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tables/table7.xml" ContentType="application/vnd.openxmlformats-officedocument.spreadsheetml.table+xml"/>
  <Override PartName="/xl/comments6.xml" ContentType="application/vnd.openxmlformats-officedocument.spreadsheetml.comments+xml"/>
  <Override PartName="/xl/tables/table8.xml" ContentType="application/vnd.openxmlformats-officedocument.spreadsheetml.table+xml"/>
  <Override PartName="/xl/comments7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wplast\Videos\TEMPLATES\JAN  25\DEC 25\"/>
    </mc:Choice>
  </mc:AlternateContent>
  <xr:revisionPtr revIDLastSave="0" documentId="8_{FD97F544-6957-47CF-B3C0-9C2B8E7DD137}" xr6:coauthVersionLast="47" xr6:coauthVersionMax="47" xr10:uidLastSave="{00000000-0000-0000-0000-000000000000}"/>
  <bookViews>
    <workbookView xWindow="-120" yWindow="-120" windowWidth="20730" windowHeight="11310" activeTab="7" xr2:uid="{DBC5E320-8DD8-43A2-943E-E34B2A415BE8}"/>
  </bookViews>
  <sheets>
    <sheet name="DAY1" sheetId="1" r:id="rId1"/>
    <sheet name="DAY2" sheetId="2" r:id="rId2"/>
    <sheet name="DAY3" sheetId="3" r:id="rId3"/>
    <sheet name="DAY4" sheetId="4" r:id="rId4"/>
    <sheet name="DAY5" sheetId="5" r:id="rId5"/>
    <sheet name="DAY6" sheetId="6" r:id="rId6"/>
    <sheet name="DAY7" sheetId="7" r:id="rId7"/>
    <sheet name="DAY8" sheetId="8" r:id="rId8"/>
    <sheet name="DAY9" sheetId="9" r:id="rId9"/>
    <sheet name="DAY10" sheetId="10" r:id="rId10"/>
    <sheet name="DAY11" sheetId="11" r:id="rId11"/>
    <sheet name="DAY12" sheetId="12" r:id="rId12"/>
    <sheet name="DAY13" sheetId="13" r:id="rId13"/>
    <sheet name="DAY14" sheetId="14" r:id="rId14"/>
    <sheet name="DAY15" sheetId="15" r:id="rId15"/>
    <sheet name="DAY16" sheetId="16" r:id="rId16"/>
    <sheet name="DAY17" sheetId="17" r:id="rId17"/>
    <sheet name="DAY18" sheetId="18" r:id="rId18"/>
    <sheet name="DAY19" sheetId="19" r:id="rId19"/>
    <sheet name="DAY20" sheetId="20" r:id="rId20"/>
    <sheet name="DAY21" sheetId="21" r:id="rId21"/>
    <sheet name="DAY22" sheetId="22" r:id="rId22"/>
    <sheet name="DAY23" sheetId="23" r:id="rId23"/>
    <sheet name="DAY24" sheetId="24" r:id="rId24"/>
    <sheet name="DAY25" sheetId="25" r:id="rId25"/>
    <sheet name="DAY26" sheetId="26" r:id="rId26"/>
    <sheet name="DAY27" sheetId="27" r:id="rId27"/>
    <sheet name="DAY28" sheetId="28" r:id="rId28"/>
    <sheet name="DAY29" sheetId="29" r:id="rId29"/>
    <sheet name="DAY30" sheetId="30" r:id="rId30"/>
    <sheet name="MONTHLY REPORT " sheetId="31" r:id="rId3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8" i="3" l="1"/>
  <c r="L88" i="3"/>
  <c r="M88" i="3"/>
  <c r="N88" i="3"/>
  <c r="O88" i="3"/>
  <c r="P88" i="3"/>
  <c r="Q88" i="3"/>
  <c r="R88" i="3"/>
  <c r="S88" i="3"/>
  <c r="T88" i="3"/>
  <c r="K89" i="3"/>
  <c r="L89" i="3"/>
  <c r="M89" i="3"/>
  <c r="N89" i="3"/>
  <c r="O89" i="3"/>
  <c r="P89" i="3"/>
  <c r="Q89" i="3"/>
  <c r="R89" i="3"/>
  <c r="S89" i="3"/>
  <c r="T89" i="3"/>
  <c r="K90" i="3"/>
  <c r="L90" i="3"/>
  <c r="M90" i="3"/>
  <c r="N90" i="3"/>
  <c r="O90" i="3"/>
  <c r="P90" i="3"/>
  <c r="Q90" i="3"/>
  <c r="R90" i="3"/>
  <c r="S90" i="3"/>
  <c r="T90" i="3"/>
  <c r="K91" i="3"/>
  <c r="L91" i="3"/>
  <c r="M91" i="3"/>
  <c r="N91" i="3"/>
  <c r="O91" i="3"/>
  <c r="P91" i="3"/>
  <c r="Q91" i="3"/>
  <c r="R91" i="3"/>
  <c r="S91" i="3"/>
  <c r="T91" i="3"/>
  <c r="K92" i="3"/>
  <c r="L92" i="3"/>
  <c r="M92" i="3"/>
  <c r="N92" i="3"/>
  <c r="O92" i="3"/>
  <c r="P92" i="3"/>
  <c r="Q92" i="3"/>
  <c r="R92" i="3"/>
  <c r="S92" i="3"/>
  <c r="T92" i="3"/>
  <c r="K93" i="3"/>
  <c r="L93" i="3"/>
  <c r="M93" i="3"/>
  <c r="N93" i="3"/>
  <c r="O93" i="3"/>
  <c r="P93" i="3"/>
  <c r="Q93" i="3"/>
  <c r="R93" i="3"/>
  <c r="S93" i="3"/>
  <c r="T93" i="3"/>
  <c r="K94" i="3"/>
  <c r="L94" i="3"/>
  <c r="M94" i="3"/>
  <c r="N94" i="3"/>
  <c r="O94" i="3"/>
  <c r="P94" i="3"/>
  <c r="Q94" i="3"/>
  <c r="R94" i="3"/>
  <c r="S94" i="3"/>
  <c r="T94" i="3"/>
  <c r="K95" i="3"/>
  <c r="L95" i="3"/>
  <c r="M95" i="3"/>
  <c r="N95" i="3"/>
  <c r="O95" i="3"/>
  <c r="P95" i="3"/>
  <c r="Q95" i="3"/>
  <c r="R95" i="3"/>
  <c r="S95" i="3"/>
  <c r="T95" i="3"/>
  <c r="I157" i="1"/>
  <c r="I115" i="1"/>
  <c r="I73" i="1"/>
  <c r="I38" i="1"/>
  <c r="I158" i="1" s="1"/>
  <c r="C157" i="19"/>
  <c r="D157" i="19"/>
  <c r="E157" i="19"/>
  <c r="F157" i="19"/>
  <c r="G157" i="19"/>
  <c r="I157" i="19"/>
  <c r="C115" i="19"/>
  <c r="D115" i="19"/>
  <c r="E115" i="19"/>
  <c r="F115" i="19"/>
  <c r="G115" i="19"/>
  <c r="I115" i="19"/>
  <c r="C73" i="19"/>
  <c r="D73" i="19"/>
  <c r="E73" i="19"/>
  <c r="F73" i="19"/>
  <c r="G73" i="19"/>
  <c r="I73" i="19"/>
  <c r="C38" i="19"/>
  <c r="D38" i="19"/>
  <c r="E38" i="19"/>
  <c r="F38" i="19"/>
  <c r="G38" i="19"/>
  <c r="I38" i="19"/>
  <c r="B97" i="10"/>
  <c r="I73" i="5"/>
  <c r="J159" i="2"/>
  <c r="U159" i="2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7" i="31"/>
  <c r="G58" i="31"/>
  <c r="G59" i="31"/>
  <c r="G60" i="31"/>
  <c r="G61" i="31"/>
  <c r="G62" i="31"/>
  <c r="G63" i="31"/>
  <c r="G64" i="31"/>
  <c r="G65" i="31"/>
  <c r="G66" i="31"/>
  <c r="G67" i="31"/>
  <c r="G68" i="31"/>
  <c r="G69" i="31"/>
  <c r="G70" i="31"/>
  <c r="G71" i="31"/>
  <c r="G72" i="31"/>
  <c r="I157" i="31"/>
  <c r="I115" i="31"/>
  <c r="I73" i="31"/>
  <c r="I38" i="31"/>
  <c r="I158" i="31"/>
  <c r="C157" i="18"/>
  <c r="D157" i="18"/>
  <c r="E157" i="18"/>
  <c r="F157" i="18"/>
  <c r="G157" i="18"/>
  <c r="I157" i="18"/>
  <c r="C115" i="18"/>
  <c r="D115" i="18"/>
  <c r="E115" i="18"/>
  <c r="F115" i="18"/>
  <c r="G115" i="18"/>
  <c r="I115" i="18"/>
  <c r="C73" i="18"/>
  <c r="D73" i="18"/>
  <c r="E73" i="18"/>
  <c r="F73" i="18"/>
  <c r="G73" i="18"/>
  <c r="I73" i="18"/>
  <c r="C38" i="18"/>
  <c r="D38" i="18"/>
  <c r="E38" i="18"/>
  <c r="F38" i="18"/>
  <c r="G38" i="18"/>
  <c r="I38" i="18"/>
  <c r="C115" i="17"/>
  <c r="D115" i="17"/>
  <c r="E115" i="17"/>
  <c r="F115" i="17"/>
  <c r="G115" i="17"/>
  <c r="I115" i="17"/>
  <c r="C157" i="17"/>
  <c r="D157" i="17"/>
  <c r="E157" i="17"/>
  <c r="F157" i="17"/>
  <c r="G157" i="17"/>
  <c r="C38" i="17"/>
  <c r="D38" i="17"/>
  <c r="E38" i="17"/>
  <c r="F38" i="17"/>
  <c r="G38" i="17"/>
  <c r="I38" i="17"/>
  <c r="C73" i="17"/>
  <c r="D73" i="17"/>
  <c r="E73" i="17"/>
  <c r="F73" i="17"/>
  <c r="G73" i="17"/>
  <c r="I73" i="17"/>
  <c r="C38" i="16"/>
  <c r="D38" i="16"/>
  <c r="E38" i="16"/>
  <c r="F38" i="16"/>
  <c r="G38" i="16"/>
  <c r="I38" i="16"/>
  <c r="C73" i="16"/>
  <c r="D73" i="16"/>
  <c r="E73" i="16"/>
  <c r="F73" i="16"/>
  <c r="G73" i="16"/>
  <c r="I73" i="16"/>
  <c r="C115" i="16"/>
  <c r="D115" i="16"/>
  <c r="E115" i="16"/>
  <c r="F115" i="16"/>
  <c r="G115" i="16"/>
  <c r="I115" i="16"/>
  <c r="C157" i="16"/>
  <c r="D157" i="16"/>
  <c r="E157" i="16"/>
  <c r="F157" i="16"/>
  <c r="G157" i="16"/>
  <c r="I157" i="16"/>
  <c r="C157" i="15"/>
  <c r="D157" i="15"/>
  <c r="E157" i="15"/>
  <c r="F157" i="15"/>
  <c r="G157" i="15"/>
  <c r="I157" i="15"/>
  <c r="C115" i="15"/>
  <c r="D115" i="15"/>
  <c r="E115" i="15"/>
  <c r="F115" i="15"/>
  <c r="G115" i="15"/>
  <c r="I115" i="15"/>
  <c r="C73" i="15"/>
  <c r="D73" i="15"/>
  <c r="E73" i="15"/>
  <c r="F73" i="15"/>
  <c r="G73" i="15"/>
  <c r="I73" i="15"/>
  <c r="C38" i="15"/>
  <c r="D38" i="15"/>
  <c r="E38" i="15"/>
  <c r="F38" i="15"/>
  <c r="G38" i="15"/>
  <c r="I38" i="15"/>
  <c r="C157" i="14"/>
  <c r="D157" i="14"/>
  <c r="E157" i="14"/>
  <c r="F157" i="14"/>
  <c r="G157" i="14"/>
  <c r="I157" i="14"/>
  <c r="C115" i="14"/>
  <c r="D115" i="14"/>
  <c r="E115" i="14"/>
  <c r="F115" i="14"/>
  <c r="G115" i="14"/>
  <c r="I115" i="14"/>
  <c r="C73" i="14"/>
  <c r="D73" i="14"/>
  <c r="E73" i="14"/>
  <c r="F73" i="14"/>
  <c r="G73" i="14"/>
  <c r="I73" i="14"/>
  <c r="C38" i="14"/>
  <c r="D38" i="14"/>
  <c r="E38" i="14"/>
  <c r="F38" i="14"/>
  <c r="G38" i="14"/>
  <c r="I38" i="14"/>
  <c r="C157" i="13"/>
  <c r="D157" i="13"/>
  <c r="E157" i="13"/>
  <c r="F157" i="13"/>
  <c r="G157" i="13"/>
  <c r="I157" i="13"/>
  <c r="C115" i="13"/>
  <c r="D115" i="13"/>
  <c r="E115" i="13"/>
  <c r="F115" i="13"/>
  <c r="G115" i="13"/>
  <c r="I115" i="13"/>
  <c r="C73" i="13"/>
  <c r="D73" i="13"/>
  <c r="E73" i="13"/>
  <c r="F73" i="13"/>
  <c r="G73" i="13"/>
  <c r="I73" i="13"/>
  <c r="C38" i="13"/>
  <c r="D38" i="13"/>
  <c r="E38" i="13"/>
  <c r="F38" i="13"/>
  <c r="G38" i="13"/>
  <c r="I38" i="13"/>
  <c r="C157" i="12"/>
  <c r="D157" i="12"/>
  <c r="E157" i="12"/>
  <c r="F157" i="12"/>
  <c r="G157" i="12"/>
  <c r="I157" i="12"/>
  <c r="C115" i="12"/>
  <c r="D115" i="12"/>
  <c r="E115" i="12"/>
  <c r="F115" i="12"/>
  <c r="G115" i="12"/>
  <c r="I115" i="12"/>
  <c r="C38" i="12"/>
  <c r="D38" i="12"/>
  <c r="E38" i="12"/>
  <c r="F38" i="12"/>
  <c r="G38" i="12"/>
  <c r="I38" i="12"/>
  <c r="C73" i="12"/>
  <c r="D73" i="12"/>
  <c r="E73" i="12"/>
  <c r="F73" i="12"/>
  <c r="G73" i="12"/>
  <c r="I73" i="12"/>
  <c r="C38" i="11"/>
  <c r="D38" i="11"/>
  <c r="E38" i="11"/>
  <c r="F38" i="11"/>
  <c r="G38" i="11"/>
  <c r="I38" i="11"/>
  <c r="C73" i="11"/>
  <c r="D73" i="11"/>
  <c r="E73" i="11"/>
  <c r="F73" i="11"/>
  <c r="G73" i="11"/>
  <c r="I73" i="11"/>
  <c r="C157" i="11"/>
  <c r="D157" i="11"/>
  <c r="E157" i="11"/>
  <c r="F157" i="11"/>
  <c r="G157" i="11"/>
  <c r="I157" i="11"/>
  <c r="C115" i="11"/>
  <c r="D115" i="11"/>
  <c r="E115" i="11"/>
  <c r="F115" i="11"/>
  <c r="G115" i="11"/>
  <c r="I115" i="11"/>
  <c r="C38" i="10"/>
  <c r="D38" i="10"/>
  <c r="E38" i="10"/>
  <c r="F38" i="10"/>
  <c r="G38" i="10"/>
  <c r="C73" i="10"/>
  <c r="D73" i="10"/>
  <c r="E73" i="10"/>
  <c r="F73" i="10"/>
  <c r="G73" i="10"/>
  <c r="I73" i="10"/>
  <c r="C115" i="10"/>
  <c r="D115" i="10"/>
  <c r="E115" i="10"/>
  <c r="F115" i="10"/>
  <c r="G115" i="10"/>
  <c r="I115" i="10"/>
  <c r="C157" i="10"/>
  <c r="D157" i="10"/>
  <c r="E157" i="10"/>
  <c r="F157" i="10"/>
  <c r="G157" i="10"/>
  <c r="I157" i="10"/>
  <c r="C38" i="9"/>
  <c r="D38" i="9"/>
  <c r="E38" i="9"/>
  <c r="F38" i="9"/>
  <c r="G38" i="9"/>
  <c r="I38" i="9"/>
  <c r="C73" i="9"/>
  <c r="D73" i="9"/>
  <c r="E73" i="9"/>
  <c r="F73" i="9"/>
  <c r="G73" i="9"/>
  <c r="I73" i="9"/>
  <c r="C115" i="9"/>
  <c r="D115" i="9"/>
  <c r="E115" i="9"/>
  <c r="F115" i="9"/>
  <c r="G115" i="9"/>
  <c r="I115" i="9"/>
  <c r="C157" i="9"/>
  <c r="D157" i="9"/>
  <c r="E157" i="9"/>
  <c r="F157" i="9"/>
  <c r="G157" i="9"/>
  <c r="I157" i="9"/>
  <c r="C38" i="8"/>
  <c r="D38" i="8"/>
  <c r="E38" i="8"/>
  <c r="F38" i="8"/>
  <c r="G38" i="8"/>
  <c r="I38" i="8"/>
  <c r="C73" i="8"/>
  <c r="D73" i="8"/>
  <c r="E73" i="8"/>
  <c r="F73" i="8"/>
  <c r="G73" i="8"/>
  <c r="I73" i="8"/>
  <c r="C115" i="8"/>
  <c r="D115" i="8"/>
  <c r="E115" i="8"/>
  <c r="F115" i="8"/>
  <c r="G115" i="8"/>
  <c r="I115" i="8"/>
  <c r="C157" i="8"/>
  <c r="D157" i="8"/>
  <c r="E157" i="8"/>
  <c r="F157" i="8"/>
  <c r="G157" i="8"/>
  <c r="I157" i="8"/>
  <c r="C157" i="7"/>
  <c r="D157" i="7"/>
  <c r="E157" i="7"/>
  <c r="F157" i="7"/>
  <c r="G157" i="7"/>
  <c r="I157" i="7"/>
  <c r="B82" i="7"/>
  <c r="C115" i="7"/>
  <c r="D115" i="7"/>
  <c r="E115" i="7"/>
  <c r="F115" i="7"/>
  <c r="G115" i="7"/>
  <c r="I115" i="7"/>
  <c r="C73" i="7"/>
  <c r="D73" i="7"/>
  <c r="E73" i="7"/>
  <c r="F73" i="7"/>
  <c r="G73" i="7"/>
  <c r="I73" i="7"/>
  <c r="C38" i="7"/>
  <c r="D38" i="7"/>
  <c r="E38" i="7"/>
  <c r="F38" i="7"/>
  <c r="G38" i="7"/>
  <c r="I38" i="7"/>
  <c r="B97" i="6"/>
  <c r="B117" i="6"/>
  <c r="C38" i="6"/>
  <c r="D38" i="6"/>
  <c r="E38" i="6"/>
  <c r="F38" i="6"/>
  <c r="G38" i="6"/>
  <c r="I38" i="6"/>
  <c r="C73" i="6"/>
  <c r="D73" i="6"/>
  <c r="E73" i="6"/>
  <c r="F73" i="6"/>
  <c r="G73" i="6"/>
  <c r="I73" i="6"/>
  <c r="C115" i="6"/>
  <c r="D115" i="6"/>
  <c r="E115" i="6"/>
  <c r="F115" i="6"/>
  <c r="G115" i="6"/>
  <c r="I115" i="6"/>
  <c r="C157" i="6"/>
  <c r="D157" i="6"/>
  <c r="E157" i="6"/>
  <c r="F157" i="6"/>
  <c r="G157" i="6"/>
  <c r="I157" i="6"/>
  <c r="C38" i="5"/>
  <c r="D38" i="5"/>
  <c r="E38" i="5"/>
  <c r="F38" i="5"/>
  <c r="G38" i="5"/>
  <c r="I38" i="5"/>
  <c r="C73" i="5"/>
  <c r="D73" i="5"/>
  <c r="E73" i="5"/>
  <c r="F73" i="5"/>
  <c r="G73" i="5"/>
  <c r="C115" i="5"/>
  <c r="D115" i="5"/>
  <c r="E115" i="5"/>
  <c r="F115" i="5"/>
  <c r="G115" i="5"/>
  <c r="I115" i="5"/>
  <c r="C157" i="5"/>
  <c r="D157" i="5"/>
  <c r="E157" i="5"/>
  <c r="F157" i="5"/>
  <c r="G157" i="5"/>
  <c r="I157" i="5"/>
  <c r="C38" i="4"/>
  <c r="D38" i="4"/>
  <c r="E38" i="4"/>
  <c r="F38" i="4"/>
  <c r="G38" i="4"/>
  <c r="I38" i="4"/>
  <c r="C157" i="4"/>
  <c r="D157" i="4"/>
  <c r="E157" i="4"/>
  <c r="F157" i="4"/>
  <c r="G157" i="4"/>
  <c r="I157" i="4"/>
  <c r="C38" i="3"/>
  <c r="D38" i="3"/>
  <c r="E38" i="3"/>
  <c r="F38" i="3"/>
  <c r="G38" i="3"/>
  <c r="I38" i="3"/>
  <c r="C157" i="3"/>
  <c r="D157" i="3"/>
  <c r="E157" i="3"/>
  <c r="F157" i="3"/>
  <c r="G157" i="3"/>
  <c r="I157" i="3"/>
  <c r="C115" i="3"/>
  <c r="D115" i="3"/>
  <c r="E115" i="3"/>
  <c r="F115" i="3"/>
  <c r="G115" i="3"/>
  <c r="I115" i="3"/>
  <c r="C157" i="2"/>
  <c r="D157" i="2"/>
  <c r="E157" i="2"/>
  <c r="F157" i="2"/>
  <c r="G157" i="2"/>
  <c r="I157" i="2"/>
  <c r="C38" i="2"/>
  <c r="D38" i="2"/>
  <c r="E38" i="2"/>
  <c r="F38" i="2"/>
  <c r="G38" i="2"/>
  <c r="I38" i="2"/>
  <c r="C73" i="2"/>
  <c r="D73" i="2"/>
  <c r="E73" i="2"/>
  <c r="F73" i="2"/>
  <c r="G73" i="2"/>
  <c r="I73" i="2"/>
  <c r="G115" i="2"/>
  <c r="F115" i="2"/>
  <c r="E115" i="2"/>
  <c r="D115" i="2"/>
  <c r="C115" i="2"/>
  <c r="C157" i="1"/>
  <c r="D157" i="1"/>
  <c r="E157" i="1"/>
  <c r="F157" i="1"/>
  <c r="G157" i="1"/>
  <c r="B157" i="1"/>
  <c r="C38" i="1"/>
  <c r="D38" i="1"/>
  <c r="E38" i="1"/>
  <c r="F38" i="1"/>
  <c r="G38" i="1"/>
  <c r="B38" i="1"/>
  <c r="C115" i="1"/>
  <c r="D115" i="1"/>
  <c r="E115" i="1"/>
  <c r="F115" i="1"/>
  <c r="G115" i="1"/>
  <c r="B115" i="1"/>
  <c r="H103" i="1"/>
  <c r="H136" i="1"/>
  <c r="B136" i="31" s="1"/>
  <c r="D119" i="31"/>
  <c r="E119" i="31"/>
  <c r="F119" i="31"/>
  <c r="G119" i="31"/>
  <c r="D120" i="31"/>
  <c r="E120" i="31"/>
  <c r="F120" i="31"/>
  <c r="G120" i="31"/>
  <c r="D121" i="31"/>
  <c r="E121" i="31"/>
  <c r="F121" i="31"/>
  <c r="G121" i="31"/>
  <c r="D122" i="31"/>
  <c r="E122" i="31"/>
  <c r="F122" i="31"/>
  <c r="G122" i="31"/>
  <c r="D123" i="31"/>
  <c r="E123" i="31"/>
  <c r="F123" i="31"/>
  <c r="G123" i="31"/>
  <c r="D124" i="31"/>
  <c r="E124" i="31"/>
  <c r="F124" i="31"/>
  <c r="G124" i="31"/>
  <c r="D125" i="31"/>
  <c r="E125" i="31"/>
  <c r="F125" i="31"/>
  <c r="G125" i="31"/>
  <c r="D126" i="31"/>
  <c r="E126" i="31"/>
  <c r="F126" i="31"/>
  <c r="G126" i="31"/>
  <c r="D127" i="31"/>
  <c r="E127" i="31"/>
  <c r="F127" i="31"/>
  <c r="G127" i="31"/>
  <c r="D128" i="31"/>
  <c r="E128" i="31"/>
  <c r="F128" i="31"/>
  <c r="G128" i="31"/>
  <c r="D129" i="31"/>
  <c r="E129" i="31"/>
  <c r="F129" i="31"/>
  <c r="G129" i="31"/>
  <c r="D130" i="31"/>
  <c r="E130" i="31"/>
  <c r="F130" i="31"/>
  <c r="G130" i="31"/>
  <c r="D131" i="31"/>
  <c r="E131" i="31"/>
  <c r="F131" i="31"/>
  <c r="G131" i="31"/>
  <c r="D132" i="31"/>
  <c r="E132" i="31"/>
  <c r="F132" i="31"/>
  <c r="G132" i="31"/>
  <c r="D133" i="31"/>
  <c r="E133" i="31"/>
  <c r="F133" i="31"/>
  <c r="G133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J159" i="24"/>
  <c r="U159" i="24"/>
  <c r="C101" i="31"/>
  <c r="D101" i="31"/>
  <c r="E101" i="31"/>
  <c r="F101" i="31"/>
  <c r="G101" i="31"/>
  <c r="K101" i="31"/>
  <c r="L101" i="31"/>
  <c r="M101" i="31"/>
  <c r="N101" i="31"/>
  <c r="O101" i="31"/>
  <c r="P101" i="31"/>
  <c r="Q101" i="31"/>
  <c r="R101" i="31"/>
  <c r="S101" i="31"/>
  <c r="T101" i="31"/>
  <c r="C102" i="31"/>
  <c r="D102" i="31"/>
  <c r="E102" i="31"/>
  <c r="F102" i="31"/>
  <c r="G102" i="31"/>
  <c r="K102" i="31"/>
  <c r="L102" i="31"/>
  <c r="M102" i="31"/>
  <c r="N102" i="31"/>
  <c r="O102" i="31"/>
  <c r="P102" i="31"/>
  <c r="Q102" i="31"/>
  <c r="R102" i="31"/>
  <c r="S102" i="31"/>
  <c r="T102" i="31"/>
  <c r="C103" i="31"/>
  <c r="D103" i="31"/>
  <c r="E103" i="31"/>
  <c r="F103" i="31"/>
  <c r="G103" i="31"/>
  <c r="K103" i="31"/>
  <c r="L103" i="31"/>
  <c r="M103" i="31"/>
  <c r="N103" i="31"/>
  <c r="O103" i="31"/>
  <c r="P103" i="31"/>
  <c r="Q103" i="31"/>
  <c r="R103" i="31"/>
  <c r="S103" i="31"/>
  <c r="T103" i="31"/>
  <c r="C104" i="31"/>
  <c r="D104" i="31"/>
  <c r="E104" i="31"/>
  <c r="F104" i="31"/>
  <c r="G104" i="31"/>
  <c r="K104" i="31"/>
  <c r="L104" i="31"/>
  <c r="M104" i="31"/>
  <c r="N104" i="31"/>
  <c r="O104" i="31"/>
  <c r="P104" i="31"/>
  <c r="Q104" i="31"/>
  <c r="R104" i="31"/>
  <c r="S104" i="31"/>
  <c r="T104" i="31"/>
  <c r="C105" i="31"/>
  <c r="D105" i="31"/>
  <c r="E105" i="31"/>
  <c r="F105" i="31"/>
  <c r="G105" i="31"/>
  <c r="K105" i="31"/>
  <c r="L105" i="31"/>
  <c r="M105" i="31"/>
  <c r="N105" i="31"/>
  <c r="O105" i="31"/>
  <c r="P105" i="31"/>
  <c r="Q105" i="31"/>
  <c r="R105" i="31"/>
  <c r="S105" i="31"/>
  <c r="T105" i="31"/>
  <c r="C106" i="31"/>
  <c r="D106" i="31"/>
  <c r="E106" i="31"/>
  <c r="F106" i="31"/>
  <c r="G106" i="31"/>
  <c r="K106" i="31"/>
  <c r="L106" i="31"/>
  <c r="M106" i="31"/>
  <c r="N106" i="31"/>
  <c r="O106" i="31"/>
  <c r="P106" i="31"/>
  <c r="Q106" i="31"/>
  <c r="R106" i="31"/>
  <c r="S106" i="31"/>
  <c r="T106" i="31"/>
  <c r="C107" i="31"/>
  <c r="D107" i="31"/>
  <c r="E107" i="31"/>
  <c r="F107" i="31"/>
  <c r="G107" i="31"/>
  <c r="K107" i="31"/>
  <c r="L107" i="31"/>
  <c r="M107" i="31"/>
  <c r="N107" i="31"/>
  <c r="O107" i="31"/>
  <c r="P107" i="31"/>
  <c r="Q107" i="31"/>
  <c r="R107" i="31"/>
  <c r="S107" i="31"/>
  <c r="T107" i="31"/>
  <c r="C108" i="31"/>
  <c r="D108" i="31"/>
  <c r="E108" i="31"/>
  <c r="F108" i="31"/>
  <c r="G108" i="31"/>
  <c r="K108" i="31"/>
  <c r="L108" i="31"/>
  <c r="M108" i="31"/>
  <c r="N108" i="31"/>
  <c r="O108" i="31"/>
  <c r="P108" i="31"/>
  <c r="Q108" i="31"/>
  <c r="R108" i="31"/>
  <c r="S108" i="31"/>
  <c r="T108" i="31"/>
  <c r="C109" i="31"/>
  <c r="D109" i="31"/>
  <c r="E109" i="31"/>
  <c r="F109" i="31"/>
  <c r="G109" i="31"/>
  <c r="K109" i="31"/>
  <c r="L109" i="31"/>
  <c r="M109" i="31"/>
  <c r="N109" i="31"/>
  <c r="O109" i="31"/>
  <c r="P109" i="31"/>
  <c r="Q109" i="31"/>
  <c r="R109" i="31"/>
  <c r="S109" i="31"/>
  <c r="T109" i="31"/>
  <c r="C110" i="31"/>
  <c r="D110" i="31"/>
  <c r="E110" i="31"/>
  <c r="F110" i="31"/>
  <c r="G110" i="31"/>
  <c r="K110" i="31"/>
  <c r="L110" i="31"/>
  <c r="M110" i="31"/>
  <c r="N110" i="31"/>
  <c r="O110" i="31"/>
  <c r="P110" i="31"/>
  <c r="Q110" i="31"/>
  <c r="R110" i="31"/>
  <c r="S110" i="31"/>
  <c r="T110" i="31"/>
  <c r="C111" i="31"/>
  <c r="D111" i="31"/>
  <c r="E111" i="31"/>
  <c r="F111" i="31"/>
  <c r="G111" i="31"/>
  <c r="K111" i="31"/>
  <c r="L111" i="31"/>
  <c r="M111" i="31"/>
  <c r="N111" i="31"/>
  <c r="O111" i="31"/>
  <c r="P111" i="31"/>
  <c r="Q111" i="31"/>
  <c r="R111" i="31"/>
  <c r="S111" i="31"/>
  <c r="T111" i="31"/>
  <c r="C112" i="31"/>
  <c r="D112" i="31"/>
  <c r="E112" i="31"/>
  <c r="F112" i="31"/>
  <c r="G112" i="31"/>
  <c r="K112" i="31"/>
  <c r="L112" i="31"/>
  <c r="M112" i="31"/>
  <c r="N112" i="31"/>
  <c r="O112" i="31"/>
  <c r="P112" i="31"/>
  <c r="Q112" i="31"/>
  <c r="R112" i="31"/>
  <c r="S112" i="31"/>
  <c r="T112" i="31"/>
  <c r="C113" i="31"/>
  <c r="D113" i="31"/>
  <c r="E113" i="31"/>
  <c r="F113" i="31"/>
  <c r="G113" i="31"/>
  <c r="K113" i="31"/>
  <c r="L113" i="31"/>
  <c r="M113" i="31"/>
  <c r="N113" i="31"/>
  <c r="O113" i="31"/>
  <c r="P113" i="31"/>
  <c r="Q113" i="31"/>
  <c r="R113" i="31"/>
  <c r="S113" i="31"/>
  <c r="T113" i="31"/>
  <c r="C114" i="31"/>
  <c r="D114" i="31"/>
  <c r="E114" i="31"/>
  <c r="F114" i="31"/>
  <c r="G114" i="31"/>
  <c r="K114" i="31"/>
  <c r="L114" i="31"/>
  <c r="M114" i="31"/>
  <c r="N114" i="31"/>
  <c r="O114" i="31"/>
  <c r="P114" i="31"/>
  <c r="Q114" i="31"/>
  <c r="R114" i="31"/>
  <c r="S114" i="31"/>
  <c r="T114" i="31"/>
  <c r="C88" i="31"/>
  <c r="D88" i="31"/>
  <c r="E88" i="31"/>
  <c r="F88" i="31"/>
  <c r="G88" i="31"/>
  <c r="K88" i="31"/>
  <c r="L88" i="31"/>
  <c r="M88" i="31"/>
  <c r="N88" i="31"/>
  <c r="O88" i="31"/>
  <c r="P88" i="31"/>
  <c r="Q88" i="31"/>
  <c r="R88" i="31"/>
  <c r="S88" i="31"/>
  <c r="T88" i="31"/>
  <c r="C89" i="31"/>
  <c r="D89" i="31"/>
  <c r="E89" i="31"/>
  <c r="F89" i="31"/>
  <c r="G89" i="31"/>
  <c r="K89" i="31"/>
  <c r="L89" i="31"/>
  <c r="M89" i="31"/>
  <c r="N89" i="31"/>
  <c r="O89" i="31"/>
  <c r="P89" i="31"/>
  <c r="Q89" i="31"/>
  <c r="R89" i="31"/>
  <c r="S89" i="31"/>
  <c r="T89" i="31"/>
  <c r="C90" i="31"/>
  <c r="D90" i="31"/>
  <c r="E90" i="31"/>
  <c r="F90" i="31"/>
  <c r="G90" i="31"/>
  <c r="K90" i="31"/>
  <c r="L90" i="31"/>
  <c r="M90" i="31"/>
  <c r="N90" i="31"/>
  <c r="O90" i="31"/>
  <c r="P90" i="31"/>
  <c r="Q90" i="31"/>
  <c r="R90" i="31"/>
  <c r="S90" i="31"/>
  <c r="T90" i="31"/>
  <c r="C91" i="31"/>
  <c r="D91" i="31"/>
  <c r="E91" i="31"/>
  <c r="F91" i="31"/>
  <c r="G91" i="31"/>
  <c r="K91" i="31"/>
  <c r="L91" i="31"/>
  <c r="M91" i="31"/>
  <c r="N91" i="31"/>
  <c r="O91" i="31"/>
  <c r="P91" i="31"/>
  <c r="Q91" i="31"/>
  <c r="R91" i="31"/>
  <c r="S91" i="31"/>
  <c r="T91" i="31"/>
  <c r="C92" i="31"/>
  <c r="D92" i="31"/>
  <c r="E92" i="31"/>
  <c r="F92" i="31"/>
  <c r="G92" i="31"/>
  <c r="K92" i="31"/>
  <c r="L92" i="31"/>
  <c r="M92" i="31"/>
  <c r="N92" i="31"/>
  <c r="O92" i="31"/>
  <c r="P92" i="31"/>
  <c r="Q92" i="31"/>
  <c r="R92" i="31"/>
  <c r="S92" i="31"/>
  <c r="T92" i="31"/>
  <c r="C93" i="31"/>
  <c r="D93" i="31"/>
  <c r="E93" i="31"/>
  <c r="F93" i="31"/>
  <c r="G93" i="31"/>
  <c r="K93" i="31"/>
  <c r="L93" i="31"/>
  <c r="M93" i="31"/>
  <c r="N93" i="31"/>
  <c r="O93" i="31"/>
  <c r="P93" i="31"/>
  <c r="Q93" i="31"/>
  <c r="R93" i="31"/>
  <c r="S93" i="31"/>
  <c r="T93" i="31"/>
  <c r="C94" i="31"/>
  <c r="D94" i="31"/>
  <c r="E94" i="31"/>
  <c r="F94" i="31"/>
  <c r="G94" i="31"/>
  <c r="K94" i="31"/>
  <c r="L94" i="31"/>
  <c r="M94" i="31"/>
  <c r="N94" i="31"/>
  <c r="O94" i="31"/>
  <c r="P94" i="31"/>
  <c r="Q94" i="31"/>
  <c r="R94" i="31"/>
  <c r="S94" i="31"/>
  <c r="T94" i="31"/>
  <c r="C95" i="31"/>
  <c r="D95" i="31"/>
  <c r="E95" i="31"/>
  <c r="F95" i="31"/>
  <c r="G95" i="31"/>
  <c r="K95" i="31"/>
  <c r="L95" i="31"/>
  <c r="M95" i="31"/>
  <c r="N95" i="31"/>
  <c r="O95" i="31"/>
  <c r="P95" i="31"/>
  <c r="Q95" i="31"/>
  <c r="R95" i="31"/>
  <c r="S95" i="31"/>
  <c r="T95" i="31"/>
  <c r="C96" i="31"/>
  <c r="D96" i="31"/>
  <c r="E96" i="31"/>
  <c r="F96" i="31"/>
  <c r="G96" i="31"/>
  <c r="K96" i="31"/>
  <c r="L96" i="31"/>
  <c r="M96" i="31"/>
  <c r="N96" i="31"/>
  <c r="O96" i="31"/>
  <c r="P96" i="31"/>
  <c r="Q96" i="31"/>
  <c r="R96" i="31"/>
  <c r="S96" i="31"/>
  <c r="T96" i="31"/>
  <c r="C59" i="31"/>
  <c r="E59" i="31"/>
  <c r="F59" i="31"/>
  <c r="K59" i="31"/>
  <c r="L59" i="31"/>
  <c r="M59" i="31"/>
  <c r="N59" i="31"/>
  <c r="O59" i="31"/>
  <c r="P59" i="31"/>
  <c r="Q59" i="31"/>
  <c r="R59" i="31"/>
  <c r="S59" i="31"/>
  <c r="T59" i="31"/>
  <c r="C60" i="31"/>
  <c r="E60" i="31"/>
  <c r="F60" i="31"/>
  <c r="K60" i="31"/>
  <c r="L60" i="31"/>
  <c r="M60" i="31"/>
  <c r="N60" i="31"/>
  <c r="O60" i="31"/>
  <c r="P60" i="31"/>
  <c r="Q60" i="31"/>
  <c r="R60" i="31"/>
  <c r="S60" i="31"/>
  <c r="T60" i="31"/>
  <c r="C61" i="31"/>
  <c r="E61" i="31"/>
  <c r="F61" i="31"/>
  <c r="K61" i="31"/>
  <c r="L61" i="31"/>
  <c r="M61" i="31"/>
  <c r="N61" i="31"/>
  <c r="O61" i="31"/>
  <c r="P61" i="31"/>
  <c r="Q61" i="31"/>
  <c r="R61" i="31"/>
  <c r="S61" i="31"/>
  <c r="T61" i="31"/>
  <c r="C62" i="31"/>
  <c r="E62" i="31"/>
  <c r="F62" i="31"/>
  <c r="K62" i="31"/>
  <c r="L62" i="31"/>
  <c r="M62" i="31"/>
  <c r="N62" i="31"/>
  <c r="O62" i="31"/>
  <c r="P62" i="31"/>
  <c r="Q62" i="31"/>
  <c r="R62" i="31"/>
  <c r="S62" i="31"/>
  <c r="T62" i="31"/>
  <c r="C63" i="31"/>
  <c r="E63" i="31"/>
  <c r="F63" i="31"/>
  <c r="K63" i="31"/>
  <c r="L63" i="31"/>
  <c r="M63" i="31"/>
  <c r="N63" i="31"/>
  <c r="O63" i="31"/>
  <c r="P63" i="31"/>
  <c r="Q63" i="31"/>
  <c r="R63" i="31"/>
  <c r="S63" i="31"/>
  <c r="T63" i="31"/>
  <c r="C64" i="31"/>
  <c r="E64" i="31"/>
  <c r="F64" i="31"/>
  <c r="K64" i="31"/>
  <c r="L64" i="31"/>
  <c r="M64" i="31"/>
  <c r="N64" i="31"/>
  <c r="O64" i="31"/>
  <c r="P64" i="31"/>
  <c r="Q64" i="31"/>
  <c r="R64" i="31"/>
  <c r="S64" i="31"/>
  <c r="T64" i="31"/>
  <c r="C65" i="31"/>
  <c r="E65" i="31"/>
  <c r="F65" i="31"/>
  <c r="K65" i="31"/>
  <c r="L65" i="31"/>
  <c r="M65" i="31"/>
  <c r="N65" i="31"/>
  <c r="O65" i="31"/>
  <c r="P65" i="31"/>
  <c r="Q65" i="31"/>
  <c r="R65" i="31"/>
  <c r="S65" i="31"/>
  <c r="T65" i="31"/>
  <c r="C66" i="31"/>
  <c r="E66" i="31"/>
  <c r="F66" i="31"/>
  <c r="K66" i="31"/>
  <c r="L66" i="31"/>
  <c r="M66" i="31"/>
  <c r="N66" i="31"/>
  <c r="O66" i="31"/>
  <c r="P66" i="31"/>
  <c r="Q66" i="31"/>
  <c r="R66" i="31"/>
  <c r="S66" i="31"/>
  <c r="T66" i="31"/>
  <c r="C67" i="31"/>
  <c r="E67" i="31"/>
  <c r="F67" i="31"/>
  <c r="K67" i="31"/>
  <c r="L67" i="31"/>
  <c r="M67" i="31"/>
  <c r="N67" i="31"/>
  <c r="O67" i="31"/>
  <c r="P67" i="31"/>
  <c r="Q67" i="31"/>
  <c r="R67" i="31"/>
  <c r="S67" i="31"/>
  <c r="T67" i="31"/>
  <c r="C68" i="31"/>
  <c r="E68" i="31"/>
  <c r="F68" i="31"/>
  <c r="K68" i="31"/>
  <c r="L68" i="31"/>
  <c r="M68" i="31"/>
  <c r="N68" i="31"/>
  <c r="O68" i="31"/>
  <c r="P68" i="31"/>
  <c r="Q68" i="31"/>
  <c r="R68" i="31"/>
  <c r="S68" i="31"/>
  <c r="T68" i="31"/>
  <c r="C69" i="31"/>
  <c r="E69" i="31"/>
  <c r="F69" i="31"/>
  <c r="K69" i="31"/>
  <c r="L69" i="31"/>
  <c r="M69" i="31"/>
  <c r="N69" i="31"/>
  <c r="O69" i="31"/>
  <c r="P69" i="31"/>
  <c r="Q69" i="31"/>
  <c r="R69" i="31"/>
  <c r="S69" i="31"/>
  <c r="T69" i="31"/>
  <c r="C70" i="31"/>
  <c r="E70" i="31"/>
  <c r="F70" i="31"/>
  <c r="K70" i="31"/>
  <c r="L70" i="31"/>
  <c r="M70" i="31"/>
  <c r="N70" i="31"/>
  <c r="O70" i="31"/>
  <c r="P70" i="31"/>
  <c r="Q70" i="31"/>
  <c r="R70" i="31"/>
  <c r="S70" i="31"/>
  <c r="T70" i="31"/>
  <c r="C71" i="31"/>
  <c r="E71" i="31"/>
  <c r="F71" i="31"/>
  <c r="K71" i="31"/>
  <c r="L71" i="31"/>
  <c r="M71" i="31"/>
  <c r="N71" i="31"/>
  <c r="O71" i="31"/>
  <c r="P71" i="31"/>
  <c r="Q71" i="31"/>
  <c r="R71" i="31"/>
  <c r="S71" i="31"/>
  <c r="T71" i="31"/>
  <c r="C72" i="31"/>
  <c r="E72" i="31"/>
  <c r="F72" i="31"/>
  <c r="K72" i="31"/>
  <c r="L72" i="31"/>
  <c r="M72" i="31"/>
  <c r="N72" i="31"/>
  <c r="O72" i="31"/>
  <c r="P72" i="31"/>
  <c r="Q72" i="31"/>
  <c r="R72" i="31"/>
  <c r="S72" i="31"/>
  <c r="T72" i="31"/>
  <c r="C27" i="31"/>
  <c r="D27" i="31"/>
  <c r="E27" i="31"/>
  <c r="F27" i="31"/>
  <c r="G27" i="31"/>
  <c r="K27" i="31"/>
  <c r="L27" i="31"/>
  <c r="M27" i="31"/>
  <c r="N27" i="31"/>
  <c r="O27" i="31"/>
  <c r="P27" i="31"/>
  <c r="Q27" i="31"/>
  <c r="R27" i="31"/>
  <c r="S27" i="31"/>
  <c r="T27" i="31"/>
  <c r="C28" i="31"/>
  <c r="D28" i="31"/>
  <c r="E28" i="31"/>
  <c r="F28" i="31"/>
  <c r="G28" i="31"/>
  <c r="K28" i="31"/>
  <c r="L28" i="31"/>
  <c r="M28" i="31"/>
  <c r="N28" i="31"/>
  <c r="O28" i="31"/>
  <c r="P28" i="31"/>
  <c r="Q28" i="31"/>
  <c r="R28" i="31"/>
  <c r="S28" i="31"/>
  <c r="T28" i="31"/>
  <c r="C29" i="31"/>
  <c r="D29" i="31"/>
  <c r="E29" i="31"/>
  <c r="F29" i="31"/>
  <c r="G29" i="31"/>
  <c r="K29" i="31"/>
  <c r="L29" i="31"/>
  <c r="M29" i="31"/>
  <c r="N29" i="31"/>
  <c r="O29" i="31"/>
  <c r="P29" i="31"/>
  <c r="Q29" i="31"/>
  <c r="R29" i="31"/>
  <c r="S29" i="31"/>
  <c r="T29" i="31"/>
  <c r="C30" i="31"/>
  <c r="D30" i="31"/>
  <c r="E30" i="31"/>
  <c r="F30" i="31"/>
  <c r="G30" i="31"/>
  <c r="K30" i="31"/>
  <c r="L30" i="31"/>
  <c r="M30" i="31"/>
  <c r="N30" i="31"/>
  <c r="O30" i="31"/>
  <c r="P30" i="31"/>
  <c r="Q30" i="31"/>
  <c r="R30" i="31"/>
  <c r="S30" i="31"/>
  <c r="T30" i="31"/>
  <c r="C31" i="31"/>
  <c r="D31" i="31"/>
  <c r="E31" i="31"/>
  <c r="F31" i="31"/>
  <c r="G31" i="31"/>
  <c r="K31" i="31"/>
  <c r="L31" i="31"/>
  <c r="M31" i="31"/>
  <c r="N31" i="31"/>
  <c r="O31" i="31"/>
  <c r="P31" i="31"/>
  <c r="Q31" i="31"/>
  <c r="R31" i="31"/>
  <c r="S31" i="31"/>
  <c r="T31" i="31"/>
  <c r="C32" i="31"/>
  <c r="D32" i="31"/>
  <c r="E32" i="31"/>
  <c r="F32" i="31"/>
  <c r="G32" i="31"/>
  <c r="K32" i="31"/>
  <c r="L32" i="31"/>
  <c r="M32" i="31"/>
  <c r="N32" i="31"/>
  <c r="O32" i="31"/>
  <c r="P32" i="31"/>
  <c r="Q32" i="31"/>
  <c r="R32" i="31"/>
  <c r="S32" i="31"/>
  <c r="T32" i="31"/>
  <c r="C33" i="31"/>
  <c r="D33" i="31"/>
  <c r="E33" i="31"/>
  <c r="F33" i="31"/>
  <c r="G33" i="31"/>
  <c r="K33" i="31"/>
  <c r="L33" i="31"/>
  <c r="M33" i="31"/>
  <c r="N33" i="31"/>
  <c r="O33" i="31"/>
  <c r="P33" i="31"/>
  <c r="Q33" i="31"/>
  <c r="R33" i="31"/>
  <c r="S33" i="31"/>
  <c r="T33" i="31"/>
  <c r="C34" i="31"/>
  <c r="D34" i="31"/>
  <c r="E34" i="31"/>
  <c r="F34" i="31"/>
  <c r="G34" i="31"/>
  <c r="K34" i="31"/>
  <c r="L34" i="31"/>
  <c r="M34" i="31"/>
  <c r="N34" i="31"/>
  <c r="O34" i="31"/>
  <c r="P34" i="31"/>
  <c r="Q34" i="31"/>
  <c r="R34" i="31"/>
  <c r="S34" i="31"/>
  <c r="T34" i="31"/>
  <c r="C35" i="31"/>
  <c r="D35" i="31"/>
  <c r="E35" i="31"/>
  <c r="F35" i="31"/>
  <c r="G35" i="31"/>
  <c r="K35" i="31"/>
  <c r="L35" i="31"/>
  <c r="M35" i="31"/>
  <c r="N35" i="31"/>
  <c r="O35" i="31"/>
  <c r="P35" i="31"/>
  <c r="Q35" i="31"/>
  <c r="R35" i="31"/>
  <c r="S35" i="31"/>
  <c r="T35" i="31"/>
  <c r="C36" i="31"/>
  <c r="D36" i="31"/>
  <c r="E36" i="31"/>
  <c r="F36" i="31"/>
  <c r="G36" i="31"/>
  <c r="K36" i="31"/>
  <c r="L36" i="31"/>
  <c r="M36" i="31"/>
  <c r="N36" i="31"/>
  <c r="O36" i="31"/>
  <c r="P36" i="31"/>
  <c r="Q36" i="31"/>
  <c r="R36" i="31"/>
  <c r="S36" i="31"/>
  <c r="T36" i="31"/>
  <c r="C37" i="31"/>
  <c r="D37" i="31"/>
  <c r="E37" i="31"/>
  <c r="F37" i="31"/>
  <c r="G37" i="31"/>
  <c r="K37" i="31"/>
  <c r="L37" i="31"/>
  <c r="M37" i="31"/>
  <c r="N37" i="31"/>
  <c r="O37" i="31"/>
  <c r="P37" i="31"/>
  <c r="Q37" i="31"/>
  <c r="R37" i="31"/>
  <c r="S37" i="31"/>
  <c r="T37" i="31"/>
  <c r="K135" i="30"/>
  <c r="L135" i="30"/>
  <c r="M135" i="30"/>
  <c r="N135" i="30"/>
  <c r="O135" i="30"/>
  <c r="P135" i="30"/>
  <c r="Q135" i="30"/>
  <c r="R135" i="30"/>
  <c r="S135" i="30"/>
  <c r="T135" i="30"/>
  <c r="K136" i="30"/>
  <c r="L136" i="30"/>
  <c r="M136" i="30"/>
  <c r="N136" i="30"/>
  <c r="O136" i="30"/>
  <c r="P136" i="30"/>
  <c r="Q136" i="30"/>
  <c r="R136" i="30"/>
  <c r="S136" i="30"/>
  <c r="T136" i="30"/>
  <c r="K137" i="30"/>
  <c r="L137" i="30"/>
  <c r="M137" i="30"/>
  <c r="N137" i="30"/>
  <c r="O137" i="30"/>
  <c r="P137" i="30"/>
  <c r="Q137" i="30"/>
  <c r="R137" i="30"/>
  <c r="S137" i="30"/>
  <c r="T137" i="30"/>
  <c r="K138" i="30"/>
  <c r="L138" i="30"/>
  <c r="M138" i="30"/>
  <c r="N138" i="30"/>
  <c r="O138" i="30"/>
  <c r="P138" i="30"/>
  <c r="Q138" i="30"/>
  <c r="R138" i="30"/>
  <c r="S138" i="30"/>
  <c r="T138" i="30"/>
  <c r="K139" i="30"/>
  <c r="L139" i="30"/>
  <c r="M139" i="30"/>
  <c r="N139" i="30"/>
  <c r="O139" i="30"/>
  <c r="P139" i="30"/>
  <c r="Q139" i="30"/>
  <c r="R139" i="30"/>
  <c r="S139" i="30"/>
  <c r="T139" i="30"/>
  <c r="K140" i="30"/>
  <c r="L140" i="30"/>
  <c r="M140" i="30"/>
  <c r="N140" i="30"/>
  <c r="O140" i="30"/>
  <c r="P140" i="30"/>
  <c r="Q140" i="30"/>
  <c r="R140" i="30"/>
  <c r="S140" i="30"/>
  <c r="T140" i="30"/>
  <c r="K141" i="30"/>
  <c r="L141" i="30"/>
  <c r="M141" i="30"/>
  <c r="N141" i="30"/>
  <c r="O141" i="30"/>
  <c r="P141" i="30"/>
  <c r="Q141" i="30"/>
  <c r="R141" i="30"/>
  <c r="S141" i="30"/>
  <c r="T141" i="30"/>
  <c r="K142" i="30"/>
  <c r="L142" i="30"/>
  <c r="M142" i="30"/>
  <c r="N142" i="30"/>
  <c r="O142" i="30"/>
  <c r="P142" i="30"/>
  <c r="Q142" i="30"/>
  <c r="R142" i="30"/>
  <c r="S142" i="30"/>
  <c r="T142" i="30"/>
  <c r="K143" i="30"/>
  <c r="L143" i="30"/>
  <c r="M143" i="30"/>
  <c r="N143" i="30"/>
  <c r="O143" i="30"/>
  <c r="P143" i="30"/>
  <c r="Q143" i="30"/>
  <c r="R143" i="30"/>
  <c r="S143" i="30"/>
  <c r="T143" i="30"/>
  <c r="K144" i="30"/>
  <c r="L144" i="30"/>
  <c r="M144" i="30"/>
  <c r="N144" i="30"/>
  <c r="O144" i="30"/>
  <c r="P144" i="30"/>
  <c r="Q144" i="30"/>
  <c r="R144" i="30"/>
  <c r="S144" i="30"/>
  <c r="T144" i="30"/>
  <c r="K145" i="30"/>
  <c r="L145" i="30"/>
  <c r="M145" i="30"/>
  <c r="N145" i="30"/>
  <c r="O145" i="30"/>
  <c r="P145" i="30"/>
  <c r="Q145" i="30"/>
  <c r="R145" i="30"/>
  <c r="S145" i="30"/>
  <c r="T145" i="30"/>
  <c r="K146" i="30"/>
  <c r="L146" i="30"/>
  <c r="M146" i="30"/>
  <c r="N146" i="30"/>
  <c r="O146" i="30"/>
  <c r="P146" i="30"/>
  <c r="Q146" i="30"/>
  <c r="R146" i="30"/>
  <c r="S146" i="30"/>
  <c r="T146" i="30"/>
  <c r="K147" i="30"/>
  <c r="L147" i="30"/>
  <c r="M147" i="30"/>
  <c r="N147" i="30"/>
  <c r="O147" i="30"/>
  <c r="P147" i="30"/>
  <c r="Q147" i="30"/>
  <c r="R147" i="30"/>
  <c r="S147" i="30"/>
  <c r="T147" i="30"/>
  <c r="K148" i="30"/>
  <c r="L148" i="30"/>
  <c r="M148" i="30"/>
  <c r="N148" i="30"/>
  <c r="O148" i="30"/>
  <c r="P148" i="30"/>
  <c r="Q148" i="30"/>
  <c r="R148" i="30"/>
  <c r="S148" i="30"/>
  <c r="T148" i="30"/>
  <c r="K149" i="30"/>
  <c r="L149" i="30"/>
  <c r="M149" i="30"/>
  <c r="N149" i="30"/>
  <c r="O149" i="30"/>
  <c r="P149" i="30"/>
  <c r="Q149" i="30"/>
  <c r="R149" i="30"/>
  <c r="S149" i="30"/>
  <c r="T149" i="30"/>
  <c r="K150" i="30"/>
  <c r="L150" i="30"/>
  <c r="M150" i="30"/>
  <c r="N150" i="30"/>
  <c r="O150" i="30"/>
  <c r="P150" i="30"/>
  <c r="Q150" i="30"/>
  <c r="R150" i="30"/>
  <c r="S150" i="30"/>
  <c r="T150" i="30"/>
  <c r="K151" i="30"/>
  <c r="L151" i="30"/>
  <c r="M151" i="30"/>
  <c r="N151" i="30"/>
  <c r="O151" i="30"/>
  <c r="P151" i="30"/>
  <c r="Q151" i="30"/>
  <c r="R151" i="30"/>
  <c r="S151" i="30"/>
  <c r="T151" i="30"/>
  <c r="K152" i="30"/>
  <c r="L152" i="30"/>
  <c r="M152" i="30"/>
  <c r="N152" i="30"/>
  <c r="O152" i="30"/>
  <c r="P152" i="30"/>
  <c r="Q152" i="30"/>
  <c r="R152" i="30"/>
  <c r="S152" i="30"/>
  <c r="T152" i="30"/>
  <c r="K153" i="30"/>
  <c r="L153" i="30"/>
  <c r="M153" i="30"/>
  <c r="N153" i="30"/>
  <c r="O153" i="30"/>
  <c r="P153" i="30"/>
  <c r="Q153" i="30"/>
  <c r="R153" i="30"/>
  <c r="S153" i="30"/>
  <c r="T153" i="30"/>
  <c r="K154" i="30"/>
  <c r="L154" i="30"/>
  <c r="M154" i="30"/>
  <c r="N154" i="30"/>
  <c r="O154" i="30"/>
  <c r="P154" i="30"/>
  <c r="Q154" i="30"/>
  <c r="R154" i="30"/>
  <c r="S154" i="30"/>
  <c r="T154" i="30"/>
  <c r="K155" i="30"/>
  <c r="L155" i="30"/>
  <c r="M155" i="30"/>
  <c r="N155" i="30"/>
  <c r="O155" i="30"/>
  <c r="P155" i="30"/>
  <c r="Q155" i="30"/>
  <c r="R155" i="30"/>
  <c r="S155" i="30"/>
  <c r="T155" i="30"/>
  <c r="K156" i="30"/>
  <c r="L156" i="30"/>
  <c r="M156" i="30"/>
  <c r="N156" i="30"/>
  <c r="O156" i="30"/>
  <c r="P156" i="30"/>
  <c r="Q156" i="30"/>
  <c r="R156" i="30"/>
  <c r="S156" i="30"/>
  <c r="T156" i="30"/>
  <c r="K135" i="29"/>
  <c r="L135" i="29"/>
  <c r="M135" i="29"/>
  <c r="N135" i="29"/>
  <c r="O135" i="29"/>
  <c r="P135" i="29"/>
  <c r="Q135" i="29"/>
  <c r="R135" i="29"/>
  <c r="S135" i="29"/>
  <c r="T135" i="29"/>
  <c r="K136" i="29"/>
  <c r="L136" i="29"/>
  <c r="M136" i="29"/>
  <c r="N136" i="29"/>
  <c r="O136" i="29"/>
  <c r="P136" i="29"/>
  <c r="Q136" i="29"/>
  <c r="R136" i="29"/>
  <c r="S136" i="29"/>
  <c r="T136" i="29"/>
  <c r="K137" i="29"/>
  <c r="L137" i="29"/>
  <c r="M137" i="29"/>
  <c r="N137" i="29"/>
  <c r="O137" i="29"/>
  <c r="P137" i="29"/>
  <c r="Q137" i="29"/>
  <c r="R137" i="29"/>
  <c r="S137" i="29"/>
  <c r="T137" i="29"/>
  <c r="K138" i="29"/>
  <c r="L138" i="29"/>
  <c r="M138" i="29"/>
  <c r="N138" i="29"/>
  <c r="O138" i="29"/>
  <c r="P138" i="29"/>
  <c r="Q138" i="29"/>
  <c r="R138" i="29"/>
  <c r="S138" i="29"/>
  <c r="T138" i="29"/>
  <c r="K139" i="29"/>
  <c r="L139" i="29"/>
  <c r="M139" i="29"/>
  <c r="N139" i="29"/>
  <c r="O139" i="29"/>
  <c r="P139" i="29"/>
  <c r="Q139" i="29"/>
  <c r="R139" i="29"/>
  <c r="S139" i="29"/>
  <c r="T139" i="29"/>
  <c r="K140" i="29"/>
  <c r="L140" i="29"/>
  <c r="M140" i="29"/>
  <c r="N140" i="29"/>
  <c r="O140" i="29"/>
  <c r="P140" i="29"/>
  <c r="Q140" i="29"/>
  <c r="R140" i="29"/>
  <c r="S140" i="29"/>
  <c r="T140" i="29"/>
  <c r="K141" i="29"/>
  <c r="L141" i="29"/>
  <c r="M141" i="29"/>
  <c r="N141" i="29"/>
  <c r="O141" i="29"/>
  <c r="P141" i="29"/>
  <c r="Q141" i="29"/>
  <c r="R141" i="29"/>
  <c r="S141" i="29"/>
  <c r="T141" i="29"/>
  <c r="K142" i="29"/>
  <c r="L142" i="29"/>
  <c r="M142" i="29"/>
  <c r="N142" i="29"/>
  <c r="O142" i="29"/>
  <c r="P142" i="29"/>
  <c r="Q142" i="29"/>
  <c r="R142" i="29"/>
  <c r="S142" i="29"/>
  <c r="T142" i="29"/>
  <c r="K143" i="29"/>
  <c r="L143" i="29"/>
  <c r="M143" i="29"/>
  <c r="N143" i="29"/>
  <c r="O143" i="29"/>
  <c r="P143" i="29"/>
  <c r="Q143" i="29"/>
  <c r="R143" i="29"/>
  <c r="S143" i="29"/>
  <c r="T143" i="29"/>
  <c r="K144" i="29"/>
  <c r="L144" i="29"/>
  <c r="M144" i="29"/>
  <c r="N144" i="29"/>
  <c r="O144" i="29"/>
  <c r="P144" i="29"/>
  <c r="Q144" i="29"/>
  <c r="R144" i="29"/>
  <c r="S144" i="29"/>
  <c r="T144" i="29"/>
  <c r="K145" i="29"/>
  <c r="L145" i="29"/>
  <c r="M145" i="29"/>
  <c r="N145" i="29"/>
  <c r="O145" i="29"/>
  <c r="P145" i="29"/>
  <c r="Q145" i="29"/>
  <c r="R145" i="29"/>
  <c r="S145" i="29"/>
  <c r="T145" i="29"/>
  <c r="K146" i="29"/>
  <c r="L146" i="29"/>
  <c r="M146" i="29"/>
  <c r="N146" i="29"/>
  <c r="O146" i="29"/>
  <c r="P146" i="29"/>
  <c r="Q146" i="29"/>
  <c r="R146" i="29"/>
  <c r="S146" i="29"/>
  <c r="T146" i="29"/>
  <c r="K147" i="29"/>
  <c r="L147" i="29"/>
  <c r="M147" i="29"/>
  <c r="N147" i="29"/>
  <c r="O147" i="29"/>
  <c r="P147" i="29"/>
  <c r="Q147" i="29"/>
  <c r="R147" i="29"/>
  <c r="S147" i="29"/>
  <c r="T147" i="29"/>
  <c r="K148" i="29"/>
  <c r="L148" i="29"/>
  <c r="M148" i="29"/>
  <c r="N148" i="29"/>
  <c r="O148" i="29"/>
  <c r="P148" i="29"/>
  <c r="Q148" i="29"/>
  <c r="R148" i="29"/>
  <c r="S148" i="29"/>
  <c r="T148" i="29"/>
  <c r="K149" i="29"/>
  <c r="L149" i="29"/>
  <c r="M149" i="29"/>
  <c r="N149" i="29"/>
  <c r="O149" i="29"/>
  <c r="P149" i="29"/>
  <c r="Q149" i="29"/>
  <c r="R149" i="29"/>
  <c r="S149" i="29"/>
  <c r="T149" i="29"/>
  <c r="K150" i="29"/>
  <c r="L150" i="29"/>
  <c r="M150" i="29"/>
  <c r="N150" i="29"/>
  <c r="O150" i="29"/>
  <c r="P150" i="29"/>
  <c r="Q150" i="29"/>
  <c r="R150" i="29"/>
  <c r="S150" i="29"/>
  <c r="T150" i="29"/>
  <c r="K151" i="29"/>
  <c r="L151" i="29"/>
  <c r="M151" i="29"/>
  <c r="N151" i="29"/>
  <c r="O151" i="29"/>
  <c r="P151" i="29"/>
  <c r="Q151" i="29"/>
  <c r="R151" i="29"/>
  <c r="S151" i="29"/>
  <c r="T151" i="29"/>
  <c r="K152" i="29"/>
  <c r="L152" i="29"/>
  <c r="M152" i="29"/>
  <c r="N152" i="29"/>
  <c r="O152" i="29"/>
  <c r="P152" i="29"/>
  <c r="Q152" i="29"/>
  <c r="R152" i="29"/>
  <c r="S152" i="29"/>
  <c r="T152" i="29"/>
  <c r="K153" i="29"/>
  <c r="L153" i="29"/>
  <c r="M153" i="29"/>
  <c r="N153" i="29"/>
  <c r="O153" i="29"/>
  <c r="P153" i="29"/>
  <c r="Q153" i="29"/>
  <c r="R153" i="29"/>
  <c r="S153" i="29"/>
  <c r="T153" i="29"/>
  <c r="K154" i="29"/>
  <c r="L154" i="29"/>
  <c r="M154" i="29"/>
  <c r="N154" i="29"/>
  <c r="O154" i="29"/>
  <c r="P154" i="29"/>
  <c r="Q154" i="29"/>
  <c r="R154" i="29"/>
  <c r="S154" i="29"/>
  <c r="T154" i="29"/>
  <c r="K155" i="29"/>
  <c r="L155" i="29"/>
  <c r="M155" i="29"/>
  <c r="N155" i="29"/>
  <c r="O155" i="29"/>
  <c r="P155" i="29"/>
  <c r="Q155" i="29"/>
  <c r="R155" i="29"/>
  <c r="S155" i="29"/>
  <c r="T155" i="29"/>
  <c r="K156" i="29"/>
  <c r="L156" i="29"/>
  <c r="M156" i="29"/>
  <c r="N156" i="29"/>
  <c r="O156" i="29"/>
  <c r="P156" i="29"/>
  <c r="Q156" i="29"/>
  <c r="R156" i="29"/>
  <c r="S156" i="29"/>
  <c r="T156" i="29"/>
  <c r="C115" i="26"/>
  <c r="D115" i="26"/>
  <c r="E115" i="26"/>
  <c r="F115" i="26"/>
  <c r="G115" i="26"/>
  <c r="I115" i="26"/>
  <c r="J116" i="26"/>
  <c r="J117" i="26"/>
  <c r="B59" i="21"/>
  <c r="H59" i="21"/>
  <c r="B59" i="22" s="1"/>
  <c r="H59" i="22" s="1"/>
  <c r="J59" i="21"/>
  <c r="K59" i="21"/>
  <c r="K59" i="22" s="1"/>
  <c r="L59" i="21"/>
  <c r="L59" i="22" s="1"/>
  <c r="M59" i="21"/>
  <c r="M59" i="22" s="1"/>
  <c r="N59" i="21"/>
  <c r="N59" i="22" s="1"/>
  <c r="O59" i="21"/>
  <c r="O59" i="22" s="1"/>
  <c r="P59" i="21"/>
  <c r="Q59" i="21"/>
  <c r="R59" i="21"/>
  <c r="S59" i="21"/>
  <c r="T59" i="21"/>
  <c r="U59" i="21"/>
  <c r="B60" i="21"/>
  <c r="H60" i="21"/>
  <c r="B60" i="22" s="1"/>
  <c r="H60" i="22" s="1"/>
  <c r="J60" i="21"/>
  <c r="K60" i="21"/>
  <c r="K60" i="22" s="1"/>
  <c r="L60" i="21"/>
  <c r="L60" i="22" s="1"/>
  <c r="M60" i="21"/>
  <c r="M60" i="22" s="1"/>
  <c r="N60" i="21"/>
  <c r="N60" i="22" s="1"/>
  <c r="O60" i="21"/>
  <c r="O60" i="22" s="1"/>
  <c r="P60" i="21"/>
  <c r="Q60" i="21"/>
  <c r="R60" i="21"/>
  <c r="S60" i="21"/>
  <c r="T60" i="21"/>
  <c r="U60" i="21"/>
  <c r="B97" i="14"/>
  <c r="H97" i="14"/>
  <c r="J97" i="14"/>
  <c r="K97" i="14"/>
  <c r="L97" i="14"/>
  <c r="M97" i="14"/>
  <c r="N97" i="14"/>
  <c r="O97" i="14"/>
  <c r="P97" i="14"/>
  <c r="Q97" i="14"/>
  <c r="R97" i="14"/>
  <c r="S97" i="14"/>
  <c r="T97" i="14"/>
  <c r="U97" i="14"/>
  <c r="B98" i="14"/>
  <c r="H98" i="14"/>
  <c r="J98" i="14"/>
  <c r="K98" i="14"/>
  <c r="L98" i="14"/>
  <c r="M98" i="14"/>
  <c r="N98" i="14"/>
  <c r="O98" i="14"/>
  <c r="P98" i="14"/>
  <c r="Q98" i="14"/>
  <c r="R98" i="14"/>
  <c r="S98" i="14"/>
  <c r="T98" i="14"/>
  <c r="U98" i="14"/>
  <c r="H97" i="6"/>
  <c r="B97" i="7" s="1"/>
  <c r="J97" i="6"/>
  <c r="K97" i="6"/>
  <c r="K97" i="7" s="1"/>
  <c r="P97" i="7" s="1"/>
  <c r="L97" i="6"/>
  <c r="L97" i="7" s="1"/>
  <c r="Q97" i="7" s="1"/>
  <c r="M97" i="6"/>
  <c r="M97" i="7" s="1"/>
  <c r="R97" i="7" s="1"/>
  <c r="N97" i="6"/>
  <c r="N97" i="7" s="1"/>
  <c r="S97" i="7" s="1"/>
  <c r="O97" i="6"/>
  <c r="O97" i="7" s="1"/>
  <c r="T97" i="7" s="1"/>
  <c r="P97" i="6"/>
  <c r="Q97" i="6"/>
  <c r="R97" i="6"/>
  <c r="S97" i="6"/>
  <c r="T97" i="6"/>
  <c r="U97" i="6"/>
  <c r="K59" i="5"/>
  <c r="K59" i="6" s="1"/>
  <c r="L59" i="5"/>
  <c r="L59" i="6" s="1"/>
  <c r="M59" i="5"/>
  <c r="M59" i="6" s="1"/>
  <c r="N59" i="5"/>
  <c r="N59" i="6" s="1"/>
  <c r="O59" i="5"/>
  <c r="O59" i="6" s="1"/>
  <c r="P59" i="5"/>
  <c r="Q59" i="5"/>
  <c r="R59" i="5"/>
  <c r="S59" i="5"/>
  <c r="T59" i="5"/>
  <c r="K60" i="5"/>
  <c r="K60" i="6" s="1"/>
  <c r="L60" i="5"/>
  <c r="L60" i="6" s="1"/>
  <c r="M60" i="5"/>
  <c r="M60" i="6" s="1"/>
  <c r="N60" i="5"/>
  <c r="N60" i="6" s="1"/>
  <c r="O60" i="5"/>
  <c r="O60" i="6" s="1"/>
  <c r="P60" i="5"/>
  <c r="Q60" i="5"/>
  <c r="R60" i="5"/>
  <c r="S60" i="5"/>
  <c r="T60" i="5"/>
  <c r="K103" i="4"/>
  <c r="K103" i="5" s="1"/>
  <c r="L103" i="4"/>
  <c r="L103" i="5" s="1"/>
  <c r="M103" i="4"/>
  <c r="M103" i="5" s="1"/>
  <c r="N103" i="4"/>
  <c r="N103" i="5" s="1"/>
  <c r="O103" i="4"/>
  <c r="O103" i="5" s="1"/>
  <c r="P103" i="4"/>
  <c r="Q103" i="4"/>
  <c r="R103" i="4"/>
  <c r="S103" i="4"/>
  <c r="T103" i="4"/>
  <c r="K104" i="4"/>
  <c r="K104" i="5" s="1"/>
  <c r="L104" i="4"/>
  <c r="L104" i="5" s="1"/>
  <c r="M104" i="4"/>
  <c r="M104" i="5" s="1"/>
  <c r="N104" i="4"/>
  <c r="N104" i="5" s="1"/>
  <c r="O104" i="4"/>
  <c r="O104" i="5" s="1"/>
  <c r="P104" i="4"/>
  <c r="Q104" i="4"/>
  <c r="R104" i="4"/>
  <c r="S104" i="4"/>
  <c r="T104" i="4"/>
  <c r="K137" i="4"/>
  <c r="K137" i="5" s="1"/>
  <c r="L137" i="4"/>
  <c r="L137" i="5" s="1"/>
  <c r="M137" i="4"/>
  <c r="M137" i="5" s="1"/>
  <c r="N137" i="4"/>
  <c r="N137" i="5" s="1"/>
  <c r="O137" i="4"/>
  <c r="O137" i="5" s="1"/>
  <c r="P137" i="4"/>
  <c r="Q137" i="4"/>
  <c r="R137" i="4"/>
  <c r="S137" i="4"/>
  <c r="T137" i="4"/>
  <c r="K138" i="4"/>
  <c r="K138" i="5" s="1"/>
  <c r="L138" i="4"/>
  <c r="L138" i="5" s="1"/>
  <c r="M138" i="4"/>
  <c r="M138" i="5" s="1"/>
  <c r="N138" i="4"/>
  <c r="N138" i="5" s="1"/>
  <c r="O138" i="4"/>
  <c r="O138" i="5" s="1"/>
  <c r="P138" i="4"/>
  <c r="Q138" i="4"/>
  <c r="R138" i="4"/>
  <c r="S138" i="4"/>
  <c r="T138" i="4"/>
  <c r="K139" i="4"/>
  <c r="K139" i="5" s="1"/>
  <c r="L139" i="4"/>
  <c r="L139" i="5" s="1"/>
  <c r="M139" i="4"/>
  <c r="M139" i="5" s="1"/>
  <c r="N139" i="4"/>
  <c r="N139" i="5" s="1"/>
  <c r="O139" i="4"/>
  <c r="O139" i="5" s="1"/>
  <c r="P139" i="4"/>
  <c r="Q139" i="4"/>
  <c r="R139" i="4"/>
  <c r="S139" i="4"/>
  <c r="T139" i="4"/>
  <c r="K140" i="4"/>
  <c r="K140" i="5" s="1"/>
  <c r="L140" i="4"/>
  <c r="L140" i="5" s="1"/>
  <c r="M140" i="4"/>
  <c r="M140" i="5" s="1"/>
  <c r="N140" i="4"/>
  <c r="N140" i="5" s="1"/>
  <c r="O140" i="4"/>
  <c r="O140" i="5" s="1"/>
  <c r="P140" i="4"/>
  <c r="Q140" i="4"/>
  <c r="R140" i="4"/>
  <c r="S140" i="4"/>
  <c r="T140" i="4"/>
  <c r="K141" i="4"/>
  <c r="K141" i="5" s="1"/>
  <c r="L141" i="4"/>
  <c r="L141" i="5" s="1"/>
  <c r="M141" i="4"/>
  <c r="M141" i="5" s="1"/>
  <c r="N141" i="4"/>
  <c r="N141" i="5" s="1"/>
  <c r="O141" i="4"/>
  <c r="O141" i="5" s="1"/>
  <c r="P141" i="4"/>
  <c r="Q141" i="4"/>
  <c r="R141" i="4"/>
  <c r="S141" i="4"/>
  <c r="T141" i="4"/>
  <c r="K142" i="4"/>
  <c r="K142" i="5" s="1"/>
  <c r="L142" i="4"/>
  <c r="L142" i="5" s="1"/>
  <c r="M142" i="4"/>
  <c r="M142" i="5" s="1"/>
  <c r="N142" i="4"/>
  <c r="N142" i="5" s="1"/>
  <c r="O142" i="4"/>
  <c r="O142" i="5" s="1"/>
  <c r="P142" i="4"/>
  <c r="Q142" i="4"/>
  <c r="R142" i="4"/>
  <c r="S142" i="4"/>
  <c r="T142" i="4"/>
  <c r="K143" i="4"/>
  <c r="K143" i="5" s="1"/>
  <c r="L143" i="4"/>
  <c r="L143" i="5" s="1"/>
  <c r="M143" i="4"/>
  <c r="M143" i="5" s="1"/>
  <c r="N143" i="4"/>
  <c r="N143" i="5" s="1"/>
  <c r="O143" i="4"/>
  <c r="O143" i="5" s="1"/>
  <c r="P143" i="4"/>
  <c r="Q143" i="4"/>
  <c r="R143" i="4"/>
  <c r="S143" i="4"/>
  <c r="T143" i="4"/>
  <c r="K144" i="4"/>
  <c r="K144" i="5" s="1"/>
  <c r="L144" i="4"/>
  <c r="L144" i="5" s="1"/>
  <c r="M144" i="4"/>
  <c r="M144" i="5" s="1"/>
  <c r="N144" i="4"/>
  <c r="N144" i="5" s="1"/>
  <c r="O144" i="4"/>
  <c r="O144" i="5" s="1"/>
  <c r="P144" i="4"/>
  <c r="Q144" i="4"/>
  <c r="R144" i="4"/>
  <c r="S144" i="4"/>
  <c r="T144" i="4"/>
  <c r="K145" i="4"/>
  <c r="K145" i="5" s="1"/>
  <c r="L145" i="4"/>
  <c r="L145" i="5" s="1"/>
  <c r="M145" i="4"/>
  <c r="M145" i="5" s="1"/>
  <c r="N145" i="4"/>
  <c r="N145" i="5" s="1"/>
  <c r="O145" i="4"/>
  <c r="O145" i="5" s="1"/>
  <c r="P145" i="4"/>
  <c r="Q145" i="4"/>
  <c r="R145" i="4"/>
  <c r="S145" i="4"/>
  <c r="T145" i="4"/>
  <c r="K146" i="4"/>
  <c r="K146" i="5" s="1"/>
  <c r="L146" i="4"/>
  <c r="L146" i="5" s="1"/>
  <c r="M146" i="4"/>
  <c r="M146" i="5" s="1"/>
  <c r="N146" i="4"/>
  <c r="N146" i="5" s="1"/>
  <c r="O146" i="4"/>
  <c r="O146" i="5" s="1"/>
  <c r="P146" i="4"/>
  <c r="Q146" i="4"/>
  <c r="R146" i="4"/>
  <c r="S146" i="4"/>
  <c r="T146" i="4"/>
  <c r="K147" i="4"/>
  <c r="K147" i="5" s="1"/>
  <c r="L147" i="4"/>
  <c r="L147" i="5" s="1"/>
  <c r="M147" i="4"/>
  <c r="M147" i="5" s="1"/>
  <c r="N147" i="4"/>
  <c r="N147" i="5" s="1"/>
  <c r="O147" i="4"/>
  <c r="O147" i="5" s="1"/>
  <c r="P147" i="4"/>
  <c r="Q147" i="4"/>
  <c r="R147" i="4"/>
  <c r="S147" i="4"/>
  <c r="T147" i="4"/>
  <c r="K148" i="4"/>
  <c r="K148" i="5" s="1"/>
  <c r="L148" i="4"/>
  <c r="L148" i="5" s="1"/>
  <c r="M148" i="4"/>
  <c r="M148" i="5" s="1"/>
  <c r="N148" i="4"/>
  <c r="N148" i="5" s="1"/>
  <c r="O148" i="4"/>
  <c r="O148" i="5" s="1"/>
  <c r="P148" i="4"/>
  <c r="Q148" i="4"/>
  <c r="R148" i="4"/>
  <c r="S148" i="4"/>
  <c r="T148" i="4"/>
  <c r="K149" i="4"/>
  <c r="K149" i="5" s="1"/>
  <c r="L149" i="4"/>
  <c r="L149" i="5" s="1"/>
  <c r="M149" i="4"/>
  <c r="M149" i="5" s="1"/>
  <c r="N149" i="4"/>
  <c r="N149" i="5" s="1"/>
  <c r="O149" i="4"/>
  <c r="O149" i="5" s="1"/>
  <c r="P149" i="4"/>
  <c r="Q149" i="4"/>
  <c r="R149" i="4"/>
  <c r="S149" i="4"/>
  <c r="T149" i="4"/>
  <c r="K150" i="4"/>
  <c r="K150" i="5" s="1"/>
  <c r="L150" i="4"/>
  <c r="L150" i="5" s="1"/>
  <c r="M150" i="4"/>
  <c r="M150" i="5" s="1"/>
  <c r="N150" i="4"/>
  <c r="N150" i="5" s="1"/>
  <c r="O150" i="4"/>
  <c r="O150" i="5" s="1"/>
  <c r="P150" i="4"/>
  <c r="Q150" i="4"/>
  <c r="R150" i="4"/>
  <c r="S150" i="4"/>
  <c r="T150" i="4"/>
  <c r="K151" i="4"/>
  <c r="K151" i="5" s="1"/>
  <c r="L151" i="4"/>
  <c r="L151" i="5" s="1"/>
  <c r="M151" i="4"/>
  <c r="M151" i="5" s="1"/>
  <c r="N151" i="4"/>
  <c r="N151" i="5" s="1"/>
  <c r="O151" i="4"/>
  <c r="O151" i="5" s="1"/>
  <c r="P151" i="4"/>
  <c r="Q151" i="4"/>
  <c r="R151" i="4"/>
  <c r="S151" i="4"/>
  <c r="T151" i="4"/>
  <c r="K152" i="4"/>
  <c r="K152" i="5" s="1"/>
  <c r="L152" i="4"/>
  <c r="L152" i="5" s="1"/>
  <c r="M152" i="4"/>
  <c r="M152" i="5" s="1"/>
  <c r="N152" i="4"/>
  <c r="N152" i="5" s="1"/>
  <c r="O152" i="4"/>
  <c r="O152" i="5" s="1"/>
  <c r="P152" i="4"/>
  <c r="Q152" i="4"/>
  <c r="R152" i="4"/>
  <c r="S152" i="4"/>
  <c r="T152" i="4"/>
  <c r="K153" i="4"/>
  <c r="K153" i="5" s="1"/>
  <c r="L153" i="4"/>
  <c r="L153" i="5" s="1"/>
  <c r="M153" i="4"/>
  <c r="M153" i="5" s="1"/>
  <c r="N153" i="4"/>
  <c r="N153" i="5" s="1"/>
  <c r="O153" i="4"/>
  <c r="O153" i="5" s="1"/>
  <c r="P153" i="4"/>
  <c r="Q153" i="4"/>
  <c r="R153" i="4"/>
  <c r="S153" i="4"/>
  <c r="T153" i="4"/>
  <c r="K154" i="4"/>
  <c r="K154" i="5" s="1"/>
  <c r="L154" i="4"/>
  <c r="L154" i="5" s="1"/>
  <c r="M154" i="4"/>
  <c r="M154" i="5" s="1"/>
  <c r="N154" i="4"/>
  <c r="N154" i="5" s="1"/>
  <c r="O154" i="4"/>
  <c r="O154" i="5" s="1"/>
  <c r="P154" i="4"/>
  <c r="Q154" i="4"/>
  <c r="R154" i="4"/>
  <c r="S154" i="4"/>
  <c r="T154" i="4"/>
  <c r="K155" i="4"/>
  <c r="K155" i="5" s="1"/>
  <c r="L155" i="4"/>
  <c r="L155" i="5" s="1"/>
  <c r="M155" i="4"/>
  <c r="M155" i="5" s="1"/>
  <c r="N155" i="4"/>
  <c r="N155" i="5" s="1"/>
  <c r="O155" i="4"/>
  <c r="O155" i="5" s="1"/>
  <c r="P155" i="4"/>
  <c r="Q155" i="4"/>
  <c r="R155" i="4"/>
  <c r="S155" i="4"/>
  <c r="T155" i="4"/>
  <c r="K156" i="4"/>
  <c r="K156" i="5" s="1"/>
  <c r="L156" i="4"/>
  <c r="L156" i="5" s="1"/>
  <c r="M156" i="4"/>
  <c r="M156" i="5" s="1"/>
  <c r="N156" i="4"/>
  <c r="N156" i="5" s="1"/>
  <c r="O156" i="4"/>
  <c r="O156" i="5" s="1"/>
  <c r="P156" i="4"/>
  <c r="Q156" i="4"/>
  <c r="R156" i="4"/>
  <c r="S156" i="4"/>
  <c r="T156" i="4"/>
  <c r="K94" i="4"/>
  <c r="K94" i="5" s="1"/>
  <c r="L94" i="4"/>
  <c r="L94" i="5" s="1"/>
  <c r="M94" i="4"/>
  <c r="M94" i="5" s="1"/>
  <c r="N94" i="4"/>
  <c r="N94" i="5" s="1"/>
  <c r="O94" i="4"/>
  <c r="O94" i="5" s="1"/>
  <c r="P94" i="4"/>
  <c r="Q94" i="4"/>
  <c r="R94" i="4"/>
  <c r="S94" i="4"/>
  <c r="T94" i="4"/>
  <c r="K95" i="4"/>
  <c r="K95" i="5" s="1"/>
  <c r="L95" i="4"/>
  <c r="L95" i="5" s="1"/>
  <c r="M95" i="4"/>
  <c r="M95" i="5" s="1"/>
  <c r="N95" i="4"/>
  <c r="N95" i="5" s="1"/>
  <c r="O95" i="4"/>
  <c r="O95" i="5" s="1"/>
  <c r="P95" i="4"/>
  <c r="Q95" i="4"/>
  <c r="R95" i="4"/>
  <c r="S95" i="4"/>
  <c r="T95" i="4"/>
  <c r="K27" i="2"/>
  <c r="K27" i="3" s="1"/>
  <c r="L27" i="2"/>
  <c r="L27" i="3" s="1"/>
  <c r="M27" i="2"/>
  <c r="M27" i="3" s="1"/>
  <c r="N27" i="2"/>
  <c r="N27" i="3" s="1"/>
  <c r="O27" i="2"/>
  <c r="O27" i="3" s="1"/>
  <c r="P27" i="2"/>
  <c r="Q27" i="2"/>
  <c r="R27" i="2"/>
  <c r="S27" i="2"/>
  <c r="T27" i="2"/>
  <c r="K28" i="2"/>
  <c r="K28" i="3" s="1"/>
  <c r="L28" i="2"/>
  <c r="L28" i="3" s="1"/>
  <c r="M28" i="2"/>
  <c r="M28" i="3" s="1"/>
  <c r="N28" i="2"/>
  <c r="N28" i="3" s="1"/>
  <c r="O28" i="2"/>
  <c r="O28" i="3" s="1"/>
  <c r="P28" i="2"/>
  <c r="Q28" i="2"/>
  <c r="R28" i="2"/>
  <c r="S28" i="2"/>
  <c r="T28" i="2"/>
  <c r="K29" i="2"/>
  <c r="K29" i="3" s="1"/>
  <c r="L29" i="2"/>
  <c r="L29" i="3" s="1"/>
  <c r="M29" i="2"/>
  <c r="M29" i="3" s="1"/>
  <c r="N29" i="2"/>
  <c r="N29" i="3" s="1"/>
  <c r="O29" i="2"/>
  <c r="O29" i="3" s="1"/>
  <c r="P29" i="2"/>
  <c r="Q29" i="2"/>
  <c r="R29" i="2"/>
  <c r="S29" i="2"/>
  <c r="T29" i="2"/>
  <c r="K30" i="2"/>
  <c r="K30" i="3" s="1"/>
  <c r="L30" i="2"/>
  <c r="L30" i="3" s="1"/>
  <c r="M30" i="2"/>
  <c r="M30" i="3" s="1"/>
  <c r="N30" i="2"/>
  <c r="N30" i="3" s="1"/>
  <c r="O30" i="2"/>
  <c r="O30" i="3" s="1"/>
  <c r="P30" i="2"/>
  <c r="Q30" i="2"/>
  <c r="R30" i="2"/>
  <c r="S30" i="2"/>
  <c r="T30" i="2"/>
  <c r="K31" i="2"/>
  <c r="K31" i="3" s="1"/>
  <c r="L31" i="2"/>
  <c r="L31" i="3" s="1"/>
  <c r="M31" i="2"/>
  <c r="M31" i="3" s="1"/>
  <c r="N31" i="2"/>
  <c r="N31" i="3" s="1"/>
  <c r="O31" i="2"/>
  <c r="O31" i="3" s="1"/>
  <c r="P31" i="2"/>
  <c r="Q31" i="2"/>
  <c r="R31" i="2"/>
  <c r="S31" i="2"/>
  <c r="T31" i="2"/>
  <c r="K32" i="2"/>
  <c r="K32" i="3" s="1"/>
  <c r="L32" i="2"/>
  <c r="L32" i="3" s="1"/>
  <c r="M32" i="2"/>
  <c r="M32" i="3" s="1"/>
  <c r="N32" i="2"/>
  <c r="N32" i="3" s="1"/>
  <c r="O32" i="2"/>
  <c r="O32" i="3" s="1"/>
  <c r="P32" i="2"/>
  <c r="Q32" i="2"/>
  <c r="R32" i="2"/>
  <c r="S32" i="2"/>
  <c r="T32" i="2"/>
  <c r="K33" i="2"/>
  <c r="K33" i="3" s="1"/>
  <c r="L33" i="2"/>
  <c r="L33" i="3" s="1"/>
  <c r="M33" i="2"/>
  <c r="M33" i="3" s="1"/>
  <c r="N33" i="2"/>
  <c r="N33" i="3" s="1"/>
  <c r="O33" i="2"/>
  <c r="O33" i="3" s="1"/>
  <c r="P33" i="2"/>
  <c r="Q33" i="2"/>
  <c r="R33" i="2"/>
  <c r="S33" i="2"/>
  <c r="T33" i="2"/>
  <c r="K34" i="2"/>
  <c r="K34" i="3" s="1"/>
  <c r="L34" i="2"/>
  <c r="L34" i="3" s="1"/>
  <c r="M34" i="2"/>
  <c r="M34" i="3" s="1"/>
  <c r="N34" i="2"/>
  <c r="N34" i="3" s="1"/>
  <c r="O34" i="2"/>
  <c r="O34" i="3" s="1"/>
  <c r="P34" i="2"/>
  <c r="Q34" i="2"/>
  <c r="R34" i="2"/>
  <c r="S34" i="2"/>
  <c r="T34" i="2"/>
  <c r="K35" i="2"/>
  <c r="K35" i="3" s="1"/>
  <c r="L35" i="2"/>
  <c r="L35" i="3" s="1"/>
  <c r="M35" i="2"/>
  <c r="M35" i="3" s="1"/>
  <c r="N35" i="2"/>
  <c r="N35" i="3" s="1"/>
  <c r="O35" i="2"/>
  <c r="O35" i="3" s="1"/>
  <c r="P35" i="2"/>
  <c r="Q35" i="2"/>
  <c r="R35" i="2"/>
  <c r="S35" i="2"/>
  <c r="T35" i="2"/>
  <c r="K36" i="2"/>
  <c r="K36" i="3" s="1"/>
  <c r="L36" i="2"/>
  <c r="L36" i="3" s="1"/>
  <c r="M36" i="2"/>
  <c r="M36" i="3" s="1"/>
  <c r="N36" i="2"/>
  <c r="N36" i="3" s="1"/>
  <c r="O36" i="2"/>
  <c r="O36" i="3" s="1"/>
  <c r="P36" i="2"/>
  <c r="Q36" i="2"/>
  <c r="R36" i="2"/>
  <c r="S36" i="2"/>
  <c r="T36" i="2"/>
  <c r="K37" i="2"/>
  <c r="K37" i="3" s="1"/>
  <c r="L37" i="2"/>
  <c r="L37" i="3" s="1"/>
  <c r="M37" i="2"/>
  <c r="M37" i="3" s="1"/>
  <c r="N37" i="2"/>
  <c r="N37" i="3" s="1"/>
  <c r="O37" i="2"/>
  <c r="O37" i="3" s="1"/>
  <c r="P37" i="2"/>
  <c r="Q37" i="2"/>
  <c r="R37" i="2"/>
  <c r="S37" i="2"/>
  <c r="T37" i="2"/>
  <c r="K59" i="2"/>
  <c r="K59" i="3" s="1"/>
  <c r="L59" i="2"/>
  <c r="L59" i="3" s="1"/>
  <c r="M59" i="2"/>
  <c r="M59" i="3" s="1"/>
  <c r="N59" i="2"/>
  <c r="N59" i="3" s="1"/>
  <c r="O59" i="2"/>
  <c r="O59" i="3" s="1"/>
  <c r="P59" i="2"/>
  <c r="Q59" i="2"/>
  <c r="R59" i="2"/>
  <c r="S59" i="2"/>
  <c r="T59" i="2"/>
  <c r="K60" i="2"/>
  <c r="K60" i="3" s="1"/>
  <c r="L60" i="2"/>
  <c r="L60" i="3" s="1"/>
  <c r="M60" i="2"/>
  <c r="M60" i="3" s="1"/>
  <c r="N60" i="2"/>
  <c r="N60" i="3" s="1"/>
  <c r="O60" i="2"/>
  <c r="O60" i="3" s="1"/>
  <c r="P60" i="2"/>
  <c r="Q60" i="2"/>
  <c r="R60" i="2"/>
  <c r="S60" i="2"/>
  <c r="T60" i="2"/>
  <c r="C135" i="31"/>
  <c r="K135" i="31" s="1"/>
  <c r="P135" i="31" s="1"/>
  <c r="C134" i="3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B133" i="31" s="1"/>
  <c r="H134" i="1"/>
  <c r="B134" i="31" s="1"/>
  <c r="H135" i="1"/>
  <c r="B136" i="2"/>
  <c r="H136" i="2" s="1"/>
  <c r="H137" i="1"/>
  <c r="H138" i="1"/>
  <c r="H139" i="1"/>
  <c r="H140" i="1"/>
  <c r="H141" i="1"/>
  <c r="H142" i="1"/>
  <c r="H143" i="1"/>
  <c r="B143" i="31" s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99" i="1"/>
  <c r="H100" i="1"/>
  <c r="H101" i="1"/>
  <c r="B101" i="31" s="1"/>
  <c r="H101" i="31" s="1"/>
  <c r="H102" i="1"/>
  <c r="H104" i="1"/>
  <c r="H105" i="1"/>
  <c r="H106" i="1"/>
  <c r="H107" i="1"/>
  <c r="H108" i="1"/>
  <c r="H109" i="1"/>
  <c r="H110" i="1"/>
  <c r="H111" i="1"/>
  <c r="H112" i="1"/>
  <c r="H113" i="1"/>
  <c r="H114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27" i="1"/>
  <c r="H28" i="1"/>
  <c r="H29" i="1"/>
  <c r="H30" i="1"/>
  <c r="H31" i="1"/>
  <c r="H32" i="1"/>
  <c r="H33" i="1"/>
  <c r="H34" i="1"/>
  <c r="H35" i="1"/>
  <c r="H36" i="1"/>
  <c r="H37" i="1"/>
  <c r="K135" i="1"/>
  <c r="L135" i="1"/>
  <c r="M135" i="1"/>
  <c r="N135" i="1"/>
  <c r="O135" i="1"/>
  <c r="P135" i="1"/>
  <c r="Q135" i="1"/>
  <c r="R135" i="1"/>
  <c r="S135" i="1"/>
  <c r="T135" i="1"/>
  <c r="U135" i="1"/>
  <c r="K136" i="1"/>
  <c r="L136" i="1"/>
  <c r="M136" i="1"/>
  <c r="N136" i="1"/>
  <c r="O136" i="1"/>
  <c r="P136" i="1"/>
  <c r="Q136" i="1"/>
  <c r="R136" i="1"/>
  <c r="S136" i="1"/>
  <c r="T136" i="1"/>
  <c r="U136" i="1"/>
  <c r="K137" i="1"/>
  <c r="L137" i="1"/>
  <c r="M137" i="1"/>
  <c r="N137" i="1"/>
  <c r="O137" i="1"/>
  <c r="P137" i="1"/>
  <c r="Q137" i="1"/>
  <c r="R137" i="1"/>
  <c r="S137" i="1"/>
  <c r="T137" i="1"/>
  <c r="U137" i="1"/>
  <c r="K138" i="1"/>
  <c r="L138" i="1"/>
  <c r="M138" i="1"/>
  <c r="N138" i="1"/>
  <c r="O138" i="1"/>
  <c r="P138" i="1"/>
  <c r="Q138" i="1"/>
  <c r="R138" i="1"/>
  <c r="S138" i="1"/>
  <c r="T138" i="1"/>
  <c r="U138" i="1"/>
  <c r="K139" i="1"/>
  <c r="L139" i="1"/>
  <c r="M139" i="1"/>
  <c r="N139" i="1"/>
  <c r="O139" i="1"/>
  <c r="P139" i="1"/>
  <c r="Q139" i="1"/>
  <c r="R139" i="1"/>
  <c r="S139" i="1"/>
  <c r="T139" i="1"/>
  <c r="U139" i="1"/>
  <c r="K140" i="1"/>
  <c r="L140" i="1"/>
  <c r="M140" i="1"/>
  <c r="N140" i="1"/>
  <c r="O140" i="1"/>
  <c r="P140" i="1"/>
  <c r="Q140" i="1"/>
  <c r="R140" i="1"/>
  <c r="S140" i="1"/>
  <c r="T140" i="1"/>
  <c r="U140" i="1"/>
  <c r="K141" i="1"/>
  <c r="L141" i="1"/>
  <c r="M141" i="1"/>
  <c r="N141" i="1"/>
  <c r="O141" i="1"/>
  <c r="P141" i="1"/>
  <c r="Q141" i="1"/>
  <c r="R141" i="1"/>
  <c r="S141" i="1"/>
  <c r="T141" i="1"/>
  <c r="U141" i="1"/>
  <c r="K142" i="1"/>
  <c r="L142" i="1"/>
  <c r="M142" i="1"/>
  <c r="N142" i="1"/>
  <c r="O142" i="1"/>
  <c r="P142" i="1"/>
  <c r="Q142" i="1"/>
  <c r="R142" i="1"/>
  <c r="S142" i="1"/>
  <c r="T142" i="1"/>
  <c r="U142" i="1"/>
  <c r="K143" i="1"/>
  <c r="L143" i="1"/>
  <c r="M143" i="1"/>
  <c r="N143" i="1"/>
  <c r="O143" i="1"/>
  <c r="P143" i="1"/>
  <c r="Q143" i="1"/>
  <c r="R143" i="1"/>
  <c r="S143" i="1"/>
  <c r="T143" i="1"/>
  <c r="U143" i="1"/>
  <c r="K144" i="1"/>
  <c r="L144" i="1"/>
  <c r="M144" i="1"/>
  <c r="N144" i="1"/>
  <c r="O144" i="1"/>
  <c r="P144" i="1"/>
  <c r="Q144" i="1"/>
  <c r="R144" i="1"/>
  <c r="S144" i="1"/>
  <c r="T144" i="1"/>
  <c r="U144" i="1"/>
  <c r="K145" i="1"/>
  <c r="L145" i="1"/>
  <c r="M145" i="1"/>
  <c r="N145" i="1"/>
  <c r="O145" i="1"/>
  <c r="P145" i="1"/>
  <c r="Q145" i="1"/>
  <c r="R145" i="1"/>
  <c r="S145" i="1"/>
  <c r="T145" i="1"/>
  <c r="U145" i="1"/>
  <c r="K146" i="1"/>
  <c r="L146" i="1"/>
  <c r="M146" i="1"/>
  <c r="N146" i="1"/>
  <c r="O146" i="1"/>
  <c r="T146" i="1" s="1"/>
  <c r="P146" i="1"/>
  <c r="Q146" i="1"/>
  <c r="R146" i="1"/>
  <c r="S146" i="1"/>
  <c r="U146" i="1"/>
  <c r="K147" i="1"/>
  <c r="L147" i="1"/>
  <c r="M147" i="1"/>
  <c r="N147" i="1"/>
  <c r="O147" i="1"/>
  <c r="P147" i="1"/>
  <c r="Q147" i="1"/>
  <c r="R147" i="1"/>
  <c r="S147" i="1"/>
  <c r="T147" i="1"/>
  <c r="U147" i="1"/>
  <c r="K148" i="1"/>
  <c r="L148" i="1"/>
  <c r="M148" i="1"/>
  <c r="N148" i="1"/>
  <c r="O148" i="1"/>
  <c r="P148" i="1"/>
  <c r="Q148" i="1"/>
  <c r="R148" i="1"/>
  <c r="S148" i="1"/>
  <c r="T148" i="1"/>
  <c r="U148" i="1"/>
  <c r="K149" i="1"/>
  <c r="L149" i="1"/>
  <c r="M149" i="1"/>
  <c r="N149" i="1"/>
  <c r="O149" i="1"/>
  <c r="P149" i="1"/>
  <c r="Q149" i="1"/>
  <c r="R149" i="1"/>
  <c r="S149" i="1"/>
  <c r="T149" i="1"/>
  <c r="U149" i="1"/>
  <c r="K150" i="1"/>
  <c r="L150" i="1"/>
  <c r="M150" i="1"/>
  <c r="N150" i="1"/>
  <c r="O150" i="1"/>
  <c r="P150" i="1"/>
  <c r="Q150" i="1"/>
  <c r="R150" i="1"/>
  <c r="S150" i="1"/>
  <c r="T150" i="1"/>
  <c r="U150" i="1"/>
  <c r="K151" i="1"/>
  <c r="L151" i="1"/>
  <c r="M151" i="1"/>
  <c r="N151" i="1"/>
  <c r="O151" i="1"/>
  <c r="P151" i="1"/>
  <c r="Q151" i="1"/>
  <c r="R151" i="1"/>
  <c r="S151" i="1"/>
  <c r="T151" i="1"/>
  <c r="U151" i="1"/>
  <c r="K152" i="1"/>
  <c r="L152" i="1"/>
  <c r="M152" i="1"/>
  <c r="N152" i="1"/>
  <c r="O152" i="1"/>
  <c r="P152" i="1"/>
  <c r="Q152" i="1"/>
  <c r="R152" i="1"/>
  <c r="S152" i="1"/>
  <c r="T152" i="1"/>
  <c r="U152" i="1"/>
  <c r="K153" i="1"/>
  <c r="L153" i="1"/>
  <c r="M153" i="1"/>
  <c r="N153" i="1"/>
  <c r="O153" i="1"/>
  <c r="P153" i="1"/>
  <c r="Q153" i="1"/>
  <c r="R153" i="1"/>
  <c r="S153" i="1"/>
  <c r="T153" i="1"/>
  <c r="U153" i="1"/>
  <c r="K154" i="1"/>
  <c r="L154" i="1"/>
  <c r="M154" i="1"/>
  <c r="N154" i="1"/>
  <c r="O154" i="1"/>
  <c r="P154" i="1"/>
  <c r="Q154" i="1"/>
  <c r="R154" i="1"/>
  <c r="S154" i="1"/>
  <c r="T154" i="1"/>
  <c r="U154" i="1"/>
  <c r="K155" i="1"/>
  <c r="L155" i="1"/>
  <c r="M155" i="1"/>
  <c r="N155" i="1"/>
  <c r="O155" i="1"/>
  <c r="P155" i="1"/>
  <c r="Q155" i="1"/>
  <c r="R155" i="1"/>
  <c r="S155" i="1"/>
  <c r="T155" i="1"/>
  <c r="U155" i="1"/>
  <c r="K156" i="1"/>
  <c r="L156" i="1"/>
  <c r="M156" i="1"/>
  <c r="N156" i="1"/>
  <c r="O156" i="1"/>
  <c r="P156" i="1"/>
  <c r="Q156" i="1"/>
  <c r="R156" i="1"/>
  <c r="S156" i="1"/>
  <c r="T156" i="1"/>
  <c r="U156" i="1"/>
  <c r="K57" i="1"/>
  <c r="L57" i="1"/>
  <c r="M57" i="1"/>
  <c r="N57" i="1"/>
  <c r="O57" i="1"/>
  <c r="P57" i="1"/>
  <c r="Q57" i="1"/>
  <c r="R57" i="1"/>
  <c r="S57" i="1"/>
  <c r="T57" i="1"/>
  <c r="U57" i="1"/>
  <c r="K58" i="1"/>
  <c r="L58" i="1"/>
  <c r="M58" i="1"/>
  <c r="N58" i="1"/>
  <c r="O58" i="1"/>
  <c r="P58" i="1"/>
  <c r="Q58" i="1"/>
  <c r="R58" i="1"/>
  <c r="S58" i="1"/>
  <c r="T58" i="1"/>
  <c r="U58" i="1"/>
  <c r="K59" i="1"/>
  <c r="L59" i="1"/>
  <c r="M59" i="1"/>
  <c r="N59" i="1"/>
  <c r="O59" i="1"/>
  <c r="P59" i="1"/>
  <c r="Q59" i="1"/>
  <c r="R59" i="1"/>
  <c r="S59" i="1"/>
  <c r="T59" i="1"/>
  <c r="U59" i="1"/>
  <c r="K60" i="1"/>
  <c r="L60" i="1"/>
  <c r="M60" i="1"/>
  <c r="N60" i="1"/>
  <c r="O60" i="1"/>
  <c r="P60" i="1"/>
  <c r="Q60" i="1"/>
  <c r="R60" i="1"/>
  <c r="S60" i="1"/>
  <c r="T60" i="1"/>
  <c r="U60" i="1"/>
  <c r="K61" i="1"/>
  <c r="L61" i="1"/>
  <c r="M61" i="1"/>
  <c r="N61" i="1"/>
  <c r="O61" i="1"/>
  <c r="P61" i="1"/>
  <c r="Q61" i="1"/>
  <c r="R61" i="1"/>
  <c r="S61" i="1"/>
  <c r="T61" i="1"/>
  <c r="U61" i="1"/>
  <c r="K62" i="1"/>
  <c r="L62" i="1"/>
  <c r="M62" i="1"/>
  <c r="N62" i="1"/>
  <c r="O62" i="1"/>
  <c r="P62" i="1"/>
  <c r="Q62" i="1"/>
  <c r="R62" i="1"/>
  <c r="S62" i="1"/>
  <c r="T62" i="1"/>
  <c r="U62" i="1"/>
  <c r="K63" i="1"/>
  <c r="L63" i="1"/>
  <c r="M63" i="1"/>
  <c r="N63" i="1"/>
  <c r="O63" i="1"/>
  <c r="P63" i="1"/>
  <c r="Q63" i="1"/>
  <c r="R63" i="1"/>
  <c r="S63" i="1"/>
  <c r="T63" i="1"/>
  <c r="U63" i="1"/>
  <c r="K64" i="1"/>
  <c r="L64" i="1"/>
  <c r="M64" i="1"/>
  <c r="N64" i="1"/>
  <c r="O64" i="1"/>
  <c r="P64" i="1"/>
  <c r="Q64" i="1"/>
  <c r="R64" i="1"/>
  <c r="S64" i="1"/>
  <c r="T64" i="1"/>
  <c r="U64" i="1"/>
  <c r="K65" i="1"/>
  <c r="L65" i="1"/>
  <c r="M65" i="1"/>
  <c r="N65" i="1"/>
  <c r="O65" i="1"/>
  <c r="P65" i="1"/>
  <c r="Q65" i="1"/>
  <c r="R65" i="1"/>
  <c r="S65" i="1"/>
  <c r="T65" i="1"/>
  <c r="U65" i="1"/>
  <c r="K66" i="1"/>
  <c r="L66" i="1"/>
  <c r="M66" i="1"/>
  <c r="N66" i="1"/>
  <c r="O66" i="1"/>
  <c r="P66" i="1"/>
  <c r="Q66" i="1"/>
  <c r="R66" i="1"/>
  <c r="S66" i="1"/>
  <c r="T66" i="1"/>
  <c r="U66" i="1"/>
  <c r="K67" i="1"/>
  <c r="L67" i="1"/>
  <c r="M67" i="1"/>
  <c r="N67" i="1"/>
  <c r="O67" i="1"/>
  <c r="P67" i="1"/>
  <c r="Q67" i="1"/>
  <c r="R67" i="1"/>
  <c r="S67" i="1"/>
  <c r="T67" i="1"/>
  <c r="U67" i="1"/>
  <c r="K68" i="1"/>
  <c r="L68" i="1"/>
  <c r="M68" i="1"/>
  <c r="N68" i="1"/>
  <c r="O68" i="1"/>
  <c r="P68" i="1"/>
  <c r="Q68" i="1"/>
  <c r="R68" i="1"/>
  <c r="S68" i="1"/>
  <c r="T68" i="1"/>
  <c r="U68" i="1"/>
  <c r="K69" i="1"/>
  <c r="L69" i="1"/>
  <c r="M69" i="1"/>
  <c r="N69" i="1"/>
  <c r="O69" i="1"/>
  <c r="P69" i="1"/>
  <c r="Q69" i="1"/>
  <c r="R69" i="1"/>
  <c r="S69" i="1"/>
  <c r="T69" i="1"/>
  <c r="U69" i="1"/>
  <c r="K70" i="1"/>
  <c r="L70" i="1"/>
  <c r="M70" i="1"/>
  <c r="N70" i="1"/>
  <c r="O70" i="1"/>
  <c r="P70" i="1"/>
  <c r="Q70" i="1"/>
  <c r="R70" i="1"/>
  <c r="S70" i="1"/>
  <c r="T70" i="1"/>
  <c r="U70" i="1"/>
  <c r="K71" i="1"/>
  <c r="L71" i="1"/>
  <c r="M71" i="1"/>
  <c r="N71" i="1"/>
  <c r="O71" i="1"/>
  <c r="P71" i="1"/>
  <c r="Q71" i="1"/>
  <c r="R71" i="1"/>
  <c r="S71" i="1"/>
  <c r="T71" i="1"/>
  <c r="U71" i="1"/>
  <c r="K88" i="1"/>
  <c r="K88" i="2" s="1"/>
  <c r="P88" i="2" s="1"/>
  <c r="L88" i="1"/>
  <c r="L88" i="2" s="1"/>
  <c r="Q88" i="2" s="1"/>
  <c r="M88" i="1"/>
  <c r="M88" i="2" s="1"/>
  <c r="R88" i="2" s="1"/>
  <c r="N88" i="1"/>
  <c r="N88" i="2" s="1"/>
  <c r="S88" i="2" s="1"/>
  <c r="O88" i="1"/>
  <c r="O88" i="2" s="1"/>
  <c r="T88" i="2" s="1"/>
  <c r="P88" i="1"/>
  <c r="Q88" i="1"/>
  <c r="R88" i="1"/>
  <c r="S88" i="1"/>
  <c r="T88" i="1"/>
  <c r="U88" i="1"/>
  <c r="K89" i="1"/>
  <c r="K89" i="2" s="1"/>
  <c r="P89" i="2" s="1"/>
  <c r="L89" i="1"/>
  <c r="L89" i="2" s="1"/>
  <c r="Q89" i="2" s="1"/>
  <c r="M89" i="1"/>
  <c r="M89" i="2" s="1"/>
  <c r="R89" i="2" s="1"/>
  <c r="N89" i="1"/>
  <c r="N89" i="2" s="1"/>
  <c r="S89" i="2" s="1"/>
  <c r="O89" i="1"/>
  <c r="O89" i="2" s="1"/>
  <c r="T89" i="2" s="1"/>
  <c r="P89" i="1"/>
  <c r="Q89" i="1"/>
  <c r="R89" i="1"/>
  <c r="S89" i="1"/>
  <c r="T89" i="1"/>
  <c r="U89" i="1"/>
  <c r="K90" i="1"/>
  <c r="K90" i="2" s="1"/>
  <c r="P90" i="2" s="1"/>
  <c r="L90" i="1"/>
  <c r="L90" i="2" s="1"/>
  <c r="Q90" i="2" s="1"/>
  <c r="M90" i="1"/>
  <c r="M90" i="2" s="1"/>
  <c r="R90" i="2" s="1"/>
  <c r="N90" i="1"/>
  <c r="N90" i="2" s="1"/>
  <c r="S90" i="2" s="1"/>
  <c r="O90" i="1"/>
  <c r="O90" i="2" s="1"/>
  <c r="T90" i="2" s="1"/>
  <c r="P90" i="1"/>
  <c r="Q90" i="1"/>
  <c r="R90" i="1"/>
  <c r="S90" i="1"/>
  <c r="T90" i="1"/>
  <c r="U90" i="1"/>
  <c r="K91" i="1"/>
  <c r="K91" i="2" s="1"/>
  <c r="P91" i="2" s="1"/>
  <c r="L91" i="1"/>
  <c r="L91" i="2" s="1"/>
  <c r="Q91" i="2" s="1"/>
  <c r="M91" i="1"/>
  <c r="M91" i="2" s="1"/>
  <c r="R91" i="2" s="1"/>
  <c r="N91" i="1"/>
  <c r="N91" i="2" s="1"/>
  <c r="S91" i="2" s="1"/>
  <c r="O91" i="1"/>
  <c r="O91" i="2" s="1"/>
  <c r="T91" i="2" s="1"/>
  <c r="P91" i="1"/>
  <c r="Q91" i="1"/>
  <c r="R91" i="1"/>
  <c r="S91" i="1"/>
  <c r="T91" i="1"/>
  <c r="U91" i="1"/>
  <c r="K92" i="1"/>
  <c r="K92" i="2" s="1"/>
  <c r="P92" i="2" s="1"/>
  <c r="L92" i="1"/>
  <c r="L92" i="2" s="1"/>
  <c r="Q92" i="2" s="1"/>
  <c r="M92" i="1"/>
  <c r="M92" i="2" s="1"/>
  <c r="R92" i="2" s="1"/>
  <c r="N92" i="1"/>
  <c r="N92" i="2" s="1"/>
  <c r="S92" i="2" s="1"/>
  <c r="O92" i="1"/>
  <c r="O92" i="2" s="1"/>
  <c r="T92" i="2" s="1"/>
  <c r="P92" i="1"/>
  <c r="Q92" i="1"/>
  <c r="R92" i="1"/>
  <c r="S92" i="1"/>
  <c r="T92" i="1"/>
  <c r="U92" i="1"/>
  <c r="K93" i="1"/>
  <c r="K93" i="2" s="1"/>
  <c r="P93" i="2" s="1"/>
  <c r="L93" i="1"/>
  <c r="L93" i="2" s="1"/>
  <c r="Q93" i="2" s="1"/>
  <c r="M93" i="1"/>
  <c r="M93" i="2" s="1"/>
  <c r="R93" i="2" s="1"/>
  <c r="N93" i="1"/>
  <c r="N93" i="2" s="1"/>
  <c r="S93" i="2" s="1"/>
  <c r="O93" i="1"/>
  <c r="O93" i="2" s="1"/>
  <c r="T93" i="2" s="1"/>
  <c r="P93" i="1"/>
  <c r="Q93" i="1"/>
  <c r="R93" i="1"/>
  <c r="S93" i="1"/>
  <c r="T93" i="1"/>
  <c r="U93" i="1"/>
  <c r="K94" i="1"/>
  <c r="K94" i="2" s="1"/>
  <c r="P94" i="2" s="1"/>
  <c r="L94" i="1"/>
  <c r="L94" i="2" s="1"/>
  <c r="Q94" i="2" s="1"/>
  <c r="M94" i="1"/>
  <c r="M94" i="2" s="1"/>
  <c r="R94" i="2" s="1"/>
  <c r="N94" i="1"/>
  <c r="N94" i="2" s="1"/>
  <c r="S94" i="2" s="1"/>
  <c r="O94" i="1"/>
  <c r="O94" i="2" s="1"/>
  <c r="T94" i="2" s="1"/>
  <c r="P94" i="1"/>
  <c r="Q94" i="1"/>
  <c r="R94" i="1"/>
  <c r="S94" i="1"/>
  <c r="T94" i="1"/>
  <c r="U94" i="1"/>
  <c r="K95" i="1"/>
  <c r="K95" i="2" s="1"/>
  <c r="P95" i="2" s="1"/>
  <c r="L95" i="1"/>
  <c r="L95" i="2" s="1"/>
  <c r="Q95" i="2" s="1"/>
  <c r="M95" i="1"/>
  <c r="M95" i="2" s="1"/>
  <c r="R95" i="2" s="1"/>
  <c r="N95" i="1"/>
  <c r="N95" i="2" s="1"/>
  <c r="S95" i="2" s="1"/>
  <c r="O95" i="1"/>
  <c r="O95" i="2" s="1"/>
  <c r="T95" i="2" s="1"/>
  <c r="P95" i="1"/>
  <c r="Q95" i="1"/>
  <c r="R95" i="1"/>
  <c r="S95" i="1"/>
  <c r="T95" i="1"/>
  <c r="U95" i="1"/>
  <c r="K96" i="1"/>
  <c r="K96" i="2" s="1"/>
  <c r="P96" i="2" s="1"/>
  <c r="L96" i="1"/>
  <c r="L96" i="2" s="1"/>
  <c r="Q96" i="2" s="1"/>
  <c r="M96" i="1"/>
  <c r="M96" i="2" s="1"/>
  <c r="R96" i="2" s="1"/>
  <c r="N96" i="1"/>
  <c r="N96" i="2" s="1"/>
  <c r="S96" i="2" s="1"/>
  <c r="O96" i="1"/>
  <c r="O96" i="2" s="1"/>
  <c r="T96" i="2" s="1"/>
  <c r="P96" i="1"/>
  <c r="Q96" i="1"/>
  <c r="R96" i="1"/>
  <c r="S96" i="1"/>
  <c r="T96" i="1"/>
  <c r="U96" i="1"/>
  <c r="K102" i="1"/>
  <c r="K102" i="2" s="1"/>
  <c r="L102" i="1"/>
  <c r="L102" i="2" s="1"/>
  <c r="M102" i="1"/>
  <c r="M102" i="2" s="1"/>
  <c r="N102" i="1"/>
  <c r="N102" i="2" s="1"/>
  <c r="O102" i="1"/>
  <c r="O102" i="2" s="1"/>
  <c r="P102" i="1"/>
  <c r="Q102" i="1"/>
  <c r="R102" i="1"/>
  <c r="S102" i="1"/>
  <c r="T102" i="1"/>
  <c r="K103" i="1"/>
  <c r="K103" i="2" s="1"/>
  <c r="L103" i="1"/>
  <c r="L103" i="2" s="1"/>
  <c r="M103" i="1"/>
  <c r="M103" i="2" s="1"/>
  <c r="N103" i="1"/>
  <c r="N103" i="2" s="1"/>
  <c r="O103" i="1"/>
  <c r="O103" i="2" s="1"/>
  <c r="P103" i="1"/>
  <c r="Q103" i="1"/>
  <c r="R103" i="1"/>
  <c r="S103" i="1"/>
  <c r="T103" i="1"/>
  <c r="K104" i="1"/>
  <c r="K104" i="2" s="1"/>
  <c r="L104" i="1"/>
  <c r="L104" i="2" s="1"/>
  <c r="M104" i="1"/>
  <c r="M104" i="2" s="1"/>
  <c r="N104" i="1"/>
  <c r="N104" i="2" s="1"/>
  <c r="O104" i="1"/>
  <c r="O104" i="2" s="1"/>
  <c r="P104" i="1"/>
  <c r="Q104" i="1"/>
  <c r="R104" i="1"/>
  <c r="S104" i="1"/>
  <c r="T104" i="1"/>
  <c r="K105" i="1"/>
  <c r="K105" i="2" s="1"/>
  <c r="L105" i="1"/>
  <c r="L105" i="2" s="1"/>
  <c r="M105" i="1"/>
  <c r="M105" i="2" s="1"/>
  <c r="N105" i="1"/>
  <c r="N105" i="2" s="1"/>
  <c r="O105" i="1"/>
  <c r="O105" i="2" s="1"/>
  <c r="P105" i="1"/>
  <c r="Q105" i="1"/>
  <c r="R105" i="1"/>
  <c r="S105" i="1"/>
  <c r="T105" i="1"/>
  <c r="K106" i="1"/>
  <c r="K106" i="2" s="1"/>
  <c r="L106" i="1"/>
  <c r="L106" i="2" s="1"/>
  <c r="M106" i="1"/>
  <c r="M106" i="2" s="1"/>
  <c r="N106" i="1"/>
  <c r="N106" i="2" s="1"/>
  <c r="O106" i="1"/>
  <c r="O106" i="2" s="1"/>
  <c r="P106" i="1"/>
  <c r="Q106" i="1"/>
  <c r="R106" i="1"/>
  <c r="S106" i="1"/>
  <c r="T106" i="1"/>
  <c r="K107" i="1"/>
  <c r="K107" i="2" s="1"/>
  <c r="L107" i="1"/>
  <c r="L107" i="2" s="1"/>
  <c r="M107" i="1"/>
  <c r="M107" i="2" s="1"/>
  <c r="N107" i="1"/>
  <c r="N107" i="2" s="1"/>
  <c r="O107" i="1"/>
  <c r="O107" i="2" s="1"/>
  <c r="P107" i="1"/>
  <c r="Q107" i="1"/>
  <c r="R107" i="1"/>
  <c r="S107" i="1"/>
  <c r="T107" i="1"/>
  <c r="U107" i="1"/>
  <c r="K108" i="1"/>
  <c r="K108" i="2" s="1"/>
  <c r="L108" i="1"/>
  <c r="L108" i="2" s="1"/>
  <c r="M108" i="1"/>
  <c r="M108" i="2" s="1"/>
  <c r="N108" i="1"/>
  <c r="N108" i="2" s="1"/>
  <c r="O108" i="1"/>
  <c r="O108" i="2" s="1"/>
  <c r="P108" i="1"/>
  <c r="Q108" i="1"/>
  <c r="R108" i="1"/>
  <c r="S108" i="1"/>
  <c r="T108" i="1"/>
  <c r="U108" i="1"/>
  <c r="K109" i="1"/>
  <c r="K109" i="2" s="1"/>
  <c r="L109" i="1"/>
  <c r="L109" i="2" s="1"/>
  <c r="M109" i="1"/>
  <c r="M109" i="2" s="1"/>
  <c r="N109" i="1"/>
  <c r="N109" i="2" s="1"/>
  <c r="O109" i="1"/>
  <c r="O109" i="2" s="1"/>
  <c r="P109" i="1"/>
  <c r="Q109" i="1"/>
  <c r="R109" i="1"/>
  <c r="S109" i="1"/>
  <c r="T109" i="1"/>
  <c r="U109" i="1"/>
  <c r="K110" i="1"/>
  <c r="K110" i="2" s="1"/>
  <c r="L110" i="1"/>
  <c r="L110" i="2" s="1"/>
  <c r="M110" i="1"/>
  <c r="M110" i="2" s="1"/>
  <c r="N110" i="1"/>
  <c r="N110" i="2" s="1"/>
  <c r="O110" i="1"/>
  <c r="O110" i="2" s="1"/>
  <c r="P110" i="1"/>
  <c r="Q110" i="1"/>
  <c r="R110" i="1"/>
  <c r="S110" i="1"/>
  <c r="T110" i="1"/>
  <c r="U110" i="1"/>
  <c r="K111" i="1"/>
  <c r="K111" i="2" s="1"/>
  <c r="L111" i="1"/>
  <c r="L111" i="2" s="1"/>
  <c r="M111" i="1"/>
  <c r="M111" i="2" s="1"/>
  <c r="N111" i="1"/>
  <c r="N111" i="2" s="1"/>
  <c r="O111" i="1"/>
  <c r="O111" i="2" s="1"/>
  <c r="P111" i="1"/>
  <c r="Q111" i="1"/>
  <c r="R111" i="1"/>
  <c r="S111" i="1"/>
  <c r="T111" i="1"/>
  <c r="U111" i="1"/>
  <c r="K112" i="1"/>
  <c r="K112" i="2" s="1"/>
  <c r="L112" i="1"/>
  <c r="L112" i="2" s="1"/>
  <c r="M112" i="1"/>
  <c r="M112" i="2" s="1"/>
  <c r="N112" i="1"/>
  <c r="N112" i="2" s="1"/>
  <c r="O112" i="1"/>
  <c r="O112" i="2" s="1"/>
  <c r="P112" i="1"/>
  <c r="Q112" i="1"/>
  <c r="R112" i="1"/>
  <c r="S112" i="1"/>
  <c r="T112" i="1"/>
  <c r="U112" i="1"/>
  <c r="K113" i="1"/>
  <c r="K113" i="2" s="1"/>
  <c r="L113" i="1"/>
  <c r="L113" i="2" s="1"/>
  <c r="M113" i="1"/>
  <c r="M113" i="2" s="1"/>
  <c r="N113" i="1"/>
  <c r="N113" i="2" s="1"/>
  <c r="O113" i="1"/>
  <c r="O113" i="2" s="1"/>
  <c r="P113" i="1"/>
  <c r="Q113" i="1"/>
  <c r="R113" i="1"/>
  <c r="S113" i="1"/>
  <c r="T113" i="1"/>
  <c r="U113" i="1"/>
  <c r="K114" i="1"/>
  <c r="K114" i="2" s="1"/>
  <c r="L114" i="1"/>
  <c r="L114" i="2" s="1"/>
  <c r="M114" i="1"/>
  <c r="M114" i="2" s="1"/>
  <c r="N114" i="1"/>
  <c r="N114" i="2" s="1"/>
  <c r="O114" i="1"/>
  <c r="O114" i="2" s="1"/>
  <c r="P114" i="1"/>
  <c r="Q114" i="1"/>
  <c r="R114" i="1"/>
  <c r="S114" i="1"/>
  <c r="T114" i="1"/>
  <c r="U114" i="1"/>
  <c r="U102" i="1"/>
  <c r="U103" i="1"/>
  <c r="U104" i="1"/>
  <c r="U105" i="1"/>
  <c r="U106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27" i="1"/>
  <c r="J28" i="1"/>
  <c r="J29" i="1"/>
  <c r="J30" i="1"/>
  <c r="J31" i="1"/>
  <c r="J32" i="1"/>
  <c r="J33" i="1"/>
  <c r="J34" i="1"/>
  <c r="J35" i="1"/>
  <c r="J36" i="1"/>
  <c r="J37" i="1"/>
  <c r="U27" i="1"/>
  <c r="U28" i="1"/>
  <c r="U29" i="1"/>
  <c r="U30" i="1"/>
  <c r="U31" i="1"/>
  <c r="U32" i="1"/>
  <c r="U33" i="1"/>
  <c r="U34" i="1"/>
  <c r="U35" i="1"/>
  <c r="U36" i="1"/>
  <c r="U37" i="1"/>
  <c r="J135" i="1"/>
  <c r="D135" i="31" s="1"/>
  <c r="L135" i="31" s="1"/>
  <c r="Q135" i="31" s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88" i="1"/>
  <c r="J89" i="1"/>
  <c r="J90" i="1"/>
  <c r="J91" i="1"/>
  <c r="J92" i="1"/>
  <c r="J93" i="1"/>
  <c r="J94" i="1"/>
  <c r="J95" i="1"/>
  <c r="J9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C6" i="31"/>
  <c r="D6" i="31"/>
  <c r="E6" i="31"/>
  <c r="F6" i="31"/>
  <c r="G6" i="31"/>
  <c r="C7" i="31"/>
  <c r="D7" i="31"/>
  <c r="E7" i="31"/>
  <c r="F7" i="31"/>
  <c r="G7" i="31"/>
  <c r="C8" i="31"/>
  <c r="D8" i="31"/>
  <c r="E8" i="31"/>
  <c r="F8" i="31"/>
  <c r="G8" i="31"/>
  <c r="C9" i="31"/>
  <c r="D9" i="31"/>
  <c r="E9" i="31"/>
  <c r="F9" i="31"/>
  <c r="G9" i="31"/>
  <c r="C10" i="31"/>
  <c r="D10" i="31"/>
  <c r="E10" i="31"/>
  <c r="F10" i="31"/>
  <c r="G10" i="31"/>
  <c r="C11" i="31"/>
  <c r="D11" i="31"/>
  <c r="E11" i="31"/>
  <c r="F11" i="31"/>
  <c r="G11" i="31"/>
  <c r="C12" i="31"/>
  <c r="D12" i="31"/>
  <c r="E12" i="31"/>
  <c r="F12" i="31"/>
  <c r="G12" i="31"/>
  <c r="C13" i="31"/>
  <c r="D13" i="31"/>
  <c r="E13" i="31"/>
  <c r="F13" i="31"/>
  <c r="G13" i="31"/>
  <c r="C14" i="31"/>
  <c r="D14" i="31"/>
  <c r="E14" i="31"/>
  <c r="F14" i="31"/>
  <c r="G14" i="31"/>
  <c r="C15" i="31"/>
  <c r="D15" i="31"/>
  <c r="E15" i="31"/>
  <c r="F15" i="31"/>
  <c r="G15" i="31"/>
  <c r="C16" i="31"/>
  <c r="D16" i="31"/>
  <c r="E16" i="31"/>
  <c r="F16" i="31"/>
  <c r="G16" i="31"/>
  <c r="C17" i="31"/>
  <c r="D17" i="31"/>
  <c r="E17" i="31"/>
  <c r="F17" i="31"/>
  <c r="G17" i="31"/>
  <c r="C18" i="31"/>
  <c r="D18" i="31"/>
  <c r="E18" i="31"/>
  <c r="F18" i="31"/>
  <c r="G18" i="31"/>
  <c r="C19" i="31"/>
  <c r="D19" i="31"/>
  <c r="E19" i="31"/>
  <c r="F19" i="31"/>
  <c r="G19" i="31"/>
  <c r="C20" i="31"/>
  <c r="D20" i="31"/>
  <c r="E20" i="31"/>
  <c r="F20" i="31"/>
  <c r="G20" i="31"/>
  <c r="C21" i="31"/>
  <c r="D21" i="31"/>
  <c r="E21" i="31"/>
  <c r="F21" i="31"/>
  <c r="G21" i="31"/>
  <c r="C22" i="31"/>
  <c r="D22" i="31"/>
  <c r="E22" i="31"/>
  <c r="F22" i="31"/>
  <c r="G22" i="31"/>
  <c r="C23" i="31"/>
  <c r="D23" i="31"/>
  <c r="E23" i="31"/>
  <c r="F23" i="31"/>
  <c r="G23" i="31"/>
  <c r="C24" i="31"/>
  <c r="D24" i="31"/>
  <c r="E24" i="31"/>
  <c r="F24" i="31"/>
  <c r="G24" i="31"/>
  <c r="C25" i="31"/>
  <c r="D25" i="31"/>
  <c r="E25" i="31"/>
  <c r="F25" i="31"/>
  <c r="G25" i="31"/>
  <c r="C26" i="31"/>
  <c r="D26" i="31"/>
  <c r="E26" i="31"/>
  <c r="F26" i="31"/>
  <c r="G26" i="31"/>
  <c r="K133" i="1"/>
  <c r="L133" i="1"/>
  <c r="M133" i="1"/>
  <c r="N133" i="1"/>
  <c r="O133" i="1"/>
  <c r="P133" i="1"/>
  <c r="Q133" i="1"/>
  <c r="R133" i="1"/>
  <c r="S133" i="1"/>
  <c r="T133" i="1"/>
  <c r="K21" i="8"/>
  <c r="P21" i="8"/>
  <c r="K22" i="8"/>
  <c r="P22" i="8"/>
  <c r="K21" i="9"/>
  <c r="P21" i="9"/>
  <c r="K22" i="9"/>
  <c r="P22" i="9"/>
  <c r="K21" i="10"/>
  <c r="K22" i="10"/>
  <c r="P21" i="10"/>
  <c r="P22" i="10"/>
  <c r="K21" i="11"/>
  <c r="K21" i="12" s="1"/>
  <c r="K21" i="13" s="1"/>
  <c r="P21" i="11"/>
  <c r="K22" i="11"/>
  <c r="K22" i="12" s="1"/>
  <c r="K22" i="13" s="1"/>
  <c r="P22" i="11"/>
  <c r="P21" i="12"/>
  <c r="P22" i="12"/>
  <c r="P21" i="13"/>
  <c r="P22" i="13"/>
  <c r="K21" i="14"/>
  <c r="P21" i="14"/>
  <c r="K22" i="14"/>
  <c r="P22" i="14"/>
  <c r="K21" i="15"/>
  <c r="P21" i="15"/>
  <c r="K22" i="15"/>
  <c r="P22" i="15"/>
  <c r="K21" i="16"/>
  <c r="P21" i="16"/>
  <c r="K22" i="16"/>
  <c r="P22" i="16"/>
  <c r="K21" i="17"/>
  <c r="P21" i="17"/>
  <c r="K22" i="17"/>
  <c r="P22" i="17"/>
  <c r="K21" i="18"/>
  <c r="P21" i="18"/>
  <c r="K22" i="18"/>
  <c r="P22" i="18"/>
  <c r="K21" i="19"/>
  <c r="P21" i="19"/>
  <c r="K22" i="19"/>
  <c r="P22" i="19"/>
  <c r="K21" i="20"/>
  <c r="P21" i="20"/>
  <c r="K22" i="20"/>
  <c r="P22" i="20"/>
  <c r="K21" i="21"/>
  <c r="P21" i="21"/>
  <c r="K22" i="21"/>
  <c r="P22" i="21"/>
  <c r="K21" i="22"/>
  <c r="P21" i="22"/>
  <c r="K22" i="22"/>
  <c r="P22" i="22"/>
  <c r="K21" i="23"/>
  <c r="P21" i="23"/>
  <c r="K22" i="23"/>
  <c r="P22" i="23"/>
  <c r="K21" i="24"/>
  <c r="P21" i="24"/>
  <c r="K22" i="24"/>
  <c r="P22" i="24"/>
  <c r="K21" i="25"/>
  <c r="P21" i="25"/>
  <c r="K22" i="25"/>
  <c r="P22" i="25"/>
  <c r="K21" i="26"/>
  <c r="P21" i="26"/>
  <c r="K22" i="26"/>
  <c r="P22" i="26"/>
  <c r="K21" i="27"/>
  <c r="P21" i="27"/>
  <c r="K22" i="27"/>
  <c r="P22" i="27"/>
  <c r="K21" i="28"/>
  <c r="P21" i="28"/>
  <c r="K22" i="28"/>
  <c r="P22" i="28"/>
  <c r="K21" i="29"/>
  <c r="P21" i="29"/>
  <c r="K22" i="29"/>
  <c r="P22" i="29"/>
  <c r="K21" i="30"/>
  <c r="P21" i="30"/>
  <c r="T21" i="30"/>
  <c r="K22" i="30"/>
  <c r="P22" i="30"/>
  <c r="T22" i="30"/>
  <c r="K18" i="31"/>
  <c r="P18" i="31" s="1"/>
  <c r="L18" i="31"/>
  <c r="Q18" i="31" s="1"/>
  <c r="M18" i="31"/>
  <c r="R18" i="31" s="1"/>
  <c r="N18" i="31"/>
  <c r="S18" i="31" s="1"/>
  <c r="O18" i="31"/>
  <c r="T18" i="31" s="1"/>
  <c r="K19" i="31"/>
  <c r="P19" i="31" s="1"/>
  <c r="L19" i="31"/>
  <c r="Q19" i="31" s="1"/>
  <c r="M19" i="31"/>
  <c r="R19" i="31" s="1"/>
  <c r="N19" i="31"/>
  <c r="S19" i="31" s="1"/>
  <c r="O19" i="31"/>
  <c r="T19" i="31" s="1"/>
  <c r="K21" i="31"/>
  <c r="P21" i="31" s="1"/>
  <c r="L21" i="31"/>
  <c r="Q21" i="31" s="1"/>
  <c r="M21" i="31"/>
  <c r="R21" i="31" s="1"/>
  <c r="N21" i="31"/>
  <c r="S21" i="31" s="1"/>
  <c r="O21" i="31"/>
  <c r="T21" i="31" s="1"/>
  <c r="K22" i="31"/>
  <c r="P22" i="31" s="1"/>
  <c r="L22" i="31"/>
  <c r="Q22" i="31" s="1"/>
  <c r="M22" i="31"/>
  <c r="R22" i="31" s="1"/>
  <c r="N22" i="31"/>
  <c r="S22" i="31" s="1"/>
  <c r="O22" i="31"/>
  <c r="T22" i="31" s="1"/>
  <c r="K23" i="31"/>
  <c r="P23" i="31" s="1"/>
  <c r="L23" i="31"/>
  <c r="Q23" i="31" s="1"/>
  <c r="M23" i="31"/>
  <c r="R23" i="31" s="1"/>
  <c r="N23" i="31"/>
  <c r="S23" i="31" s="1"/>
  <c r="O23" i="31"/>
  <c r="T23" i="31" s="1"/>
  <c r="K24" i="31"/>
  <c r="P24" i="31" s="1"/>
  <c r="L24" i="31"/>
  <c r="Q24" i="31" s="1"/>
  <c r="M24" i="31"/>
  <c r="R24" i="31" s="1"/>
  <c r="N24" i="31"/>
  <c r="S24" i="31" s="1"/>
  <c r="O24" i="31"/>
  <c r="T24" i="31" s="1"/>
  <c r="K18" i="1"/>
  <c r="K18" i="2" s="1"/>
  <c r="P18" i="2" s="1"/>
  <c r="L18" i="1"/>
  <c r="M18" i="1"/>
  <c r="N18" i="1"/>
  <c r="O18" i="1"/>
  <c r="P18" i="1"/>
  <c r="Q18" i="1"/>
  <c r="R18" i="1"/>
  <c r="S18" i="1"/>
  <c r="T18" i="1"/>
  <c r="K19" i="1"/>
  <c r="K19" i="2" s="1"/>
  <c r="P19" i="2" s="1"/>
  <c r="L19" i="1"/>
  <c r="M19" i="1"/>
  <c r="N19" i="1"/>
  <c r="O19" i="1"/>
  <c r="P19" i="1"/>
  <c r="Q19" i="1"/>
  <c r="R19" i="1"/>
  <c r="S19" i="1"/>
  <c r="T19" i="1"/>
  <c r="K20" i="1"/>
  <c r="K20" i="2" s="1"/>
  <c r="P20" i="2" s="1"/>
  <c r="L20" i="1"/>
  <c r="M20" i="1"/>
  <c r="N20" i="1"/>
  <c r="O20" i="1"/>
  <c r="P20" i="1"/>
  <c r="Q20" i="1"/>
  <c r="R20" i="1"/>
  <c r="S20" i="1"/>
  <c r="T20" i="1"/>
  <c r="K21" i="1"/>
  <c r="K21" i="2" s="1"/>
  <c r="P21" i="2" s="1"/>
  <c r="L21" i="1"/>
  <c r="M21" i="1"/>
  <c r="N21" i="1"/>
  <c r="O21" i="1"/>
  <c r="P21" i="1"/>
  <c r="Q21" i="1"/>
  <c r="R21" i="1"/>
  <c r="S21" i="1"/>
  <c r="T21" i="1"/>
  <c r="K22" i="1"/>
  <c r="K22" i="2" s="1"/>
  <c r="P22" i="2" s="1"/>
  <c r="L22" i="1"/>
  <c r="M22" i="1"/>
  <c r="N22" i="1"/>
  <c r="O22" i="1"/>
  <c r="P22" i="1"/>
  <c r="Q22" i="1"/>
  <c r="R22" i="1"/>
  <c r="S22" i="1"/>
  <c r="T22" i="1"/>
  <c r="K23" i="1"/>
  <c r="K23" i="2" s="1"/>
  <c r="P23" i="2" s="1"/>
  <c r="L23" i="1"/>
  <c r="M23" i="1"/>
  <c r="N23" i="1"/>
  <c r="O23" i="1"/>
  <c r="P23" i="1"/>
  <c r="Q23" i="1"/>
  <c r="R23" i="1"/>
  <c r="S23" i="1"/>
  <c r="T23" i="1"/>
  <c r="K24" i="1"/>
  <c r="K24" i="2" s="1"/>
  <c r="P24" i="2" s="1"/>
  <c r="L24" i="1"/>
  <c r="M24" i="1"/>
  <c r="N24" i="1"/>
  <c r="O24" i="1"/>
  <c r="P24" i="1"/>
  <c r="Q24" i="1"/>
  <c r="R24" i="1"/>
  <c r="S24" i="1"/>
  <c r="T24" i="1"/>
  <c r="H18" i="1"/>
  <c r="B18" i="2" s="1"/>
  <c r="H18" i="2" s="1"/>
  <c r="H19" i="1"/>
  <c r="B19" i="2" s="1"/>
  <c r="H19" i="2" s="1"/>
  <c r="H20" i="1"/>
  <c r="B20" i="2" s="1"/>
  <c r="H20" i="2" s="1"/>
  <c r="H21" i="1"/>
  <c r="B21" i="2" s="1"/>
  <c r="H21" i="2" s="1"/>
  <c r="H22" i="1"/>
  <c r="B22" i="2" s="1"/>
  <c r="H22" i="2" s="1"/>
  <c r="H23" i="1"/>
  <c r="B23" i="2" s="1"/>
  <c r="H23" i="2" s="1"/>
  <c r="H24" i="1"/>
  <c r="B24" i="2" s="1"/>
  <c r="H24" i="2" s="1"/>
  <c r="J18" i="1"/>
  <c r="J19" i="1"/>
  <c r="J20" i="1"/>
  <c r="J21" i="1"/>
  <c r="J22" i="1"/>
  <c r="J23" i="1"/>
  <c r="J24" i="1"/>
  <c r="H14" i="1"/>
  <c r="B14" i="2" s="1"/>
  <c r="H14" i="2" s="1"/>
  <c r="I157" i="30"/>
  <c r="G157" i="30"/>
  <c r="F157" i="30"/>
  <c r="E157" i="30"/>
  <c r="D157" i="30"/>
  <c r="C157" i="30"/>
  <c r="I157" i="29"/>
  <c r="G157" i="29"/>
  <c r="F157" i="29"/>
  <c r="E157" i="29"/>
  <c r="D157" i="29"/>
  <c r="C157" i="29"/>
  <c r="I157" i="28"/>
  <c r="G157" i="28"/>
  <c r="F157" i="28"/>
  <c r="E157" i="28"/>
  <c r="D157" i="28"/>
  <c r="C157" i="28"/>
  <c r="I157" i="27"/>
  <c r="G157" i="27"/>
  <c r="F157" i="27"/>
  <c r="E157" i="27"/>
  <c r="D157" i="27"/>
  <c r="C157" i="27"/>
  <c r="I157" i="26"/>
  <c r="G157" i="26"/>
  <c r="F157" i="26"/>
  <c r="E157" i="26"/>
  <c r="D157" i="26"/>
  <c r="C157" i="26"/>
  <c r="I157" i="25"/>
  <c r="G157" i="25"/>
  <c r="F157" i="25"/>
  <c r="E157" i="25"/>
  <c r="D157" i="25"/>
  <c r="C157" i="25"/>
  <c r="I157" i="24"/>
  <c r="G157" i="24"/>
  <c r="F157" i="24"/>
  <c r="E157" i="24"/>
  <c r="D157" i="24"/>
  <c r="C157" i="24"/>
  <c r="I157" i="23"/>
  <c r="G157" i="23"/>
  <c r="F157" i="23"/>
  <c r="E157" i="23"/>
  <c r="D157" i="23"/>
  <c r="C157" i="23"/>
  <c r="I157" i="22"/>
  <c r="G157" i="22"/>
  <c r="F157" i="22"/>
  <c r="E157" i="22"/>
  <c r="D157" i="22"/>
  <c r="C157" i="22"/>
  <c r="I157" i="21"/>
  <c r="G157" i="21"/>
  <c r="F157" i="21"/>
  <c r="E157" i="21"/>
  <c r="D157" i="21"/>
  <c r="C157" i="21"/>
  <c r="I157" i="20"/>
  <c r="G157" i="20"/>
  <c r="F157" i="20"/>
  <c r="E157" i="20"/>
  <c r="D157" i="20"/>
  <c r="C157" i="20"/>
  <c r="H76" i="1"/>
  <c r="B72" i="31" l="1"/>
  <c r="B72" i="2"/>
  <c r="B71" i="31"/>
  <c r="B71" i="2"/>
  <c r="B70" i="2"/>
  <c r="B69" i="2"/>
  <c r="B68" i="31"/>
  <c r="B68" i="2"/>
  <c r="B67" i="31"/>
  <c r="B67" i="2"/>
  <c r="B66" i="31"/>
  <c r="B66" i="2"/>
  <c r="B65" i="31"/>
  <c r="B65" i="2"/>
  <c r="B64" i="31"/>
  <c r="B64" i="2"/>
  <c r="B63" i="31"/>
  <c r="B63" i="2"/>
  <c r="B62" i="31"/>
  <c r="B62" i="2"/>
  <c r="B61" i="31"/>
  <c r="B61" i="2"/>
  <c r="B60" i="31"/>
  <c r="H60" i="31" s="1"/>
  <c r="B60" i="2"/>
  <c r="H60" i="2" s="1"/>
  <c r="J60" i="2" s="1"/>
  <c r="B59" i="31"/>
  <c r="H59" i="31" s="1"/>
  <c r="B59" i="2"/>
  <c r="H59" i="2" s="1"/>
  <c r="J59" i="2" s="1"/>
  <c r="B58" i="31"/>
  <c r="B58" i="2"/>
  <c r="B57" i="31"/>
  <c r="B57" i="2"/>
  <c r="B56" i="31"/>
  <c r="B56" i="2"/>
  <c r="B55" i="31"/>
  <c r="B55" i="2"/>
  <c r="B54" i="31"/>
  <c r="B54" i="2"/>
  <c r="B53" i="31"/>
  <c r="B53" i="2"/>
  <c r="B52" i="2"/>
  <c r="B51" i="31"/>
  <c r="B51" i="2"/>
  <c r="B50" i="31"/>
  <c r="B50" i="2"/>
  <c r="B49" i="31"/>
  <c r="B49" i="2"/>
  <c r="B48" i="2"/>
  <c r="B47" i="31"/>
  <c r="B47" i="2"/>
  <c r="B46" i="31"/>
  <c r="B46" i="2"/>
  <c r="B45" i="2"/>
  <c r="B44" i="31"/>
  <c r="B44" i="2"/>
  <c r="B43" i="31"/>
  <c r="B43" i="2"/>
  <c r="B42" i="31"/>
  <c r="B42" i="2"/>
  <c r="B156" i="2"/>
  <c r="H156" i="2" s="1"/>
  <c r="B156" i="31"/>
  <c r="B155" i="2"/>
  <c r="H155" i="2" s="1"/>
  <c r="B155" i="31"/>
  <c r="B154" i="2"/>
  <c r="H154" i="2" s="1"/>
  <c r="B154" i="31"/>
  <c r="B153" i="2"/>
  <c r="H153" i="2" s="1"/>
  <c r="B153" i="31"/>
  <c r="B152" i="2"/>
  <c r="H152" i="2" s="1"/>
  <c r="B152" i="31"/>
  <c r="B151" i="2"/>
  <c r="H151" i="2" s="1"/>
  <c r="B151" i="31"/>
  <c r="B150" i="2"/>
  <c r="H150" i="2" s="1"/>
  <c r="B150" i="31"/>
  <c r="B149" i="2"/>
  <c r="H149" i="2" s="1"/>
  <c r="B149" i="31"/>
  <c r="B148" i="2"/>
  <c r="H148" i="2" s="1"/>
  <c r="B148" i="31"/>
  <c r="B147" i="2"/>
  <c r="H147" i="2" s="1"/>
  <c r="B147" i="31"/>
  <c r="B146" i="2"/>
  <c r="H146" i="2" s="1"/>
  <c r="B146" i="31"/>
  <c r="B145" i="2"/>
  <c r="H145" i="2" s="1"/>
  <c r="B145" i="31"/>
  <c r="B144" i="2"/>
  <c r="H144" i="2" s="1"/>
  <c r="B144" i="31"/>
  <c r="B142" i="2"/>
  <c r="H142" i="2" s="1"/>
  <c r="B142" i="31"/>
  <c r="B141" i="2"/>
  <c r="H141" i="2" s="1"/>
  <c r="B141" i="31"/>
  <c r="B140" i="2"/>
  <c r="H140" i="2" s="1"/>
  <c r="B140" i="31"/>
  <c r="B139" i="2"/>
  <c r="H139" i="2" s="1"/>
  <c r="B139" i="31"/>
  <c r="B138" i="2"/>
  <c r="H138" i="2" s="1"/>
  <c r="B138" i="31"/>
  <c r="B137" i="2"/>
  <c r="H137" i="2" s="1"/>
  <c r="B137" i="31"/>
  <c r="B135" i="2"/>
  <c r="H135" i="2" s="1"/>
  <c r="B135" i="31"/>
  <c r="G135" i="31"/>
  <c r="O135" i="31" s="1"/>
  <c r="T135" i="31" s="1"/>
  <c r="F135" i="31"/>
  <c r="N135" i="31" s="1"/>
  <c r="S135" i="31" s="1"/>
  <c r="E135" i="31"/>
  <c r="M135" i="31" s="1"/>
  <c r="R135" i="31" s="1"/>
  <c r="B143" i="2"/>
  <c r="H143" i="2" s="1"/>
  <c r="H61" i="31"/>
  <c r="H61" i="2"/>
  <c r="D156" i="31"/>
  <c r="L156" i="31" s="1"/>
  <c r="Q156" i="31" s="1"/>
  <c r="L156" i="2"/>
  <c r="D155" i="31"/>
  <c r="L155" i="31" s="1"/>
  <c r="Q155" i="31" s="1"/>
  <c r="L155" i="2"/>
  <c r="D154" i="31"/>
  <c r="L154" i="31" s="1"/>
  <c r="Q154" i="31" s="1"/>
  <c r="L154" i="2"/>
  <c r="D153" i="31"/>
  <c r="L153" i="31" s="1"/>
  <c r="Q153" i="31" s="1"/>
  <c r="L153" i="2"/>
  <c r="D152" i="31"/>
  <c r="L152" i="31" s="1"/>
  <c r="Q152" i="31" s="1"/>
  <c r="L152" i="2"/>
  <c r="D151" i="31"/>
  <c r="L151" i="31" s="1"/>
  <c r="Q151" i="31" s="1"/>
  <c r="L151" i="2"/>
  <c r="D150" i="31"/>
  <c r="L150" i="31" s="1"/>
  <c r="Q150" i="31" s="1"/>
  <c r="L150" i="2"/>
  <c r="D149" i="31"/>
  <c r="L149" i="31" s="1"/>
  <c r="Q149" i="31" s="1"/>
  <c r="L149" i="2"/>
  <c r="D148" i="31"/>
  <c r="L148" i="31" s="1"/>
  <c r="Q148" i="31" s="1"/>
  <c r="L148" i="2"/>
  <c r="D147" i="31"/>
  <c r="L147" i="31" s="1"/>
  <c r="Q147" i="31" s="1"/>
  <c r="L147" i="2"/>
  <c r="D146" i="31"/>
  <c r="L146" i="31" s="1"/>
  <c r="Q146" i="31" s="1"/>
  <c r="L146" i="2"/>
  <c r="D145" i="31"/>
  <c r="L145" i="31" s="1"/>
  <c r="Q145" i="31" s="1"/>
  <c r="L145" i="2"/>
  <c r="D144" i="31"/>
  <c r="L144" i="31" s="1"/>
  <c r="Q144" i="31" s="1"/>
  <c r="L144" i="2"/>
  <c r="D143" i="31"/>
  <c r="L143" i="31" s="1"/>
  <c r="Q143" i="31" s="1"/>
  <c r="L143" i="2"/>
  <c r="D142" i="31"/>
  <c r="L142" i="31" s="1"/>
  <c r="Q142" i="31" s="1"/>
  <c r="L142" i="2"/>
  <c r="D141" i="31"/>
  <c r="L141" i="31" s="1"/>
  <c r="Q141" i="31" s="1"/>
  <c r="L141" i="2"/>
  <c r="D140" i="31"/>
  <c r="L140" i="31" s="1"/>
  <c r="Q140" i="31" s="1"/>
  <c r="L140" i="2"/>
  <c r="D139" i="31"/>
  <c r="L139" i="31" s="1"/>
  <c r="Q139" i="31" s="1"/>
  <c r="L139" i="2"/>
  <c r="D138" i="31"/>
  <c r="L138" i="31" s="1"/>
  <c r="Q138" i="31" s="1"/>
  <c r="L138" i="2"/>
  <c r="D137" i="31"/>
  <c r="L137" i="31" s="1"/>
  <c r="Q137" i="31" s="1"/>
  <c r="L137" i="2"/>
  <c r="D136" i="31"/>
  <c r="L136" i="31" s="1"/>
  <c r="Q136" i="31" s="1"/>
  <c r="L136" i="2"/>
  <c r="O114" i="3"/>
  <c r="T114" i="3" s="1"/>
  <c r="T114" i="2"/>
  <c r="N114" i="3"/>
  <c r="S114" i="3" s="1"/>
  <c r="S114" i="2"/>
  <c r="M114" i="3"/>
  <c r="R114" i="3" s="1"/>
  <c r="R114" i="2"/>
  <c r="L114" i="3"/>
  <c r="Q114" i="3" s="1"/>
  <c r="Q114" i="2"/>
  <c r="K114" i="3"/>
  <c r="P114" i="3" s="1"/>
  <c r="P114" i="2"/>
  <c r="O113" i="3"/>
  <c r="T113" i="3" s="1"/>
  <c r="T113" i="2"/>
  <c r="N113" i="3"/>
  <c r="S113" i="3" s="1"/>
  <c r="S113" i="2"/>
  <c r="M113" i="3"/>
  <c r="R113" i="3" s="1"/>
  <c r="R113" i="2"/>
  <c r="L113" i="3"/>
  <c r="Q113" i="3" s="1"/>
  <c r="Q113" i="2"/>
  <c r="K113" i="3"/>
  <c r="P113" i="3" s="1"/>
  <c r="P113" i="2"/>
  <c r="O112" i="3"/>
  <c r="T112" i="3" s="1"/>
  <c r="T112" i="2"/>
  <c r="N112" i="3"/>
  <c r="S112" i="3" s="1"/>
  <c r="S112" i="2"/>
  <c r="M112" i="3"/>
  <c r="R112" i="3" s="1"/>
  <c r="R112" i="2"/>
  <c r="L112" i="3"/>
  <c r="Q112" i="3" s="1"/>
  <c r="Q112" i="2"/>
  <c r="K112" i="3"/>
  <c r="P112" i="3" s="1"/>
  <c r="P112" i="2"/>
  <c r="O111" i="3"/>
  <c r="T111" i="3" s="1"/>
  <c r="T111" i="2"/>
  <c r="N111" i="3"/>
  <c r="S111" i="3" s="1"/>
  <c r="S111" i="2"/>
  <c r="M111" i="3"/>
  <c r="R111" i="3" s="1"/>
  <c r="R111" i="2"/>
  <c r="L111" i="3"/>
  <c r="Q111" i="3" s="1"/>
  <c r="Q111" i="2"/>
  <c r="K111" i="3"/>
  <c r="P111" i="3" s="1"/>
  <c r="P111" i="2"/>
  <c r="O110" i="3"/>
  <c r="T110" i="3" s="1"/>
  <c r="T110" i="2"/>
  <c r="N110" i="3"/>
  <c r="S110" i="3" s="1"/>
  <c r="S110" i="2"/>
  <c r="M110" i="3"/>
  <c r="R110" i="3" s="1"/>
  <c r="R110" i="2"/>
  <c r="L110" i="3"/>
  <c r="Q110" i="3" s="1"/>
  <c r="Q110" i="2"/>
  <c r="K110" i="3"/>
  <c r="P110" i="3" s="1"/>
  <c r="P110" i="2"/>
  <c r="O109" i="3"/>
  <c r="T109" i="3" s="1"/>
  <c r="T109" i="2"/>
  <c r="N109" i="3"/>
  <c r="S109" i="3" s="1"/>
  <c r="S109" i="2"/>
  <c r="M109" i="3"/>
  <c r="R109" i="3" s="1"/>
  <c r="R109" i="2"/>
  <c r="L109" i="3"/>
  <c r="Q109" i="3" s="1"/>
  <c r="Q109" i="2"/>
  <c r="K109" i="3"/>
  <c r="P109" i="3" s="1"/>
  <c r="P109" i="2"/>
  <c r="O108" i="3"/>
  <c r="T108" i="3" s="1"/>
  <c r="T108" i="2"/>
  <c r="N108" i="3"/>
  <c r="S108" i="3" s="1"/>
  <c r="S108" i="2"/>
  <c r="M108" i="3"/>
  <c r="R108" i="3" s="1"/>
  <c r="R108" i="2"/>
  <c r="L108" i="3"/>
  <c r="Q108" i="3" s="1"/>
  <c r="Q108" i="2"/>
  <c r="K108" i="3"/>
  <c r="P108" i="3" s="1"/>
  <c r="P108" i="2"/>
  <c r="O107" i="3"/>
  <c r="T107" i="3" s="1"/>
  <c r="T107" i="2"/>
  <c r="N107" i="3"/>
  <c r="S107" i="3" s="1"/>
  <c r="S107" i="2"/>
  <c r="M107" i="3"/>
  <c r="R107" i="3" s="1"/>
  <c r="R107" i="2"/>
  <c r="L107" i="3"/>
  <c r="Q107" i="3" s="1"/>
  <c r="Q107" i="2"/>
  <c r="K107" i="3"/>
  <c r="P107" i="3" s="1"/>
  <c r="P107" i="2"/>
  <c r="O106" i="3"/>
  <c r="T106" i="3" s="1"/>
  <c r="T106" i="2"/>
  <c r="N106" i="3"/>
  <c r="S106" i="3" s="1"/>
  <c r="S106" i="2"/>
  <c r="M106" i="3"/>
  <c r="R106" i="3" s="1"/>
  <c r="R106" i="2"/>
  <c r="L106" i="3"/>
  <c r="Q106" i="3" s="1"/>
  <c r="Q106" i="2"/>
  <c r="K106" i="3"/>
  <c r="P106" i="3" s="1"/>
  <c r="P106" i="2"/>
  <c r="O105" i="3"/>
  <c r="T105" i="3" s="1"/>
  <c r="T105" i="2"/>
  <c r="N105" i="3"/>
  <c r="S105" i="3" s="1"/>
  <c r="S105" i="2"/>
  <c r="M105" i="3"/>
  <c r="R105" i="3" s="1"/>
  <c r="R105" i="2"/>
  <c r="L105" i="3"/>
  <c r="Q105" i="3" s="1"/>
  <c r="Q105" i="2"/>
  <c r="K105" i="3"/>
  <c r="P105" i="3" s="1"/>
  <c r="P105" i="2"/>
  <c r="O104" i="3"/>
  <c r="T104" i="3" s="1"/>
  <c r="T104" i="2"/>
  <c r="N104" i="3"/>
  <c r="S104" i="3" s="1"/>
  <c r="S104" i="2"/>
  <c r="M104" i="3"/>
  <c r="R104" i="3" s="1"/>
  <c r="R104" i="2"/>
  <c r="L104" i="3"/>
  <c r="Q104" i="3" s="1"/>
  <c r="Q104" i="2"/>
  <c r="K104" i="3"/>
  <c r="P104" i="3" s="1"/>
  <c r="P104" i="2"/>
  <c r="O103" i="3"/>
  <c r="T103" i="3" s="1"/>
  <c r="T103" i="2"/>
  <c r="N103" i="3"/>
  <c r="S103" i="3" s="1"/>
  <c r="S103" i="2"/>
  <c r="M103" i="3"/>
  <c r="R103" i="3" s="1"/>
  <c r="R103" i="2"/>
  <c r="L103" i="3"/>
  <c r="Q103" i="3" s="1"/>
  <c r="Q103" i="2"/>
  <c r="K103" i="3"/>
  <c r="P103" i="3" s="1"/>
  <c r="P103" i="2"/>
  <c r="O102" i="3"/>
  <c r="T102" i="3" s="1"/>
  <c r="T102" i="2"/>
  <c r="N102" i="3"/>
  <c r="S102" i="3" s="1"/>
  <c r="S102" i="2"/>
  <c r="M102" i="3"/>
  <c r="R102" i="3" s="1"/>
  <c r="R102" i="2"/>
  <c r="L102" i="3"/>
  <c r="Q102" i="3" s="1"/>
  <c r="Q102" i="2"/>
  <c r="K102" i="3"/>
  <c r="P102" i="3" s="1"/>
  <c r="P102" i="2"/>
  <c r="B156" i="3"/>
  <c r="H156" i="3" s="1"/>
  <c r="B156" i="4" s="1"/>
  <c r="H156" i="4" s="1"/>
  <c r="J156" i="4" s="1"/>
  <c r="J156" i="2"/>
  <c r="G156" i="31"/>
  <c r="O156" i="31" s="1"/>
  <c r="T156" i="31" s="1"/>
  <c r="O156" i="2"/>
  <c r="F156" i="31"/>
  <c r="N156" i="31" s="1"/>
  <c r="S156" i="31" s="1"/>
  <c r="N156" i="2"/>
  <c r="E156" i="31"/>
  <c r="M156" i="31" s="1"/>
  <c r="R156" i="31" s="1"/>
  <c r="M156" i="2"/>
  <c r="B155" i="3"/>
  <c r="H155" i="3" s="1"/>
  <c r="B155" i="4" s="1"/>
  <c r="H155" i="4" s="1"/>
  <c r="J155" i="4" s="1"/>
  <c r="J155" i="2"/>
  <c r="G155" i="31"/>
  <c r="O155" i="31" s="1"/>
  <c r="T155" i="31" s="1"/>
  <c r="O155" i="2"/>
  <c r="F155" i="31"/>
  <c r="N155" i="31" s="1"/>
  <c r="S155" i="31" s="1"/>
  <c r="N155" i="2"/>
  <c r="E155" i="31"/>
  <c r="M155" i="31" s="1"/>
  <c r="R155" i="31" s="1"/>
  <c r="M155" i="2"/>
  <c r="B154" i="3"/>
  <c r="H154" i="3" s="1"/>
  <c r="B154" i="4" s="1"/>
  <c r="H154" i="4" s="1"/>
  <c r="J154" i="4" s="1"/>
  <c r="J154" i="2"/>
  <c r="G154" i="31"/>
  <c r="O154" i="31" s="1"/>
  <c r="T154" i="31" s="1"/>
  <c r="O154" i="2"/>
  <c r="F154" i="31"/>
  <c r="N154" i="31" s="1"/>
  <c r="S154" i="31" s="1"/>
  <c r="N154" i="2"/>
  <c r="E154" i="31"/>
  <c r="M154" i="31" s="1"/>
  <c r="R154" i="31" s="1"/>
  <c r="M154" i="2"/>
  <c r="B153" i="3"/>
  <c r="H153" i="3" s="1"/>
  <c r="B153" i="4" s="1"/>
  <c r="H153" i="4" s="1"/>
  <c r="J153" i="4" s="1"/>
  <c r="J153" i="2"/>
  <c r="G153" i="31"/>
  <c r="O153" i="31" s="1"/>
  <c r="T153" i="31" s="1"/>
  <c r="O153" i="2"/>
  <c r="F153" i="31"/>
  <c r="N153" i="31" s="1"/>
  <c r="S153" i="31" s="1"/>
  <c r="N153" i="2"/>
  <c r="E153" i="31"/>
  <c r="M153" i="31" s="1"/>
  <c r="R153" i="31" s="1"/>
  <c r="M153" i="2"/>
  <c r="B152" i="3"/>
  <c r="H152" i="3" s="1"/>
  <c r="B152" i="4" s="1"/>
  <c r="H152" i="4" s="1"/>
  <c r="J152" i="4" s="1"/>
  <c r="J152" i="2"/>
  <c r="G152" i="31"/>
  <c r="O152" i="31" s="1"/>
  <c r="T152" i="31" s="1"/>
  <c r="O152" i="2"/>
  <c r="F152" i="31"/>
  <c r="N152" i="31" s="1"/>
  <c r="S152" i="31" s="1"/>
  <c r="N152" i="2"/>
  <c r="E152" i="31"/>
  <c r="M152" i="31" s="1"/>
  <c r="R152" i="31" s="1"/>
  <c r="M152" i="2"/>
  <c r="B151" i="3"/>
  <c r="H151" i="3" s="1"/>
  <c r="B151" i="4" s="1"/>
  <c r="H151" i="4" s="1"/>
  <c r="J151" i="4" s="1"/>
  <c r="J151" i="2"/>
  <c r="G151" i="31"/>
  <c r="O151" i="31" s="1"/>
  <c r="T151" i="31" s="1"/>
  <c r="O151" i="2"/>
  <c r="F151" i="31"/>
  <c r="N151" i="31" s="1"/>
  <c r="S151" i="31" s="1"/>
  <c r="N151" i="2"/>
  <c r="E151" i="31"/>
  <c r="M151" i="31" s="1"/>
  <c r="R151" i="31" s="1"/>
  <c r="M151" i="2"/>
  <c r="B150" i="3"/>
  <c r="H150" i="3" s="1"/>
  <c r="B150" i="4" s="1"/>
  <c r="H150" i="4" s="1"/>
  <c r="J150" i="4" s="1"/>
  <c r="J150" i="2"/>
  <c r="G150" i="31"/>
  <c r="O150" i="31" s="1"/>
  <c r="T150" i="31" s="1"/>
  <c r="O150" i="2"/>
  <c r="F150" i="31"/>
  <c r="N150" i="31" s="1"/>
  <c r="S150" i="31" s="1"/>
  <c r="N150" i="2"/>
  <c r="E150" i="31"/>
  <c r="M150" i="31" s="1"/>
  <c r="R150" i="31" s="1"/>
  <c r="M150" i="2"/>
  <c r="B149" i="3"/>
  <c r="H149" i="3" s="1"/>
  <c r="B149" i="4" s="1"/>
  <c r="H149" i="4" s="1"/>
  <c r="J149" i="4" s="1"/>
  <c r="J149" i="2"/>
  <c r="G149" i="31"/>
  <c r="O149" i="31" s="1"/>
  <c r="T149" i="31" s="1"/>
  <c r="O149" i="2"/>
  <c r="F149" i="31"/>
  <c r="N149" i="31" s="1"/>
  <c r="S149" i="31" s="1"/>
  <c r="N149" i="2"/>
  <c r="E149" i="31"/>
  <c r="M149" i="31" s="1"/>
  <c r="R149" i="31" s="1"/>
  <c r="M149" i="2"/>
  <c r="B148" i="3"/>
  <c r="H148" i="3" s="1"/>
  <c r="B148" i="4" s="1"/>
  <c r="H148" i="4" s="1"/>
  <c r="J148" i="4" s="1"/>
  <c r="J148" i="2"/>
  <c r="G148" i="31"/>
  <c r="O148" i="31" s="1"/>
  <c r="T148" i="31" s="1"/>
  <c r="O148" i="2"/>
  <c r="F148" i="31"/>
  <c r="N148" i="31" s="1"/>
  <c r="S148" i="31" s="1"/>
  <c r="N148" i="2"/>
  <c r="E148" i="31"/>
  <c r="M148" i="31" s="1"/>
  <c r="R148" i="31" s="1"/>
  <c r="M148" i="2"/>
  <c r="B147" i="3"/>
  <c r="H147" i="3" s="1"/>
  <c r="B147" i="4" s="1"/>
  <c r="H147" i="4" s="1"/>
  <c r="J147" i="4" s="1"/>
  <c r="J147" i="2"/>
  <c r="G147" i="31"/>
  <c r="O147" i="31" s="1"/>
  <c r="T147" i="31" s="1"/>
  <c r="O147" i="2"/>
  <c r="F147" i="31"/>
  <c r="N147" i="31" s="1"/>
  <c r="S147" i="31" s="1"/>
  <c r="N147" i="2"/>
  <c r="E147" i="31"/>
  <c r="M147" i="31" s="1"/>
  <c r="R147" i="31" s="1"/>
  <c r="M147" i="2"/>
  <c r="B146" i="3"/>
  <c r="H146" i="3" s="1"/>
  <c r="B146" i="4" s="1"/>
  <c r="H146" i="4" s="1"/>
  <c r="J146" i="4" s="1"/>
  <c r="J146" i="2"/>
  <c r="G146" i="31"/>
  <c r="O146" i="31" s="1"/>
  <c r="T146" i="31" s="1"/>
  <c r="O146" i="2"/>
  <c r="F146" i="31"/>
  <c r="N146" i="31" s="1"/>
  <c r="S146" i="31" s="1"/>
  <c r="N146" i="2"/>
  <c r="E146" i="31"/>
  <c r="M146" i="31" s="1"/>
  <c r="R146" i="31" s="1"/>
  <c r="M146" i="2"/>
  <c r="B145" i="3"/>
  <c r="H145" i="3" s="1"/>
  <c r="B145" i="4" s="1"/>
  <c r="H145" i="4" s="1"/>
  <c r="J145" i="4" s="1"/>
  <c r="J145" i="2"/>
  <c r="G145" i="31"/>
  <c r="O145" i="31" s="1"/>
  <c r="T145" i="31" s="1"/>
  <c r="O145" i="2"/>
  <c r="F145" i="31"/>
  <c r="N145" i="31" s="1"/>
  <c r="S145" i="31" s="1"/>
  <c r="N145" i="2"/>
  <c r="E145" i="31"/>
  <c r="M145" i="31" s="1"/>
  <c r="R145" i="31" s="1"/>
  <c r="M145" i="2"/>
  <c r="B144" i="3"/>
  <c r="H144" i="3" s="1"/>
  <c r="B144" i="4" s="1"/>
  <c r="H144" i="4" s="1"/>
  <c r="J144" i="4" s="1"/>
  <c r="J144" i="2"/>
  <c r="G144" i="31"/>
  <c r="O144" i="31" s="1"/>
  <c r="T144" i="31" s="1"/>
  <c r="O144" i="2"/>
  <c r="F144" i="31"/>
  <c r="N144" i="31" s="1"/>
  <c r="S144" i="31" s="1"/>
  <c r="N144" i="2"/>
  <c r="E144" i="31"/>
  <c r="M144" i="31" s="1"/>
  <c r="R144" i="31" s="1"/>
  <c r="M144" i="2"/>
  <c r="B143" i="3"/>
  <c r="H143" i="3" s="1"/>
  <c r="B143" i="4" s="1"/>
  <c r="H143" i="4" s="1"/>
  <c r="J143" i="4" s="1"/>
  <c r="J143" i="2"/>
  <c r="G143" i="31"/>
  <c r="O143" i="31" s="1"/>
  <c r="T143" i="31" s="1"/>
  <c r="O143" i="2"/>
  <c r="F143" i="31"/>
  <c r="N143" i="31" s="1"/>
  <c r="S143" i="31" s="1"/>
  <c r="N143" i="2"/>
  <c r="E143" i="31"/>
  <c r="M143" i="31" s="1"/>
  <c r="R143" i="31" s="1"/>
  <c r="M143" i="2"/>
  <c r="B142" i="3"/>
  <c r="H142" i="3" s="1"/>
  <c r="B142" i="4" s="1"/>
  <c r="H142" i="4" s="1"/>
  <c r="J142" i="4" s="1"/>
  <c r="J142" i="2"/>
  <c r="G142" i="31"/>
  <c r="O142" i="31" s="1"/>
  <c r="T142" i="31" s="1"/>
  <c r="O142" i="2"/>
  <c r="F142" i="31"/>
  <c r="N142" i="31" s="1"/>
  <c r="S142" i="31" s="1"/>
  <c r="N142" i="2"/>
  <c r="E142" i="31"/>
  <c r="M142" i="31" s="1"/>
  <c r="R142" i="31" s="1"/>
  <c r="M142" i="2"/>
  <c r="B141" i="3"/>
  <c r="H141" i="3" s="1"/>
  <c r="B141" i="4" s="1"/>
  <c r="H141" i="4" s="1"/>
  <c r="J141" i="4" s="1"/>
  <c r="J141" i="2"/>
  <c r="G141" i="31"/>
  <c r="O141" i="31" s="1"/>
  <c r="T141" i="31" s="1"/>
  <c r="O141" i="2"/>
  <c r="F141" i="31"/>
  <c r="N141" i="31" s="1"/>
  <c r="S141" i="31" s="1"/>
  <c r="N141" i="2"/>
  <c r="E141" i="31"/>
  <c r="M141" i="31" s="1"/>
  <c r="R141" i="31" s="1"/>
  <c r="M141" i="2"/>
  <c r="B140" i="3"/>
  <c r="H140" i="3" s="1"/>
  <c r="B140" i="4" s="1"/>
  <c r="H140" i="4" s="1"/>
  <c r="J140" i="4" s="1"/>
  <c r="J140" i="2"/>
  <c r="G140" i="31"/>
  <c r="O140" i="31" s="1"/>
  <c r="T140" i="31" s="1"/>
  <c r="O140" i="2"/>
  <c r="F140" i="31"/>
  <c r="N140" i="31" s="1"/>
  <c r="S140" i="31" s="1"/>
  <c r="N140" i="2"/>
  <c r="E140" i="31"/>
  <c r="M140" i="31" s="1"/>
  <c r="R140" i="31" s="1"/>
  <c r="M140" i="2"/>
  <c r="B139" i="3"/>
  <c r="H139" i="3" s="1"/>
  <c r="B139" i="4" s="1"/>
  <c r="H139" i="4" s="1"/>
  <c r="J139" i="4" s="1"/>
  <c r="J139" i="2"/>
  <c r="G139" i="31"/>
  <c r="O139" i="31" s="1"/>
  <c r="T139" i="31" s="1"/>
  <c r="O139" i="2"/>
  <c r="F139" i="31"/>
  <c r="N139" i="31" s="1"/>
  <c r="S139" i="31" s="1"/>
  <c r="N139" i="2"/>
  <c r="E139" i="31"/>
  <c r="M139" i="31" s="1"/>
  <c r="R139" i="31" s="1"/>
  <c r="M139" i="2"/>
  <c r="B138" i="3"/>
  <c r="H138" i="3" s="1"/>
  <c r="B138" i="4" s="1"/>
  <c r="H138" i="4" s="1"/>
  <c r="J138" i="4" s="1"/>
  <c r="J138" i="2"/>
  <c r="G138" i="31"/>
  <c r="O138" i="31" s="1"/>
  <c r="T138" i="31" s="1"/>
  <c r="O138" i="2"/>
  <c r="F138" i="31"/>
  <c r="N138" i="31" s="1"/>
  <c r="S138" i="31" s="1"/>
  <c r="N138" i="2"/>
  <c r="E138" i="31"/>
  <c r="M138" i="31" s="1"/>
  <c r="R138" i="31" s="1"/>
  <c r="M138" i="2"/>
  <c r="B137" i="3"/>
  <c r="H137" i="3" s="1"/>
  <c r="B137" i="4" s="1"/>
  <c r="H137" i="4" s="1"/>
  <c r="J137" i="4" s="1"/>
  <c r="J137" i="2"/>
  <c r="G137" i="31"/>
  <c r="O137" i="31" s="1"/>
  <c r="T137" i="31" s="1"/>
  <c r="O137" i="2"/>
  <c r="F137" i="31"/>
  <c r="N137" i="31" s="1"/>
  <c r="S137" i="31" s="1"/>
  <c r="N137" i="2"/>
  <c r="E137" i="31"/>
  <c r="M137" i="31" s="1"/>
  <c r="R137" i="31" s="1"/>
  <c r="M137" i="2"/>
  <c r="B136" i="3"/>
  <c r="H136" i="3" s="1"/>
  <c r="B136" i="4" s="1"/>
  <c r="J136" i="2"/>
  <c r="G136" i="31"/>
  <c r="O136" i="31" s="1"/>
  <c r="T136" i="31" s="1"/>
  <c r="O136" i="2"/>
  <c r="F136" i="31"/>
  <c r="N136" i="31" s="1"/>
  <c r="S136" i="31" s="1"/>
  <c r="N136" i="2"/>
  <c r="E136" i="31"/>
  <c r="M136" i="31" s="1"/>
  <c r="R136" i="31" s="1"/>
  <c r="M136" i="2"/>
  <c r="B135" i="3"/>
  <c r="H135" i="3" s="1"/>
  <c r="B135" i="4" s="1"/>
  <c r="J135" i="2"/>
  <c r="B37" i="31"/>
  <c r="H37" i="31" s="1"/>
  <c r="B37" i="2"/>
  <c r="H37" i="2" s="1"/>
  <c r="B36" i="31"/>
  <c r="H36" i="31" s="1"/>
  <c r="B36" i="2"/>
  <c r="H36" i="2" s="1"/>
  <c r="B35" i="31"/>
  <c r="H35" i="31" s="1"/>
  <c r="B35" i="2"/>
  <c r="H35" i="2" s="1"/>
  <c r="B34" i="31"/>
  <c r="H34" i="31" s="1"/>
  <c r="B34" i="2"/>
  <c r="H34" i="2" s="1"/>
  <c r="B33" i="31"/>
  <c r="H33" i="31" s="1"/>
  <c r="B33" i="2"/>
  <c r="H33" i="2" s="1"/>
  <c r="B32" i="31"/>
  <c r="H32" i="31" s="1"/>
  <c r="B32" i="2"/>
  <c r="H32" i="2" s="1"/>
  <c r="B31" i="31"/>
  <c r="H31" i="31" s="1"/>
  <c r="B31" i="2"/>
  <c r="H31" i="2" s="1"/>
  <c r="H30" i="31"/>
  <c r="B30" i="2"/>
  <c r="H30" i="2" s="1"/>
  <c r="H29" i="31"/>
  <c r="B29" i="2"/>
  <c r="H29" i="2" s="1"/>
  <c r="B28" i="31"/>
  <c r="H28" i="31" s="1"/>
  <c r="B28" i="2"/>
  <c r="H28" i="2" s="1"/>
  <c r="B27" i="31"/>
  <c r="H27" i="31" s="1"/>
  <c r="B27" i="2"/>
  <c r="H27" i="2" s="1"/>
  <c r="B96" i="31"/>
  <c r="H96" i="31" s="1"/>
  <c r="B96" i="2"/>
  <c r="H96" i="2" s="1"/>
  <c r="B95" i="31"/>
  <c r="H95" i="31" s="1"/>
  <c r="B95" i="2"/>
  <c r="H95" i="2" s="1"/>
  <c r="B94" i="31"/>
  <c r="H94" i="31" s="1"/>
  <c r="B94" i="2"/>
  <c r="H94" i="2" s="1"/>
  <c r="B93" i="31"/>
  <c r="H93" i="31" s="1"/>
  <c r="B93" i="2"/>
  <c r="H93" i="2" s="1"/>
  <c r="B92" i="31"/>
  <c r="H92" i="31" s="1"/>
  <c r="B92" i="2"/>
  <c r="H92" i="2" s="1"/>
  <c r="B91" i="31"/>
  <c r="H91" i="31" s="1"/>
  <c r="B91" i="2"/>
  <c r="H91" i="2" s="1"/>
  <c r="B90" i="31"/>
  <c r="H90" i="31" s="1"/>
  <c r="B90" i="2"/>
  <c r="H90" i="2" s="1"/>
  <c r="B89" i="31"/>
  <c r="H89" i="31" s="1"/>
  <c r="B89" i="2"/>
  <c r="H89" i="2" s="1"/>
  <c r="B88" i="31"/>
  <c r="H88" i="31" s="1"/>
  <c r="B88" i="2"/>
  <c r="H88" i="2" s="1"/>
  <c r="H72" i="31"/>
  <c r="H72" i="2"/>
  <c r="H71" i="31"/>
  <c r="H71" i="2"/>
  <c r="H70" i="31"/>
  <c r="H70" i="2"/>
  <c r="H69" i="31"/>
  <c r="H69" i="2"/>
  <c r="H68" i="31"/>
  <c r="H68" i="2"/>
  <c r="H67" i="31"/>
  <c r="H67" i="2"/>
  <c r="H66" i="31"/>
  <c r="H66" i="2"/>
  <c r="H65" i="31"/>
  <c r="H65" i="2"/>
  <c r="H64" i="31"/>
  <c r="H64" i="2"/>
  <c r="H63" i="31"/>
  <c r="H63" i="2"/>
  <c r="H62" i="31"/>
  <c r="H62" i="2"/>
  <c r="H114" i="31"/>
  <c r="B114" i="2"/>
  <c r="H114" i="2" s="1"/>
  <c r="B113" i="31"/>
  <c r="H113" i="31" s="1"/>
  <c r="B113" i="2"/>
  <c r="H113" i="2" s="1"/>
  <c r="B112" i="31"/>
  <c r="H112" i="31" s="1"/>
  <c r="B112" i="2"/>
  <c r="H112" i="2" s="1"/>
  <c r="B111" i="31"/>
  <c r="H111" i="31" s="1"/>
  <c r="B111" i="2"/>
  <c r="H111" i="2" s="1"/>
  <c r="B110" i="31"/>
  <c r="H110" i="31" s="1"/>
  <c r="B110" i="2"/>
  <c r="H110" i="2" s="1"/>
  <c r="B109" i="31"/>
  <c r="H109" i="31" s="1"/>
  <c r="B109" i="2"/>
  <c r="H109" i="2" s="1"/>
  <c r="B108" i="31"/>
  <c r="H108" i="31" s="1"/>
  <c r="B108" i="2"/>
  <c r="H108" i="2" s="1"/>
  <c r="B107" i="31"/>
  <c r="H107" i="31" s="1"/>
  <c r="B107" i="2"/>
  <c r="H107" i="2" s="1"/>
  <c r="H106" i="31"/>
  <c r="B106" i="2"/>
  <c r="H106" i="2" s="1"/>
  <c r="H105" i="31"/>
  <c r="B105" i="2"/>
  <c r="H105" i="2" s="1"/>
  <c r="B104" i="31"/>
  <c r="H104" i="31" s="1"/>
  <c r="B104" i="2"/>
  <c r="H104" i="2" s="1"/>
  <c r="B103" i="31"/>
  <c r="H103" i="31" s="1"/>
  <c r="B103" i="2"/>
  <c r="H103" i="2" s="1"/>
  <c r="B102" i="31"/>
  <c r="H102" i="31" s="1"/>
  <c r="B102" i="2"/>
  <c r="H102" i="2" s="1"/>
  <c r="J101" i="31"/>
  <c r="U101" i="31"/>
  <c r="C156" i="31"/>
  <c r="K156" i="31" s="1"/>
  <c r="P156" i="31" s="1"/>
  <c r="K156" i="2"/>
  <c r="C155" i="31"/>
  <c r="K155" i="31" s="1"/>
  <c r="P155" i="31" s="1"/>
  <c r="K155" i="2"/>
  <c r="C154" i="31"/>
  <c r="K154" i="31" s="1"/>
  <c r="P154" i="31" s="1"/>
  <c r="K154" i="2"/>
  <c r="C153" i="31"/>
  <c r="K153" i="31" s="1"/>
  <c r="P153" i="31" s="1"/>
  <c r="K153" i="2"/>
  <c r="C152" i="31"/>
  <c r="K152" i="31" s="1"/>
  <c r="P152" i="31" s="1"/>
  <c r="K152" i="2"/>
  <c r="C151" i="31"/>
  <c r="K151" i="31" s="1"/>
  <c r="P151" i="31" s="1"/>
  <c r="K151" i="2"/>
  <c r="C150" i="31"/>
  <c r="K150" i="31" s="1"/>
  <c r="P150" i="31" s="1"/>
  <c r="K150" i="2"/>
  <c r="C149" i="31"/>
  <c r="K149" i="31" s="1"/>
  <c r="P149" i="31" s="1"/>
  <c r="K149" i="2"/>
  <c r="C148" i="31"/>
  <c r="K148" i="31" s="1"/>
  <c r="P148" i="31" s="1"/>
  <c r="K148" i="2"/>
  <c r="C147" i="31"/>
  <c r="K147" i="31" s="1"/>
  <c r="P147" i="31" s="1"/>
  <c r="K147" i="2"/>
  <c r="C146" i="31"/>
  <c r="K146" i="31" s="1"/>
  <c r="P146" i="31" s="1"/>
  <c r="K146" i="2"/>
  <c r="C145" i="31"/>
  <c r="K145" i="31" s="1"/>
  <c r="P145" i="31" s="1"/>
  <c r="K145" i="2"/>
  <c r="C144" i="31"/>
  <c r="K144" i="31" s="1"/>
  <c r="P144" i="31" s="1"/>
  <c r="K144" i="2"/>
  <c r="C143" i="31"/>
  <c r="K143" i="31" s="1"/>
  <c r="P143" i="31" s="1"/>
  <c r="K143" i="2"/>
  <c r="C142" i="31"/>
  <c r="K142" i="31" s="1"/>
  <c r="P142" i="31" s="1"/>
  <c r="K142" i="2"/>
  <c r="C141" i="31"/>
  <c r="K141" i="31" s="1"/>
  <c r="P141" i="31" s="1"/>
  <c r="K141" i="2"/>
  <c r="C140" i="31"/>
  <c r="K140" i="31" s="1"/>
  <c r="P140" i="31" s="1"/>
  <c r="K140" i="2"/>
  <c r="C139" i="31"/>
  <c r="K139" i="31" s="1"/>
  <c r="P139" i="31" s="1"/>
  <c r="K139" i="2"/>
  <c r="C138" i="31"/>
  <c r="K138" i="31" s="1"/>
  <c r="P138" i="31" s="1"/>
  <c r="K138" i="2"/>
  <c r="C137" i="31"/>
  <c r="K137" i="31" s="1"/>
  <c r="P137" i="31" s="1"/>
  <c r="K137" i="2"/>
  <c r="C136" i="31"/>
  <c r="K136" i="31" s="1"/>
  <c r="P136" i="31" s="1"/>
  <c r="K136" i="2"/>
  <c r="B60" i="3"/>
  <c r="H60" i="3" s="1"/>
  <c r="U60" i="2"/>
  <c r="B59" i="3"/>
  <c r="H59" i="3" s="1"/>
  <c r="U59" i="2"/>
  <c r="O60" i="4"/>
  <c r="T60" i="4" s="1"/>
  <c r="T60" i="3"/>
  <c r="N60" i="4"/>
  <c r="S60" i="4" s="1"/>
  <c r="S60" i="3"/>
  <c r="M60" i="4"/>
  <c r="R60" i="4" s="1"/>
  <c r="R60" i="3"/>
  <c r="L60" i="4"/>
  <c r="Q60" i="4" s="1"/>
  <c r="Q60" i="3"/>
  <c r="K60" i="4"/>
  <c r="P60" i="4" s="1"/>
  <c r="P60" i="3"/>
  <c r="O59" i="4"/>
  <c r="T59" i="4" s="1"/>
  <c r="T59" i="3"/>
  <c r="N59" i="4"/>
  <c r="S59" i="4" s="1"/>
  <c r="S59" i="3"/>
  <c r="M59" i="4"/>
  <c r="R59" i="4" s="1"/>
  <c r="R59" i="3"/>
  <c r="L59" i="4"/>
  <c r="Q59" i="4" s="1"/>
  <c r="Q59" i="3"/>
  <c r="K59" i="4"/>
  <c r="P59" i="4" s="1"/>
  <c r="P59" i="3"/>
  <c r="T37" i="3"/>
  <c r="O37" i="4"/>
  <c r="S37" i="3"/>
  <c r="N37" i="4"/>
  <c r="R37" i="3"/>
  <c r="M37" i="4"/>
  <c r="Q37" i="3"/>
  <c r="L37" i="4"/>
  <c r="P37" i="3"/>
  <c r="K37" i="4"/>
  <c r="T36" i="3"/>
  <c r="O36" i="4"/>
  <c r="S36" i="3"/>
  <c r="N36" i="4"/>
  <c r="R36" i="3"/>
  <c r="M36" i="4"/>
  <c r="Q36" i="3"/>
  <c r="L36" i="4"/>
  <c r="P36" i="3"/>
  <c r="K36" i="4"/>
  <c r="T35" i="3"/>
  <c r="O35" i="4"/>
  <c r="S35" i="3"/>
  <c r="N35" i="4"/>
  <c r="R35" i="3"/>
  <c r="M35" i="4"/>
  <c r="Q35" i="3"/>
  <c r="L35" i="4"/>
  <c r="P35" i="3"/>
  <c r="K35" i="4"/>
  <c r="T34" i="3"/>
  <c r="O34" i="4"/>
  <c r="S34" i="3"/>
  <c r="N34" i="4"/>
  <c r="R34" i="3"/>
  <c r="M34" i="4"/>
  <c r="Q34" i="3"/>
  <c r="L34" i="4"/>
  <c r="P34" i="3"/>
  <c r="K34" i="4"/>
  <c r="T33" i="3"/>
  <c r="O33" i="4"/>
  <c r="S33" i="3"/>
  <c r="N33" i="4"/>
  <c r="R33" i="3"/>
  <c r="M33" i="4"/>
  <c r="Q33" i="3"/>
  <c r="L33" i="4"/>
  <c r="P33" i="3"/>
  <c r="K33" i="4"/>
  <c r="T32" i="3"/>
  <c r="O32" i="4"/>
  <c r="S32" i="3"/>
  <c r="N32" i="4"/>
  <c r="R32" i="3"/>
  <c r="M32" i="4"/>
  <c r="Q32" i="3"/>
  <c r="L32" i="4"/>
  <c r="P32" i="3"/>
  <c r="K32" i="4"/>
  <c r="T31" i="3"/>
  <c r="O31" i="4"/>
  <c r="S31" i="3"/>
  <c r="N31" i="4"/>
  <c r="R31" i="3"/>
  <c r="M31" i="4"/>
  <c r="Q31" i="3"/>
  <c r="L31" i="4"/>
  <c r="P31" i="3"/>
  <c r="K31" i="4"/>
  <c r="T30" i="3"/>
  <c r="O30" i="4"/>
  <c r="S30" i="3"/>
  <c r="N30" i="4"/>
  <c r="R30" i="3"/>
  <c r="M30" i="4"/>
  <c r="Q30" i="3"/>
  <c r="L30" i="4"/>
  <c r="P30" i="3"/>
  <c r="K30" i="4"/>
  <c r="T29" i="3"/>
  <c r="O29" i="4"/>
  <c r="S29" i="3"/>
  <c r="N29" i="4"/>
  <c r="R29" i="3"/>
  <c r="M29" i="4"/>
  <c r="Q29" i="3"/>
  <c r="L29" i="4"/>
  <c r="P29" i="3"/>
  <c r="K29" i="4"/>
  <c r="T28" i="3"/>
  <c r="O28" i="4"/>
  <c r="S28" i="3"/>
  <c r="N28" i="4"/>
  <c r="R28" i="3"/>
  <c r="M28" i="4"/>
  <c r="Q28" i="3"/>
  <c r="L28" i="4"/>
  <c r="P28" i="3"/>
  <c r="K28" i="4"/>
  <c r="T27" i="3"/>
  <c r="O27" i="4"/>
  <c r="S27" i="3"/>
  <c r="N27" i="4"/>
  <c r="R27" i="3"/>
  <c r="M27" i="4"/>
  <c r="Q27" i="3"/>
  <c r="L27" i="4"/>
  <c r="P27" i="3"/>
  <c r="K27" i="4"/>
  <c r="O95" i="6"/>
  <c r="T95" i="5"/>
  <c r="N95" i="6"/>
  <c r="S95" i="5"/>
  <c r="M95" i="6"/>
  <c r="R95" i="5"/>
  <c r="L95" i="6"/>
  <c r="Q95" i="5"/>
  <c r="K95" i="6"/>
  <c r="P95" i="5"/>
  <c r="O94" i="6"/>
  <c r="T94" i="5"/>
  <c r="N94" i="6"/>
  <c r="S94" i="5"/>
  <c r="M94" i="6"/>
  <c r="R94" i="5"/>
  <c r="L94" i="6"/>
  <c r="Q94" i="5"/>
  <c r="K94" i="6"/>
  <c r="P94" i="5"/>
  <c r="U156" i="4"/>
  <c r="B156" i="5"/>
  <c r="H156" i="5" s="1"/>
  <c r="B156" i="6" s="1"/>
  <c r="U155" i="4"/>
  <c r="B155" i="5"/>
  <c r="H155" i="5" s="1"/>
  <c r="B155" i="6" s="1"/>
  <c r="U154" i="4"/>
  <c r="B154" i="5"/>
  <c r="H154" i="5" s="1"/>
  <c r="B154" i="6" s="1"/>
  <c r="U153" i="4"/>
  <c r="B153" i="5"/>
  <c r="H153" i="5" s="1"/>
  <c r="B153" i="6" s="1"/>
  <c r="U152" i="4"/>
  <c r="B152" i="5"/>
  <c r="H152" i="5" s="1"/>
  <c r="B152" i="6" s="1"/>
  <c r="U151" i="4"/>
  <c r="B151" i="5"/>
  <c r="H151" i="5" s="1"/>
  <c r="B151" i="6" s="1"/>
  <c r="U150" i="4"/>
  <c r="B150" i="5"/>
  <c r="H150" i="5" s="1"/>
  <c r="B150" i="6" s="1"/>
  <c r="U149" i="4"/>
  <c r="B149" i="5"/>
  <c r="H149" i="5" s="1"/>
  <c r="B149" i="6" s="1"/>
  <c r="U148" i="4"/>
  <c r="B148" i="5"/>
  <c r="H148" i="5" s="1"/>
  <c r="B148" i="6" s="1"/>
  <c r="U147" i="4"/>
  <c r="B147" i="5"/>
  <c r="H147" i="5" s="1"/>
  <c r="B147" i="6" s="1"/>
  <c r="U146" i="4"/>
  <c r="B146" i="5"/>
  <c r="H146" i="5" s="1"/>
  <c r="B146" i="6" s="1"/>
  <c r="U145" i="4"/>
  <c r="B145" i="5"/>
  <c r="H145" i="5" s="1"/>
  <c r="B145" i="6" s="1"/>
  <c r="U144" i="4"/>
  <c r="B144" i="5"/>
  <c r="H144" i="5" s="1"/>
  <c r="B144" i="6" s="1"/>
  <c r="U143" i="4"/>
  <c r="B143" i="5"/>
  <c r="H143" i="5" s="1"/>
  <c r="B143" i="6" s="1"/>
  <c r="U142" i="4"/>
  <c r="B142" i="5"/>
  <c r="H142" i="5" s="1"/>
  <c r="B142" i="6" s="1"/>
  <c r="U141" i="4"/>
  <c r="B141" i="5"/>
  <c r="H141" i="5" s="1"/>
  <c r="B141" i="6" s="1"/>
  <c r="U140" i="4"/>
  <c r="B140" i="5"/>
  <c r="H140" i="5" s="1"/>
  <c r="B140" i="6" s="1"/>
  <c r="U139" i="4"/>
  <c r="B139" i="5"/>
  <c r="H139" i="5" s="1"/>
  <c r="B139" i="6" s="1"/>
  <c r="U138" i="4"/>
  <c r="B138" i="5"/>
  <c r="H138" i="5" s="1"/>
  <c r="B138" i="6" s="1"/>
  <c r="U137" i="4"/>
  <c r="B137" i="5"/>
  <c r="H137" i="5" s="1"/>
  <c r="B137" i="6" s="1"/>
  <c r="O155" i="6"/>
  <c r="O155" i="7" s="1"/>
  <c r="T155" i="7" s="1"/>
  <c r="T156" i="5"/>
  <c r="N155" i="6"/>
  <c r="N155" i="7" s="1"/>
  <c r="S155" i="7" s="1"/>
  <c r="S156" i="5"/>
  <c r="M155" i="6"/>
  <c r="M155" i="7" s="1"/>
  <c r="R155" i="7" s="1"/>
  <c r="R156" i="5"/>
  <c r="L155" i="6"/>
  <c r="L155" i="7" s="1"/>
  <c r="Q155" i="7" s="1"/>
  <c r="Q156" i="5"/>
  <c r="K155" i="6"/>
  <c r="K155" i="7" s="1"/>
  <c r="P155" i="7" s="1"/>
  <c r="P156" i="5"/>
  <c r="O154" i="6"/>
  <c r="O154" i="7" s="1"/>
  <c r="T154" i="7" s="1"/>
  <c r="T155" i="5"/>
  <c r="N154" i="6"/>
  <c r="N154" i="7" s="1"/>
  <c r="S154" i="7" s="1"/>
  <c r="S155" i="5"/>
  <c r="M154" i="6"/>
  <c r="M154" i="7" s="1"/>
  <c r="R154" i="7" s="1"/>
  <c r="R155" i="5"/>
  <c r="L154" i="6"/>
  <c r="L154" i="7" s="1"/>
  <c r="Q154" i="7" s="1"/>
  <c r="Q155" i="5"/>
  <c r="K154" i="6"/>
  <c r="K154" i="7" s="1"/>
  <c r="P154" i="7" s="1"/>
  <c r="P155" i="5"/>
  <c r="O153" i="6"/>
  <c r="O153" i="7" s="1"/>
  <c r="T153" i="7" s="1"/>
  <c r="T154" i="5"/>
  <c r="N153" i="6"/>
  <c r="N153" i="7" s="1"/>
  <c r="S153" i="7" s="1"/>
  <c r="S154" i="5"/>
  <c r="M153" i="6"/>
  <c r="M153" i="7" s="1"/>
  <c r="R153" i="7" s="1"/>
  <c r="R154" i="5"/>
  <c r="L153" i="6"/>
  <c r="L153" i="7" s="1"/>
  <c r="Q153" i="7" s="1"/>
  <c r="Q154" i="5"/>
  <c r="K153" i="6"/>
  <c r="K153" i="7" s="1"/>
  <c r="P153" i="7" s="1"/>
  <c r="P154" i="5"/>
  <c r="O152" i="6"/>
  <c r="O152" i="7" s="1"/>
  <c r="T152" i="7" s="1"/>
  <c r="T153" i="5"/>
  <c r="N152" i="6"/>
  <c r="N152" i="7" s="1"/>
  <c r="S152" i="7" s="1"/>
  <c r="S153" i="5"/>
  <c r="M152" i="6"/>
  <c r="M152" i="7" s="1"/>
  <c r="R152" i="7" s="1"/>
  <c r="R153" i="5"/>
  <c r="L152" i="6"/>
  <c r="L152" i="7" s="1"/>
  <c r="Q152" i="7" s="1"/>
  <c r="Q153" i="5"/>
  <c r="K152" i="6"/>
  <c r="K152" i="7" s="1"/>
  <c r="P152" i="7" s="1"/>
  <c r="P153" i="5"/>
  <c r="O151" i="6"/>
  <c r="O151" i="7" s="1"/>
  <c r="T151" i="7" s="1"/>
  <c r="T152" i="5"/>
  <c r="N151" i="6"/>
  <c r="N151" i="7" s="1"/>
  <c r="S151" i="7" s="1"/>
  <c r="S152" i="5"/>
  <c r="M151" i="6"/>
  <c r="M151" i="7" s="1"/>
  <c r="R151" i="7" s="1"/>
  <c r="R152" i="5"/>
  <c r="L151" i="6"/>
  <c r="L151" i="7" s="1"/>
  <c r="Q151" i="7" s="1"/>
  <c r="Q152" i="5"/>
  <c r="K151" i="6"/>
  <c r="K151" i="7" s="1"/>
  <c r="P151" i="7" s="1"/>
  <c r="P152" i="5"/>
  <c r="O150" i="6"/>
  <c r="O150" i="7" s="1"/>
  <c r="T150" i="7" s="1"/>
  <c r="T151" i="5"/>
  <c r="N150" i="6"/>
  <c r="N150" i="7" s="1"/>
  <c r="S150" i="7" s="1"/>
  <c r="S151" i="5"/>
  <c r="M150" i="6"/>
  <c r="M150" i="7" s="1"/>
  <c r="R150" i="7" s="1"/>
  <c r="R151" i="5"/>
  <c r="L150" i="6"/>
  <c r="L150" i="7" s="1"/>
  <c r="Q150" i="7" s="1"/>
  <c r="Q151" i="5"/>
  <c r="K150" i="6"/>
  <c r="K150" i="7" s="1"/>
  <c r="P150" i="7" s="1"/>
  <c r="P151" i="5"/>
  <c r="O149" i="6"/>
  <c r="O149" i="7" s="1"/>
  <c r="T149" i="7" s="1"/>
  <c r="T150" i="5"/>
  <c r="N149" i="6"/>
  <c r="N149" i="7" s="1"/>
  <c r="S149" i="7" s="1"/>
  <c r="S150" i="5"/>
  <c r="M149" i="6"/>
  <c r="M149" i="7" s="1"/>
  <c r="R149" i="7" s="1"/>
  <c r="R150" i="5"/>
  <c r="L149" i="6"/>
  <c r="L149" i="7" s="1"/>
  <c r="Q149" i="7" s="1"/>
  <c r="Q150" i="5"/>
  <c r="K149" i="6"/>
  <c r="K149" i="7" s="1"/>
  <c r="P149" i="7" s="1"/>
  <c r="P150" i="5"/>
  <c r="O148" i="6"/>
  <c r="O148" i="7" s="1"/>
  <c r="T148" i="7" s="1"/>
  <c r="T149" i="5"/>
  <c r="N148" i="6"/>
  <c r="N148" i="7" s="1"/>
  <c r="S148" i="7" s="1"/>
  <c r="S149" i="5"/>
  <c r="M148" i="6"/>
  <c r="M148" i="7" s="1"/>
  <c r="R148" i="7" s="1"/>
  <c r="R149" i="5"/>
  <c r="L148" i="6"/>
  <c r="L148" i="7" s="1"/>
  <c r="Q148" i="7" s="1"/>
  <c r="Q149" i="5"/>
  <c r="K148" i="6"/>
  <c r="K148" i="7" s="1"/>
  <c r="P148" i="7" s="1"/>
  <c r="P149" i="5"/>
  <c r="O147" i="6"/>
  <c r="O147" i="7" s="1"/>
  <c r="T147" i="7" s="1"/>
  <c r="T148" i="5"/>
  <c r="N147" i="6"/>
  <c r="N147" i="7" s="1"/>
  <c r="S147" i="7" s="1"/>
  <c r="S148" i="5"/>
  <c r="M147" i="6"/>
  <c r="M147" i="7" s="1"/>
  <c r="R147" i="7" s="1"/>
  <c r="R148" i="5"/>
  <c r="L147" i="6"/>
  <c r="L147" i="7" s="1"/>
  <c r="Q147" i="7" s="1"/>
  <c r="Q148" i="5"/>
  <c r="K147" i="6"/>
  <c r="K147" i="7" s="1"/>
  <c r="P147" i="7" s="1"/>
  <c r="P148" i="5"/>
  <c r="O146" i="6"/>
  <c r="O146" i="7" s="1"/>
  <c r="T146" i="7" s="1"/>
  <c r="T147" i="5"/>
  <c r="N146" i="6"/>
  <c r="N146" i="7" s="1"/>
  <c r="S146" i="7" s="1"/>
  <c r="S147" i="5"/>
  <c r="M146" i="6"/>
  <c r="M146" i="7" s="1"/>
  <c r="R146" i="7" s="1"/>
  <c r="R147" i="5"/>
  <c r="L146" i="6"/>
  <c r="L146" i="7" s="1"/>
  <c r="Q146" i="7" s="1"/>
  <c r="Q147" i="5"/>
  <c r="K146" i="6"/>
  <c r="K146" i="7" s="1"/>
  <c r="P146" i="7" s="1"/>
  <c r="P147" i="5"/>
  <c r="O145" i="6"/>
  <c r="O145" i="7" s="1"/>
  <c r="T145" i="7" s="1"/>
  <c r="T146" i="5"/>
  <c r="N145" i="6"/>
  <c r="N145" i="7" s="1"/>
  <c r="S145" i="7" s="1"/>
  <c r="S146" i="5"/>
  <c r="M145" i="6"/>
  <c r="M145" i="7" s="1"/>
  <c r="R145" i="7" s="1"/>
  <c r="R146" i="5"/>
  <c r="L145" i="6"/>
  <c r="L145" i="7" s="1"/>
  <c r="Q145" i="7" s="1"/>
  <c r="Q146" i="5"/>
  <c r="K145" i="6"/>
  <c r="K145" i="7" s="1"/>
  <c r="P145" i="7" s="1"/>
  <c r="P146" i="5"/>
  <c r="O144" i="6"/>
  <c r="O144" i="7" s="1"/>
  <c r="T144" i="7" s="1"/>
  <c r="T145" i="5"/>
  <c r="N144" i="6"/>
  <c r="N144" i="7" s="1"/>
  <c r="S144" i="7" s="1"/>
  <c r="S145" i="5"/>
  <c r="M144" i="6"/>
  <c r="M144" i="7" s="1"/>
  <c r="R144" i="7" s="1"/>
  <c r="R145" i="5"/>
  <c r="L144" i="6"/>
  <c r="L144" i="7" s="1"/>
  <c r="Q144" i="7" s="1"/>
  <c r="Q145" i="5"/>
  <c r="K144" i="6"/>
  <c r="K144" i="7" s="1"/>
  <c r="P144" i="7" s="1"/>
  <c r="P145" i="5"/>
  <c r="O143" i="6"/>
  <c r="O143" i="7" s="1"/>
  <c r="T143" i="7" s="1"/>
  <c r="T144" i="5"/>
  <c r="N143" i="6"/>
  <c r="N143" i="7" s="1"/>
  <c r="S143" i="7" s="1"/>
  <c r="S144" i="5"/>
  <c r="M143" i="6"/>
  <c r="M143" i="7" s="1"/>
  <c r="R143" i="7" s="1"/>
  <c r="R144" i="5"/>
  <c r="L143" i="6"/>
  <c r="L143" i="7" s="1"/>
  <c r="Q143" i="7" s="1"/>
  <c r="Q144" i="5"/>
  <c r="K143" i="6"/>
  <c r="K143" i="7" s="1"/>
  <c r="P143" i="7" s="1"/>
  <c r="P144" i="5"/>
  <c r="O142" i="6"/>
  <c r="O142" i="7" s="1"/>
  <c r="T142" i="7" s="1"/>
  <c r="T143" i="5"/>
  <c r="N142" i="6"/>
  <c r="N142" i="7" s="1"/>
  <c r="S142" i="7" s="1"/>
  <c r="S143" i="5"/>
  <c r="M142" i="6"/>
  <c r="M142" i="7" s="1"/>
  <c r="R142" i="7" s="1"/>
  <c r="R143" i="5"/>
  <c r="L142" i="6"/>
  <c r="L142" i="7" s="1"/>
  <c r="Q142" i="7" s="1"/>
  <c r="Q143" i="5"/>
  <c r="K142" i="6"/>
  <c r="K142" i="7" s="1"/>
  <c r="P142" i="7" s="1"/>
  <c r="P143" i="5"/>
  <c r="O141" i="6"/>
  <c r="O141" i="7" s="1"/>
  <c r="T141" i="7" s="1"/>
  <c r="T142" i="5"/>
  <c r="N141" i="6"/>
  <c r="N141" i="7" s="1"/>
  <c r="S141" i="7" s="1"/>
  <c r="S142" i="5"/>
  <c r="M141" i="6"/>
  <c r="M141" i="7" s="1"/>
  <c r="R141" i="7" s="1"/>
  <c r="R142" i="5"/>
  <c r="L141" i="6"/>
  <c r="L141" i="7" s="1"/>
  <c r="Q141" i="7" s="1"/>
  <c r="Q142" i="5"/>
  <c r="K141" i="6"/>
  <c r="K141" i="7" s="1"/>
  <c r="P141" i="7" s="1"/>
  <c r="P142" i="5"/>
  <c r="O140" i="6"/>
  <c r="O140" i="7" s="1"/>
  <c r="T140" i="7" s="1"/>
  <c r="T141" i="5"/>
  <c r="N140" i="6"/>
  <c r="N140" i="7" s="1"/>
  <c r="S140" i="7" s="1"/>
  <c r="S141" i="5"/>
  <c r="M140" i="6"/>
  <c r="M140" i="7" s="1"/>
  <c r="R140" i="7" s="1"/>
  <c r="R141" i="5"/>
  <c r="L140" i="6"/>
  <c r="L140" i="7" s="1"/>
  <c r="Q140" i="7" s="1"/>
  <c r="Q141" i="5"/>
  <c r="K140" i="6"/>
  <c r="K140" i="7" s="1"/>
  <c r="P140" i="7" s="1"/>
  <c r="P141" i="5"/>
  <c r="O139" i="6"/>
  <c r="O139" i="7" s="1"/>
  <c r="T139" i="7" s="1"/>
  <c r="T140" i="5"/>
  <c r="N139" i="6"/>
  <c r="N139" i="7" s="1"/>
  <c r="S139" i="7" s="1"/>
  <c r="S140" i="5"/>
  <c r="M139" i="6"/>
  <c r="M139" i="7" s="1"/>
  <c r="R139" i="7" s="1"/>
  <c r="R140" i="5"/>
  <c r="L139" i="6"/>
  <c r="L139" i="7" s="1"/>
  <c r="Q139" i="7" s="1"/>
  <c r="Q140" i="5"/>
  <c r="K139" i="6"/>
  <c r="K139" i="7" s="1"/>
  <c r="P139" i="7" s="1"/>
  <c r="P140" i="5"/>
  <c r="O138" i="6"/>
  <c r="O138" i="7" s="1"/>
  <c r="T138" i="7" s="1"/>
  <c r="T139" i="5"/>
  <c r="N138" i="6"/>
  <c r="N138" i="7" s="1"/>
  <c r="S138" i="7" s="1"/>
  <c r="S139" i="5"/>
  <c r="M138" i="6"/>
  <c r="M138" i="7" s="1"/>
  <c r="R138" i="7" s="1"/>
  <c r="R139" i="5"/>
  <c r="L138" i="6"/>
  <c r="L138" i="7" s="1"/>
  <c r="Q138" i="7" s="1"/>
  <c r="Q139" i="5"/>
  <c r="K138" i="6"/>
  <c r="K138" i="7" s="1"/>
  <c r="P138" i="7" s="1"/>
  <c r="P139" i="5"/>
  <c r="O137" i="6"/>
  <c r="O137" i="7" s="1"/>
  <c r="T137" i="7" s="1"/>
  <c r="T138" i="5"/>
  <c r="N137" i="6"/>
  <c r="N137" i="7" s="1"/>
  <c r="S137" i="7" s="1"/>
  <c r="S138" i="5"/>
  <c r="M137" i="6"/>
  <c r="M137" i="7" s="1"/>
  <c r="R137" i="7" s="1"/>
  <c r="R138" i="5"/>
  <c r="L137" i="6"/>
  <c r="L137" i="7" s="1"/>
  <c r="Q137" i="7" s="1"/>
  <c r="Q138" i="5"/>
  <c r="K137" i="6"/>
  <c r="K137" i="7" s="1"/>
  <c r="P137" i="7" s="1"/>
  <c r="P138" i="5"/>
  <c r="O136" i="6"/>
  <c r="O136" i="7" s="1"/>
  <c r="T136" i="7" s="1"/>
  <c r="T137" i="5"/>
  <c r="N136" i="6"/>
  <c r="N136" i="7" s="1"/>
  <c r="S136" i="7" s="1"/>
  <c r="S137" i="5"/>
  <c r="M136" i="6"/>
  <c r="M136" i="7" s="1"/>
  <c r="R136" i="7" s="1"/>
  <c r="R137" i="5"/>
  <c r="L136" i="6"/>
  <c r="L136" i="7" s="1"/>
  <c r="Q136" i="7" s="1"/>
  <c r="Q137" i="5"/>
  <c r="K136" i="6"/>
  <c r="K136" i="7" s="1"/>
  <c r="P136" i="7" s="1"/>
  <c r="P137" i="5"/>
  <c r="O104" i="6"/>
  <c r="O104" i="7" s="1"/>
  <c r="T104" i="7" s="1"/>
  <c r="T104" i="5"/>
  <c r="N104" i="6"/>
  <c r="N104" i="7" s="1"/>
  <c r="S104" i="7" s="1"/>
  <c r="S104" i="5"/>
  <c r="M104" i="6"/>
  <c r="M104" i="7" s="1"/>
  <c r="R104" i="7" s="1"/>
  <c r="R104" i="5"/>
  <c r="L104" i="6"/>
  <c r="L104" i="7" s="1"/>
  <c r="Q104" i="7" s="1"/>
  <c r="Q104" i="5"/>
  <c r="K104" i="6"/>
  <c r="K104" i="7" s="1"/>
  <c r="P104" i="7" s="1"/>
  <c r="P104" i="5"/>
  <c r="O103" i="6"/>
  <c r="O103" i="7" s="1"/>
  <c r="T103" i="7" s="1"/>
  <c r="T103" i="5"/>
  <c r="N103" i="6"/>
  <c r="N103" i="7" s="1"/>
  <c r="S103" i="7" s="1"/>
  <c r="S103" i="5"/>
  <c r="M103" i="6"/>
  <c r="M103" i="7" s="1"/>
  <c r="R103" i="7" s="1"/>
  <c r="R103" i="5"/>
  <c r="L103" i="6"/>
  <c r="L103" i="7" s="1"/>
  <c r="Q103" i="7" s="1"/>
  <c r="Q103" i="5"/>
  <c r="K103" i="6"/>
  <c r="K103" i="7" s="1"/>
  <c r="P103" i="7" s="1"/>
  <c r="P103" i="5"/>
  <c r="O60" i="7"/>
  <c r="T60" i="6"/>
  <c r="N60" i="7"/>
  <c r="S60" i="6"/>
  <c r="M60" i="7"/>
  <c r="R60" i="6"/>
  <c r="L60" i="7"/>
  <c r="Q60" i="6"/>
  <c r="K60" i="7"/>
  <c r="P60" i="6"/>
  <c r="O59" i="7"/>
  <c r="T59" i="6"/>
  <c r="N59" i="7"/>
  <c r="S59" i="6"/>
  <c r="M59" i="7"/>
  <c r="R59" i="6"/>
  <c r="L59" i="7"/>
  <c r="Q59" i="6"/>
  <c r="K59" i="7"/>
  <c r="P59" i="6"/>
  <c r="O60" i="23"/>
  <c r="T60" i="22"/>
  <c r="N60" i="23"/>
  <c r="S60" i="22"/>
  <c r="M60" i="23"/>
  <c r="R60" i="22"/>
  <c r="L60" i="23"/>
  <c r="Q60" i="22"/>
  <c r="K60" i="23"/>
  <c r="P60" i="22"/>
  <c r="B60" i="23"/>
  <c r="H60" i="23" s="1"/>
  <c r="J60" i="22"/>
  <c r="U60" i="22"/>
  <c r="O59" i="23"/>
  <c r="T59" i="22"/>
  <c r="N59" i="23"/>
  <c r="S59" i="22"/>
  <c r="M59" i="23"/>
  <c r="R59" i="22"/>
  <c r="L59" i="23"/>
  <c r="Q59" i="22"/>
  <c r="K59" i="23"/>
  <c r="P59" i="22"/>
  <c r="B59" i="23"/>
  <c r="H59" i="23" s="1"/>
  <c r="J59" i="22"/>
  <c r="U59" i="22"/>
  <c r="H155" i="31"/>
  <c r="H154" i="31"/>
  <c r="H153" i="31"/>
  <c r="H152" i="31"/>
  <c r="H151" i="31"/>
  <c r="H150" i="31"/>
  <c r="H149" i="31"/>
  <c r="H148" i="31"/>
  <c r="H147" i="31"/>
  <c r="H146" i="31"/>
  <c r="H145" i="31"/>
  <c r="H144" i="31"/>
  <c r="H143" i="31"/>
  <c r="H142" i="31"/>
  <c r="H141" i="31"/>
  <c r="H140" i="31"/>
  <c r="H139" i="31"/>
  <c r="H138" i="31"/>
  <c r="H137" i="31"/>
  <c r="H136" i="31"/>
  <c r="H156" i="31"/>
  <c r="O24" i="2"/>
  <c r="N24" i="2"/>
  <c r="M24" i="2"/>
  <c r="L24" i="2"/>
  <c r="O23" i="2"/>
  <c r="N23" i="2"/>
  <c r="M23" i="2"/>
  <c r="L23" i="2"/>
  <c r="O22" i="2"/>
  <c r="N22" i="2"/>
  <c r="M22" i="2"/>
  <c r="L22" i="2"/>
  <c r="O21" i="2"/>
  <c r="N21" i="2"/>
  <c r="M21" i="2"/>
  <c r="L21" i="2"/>
  <c r="O20" i="2"/>
  <c r="N20" i="2"/>
  <c r="M20" i="2"/>
  <c r="L20" i="2"/>
  <c r="O19" i="2"/>
  <c r="N19" i="2"/>
  <c r="M19" i="2"/>
  <c r="L19" i="2"/>
  <c r="O18" i="2"/>
  <c r="N18" i="2"/>
  <c r="M18" i="2"/>
  <c r="L18" i="2"/>
  <c r="B133" i="2"/>
  <c r="H133" i="2" s="1"/>
  <c r="J133" i="1"/>
  <c r="U133" i="1"/>
  <c r="J14" i="2"/>
  <c r="J24" i="2"/>
  <c r="J23" i="2"/>
  <c r="J22" i="2"/>
  <c r="J21" i="2"/>
  <c r="J20" i="2"/>
  <c r="J19" i="2"/>
  <c r="J18" i="2"/>
  <c r="K24" i="3"/>
  <c r="K23" i="3"/>
  <c r="K22" i="3"/>
  <c r="K21" i="3"/>
  <c r="K20" i="3"/>
  <c r="K19" i="3"/>
  <c r="K18" i="3"/>
  <c r="U24" i="1"/>
  <c r="B24" i="31"/>
  <c r="H24" i="31" s="1"/>
  <c r="U23" i="1"/>
  <c r="B23" i="31"/>
  <c r="H23" i="31" s="1"/>
  <c r="U22" i="1"/>
  <c r="B22" i="31"/>
  <c r="H22" i="31" s="1"/>
  <c r="U21" i="1"/>
  <c r="B21" i="31"/>
  <c r="H21" i="31" s="1"/>
  <c r="U20" i="1"/>
  <c r="B20" i="31"/>
  <c r="U18" i="1"/>
  <c r="B18" i="31"/>
  <c r="H18" i="31" s="1"/>
  <c r="U19" i="1"/>
  <c r="B19" i="31"/>
  <c r="H19" i="31" s="1"/>
  <c r="C42" i="31"/>
  <c r="E42" i="31"/>
  <c r="F42" i="31"/>
  <c r="C43" i="31"/>
  <c r="E43" i="31"/>
  <c r="F43" i="31"/>
  <c r="C44" i="31"/>
  <c r="E44" i="31"/>
  <c r="F44" i="31"/>
  <c r="C45" i="31"/>
  <c r="E45" i="31"/>
  <c r="F45" i="31"/>
  <c r="C46" i="31"/>
  <c r="E46" i="31"/>
  <c r="F46" i="31"/>
  <c r="C47" i="31"/>
  <c r="E47" i="31"/>
  <c r="F47" i="31"/>
  <c r="C48" i="31"/>
  <c r="E48" i="31"/>
  <c r="F48" i="31"/>
  <c r="C49" i="31"/>
  <c r="E49" i="31"/>
  <c r="F49" i="31"/>
  <c r="C50" i="31"/>
  <c r="E50" i="31"/>
  <c r="F50" i="31"/>
  <c r="C51" i="31"/>
  <c r="E51" i="31"/>
  <c r="F51" i="31"/>
  <c r="C52" i="31"/>
  <c r="E52" i="31"/>
  <c r="F52" i="31"/>
  <c r="C53" i="31"/>
  <c r="E53" i="31"/>
  <c r="F53" i="31"/>
  <c r="C54" i="31"/>
  <c r="E54" i="31"/>
  <c r="F54" i="31"/>
  <c r="C55" i="31"/>
  <c r="E55" i="31"/>
  <c r="F55" i="31"/>
  <c r="C56" i="31"/>
  <c r="E56" i="31"/>
  <c r="F56" i="31"/>
  <c r="C57" i="31"/>
  <c r="E57" i="31"/>
  <c r="F57" i="31"/>
  <c r="C77" i="31"/>
  <c r="D77" i="31"/>
  <c r="E77" i="31"/>
  <c r="F77" i="31"/>
  <c r="G77" i="31"/>
  <c r="C78" i="31"/>
  <c r="D78" i="31"/>
  <c r="E78" i="31"/>
  <c r="F78" i="31"/>
  <c r="G78" i="31"/>
  <c r="C79" i="31"/>
  <c r="D79" i="31"/>
  <c r="E79" i="31"/>
  <c r="F79" i="31"/>
  <c r="G79" i="31"/>
  <c r="C80" i="31"/>
  <c r="D80" i="31"/>
  <c r="E80" i="31"/>
  <c r="F80" i="31"/>
  <c r="G80" i="31"/>
  <c r="C81" i="31"/>
  <c r="D81" i="31"/>
  <c r="E81" i="31"/>
  <c r="F81" i="31"/>
  <c r="G81" i="31"/>
  <c r="C82" i="31"/>
  <c r="D82" i="31"/>
  <c r="E82" i="31"/>
  <c r="F82" i="31"/>
  <c r="G82" i="31"/>
  <c r="C83" i="31"/>
  <c r="D83" i="31"/>
  <c r="E83" i="31"/>
  <c r="F83" i="31"/>
  <c r="G83" i="31"/>
  <c r="C84" i="31"/>
  <c r="D84" i="31"/>
  <c r="E84" i="31"/>
  <c r="F84" i="31"/>
  <c r="G84" i="31"/>
  <c r="C85" i="31"/>
  <c r="D85" i="31"/>
  <c r="E85" i="31"/>
  <c r="F85" i="31"/>
  <c r="G85" i="31"/>
  <c r="C86" i="31"/>
  <c r="D86" i="31"/>
  <c r="E86" i="31"/>
  <c r="F86" i="31"/>
  <c r="G86" i="31"/>
  <c r="C87" i="31"/>
  <c r="D87" i="31"/>
  <c r="E87" i="31"/>
  <c r="F87" i="31"/>
  <c r="G87" i="31"/>
  <c r="C99" i="31"/>
  <c r="D99" i="31"/>
  <c r="E99" i="31"/>
  <c r="F99" i="31"/>
  <c r="G99" i="31"/>
  <c r="C100" i="31"/>
  <c r="D100" i="31"/>
  <c r="E100" i="31"/>
  <c r="F100" i="31"/>
  <c r="G100" i="31"/>
  <c r="G118" i="31"/>
  <c r="F118" i="31"/>
  <c r="E118" i="31"/>
  <c r="D118" i="31"/>
  <c r="C118" i="31"/>
  <c r="C157" i="31" s="1"/>
  <c r="G76" i="31"/>
  <c r="G115" i="31" s="1"/>
  <c r="F76" i="31"/>
  <c r="F115" i="31" s="1"/>
  <c r="E76" i="31"/>
  <c r="E115" i="31" s="1"/>
  <c r="D76" i="31"/>
  <c r="D115" i="31" s="1"/>
  <c r="C76" i="31"/>
  <c r="C115" i="31" s="1"/>
  <c r="G41" i="31"/>
  <c r="G73" i="31" s="1"/>
  <c r="F41" i="31"/>
  <c r="E41" i="31"/>
  <c r="D41" i="31"/>
  <c r="D73" i="31" s="1"/>
  <c r="C41" i="31"/>
  <c r="D5" i="31"/>
  <c r="D38" i="31" s="1"/>
  <c r="E5" i="31"/>
  <c r="E38" i="31" s="1"/>
  <c r="F5" i="31"/>
  <c r="F38" i="31" s="1"/>
  <c r="G5" i="31"/>
  <c r="G38" i="31" s="1"/>
  <c r="K134" i="31"/>
  <c r="P134" i="31" s="1"/>
  <c r="O133" i="31"/>
  <c r="T133" i="31" s="1"/>
  <c r="N133" i="31"/>
  <c r="S133" i="31" s="1"/>
  <c r="M133" i="31"/>
  <c r="R133" i="31" s="1"/>
  <c r="L133" i="31"/>
  <c r="Q133" i="31" s="1"/>
  <c r="K133" i="31"/>
  <c r="P133" i="31" s="1"/>
  <c r="O132" i="31"/>
  <c r="T132" i="31" s="1"/>
  <c r="N132" i="31"/>
  <c r="S132" i="31" s="1"/>
  <c r="M132" i="31"/>
  <c r="R132" i="31" s="1"/>
  <c r="L132" i="31"/>
  <c r="Q132" i="31" s="1"/>
  <c r="K132" i="31"/>
  <c r="P132" i="31" s="1"/>
  <c r="O131" i="31"/>
  <c r="T131" i="31" s="1"/>
  <c r="N131" i="31"/>
  <c r="S131" i="31" s="1"/>
  <c r="M131" i="31"/>
  <c r="R131" i="31" s="1"/>
  <c r="L131" i="31"/>
  <c r="Q131" i="31" s="1"/>
  <c r="K131" i="31"/>
  <c r="P131" i="31" s="1"/>
  <c r="O130" i="31"/>
  <c r="T130" i="31" s="1"/>
  <c r="N130" i="31"/>
  <c r="S130" i="31" s="1"/>
  <c r="M130" i="31"/>
  <c r="R130" i="31" s="1"/>
  <c r="L130" i="31"/>
  <c r="Q130" i="31" s="1"/>
  <c r="K130" i="31"/>
  <c r="P130" i="31" s="1"/>
  <c r="O129" i="31"/>
  <c r="T129" i="31" s="1"/>
  <c r="N129" i="31"/>
  <c r="S129" i="31" s="1"/>
  <c r="M129" i="31"/>
  <c r="R129" i="31" s="1"/>
  <c r="L129" i="31"/>
  <c r="Q129" i="31" s="1"/>
  <c r="K129" i="31"/>
  <c r="P129" i="31" s="1"/>
  <c r="O128" i="31"/>
  <c r="T128" i="31" s="1"/>
  <c r="N128" i="31"/>
  <c r="S128" i="31" s="1"/>
  <c r="M128" i="31"/>
  <c r="R128" i="31" s="1"/>
  <c r="L128" i="31"/>
  <c r="Q128" i="31" s="1"/>
  <c r="K128" i="31"/>
  <c r="P128" i="31" s="1"/>
  <c r="O127" i="31"/>
  <c r="T127" i="31" s="1"/>
  <c r="N127" i="31"/>
  <c r="S127" i="31" s="1"/>
  <c r="M127" i="31"/>
  <c r="R127" i="31" s="1"/>
  <c r="L127" i="31"/>
  <c r="Q127" i="31" s="1"/>
  <c r="K127" i="31"/>
  <c r="P127" i="31" s="1"/>
  <c r="O126" i="31"/>
  <c r="T126" i="31" s="1"/>
  <c r="N126" i="31"/>
  <c r="S126" i="31" s="1"/>
  <c r="M126" i="31"/>
  <c r="R126" i="31" s="1"/>
  <c r="L126" i="31"/>
  <c r="Q126" i="31" s="1"/>
  <c r="K126" i="31"/>
  <c r="P126" i="31" s="1"/>
  <c r="O125" i="31"/>
  <c r="T125" i="31" s="1"/>
  <c r="N125" i="31"/>
  <c r="S125" i="31" s="1"/>
  <c r="M125" i="31"/>
  <c r="R125" i="31" s="1"/>
  <c r="L125" i="31"/>
  <c r="Q125" i="31" s="1"/>
  <c r="K125" i="31"/>
  <c r="P125" i="31" s="1"/>
  <c r="O124" i="31"/>
  <c r="T124" i="31" s="1"/>
  <c r="N124" i="31"/>
  <c r="S124" i="31" s="1"/>
  <c r="M124" i="31"/>
  <c r="R124" i="31" s="1"/>
  <c r="L124" i="31"/>
  <c r="Q124" i="31" s="1"/>
  <c r="K124" i="31"/>
  <c r="P124" i="31" s="1"/>
  <c r="O123" i="31"/>
  <c r="T123" i="31" s="1"/>
  <c r="N123" i="31"/>
  <c r="S123" i="31" s="1"/>
  <c r="M123" i="31"/>
  <c r="R123" i="31" s="1"/>
  <c r="L123" i="31"/>
  <c r="Q123" i="31" s="1"/>
  <c r="K123" i="31"/>
  <c r="P123" i="31" s="1"/>
  <c r="O122" i="31"/>
  <c r="T122" i="31" s="1"/>
  <c r="N122" i="31"/>
  <c r="S122" i="31" s="1"/>
  <c r="M122" i="31"/>
  <c r="R122" i="31" s="1"/>
  <c r="L122" i="31"/>
  <c r="Q122" i="31" s="1"/>
  <c r="K122" i="31"/>
  <c r="P122" i="31" s="1"/>
  <c r="O121" i="31"/>
  <c r="T121" i="31" s="1"/>
  <c r="N121" i="31"/>
  <c r="S121" i="31" s="1"/>
  <c r="M121" i="31"/>
  <c r="R121" i="31" s="1"/>
  <c r="L121" i="31"/>
  <c r="Q121" i="31" s="1"/>
  <c r="K121" i="31"/>
  <c r="P121" i="31" s="1"/>
  <c r="O120" i="31"/>
  <c r="T120" i="31" s="1"/>
  <c r="N120" i="31"/>
  <c r="S120" i="31" s="1"/>
  <c r="M120" i="31"/>
  <c r="R120" i="31" s="1"/>
  <c r="L120" i="31"/>
  <c r="Q120" i="31" s="1"/>
  <c r="K120" i="31"/>
  <c r="P120" i="31" s="1"/>
  <c r="O119" i="31"/>
  <c r="T119" i="31" s="1"/>
  <c r="N119" i="31"/>
  <c r="S119" i="31" s="1"/>
  <c r="M119" i="31"/>
  <c r="R119" i="31" s="1"/>
  <c r="L119" i="31"/>
  <c r="Q119" i="31" s="1"/>
  <c r="K119" i="31"/>
  <c r="P119" i="31" s="1"/>
  <c r="O118" i="31"/>
  <c r="N118" i="31"/>
  <c r="M118" i="31"/>
  <c r="L118" i="31"/>
  <c r="K118" i="31"/>
  <c r="K157" i="31" s="1"/>
  <c r="J117" i="31"/>
  <c r="J116" i="31"/>
  <c r="O100" i="31"/>
  <c r="T100" i="31" s="1"/>
  <c r="N100" i="31"/>
  <c r="S100" i="31" s="1"/>
  <c r="M100" i="31"/>
  <c r="R100" i="31" s="1"/>
  <c r="L100" i="31"/>
  <c r="Q100" i="31" s="1"/>
  <c r="K100" i="31"/>
  <c r="P100" i="31" s="1"/>
  <c r="O99" i="31"/>
  <c r="T99" i="31" s="1"/>
  <c r="N99" i="31"/>
  <c r="S99" i="31" s="1"/>
  <c r="M99" i="31"/>
  <c r="R99" i="31" s="1"/>
  <c r="L99" i="31"/>
  <c r="Q99" i="31" s="1"/>
  <c r="K99" i="31"/>
  <c r="P99" i="31" s="1"/>
  <c r="O87" i="31"/>
  <c r="T87" i="31" s="1"/>
  <c r="N87" i="31"/>
  <c r="S87" i="31" s="1"/>
  <c r="M87" i="31"/>
  <c r="R87" i="31" s="1"/>
  <c r="L87" i="31"/>
  <c r="Q87" i="31" s="1"/>
  <c r="K87" i="31"/>
  <c r="P87" i="31" s="1"/>
  <c r="O86" i="31"/>
  <c r="T86" i="31" s="1"/>
  <c r="N86" i="31"/>
  <c r="S86" i="31" s="1"/>
  <c r="M86" i="31"/>
  <c r="R86" i="31" s="1"/>
  <c r="L86" i="31"/>
  <c r="Q86" i="31" s="1"/>
  <c r="K86" i="31"/>
  <c r="P86" i="31" s="1"/>
  <c r="O85" i="31"/>
  <c r="T85" i="31" s="1"/>
  <c r="N85" i="31"/>
  <c r="S85" i="31" s="1"/>
  <c r="M85" i="31"/>
  <c r="R85" i="31" s="1"/>
  <c r="L85" i="31"/>
  <c r="Q85" i="31" s="1"/>
  <c r="K85" i="31"/>
  <c r="P85" i="31" s="1"/>
  <c r="O84" i="31"/>
  <c r="T84" i="31" s="1"/>
  <c r="N84" i="31"/>
  <c r="S84" i="31" s="1"/>
  <c r="M84" i="31"/>
  <c r="R84" i="31" s="1"/>
  <c r="L84" i="31"/>
  <c r="Q84" i="31" s="1"/>
  <c r="K84" i="31"/>
  <c r="P84" i="31" s="1"/>
  <c r="O83" i="31"/>
  <c r="T83" i="31" s="1"/>
  <c r="N83" i="31"/>
  <c r="S83" i="31" s="1"/>
  <c r="M83" i="31"/>
  <c r="R83" i="31" s="1"/>
  <c r="L83" i="31"/>
  <c r="Q83" i="31" s="1"/>
  <c r="K83" i="31"/>
  <c r="P83" i="31" s="1"/>
  <c r="O82" i="31"/>
  <c r="T82" i="31" s="1"/>
  <c r="N82" i="31"/>
  <c r="S82" i="31" s="1"/>
  <c r="M82" i="31"/>
  <c r="R82" i="31" s="1"/>
  <c r="L82" i="31"/>
  <c r="Q82" i="31" s="1"/>
  <c r="K82" i="31"/>
  <c r="P82" i="31" s="1"/>
  <c r="O81" i="31"/>
  <c r="T81" i="31" s="1"/>
  <c r="N81" i="31"/>
  <c r="S81" i="31" s="1"/>
  <c r="M81" i="31"/>
  <c r="R81" i="31" s="1"/>
  <c r="L81" i="31"/>
  <c r="Q81" i="31" s="1"/>
  <c r="K81" i="31"/>
  <c r="P81" i="31" s="1"/>
  <c r="O80" i="31"/>
  <c r="T80" i="31" s="1"/>
  <c r="N80" i="31"/>
  <c r="S80" i="31" s="1"/>
  <c r="M80" i="31"/>
  <c r="R80" i="31" s="1"/>
  <c r="L80" i="31"/>
  <c r="Q80" i="31" s="1"/>
  <c r="K80" i="31"/>
  <c r="P80" i="31" s="1"/>
  <c r="O79" i="31"/>
  <c r="T79" i="31" s="1"/>
  <c r="N79" i="31"/>
  <c r="S79" i="31" s="1"/>
  <c r="M79" i="31"/>
  <c r="R79" i="31" s="1"/>
  <c r="L79" i="31"/>
  <c r="Q79" i="31" s="1"/>
  <c r="K79" i="31"/>
  <c r="P79" i="31" s="1"/>
  <c r="O78" i="31"/>
  <c r="T78" i="31" s="1"/>
  <c r="N78" i="31"/>
  <c r="S78" i="31" s="1"/>
  <c r="M78" i="31"/>
  <c r="R78" i="31" s="1"/>
  <c r="L78" i="31"/>
  <c r="Q78" i="31" s="1"/>
  <c r="K78" i="31"/>
  <c r="P78" i="31" s="1"/>
  <c r="O77" i="31"/>
  <c r="T77" i="31" s="1"/>
  <c r="N77" i="31"/>
  <c r="S77" i="31" s="1"/>
  <c r="M77" i="31"/>
  <c r="R77" i="31" s="1"/>
  <c r="L77" i="31"/>
  <c r="Q77" i="31" s="1"/>
  <c r="K77" i="31"/>
  <c r="P77" i="31" s="1"/>
  <c r="O76" i="31"/>
  <c r="N76" i="31"/>
  <c r="M76" i="31"/>
  <c r="L76" i="31"/>
  <c r="K76" i="31"/>
  <c r="O57" i="31"/>
  <c r="T57" i="31" s="1"/>
  <c r="N57" i="31"/>
  <c r="S57" i="31" s="1"/>
  <c r="M57" i="31"/>
  <c r="R57" i="31" s="1"/>
  <c r="L57" i="31"/>
  <c r="Q57" i="31" s="1"/>
  <c r="K57" i="31"/>
  <c r="P57" i="31" s="1"/>
  <c r="O56" i="31"/>
  <c r="T56" i="31" s="1"/>
  <c r="N56" i="31"/>
  <c r="S56" i="31" s="1"/>
  <c r="M56" i="31"/>
  <c r="R56" i="31" s="1"/>
  <c r="L56" i="31"/>
  <c r="Q56" i="31" s="1"/>
  <c r="K56" i="31"/>
  <c r="P56" i="31" s="1"/>
  <c r="O55" i="31"/>
  <c r="T55" i="31" s="1"/>
  <c r="N55" i="31"/>
  <c r="S55" i="31" s="1"/>
  <c r="M55" i="31"/>
  <c r="R55" i="31" s="1"/>
  <c r="L55" i="31"/>
  <c r="Q55" i="31" s="1"/>
  <c r="K55" i="31"/>
  <c r="P55" i="31" s="1"/>
  <c r="O54" i="31"/>
  <c r="T54" i="31" s="1"/>
  <c r="N54" i="31"/>
  <c r="S54" i="31" s="1"/>
  <c r="M54" i="31"/>
  <c r="R54" i="31" s="1"/>
  <c r="L54" i="31"/>
  <c r="Q54" i="31" s="1"/>
  <c r="K54" i="31"/>
  <c r="P54" i="31" s="1"/>
  <c r="O53" i="31"/>
  <c r="T53" i="31" s="1"/>
  <c r="N53" i="31"/>
  <c r="S53" i="31" s="1"/>
  <c r="M53" i="31"/>
  <c r="R53" i="31" s="1"/>
  <c r="L53" i="31"/>
  <c r="Q53" i="31" s="1"/>
  <c r="K53" i="31"/>
  <c r="P53" i="31" s="1"/>
  <c r="O52" i="31"/>
  <c r="T52" i="31" s="1"/>
  <c r="N52" i="31"/>
  <c r="S52" i="31" s="1"/>
  <c r="M52" i="31"/>
  <c r="R52" i="31" s="1"/>
  <c r="L52" i="31"/>
  <c r="Q52" i="31" s="1"/>
  <c r="K52" i="31"/>
  <c r="P52" i="31" s="1"/>
  <c r="O51" i="31"/>
  <c r="T51" i="31" s="1"/>
  <c r="N51" i="31"/>
  <c r="S51" i="31" s="1"/>
  <c r="M51" i="31"/>
  <c r="R51" i="31" s="1"/>
  <c r="L51" i="31"/>
  <c r="Q51" i="31" s="1"/>
  <c r="K51" i="31"/>
  <c r="P51" i="31" s="1"/>
  <c r="O50" i="31"/>
  <c r="T50" i="31" s="1"/>
  <c r="N50" i="31"/>
  <c r="S50" i="31" s="1"/>
  <c r="M50" i="31"/>
  <c r="R50" i="31" s="1"/>
  <c r="L50" i="31"/>
  <c r="Q50" i="31" s="1"/>
  <c r="K50" i="31"/>
  <c r="P50" i="31" s="1"/>
  <c r="O49" i="31"/>
  <c r="T49" i="31" s="1"/>
  <c r="N49" i="31"/>
  <c r="S49" i="31" s="1"/>
  <c r="M49" i="31"/>
  <c r="R49" i="31" s="1"/>
  <c r="L49" i="31"/>
  <c r="Q49" i="31" s="1"/>
  <c r="K49" i="31"/>
  <c r="P49" i="31" s="1"/>
  <c r="O48" i="31"/>
  <c r="T48" i="31" s="1"/>
  <c r="N48" i="31"/>
  <c r="S48" i="31" s="1"/>
  <c r="M48" i="31"/>
  <c r="R48" i="31" s="1"/>
  <c r="L48" i="31"/>
  <c r="Q48" i="31" s="1"/>
  <c r="K48" i="31"/>
  <c r="P48" i="31" s="1"/>
  <c r="O47" i="31"/>
  <c r="T47" i="31" s="1"/>
  <c r="N47" i="31"/>
  <c r="S47" i="31" s="1"/>
  <c r="M47" i="31"/>
  <c r="R47" i="31" s="1"/>
  <c r="L47" i="31"/>
  <c r="Q47" i="31" s="1"/>
  <c r="K47" i="31"/>
  <c r="P47" i="31" s="1"/>
  <c r="O46" i="31"/>
  <c r="T46" i="31" s="1"/>
  <c r="N46" i="31"/>
  <c r="S46" i="31" s="1"/>
  <c r="M46" i="31"/>
  <c r="R46" i="31" s="1"/>
  <c r="L46" i="31"/>
  <c r="Q46" i="31" s="1"/>
  <c r="K46" i="31"/>
  <c r="P46" i="31" s="1"/>
  <c r="O45" i="31"/>
  <c r="T45" i="31" s="1"/>
  <c r="N45" i="31"/>
  <c r="S45" i="31" s="1"/>
  <c r="M45" i="31"/>
  <c r="R45" i="31" s="1"/>
  <c r="L45" i="31"/>
  <c r="Q45" i="31" s="1"/>
  <c r="K45" i="31"/>
  <c r="P45" i="31" s="1"/>
  <c r="O44" i="31"/>
  <c r="T44" i="31" s="1"/>
  <c r="N44" i="31"/>
  <c r="S44" i="31" s="1"/>
  <c r="M44" i="31"/>
  <c r="R44" i="31" s="1"/>
  <c r="L44" i="31"/>
  <c r="Q44" i="31" s="1"/>
  <c r="K44" i="31"/>
  <c r="P44" i="31" s="1"/>
  <c r="O43" i="31"/>
  <c r="T43" i="31" s="1"/>
  <c r="N43" i="31"/>
  <c r="S43" i="31" s="1"/>
  <c r="M43" i="31"/>
  <c r="R43" i="31" s="1"/>
  <c r="L43" i="31"/>
  <c r="Q43" i="31" s="1"/>
  <c r="K43" i="31"/>
  <c r="P43" i="31" s="1"/>
  <c r="O42" i="31"/>
  <c r="N42" i="31"/>
  <c r="S42" i="31" s="1"/>
  <c r="M42" i="31"/>
  <c r="R42" i="31" s="1"/>
  <c r="L42" i="31"/>
  <c r="Q42" i="31" s="1"/>
  <c r="K42" i="31"/>
  <c r="P42" i="31" s="1"/>
  <c r="O41" i="31"/>
  <c r="T41" i="31" s="1"/>
  <c r="N41" i="31"/>
  <c r="M41" i="31"/>
  <c r="L41" i="31"/>
  <c r="Q41" i="31" s="1"/>
  <c r="K41" i="31"/>
  <c r="O26" i="31"/>
  <c r="T26" i="31" s="1"/>
  <c r="N26" i="31"/>
  <c r="S26" i="31" s="1"/>
  <c r="M26" i="31"/>
  <c r="R26" i="31" s="1"/>
  <c r="L26" i="31"/>
  <c r="Q26" i="31" s="1"/>
  <c r="K26" i="31"/>
  <c r="P26" i="31" s="1"/>
  <c r="O25" i="31"/>
  <c r="T25" i="31" s="1"/>
  <c r="N25" i="31"/>
  <c r="S25" i="31" s="1"/>
  <c r="M25" i="31"/>
  <c r="R25" i="31" s="1"/>
  <c r="L25" i="31"/>
  <c r="Q25" i="31" s="1"/>
  <c r="K25" i="31"/>
  <c r="P25" i="31" s="1"/>
  <c r="O17" i="31"/>
  <c r="T17" i="31" s="1"/>
  <c r="N17" i="31"/>
  <c r="S17" i="31" s="1"/>
  <c r="M17" i="31"/>
  <c r="R17" i="31" s="1"/>
  <c r="L17" i="31"/>
  <c r="Q17" i="31" s="1"/>
  <c r="K17" i="31"/>
  <c r="P17" i="31" s="1"/>
  <c r="O16" i="31"/>
  <c r="T16" i="31" s="1"/>
  <c r="N16" i="31"/>
  <c r="S16" i="31" s="1"/>
  <c r="M16" i="31"/>
  <c r="R16" i="31" s="1"/>
  <c r="L16" i="31"/>
  <c r="Q16" i="31" s="1"/>
  <c r="K16" i="31"/>
  <c r="P16" i="31" s="1"/>
  <c r="O15" i="31"/>
  <c r="T15" i="31" s="1"/>
  <c r="N15" i="31"/>
  <c r="S15" i="31" s="1"/>
  <c r="M15" i="31"/>
  <c r="R15" i="31" s="1"/>
  <c r="L15" i="31"/>
  <c r="Q15" i="31" s="1"/>
  <c r="K15" i="31"/>
  <c r="P15" i="31" s="1"/>
  <c r="O14" i="31"/>
  <c r="T14" i="31" s="1"/>
  <c r="N14" i="31"/>
  <c r="S14" i="31" s="1"/>
  <c r="M14" i="31"/>
  <c r="R14" i="31" s="1"/>
  <c r="L14" i="31"/>
  <c r="Q14" i="31" s="1"/>
  <c r="K14" i="31"/>
  <c r="P14" i="31" s="1"/>
  <c r="O13" i="31"/>
  <c r="T13" i="31" s="1"/>
  <c r="N13" i="31"/>
  <c r="S13" i="31" s="1"/>
  <c r="M13" i="31"/>
  <c r="R13" i="31" s="1"/>
  <c r="L13" i="31"/>
  <c r="Q13" i="31" s="1"/>
  <c r="K13" i="31"/>
  <c r="P13" i="31" s="1"/>
  <c r="O12" i="31"/>
  <c r="T12" i="31" s="1"/>
  <c r="N12" i="31"/>
  <c r="S12" i="31" s="1"/>
  <c r="M12" i="31"/>
  <c r="R12" i="31" s="1"/>
  <c r="L12" i="31"/>
  <c r="Q12" i="31" s="1"/>
  <c r="K12" i="31"/>
  <c r="P12" i="31" s="1"/>
  <c r="O11" i="31"/>
  <c r="T11" i="31" s="1"/>
  <c r="N11" i="31"/>
  <c r="S11" i="31" s="1"/>
  <c r="M11" i="31"/>
  <c r="R11" i="31" s="1"/>
  <c r="L11" i="31"/>
  <c r="Q11" i="31" s="1"/>
  <c r="K11" i="31"/>
  <c r="P11" i="31" s="1"/>
  <c r="O10" i="31"/>
  <c r="T10" i="31" s="1"/>
  <c r="N10" i="31"/>
  <c r="S10" i="31" s="1"/>
  <c r="M10" i="31"/>
  <c r="R10" i="31" s="1"/>
  <c r="L10" i="31"/>
  <c r="Q10" i="31" s="1"/>
  <c r="K10" i="31"/>
  <c r="P10" i="31" s="1"/>
  <c r="O9" i="31"/>
  <c r="T9" i="31" s="1"/>
  <c r="N9" i="31"/>
  <c r="S9" i="31" s="1"/>
  <c r="M9" i="31"/>
  <c r="R9" i="31" s="1"/>
  <c r="L9" i="31"/>
  <c r="Q9" i="31" s="1"/>
  <c r="K9" i="31"/>
  <c r="P9" i="31" s="1"/>
  <c r="O8" i="31"/>
  <c r="T8" i="31" s="1"/>
  <c r="N8" i="31"/>
  <c r="S8" i="31" s="1"/>
  <c r="M8" i="31"/>
  <c r="R8" i="31" s="1"/>
  <c r="L8" i="31"/>
  <c r="Q8" i="31" s="1"/>
  <c r="K8" i="31"/>
  <c r="P8" i="31" s="1"/>
  <c r="O7" i="31"/>
  <c r="T7" i="31" s="1"/>
  <c r="N7" i="31"/>
  <c r="S7" i="31" s="1"/>
  <c r="M7" i="31"/>
  <c r="R7" i="31" s="1"/>
  <c r="L7" i="31"/>
  <c r="Q7" i="31" s="1"/>
  <c r="K7" i="31"/>
  <c r="P7" i="31" s="1"/>
  <c r="O6" i="31"/>
  <c r="T6" i="31" s="1"/>
  <c r="N6" i="31"/>
  <c r="S6" i="31" s="1"/>
  <c r="M6" i="31"/>
  <c r="R6" i="31" s="1"/>
  <c r="L6" i="31"/>
  <c r="Q6" i="31" s="1"/>
  <c r="K6" i="31"/>
  <c r="P6" i="31" s="1"/>
  <c r="O5" i="31"/>
  <c r="N5" i="31"/>
  <c r="M5" i="31"/>
  <c r="L5" i="31"/>
  <c r="K119" i="1"/>
  <c r="L119" i="1"/>
  <c r="M119" i="1"/>
  <c r="N119" i="1"/>
  <c r="O119" i="1"/>
  <c r="P119" i="1"/>
  <c r="Q119" i="1"/>
  <c r="R119" i="1"/>
  <c r="S119" i="1"/>
  <c r="T119" i="1"/>
  <c r="K120" i="1"/>
  <c r="L120" i="1"/>
  <c r="M120" i="1"/>
  <c r="N120" i="1"/>
  <c r="O120" i="1"/>
  <c r="P120" i="1"/>
  <c r="Q120" i="1"/>
  <c r="R120" i="1"/>
  <c r="S120" i="1"/>
  <c r="T120" i="1"/>
  <c r="K121" i="1"/>
  <c r="L121" i="1"/>
  <c r="M121" i="1"/>
  <c r="N121" i="1"/>
  <c r="O121" i="1"/>
  <c r="P121" i="1"/>
  <c r="Q121" i="1"/>
  <c r="R121" i="1"/>
  <c r="S121" i="1"/>
  <c r="T121" i="1"/>
  <c r="K122" i="1"/>
  <c r="L122" i="1"/>
  <c r="M122" i="1"/>
  <c r="N122" i="1"/>
  <c r="O122" i="1"/>
  <c r="P122" i="1"/>
  <c r="Q122" i="1"/>
  <c r="R122" i="1"/>
  <c r="S122" i="1"/>
  <c r="T122" i="1"/>
  <c r="K123" i="1"/>
  <c r="L123" i="1"/>
  <c r="M123" i="1"/>
  <c r="N123" i="1"/>
  <c r="O123" i="1"/>
  <c r="P123" i="1"/>
  <c r="Q123" i="1"/>
  <c r="R123" i="1"/>
  <c r="S123" i="1"/>
  <c r="T123" i="1"/>
  <c r="K124" i="1"/>
  <c r="L124" i="1"/>
  <c r="M124" i="1"/>
  <c r="N124" i="1"/>
  <c r="O124" i="1"/>
  <c r="P124" i="1"/>
  <c r="Q124" i="1"/>
  <c r="R124" i="1"/>
  <c r="S124" i="1"/>
  <c r="T124" i="1"/>
  <c r="K125" i="1"/>
  <c r="L125" i="1"/>
  <c r="M125" i="1"/>
  <c r="N125" i="1"/>
  <c r="O125" i="1"/>
  <c r="P125" i="1"/>
  <c r="Q125" i="1"/>
  <c r="R125" i="1"/>
  <c r="S125" i="1"/>
  <c r="T125" i="1"/>
  <c r="K126" i="1"/>
  <c r="L126" i="1"/>
  <c r="M126" i="1"/>
  <c r="N126" i="1"/>
  <c r="O126" i="1"/>
  <c r="P126" i="1"/>
  <c r="Q126" i="1"/>
  <c r="R126" i="1"/>
  <c r="S126" i="1"/>
  <c r="T126" i="1"/>
  <c r="K127" i="1"/>
  <c r="L127" i="1"/>
  <c r="M127" i="1"/>
  <c r="N127" i="1"/>
  <c r="O127" i="1"/>
  <c r="P127" i="1"/>
  <c r="Q127" i="1"/>
  <c r="R127" i="1"/>
  <c r="S127" i="1"/>
  <c r="T127" i="1"/>
  <c r="K128" i="1"/>
  <c r="L128" i="1"/>
  <c r="M128" i="1"/>
  <c r="N128" i="1"/>
  <c r="O128" i="1"/>
  <c r="P128" i="1"/>
  <c r="Q128" i="1"/>
  <c r="R128" i="1"/>
  <c r="S128" i="1"/>
  <c r="T128" i="1"/>
  <c r="K129" i="1"/>
  <c r="L129" i="1"/>
  <c r="M129" i="1"/>
  <c r="N129" i="1"/>
  <c r="O129" i="1"/>
  <c r="P129" i="1"/>
  <c r="Q129" i="1"/>
  <c r="R129" i="1"/>
  <c r="S129" i="1"/>
  <c r="T129" i="1"/>
  <c r="K130" i="1"/>
  <c r="L130" i="1"/>
  <c r="M130" i="1"/>
  <c r="N130" i="1"/>
  <c r="O130" i="1"/>
  <c r="P130" i="1"/>
  <c r="Q130" i="1"/>
  <c r="R130" i="1"/>
  <c r="S130" i="1"/>
  <c r="T130" i="1"/>
  <c r="K131" i="1"/>
  <c r="L131" i="1"/>
  <c r="M131" i="1"/>
  <c r="N131" i="1"/>
  <c r="O131" i="1"/>
  <c r="P131" i="1"/>
  <c r="Q131" i="1"/>
  <c r="R131" i="1"/>
  <c r="S131" i="1"/>
  <c r="T131" i="1"/>
  <c r="K132" i="1"/>
  <c r="L132" i="1"/>
  <c r="M132" i="1"/>
  <c r="N132" i="1"/>
  <c r="O132" i="1"/>
  <c r="P132" i="1"/>
  <c r="Q132" i="1"/>
  <c r="R132" i="1"/>
  <c r="S132" i="1"/>
  <c r="T132" i="1"/>
  <c r="K134" i="1"/>
  <c r="L134" i="1"/>
  <c r="M134" i="1"/>
  <c r="N134" i="1"/>
  <c r="O134" i="1"/>
  <c r="P134" i="1"/>
  <c r="Q134" i="1"/>
  <c r="R134" i="1"/>
  <c r="S134" i="1"/>
  <c r="T134" i="1"/>
  <c r="M5" i="1"/>
  <c r="N5" i="1"/>
  <c r="O5" i="1"/>
  <c r="N6" i="1"/>
  <c r="O6" i="1"/>
  <c r="K5" i="1"/>
  <c r="U117" i="3"/>
  <c r="U116" i="3"/>
  <c r="I73" i="3"/>
  <c r="G73" i="3"/>
  <c r="F73" i="3"/>
  <c r="E73" i="3"/>
  <c r="D73" i="3"/>
  <c r="C73" i="3"/>
  <c r="I158" i="3"/>
  <c r="G158" i="3"/>
  <c r="F158" i="3"/>
  <c r="E158" i="3"/>
  <c r="D158" i="3"/>
  <c r="C158" i="3"/>
  <c r="H98" i="1"/>
  <c r="H115" i="1" s="1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4" i="2"/>
  <c r="H134" i="2" s="1"/>
  <c r="H118" i="1"/>
  <c r="H157" i="1" s="1"/>
  <c r="H41" i="1"/>
  <c r="O118" i="1"/>
  <c r="N118" i="1"/>
  <c r="M118" i="1"/>
  <c r="L118" i="1"/>
  <c r="L157" i="1" s="1"/>
  <c r="K118" i="1"/>
  <c r="K77" i="1"/>
  <c r="L77" i="1"/>
  <c r="M77" i="1"/>
  <c r="N77" i="1"/>
  <c r="O77" i="1"/>
  <c r="P77" i="1"/>
  <c r="Q77" i="1"/>
  <c r="R77" i="1"/>
  <c r="S77" i="1"/>
  <c r="T77" i="1"/>
  <c r="K78" i="1"/>
  <c r="L78" i="1"/>
  <c r="M78" i="1"/>
  <c r="N78" i="1"/>
  <c r="O78" i="1"/>
  <c r="P78" i="1"/>
  <c r="Q78" i="1"/>
  <c r="R78" i="1"/>
  <c r="S78" i="1"/>
  <c r="T78" i="1"/>
  <c r="K79" i="1"/>
  <c r="L79" i="1"/>
  <c r="M79" i="1"/>
  <c r="N79" i="1"/>
  <c r="O79" i="1"/>
  <c r="P79" i="1"/>
  <c r="Q79" i="1"/>
  <c r="R79" i="1"/>
  <c r="S79" i="1"/>
  <c r="T79" i="1"/>
  <c r="K80" i="1"/>
  <c r="L80" i="1"/>
  <c r="M80" i="1"/>
  <c r="N80" i="1"/>
  <c r="O80" i="1"/>
  <c r="P80" i="1"/>
  <c r="Q80" i="1"/>
  <c r="R80" i="1"/>
  <c r="S80" i="1"/>
  <c r="T80" i="1"/>
  <c r="K81" i="1"/>
  <c r="L81" i="1"/>
  <c r="M81" i="1"/>
  <c r="N81" i="1"/>
  <c r="O81" i="1"/>
  <c r="P81" i="1"/>
  <c r="Q81" i="1"/>
  <c r="R81" i="1"/>
  <c r="S81" i="1"/>
  <c r="T81" i="1"/>
  <c r="K82" i="1"/>
  <c r="L82" i="1"/>
  <c r="M82" i="1"/>
  <c r="N82" i="1"/>
  <c r="O82" i="1"/>
  <c r="P82" i="1"/>
  <c r="Q82" i="1"/>
  <c r="R82" i="1"/>
  <c r="S82" i="1"/>
  <c r="T82" i="1"/>
  <c r="K83" i="1"/>
  <c r="L83" i="1"/>
  <c r="M83" i="1"/>
  <c r="N83" i="1"/>
  <c r="O83" i="1"/>
  <c r="P83" i="1"/>
  <c r="Q83" i="1"/>
  <c r="R83" i="1"/>
  <c r="S83" i="1"/>
  <c r="T83" i="1"/>
  <c r="K84" i="1"/>
  <c r="L84" i="1"/>
  <c r="M84" i="1"/>
  <c r="N84" i="1"/>
  <c r="O84" i="1"/>
  <c r="P84" i="1"/>
  <c r="Q84" i="1"/>
  <c r="R84" i="1"/>
  <c r="S84" i="1"/>
  <c r="T84" i="1"/>
  <c r="K85" i="1"/>
  <c r="L85" i="1"/>
  <c r="M85" i="1"/>
  <c r="N85" i="1"/>
  <c r="O85" i="1"/>
  <c r="P85" i="1"/>
  <c r="Q85" i="1"/>
  <c r="R85" i="1"/>
  <c r="S85" i="1"/>
  <c r="T85" i="1"/>
  <c r="K86" i="1"/>
  <c r="L86" i="1"/>
  <c r="M86" i="1"/>
  <c r="N86" i="1"/>
  <c r="O86" i="1"/>
  <c r="P86" i="1"/>
  <c r="Q86" i="1"/>
  <c r="R86" i="1"/>
  <c r="S86" i="1"/>
  <c r="T86" i="1"/>
  <c r="K87" i="1"/>
  <c r="L87" i="1"/>
  <c r="M87" i="1"/>
  <c r="N87" i="1"/>
  <c r="O87" i="1"/>
  <c r="P87" i="1"/>
  <c r="Q87" i="1"/>
  <c r="R87" i="1"/>
  <c r="S87" i="1"/>
  <c r="T87" i="1"/>
  <c r="K97" i="1"/>
  <c r="K97" i="2" s="1"/>
  <c r="L97" i="1"/>
  <c r="L97" i="2" s="1"/>
  <c r="L88" i="4" s="1"/>
  <c r="M97" i="1"/>
  <c r="N97" i="1"/>
  <c r="O97" i="1"/>
  <c r="P97" i="1"/>
  <c r="Q97" i="1"/>
  <c r="R97" i="1"/>
  <c r="S97" i="1"/>
  <c r="T97" i="1"/>
  <c r="K98" i="1"/>
  <c r="K98" i="2" s="1"/>
  <c r="L98" i="1"/>
  <c r="L98" i="2" s="1"/>
  <c r="L98" i="3" s="1"/>
  <c r="L89" i="4" s="1"/>
  <c r="M98" i="1"/>
  <c r="M98" i="2" s="1"/>
  <c r="N98" i="1"/>
  <c r="N98" i="2" s="1"/>
  <c r="O98" i="1"/>
  <c r="O98" i="2" s="1"/>
  <c r="P98" i="1"/>
  <c r="Q98" i="1"/>
  <c r="R98" i="1"/>
  <c r="S98" i="1"/>
  <c r="T98" i="1"/>
  <c r="K99" i="1"/>
  <c r="K99" i="2" s="1"/>
  <c r="L99" i="1"/>
  <c r="L99" i="2" s="1"/>
  <c r="L99" i="3" s="1"/>
  <c r="L90" i="4" s="1"/>
  <c r="M99" i="1"/>
  <c r="M99" i="2" s="1"/>
  <c r="N99" i="1"/>
  <c r="N99" i="2" s="1"/>
  <c r="O99" i="1"/>
  <c r="O99" i="2" s="1"/>
  <c r="P99" i="1"/>
  <c r="Q99" i="1"/>
  <c r="R99" i="1"/>
  <c r="S99" i="1"/>
  <c r="T99" i="1"/>
  <c r="K100" i="1"/>
  <c r="K100" i="2" s="1"/>
  <c r="L100" i="1"/>
  <c r="L100" i="2" s="1"/>
  <c r="L100" i="3" s="1"/>
  <c r="L91" i="4" s="1"/>
  <c r="M100" i="1"/>
  <c r="M100" i="2" s="1"/>
  <c r="N100" i="1"/>
  <c r="N100" i="2" s="1"/>
  <c r="O100" i="1"/>
  <c r="O100" i="2" s="1"/>
  <c r="P100" i="1"/>
  <c r="Q100" i="1"/>
  <c r="R100" i="1"/>
  <c r="S100" i="1"/>
  <c r="T100" i="1"/>
  <c r="K101" i="1"/>
  <c r="K101" i="2" s="1"/>
  <c r="L101" i="1"/>
  <c r="L101" i="2" s="1"/>
  <c r="L101" i="3" s="1"/>
  <c r="M101" i="1"/>
  <c r="M101" i="2" s="1"/>
  <c r="N101" i="1"/>
  <c r="N101" i="2" s="1"/>
  <c r="O101" i="1"/>
  <c r="O101" i="2" s="1"/>
  <c r="P101" i="1"/>
  <c r="Q101" i="1"/>
  <c r="R101" i="1"/>
  <c r="S101" i="1"/>
  <c r="T101" i="1"/>
  <c r="O76" i="1"/>
  <c r="N76" i="1"/>
  <c r="M76" i="1"/>
  <c r="L76" i="1"/>
  <c r="K76" i="1"/>
  <c r="K42" i="1"/>
  <c r="L42" i="1"/>
  <c r="L42" i="2" s="1"/>
  <c r="L42" i="3" s="1"/>
  <c r="M42" i="1"/>
  <c r="M42" i="2" s="1"/>
  <c r="N42" i="1"/>
  <c r="N42" i="2" s="1"/>
  <c r="O42" i="1"/>
  <c r="O42" i="2" s="1"/>
  <c r="P42" i="1"/>
  <c r="Q42" i="1"/>
  <c r="R42" i="1"/>
  <c r="S42" i="1"/>
  <c r="T42" i="1"/>
  <c r="K43" i="1"/>
  <c r="L43" i="1"/>
  <c r="L43" i="2" s="1"/>
  <c r="L43" i="3" s="1"/>
  <c r="M43" i="1"/>
  <c r="M43" i="2" s="1"/>
  <c r="N43" i="1"/>
  <c r="N43" i="2" s="1"/>
  <c r="O43" i="1"/>
  <c r="O43" i="2" s="1"/>
  <c r="P43" i="1"/>
  <c r="Q43" i="1"/>
  <c r="R43" i="1"/>
  <c r="S43" i="1"/>
  <c r="T43" i="1"/>
  <c r="K44" i="1"/>
  <c r="L44" i="1"/>
  <c r="L44" i="2" s="1"/>
  <c r="L44" i="3" s="1"/>
  <c r="M44" i="1"/>
  <c r="M44" i="2" s="1"/>
  <c r="N44" i="1"/>
  <c r="N44" i="2" s="1"/>
  <c r="O44" i="1"/>
  <c r="O44" i="2" s="1"/>
  <c r="P44" i="1"/>
  <c r="Q44" i="1"/>
  <c r="R44" i="1"/>
  <c r="S44" i="1"/>
  <c r="T44" i="1"/>
  <c r="K45" i="1"/>
  <c r="L45" i="1"/>
  <c r="L45" i="2" s="1"/>
  <c r="L45" i="3" s="1"/>
  <c r="M45" i="1"/>
  <c r="M45" i="2" s="1"/>
  <c r="N45" i="1"/>
  <c r="N45" i="2" s="1"/>
  <c r="O45" i="1"/>
  <c r="O45" i="2" s="1"/>
  <c r="P45" i="1"/>
  <c r="Q45" i="1"/>
  <c r="R45" i="1"/>
  <c r="S45" i="1"/>
  <c r="T45" i="1"/>
  <c r="K46" i="1"/>
  <c r="L46" i="1"/>
  <c r="L46" i="2" s="1"/>
  <c r="L46" i="3" s="1"/>
  <c r="M46" i="1"/>
  <c r="M46" i="2" s="1"/>
  <c r="N46" i="1"/>
  <c r="N46" i="2" s="1"/>
  <c r="O46" i="1"/>
  <c r="O46" i="2" s="1"/>
  <c r="P46" i="1"/>
  <c r="Q46" i="1"/>
  <c r="R46" i="1"/>
  <c r="S46" i="1"/>
  <c r="T46" i="1"/>
  <c r="K47" i="1"/>
  <c r="L47" i="1"/>
  <c r="L47" i="2" s="1"/>
  <c r="L47" i="3" s="1"/>
  <c r="M47" i="1"/>
  <c r="M47" i="2" s="1"/>
  <c r="N47" i="1"/>
  <c r="N47" i="2" s="1"/>
  <c r="O47" i="1"/>
  <c r="O47" i="2" s="1"/>
  <c r="P47" i="1"/>
  <c r="Q47" i="1"/>
  <c r="R47" i="1"/>
  <c r="S47" i="1"/>
  <c r="T47" i="1"/>
  <c r="K48" i="1"/>
  <c r="L48" i="1"/>
  <c r="L48" i="2" s="1"/>
  <c r="L48" i="3" s="1"/>
  <c r="M48" i="1"/>
  <c r="M48" i="2" s="1"/>
  <c r="N48" i="1"/>
  <c r="N48" i="2" s="1"/>
  <c r="O48" i="1"/>
  <c r="O48" i="2" s="1"/>
  <c r="P48" i="1"/>
  <c r="Q48" i="1"/>
  <c r="R48" i="1"/>
  <c r="S48" i="1"/>
  <c r="T48" i="1"/>
  <c r="K49" i="1"/>
  <c r="L49" i="1"/>
  <c r="L49" i="2" s="1"/>
  <c r="L49" i="3" s="1"/>
  <c r="M49" i="1"/>
  <c r="M49" i="2" s="1"/>
  <c r="N49" i="1"/>
  <c r="N49" i="2" s="1"/>
  <c r="O49" i="1"/>
  <c r="O49" i="2" s="1"/>
  <c r="P49" i="1"/>
  <c r="Q49" i="1"/>
  <c r="R49" i="1"/>
  <c r="S49" i="1"/>
  <c r="T49" i="1"/>
  <c r="K50" i="1"/>
  <c r="L50" i="1"/>
  <c r="L50" i="2" s="1"/>
  <c r="L50" i="3" s="1"/>
  <c r="M50" i="1"/>
  <c r="M50" i="2" s="1"/>
  <c r="N50" i="1"/>
  <c r="N50" i="2" s="1"/>
  <c r="O50" i="1"/>
  <c r="O50" i="2" s="1"/>
  <c r="P50" i="1"/>
  <c r="Q50" i="1"/>
  <c r="R50" i="1"/>
  <c r="S50" i="1"/>
  <c r="T50" i="1"/>
  <c r="K51" i="1"/>
  <c r="L51" i="1"/>
  <c r="L51" i="2" s="1"/>
  <c r="L51" i="3" s="1"/>
  <c r="M51" i="1"/>
  <c r="M51" i="2" s="1"/>
  <c r="N51" i="1"/>
  <c r="N51" i="2" s="1"/>
  <c r="O51" i="1"/>
  <c r="O51" i="2" s="1"/>
  <c r="P51" i="1"/>
  <c r="Q51" i="1"/>
  <c r="R51" i="1"/>
  <c r="S51" i="1"/>
  <c r="T51" i="1"/>
  <c r="K52" i="1"/>
  <c r="L52" i="1"/>
  <c r="L52" i="2" s="1"/>
  <c r="L52" i="3" s="1"/>
  <c r="M52" i="1"/>
  <c r="M52" i="2" s="1"/>
  <c r="N52" i="1"/>
  <c r="N52" i="2" s="1"/>
  <c r="O52" i="1"/>
  <c r="O52" i="2" s="1"/>
  <c r="P52" i="1"/>
  <c r="Q52" i="1"/>
  <c r="R52" i="1"/>
  <c r="S52" i="1"/>
  <c r="T52" i="1"/>
  <c r="K53" i="1"/>
  <c r="L53" i="1"/>
  <c r="L53" i="2" s="1"/>
  <c r="L53" i="3" s="1"/>
  <c r="M53" i="1"/>
  <c r="M53" i="2" s="1"/>
  <c r="N53" i="1"/>
  <c r="N53" i="2" s="1"/>
  <c r="O53" i="1"/>
  <c r="O53" i="2" s="1"/>
  <c r="P53" i="1"/>
  <c r="Q53" i="1"/>
  <c r="R53" i="1"/>
  <c r="S53" i="1"/>
  <c r="T53" i="1"/>
  <c r="K54" i="1"/>
  <c r="L54" i="1"/>
  <c r="L54" i="2" s="1"/>
  <c r="L54" i="3" s="1"/>
  <c r="M54" i="1"/>
  <c r="M54" i="2" s="1"/>
  <c r="N54" i="1"/>
  <c r="N54" i="2" s="1"/>
  <c r="O54" i="1"/>
  <c r="O54" i="2" s="1"/>
  <c r="P54" i="1"/>
  <c r="Q54" i="1"/>
  <c r="R54" i="1"/>
  <c r="S54" i="1"/>
  <c r="T54" i="1"/>
  <c r="K55" i="1"/>
  <c r="L55" i="1"/>
  <c r="L55" i="2" s="1"/>
  <c r="L55" i="3" s="1"/>
  <c r="M55" i="1"/>
  <c r="M55" i="2" s="1"/>
  <c r="N55" i="1"/>
  <c r="N55" i="2" s="1"/>
  <c r="O55" i="1"/>
  <c r="O55" i="2" s="1"/>
  <c r="P55" i="1"/>
  <c r="Q55" i="1"/>
  <c r="R55" i="1"/>
  <c r="S55" i="1"/>
  <c r="T55" i="1"/>
  <c r="K56" i="1"/>
  <c r="L56" i="1"/>
  <c r="L56" i="2" s="1"/>
  <c r="L56" i="3" s="1"/>
  <c r="M56" i="1"/>
  <c r="M56" i="2" s="1"/>
  <c r="N56" i="1"/>
  <c r="N56" i="2" s="1"/>
  <c r="O56" i="1"/>
  <c r="O56" i="2" s="1"/>
  <c r="P56" i="1"/>
  <c r="Q56" i="1"/>
  <c r="R56" i="1"/>
  <c r="S56" i="1"/>
  <c r="T56" i="1"/>
  <c r="K72" i="1"/>
  <c r="L72" i="1"/>
  <c r="L57" i="2" s="1"/>
  <c r="L57" i="3" s="1"/>
  <c r="M72" i="1"/>
  <c r="M57" i="2" s="1"/>
  <c r="M57" i="3" s="1"/>
  <c r="N72" i="1"/>
  <c r="N57" i="2" s="1"/>
  <c r="N57" i="3" s="1"/>
  <c r="O72" i="1"/>
  <c r="O57" i="2" s="1"/>
  <c r="O57" i="3" s="1"/>
  <c r="P72" i="1"/>
  <c r="Q72" i="1"/>
  <c r="R72" i="1"/>
  <c r="S72" i="1"/>
  <c r="T72" i="1"/>
  <c r="O41" i="1"/>
  <c r="O41" i="2" s="1"/>
  <c r="N41" i="1"/>
  <c r="N41" i="2" s="1"/>
  <c r="M41" i="1"/>
  <c r="L41" i="1"/>
  <c r="K41" i="1"/>
  <c r="H6" i="1"/>
  <c r="B6" i="2" s="1"/>
  <c r="H6" i="2" s="1"/>
  <c r="H7" i="1"/>
  <c r="B7" i="2" s="1"/>
  <c r="H7" i="2" s="1"/>
  <c r="H8" i="1"/>
  <c r="B8" i="2" s="1"/>
  <c r="H8" i="2" s="1"/>
  <c r="H9" i="1"/>
  <c r="B9" i="2" s="1"/>
  <c r="H9" i="2" s="1"/>
  <c r="H10" i="1"/>
  <c r="B10" i="2" s="1"/>
  <c r="H10" i="2" s="1"/>
  <c r="H11" i="1"/>
  <c r="B11" i="2" s="1"/>
  <c r="H11" i="2" s="1"/>
  <c r="H12" i="1"/>
  <c r="B12" i="2" s="1"/>
  <c r="H12" i="2" s="1"/>
  <c r="H13" i="1"/>
  <c r="B13" i="2" s="1"/>
  <c r="H13" i="2" s="1"/>
  <c r="H15" i="1"/>
  <c r="B15" i="2" s="1"/>
  <c r="H15" i="2" s="1"/>
  <c r="H16" i="1"/>
  <c r="B16" i="2" s="1"/>
  <c r="H16" i="2" s="1"/>
  <c r="H17" i="1"/>
  <c r="B17" i="2" s="1"/>
  <c r="H17" i="2" s="1"/>
  <c r="H25" i="1"/>
  <c r="B25" i="2" s="1"/>
  <c r="H25" i="2" s="1"/>
  <c r="H26" i="1"/>
  <c r="B26" i="2" s="1"/>
  <c r="H26" i="2" s="1"/>
  <c r="K6" i="1"/>
  <c r="K6" i="2" s="1"/>
  <c r="P6" i="2" s="1"/>
  <c r="L6" i="1"/>
  <c r="M6" i="1"/>
  <c r="P6" i="1"/>
  <c r="Q6" i="1"/>
  <c r="R6" i="1"/>
  <c r="S6" i="1"/>
  <c r="T6" i="1"/>
  <c r="K7" i="1"/>
  <c r="K7" i="2" s="1"/>
  <c r="P7" i="2" s="1"/>
  <c r="L7" i="1"/>
  <c r="M7" i="1"/>
  <c r="N7" i="1"/>
  <c r="O7" i="1"/>
  <c r="P7" i="1"/>
  <c r="Q7" i="1"/>
  <c r="R7" i="1"/>
  <c r="S7" i="1"/>
  <c r="T7" i="1"/>
  <c r="K8" i="1"/>
  <c r="K8" i="2" s="1"/>
  <c r="P8" i="2" s="1"/>
  <c r="L8" i="1"/>
  <c r="M8" i="1"/>
  <c r="N8" i="1"/>
  <c r="O8" i="1"/>
  <c r="P8" i="1"/>
  <c r="Q8" i="1"/>
  <c r="R8" i="1"/>
  <c r="S8" i="1"/>
  <c r="T8" i="1"/>
  <c r="K9" i="1"/>
  <c r="K9" i="2" s="1"/>
  <c r="P9" i="2" s="1"/>
  <c r="L9" i="1"/>
  <c r="M9" i="1"/>
  <c r="N9" i="1"/>
  <c r="O9" i="1"/>
  <c r="P9" i="1"/>
  <c r="Q9" i="1"/>
  <c r="R9" i="1"/>
  <c r="S9" i="1"/>
  <c r="T9" i="1"/>
  <c r="K10" i="1"/>
  <c r="K10" i="2" s="1"/>
  <c r="P10" i="2" s="1"/>
  <c r="L10" i="1"/>
  <c r="M10" i="1"/>
  <c r="N10" i="1"/>
  <c r="O10" i="1"/>
  <c r="P10" i="1"/>
  <c r="Q10" i="1"/>
  <c r="R10" i="1"/>
  <c r="S10" i="1"/>
  <c r="T10" i="1"/>
  <c r="K11" i="1"/>
  <c r="K11" i="2" s="1"/>
  <c r="P11" i="2" s="1"/>
  <c r="L11" i="1"/>
  <c r="M11" i="1"/>
  <c r="N11" i="1"/>
  <c r="O11" i="1"/>
  <c r="P11" i="1"/>
  <c r="Q11" i="1"/>
  <c r="R11" i="1"/>
  <c r="S11" i="1"/>
  <c r="T11" i="1"/>
  <c r="K12" i="1"/>
  <c r="K12" i="2" s="1"/>
  <c r="P12" i="2" s="1"/>
  <c r="L12" i="1"/>
  <c r="M12" i="1"/>
  <c r="N12" i="1"/>
  <c r="O12" i="1"/>
  <c r="P12" i="1"/>
  <c r="Q12" i="1"/>
  <c r="R12" i="1"/>
  <c r="S12" i="1"/>
  <c r="T12" i="1"/>
  <c r="K13" i="1"/>
  <c r="K13" i="2" s="1"/>
  <c r="P13" i="2" s="1"/>
  <c r="L13" i="1"/>
  <c r="M13" i="1"/>
  <c r="N13" i="1"/>
  <c r="O13" i="1"/>
  <c r="P13" i="1"/>
  <c r="Q13" i="1"/>
  <c r="R13" i="1"/>
  <c r="S13" i="1"/>
  <c r="T13" i="1"/>
  <c r="K14" i="1"/>
  <c r="K14" i="2" s="1"/>
  <c r="P14" i="2" s="1"/>
  <c r="L14" i="1"/>
  <c r="M14" i="1"/>
  <c r="N14" i="1"/>
  <c r="O14" i="1"/>
  <c r="P14" i="1"/>
  <c r="Q14" i="1"/>
  <c r="R14" i="1"/>
  <c r="S14" i="1"/>
  <c r="T14" i="1"/>
  <c r="K15" i="1"/>
  <c r="K15" i="2" s="1"/>
  <c r="P15" i="2" s="1"/>
  <c r="L15" i="1"/>
  <c r="M15" i="1"/>
  <c r="N15" i="1"/>
  <c r="O15" i="1"/>
  <c r="P15" i="1"/>
  <c r="Q15" i="1"/>
  <c r="R15" i="1"/>
  <c r="S15" i="1"/>
  <c r="T15" i="1"/>
  <c r="K16" i="1"/>
  <c r="K16" i="2" s="1"/>
  <c r="P16" i="2" s="1"/>
  <c r="L16" i="1"/>
  <c r="M16" i="1"/>
  <c r="N16" i="1"/>
  <c r="O16" i="1"/>
  <c r="P16" i="1"/>
  <c r="Q16" i="1"/>
  <c r="R16" i="1"/>
  <c r="S16" i="1"/>
  <c r="T16" i="1"/>
  <c r="K17" i="1"/>
  <c r="K17" i="2" s="1"/>
  <c r="P17" i="2" s="1"/>
  <c r="L17" i="1"/>
  <c r="M17" i="1"/>
  <c r="N17" i="1"/>
  <c r="O17" i="1"/>
  <c r="P17" i="1"/>
  <c r="Q17" i="1"/>
  <c r="R17" i="1"/>
  <c r="S17" i="1"/>
  <c r="T17" i="1"/>
  <c r="K25" i="1"/>
  <c r="K25" i="2" s="1"/>
  <c r="P25" i="2" s="1"/>
  <c r="L25" i="1"/>
  <c r="M25" i="1"/>
  <c r="N25" i="1"/>
  <c r="O25" i="1"/>
  <c r="P25" i="1"/>
  <c r="Q25" i="1"/>
  <c r="R25" i="1"/>
  <c r="S25" i="1"/>
  <c r="T25" i="1"/>
  <c r="K26" i="1"/>
  <c r="K26" i="2" s="1"/>
  <c r="P26" i="2" s="1"/>
  <c r="L26" i="1"/>
  <c r="M26" i="1"/>
  <c r="N26" i="1"/>
  <c r="O26" i="1"/>
  <c r="P26" i="1"/>
  <c r="Q26" i="1"/>
  <c r="R26" i="1"/>
  <c r="S26" i="1"/>
  <c r="T26" i="1"/>
  <c r="L5" i="1"/>
  <c r="L38" i="1" s="1"/>
  <c r="P5" i="1"/>
  <c r="P38" i="1" s="1"/>
  <c r="H5" i="1"/>
  <c r="H38" i="1" s="1"/>
  <c r="J117" i="30"/>
  <c r="J116" i="30"/>
  <c r="I115" i="30"/>
  <c r="G115" i="30"/>
  <c r="F115" i="30"/>
  <c r="E115" i="30"/>
  <c r="D115" i="30"/>
  <c r="C115" i="30"/>
  <c r="I73" i="30"/>
  <c r="G73" i="30"/>
  <c r="F73" i="30"/>
  <c r="E73" i="30"/>
  <c r="D73" i="30"/>
  <c r="C73" i="30"/>
  <c r="I38" i="30"/>
  <c r="I158" i="30" s="1"/>
  <c r="G38" i="30"/>
  <c r="F38" i="30"/>
  <c r="E38" i="30"/>
  <c r="D38" i="30"/>
  <c r="C38" i="30"/>
  <c r="O134" i="29"/>
  <c r="O134" i="30" s="1"/>
  <c r="N134" i="29"/>
  <c r="M134" i="29"/>
  <c r="L134" i="29"/>
  <c r="K134" i="29"/>
  <c r="K134" i="30" s="1"/>
  <c r="O133" i="29"/>
  <c r="O133" i="30" s="1"/>
  <c r="N133" i="29"/>
  <c r="M133" i="29"/>
  <c r="L133" i="29"/>
  <c r="K133" i="29"/>
  <c r="K133" i="30" s="1"/>
  <c r="O132" i="29"/>
  <c r="O132" i="30" s="1"/>
  <c r="N132" i="29"/>
  <c r="M132" i="29"/>
  <c r="L132" i="29"/>
  <c r="K132" i="29"/>
  <c r="K132" i="30" s="1"/>
  <c r="O131" i="29"/>
  <c r="O131" i="30" s="1"/>
  <c r="N131" i="29"/>
  <c r="M131" i="29"/>
  <c r="L131" i="29"/>
  <c r="K131" i="29"/>
  <c r="K131" i="30" s="1"/>
  <c r="O130" i="29"/>
  <c r="O130" i="30" s="1"/>
  <c r="N130" i="29"/>
  <c r="M130" i="29"/>
  <c r="L130" i="29"/>
  <c r="K130" i="29"/>
  <c r="K130" i="30" s="1"/>
  <c r="O129" i="29"/>
  <c r="O129" i="30" s="1"/>
  <c r="N129" i="29"/>
  <c r="M129" i="29"/>
  <c r="L129" i="29"/>
  <c r="K129" i="29"/>
  <c r="K129" i="30" s="1"/>
  <c r="O128" i="29"/>
  <c r="O128" i="30" s="1"/>
  <c r="N128" i="29"/>
  <c r="M128" i="29"/>
  <c r="L128" i="29"/>
  <c r="K128" i="29"/>
  <c r="K128" i="30" s="1"/>
  <c r="O127" i="29"/>
  <c r="O127" i="30" s="1"/>
  <c r="N127" i="29"/>
  <c r="M127" i="29"/>
  <c r="L127" i="29"/>
  <c r="K127" i="29"/>
  <c r="K127" i="30" s="1"/>
  <c r="O126" i="29"/>
  <c r="O126" i="30" s="1"/>
  <c r="N126" i="29"/>
  <c r="M126" i="29"/>
  <c r="L126" i="29"/>
  <c r="K126" i="29"/>
  <c r="K126" i="30" s="1"/>
  <c r="O125" i="29"/>
  <c r="O125" i="30" s="1"/>
  <c r="N125" i="29"/>
  <c r="M125" i="29"/>
  <c r="L125" i="29"/>
  <c r="K125" i="29"/>
  <c r="K125" i="30" s="1"/>
  <c r="O124" i="29"/>
  <c r="O124" i="30" s="1"/>
  <c r="N124" i="29"/>
  <c r="M124" i="29"/>
  <c r="L124" i="29"/>
  <c r="K124" i="29"/>
  <c r="K124" i="30" s="1"/>
  <c r="O123" i="29"/>
  <c r="O123" i="30" s="1"/>
  <c r="N123" i="29"/>
  <c r="M123" i="29"/>
  <c r="L123" i="29"/>
  <c r="K123" i="29"/>
  <c r="K123" i="30" s="1"/>
  <c r="O122" i="29"/>
  <c r="O122" i="30" s="1"/>
  <c r="N122" i="29"/>
  <c r="M122" i="29"/>
  <c r="L122" i="29"/>
  <c r="K122" i="29"/>
  <c r="K122" i="30" s="1"/>
  <c r="O121" i="29"/>
  <c r="O121" i="30" s="1"/>
  <c r="N121" i="29"/>
  <c r="M121" i="29"/>
  <c r="L121" i="29"/>
  <c r="K121" i="29"/>
  <c r="K121" i="30" s="1"/>
  <c r="O120" i="29"/>
  <c r="O120" i="30" s="1"/>
  <c r="N120" i="29"/>
  <c r="M120" i="29"/>
  <c r="L120" i="29"/>
  <c r="K120" i="29"/>
  <c r="K120" i="30" s="1"/>
  <c r="O119" i="29"/>
  <c r="O119" i="30" s="1"/>
  <c r="N119" i="29"/>
  <c r="M119" i="29"/>
  <c r="L119" i="29"/>
  <c r="K119" i="29"/>
  <c r="K119" i="30" s="1"/>
  <c r="J117" i="29"/>
  <c r="J116" i="29"/>
  <c r="I115" i="29"/>
  <c r="G115" i="29"/>
  <c r="F115" i="29"/>
  <c r="E115" i="29"/>
  <c r="D115" i="29"/>
  <c r="C115" i="29"/>
  <c r="I73" i="29"/>
  <c r="G73" i="29"/>
  <c r="F73" i="29"/>
  <c r="E73" i="29"/>
  <c r="D73" i="29"/>
  <c r="C73" i="29"/>
  <c r="I38" i="29"/>
  <c r="I158" i="29" s="1"/>
  <c r="G38" i="29"/>
  <c r="G158" i="29" s="1"/>
  <c r="F38" i="29"/>
  <c r="F158" i="29" s="1"/>
  <c r="E38" i="29"/>
  <c r="E158" i="29" s="1"/>
  <c r="D38" i="29"/>
  <c r="D158" i="29" s="1"/>
  <c r="C38" i="29"/>
  <c r="C158" i="29" s="1"/>
  <c r="I115" i="28"/>
  <c r="G115" i="28"/>
  <c r="F115" i="28"/>
  <c r="E115" i="28"/>
  <c r="D115" i="28"/>
  <c r="C115" i="28"/>
  <c r="I73" i="28"/>
  <c r="G73" i="28"/>
  <c r="F73" i="28"/>
  <c r="E73" i="28"/>
  <c r="D73" i="28"/>
  <c r="C73" i="28"/>
  <c r="I38" i="28"/>
  <c r="I158" i="28" s="1"/>
  <c r="G38" i="28"/>
  <c r="G158" i="28" s="1"/>
  <c r="F38" i="28"/>
  <c r="F158" i="28" s="1"/>
  <c r="E38" i="28"/>
  <c r="E158" i="28" s="1"/>
  <c r="D38" i="28"/>
  <c r="D158" i="28" s="1"/>
  <c r="C38" i="28"/>
  <c r="C158" i="28" s="1"/>
  <c r="I115" i="27"/>
  <c r="G115" i="27"/>
  <c r="F115" i="27"/>
  <c r="E115" i="27"/>
  <c r="D115" i="27"/>
  <c r="C115" i="27"/>
  <c r="I73" i="27"/>
  <c r="G73" i="27"/>
  <c r="F73" i="27"/>
  <c r="E73" i="27"/>
  <c r="D73" i="27"/>
  <c r="C73" i="27"/>
  <c r="I38" i="27"/>
  <c r="I158" i="27" s="1"/>
  <c r="G38" i="27"/>
  <c r="G158" i="27" s="1"/>
  <c r="F38" i="27"/>
  <c r="F158" i="27" s="1"/>
  <c r="E38" i="27"/>
  <c r="E158" i="27" s="1"/>
  <c r="D38" i="27"/>
  <c r="D158" i="27" s="1"/>
  <c r="C38" i="27"/>
  <c r="C158" i="27" s="1"/>
  <c r="I73" i="26"/>
  <c r="G73" i="26"/>
  <c r="F73" i="26"/>
  <c r="E73" i="26"/>
  <c r="D73" i="26"/>
  <c r="C73" i="26"/>
  <c r="I38" i="26"/>
  <c r="I158" i="26" s="1"/>
  <c r="G38" i="26"/>
  <c r="G158" i="26" s="1"/>
  <c r="F38" i="26"/>
  <c r="F158" i="26" s="1"/>
  <c r="E38" i="26"/>
  <c r="E158" i="26" s="1"/>
  <c r="D38" i="26"/>
  <c r="D158" i="26" s="1"/>
  <c r="C38" i="26"/>
  <c r="C158" i="26" s="1"/>
  <c r="J117" i="25"/>
  <c r="J116" i="25"/>
  <c r="I115" i="25"/>
  <c r="G115" i="25"/>
  <c r="F115" i="25"/>
  <c r="E115" i="25"/>
  <c r="D115" i="25"/>
  <c r="C115" i="25"/>
  <c r="I73" i="25"/>
  <c r="G73" i="25"/>
  <c r="F73" i="25"/>
  <c r="E73" i="25"/>
  <c r="D73" i="25"/>
  <c r="C73" i="25"/>
  <c r="I38" i="25"/>
  <c r="I158" i="25" s="1"/>
  <c r="G38" i="25"/>
  <c r="G158" i="25" s="1"/>
  <c r="F38" i="25"/>
  <c r="F158" i="25" s="1"/>
  <c r="E38" i="25"/>
  <c r="E158" i="25" s="1"/>
  <c r="D38" i="25"/>
  <c r="D158" i="25" s="1"/>
  <c r="C38" i="25"/>
  <c r="C158" i="25" s="1"/>
  <c r="I115" i="24"/>
  <c r="G115" i="24"/>
  <c r="F115" i="24"/>
  <c r="E115" i="24"/>
  <c r="D115" i="24"/>
  <c r="C115" i="24"/>
  <c r="I73" i="24"/>
  <c r="G73" i="24"/>
  <c r="F73" i="24"/>
  <c r="E73" i="24"/>
  <c r="D73" i="24"/>
  <c r="C73" i="24"/>
  <c r="I38" i="24"/>
  <c r="I158" i="24" s="1"/>
  <c r="G38" i="24"/>
  <c r="G158" i="24" s="1"/>
  <c r="F38" i="24"/>
  <c r="F158" i="24" s="1"/>
  <c r="E38" i="24"/>
  <c r="E158" i="24" s="1"/>
  <c r="D38" i="24"/>
  <c r="D158" i="24" s="1"/>
  <c r="C38" i="24"/>
  <c r="C158" i="24" s="1"/>
  <c r="I115" i="23"/>
  <c r="G115" i="23"/>
  <c r="F115" i="23"/>
  <c r="E115" i="23"/>
  <c r="D115" i="23"/>
  <c r="C115" i="23"/>
  <c r="I73" i="23"/>
  <c r="G73" i="23"/>
  <c r="F73" i="23"/>
  <c r="E73" i="23"/>
  <c r="D73" i="23"/>
  <c r="C73" i="23"/>
  <c r="I38" i="23"/>
  <c r="I158" i="23" s="1"/>
  <c r="G38" i="23"/>
  <c r="G158" i="23" s="1"/>
  <c r="F38" i="23"/>
  <c r="F158" i="23" s="1"/>
  <c r="E38" i="23"/>
  <c r="E158" i="23" s="1"/>
  <c r="D38" i="23"/>
  <c r="D158" i="23" s="1"/>
  <c r="C38" i="23"/>
  <c r="C158" i="23" s="1"/>
  <c r="I115" i="22"/>
  <c r="G115" i="22"/>
  <c r="F115" i="22"/>
  <c r="E115" i="22"/>
  <c r="D115" i="22"/>
  <c r="C115" i="22"/>
  <c r="I73" i="22"/>
  <c r="G73" i="22"/>
  <c r="F73" i="22"/>
  <c r="E73" i="22"/>
  <c r="D73" i="22"/>
  <c r="C73" i="22"/>
  <c r="I38" i="22"/>
  <c r="I158" i="22" s="1"/>
  <c r="G38" i="22"/>
  <c r="G158" i="22" s="1"/>
  <c r="F38" i="22"/>
  <c r="F158" i="22" s="1"/>
  <c r="E38" i="22"/>
  <c r="E158" i="22" s="1"/>
  <c r="D38" i="22"/>
  <c r="D158" i="22" s="1"/>
  <c r="C38" i="22"/>
  <c r="C158" i="22" s="1"/>
  <c r="I115" i="21"/>
  <c r="G115" i="21"/>
  <c r="F115" i="21"/>
  <c r="E115" i="21"/>
  <c r="D115" i="21"/>
  <c r="C115" i="21"/>
  <c r="I73" i="21"/>
  <c r="G73" i="21"/>
  <c r="F73" i="21"/>
  <c r="E73" i="21"/>
  <c r="D73" i="21"/>
  <c r="C73" i="21"/>
  <c r="I38" i="21"/>
  <c r="I158" i="21" s="1"/>
  <c r="G38" i="21"/>
  <c r="G158" i="21" s="1"/>
  <c r="F38" i="21"/>
  <c r="F158" i="21" s="1"/>
  <c r="E38" i="21"/>
  <c r="E158" i="21" s="1"/>
  <c r="D38" i="21"/>
  <c r="D158" i="21" s="1"/>
  <c r="C38" i="21"/>
  <c r="C158" i="21" s="1"/>
  <c r="U117" i="20"/>
  <c r="U116" i="20"/>
  <c r="I115" i="20"/>
  <c r="G115" i="20"/>
  <c r="F115" i="20"/>
  <c r="E115" i="20"/>
  <c r="D115" i="20"/>
  <c r="C115" i="20"/>
  <c r="I73" i="20"/>
  <c r="G73" i="20"/>
  <c r="F73" i="20"/>
  <c r="E73" i="20"/>
  <c r="D73" i="20"/>
  <c r="C73" i="20"/>
  <c r="I38" i="20"/>
  <c r="I158" i="20" s="1"/>
  <c r="G38" i="20"/>
  <c r="G158" i="20" s="1"/>
  <c r="F38" i="20"/>
  <c r="F158" i="20" s="1"/>
  <c r="E38" i="20"/>
  <c r="E158" i="20" s="1"/>
  <c r="D38" i="20"/>
  <c r="D158" i="20" s="1"/>
  <c r="C38" i="20"/>
  <c r="C158" i="20" s="1"/>
  <c r="I158" i="19"/>
  <c r="G158" i="19"/>
  <c r="F158" i="19"/>
  <c r="E158" i="19"/>
  <c r="D158" i="19"/>
  <c r="C158" i="19"/>
  <c r="I158" i="18"/>
  <c r="G158" i="18"/>
  <c r="F158" i="18"/>
  <c r="E158" i="18"/>
  <c r="D158" i="18"/>
  <c r="C158" i="18"/>
  <c r="I158" i="17"/>
  <c r="G158" i="17"/>
  <c r="F158" i="17"/>
  <c r="E158" i="17"/>
  <c r="D158" i="17"/>
  <c r="C158" i="17"/>
  <c r="I158" i="16"/>
  <c r="G158" i="16"/>
  <c r="F158" i="16"/>
  <c r="E158" i="16"/>
  <c r="D158" i="16"/>
  <c r="C158" i="16"/>
  <c r="I158" i="15"/>
  <c r="G158" i="15"/>
  <c r="F158" i="15"/>
  <c r="E158" i="15"/>
  <c r="D158" i="15"/>
  <c r="C158" i="15"/>
  <c r="I158" i="14"/>
  <c r="G158" i="14"/>
  <c r="F158" i="14"/>
  <c r="E158" i="14"/>
  <c r="D158" i="14"/>
  <c r="C158" i="14"/>
  <c r="I158" i="13"/>
  <c r="G158" i="13"/>
  <c r="F158" i="13"/>
  <c r="E158" i="13"/>
  <c r="D158" i="13"/>
  <c r="C158" i="13"/>
  <c r="I158" i="12"/>
  <c r="G158" i="12"/>
  <c r="F158" i="12"/>
  <c r="E158" i="12"/>
  <c r="D158" i="12"/>
  <c r="C158" i="12"/>
  <c r="J117" i="11"/>
  <c r="J116" i="11"/>
  <c r="I158" i="11"/>
  <c r="G158" i="11"/>
  <c r="F158" i="11"/>
  <c r="E158" i="11"/>
  <c r="D158" i="11"/>
  <c r="C158" i="11"/>
  <c r="I158" i="10"/>
  <c r="G158" i="10"/>
  <c r="F158" i="10"/>
  <c r="E158" i="10"/>
  <c r="D158" i="10"/>
  <c r="C158" i="10"/>
  <c r="G158" i="9"/>
  <c r="F158" i="9"/>
  <c r="E158" i="9"/>
  <c r="D158" i="9"/>
  <c r="C158" i="9"/>
  <c r="I158" i="8"/>
  <c r="G158" i="8"/>
  <c r="F158" i="8"/>
  <c r="E158" i="8"/>
  <c r="D158" i="8"/>
  <c r="C158" i="8"/>
  <c r="J117" i="7"/>
  <c r="J116" i="7"/>
  <c r="I158" i="7"/>
  <c r="G158" i="7"/>
  <c r="F158" i="7"/>
  <c r="E158" i="7"/>
  <c r="C158" i="7"/>
  <c r="I158" i="6"/>
  <c r="F158" i="6"/>
  <c r="E158" i="6"/>
  <c r="D158" i="6"/>
  <c r="C158" i="6"/>
  <c r="F158" i="5"/>
  <c r="E158" i="5"/>
  <c r="D158" i="5"/>
  <c r="C158" i="5"/>
  <c r="I115" i="4"/>
  <c r="G115" i="4"/>
  <c r="F115" i="4"/>
  <c r="E115" i="4"/>
  <c r="D115" i="4"/>
  <c r="C115" i="4"/>
  <c r="I73" i="4"/>
  <c r="I158" i="4" s="1"/>
  <c r="G73" i="4"/>
  <c r="G158" i="4" s="1"/>
  <c r="F73" i="4"/>
  <c r="F158" i="4" s="1"/>
  <c r="E73" i="4"/>
  <c r="E158" i="4" s="1"/>
  <c r="D73" i="4"/>
  <c r="D158" i="4" s="1"/>
  <c r="C73" i="4"/>
  <c r="C158" i="4" s="1"/>
  <c r="J117" i="2"/>
  <c r="J116" i="2"/>
  <c r="I115" i="2"/>
  <c r="I158" i="2"/>
  <c r="Q5" i="31" l="1"/>
  <c r="R5" i="31"/>
  <c r="S5" i="31"/>
  <c r="T5" i="31"/>
  <c r="P41" i="31"/>
  <c r="R41" i="31"/>
  <c r="S41" i="31"/>
  <c r="P76" i="31"/>
  <c r="P115" i="31" s="1"/>
  <c r="K115" i="31"/>
  <c r="Q76" i="31"/>
  <c r="Q115" i="31" s="1"/>
  <c r="L115" i="31"/>
  <c r="R76" i="31"/>
  <c r="R115" i="31" s="1"/>
  <c r="M115" i="31"/>
  <c r="S76" i="31"/>
  <c r="S115" i="31" s="1"/>
  <c r="N115" i="31"/>
  <c r="T76" i="31"/>
  <c r="T115" i="31" s="1"/>
  <c r="O115" i="31"/>
  <c r="J59" i="31"/>
  <c r="U59" i="31"/>
  <c r="J60" i="31"/>
  <c r="U60" i="31"/>
  <c r="T42" i="31"/>
  <c r="K157" i="1"/>
  <c r="K134" i="2" s="1"/>
  <c r="P134" i="2" s="1"/>
  <c r="M157" i="1"/>
  <c r="M134" i="2" s="1"/>
  <c r="R134" i="2" s="1"/>
  <c r="N157" i="1"/>
  <c r="N134" i="2" s="1"/>
  <c r="S134" i="2" s="1"/>
  <c r="O157" i="1"/>
  <c r="O134" i="2" s="1"/>
  <c r="T134" i="2" s="1"/>
  <c r="K61" i="2"/>
  <c r="K115" i="1"/>
  <c r="L61" i="2"/>
  <c r="L115" i="1"/>
  <c r="M61" i="2"/>
  <c r="M115" i="1"/>
  <c r="N61" i="2"/>
  <c r="N115" i="1"/>
  <c r="O61" i="2"/>
  <c r="O115" i="1"/>
  <c r="K5" i="2"/>
  <c r="K38" i="1"/>
  <c r="O5" i="2"/>
  <c r="O38" i="1"/>
  <c r="N5" i="2"/>
  <c r="N38" i="1"/>
  <c r="M5" i="2"/>
  <c r="M38" i="1"/>
  <c r="O57" i="4"/>
  <c r="T57" i="4" s="1"/>
  <c r="T57" i="3"/>
  <c r="N57" i="4"/>
  <c r="S57" i="4" s="1"/>
  <c r="S57" i="3"/>
  <c r="M57" i="4"/>
  <c r="R57" i="4" s="1"/>
  <c r="R57" i="3"/>
  <c r="L57" i="4"/>
  <c r="Q57" i="4" s="1"/>
  <c r="Q57" i="3"/>
  <c r="K61" i="3"/>
  <c r="P61" i="2"/>
  <c r="L61" i="3"/>
  <c r="Q61" i="2"/>
  <c r="M61" i="3"/>
  <c r="R61" i="2"/>
  <c r="N61" i="3"/>
  <c r="S61" i="2"/>
  <c r="O61" i="3"/>
  <c r="T61" i="2"/>
  <c r="Q91" i="4"/>
  <c r="L91" i="5"/>
  <c r="Q90" i="4"/>
  <c r="L90" i="5"/>
  <c r="Q89" i="4"/>
  <c r="L89" i="5"/>
  <c r="Q88" i="4"/>
  <c r="L88" i="5"/>
  <c r="O87" i="2"/>
  <c r="O72" i="2"/>
  <c r="N87" i="2"/>
  <c r="N72" i="2"/>
  <c r="M87" i="2"/>
  <c r="M72" i="2"/>
  <c r="L87" i="2"/>
  <c r="L87" i="3" s="1"/>
  <c r="L72" i="2"/>
  <c r="K87" i="2"/>
  <c r="K72" i="2"/>
  <c r="O86" i="2"/>
  <c r="O71" i="2"/>
  <c r="N86" i="2"/>
  <c r="N71" i="2"/>
  <c r="M86" i="2"/>
  <c r="M71" i="2"/>
  <c r="L86" i="2"/>
  <c r="L86" i="3" s="1"/>
  <c r="L71" i="2"/>
  <c r="K86" i="2"/>
  <c r="K71" i="2"/>
  <c r="O85" i="2"/>
  <c r="O70" i="2"/>
  <c r="N85" i="2"/>
  <c r="N70" i="2"/>
  <c r="M85" i="2"/>
  <c r="M70" i="2"/>
  <c r="L85" i="2"/>
  <c r="L85" i="3" s="1"/>
  <c r="L70" i="2"/>
  <c r="K85" i="2"/>
  <c r="K70" i="2"/>
  <c r="O84" i="2"/>
  <c r="O69" i="2"/>
  <c r="N84" i="2"/>
  <c r="N69" i="2"/>
  <c r="M84" i="2"/>
  <c r="M69" i="2"/>
  <c r="L84" i="2"/>
  <c r="L84" i="3" s="1"/>
  <c r="L69" i="2"/>
  <c r="K84" i="2"/>
  <c r="K69" i="2"/>
  <c r="O83" i="2"/>
  <c r="O68" i="2"/>
  <c r="N83" i="2"/>
  <c r="N68" i="2"/>
  <c r="M83" i="2"/>
  <c r="M68" i="2"/>
  <c r="L83" i="2"/>
  <c r="L83" i="3" s="1"/>
  <c r="L68" i="2"/>
  <c r="K83" i="2"/>
  <c r="K68" i="2"/>
  <c r="O82" i="2"/>
  <c r="O67" i="2"/>
  <c r="N82" i="2"/>
  <c r="N67" i="2"/>
  <c r="M82" i="2"/>
  <c r="M67" i="2"/>
  <c r="L82" i="2"/>
  <c r="L82" i="3" s="1"/>
  <c r="L67" i="2"/>
  <c r="K82" i="2"/>
  <c r="K67" i="2"/>
  <c r="O81" i="2"/>
  <c r="O66" i="2"/>
  <c r="N81" i="2"/>
  <c r="N66" i="2"/>
  <c r="M81" i="2"/>
  <c r="M66" i="2"/>
  <c r="L81" i="2"/>
  <c r="L81" i="3" s="1"/>
  <c r="L66" i="2"/>
  <c r="K81" i="2"/>
  <c r="K66" i="2"/>
  <c r="O80" i="2"/>
  <c r="O65" i="2"/>
  <c r="N80" i="2"/>
  <c r="N65" i="2"/>
  <c r="M80" i="2"/>
  <c r="M65" i="2"/>
  <c r="L80" i="2"/>
  <c r="L80" i="3" s="1"/>
  <c r="L65" i="2"/>
  <c r="K80" i="2"/>
  <c r="K65" i="2"/>
  <c r="O79" i="2"/>
  <c r="O64" i="2"/>
  <c r="N79" i="2"/>
  <c r="N64" i="2"/>
  <c r="M79" i="2"/>
  <c r="M64" i="2"/>
  <c r="L79" i="2"/>
  <c r="L79" i="3" s="1"/>
  <c r="L64" i="2"/>
  <c r="K79" i="2"/>
  <c r="K64" i="2"/>
  <c r="O78" i="2"/>
  <c r="O63" i="2"/>
  <c r="N78" i="2"/>
  <c r="N63" i="2"/>
  <c r="M78" i="2"/>
  <c r="M63" i="2"/>
  <c r="L78" i="2"/>
  <c r="L78" i="3" s="1"/>
  <c r="L63" i="2"/>
  <c r="K78" i="2"/>
  <c r="K63" i="2"/>
  <c r="O77" i="2"/>
  <c r="O62" i="2"/>
  <c r="N77" i="2"/>
  <c r="N62" i="2"/>
  <c r="M77" i="2"/>
  <c r="M62" i="2"/>
  <c r="L77" i="2"/>
  <c r="L77" i="3" s="1"/>
  <c r="L62" i="2"/>
  <c r="K77" i="2"/>
  <c r="K62" i="2"/>
  <c r="B118" i="31"/>
  <c r="G134" i="31"/>
  <c r="F134" i="31"/>
  <c r="E134" i="31"/>
  <c r="J156" i="31"/>
  <c r="U156" i="31"/>
  <c r="J136" i="31"/>
  <c r="U136" i="31"/>
  <c r="J137" i="31"/>
  <c r="U137" i="31"/>
  <c r="J138" i="31"/>
  <c r="U138" i="31"/>
  <c r="J139" i="31"/>
  <c r="U139" i="31"/>
  <c r="J140" i="31"/>
  <c r="U140" i="31"/>
  <c r="J141" i="31"/>
  <c r="U141" i="31"/>
  <c r="J142" i="31"/>
  <c r="U142" i="31"/>
  <c r="J143" i="31"/>
  <c r="U143" i="31"/>
  <c r="J144" i="31"/>
  <c r="U144" i="31"/>
  <c r="J145" i="31"/>
  <c r="U145" i="31"/>
  <c r="J146" i="31"/>
  <c r="U146" i="31"/>
  <c r="J147" i="31"/>
  <c r="U147" i="31"/>
  <c r="J148" i="31"/>
  <c r="U148" i="31"/>
  <c r="J149" i="31"/>
  <c r="U149" i="31"/>
  <c r="J150" i="31"/>
  <c r="U150" i="31"/>
  <c r="J151" i="31"/>
  <c r="U151" i="31"/>
  <c r="J152" i="31"/>
  <c r="U152" i="31"/>
  <c r="J153" i="31"/>
  <c r="U153" i="31"/>
  <c r="J154" i="31"/>
  <c r="U154" i="31"/>
  <c r="J155" i="31"/>
  <c r="U155" i="31"/>
  <c r="B59" i="24"/>
  <c r="H59" i="24" s="1"/>
  <c r="J59" i="23"/>
  <c r="K59" i="24"/>
  <c r="P59" i="23"/>
  <c r="L59" i="24"/>
  <c r="Q59" i="23"/>
  <c r="M59" i="24"/>
  <c r="R59" i="23"/>
  <c r="N59" i="24"/>
  <c r="S59" i="23"/>
  <c r="O59" i="24"/>
  <c r="T59" i="23"/>
  <c r="B60" i="24"/>
  <c r="H60" i="24" s="1"/>
  <c r="J60" i="23"/>
  <c r="K60" i="24"/>
  <c r="P60" i="23"/>
  <c r="L60" i="24"/>
  <c r="Q60" i="23"/>
  <c r="M60" i="24"/>
  <c r="R60" i="23"/>
  <c r="N60" i="24"/>
  <c r="S60" i="23"/>
  <c r="O60" i="24"/>
  <c r="T60" i="23"/>
  <c r="K59" i="8"/>
  <c r="P59" i="7"/>
  <c r="L59" i="8"/>
  <c r="Q59" i="7"/>
  <c r="M59" i="8"/>
  <c r="R59" i="7"/>
  <c r="N59" i="8"/>
  <c r="S59" i="7"/>
  <c r="O59" i="8"/>
  <c r="T59" i="7"/>
  <c r="K60" i="8"/>
  <c r="P60" i="7"/>
  <c r="L60" i="8"/>
  <c r="Q60" i="7"/>
  <c r="M60" i="8"/>
  <c r="R60" i="7"/>
  <c r="N60" i="8"/>
  <c r="S60" i="7"/>
  <c r="O60" i="8"/>
  <c r="T60" i="7"/>
  <c r="P103" i="6"/>
  <c r="Q103" i="6"/>
  <c r="R103" i="6"/>
  <c r="S103" i="6"/>
  <c r="T103" i="6"/>
  <c r="P104" i="6"/>
  <c r="Q104" i="6"/>
  <c r="R104" i="6"/>
  <c r="S104" i="6"/>
  <c r="T104" i="6"/>
  <c r="P136" i="6"/>
  <c r="Q136" i="6"/>
  <c r="R136" i="6"/>
  <c r="S136" i="6"/>
  <c r="T136" i="6"/>
  <c r="P137" i="6"/>
  <c r="Q137" i="6"/>
  <c r="R137" i="6"/>
  <c r="S137" i="6"/>
  <c r="T137" i="6"/>
  <c r="P138" i="6"/>
  <c r="Q138" i="6"/>
  <c r="R138" i="6"/>
  <c r="S138" i="6"/>
  <c r="T138" i="6"/>
  <c r="P139" i="6"/>
  <c r="Q139" i="6"/>
  <c r="R139" i="6"/>
  <c r="S139" i="6"/>
  <c r="T139" i="6"/>
  <c r="P140" i="6"/>
  <c r="Q140" i="6"/>
  <c r="R140" i="6"/>
  <c r="S140" i="6"/>
  <c r="T140" i="6"/>
  <c r="P141" i="6"/>
  <c r="Q141" i="6"/>
  <c r="R141" i="6"/>
  <c r="S141" i="6"/>
  <c r="T141" i="6"/>
  <c r="P142" i="6"/>
  <c r="Q142" i="6"/>
  <c r="R142" i="6"/>
  <c r="S142" i="6"/>
  <c r="T142" i="6"/>
  <c r="P143" i="6"/>
  <c r="Q143" i="6"/>
  <c r="R143" i="6"/>
  <c r="S143" i="6"/>
  <c r="T143" i="6"/>
  <c r="P144" i="6"/>
  <c r="Q144" i="6"/>
  <c r="R144" i="6"/>
  <c r="S144" i="6"/>
  <c r="T144" i="6"/>
  <c r="P145" i="6"/>
  <c r="Q145" i="6"/>
  <c r="R145" i="6"/>
  <c r="S145" i="6"/>
  <c r="T145" i="6"/>
  <c r="P146" i="6"/>
  <c r="Q146" i="6"/>
  <c r="R146" i="6"/>
  <c r="S146" i="6"/>
  <c r="T146" i="6"/>
  <c r="P147" i="6"/>
  <c r="Q147" i="6"/>
  <c r="R147" i="6"/>
  <c r="S147" i="6"/>
  <c r="T147" i="6"/>
  <c r="P148" i="6"/>
  <c r="Q148" i="6"/>
  <c r="R148" i="6"/>
  <c r="S148" i="6"/>
  <c r="T148" i="6"/>
  <c r="P149" i="6"/>
  <c r="Q149" i="6"/>
  <c r="R149" i="6"/>
  <c r="S149" i="6"/>
  <c r="T149" i="6"/>
  <c r="P150" i="6"/>
  <c r="Q150" i="6"/>
  <c r="R150" i="6"/>
  <c r="S150" i="6"/>
  <c r="T150" i="6"/>
  <c r="P151" i="6"/>
  <c r="Q151" i="6"/>
  <c r="R151" i="6"/>
  <c r="S151" i="6"/>
  <c r="T151" i="6"/>
  <c r="P152" i="6"/>
  <c r="Q152" i="6"/>
  <c r="R152" i="6"/>
  <c r="S152" i="6"/>
  <c r="T152" i="6"/>
  <c r="P153" i="6"/>
  <c r="Q153" i="6"/>
  <c r="R153" i="6"/>
  <c r="S153" i="6"/>
  <c r="T153" i="6"/>
  <c r="P154" i="6"/>
  <c r="Q154" i="6"/>
  <c r="R154" i="6"/>
  <c r="S154" i="6"/>
  <c r="T154" i="6"/>
  <c r="P155" i="6"/>
  <c r="Q155" i="6"/>
  <c r="R155" i="6"/>
  <c r="S155" i="6"/>
  <c r="T155" i="6"/>
  <c r="J137" i="5"/>
  <c r="U137" i="5"/>
  <c r="H137" i="6"/>
  <c r="B137" i="7" s="1"/>
  <c r="J138" i="5"/>
  <c r="U138" i="5"/>
  <c r="H138" i="6"/>
  <c r="B138" i="7" s="1"/>
  <c r="J139" i="5"/>
  <c r="U139" i="5"/>
  <c r="H139" i="6"/>
  <c r="B139" i="7" s="1"/>
  <c r="J140" i="5"/>
  <c r="U140" i="5"/>
  <c r="H140" i="6"/>
  <c r="B140" i="7" s="1"/>
  <c r="J141" i="5"/>
  <c r="U141" i="5"/>
  <c r="H141" i="6"/>
  <c r="B141" i="7" s="1"/>
  <c r="J142" i="5"/>
  <c r="U142" i="5"/>
  <c r="H142" i="6"/>
  <c r="B142" i="7" s="1"/>
  <c r="J143" i="5"/>
  <c r="U143" i="5"/>
  <c r="H143" i="6"/>
  <c r="B143" i="7" s="1"/>
  <c r="J144" i="5"/>
  <c r="U144" i="5"/>
  <c r="H144" i="6"/>
  <c r="B144" i="7" s="1"/>
  <c r="J145" i="5"/>
  <c r="U145" i="5"/>
  <c r="H145" i="6"/>
  <c r="B145" i="7" s="1"/>
  <c r="J146" i="5"/>
  <c r="U146" i="5"/>
  <c r="H146" i="6"/>
  <c r="B146" i="7" s="1"/>
  <c r="J147" i="5"/>
  <c r="U147" i="5"/>
  <c r="H147" i="6"/>
  <c r="B147" i="7" s="1"/>
  <c r="J148" i="5"/>
  <c r="U148" i="5"/>
  <c r="H148" i="6"/>
  <c r="B148" i="7" s="1"/>
  <c r="J149" i="5"/>
  <c r="U149" i="5"/>
  <c r="H149" i="6"/>
  <c r="B149" i="7" s="1"/>
  <c r="J150" i="5"/>
  <c r="U150" i="5"/>
  <c r="H150" i="6"/>
  <c r="B150" i="7" s="1"/>
  <c r="J151" i="5"/>
  <c r="U151" i="5"/>
  <c r="H151" i="6"/>
  <c r="B151" i="7" s="1"/>
  <c r="J152" i="5"/>
  <c r="U152" i="5"/>
  <c r="H152" i="6"/>
  <c r="B152" i="7" s="1"/>
  <c r="J153" i="5"/>
  <c r="U153" i="5"/>
  <c r="H153" i="6"/>
  <c r="B153" i="7" s="1"/>
  <c r="J154" i="5"/>
  <c r="U154" i="5"/>
  <c r="H154" i="6"/>
  <c r="B154" i="7" s="1"/>
  <c r="J155" i="5"/>
  <c r="U155" i="5"/>
  <c r="H155" i="6"/>
  <c r="B155" i="7" s="1"/>
  <c r="J156" i="5"/>
  <c r="U156" i="5"/>
  <c r="K94" i="7"/>
  <c r="P94" i="6"/>
  <c r="L94" i="7"/>
  <c r="Q94" i="6"/>
  <c r="M94" i="7"/>
  <c r="R94" i="6"/>
  <c r="N94" i="7"/>
  <c r="S94" i="6"/>
  <c r="O94" i="7"/>
  <c r="T94" i="6"/>
  <c r="K95" i="7"/>
  <c r="P95" i="6"/>
  <c r="L95" i="7"/>
  <c r="Q95" i="6"/>
  <c r="M95" i="7"/>
  <c r="R95" i="6"/>
  <c r="N95" i="7"/>
  <c r="S95" i="6"/>
  <c r="O95" i="7"/>
  <c r="T95" i="6"/>
  <c r="K27" i="5"/>
  <c r="P27" i="4"/>
  <c r="L27" i="5"/>
  <c r="Q27" i="4"/>
  <c r="M27" i="5"/>
  <c r="R27" i="4"/>
  <c r="N27" i="5"/>
  <c r="S27" i="4"/>
  <c r="O27" i="5"/>
  <c r="T27" i="4"/>
  <c r="K28" i="5"/>
  <c r="P28" i="4"/>
  <c r="L28" i="5"/>
  <c r="Q28" i="4"/>
  <c r="M28" i="5"/>
  <c r="R28" i="4"/>
  <c r="N28" i="5"/>
  <c r="S28" i="4"/>
  <c r="O28" i="5"/>
  <c r="T28" i="4"/>
  <c r="K29" i="5"/>
  <c r="P29" i="4"/>
  <c r="L29" i="5"/>
  <c r="Q29" i="4"/>
  <c r="M29" i="5"/>
  <c r="R29" i="4"/>
  <c r="N29" i="5"/>
  <c r="S29" i="4"/>
  <c r="O29" i="5"/>
  <c r="T29" i="4"/>
  <c r="K30" i="5"/>
  <c r="P30" i="4"/>
  <c r="L30" i="5"/>
  <c r="Q30" i="4"/>
  <c r="M30" i="5"/>
  <c r="R30" i="4"/>
  <c r="N30" i="5"/>
  <c r="S30" i="4"/>
  <c r="O30" i="5"/>
  <c r="T30" i="4"/>
  <c r="K31" i="5"/>
  <c r="P31" i="4"/>
  <c r="L31" i="5"/>
  <c r="Q31" i="4"/>
  <c r="M31" i="5"/>
  <c r="R31" i="4"/>
  <c r="N31" i="5"/>
  <c r="S31" i="4"/>
  <c r="O31" i="5"/>
  <c r="T31" i="4"/>
  <c r="K32" i="5"/>
  <c r="P32" i="4"/>
  <c r="L32" i="5"/>
  <c r="Q32" i="4"/>
  <c r="M32" i="5"/>
  <c r="R32" i="4"/>
  <c r="N32" i="5"/>
  <c r="S32" i="4"/>
  <c r="O32" i="5"/>
  <c r="T32" i="4"/>
  <c r="K33" i="5"/>
  <c r="P33" i="4"/>
  <c r="L33" i="5"/>
  <c r="Q33" i="4"/>
  <c r="M33" i="5"/>
  <c r="R33" i="4"/>
  <c r="N33" i="5"/>
  <c r="S33" i="4"/>
  <c r="O33" i="5"/>
  <c r="T33" i="4"/>
  <c r="K34" i="5"/>
  <c r="P34" i="4"/>
  <c r="L34" i="5"/>
  <c r="Q34" i="4"/>
  <c r="M34" i="5"/>
  <c r="R34" i="4"/>
  <c r="N34" i="5"/>
  <c r="S34" i="4"/>
  <c r="O34" i="5"/>
  <c r="T34" i="4"/>
  <c r="K35" i="5"/>
  <c r="P35" i="4"/>
  <c r="L35" i="5"/>
  <c r="Q35" i="4"/>
  <c r="M35" i="5"/>
  <c r="R35" i="4"/>
  <c r="N35" i="5"/>
  <c r="S35" i="4"/>
  <c r="O35" i="5"/>
  <c r="T35" i="4"/>
  <c r="K36" i="5"/>
  <c r="P36" i="4"/>
  <c r="L36" i="5"/>
  <c r="Q36" i="4"/>
  <c r="M36" i="5"/>
  <c r="R36" i="4"/>
  <c r="N36" i="5"/>
  <c r="S36" i="4"/>
  <c r="O36" i="5"/>
  <c r="T36" i="4"/>
  <c r="K37" i="5"/>
  <c r="P37" i="4"/>
  <c r="L37" i="5"/>
  <c r="Q37" i="4"/>
  <c r="M37" i="5"/>
  <c r="R37" i="4"/>
  <c r="N37" i="5"/>
  <c r="S37" i="4"/>
  <c r="O37" i="5"/>
  <c r="T37" i="4"/>
  <c r="B59" i="4"/>
  <c r="H59" i="4" s="1"/>
  <c r="B59" i="5" s="1"/>
  <c r="H59" i="5" s="1"/>
  <c r="J59" i="3"/>
  <c r="U59" i="3"/>
  <c r="B60" i="4"/>
  <c r="H60" i="4" s="1"/>
  <c r="B60" i="5" s="1"/>
  <c r="H60" i="5" s="1"/>
  <c r="J60" i="3"/>
  <c r="U60" i="3"/>
  <c r="K136" i="3"/>
  <c r="P136" i="3" s="1"/>
  <c r="P136" i="2"/>
  <c r="K137" i="3"/>
  <c r="P137" i="3" s="1"/>
  <c r="P137" i="2"/>
  <c r="K138" i="3"/>
  <c r="P138" i="3" s="1"/>
  <c r="P138" i="2"/>
  <c r="K139" i="3"/>
  <c r="P139" i="3" s="1"/>
  <c r="P139" i="2"/>
  <c r="K140" i="3"/>
  <c r="P140" i="3" s="1"/>
  <c r="P140" i="2"/>
  <c r="K141" i="3"/>
  <c r="P141" i="3" s="1"/>
  <c r="P141" i="2"/>
  <c r="K142" i="3"/>
  <c r="P142" i="3" s="1"/>
  <c r="P142" i="2"/>
  <c r="K143" i="3"/>
  <c r="P143" i="3" s="1"/>
  <c r="P143" i="2"/>
  <c r="K144" i="3"/>
  <c r="P144" i="3" s="1"/>
  <c r="P144" i="2"/>
  <c r="K145" i="3"/>
  <c r="P145" i="3" s="1"/>
  <c r="P145" i="2"/>
  <c r="K146" i="3"/>
  <c r="P146" i="3" s="1"/>
  <c r="P146" i="2"/>
  <c r="K147" i="3"/>
  <c r="P147" i="3" s="1"/>
  <c r="P147" i="2"/>
  <c r="K148" i="3"/>
  <c r="P148" i="3" s="1"/>
  <c r="P148" i="2"/>
  <c r="K149" i="3"/>
  <c r="P149" i="3" s="1"/>
  <c r="P149" i="2"/>
  <c r="K150" i="3"/>
  <c r="P150" i="3" s="1"/>
  <c r="P150" i="2"/>
  <c r="K151" i="3"/>
  <c r="P151" i="3" s="1"/>
  <c r="P151" i="2"/>
  <c r="K152" i="3"/>
  <c r="P152" i="3" s="1"/>
  <c r="P152" i="2"/>
  <c r="K153" i="3"/>
  <c r="P153" i="3" s="1"/>
  <c r="P153" i="2"/>
  <c r="K154" i="3"/>
  <c r="P154" i="3" s="1"/>
  <c r="P154" i="2"/>
  <c r="K155" i="3"/>
  <c r="P155" i="3" s="1"/>
  <c r="P155" i="2"/>
  <c r="K156" i="3"/>
  <c r="P156" i="3" s="1"/>
  <c r="P156" i="2"/>
  <c r="B102" i="3"/>
  <c r="H102" i="3" s="1"/>
  <c r="B102" i="4" s="1"/>
  <c r="U102" i="2"/>
  <c r="J102" i="2"/>
  <c r="J102" i="31"/>
  <c r="U102" i="31"/>
  <c r="B103" i="3"/>
  <c r="H103" i="3" s="1"/>
  <c r="B103" i="4" s="1"/>
  <c r="H103" i="4" s="1"/>
  <c r="U103" i="2"/>
  <c r="J103" i="2"/>
  <c r="J103" i="31"/>
  <c r="U103" i="31"/>
  <c r="B104" i="3"/>
  <c r="H104" i="3" s="1"/>
  <c r="B104" i="4" s="1"/>
  <c r="H104" i="4" s="1"/>
  <c r="U104" i="2"/>
  <c r="J104" i="2"/>
  <c r="J104" i="31"/>
  <c r="U104" i="31"/>
  <c r="B105" i="3"/>
  <c r="H105" i="3" s="1"/>
  <c r="B105" i="4" s="1"/>
  <c r="U105" i="2"/>
  <c r="J105" i="2"/>
  <c r="J105" i="31"/>
  <c r="U105" i="31"/>
  <c r="B106" i="3"/>
  <c r="H106" i="3" s="1"/>
  <c r="B106" i="4" s="1"/>
  <c r="U106" i="2"/>
  <c r="J106" i="2"/>
  <c r="J106" i="31"/>
  <c r="U106" i="31"/>
  <c r="B107" i="3"/>
  <c r="H107" i="3" s="1"/>
  <c r="B107" i="4" s="1"/>
  <c r="U107" i="2"/>
  <c r="J107" i="2"/>
  <c r="J107" i="31"/>
  <c r="U107" i="31"/>
  <c r="B108" i="3"/>
  <c r="H108" i="3" s="1"/>
  <c r="B108" i="4" s="1"/>
  <c r="U108" i="2"/>
  <c r="J108" i="2"/>
  <c r="J108" i="31"/>
  <c r="U108" i="31"/>
  <c r="B109" i="3"/>
  <c r="H109" i="3" s="1"/>
  <c r="B109" i="4" s="1"/>
  <c r="U109" i="2"/>
  <c r="J109" i="2"/>
  <c r="J109" i="31"/>
  <c r="U109" i="31"/>
  <c r="B110" i="3"/>
  <c r="H110" i="3" s="1"/>
  <c r="B110" i="4" s="1"/>
  <c r="U110" i="2"/>
  <c r="J110" i="2"/>
  <c r="J110" i="31"/>
  <c r="U110" i="31"/>
  <c r="B111" i="3"/>
  <c r="H111" i="3" s="1"/>
  <c r="B111" i="4" s="1"/>
  <c r="U111" i="2"/>
  <c r="J111" i="2"/>
  <c r="J111" i="31"/>
  <c r="U111" i="31"/>
  <c r="B112" i="3"/>
  <c r="H112" i="3" s="1"/>
  <c r="B112" i="4" s="1"/>
  <c r="U112" i="2"/>
  <c r="J112" i="2"/>
  <c r="J112" i="31"/>
  <c r="U112" i="31"/>
  <c r="B113" i="3"/>
  <c r="H113" i="3" s="1"/>
  <c r="B113" i="4" s="1"/>
  <c r="U113" i="2"/>
  <c r="J113" i="2"/>
  <c r="J113" i="31"/>
  <c r="U113" i="31"/>
  <c r="B114" i="3"/>
  <c r="H114" i="3" s="1"/>
  <c r="B114" i="4" s="1"/>
  <c r="U114" i="2"/>
  <c r="J114" i="2"/>
  <c r="J114" i="31"/>
  <c r="U114" i="31"/>
  <c r="B62" i="3"/>
  <c r="H62" i="3" s="1"/>
  <c r="J62" i="2"/>
  <c r="J62" i="31"/>
  <c r="U62" i="31"/>
  <c r="B63" i="3"/>
  <c r="H63" i="3" s="1"/>
  <c r="J63" i="2"/>
  <c r="J63" i="31"/>
  <c r="U63" i="31"/>
  <c r="B64" i="3"/>
  <c r="H64" i="3" s="1"/>
  <c r="J64" i="2"/>
  <c r="J64" i="31"/>
  <c r="U64" i="31"/>
  <c r="B65" i="3"/>
  <c r="H65" i="3" s="1"/>
  <c r="J65" i="2"/>
  <c r="J65" i="31"/>
  <c r="U65" i="31"/>
  <c r="B66" i="3"/>
  <c r="H66" i="3" s="1"/>
  <c r="J66" i="2"/>
  <c r="J66" i="31"/>
  <c r="U66" i="31"/>
  <c r="B67" i="3"/>
  <c r="H67" i="3" s="1"/>
  <c r="J67" i="2"/>
  <c r="J67" i="31"/>
  <c r="U67" i="31"/>
  <c r="B68" i="3"/>
  <c r="H68" i="3" s="1"/>
  <c r="J68" i="2"/>
  <c r="J68" i="31"/>
  <c r="U68" i="31"/>
  <c r="B69" i="3"/>
  <c r="H69" i="3" s="1"/>
  <c r="J69" i="2"/>
  <c r="J69" i="31"/>
  <c r="U69" i="31"/>
  <c r="B70" i="3"/>
  <c r="H70" i="3" s="1"/>
  <c r="J70" i="2"/>
  <c r="J70" i="31"/>
  <c r="U70" i="31"/>
  <c r="B71" i="3"/>
  <c r="H71" i="3" s="1"/>
  <c r="J71" i="2"/>
  <c r="J71" i="31"/>
  <c r="U71" i="31"/>
  <c r="B72" i="3"/>
  <c r="H72" i="3" s="1"/>
  <c r="J72" i="2"/>
  <c r="J72" i="31"/>
  <c r="U72" i="31"/>
  <c r="B88" i="3"/>
  <c r="H88" i="3" s="1"/>
  <c r="B88" i="4" s="1"/>
  <c r="U88" i="2"/>
  <c r="J88" i="2"/>
  <c r="J88" i="31"/>
  <c r="U88" i="31"/>
  <c r="B89" i="3"/>
  <c r="H89" i="3" s="1"/>
  <c r="B89" i="4" s="1"/>
  <c r="U89" i="2"/>
  <c r="J89" i="2"/>
  <c r="J89" i="31"/>
  <c r="U89" i="31"/>
  <c r="B90" i="3"/>
  <c r="H90" i="3" s="1"/>
  <c r="B90" i="4" s="1"/>
  <c r="U90" i="2"/>
  <c r="J90" i="2"/>
  <c r="J90" i="31"/>
  <c r="U90" i="31"/>
  <c r="B91" i="3"/>
  <c r="H91" i="3" s="1"/>
  <c r="B91" i="4" s="1"/>
  <c r="U91" i="2"/>
  <c r="J91" i="2"/>
  <c r="J91" i="31"/>
  <c r="U91" i="31"/>
  <c r="B92" i="3"/>
  <c r="H92" i="3" s="1"/>
  <c r="B92" i="4" s="1"/>
  <c r="U92" i="2"/>
  <c r="J92" i="2"/>
  <c r="J92" i="31"/>
  <c r="U92" i="31"/>
  <c r="B93" i="3"/>
  <c r="H93" i="3" s="1"/>
  <c r="B93" i="4" s="1"/>
  <c r="U93" i="2"/>
  <c r="J93" i="2"/>
  <c r="J93" i="31"/>
  <c r="U93" i="31"/>
  <c r="B94" i="3"/>
  <c r="H94" i="3" s="1"/>
  <c r="B94" i="4" s="1"/>
  <c r="H94" i="4" s="1"/>
  <c r="U94" i="2"/>
  <c r="J94" i="2"/>
  <c r="J94" i="31"/>
  <c r="U94" i="31"/>
  <c r="B95" i="3"/>
  <c r="H95" i="3" s="1"/>
  <c r="B95" i="4" s="1"/>
  <c r="H95" i="4" s="1"/>
  <c r="U95" i="2"/>
  <c r="J95" i="2"/>
  <c r="J95" i="31"/>
  <c r="U95" i="31"/>
  <c r="B96" i="3"/>
  <c r="H96" i="3" s="1"/>
  <c r="B96" i="4" s="1"/>
  <c r="U96" i="2"/>
  <c r="J96" i="2"/>
  <c r="J96" i="31"/>
  <c r="U96" i="31"/>
  <c r="B27" i="3"/>
  <c r="H27" i="3" s="1"/>
  <c r="U27" i="2"/>
  <c r="J27" i="2"/>
  <c r="J27" i="31"/>
  <c r="U27" i="31"/>
  <c r="B28" i="3"/>
  <c r="H28" i="3" s="1"/>
  <c r="U28" i="2"/>
  <c r="J28" i="2"/>
  <c r="J28" i="31"/>
  <c r="U28" i="31"/>
  <c r="B29" i="3"/>
  <c r="H29" i="3" s="1"/>
  <c r="U29" i="2"/>
  <c r="J29" i="2"/>
  <c r="J29" i="31"/>
  <c r="U29" i="31"/>
  <c r="B30" i="3"/>
  <c r="H30" i="3" s="1"/>
  <c r="U30" i="2"/>
  <c r="J30" i="2"/>
  <c r="J30" i="31"/>
  <c r="U30" i="31"/>
  <c r="B31" i="3"/>
  <c r="H31" i="3" s="1"/>
  <c r="U31" i="2"/>
  <c r="J31" i="2"/>
  <c r="J31" i="31"/>
  <c r="U31" i="31"/>
  <c r="B32" i="3"/>
  <c r="H32" i="3" s="1"/>
  <c r="U32" i="2"/>
  <c r="J32" i="2"/>
  <c r="J32" i="31"/>
  <c r="U32" i="31"/>
  <c r="B33" i="3"/>
  <c r="H33" i="3" s="1"/>
  <c r="U33" i="2"/>
  <c r="J33" i="2"/>
  <c r="J33" i="31"/>
  <c r="U33" i="31"/>
  <c r="B34" i="3"/>
  <c r="H34" i="3" s="1"/>
  <c r="U34" i="2"/>
  <c r="J34" i="2"/>
  <c r="J34" i="31"/>
  <c r="U34" i="31"/>
  <c r="B35" i="3"/>
  <c r="H35" i="3" s="1"/>
  <c r="U35" i="2"/>
  <c r="J35" i="2"/>
  <c r="J35" i="31"/>
  <c r="U35" i="31"/>
  <c r="B36" i="3"/>
  <c r="H36" i="3" s="1"/>
  <c r="U36" i="2"/>
  <c r="J36" i="2"/>
  <c r="J36" i="31"/>
  <c r="U36" i="31"/>
  <c r="B37" i="3"/>
  <c r="H37" i="3" s="1"/>
  <c r="U37" i="2"/>
  <c r="J37" i="2"/>
  <c r="J37" i="31"/>
  <c r="U37" i="31"/>
  <c r="J135" i="3"/>
  <c r="M136" i="3"/>
  <c r="R136" i="3" s="1"/>
  <c r="R136" i="2"/>
  <c r="N136" i="3"/>
  <c r="S136" i="3" s="1"/>
  <c r="S136" i="2"/>
  <c r="O136" i="3"/>
  <c r="T136" i="3" s="1"/>
  <c r="T136" i="2"/>
  <c r="J136" i="3"/>
  <c r="M137" i="3"/>
  <c r="R137" i="3" s="1"/>
  <c r="R137" i="2"/>
  <c r="N137" i="3"/>
  <c r="S137" i="3" s="1"/>
  <c r="S137" i="2"/>
  <c r="O137" i="3"/>
  <c r="T137" i="3" s="1"/>
  <c r="T137" i="2"/>
  <c r="J137" i="3"/>
  <c r="M138" i="3"/>
  <c r="R138" i="3" s="1"/>
  <c r="R138" i="2"/>
  <c r="N138" i="3"/>
  <c r="S138" i="3" s="1"/>
  <c r="S138" i="2"/>
  <c r="O138" i="3"/>
  <c r="T138" i="3" s="1"/>
  <c r="T138" i="2"/>
  <c r="J138" i="3"/>
  <c r="M139" i="3"/>
  <c r="R139" i="3" s="1"/>
  <c r="R139" i="2"/>
  <c r="N139" i="3"/>
  <c r="S139" i="3" s="1"/>
  <c r="S139" i="2"/>
  <c r="O139" i="3"/>
  <c r="T139" i="3" s="1"/>
  <c r="T139" i="2"/>
  <c r="J139" i="3"/>
  <c r="M140" i="3"/>
  <c r="R140" i="3" s="1"/>
  <c r="R140" i="2"/>
  <c r="N140" i="3"/>
  <c r="S140" i="3" s="1"/>
  <c r="S140" i="2"/>
  <c r="O140" i="3"/>
  <c r="T140" i="3" s="1"/>
  <c r="T140" i="2"/>
  <c r="J140" i="3"/>
  <c r="M141" i="3"/>
  <c r="R141" i="3" s="1"/>
  <c r="R141" i="2"/>
  <c r="N141" i="3"/>
  <c r="S141" i="3" s="1"/>
  <c r="S141" i="2"/>
  <c r="O141" i="3"/>
  <c r="T141" i="3" s="1"/>
  <c r="T141" i="2"/>
  <c r="J141" i="3"/>
  <c r="M142" i="3"/>
  <c r="R142" i="3" s="1"/>
  <c r="R142" i="2"/>
  <c r="N142" i="3"/>
  <c r="S142" i="3" s="1"/>
  <c r="S142" i="2"/>
  <c r="O142" i="3"/>
  <c r="T142" i="3" s="1"/>
  <c r="T142" i="2"/>
  <c r="J142" i="3"/>
  <c r="M143" i="3"/>
  <c r="R143" i="3" s="1"/>
  <c r="R143" i="2"/>
  <c r="N143" i="3"/>
  <c r="S143" i="3" s="1"/>
  <c r="S143" i="2"/>
  <c r="O143" i="3"/>
  <c r="T143" i="3" s="1"/>
  <c r="T143" i="2"/>
  <c r="J143" i="3"/>
  <c r="M144" i="3"/>
  <c r="R144" i="3" s="1"/>
  <c r="R144" i="2"/>
  <c r="N144" i="3"/>
  <c r="S144" i="3" s="1"/>
  <c r="S144" i="2"/>
  <c r="O144" i="3"/>
  <c r="T144" i="3" s="1"/>
  <c r="T144" i="2"/>
  <c r="J144" i="3"/>
  <c r="M145" i="3"/>
  <c r="R145" i="3" s="1"/>
  <c r="R145" i="2"/>
  <c r="N145" i="3"/>
  <c r="S145" i="3" s="1"/>
  <c r="S145" i="2"/>
  <c r="O145" i="3"/>
  <c r="T145" i="3" s="1"/>
  <c r="T145" i="2"/>
  <c r="J145" i="3"/>
  <c r="M146" i="3"/>
  <c r="R146" i="3" s="1"/>
  <c r="R146" i="2"/>
  <c r="N146" i="3"/>
  <c r="S146" i="3" s="1"/>
  <c r="S146" i="2"/>
  <c r="O146" i="3"/>
  <c r="T146" i="3" s="1"/>
  <c r="T146" i="2"/>
  <c r="J146" i="3"/>
  <c r="M147" i="3"/>
  <c r="R147" i="3" s="1"/>
  <c r="R147" i="2"/>
  <c r="N147" i="3"/>
  <c r="S147" i="3" s="1"/>
  <c r="S147" i="2"/>
  <c r="O147" i="3"/>
  <c r="T147" i="3" s="1"/>
  <c r="T147" i="2"/>
  <c r="J147" i="3"/>
  <c r="M148" i="3"/>
  <c r="R148" i="3" s="1"/>
  <c r="R148" i="2"/>
  <c r="N148" i="3"/>
  <c r="S148" i="3" s="1"/>
  <c r="S148" i="2"/>
  <c r="O148" i="3"/>
  <c r="T148" i="3" s="1"/>
  <c r="T148" i="2"/>
  <c r="J148" i="3"/>
  <c r="M149" i="3"/>
  <c r="R149" i="3" s="1"/>
  <c r="R149" i="2"/>
  <c r="N149" i="3"/>
  <c r="S149" i="3" s="1"/>
  <c r="S149" i="2"/>
  <c r="O149" i="3"/>
  <c r="T149" i="3" s="1"/>
  <c r="T149" i="2"/>
  <c r="J149" i="3"/>
  <c r="M150" i="3"/>
  <c r="R150" i="3" s="1"/>
  <c r="R150" i="2"/>
  <c r="N150" i="3"/>
  <c r="S150" i="3" s="1"/>
  <c r="S150" i="2"/>
  <c r="O150" i="3"/>
  <c r="T150" i="3" s="1"/>
  <c r="T150" i="2"/>
  <c r="J150" i="3"/>
  <c r="M151" i="3"/>
  <c r="R151" i="3" s="1"/>
  <c r="R151" i="2"/>
  <c r="N151" i="3"/>
  <c r="S151" i="3" s="1"/>
  <c r="S151" i="2"/>
  <c r="O151" i="3"/>
  <c r="T151" i="3" s="1"/>
  <c r="T151" i="2"/>
  <c r="J151" i="3"/>
  <c r="M152" i="3"/>
  <c r="R152" i="3" s="1"/>
  <c r="R152" i="2"/>
  <c r="N152" i="3"/>
  <c r="S152" i="3" s="1"/>
  <c r="S152" i="2"/>
  <c r="O152" i="3"/>
  <c r="T152" i="3" s="1"/>
  <c r="T152" i="2"/>
  <c r="J152" i="3"/>
  <c r="M153" i="3"/>
  <c r="R153" i="3" s="1"/>
  <c r="R153" i="2"/>
  <c r="N153" i="3"/>
  <c r="S153" i="3" s="1"/>
  <c r="S153" i="2"/>
  <c r="O153" i="3"/>
  <c r="T153" i="3" s="1"/>
  <c r="T153" i="2"/>
  <c r="J153" i="3"/>
  <c r="M154" i="3"/>
  <c r="R154" i="3" s="1"/>
  <c r="R154" i="2"/>
  <c r="N154" i="3"/>
  <c r="S154" i="3" s="1"/>
  <c r="S154" i="2"/>
  <c r="O154" i="3"/>
  <c r="T154" i="3" s="1"/>
  <c r="T154" i="2"/>
  <c r="J154" i="3"/>
  <c r="M155" i="3"/>
  <c r="R155" i="3" s="1"/>
  <c r="R155" i="2"/>
  <c r="N155" i="3"/>
  <c r="S155" i="3" s="1"/>
  <c r="S155" i="2"/>
  <c r="O155" i="3"/>
  <c r="T155" i="3" s="1"/>
  <c r="T155" i="2"/>
  <c r="J155" i="3"/>
  <c r="M156" i="3"/>
  <c r="R156" i="3" s="1"/>
  <c r="R156" i="2"/>
  <c r="N156" i="3"/>
  <c r="S156" i="3" s="1"/>
  <c r="S156" i="2"/>
  <c r="O156" i="3"/>
  <c r="T156" i="3" s="1"/>
  <c r="T156" i="2"/>
  <c r="J156" i="3"/>
  <c r="L136" i="3"/>
  <c r="Q136" i="3" s="1"/>
  <c r="U136" i="3" s="1"/>
  <c r="Q136" i="2"/>
  <c r="L137" i="3"/>
  <c r="Q137" i="3" s="1"/>
  <c r="U137" i="3" s="1"/>
  <c r="Q137" i="2"/>
  <c r="L138" i="3"/>
  <c r="Q138" i="3" s="1"/>
  <c r="U138" i="3" s="1"/>
  <c r="Q138" i="2"/>
  <c r="L139" i="3"/>
  <c r="Q139" i="3" s="1"/>
  <c r="U139" i="3" s="1"/>
  <c r="Q139" i="2"/>
  <c r="L140" i="3"/>
  <c r="Q140" i="3" s="1"/>
  <c r="U140" i="3" s="1"/>
  <c r="Q140" i="2"/>
  <c r="L141" i="3"/>
  <c r="Q141" i="3" s="1"/>
  <c r="U141" i="3" s="1"/>
  <c r="Q141" i="2"/>
  <c r="L142" i="3"/>
  <c r="Q142" i="3" s="1"/>
  <c r="U142" i="3" s="1"/>
  <c r="Q142" i="2"/>
  <c r="L143" i="3"/>
  <c r="Q143" i="3" s="1"/>
  <c r="U143" i="3" s="1"/>
  <c r="Q143" i="2"/>
  <c r="L144" i="3"/>
  <c r="Q144" i="3" s="1"/>
  <c r="U144" i="3" s="1"/>
  <c r="Q144" i="2"/>
  <c r="L145" i="3"/>
  <c r="Q145" i="3" s="1"/>
  <c r="U145" i="3" s="1"/>
  <c r="Q145" i="2"/>
  <c r="L146" i="3"/>
  <c r="Q146" i="3" s="1"/>
  <c r="U146" i="3" s="1"/>
  <c r="Q146" i="2"/>
  <c r="L147" i="3"/>
  <c r="Q147" i="3" s="1"/>
  <c r="U147" i="3" s="1"/>
  <c r="Q147" i="2"/>
  <c r="L148" i="3"/>
  <c r="Q148" i="3" s="1"/>
  <c r="U148" i="3" s="1"/>
  <c r="Q148" i="2"/>
  <c r="L149" i="3"/>
  <c r="Q149" i="3" s="1"/>
  <c r="U149" i="3" s="1"/>
  <c r="Q149" i="2"/>
  <c r="L150" i="3"/>
  <c r="Q150" i="3" s="1"/>
  <c r="U150" i="3" s="1"/>
  <c r="Q150" i="2"/>
  <c r="L151" i="3"/>
  <c r="Q151" i="3" s="1"/>
  <c r="U151" i="3" s="1"/>
  <c r="Q151" i="2"/>
  <c r="L152" i="3"/>
  <c r="Q152" i="3" s="1"/>
  <c r="U152" i="3" s="1"/>
  <c r="Q152" i="2"/>
  <c r="L153" i="3"/>
  <c r="Q153" i="3" s="1"/>
  <c r="U153" i="3" s="1"/>
  <c r="Q153" i="2"/>
  <c r="L154" i="3"/>
  <c r="Q154" i="3" s="1"/>
  <c r="U154" i="3" s="1"/>
  <c r="Q154" i="2"/>
  <c r="L155" i="3"/>
  <c r="Q155" i="3" s="1"/>
  <c r="U155" i="3" s="1"/>
  <c r="Q155" i="2"/>
  <c r="L156" i="3"/>
  <c r="Q156" i="3" s="1"/>
  <c r="U156" i="3" s="1"/>
  <c r="Q156" i="2"/>
  <c r="B61" i="3"/>
  <c r="H61" i="3" s="1"/>
  <c r="U61" i="2"/>
  <c r="J61" i="2"/>
  <c r="J61" i="31"/>
  <c r="U61" i="31"/>
  <c r="G158" i="6"/>
  <c r="G158" i="5"/>
  <c r="L101" i="4"/>
  <c r="L92" i="4"/>
  <c r="L5" i="2"/>
  <c r="O26" i="2"/>
  <c r="N26" i="2"/>
  <c r="M26" i="2"/>
  <c r="L26" i="2"/>
  <c r="O25" i="2"/>
  <c r="N25" i="2"/>
  <c r="M25" i="2"/>
  <c r="L25" i="2"/>
  <c r="O17" i="2"/>
  <c r="N17" i="2"/>
  <c r="M17" i="2"/>
  <c r="L17" i="2"/>
  <c r="O16" i="2"/>
  <c r="N16" i="2"/>
  <c r="M16" i="2"/>
  <c r="L16" i="2"/>
  <c r="O15" i="2"/>
  <c r="N15" i="2"/>
  <c r="M15" i="2"/>
  <c r="L15" i="2"/>
  <c r="O14" i="2"/>
  <c r="N14" i="2"/>
  <c r="M14" i="2"/>
  <c r="L14" i="2"/>
  <c r="O13" i="2"/>
  <c r="N13" i="2"/>
  <c r="M13" i="2"/>
  <c r="L13" i="2"/>
  <c r="O12" i="2"/>
  <c r="N12" i="2"/>
  <c r="M12" i="2"/>
  <c r="L12" i="2"/>
  <c r="O11" i="2"/>
  <c r="N11" i="2"/>
  <c r="M11" i="2"/>
  <c r="L11" i="2"/>
  <c r="O10" i="2"/>
  <c r="N10" i="2"/>
  <c r="M10" i="2"/>
  <c r="L10" i="2"/>
  <c r="O9" i="2"/>
  <c r="N9" i="2"/>
  <c r="M9" i="2"/>
  <c r="L9" i="2"/>
  <c r="O8" i="2"/>
  <c r="N8" i="2"/>
  <c r="M8" i="2"/>
  <c r="L8" i="2"/>
  <c r="O7" i="2"/>
  <c r="N7" i="2"/>
  <c r="M7" i="2"/>
  <c r="L7" i="2"/>
  <c r="M6" i="2"/>
  <c r="L6" i="2"/>
  <c r="O6" i="2"/>
  <c r="N6" i="2"/>
  <c r="L18" i="3"/>
  <c r="L18" i="4" s="1"/>
  <c r="L18" i="5" s="1"/>
  <c r="L18" i="6" s="1"/>
  <c r="Q18" i="2"/>
  <c r="M18" i="3"/>
  <c r="M18" i="4" s="1"/>
  <c r="M18" i="5" s="1"/>
  <c r="M18" i="6" s="1"/>
  <c r="R18" i="2"/>
  <c r="N18" i="3"/>
  <c r="N18" i="4" s="1"/>
  <c r="N18" i="5" s="1"/>
  <c r="N18" i="6" s="1"/>
  <c r="S18" i="2"/>
  <c r="O18" i="3"/>
  <c r="O18" i="4" s="1"/>
  <c r="O18" i="5" s="1"/>
  <c r="O18" i="6" s="1"/>
  <c r="T18" i="2"/>
  <c r="L19" i="3"/>
  <c r="L19" i="4" s="1"/>
  <c r="L19" i="5" s="1"/>
  <c r="L19" i="6" s="1"/>
  <c r="Q19" i="2"/>
  <c r="M19" i="3"/>
  <c r="M19" i="4" s="1"/>
  <c r="M19" i="5" s="1"/>
  <c r="M19" i="6" s="1"/>
  <c r="R19" i="2"/>
  <c r="N19" i="3"/>
  <c r="N19" i="4" s="1"/>
  <c r="N19" i="5" s="1"/>
  <c r="N19" i="6" s="1"/>
  <c r="S19" i="2"/>
  <c r="O19" i="3"/>
  <c r="O19" i="4" s="1"/>
  <c r="O19" i="5" s="1"/>
  <c r="O19" i="6" s="1"/>
  <c r="T19" i="2"/>
  <c r="L20" i="3"/>
  <c r="L20" i="4" s="1"/>
  <c r="L20" i="5" s="1"/>
  <c r="L20" i="6" s="1"/>
  <c r="Q20" i="2"/>
  <c r="M20" i="3"/>
  <c r="M20" i="4" s="1"/>
  <c r="M20" i="5" s="1"/>
  <c r="M20" i="6" s="1"/>
  <c r="R20" i="2"/>
  <c r="N20" i="3"/>
  <c r="N20" i="4" s="1"/>
  <c r="N20" i="5" s="1"/>
  <c r="N20" i="6" s="1"/>
  <c r="S20" i="2"/>
  <c r="O20" i="3"/>
  <c r="O20" i="4" s="1"/>
  <c r="O20" i="5" s="1"/>
  <c r="O20" i="6" s="1"/>
  <c r="T20" i="2"/>
  <c r="L21" i="3"/>
  <c r="L21" i="4" s="1"/>
  <c r="L21" i="5" s="1"/>
  <c r="L21" i="6" s="1"/>
  <c r="L21" i="7" s="1"/>
  <c r="Q21" i="7" s="1"/>
  <c r="Q21" i="2"/>
  <c r="M21" i="3"/>
  <c r="M21" i="4" s="1"/>
  <c r="M21" i="5" s="1"/>
  <c r="M21" i="6" s="1"/>
  <c r="M21" i="7" s="1"/>
  <c r="R21" i="7" s="1"/>
  <c r="R21" i="2"/>
  <c r="N21" i="3"/>
  <c r="N21" i="4" s="1"/>
  <c r="N21" i="5" s="1"/>
  <c r="N21" i="6" s="1"/>
  <c r="N21" i="7" s="1"/>
  <c r="S21" i="7" s="1"/>
  <c r="S21" i="2"/>
  <c r="O21" i="3"/>
  <c r="O21" i="4" s="1"/>
  <c r="O21" i="5" s="1"/>
  <c r="O21" i="6" s="1"/>
  <c r="O21" i="7" s="1"/>
  <c r="T21" i="7" s="1"/>
  <c r="T21" i="2"/>
  <c r="L22" i="3"/>
  <c r="L22" i="4" s="1"/>
  <c r="L22" i="5" s="1"/>
  <c r="L22" i="6" s="1"/>
  <c r="L22" i="7" s="1"/>
  <c r="Q22" i="7" s="1"/>
  <c r="Q22" i="2"/>
  <c r="M22" i="3"/>
  <c r="M22" i="4" s="1"/>
  <c r="M22" i="5" s="1"/>
  <c r="M22" i="6" s="1"/>
  <c r="M22" i="7" s="1"/>
  <c r="R22" i="7" s="1"/>
  <c r="R22" i="2"/>
  <c r="N22" i="3"/>
  <c r="N22" i="4" s="1"/>
  <c r="N22" i="5" s="1"/>
  <c r="N22" i="6" s="1"/>
  <c r="N22" i="7" s="1"/>
  <c r="S22" i="7" s="1"/>
  <c r="S22" i="2"/>
  <c r="O22" i="3"/>
  <c r="O22" i="4" s="1"/>
  <c r="O22" i="5" s="1"/>
  <c r="O22" i="6" s="1"/>
  <c r="O22" i="7" s="1"/>
  <c r="T22" i="7" s="1"/>
  <c r="T22" i="2"/>
  <c r="L23" i="3"/>
  <c r="L23" i="4" s="1"/>
  <c r="L23" i="5" s="1"/>
  <c r="L23" i="6" s="1"/>
  <c r="Q23" i="2"/>
  <c r="M23" i="3"/>
  <c r="M23" i="4" s="1"/>
  <c r="M23" i="5" s="1"/>
  <c r="M23" i="6" s="1"/>
  <c r="R23" i="2"/>
  <c r="N23" i="3"/>
  <c r="N23" i="4" s="1"/>
  <c r="N23" i="5" s="1"/>
  <c r="N23" i="6" s="1"/>
  <c r="S23" i="2"/>
  <c r="O23" i="3"/>
  <c r="O23" i="4" s="1"/>
  <c r="O23" i="5" s="1"/>
  <c r="O23" i="6" s="1"/>
  <c r="T23" i="2"/>
  <c r="L24" i="3"/>
  <c r="L24" i="4" s="1"/>
  <c r="L24" i="5" s="1"/>
  <c r="L24" i="6" s="1"/>
  <c r="Q24" i="2"/>
  <c r="M24" i="3"/>
  <c r="M24" i="4" s="1"/>
  <c r="M24" i="5" s="1"/>
  <c r="M24" i="6" s="1"/>
  <c r="R24" i="2"/>
  <c r="N24" i="3"/>
  <c r="N24" i="4" s="1"/>
  <c r="N24" i="5" s="1"/>
  <c r="N24" i="6" s="1"/>
  <c r="S24" i="2"/>
  <c r="O24" i="3"/>
  <c r="O24" i="4" s="1"/>
  <c r="O24" i="5" s="1"/>
  <c r="O24" i="6" s="1"/>
  <c r="T24" i="2"/>
  <c r="I158" i="9"/>
  <c r="D158" i="7"/>
  <c r="I158" i="5"/>
  <c r="K134" i="3"/>
  <c r="P134" i="3" s="1"/>
  <c r="M134" i="3"/>
  <c r="R134" i="3" s="1"/>
  <c r="N134" i="3"/>
  <c r="S134" i="3" s="1"/>
  <c r="O134" i="3"/>
  <c r="T134" i="3" s="1"/>
  <c r="J134" i="2"/>
  <c r="B134" i="3"/>
  <c r="H134" i="3" s="1"/>
  <c r="B5" i="31"/>
  <c r="B5" i="2"/>
  <c r="J26" i="2"/>
  <c r="J25" i="2"/>
  <c r="J17" i="2"/>
  <c r="J16" i="2"/>
  <c r="J15" i="2"/>
  <c r="J13" i="2"/>
  <c r="J12" i="2"/>
  <c r="J11" i="2"/>
  <c r="J10" i="2"/>
  <c r="J9" i="2"/>
  <c r="J8" i="2"/>
  <c r="J7" i="2"/>
  <c r="J6" i="2"/>
  <c r="K18" i="4"/>
  <c r="P18" i="3"/>
  <c r="Q18" i="3"/>
  <c r="R18" i="3"/>
  <c r="S18" i="3"/>
  <c r="T18" i="3"/>
  <c r="K19" i="4"/>
  <c r="P19" i="3"/>
  <c r="Q19" i="3"/>
  <c r="R19" i="3"/>
  <c r="S19" i="3"/>
  <c r="T19" i="3"/>
  <c r="K20" i="4"/>
  <c r="P20" i="3"/>
  <c r="Q20" i="3"/>
  <c r="R20" i="3"/>
  <c r="S20" i="3"/>
  <c r="T20" i="3"/>
  <c r="K21" i="4"/>
  <c r="P21" i="3"/>
  <c r="Q21" i="3"/>
  <c r="R21" i="3"/>
  <c r="S21" i="3"/>
  <c r="T21" i="3"/>
  <c r="K22" i="4"/>
  <c r="P22" i="3"/>
  <c r="Q22" i="3"/>
  <c r="R22" i="3"/>
  <c r="S22" i="3"/>
  <c r="T22" i="3"/>
  <c r="K23" i="4"/>
  <c r="P23" i="3"/>
  <c r="Q23" i="3"/>
  <c r="R23" i="3"/>
  <c r="S23" i="3"/>
  <c r="T23" i="3"/>
  <c r="K24" i="4"/>
  <c r="P24" i="3"/>
  <c r="Q24" i="3"/>
  <c r="R24" i="3"/>
  <c r="S24" i="3"/>
  <c r="T24" i="3"/>
  <c r="B24" i="3"/>
  <c r="H24" i="3" s="1"/>
  <c r="U24" i="31"/>
  <c r="J24" i="31"/>
  <c r="B23" i="3"/>
  <c r="H23" i="3" s="1"/>
  <c r="U23" i="31"/>
  <c r="J23" i="31"/>
  <c r="B22" i="3"/>
  <c r="H22" i="3" s="1"/>
  <c r="U22" i="31"/>
  <c r="J22" i="31"/>
  <c r="B21" i="3"/>
  <c r="H21" i="3" s="1"/>
  <c r="U21" i="31"/>
  <c r="J21" i="31"/>
  <c r="B20" i="3"/>
  <c r="H20" i="3" s="1"/>
  <c r="B18" i="3"/>
  <c r="H18" i="3" s="1"/>
  <c r="U18" i="31"/>
  <c r="J18" i="31"/>
  <c r="B19" i="3"/>
  <c r="H19" i="3" s="1"/>
  <c r="U19" i="31"/>
  <c r="J19" i="31"/>
  <c r="C158" i="30"/>
  <c r="D158" i="30"/>
  <c r="E158" i="30"/>
  <c r="F158" i="30"/>
  <c r="G158" i="30"/>
  <c r="P118" i="31"/>
  <c r="P157" i="31" s="1"/>
  <c r="Q118" i="31"/>
  <c r="R118" i="31"/>
  <c r="S118" i="31"/>
  <c r="T118" i="31"/>
  <c r="P119" i="30"/>
  <c r="T119" i="30"/>
  <c r="Q119" i="29"/>
  <c r="L119" i="30"/>
  <c r="Q119" i="30" s="1"/>
  <c r="R119" i="29"/>
  <c r="M119" i="30"/>
  <c r="R119" i="30" s="1"/>
  <c r="S119" i="29"/>
  <c r="N119" i="30"/>
  <c r="S119" i="30" s="1"/>
  <c r="P120" i="30"/>
  <c r="T120" i="30"/>
  <c r="Q120" i="29"/>
  <c r="L120" i="30"/>
  <c r="Q120" i="30" s="1"/>
  <c r="R120" i="29"/>
  <c r="M120" i="30"/>
  <c r="R120" i="30" s="1"/>
  <c r="S120" i="29"/>
  <c r="N120" i="30"/>
  <c r="S120" i="30" s="1"/>
  <c r="P121" i="30"/>
  <c r="T121" i="30"/>
  <c r="Q121" i="29"/>
  <c r="L121" i="30"/>
  <c r="Q121" i="30" s="1"/>
  <c r="R121" i="29"/>
  <c r="M121" i="30"/>
  <c r="R121" i="30" s="1"/>
  <c r="S121" i="29"/>
  <c r="N121" i="30"/>
  <c r="S121" i="30" s="1"/>
  <c r="P122" i="30"/>
  <c r="T122" i="30"/>
  <c r="Q122" i="29"/>
  <c r="L122" i="30"/>
  <c r="Q122" i="30" s="1"/>
  <c r="R122" i="29"/>
  <c r="M122" i="30"/>
  <c r="R122" i="30" s="1"/>
  <c r="S122" i="29"/>
  <c r="N122" i="30"/>
  <c r="S122" i="30" s="1"/>
  <c r="P123" i="30"/>
  <c r="T123" i="30"/>
  <c r="Q123" i="29"/>
  <c r="L123" i="30"/>
  <c r="Q123" i="30" s="1"/>
  <c r="R123" i="29"/>
  <c r="M123" i="30"/>
  <c r="R123" i="30" s="1"/>
  <c r="S123" i="29"/>
  <c r="N123" i="30"/>
  <c r="S123" i="30" s="1"/>
  <c r="P124" i="30"/>
  <c r="T124" i="30"/>
  <c r="Q124" i="29"/>
  <c r="L124" i="30"/>
  <c r="Q124" i="30" s="1"/>
  <c r="R124" i="29"/>
  <c r="M124" i="30"/>
  <c r="R124" i="30" s="1"/>
  <c r="S124" i="29"/>
  <c r="N124" i="30"/>
  <c r="S124" i="30" s="1"/>
  <c r="P125" i="30"/>
  <c r="T125" i="30"/>
  <c r="Q125" i="29"/>
  <c r="L125" i="30"/>
  <c r="Q125" i="30" s="1"/>
  <c r="R125" i="29"/>
  <c r="M125" i="30"/>
  <c r="R125" i="30" s="1"/>
  <c r="S125" i="29"/>
  <c r="N125" i="30"/>
  <c r="S125" i="30" s="1"/>
  <c r="P126" i="30"/>
  <c r="T126" i="30"/>
  <c r="Q126" i="29"/>
  <c r="L126" i="30"/>
  <c r="Q126" i="30" s="1"/>
  <c r="R126" i="29"/>
  <c r="M126" i="30"/>
  <c r="R126" i="30" s="1"/>
  <c r="S126" i="29"/>
  <c r="N126" i="30"/>
  <c r="S126" i="30" s="1"/>
  <c r="P127" i="30"/>
  <c r="T127" i="30"/>
  <c r="Q127" i="29"/>
  <c r="L127" i="30"/>
  <c r="Q127" i="30" s="1"/>
  <c r="R127" i="29"/>
  <c r="M127" i="30"/>
  <c r="R127" i="30" s="1"/>
  <c r="S127" i="29"/>
  <c r="N127" i="30"/>
  <c r="S127" i="30" s="1"/>
  <c r="P128" i="30"/>
  <c r="T128" i="30"/>
  <c r="Q128" i="29"/>
  <c r="L128" i="30"/>
  <c r="Q128" i="30" s="1"/>
  <c r="R128" i="29"/>
  <c r="M128" i="30"/>
  <c r="R128" i="30" s="1"/>
  <c r="S128" i="29"/>
  <c r="N128" i="30"/>
  <c r="S128" i="30" s="1"/>
  <c r="P129" i="30"/>
  <c r="T129" i="30"/>
  <c r="Q129" i="29"/>
  <c r="L129" i="30"/>
  <c r="Q129" i="30" s="1"/>
  <c r="R129" i="29"/>
  <c r="M129" i="30"/>
  <c r="R129" i="30" s="1"/>
  <c r="S129" i="29"/>
  <c r="N129" i="30"/>
  <c r="S129" i="30" s="1"/>
  <c r="P130" i="30"/>
  <c r="T130" i="30"/>
  <c r="Q130" i="29"/>
  <c r="L130" i="30"/>
  <c r="Q130" i="30" s="1"/>
  <c r="R130" i="29"/>
  <c r="M130" i="30"/>
  <c r="R130" i="30" s="1"/>
  <c r="S130" i="29"/>
  <c r="N130" i="30"/>
  <c r="S130" i="30" s="1"/>
  <c r="P131" i="30"/>
  <c r="T131" i="30"/>
  <c r="Q131" i="29"/>
  <c r="L131" i="30"/>
  <c r="Q131" i="30" s="1"/>
  <c r="R131" i="29"/>
  <c r="M131" i="30"/>
  <c r="R131" i="30" s="1"/>
  <c r="S131" i="29"/>
  <c r="N131" i="30"/>
  <c r="S131" i="30" s="1"/>
  <c r="P132" i="30"/>
  <c r="T132" i="30"/>
  <c r="Q132" i="29"/>
  <c r="L132" i="30"/>
  <c r="Q132" i="30" s="1"/>
  <c r="R132" i="29"/>
  <c r="M132" i="30"/>
  <c r="R132" i="30" s="1"/>
  <c r="S132" i="29"/>
  <c r="N132" i="30"/>
  <c r="S132" i="30" s="1"/>
  <c r="P133" i="30"/>
  <c r="T133" i="30"/>
  <c r="Q133" i="29"/>
  <c r="L133" i="30"/>
  <c r="Q133" i="30" s="1"/>
  <c r="R133" i="29"/>
  <c r="M133" i="30"/>
  <c r="R133" i="30" s="1"/>
  <c r="S133" i="29"/>
  <c r="N133" i="30"/>
  <c r="S133" i="30" s="1"/>
  <c r="P134" i="30"/>
  <c r="T134" i="30"/>
  <c r="Q134" i="29"/>
  <c r="L134" i="30"/>
  <c r="Q134" i="30" s="1"/>
  <c r="R134" i="29"/>
  <c r="M134" i="30"/>
  <c r="R134" i="30" s="1"/>
  <c r="S134" i="29"/>
  <c r="N134" i="30"/>
  <c r="S134" i="30" s="1"/>
  <c r="U26" i="1"/>
  <c r="J26" i="1"/>
  <c r="B26" i="31"/>
  <c r="H26" i="31" s="1"/>
  <c r="U25" i="1"/>
  <c r="J25" i="1"/>
  <c r="B25" i="31"/>
  <c r="H25" i="31" s="1"/>
  <c r="U17" i="1"/>
  <c r="J17" i="1"/>
  <c r="B17" i="31"/>
  <c r="H17" i="31" s="1"/>
  <c r="U16" i="1"/>
  <c r="J16" i="1"/>
  <c r="B16" i="31"/>
  <c r="H16" i="31" s="1"/>
  <c r="U15" i="1"/>
  <c r="J15" i="1"/>
  <c r="B15" i="31"/>
  <c r="H15" i="31" s="1"/>
  <c r="U14" i="1"/>
  <c r="J14" i="1"/>
  <c r="B14" i="31"/>
  <c r="H14" i="31" s="1"/>
  <c r="U13" i="1"/>
  <c r="J13" i="1"/>
  <c r="B13" i="31"/>
  <c r="H13" i="31" s="1"/>
  <c r="U12" i="1"/>
  <c r="J12" i="1"/>
  <c r="B12" i="31"/>
  <c r="H12" i="31" s="1"/>
  <c r="U11" i="1"/>
  <c r="J11" i="1"/>
  <c r="B11" i="31"/>
  <c r="H11" i="31" s="1"/>
  <c r="U10" i="1"/>
  <c r="J10" i="1"/>
  <c r="B10" i="31"/>
  <c r="H10" i="31" s="1"/>
  <c r="U9" i="1"/>
  <c r="J9" i="1"/>
  <c r="B9" i="31"/>
  <c r="H9" i="31" s="1"/>
  <c r="U8" i="1"/>
  <c r="J8" i="1"/>
  <c r="B8" i="31"/>
  <c r="H8" i="31" s="1"/>
  <c r="U7" i="1"/>
  <c r="J7" i="1"/>
  <c r="B7" i="31"/>
  <c r="H7" i="31" s="1"/>
  <c r="U6" i="1"/>
  <c r="J6" i="1"/>
  <c r="B6" i="31"/>
  <c r="H6" i="31" s="1"/>
  <c r="S41" i="2"/>
  <c r="N41" i="3"/>
  <c r="N41" i="4" s="1"/>
  <c r="S41" i="4" s="1"/>
  <c r="T41" i="2"/>
  <c r="O41" i="3"/>
  <c r="O41" i="4" s="1"/>
  <c r="T41" i="4" s="1"/>
  <c r="T57" i="2"/>
  <c r="S57" i="2"/>
  <c r="R57" i="2"/>
  <c r="Q57" i="2"/>
  <c r="T56" i="2"/>
  <c r="O56" i="3"/>
  <c r="S56" i="2"/>
  <c r="N56" i="3"/>
  <c r="R56" i="2"/>
  <c r="M56" i="3"/>
  <c r="Q56" i="2"/>
  <c r="T55" i="2"/>
  <c r="O55" i="3"/>
  <c r="S55" i="2"/>
  <c r="N55" i="3"/>
  <c r="R55" i="2"/>
  <c r="M55" i="3"/>
  <c r="Q55" i="2"/>
  <c r="T54" i="2"/>
  <c r="O54" i="3"/>
  <c r="S54" i="2"/>
  <c r="N54" i="3"/>
  <c r="R54" i="2"/>
  <c r="M54" i="3"/>
  <c r="Q54" i="2"/>
  <c r="T53" i="2"/>
  <c r="O53" i="3"/>
  <c r="S53" i="2"/>
  <c r="N53" i="3"/>
  <c r="R53" i="2"/>
  <c r="M53" i="3"/>
  <c r="Q53" i="2"/>
  <c r="T52" i="2"/>
  <c r="O52" i="3"/>
  <c r="S52" i="2"/>
  <c r="N52" i="3"/>
  <c r="R52" i="2"/>
  <c r="M52" i="3"/>
  <c r="Q52" i="2"/>
  <c r="T51" i="2"/>
  <c r="O51" i="3"/>
  <c r="S51" i="2"/>
  <c r="N51" i="3"/>
  <c r="R51" i="2"/>
  <c r="M51" i="3"/>
  <c r="Q51" i="2"/>
  <c r="T50" i="2"/>
  <c r="O50" i="3"/>
  <c r="S50" i="2"/>
  <c r="N50" i="3"/>
  <c r="R50" i="2"/>
  <c r="M50" i="3"/>
  <c r="Q50" i="2"/>
  <c r="T49" i="2"/>
  <c r="O49" i="3"/>
  <c r="S49" i="2"/>
  <c r="N49" i="3"/>
  <c r="R49" i="2"/>
  <c r="M49" i="3"/>
  <c r="Q49" i="2"/>
  <c r="T48" i="2"/>
  <c r="O48" i="3"/>
  <c r="S48" i="2"/>
  <c r="N48" i="3"/>
  <c r="R48" i="2"/>
  <c r="M48" i="3"/>
  <c r="Q48" i="2"/>
  <c r="S47" i="2"/>
  <c r="N47" i="3"/>
  <c r="R47" i="2"/>
  <c r="M47" i="3"/>
  <c r="Q47" i="2"/>
  <c r="T46" i="2"/>
  <c r="O46" i="3"/>
  <c r="S46" i="2"/>
  <c r="N46" i="3"/>
  <c r="R46" i="2"/>
  <c r="M46" i="3"/>
  <c r="Q46" i="2"/>
  <c r="T45" i="2"/>
  <c r="O45" i="3"/>
  <c r="S45" i="2"/>
  <c r="N45" i="3"/>
  <c r="R45" i="2"/>
  <c r="M45" i="3"/>
  <c r="Q45" i="2"/>
  <c r="T44" i="2"/>
  <c r="O44" i="3"/>
  <c r="O44" i="4" s="1"/>
  <c r="T44" i="4" s="1"/>
  <c r="S44" i="2"/>
  <c r="N44" i="3"/>
  <c r="N44" i="4" s="1"/>
  <c r="S44" i="4" s="1"/>
  <c r="R44" i="2"/>
  <c r="M44" i="3"/>
  <c r="M44" i="4" s="1"/>
  <c r="R44" i="4" s="1"/>
  <c r="Q44" i="2"/>
  <c r="L44" i="4"/>
  <c r="Q44" i="4" s="1"/>
  <c r="T43" i="2"/>
  <c r="O43" i="3"/>
  <c r="O43" i="4" s="1"/>
  <c r="T43" i="4" s="1"/>
  <c r="S43" i="2"/>
  <c r="N43" i="3"/>
  <c r="N43" i="4" s="1"/>
  <c r="S43" i="4" s="1"/>
  <c r="R43" i="2"/>
  <c r="M43" i="3"/>
  <c r="M43" i="4" s="1"/>
  <c r="R43" i="4" s="1"/>
  <c r="Q43" i="2"/>
  <c r="L43" i="4"/>
  <c r="Q43" i="4" s="1"/>
  <c r="T42" i="2"/>
  <c r="O42" i="3"/>
  <c r="O42" i="4" s="1"/>
  <c r="T42" i="4" s="1"/>
  <c r="S42" i="2"/>
  <c r="N42" i="3"/>
  <c r="N42" i="4" s="1"/>
  <c r="S42" i="4" s="1"/>
  <c r="R42" i="2"/>
  <c r="M42" i="3"/>
  <c r="M42" i="4" s="1"/>
  <c r="R42" i="4" s="1"/>
  <c r="Q42" i="2"/>
  <c r="L42" i="4"/>
  <c r="Q42" i="4" s="1"/>
  <c r="T101" i="2"/>
  <c r="O101" i="3"/>
  <c r="S101" i="2"/>
  <c r="N101" i="3"/>
  <c r="R101" i="2"/>
  <c r="M101" i="3"/>
  <c r="Q101" i="2"/>
  <c r="P101" i="2"/>
  <c r="K101" i="3"/>
  <c r="T100" i="2"/>
  <c r="O100" i="3"/>
  <c r="O91" i="4" s="1"/>
  <c r="S100" i="2"/>
  <c r="N100" i="3"/>
  <c r="N91" i="4" s="1"/>
  <c r="R100" i="2"/>
  <c r="M100" i="3"/>
  <c r="M91" i="4" s="1"/>
  <c r="Q100" i="2"/>
  <c r="P100" i="2"/>
  <c r="K100" i="3"/>
  <c r="K91" i="4" s="1"/>
  <c r="T99" i="2"/>
  <c r="O99" i="3"/>
  <c r="O90" i="4" s="1"/>
  <c r="S99" i="2"/>
  <c r="N99" i="3"/>
  <c r="N90" i="4" s="1"/>
  <c r="R99" i="2"/>
  <c r="M99" i="3"/>
  <c r="M90" i="4" s="1"/>
  <c r="Q99" i="2"/>
  <c r="P99" i="2"/>
  <c r="K99" i="3"/>
  <c r="K90" i="4" s="1"/>
  <c r="T98" i="2"/>
  <c r="O98" i="3"/>
  <c r="O89" i="4" s="1"/>
  <c r="S98" i="2"/>
  <c r="N98" i="3"/>
  <c r="N89" i="4" s="1"/>
  <c r="R98" i="2"/>
  <c r="M98" i="3"/>
  <c r="M89" i="4" s="1"/>
  <c r="Q98" i="2"/>
  <c r="P98" i="2"/>
  <c r="K98" i="3"/>
  <c r="K89" i="4" s="1"/>
  <c r="O88" i="4"/>
  <c r="N88" i="4"/>
  <c r="M88" i="4"/>
  <c r="K88" i="4"/>
  <c r="T87" i="2"/>
  <c r="O87" i="3"/>
  <c r="S87" i="2"/>
  <c r="N87" i="3"/>
  <c r="R87" i="2"/>
  <c r="M87" i="3"/>
  <c r="Q87" i="2"/>
  <c r="P87" i="2"/>
  <c r="K87" i="3"/>
  <c r="T86" i="2"/>
  <c r="O86" i="3"/>
  <c r="S86" i="2"/>
  <c r="N86" i="3"/>
  <c r="R86" i="2"/>
  <c r="M86" i="3"/>
  <c r="Q86" i="2"/>
  <c r="P86" i="2"/>
  <c r="K86" i="3"/>
  <c r="T85" i="2"/>
  <c r="O85" i="3"/>
  <c r="S85" i="2"/>
  <c r="N85" i="3"/>
  <c r="R85" i="2"/>
  <c r="M85" i="3"/>
  <c r="Q85" i="2"/>
  <c r="P85" i="2"/>
  <c r="K85" i="3"/>
  <c r="T84" i="2"/>
  <c r="O84" i="3"/>
  <c r="S84" i="2"/>
  <c r="N84" i="3"/>
  <c r="R84" i="2"/>
  <c r="M84" i="3"/>
  <c r="Q84" i="2"/>
  <c r="P84" i="2"/>
  <c r="K84" i="3"/>
  <c r="T83" i="2"/>
  <c r="O83" i="3"/>
  <c r="S83" i="2"/>
  <c r="N83" i="3"/>
  <c r="R83" i="2"/>
  <c r="M83" i="3"/>
  <c r="Q83" i="2"/>
  <c r="P83" i="2"/>
  <c r="K83" i="3"/>
  <c r="T82" i="2"/>
  <c r="O82" i="3"/>
  <c r="S82" i="2"/>
  <c r="N82" i="3"/>
  <c r="R82" i="2"/>
  <c r="M82" i="3"/>
  <c r="Q82" i="2"/>
  <c r="P82" i="2"/>
  <c r="K82" i="3"/>
  <c r="T81" i="2"/>
  <c r="O81" i="3"/>
  <c r="S81" i="2"/>
  <c r="N81" i="3"/>
  <c r="R81" i="2"/>
  <c r="M81" i="3"/>
  <c r="Q81" i="2"/>
  <c r="P81" i="2"/>
  <c r="K81" i="3"/>
  <c r="T80" i="2"/>
  <c r="O80" i="3"/>
  <c r="S80" i="2"/>
  <c r="N80" i="3"/>
  <c r="R80" i="2"/>
  <c r="M80" i="3"/>
  <c r="Q80" i="2"/>
  <c r="P80" i="2"/>
  <c r="K80" i="3"/>
  <c r="T79" i="2"/>
  <c r="O79" i="3"/>
  <c r="S79" i="2"/>
  <c r="N79" i="3"/>
  <c r="R79" i="2"/>
  <c r="M79" i="3"/>
  <c r="Q79" i="2"/>
  <c r="P79" i="2"/>
  <c r="K79" i="3"/>
  <c r="T78" i="2"/>
  <c r="O78" i="3"/>
  <c r="S78" i="2"/>
  <c r="N78" i="3"/>
  <c r="R78" i="2"/>
  <c r="M78" i="3"/>
  <c r="Q78" i="2"/>
  <c r="P78" i="2"/>
  <c r="K78" i="3"/>
  <c r="T77" i="2"/>
  <c r="O77" i="3"/>
  <c r="S77" i="2"/>
  <c r="N77" i="3"/>
  <c r="R77" i="2"/>
  <c r="M77" i="3"/>
  <c r="Q77" i="2"/>
  <c r="P77" i="2"/>
  <c r="K77" i="3"/>
  <c r="J41" i="1"/>
  <c r="B73" i="31"/>
  <c r="B118" i="2"/>
  <c r="B157" i="2" s="1"/>
  <c r="J118" i="1"/>
  <c r="B134" i="4"/>
  <c r="H134" i="4" s="1"/>
  <c r="B133" i="3"/>
  <c r="H133" i="3" s="1"/>
  <c r="B133" i="4" s="1"/>
  <c r="H133" i="4" s="1"/>
  <c r="U134" i="1"/>
  <c r="J134" i="1"/>
  <c r="H133" i="31"/>
  <c r="H132" i="2"/>
  <c r="B132" i="3" s="1"/>
  <c r="H132" i="3" s="1"/>
  <c r="B132" i="4" s="1"/>
  <c r="H132" i="4" s="1"/>
  <c r="U132" i="1"/>
  <c r="J132" i="1"/>
  <c r="B132" i="31"/>
  <c r="H132" i="31" s="1"/>
  <c r="H131" i="2"/>
  <c r="B131" i="3" s="1"/>
  <c r="H131" i="3" s="1"/>
  <c r="B131" i="4" s="1"/>
  <c r="H131" i="4" s="1"/>
  <c r="U131" i="1"/>
  <c r="J131" i="1"/>
  <c r="B131" i="31"/>
  <c r="H131" i="31" s="1"/>
  <c r="H130" i="2"/>
  <c r="B130" i="3" s="1"/>
  <c r="H130" i="3" s="1"/>
  <c r="B130" i="4" s="1"/>
  <c r="H130" i="4" s="1"/>
  <c r="U130" i="1"/>
  <c r="J130" i="1"/>
  <c r="B130" i="31"/>
  <c r="H130" i="31" s="1"/>
  <c r="H129" i="2"/>
  <c r="B129" i="3" s="1"/>
  <c r="H129" i="3" s="1"/>
  <c r="B129" i="4" s="1"/>
  <c r="H129" i="4" s="1"/>
  <c r="U129" i="1"/>
  <c r="J129" i="1"/>
  <c r="B129" i="31"/>
  <c r="H129" i="31" s="1"/>
  <c r="H128" i="2"/>
  <c r="B128" i="3" s="1"/>
  <c r="H128" i="3" s="1"/>
  <c r="B128" i="4" s="1"/>
  <c r="H128" i="4" s="1"/>
  <c r="U128" i="1"/>
  <c r="J128" i="1"/>
  <c r="B128" i="31"/>
  <c r="H128" i="31" s="1"/>
  <c r="H127" i="2"/>
  <c r="B127" i="3" s="1"/>
  <c r="H127" i="3" s="1"/>
  <c r="U127" i="1"/>
  <c r="J127" i="1"/>
  <c r="B127" i="31"/>
  <c r="H127" i="31" s="1"/>
  <c r="H126" i="2"/>
  <c r="B126" i="3" s="1"/>
  <c r="H126" i="3" s="1"/>
  <c r="U126" i="1"/>
  <c r="J126" i="1"/>
  <c r="B126" i="31"/>
  <c r="H126" i="31" s="1"/>
  <c r="H125" i="2"/>
  <c r="B125" i="3" s="1"/>
  <c r="H125" i="3" s="1"/>
  <c r="U125" i="1"/>
  <c r="J125" i="1"/>
  <c r="B125" i="31"/>
  <c r="H125" i="31" s="1"/>
  <c r="H124" i="2"/>
  <c r="B124" i="3" s="1"/>
  <c r="H124" i="3" s="1"/>
  <c r="U124" i="1"/>
  <c r="J124" i="1"/>
  <c r="B124" i="31"/>
  <c r="H124" i="31" s="1"/>
  <c r="H123" i="2"/>
  <c r="B123" i="3" s="1"/>
  <c r="H123" i="3" s="1"/>
  <c r="U123" i="1"/>
  <c r="J123" i="1"/>
  <c r="B123" i="31"/>
  <c r="H123" i="31" s="1"/>
  <c r="H122" i="2"/>
  <c r="B122" i="3" s="1"/>
  <c r="H122" i="3" s="1"/>
  <c r="U122" i="1"/>
  <c r="J122" i="1"/>
  <c r="B122" i="31"/>
  <c r="H122" i="31" s="1"/>
  <c r="H121" i="2"/>
  <c r="B121" i="3" s="1"/>
  <c r="H121" i="3" s="1"/>
  <c r="U121" i="1"/>
  <c r="J121" i="1"/>
  <c r="B121" i="31"/>
  <c r="H121" i="31" s="1"/>
  <c r="H120" i="2"/>
  <c r="B120" i="3" s="1"/>
  <c r="H120" i="3" s="1"/>
  <c r="U120" i="1"/>
  <c r="J120" i="1"/>
  <c r="B120" i="31"/>
  <c r="H120" i="31" s="1"/>
  <c r="H119" i="2"/>
  <c r="B119" i="3" s="1"/>
  <c r="H119" i="3" s="1"/>
  <c r="U119" i="1"/>
  <c r="J119" i="1"/>
  <c r="B119" i="31"/>
  <c r="H119" i="31" s="1"/>
  <c r="B101" i="2"/>
  <c r="H101" i="2" s="1"/>
  <c r="U101" i="1"/>
  <c r="J101" i="1"/>
  <c r="B100" i="2"/>
  <c r="H100" i="2" s="1"/>
  <c r="U100" i="1"/>
  <c r="J100" i="1"/>
  <c r="B100" i="31"/>
  <c r="H100" i="31" s="1"/>
  <c r="B99" i="2"/>
  <c r="H99" i="2" s="1"/>
  <c r="U99" i="1"/>
  <c r="J99" i="1"/>
  <c r="B99" i="31"/>
  <c r="H99" i="31" s="1"/>
  <c r="B98" i="2"/>
  <c r="H98" i="2" s="1"/>
  <c r="U98" i="1"/>
  <c r="J98" i="1"/>
  <c r="U97" i="1"/>
  <c r="J97" i="1"/>
  <c r="B87" i="2"/>
  <c r="H87" i="2" s="1"/>
  <c r="U87" i="1"/>
  <c r="J87" i="1"/>
  <c r="B87" i="31"/>
  <c r="H87" i="31" s="1"/>
  <c r="B86" i="2"/>
  <c r="H86" i="2" s="1"/>
  <c r="U86" i="1"/>
  <c r="J86" i="1"/>
  <c r="B86" i="31"/>
  <c r="H86" i="31" s="1"/>
  <c r="B85" i="2"/>
  <c r="H85" i="2" s="1"/>
  <c r="U85" i="1"/>
  <c r="J85" i="1"/>
  <c r="B85" i="31"/>
  <c r="H85" i="31" s="1"/>
  <c r="B84" i="2"/>
  <c r="H84" i="2" s="1"/>
  <c r="U84" i="1"/>
  <c r="J84" i="1"/>
  <c r="B84" i="31"/>
  <c r="H84" i="31" s="1"/>
  <c r="B83" i="2"/>
  <c r="H83" i="2" s="1"/>
  <c r="U83" i="1"/>
  <c r="J83" i="1"/>
  <c r="B83" i="31"/>
  <c r="H83" i="31" s="1"/>
  <c r="B82" i="2"/>
  <c r="H82" i="2" s="1"/>
  <c r="U82" i="1"/>
  <c r="J82" i="1"/>
  <c r="B82" i="31"/>
  <c r="H82" i="31" s="1"/>
  <c r="B81" i="2"/>
  <c r="H81" i="2" s="1"/>
  <c r="U81" i="1"/>
  <c r="J81" i="1"/>
  <c r="B81" i="31"/>
  <c r="H81" i="31" s="1"/>
  <c r="B80" i="2"/>
  <c r="H80" i="2" s="1"/>
  <c r="U80" i="1"/>
  <c r="J80" i="1"/>
  <c r="B80" i="31"/>
  <c r="H80" i="31" s="1"/>
  <c r="B79" i="2"/>
  <c r="H79" i="2" s="1"/>
  <c r="U79" i="1"/>
  <c r="J79" i="1"/>
  <c r="B79" i="31"/>
  <c r="H79" i="31" s="1"/>
  <c r="B78" i="2"/>
  <c r="H78" i="2" s="1"/>
  <c r="U78" i="1"/>
  <c r="J78" i="1"/>
  <c r="B78" i="31"/>
  <c r="H78" i="31" s="1"/>
  <c r="B77" i="2"/>
  <c r="H77" i="2" s="1"/>
  <c r="U77" i="1"/>
  <c r="J77" i="1"/>
  <c r="B77" i="31"/>
  <c r="H77" i="31" s="1"/>
  <c r="U72" i="1"/>
  <c r="J72" i="1"/>
  <c r="H57" i="31"/>
  <c r="U56" i="1"/>
  <c r="J56" i="1"/>
  <c r="H56" i="31"/>
  <c r="U55" i="1"/>
  <c r="J55" i="1"/>
  <c r="H55" i="31"/>
  <c r="U54" i="1"/>
  <c r="J54" i="1"/>
  <c r="H54" i="31"/>
  <c r="U53" i="1"/>
  <c r="J53" i="1"/>
  <c r="H53" i="31"/>
  <c r="U52" i="1"/>
  <c r="J52" i="1"/>
  <c r="H52" i="31"/>
  <c r="U51" i="1"/>
  <c r="J51" i="1"/>
  <c r="H51" i="31"/>
  <c r="U50" i="1"/>
  <c r="J50" i="1"/>
  <c r="H50" i="31"/>
  <c r="U49" i="1"/>
  <c r="J49" i="1"/>
  <c r="H49" i="31"/>
  <c r="U48" i="1"/>
  <c r="J48" i="1"/>
  <c r="H48" i="31"/>
  <c r="U47" i="1"/>
  <c r="J47" i="1"/>
  <c r="H47" i="31"/>
  <c r="U46" i="1"/>
  <c r="J46" i="1"/>
  <c r="H46" i="31"/>
  <c r="U45" i="1"/>
  <c r="J45" i="1"/>
  <c r="H45" i="31"/>
  <c r="U44" i="1"/>
  <c r="J44" i="1"/>
  <c r="H44" i="31"/>
  <c r="U43" i="1"/>
  <c r="J43" i="1"/>
  <c r="H43" i="31"/>
  <c r="U42" i="1"/>
  <c r="J42" i="1"/>
  <c r="H42" i="31"/>
  <c r="B134" i="5"/>
  <c r="H134" i="5" s="1"/>
  <c r="B133" i="5"/>
  <c r="H133" i="5" s="1"/>
  <c r="B132" i="5"/>
  <c r="H132" i="5" s="1"/>
  <c r="B131" i="5"/>
  <c r="H131" i="5" s="1"/>
  <c r="B130" i="5"/>
  <c r="H130" i="5" s="1"/>
  <c r="B129" i="5"/>
  <c r="H129" i="5" s="1"/>
  <c r="B128" i="5"/>
  <c r="H128" i="5" s="1"/>
  <c r="B76" i="2"/>
  <c r="J76" i="1"/>
  <c r="J115" i="1" s="1"/>
  <c r="B76" i="31"/>
  <c r="B115" i="31" s="1"/>
  <c r="T47" i="2"/>
  <c r="O47" i="3"/>
  <c r="O5" i="3"/>
  <c r="N5" i="3"/>
  <c r="J5" i="1"/>
  <c r="J38" i="1" s="1"/>
  <c r="B101" i="3"/>
  <c r="H101" i="3" s="1"/>
  <c r="B101" i="4" s="1"/>
  <c r="U101" i="2"/>
  <c r="B100" i="3"/>
  <c r="H100" i="3" s="1"/>
  <c r="B100" i="4" s="1"/>
  <c r="U100" i="2"/>
  <c r="B99" i="3"/>
  <c r="H99" i="3" s="1"/>
  <c r="U99" i="2"/>
  <c r="B98" i="3"/>
  <c r="H98" i="3" s="1"/>
  <c r="H89" i="4" s="1"/>
  <c r="B89" i="5" s="1"/>
  <c r="H89" i="5" s="1"/>
  <c r="B89" i="6" s="1"/>
  <c r="U98" i="2"/>
  <c r="H88" i="4"/>
  <c r="B88" i="5" s="1"/>
  <c r="H88" i="5" s="1"/>
  <c r="B88" i="6" s="1"/>
  <c r="B87" i="3"/>
  <c r="H87" i="3" s="1"/>
  <c r="U87" i="2"/>
  <c r="B86" i="3"/>
  <c r="H86" i="3" s="1"/>
  <c r="U86" i="2"/>
  <c r="B85" i="3"/>
  <c r="H85" i="3" s="1"/>
  <c r="U85" i="2"/>
  <c r="B84" i="3"/>
  <c r="H84" i="3" s="1"/>
  <c r="U84" i="2"/>
  <c r="B83" i="3"/>
  <c r="H83" i="3" s="1"/>
  <c r="U83" i="2"/>
  <c r="B82" i="3"/>
  <c r="H82" i="3" s="1"/>
  <c r="U82" i="2"/>
  <c r="B81" i="3"/>
  <c r="H81" i="3" s="1"/>
  <c r="U81" i="2"/>
  <c r="B80" i="3"/>
  <c r="H80" i="3" s="1"/>
  <c r="U80" i="2"/>
  <c r="B79" i="3"/>
  <c r="H79" i="3" s="1"/>
  <c r="U79" i="2"/>
  <c r="B78" i="3"/>
  <c r="H78" i="3" s="1"/>
  <c r="U78" i="2"/>
  <c r="B77" i="3"/>
  <c r="H77" i="3" s="1"/>
  <c r="U77" i="2"/>
  <c r="U6" i="31"/>
  <c r="J6" i="31"/>
  <c r="U7" i="31"/>
  <c r="J7" i="31"/>
  <c r="U8" i="31"/>
  <c r="J8" i="31"/>
  <c r="U9" i="31"/>
  <c r="J9" i="31"/>
  <c r="U10" i="31"/>
  <c r="J10" i="31"/>
  <c r="U11" i="31"/>
  <c r="J11" i="31"/>
  <c r="U12" i="31"/>
  <c r="J12" i="31"/>
  <c r="U13" i="31"/>
  <c r="J13" i="31"/>
  <c r="U14" i="31"/>
  <c r="J14" i="31"/>
  <c r="U15" i="31"/>
  <c r="J15" i="31"/>
  <c r="U16" i="31"/>
  <c r="J16" i="31"/>
  <c r="U17" i="31"/>
  <c r="J17" i="31"/>
  <c r="U25" i="31"/>
  <c r="J25" i="31"/>
  <c r="U26" i="31"/>
  <c r="J26" i="31"/>
  <c r="U42" i="31"/>
  <c r="J42" i="31"/>
  <c r="U43" i="31"/>
  <c r="J43" i="31"/>
  <c r="U44" i="31"/>
  <c r="J44" i="31"/>
  <c r="U45" i="31"/>
  <c r="J45" i="31"/>
  <c r="U46" i="31"/>
  <c r="J46" i="31"/>
  <c r="U47" i="31"/>
  <c r="J47" i="31"/>
  <c r="U48" i="31"/>
  <c r="J48" i="31"/>
  <c r="U49" i="31"/>
  <c r="J49" i="31"/>
  <c r="U50" i="31"/>
  <c r="J50" i="31"/>
  <c r="U51" i="31"/>
  <c r="J51" i="31"/>
  <c r="U52" i="31"/>
  <c r="J52" i="31"/>
  <c r="U53" i="31"/>
  <c r="J53" i="31"/>
  <c r="U54" i="31"/>
  <c r="J54" i="31"/>
  <c r="U55" i="31"/>
  <c r="J55" i="31"/>
  <c r="U56" i="31"/>
  <c r="J56" i="31"/>
  <c r="U57" i="31"/>
  <c r="J57" i="31"/>
  <c r="U77" i="31"/>
  <c r="J77" i="31"/>
  <c r="U78" i="31"/>
  <c r="J78" i="31"/>
  <c r="U79" i="31"/>
  <c r="J79" i="31"/>
  <c r="U80" i="31"/>
  <c r="J80" i="31"/>
  <c r="U81" i="31"/>
  <c r="J81" i="31"/>
  <c r="U82" i="31"/>
  <c r="J82" i="31"/>
  <c r="U83" i="31"/>
  <c r="J83" i="31"/>
  <c r="U84" i="31"/>
  <c r="J84" i="31"/>
  <c r="U85" i="31"/>
  <c r="J85" i="31"/>
  <c r="U86" i="31"/>
  <c r="J86" i="31"/>
  <c r="U87" i="31"/>
  <c r="J87" i="31"/>
  <c r="U99" i="31"/>
  <c r="J99" i="31"/>
  <c r="U100" i="31"/>
  <c r="J100" i="31"/>
  <c r="U119" i="31"/>
  <c r="J119" i="31"/>
  <c r="U120" i="31"/>
  <c r="J120" i="31"/>
  <c r="U121" i="31"/>
  <c r="J121" i="31"/>
  <c r="U122" i="31"/>
  <c r="J122" i="31"/>
  <c r="U123" i="31"/>
  <c r="J123" i="31"/>
  <c r="U124" i="31"/>
  <c r="J124" i="31"/>
  <c r="U125" i="31"/>
  <c r="J125" i="31"/>
  <c r="U126" i="31"/>
  <c r="J126" i="31"/>
  <c r="U127" i="31"/>
  <c r="J127" i="31"/>
  <c r="U128" i="31"/>
  <c r="J128" i="31"/>
  <c r="U129" i="31"/>
  <c r="J129" i="31"/>
  <c r="U130" i="31"/>
  <c r="J130" i="31"/>
  <c r="U131" i="31"/>
  <c r="J131" i="31"/>
  <c r="U132" i="31"/>
  <c r="J132" i="31"/>
  <c r="U133" i="31"/>
  <c r="J133" i="31"/>
  <c r="P76" i="1"/>
  <c r="P115" i="1" s="1"/>
  <c r="K76" i="2"/>
  <c r="K115" i="2" s="1"/>
  <c r="Q76" i="1"/>
  <c r="Q115" i="1" s="1"/>
  <c r="L76" i="2"/>
  <c r="R76" i="1"/>
  <c r="R115" i="1" s="1"/>
  <c r="M76" i="2"/>
  <c r="M115" i="2" s="1"/>
  <c r="S76" i="1"/>
  <c r="S115" i="1" s="1"/>
  <c r="N76" i="2"/>
  <c r="N115" i="2" s="1"/>
  <c r="T76" i="1"/>
  <c r="T115" i="1" s="1"/>
  <c r="O76" i="2"/>
  <c r="P118" i="1"/>
  <c r="P157" i="1" s="1"/>
  <c r="K118" i="2"/>
  <c r="Q118" i="1"/>
  <c r="Q157" i="1" s="1"/>
  <c r="L118" i="2"/>
  <c r="R118" i="1"/>
  <c r="R157" i="1" s="1"/>
  <c r="M118" i="2"/>
  <c r="S118" i="1"/>
  <c r="S157" i="1" s="1"/>
  <c r="N118" i="2"/>
  <c r="T118" i="1"/>
  <c r="T157" i="1" s="1"/>
  <c r="O118" i="2"/>
  <c r="K57" i="2"/>
  <c r="K57" i="3" s="1"/>
  <c r="H57" i="2"/>
  <c r="B57" i="3" s="1"/>
  <c r="H57" i="3" s="1"/>
  <c r="K56" i="2"/>
  <c r="H56" i="2"/>
  <c r="K55" i="2"/>
  <c r="H55" i="2"/>
  <c r="K54" i="2"/>
  <c r="H54" i="2"/>
  <c r="K53" i="2"/>
  <c r="H53" i="2"/>
  <c r="K52" i="2"/>
  <c r="H52" i="2"/>
  <c r="K51" i="2"/>
  <c r="H51" i="2"/>
  <c r="K50" i="2"/>
  <c r="H50" i="2"/>
  <c r="K49" i="2"/>
  <c r="H49" i="2"/>
  <c r="K48" i="2"/>
  <c r="H48" i="2"/>
  <c r="K46" i="2"/>
  <c r="H46" i="2"/>
  <c r="K45" i="2"/>
  <c r="H45" i="2"/>
  <c r="K44" i="2"/>
  <c r="H44" i="2"/>
  <c r="K43" i="2"/>
  <c r="H43" i="2"/>
  <c r="K42" i="2"/>
  <c r="H42" i="2"/>
  <c r="B41" i="2"/>
  <c r="H47" i="2"/>
  <c r="R41" i="1"/>
  <c r="M41" i="2"/>
  <c r="Q41" i="1"/>
  <c r="L41" i="2"/>
  <c r="P41" i="1"/>
  <c r="K41" i="2"/>
  <c r="R5" i="1"/>
  <c r="R38" i="1" s="1"/>
  <c r="Q5" i="1"/>
  <c r="Q38" i="1" s="1"/>
  <c r="B6" i="3"/>
  <c r="B7" i="3"/>
  <c r="B8" i="3"/>
  <c r="B9" i="3"/>
  <c r="B10" i="3"/>
  <c r="B11" i="3"/>
  <c r="B12" i="3"/>
  <c r="H12" i="3" s="1"/>
  <c r="B13" i="3"/>
  <c r="B14" i="3"/>
  <c r="B15" i="3"/>
  <c r="B16" i="3"/>
  <c r="B17" i="3"/>
  <c r="B25" i="3"/>
  <c r="B26" i="3"/>
  <c r="J77" i="3"/>
  <c r="J78" i="3"/>
  <c r="J79" i="3"/>
  <c r="J80" i="3"/>
  <c r="J81" i="3"/>
  <c r="J82" i="3"/>
  <c r="J83" i="3"/>
  <c r="J84" i="3"/>
  <c r="J85" i="3"/>
  <c r="J86" i="3"/>
  <c r="J87" i="3"/>
  <c r="J98" i="3"/>
  <c r="J99" i="3"/>
  <c r="J100" i="3"/>
  <c r="J101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S5" i="1"/>
  <c r="S38" i="1" s="1"/>
  <c r="T5" i="1"/>
  <c r="T38" i="1" s="1"/>
  <c r="S41" i="1"/>
  <c r="T41" i="1"/>
  <c r="T119" i="29"/>
  <c r="P119" i="29"/>
  <c r="T120" i="29"/>
  <c r="P120" i="29"/>
  <c r="T121" i="29"/>
  <c r="P121" i="29"/>
  <c r="T122" i="29"/>
  <c r="P122" i="29"/>
  <c r="T123" i="29"/>
  <c r="P123" i="29"/>
  <c r="T124" i="29"/>
  <c r="P124" i="29"/>
  <c r="T125" i="29"/>
  <c r="P125" i="29"/>
  <c r="T126" i="29"/>
  <c r="P126" i="29"/>
  <c r="T127" i="29"/>
  <c r="P127" i="29"/>
  <c r="T128" i="29"/>
  <c r="P128" i="29"/>
  <c r="T129" i="29"/>
  <c r="P129" i="29"/>
  <c r="T130" i="29"/>
  <c r="P130" i="29"/>
  <c r="T131" i="29"/>
  <c r="P131" i="29"/>
  <c r="T132" i="29"/>
  <c r="P132" i="29"/>
  <c r="T133" i="29"/>
  <c r="P133" i="29"/>
  <c r="T134" i="29"/>
  <c r="P134" i="29"/>
  <c r="J128" i="5"/>
  <c r="J129" i="5"/>
  <c r="J130" i="5"/>
  <c r="J131" i="5"/>
  <c r="J132" i="5"/>
  <c r="J133" i="5"/>
  <c r="J134" i="5"/>
  <c r="J128" i="4"/>
  <c r="J129" i="4"/>
  <c r="J130" i="4"/>
  <c r="J131" i="4"/>
  <c r="J132" i="4"/>
  <c r="J133" i="4"/>
  <c r="J134" i="4"/>
  <c r="J77" i="2"/>
  <c r="J78" i="2"/>
  <c r="J79" i="2"/>
  <c r="J80" i="2"/>
  <c r="J81" i="2"/>
  <c r="J82" i="2"/>
  <c r="J83" i="2"/>
  <c r="J84" i="2"/>
  <c r="J85" i="2"/>
  <c r="J86" i="2"/>
  <c r="J87" i="2"/>
  <c r="J97" i="2"/>
  <c r="J98" i="2"/>
  <c r="J99" i="2"/>
  <c r="J100" i="2"/>
  <c r="J101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K119" i="2"/>
  <c r="K119" i="3" s="1"/>
  <c r="K106" i="4" s="1"/>
  <c r="L119" i="2"/>
  <c r="L119" i="3" s="1"/>
  <c r="L106" i="4" s="1"/>
  <c r="M119" i="2"/>
  <c r="M119" i="3" s="1"/>
  <c r="M106" i="4" s="1"/>
  <c r="N119" i="2"/>
  <c r="N119" i="3" s="1"/>
  <c r="N106" i="4" s="1"/>
  <c r="O119" i="2"/>
  <c r="K120" i="2"/>
  <c r="L120" i="2"/>
  <c r="L120" i="3" s="1"/>
  <c r="L107" i="4" s="1"/>
  <c r="M120" i="2"/>
  <c r="N120" i="2"/>
  <c r="O120" i="2"/>
  <c r="K121" i="2"/>
  <c r="L121" i="2"/>
  <c r="L121" i="3" s="1"/>
  <c r="L108" i="4" s="1"/>
  <c r="M121" i="2"/>
  <c r="N121" i="2"/>
  <c r="O121" i="2"/>
  <c r="K122" i="2"/>
  <c r="L122" i="2"/>
  <c r="L122" i="3" s="1"/>
  <c r="L109" i="4" s="1"/>
  <c r="M122" i="2"/>
  <c r="N122" i="2"/>
  <c r="O122" i="2"/>
  <c r="K123" i="2"/>
  <c r="L123" i="2"/>
  <c r="L123" i="3" s="1"/>
  <c r="L110" i="4" s="1"/>
  <c r="M123" i="2"/>
  <c r="N123" i="2"/>
  <c r="O123" i="2"/>
  <c r="K124" i="2"/>
  <c r="L124" i="2"/>
  <c r="L124" i="3" s="1"/>
  <c r="L111" i="4" s="1"/>
  <c r="M124" i="2"/>
  <c r="N124" i="2"/>
  <c r="O124" i="2"/>
  <c r="K125" i="2"/>
  <c r="L125" i="2"/>
  <c r="L125" i="3" s="1"/>
  <c r="L112" i="4" s="1"/>
  <c r="M125" i="2"/>
  <c r="N125" i="2"/>
  <c r="O125" i="2"/>
  <c r="K126" i="2"/>
  <c r="L126" i="2"/>
  <c r="L126" i="3" s="1"/>
  <c r="L113" i="4" s="1"/>
  <c r="M126" i="2"/>
  <c r="N126" i="2"/>
  <c r="O126" i="2"/>
  <c r="K127" i="2"/>
  <c r="L127" i="2"/>
  <c r="L127" i="3" s="1"/>
  <c r="L114" i="4" s="1"/>
  <c r="M127" i="2"/>
  <c r="N127" i="2"/>
  <c r="O127" i="2"/>
  <c r="K128" i="2"/>
  <c r="L128" i="2"/>
  <c r="L128" i="3" s="1"/>
  <c r="M128" i="2"/>
  <c r="N128" i="2"/>
  <c r="O128" i="2"/>
  <c r="K129" i="2"/>
  <c r="L129" i="2"/>
  <c r="L129" i="3" s="1"/>
  <c r="M129" i="2"/>
  <c r="N129" i="2"/>
  <c r="O129" i="2"/>
  <c r="K130" i="2"/>
  <c r="L130" i="2"/>
  <c r="L130" i="3" s="1"/>
  <c r="M130" i="2"/>
  <c r="N130" i="2"/>
  <c r="O130" i="2"/>
  <c r="K131" i="2"/>
  <c r="L131" i="2"/>
  <c r="L131" i="3" s="1"/>
  <c r="M131" i="2"/>
  <c r="N131" i="2"/>
  <c r="O131" i="2"/>
  <c r="K132" i="2"/>
  <c r="L132" i="2"/>
  <c r="L132" i="3" s="1"/>
  <c r="M132" i="2"/>
  <c r="N132" i="2"/>
  <c r="O132" i="2"/>
  <c r="K133" i="2"/>
  <c r="L133" i="2"/>
  <c r="L133" i="3" s="1"/>
  <c r="M133" i="2"/>
  <c r="N133" i="2"/>
  <c r="O133" i="2"/>
  <c r="D73" i="1"/>
  <c r="L58" i="31" s="1"/>
  <c r="E73" i="1"/>
  <c r="E58" i="31" s="1"/>
  <c r="F73" i="1"/>
  <c r="F58" i="31" s="1"/>
  <c r="N58" i="31" l="1"/>
  <c r="F73" i="31"/>
  <c r="M58" i="31"/>
  <c r="E73" i="31"/>
  <c r="L41" i="3"/>
  <c r="H41" i="2"/>
  <c r="B73" i="2"/>
  <c r="L118" i="3"/>
  <c r="O76" i="3"/>
  <c r="O115" i="3" s="1"/>
  <c r="O115" i="2"/>
  <c r="L76" i="3"/>
  <c r="L115" i="3" s="1"/>
  <c r="L115" i="2"/>
  <c r="B77" i="4"/>
  <c r="H77" i="4" s="1"/>
  <c r="B78" i="4"/>
  <c r="H78" i="4" s="1"/>
  <c r="B79" i="4"/>
  <c r="H79" i="4" s="1"/>
  <c r="B80" i="4"/>
  <c r="H80" i="4" s="1"/>
  <c r="B81" i="4"/>
  <c r="H81" i="4" s="1"/>
  <c r="J81" i="4" s="1"/>
  <c r="B82" i="4"/>
  <c r="H82" i="4" s="1"/>
  <c r="J82" i="4" s="1"/>
  <c r="B83" i="4"/>
  <c r="H83" i="4" s="1"/>
  <c r="B84" i="4"/>
  <c r="H84" i="4" s="1"/>
  <c r="B85" i="4"/>
  <c r="H85" i="4" s="1"/>
  <c r="B86" i="4"/>
  <c r="H86" i="4" s="1"/>
  <c r="B87" i="4"/>
  <c r="H87" i="4" s="1"/>
  <c r="H76" i="2"/>
  <c r="H115" i="2" s="1"/>
  <c r="B115" i="2"/>
  <c r="B128" i="6"/>
  <c r="H128" i="6"/>
  <c r="B129" i="6"/>
  <c r="H129" i="6"/>
  <c r="B130" i="6"/>
  <c r="H130" i="6"/>
  <c r="B131" i="6"/>
  <c r="H131" i="6"/>
  <c r="B132" i="6"/>
  <c r="H132" i="6"/>
  <c r="B133" i="6"/>
  <c r="H133" i="6"/>
  <c r="B134" i="6"/>
  <c r="H5" i="2"/>
  <c r="H38" i="2" s="1"/>
  <c r="B38" i="2"/>
  <c r="B38" i="31"/>
  <c r="O24" i="7"/>
  <c r="N24" i="7"/>
  <c r="M24" i="7"/>
  <c r="L24" i="7"/>
  <c r="O23" i="7"/>
  <c r="N23" i="7"/>
  <c r="M23" i="7"/>
  <c r="L23" i="7"/>
  <c r="O20" i="7"/>
  <c r="N20" i="7"/>
  <c r="M20" i="7"/>
  <c r="L20" i="7"/>
  <c r="O19" i="7"/>
  <c r="N19" i="7"/>
  <c r="M19" i="7"/>
  <c r="L19" i="7"/>
  <c r="O18" i="7"/>
  <c r="N18" i="7"/>
  <c r="M18" i="7"/>
  <c r="L18" i="7"/>
  <c r="L38" i="2"/>
  <c r="B95" i="5"/>
  <c r="H95" i="5" s="1"/>
  <c r="J95" i="4"/>
  <c r="U95" i="4"/>
  <c r="B94" i="5"/>
  <c r="H94" i="5" s="1"/>
  <c r="J94" i="4"/>
  <c r="U94" i="4"/>
  <c r="B104" i="5"/>
  <c r="H104" i="5" s="1"/>
  <c r="J104" i="4"/>
  <c r="U104" i="4"/>
  <c r="B103" i="5"/>
  <c r="H103" i="5" s="1"/>
  <c r="J103" i="4"/>
  <c r="U103" i="4"/>
  <c r="B60" i="6"/>
  <c r="H60" i="6" s="1"/>
  <c r="J60" i="5"/>
  <c r="U60" i="5"/>
  <c r="B59" i="6"/>
  <c r="H59" i="6" s="1"/>
  <c r="J59" i="5"/>
  <c r="U59" i="5"/>
  <c r="M134" i="31"/>
  <c r="E157" i="31"/>
  <c r="N134" i="31"/>
  <c r="F157" i="31"/>
  <c r="O134" i="31"/>
  <c r="G157" i="31"/>
  <c r="B157" i="31"/>
  <c r="R5" i="2"/>
  <c r="M38" i="2"/>
  <c r="S5" i="2"/>
  <c r="N38" i="2"/>
  <c r="T5" i="2"/>
  <c r="O38" i="2"/>
  <c r="P5" i="2"/>
  <c r="P38" i="2" s="1"/>
  <c r="K38" i="2"/>
  <c r="Q58" i="31"/>
  <c r="Q73" i="31" s="1"/>
  <c r="L73" i="31"/>
  <c r="J157" i="1"/>
  <c r="Q114" i="4"/>
  <c r="L114" i="5"/>
  <c r="Q114" i="5" s="1"/>
  <c r="Q113" i="4"/>
  <c r="L113" i="5"/>
  <c r="Q112" i="4"/>
  <c r="L112" i="5"/>
  <c r="Q111" i="4"/>
  <c r="L111" i="5"/>
  <c r="Q110" i="4"/>
  <c r="L110" i="5"/>
  <c r="Q109" i="4"/>
  <c r="L109" i="5"/>
  <c r="Q108" i="4"/>
  <c r="L108" i="5"/>
  <c r="Q107" i="4"/>
  <c r="L107" i="5"/>
  <c r="S106" i="4"/>
  <c r="N106" i="5"/>
  <c r="R106" i="4"/>
  <c r="M106" i="5"/>
  <c r="Q106" i="4"/>
  <c r="L106" i="5"/>
  <c r="P106" i="4"/>
  <c r="K106" i="5"/>
  <c r="B57" i="4"/>
  <c r="H57" i="4" s="1"/>
  <c r="B57" i="5" s="1"/>
  <c r="J57" i="3"/>
  <c r="K57" i="4"/>
  <c r="P57" i="4" s="1"/>
  <c r="P57" i="3"/>
  <c r="U57" i="3" s="1"/>
  <c r="H88" i="6"/>
  <c r="B88" i="7" s="1"/>
  <c r="J88" i="5"/>
  <c r="H89" i="6"/>
  <c r="B89" i="7" s="1"/>
  <c r="J89" i="5"/>
  <c r="D134" i="31"/>
  <c r="L134" i="2"/>
  <c r="H134" i="31"/>
  <c r="P88" i="4"/>
  <c r="K88" i="5"/>
  <c r="R88" i="4"/>
  <c r="M88" i="5"/>
  <c r="S88" i="4"/>
  <c r="N88" i="5"/>
  <c r="T88" i="4"/>
  <c r="O88" i="5"/>
  <c r="P89" i="4"/>
  <c r="K89" i="5"/>
  <c r="R89" i="4"/>
  <c r="M89" i="5"/>
  <c r="S89" i="4"/>
  <c r="N89" i="5"/>
  <c r="T89" i="4"/>
  <c r="O89" i="5"/>
  <c r="P90" i="4"/>
  <c r="K90" i="5"/>
  <c r="R90" i="4"/>
  <c r="M90" i="5"/>
  <c r="S90" i="4"/>
  <c r="N90" i="5"/>
  <c r="T90" i="4"/>
  <c r="O90" i="5"/>
  <c r="P91" i="4"/>
  <c r="K91" i="5"/>
  <c r="R91" i="4"/>
  <c r="M91" i="5"/>
  <c r="S91" i="4"/>
  <c r="N91" i="5"/>
  <c r="T91" i="4"/>
  <c r="O91" i="5"/>
  <c r="Q92" i="4"/>
  <c r="L92" i="5"/>
  <c r="Q101" i="4"/>
  <c r="L101" i="5"/>
  <c r="B61" i="4"/>
  <c r="H61" i="4" s="1"/>
  <c r="B61" i="5" s="1"/>
  <c r="J61" i="3"/>
  <c r="J37" i="3"/>
  <c r="U37" i="3"/>
  <c r="B37" i="4"/>
  <c r="H37" i="4" s="1"/>
  <c r="J36" i="3"/>
  <c r="U36" i="3"/>
  <c r="B36" i="4"/>
  <c r="H36" i="4" s="1"/>
  <c r="J35" i="3"/>
  <c r="U35" i="3"/>
  <c r="B35" i="4"/>
  <c r="H35" i="4" s="1"/>
  <c r="J34" i="3"/>
  <c r="U34" i="3"/>
  <c r="B34" i="4"/>
  <c r="H34" i="4" s="1"/>
  <c r="J33" i="3"/>
  <c r="U33" i="3"/>
  <c r="B33" i="4"/>
  <c r="H33" i="4" s="1"/>
  <c r="J32" i="3"/>
  <c r="U32" i="3"/>
  <c r="B32" i="4"/>
  <c r="H32" i="4" s="1"/>
  <c r="J31" i="3"/>
  <c r="U31" i="3"/>
  <c r="B31" i="4"/>
  <c r="H31" i="4" s="1"/>
  <c r="J30" i="3"/>
  <c r="U30" i="3"/>
  <c r="B30" i="4"/>
  <c r="H30" i="4" s="1"/>
  <c r="J29" i="3"/>
  <c r="U29" i="3"/>
  <c r="B29" i="4"/>
  <c r="H29" i="4" s="1"/>
  <c r="J28" i="3"/>
  <c r="U28" i="3"/>
  <c r="B28" i="4"/>
  <c r="H28" i="4" s="1"/>
  <c r="J27" i="3"/>
  <c r="U27" i="3"/>
  <c r="B27" i="4"/>
  <c r="H27" i="4" s="1"/>
  <c r="J96" i="3"/>
  <c r="U96" i="3"/>
  <c r="J95" i="3"/>
  <c r="U95" i="3"/>
  <c r="J94" i="3"/>
  <c r="U94" i="3"/>
  <c r="J93" i="3"/>
  <c r="U93" i="3"/>
  <c r="J92" i="3"/>
  <c r="U92" i="3"/>
  <c r="J91" i="3"/>
  <c r="U91" i="3"/>
  <c r="J90" i="3"/>
  <c r="U90" i="3"/>
  <c r="J89" i="3"/>
  <c r="U89" i="3"/>
  <c r="J88" i="3"/>
  <c r="U88" i="3"/>
  <c r="B72" i="4"/>
  <c r="H72" i="4" s="1"/>
  <c r="B72" i="5" s="1"/>
  <c r="J72" i="3"/>
  <c r="B71" i="4"/>
  <c r="H71" i="4" s="1"/>
  <c r="B71" i="5" s="1"/>
  <c r="J71" i="3"/>
  <c r="B70" i="4"/>
  <c r="H70" i="4" s="1"/>
  <c r="B70" i="5" s="1"/>
  <c r="J70" i="3"/>
  <c r="B69" i="4"/>
  <c r="H69" i="4" s="1"/>
  <c r="B69" i="5" s="1"/>
  <c r="J69" i="3"/>
  <c r="B68" i="4"/>
  <c r="H68" i="4" s="1"/>
  <c r="B68" i="5" s="1"/>
  <c r="J68" i="3"/>
  <c r="B67" i="4"/>
  <c r="H67" i="4" s="1"/>
  <c r="B67" i="5" s="1"/>
  <c r="H67" i="5" s="1"/>
  <c r="J67" i="3"/>
  <c r="B66" i="4"/>
  <c r="H66" i="4" s="1"/>
  <c r="B66" i="5" s="1"/>
  <c r="J66" i="3"/>
  <c r="B65" i="4"/>
  <c r="H65" i="4" s="1"/>
  <c r="B65" i="5" s="1"/>
  <c r="J65" i="3"/>
  <c r="B64" i="4"/>
  <c r="H64" i="4" s="1"/>
  <c r="B64" i="5" s="1"/>
  <c r="J64" i="3"/>
  <c r="B63" i="4"/>
  <c r="H63" i="4" s="1"/>
  <c r="B63" i="5" s="1"/>
  <c r="J63" i="3"/>
  <c r="B62" i="4"/>
  <c r="H62" i="4" s="1"/>
  <c r="B62" i="5" s="1"/>
  <c r="J62" i="3"/>
  <c r="J114" i="3"/>
  <c r="U114" i="3"/>
  <c r="J113" i="3"/>
  <c r="U113" i="3"/>
  <c r="J112" i="3"/>
  <c r="U112" i="3"/>
  <c r="J111" i="3"/>
  <c r="U111" i="3"/>
  <c r="J110" i="3"/>
  <c r="U110" i="3"/>
  <c r="J109" i="3"/>
  <c r="U109" i="3"/>
  <c r="J108" i="3"/>
  <c r="U108" i="3"/>
  <c r="J107" i="3"/>
  <c r="U107" i="3"/>
  <c r="J106" i="3"/>
  <c r="U106" i="3"/>
  <c r="J105" i="3"/>
  <c r="U105" i="3"/>
  <c r="J104" i="3"/>
  <c r="U104" i="3"/>
  <c r="J103" i="3"/>
  <c r="U103" i="3"/>
  <c r="J102" i="3"/>
  <c r="U102" i="3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60" i="4"/>
  <c r="J60" i="4"/>
  <c r="U59" i="4"/>
  <c r="J59" i="4"/>
  <c r="O37" i="6"/>
  <c r="O37" i="7" s="1"/>
  <c r="T37" i="7" s="1"/>
  <c r="T37" i="5"/>
  <c r="N37" i="6"/>
  <c r="N37" i="7" s="1"/>
  <c r="S37" i="7" s="1"/>
  <c r="S37" i="5"/>
  <c r="M37" i="6"/>
  <c r="M37" i="7" s="1"/>
  <c r="R37" i="7" s="1"/>
  <c r="R37" i="5"/>
  <c r="L37" i="6"/>
  <c r="L37" i="7" s="1"/>
  <c r="Q37" i="7" s="1"/>
  <c r="Q37" i="5"/>
  <c r="K37" i="6"/>
  <c r="P37" i="5"/>
  <c r="O36" i="6"/>
  <c r="O36" i="7" s="1"/>
  <c r="T36" i="7" s="1"/>
  <c r="T36" i="5"/>
  <c r="N36" i="6"/>
  <c r="N36" i="7" s="1"/>
  <c r="S36" i="7" s="1"/>
  <c r="S36" i="5"/>
  <c r="M36" i="6"/>
  <c r="M36" i="7" s="1"/>
  <c r="R36" i="7" s="1"/>
  <c r="R36" i="5"/>
  <c r="L36" i="6"/>
  <c r="L36" i="7" s="1"/>
  <c r="Q36" i="7" s="1"/>
  <c r="Q36" i="5"/>
  <c r="K36" i="6"/>
  <c r="P36" i="5"/>
  <c r="O35" i="6"/>
  <c r="O35" i="7" s="1"/>
  <c r="T35" i="7" s="1"/>
  <c r="T35" i="5"/>
  <c r="N35" i="6"/>
  <c r="N35" i="7" s="1"/>
  <c r="S35" i="7" s="1"/>
  <c r="S35" i="5"/>
  <c r="M35" i="6"/>
  <c r="M35" i="7" s="1"/>
  <c r="R35" i="7" s="1"/>
  <c r="R35" i="5"/>
  <c r="L35" i="6"/>
  <c r="L35" i="7" s="1"/>
  <c r="Q35" i="7" s="1"/>
  <c r="Q35" i="5"/>
  <c r="K35" i="6"/>
  <c r="P35" i="5"/>
  <c r="O34" i="6"/>
  <c r="O34" i="7" s="1"/>
  <c r="T34" i="7" s="1"/>
  <c r="T34" i="5"/>
  <c r="N34" i="6"/>
  <c r="N34" i="7" s="1"/>
  <c r="S34" i="7" s="1"/>
  <c r="S34" i="5"/>
  <c r="M34" i="6"/>
  <c r="M34" i="7" s="1"/>
  <c r="R34" i="7" s="1"/>
  <c r="R34" i="5"/>
  <c r="L34" i="6"/>
  <c r="L34" i="7" s="1"/>
  <c r="Q34" i="7" s="1"/>
  <c r="Q34" i="5"/>
  <c r="K34" i="6"/>
  <c r="P34" i="5"/>
  <c r="O33" i="6"/>
  <c r="O33" i="7" s="1"/>
  <c r="T33" i="7" s="1"/>
  <c r="T33" i="5"/>
  <c r="N33" i="6"/>
  <c r="N33" i="7" s="1"/>
  <c r="S33" i="7" s="1"/>
  <c r="S33" i="5"/>
  <c r="M33" i="6"/>
  <c r="M33" i="7" s="1"/>
  <c r="R33" i="7" s="1"/>
  <c r="R33" i="5"/>
  <c r="L33" i="6"/>
  <c r="L33" i="7" s="1"/>
  <c r="Q33" i="7" s="1"/>
  <c r="Q33" i="5"/>
  <c r="K33" i="6"/>
  <c r="P33" i="5"/>
  <c r="O32" i="6"/>
  <c r="O32" i="7" s="1"/>
  <c r="T32" i="7" s="1"/>
  <c r="T32" i="5"/>
  <c r="N32" i="6"/>
  <c r="N32" i="7" s="1"/>
  <c r="S32" i="7" s="1"/>
  <c r="S32" i="5"/>
  <c r="M32" i="6"/>
  <c r="M32" i="7" s="1"/>
  <c r="R32" i="7" s="1"/>
  <c r="R32" i="5"/>
  <c r="L32" i="6"/>
  <c r="L32" i="7" s="1"/>
  <c r="Q32" i="7" s="1"/>
  <c r="Q32" i="5"/>
  <c r="K32" i="6"/>
  <c r="P32" i="5"/>
  <c r="O31" i="6"/>
  <c r="O31" i="7" s="1"/>
  <c r="T31" i="7" s="1"/>
  <c r="T31" i="5"/>
  <c r="N31" i="6"/>
  <c r="N31" i="7" s="1"/>
  <c r="S31" i="7" s="1"/>
  <c r="S31" i="5"/>
  <c r="M31" i="6"/>
  <c r="M31" i="7" s="1"/>
  <c r="R31" i="7" s="1"/>
  <c r="R31" i="5"/>
  <c r="L31" i="6"/>
  <c r="L31" i="7" s="1"/>
  <c r="Q31" i="7" s="1"/>
  <c r="Q31" i="5"/>
  <c r="K31" i="6"/>
  <c r="P31" i="5"/>
  <c r="O30" i="6"/>
  <c r="O30" i="7" s="1"/>
  <c r="T30" i="7" s="1"/>
  <c r="T30" i="5"/>
  <c r="N30" i="6"/>
  <c r="N30" i="7" s="1"/>
  <c r="S30" i="7" s="1"/>
  <c r="S30" i="5"/>
  <c r="M30" i="6"/>
  <c r="M30" i="7" s="1"/>
  <c r="R30" i="7" s="1"/>
  <c r="R30" i="5"/>
  <c r="L30" i="6"/>
  <c r="L30" i="7" s="1"/>
  <c r="Q30" i="7" s="1"/>
  <c r="Q30" i="5"/>
  <c r="K30" i="6"/>
  <c r="P30" i="5"/>
  <c r="O29" i="6"/>
  <c r="O29" i="7" s="1"/>
  <c r="T29" i="7" s="1"/>
  <c r="T29" i="5"/>
  <c r="N29" i="6"/>
  <c r="N29" i="7" s="1"/>
  <c r="S29" i="7" s="1"/>
  <c r="S29" i="5"/>
  <c r="M29" i="6"/>
  <c r="M29" i="7" s="1"/>
  <c r="R29" i="7" s="1"/>
  <c r="R29" i="5"/>
  <c r="L29" i="6"/>
  <c r="L29" i="7" s="1"/>
  <c r="Q29" i="7" s="1"/>
  <c r="Q29" i="5"/>
  <c r="K29" i="6"/>
  <c r="P29" i="5"/>
  <c r="O28" i="6"/>
  <c r="O28" i="7" s="1"/>
  <c r="T28" i="7" s="1"/>
  <c r="T28" i="5"/>
  <c r="N28" i="6"/>
  <c r="N28" i="7" s="1"/>
  <c r="S28" i="7" s="1"/>
  <c r="S28" i="5"/>
  <c r="M28" i="6"/>
  <c r="M28" i="7" s="1"/>
  <c r="R28" i="7" s="1"/>
  <c r="R28" i="5"/>
  <c r="L28" i="6"/>
  <c r="L28" i="7" s="1"/>
  <c r="Q28" i="7" s="1"/>
  <c r="Q28" i="5"/>
  <c r="K28" i="6"/>
  <c r="P28" i="5"/>
  <c r="O27" i="6"/>
  <c r="O27" i="7" s="1"/>
  <c r="T27" i="7" s="1"/>
  <c r="T27" i="5"/>
  <c r="N27" i="6"/>
  <c r="N27" i="7" s="1"/>
  <c r="S27" i="7" s="1"/>
  <c r="S27" i="5"/>
  <c r="M27" i="6"/>
  <c r="M27" i="7" s="1"/>
  <c r="R27" i="7" s="1"/>
  <c r="R27" i="5"/>
  <c r="L27" i="6"/>
  <c r="L27" i="7" s="1"/>
  <c r="Q27" i="7" s="1"/>
  <c r="Q27" i="5"/>
  <c r="K27" i="6"/>
  <c r="P27" i="5"/>
  <c r="O95" i="8"/>
  <c r="T95" i="7"/>
  <c r="N95" i="8"/>
  <c r="S95" i="7"/>
  <c r="M95" i="8"/>
  <c r="R95" i="7"/>
  <c r="L95" i="8"/>
  <c r="Q95" i="7"/>
  <c r="K95" i="8"/>
  <c r="P95" i="7"/>
  <c r="O94" i="8"/>
  <c r="T94" i="7"/>
  <c r="N94" i="8"/>
  <c r="S94" i="7"/>
  <c r="M94" i="8"/>
  <c r="R94" i="7"/>
  <c r="L94" i="8"/>
  <c r="Q94" i="7"/>
  <c r="K94" i="8"/>
  <c r="P94" i="7"/>
  <c r="J155" i="6"/>
  <c r="U155" i="6"/>
  <c r="H155" i="7"/>
  <c r="J154" i="6"/>
  <c r="U154" i="6"/>
  <c r="H154" i="7"/>
  <c r="J153" i="6"/>
  <c r="U153" i="6"/>
  <c r="H153" i="7"/>
  <c r="J152" i="6"/>
  <c r="U152" i="6"/>
  <c r="H152" i="7"/>
  <c r="J151" i="6"/>
  <c r="U151" i="6"/>
  <c r="H151" i="7"/>
  <c r="J150" i="6"/>
  <c r="U150" i="6"/>
  <c r="H150" i="7"/>
  <c r="J149" i="6"/>
  <c r="U149" i="6"/>
  <c r="H149" i="7"/>
  <c r="J148" i="6"/>
  <c r="U148" i="6"/>
  <c r="H148" i="7"/>
  <c r="J147" i="6"/>
  <c r="U147" i="6"/>
  <c r="H147" i="7"/>
  <c r="J146" i="6"/>
  <c r="U146" i="6"/>
  <c r="H146" i="7"/>
  <c r="J145" i="6"/>
  <c r="U145" i="6"/>
  <c r="H145" i="7"/>
  <c r="J144" i="6"/>
  <c r="U144" i="6"/>
  <c r="H144" i="7"/>
  <c r="J143" i="6"/>
  <c r="U143" i="6"/>
  <c r="H143" i="7"/>
  <c r="J142" i="6"/>
  <c r="U142" i="6"/>
  <c r="H142" i="7"/>
  <c r="J141" i="6"/>
  <c r="U141" i="6"/>
  <c r="H141" i="7"/>
  <c r="J140" i="6"/>
  <c r="U140" i="6"/>
  <c r="H140" i="7"/>
  <c r="J139" i="6"/>
  <c r="U139" i="6"/>
  <c r="H139" i="7"/>
  <c r="J138" i="6"/>
  <c r="U138" i="6"/>
  <c r="H138" i="7"/>
  <c r="J137" i="6"/>
  <c r="U137" i="6"/>
  <c r="H137" i="7"/>
  <c r="O155" i="8"/>
  <c r="N155" i="8"/>
  <c r="M155" i="8"/>
  <c r="L155" i="8"/>
  <c r="K155" i="8"/>
  <c r="O154" i="8"/>
  <c r="N154" i="8"/>
  <c r="M154" i="8"/>
  <c r="L154" i="8"/>
  <c r="K154" i="8"/>
  <c r="O153" i="8"/>
  <c r="N153" i="8"/>
  <c r="M153" i="8"/>
  <c r="L153" i="8"/>
  <c r="K153" i="8"/>
  <c r="O152" i="8"/>
  <c r="N152" i="8"/>
  <c r="M152" i="8"/>
  <c r="L152" i="8"/>
  <c r="K152" i="8"/>
  <c r="O151" i="8"/>
  <c r="N151" i="8"/>
  <c r="M151" i="8"/>
  <c r="L151" i="8"/>
  <c r="K151" i="8"/>
  <c r="O150" i="8"/>
  <c r="N150" i="8"/>
  <c r="M150" i="8"/>
  <c r="L150" i="8"/>
  <c r="K150" i="8"/>
  <c r="O149" i="8"/>
  <c r="N149" i="8"/>
  <c r="M149" i="8"/>
  <c r="L149" i="8"/>
  <c r="K149" i="8"/>
  <c r="O148" i="8"/>
  <c r="N148" i="8"/>
  <c r="M148" i="8"/>
  <c r="L148" i="8"/>
  <c r="K148" i="8"/>
  <c r="O147" i="8"/>
  <c r="N147" i="8"/>
  <c r="M147" i="8"/>
  <c r="L147" i="8"/>
  <c r="K147" i="8"/>
  <c r="O146" i="8"/>
  <c r="N146" i="8"/>
  <c r="M146" i="8"/>
  <c r="L146" i="8"/>
  <c r="K146" i="8"/>
  <c r="O145" i="8"/>
  <c r="N145" i="8"/>
  <c r="M145" i="8"/>
  <c r="L145" i="8"/>
  <c r="K145" i="8"/>
  <c r="O144" i="8"/>
  <c r="N144" i="8"/>
  <c r="M144" i="8"/>
  <c r="L144" i="8"/>
  <c r="K144" i="8"/>
  <c r="O143" i="8"/>
  <c r="N143" i="8"/>
  <c r="M143" i="8"/>
  <c r="L143" i="8"/>
  <c r="K143" i="8"/>
  <c r="O142" i="8"/>
  <c r="N142" i="8"/>
  <c r="M142" i="8"/>
  <c r="L142" i="8"/>
  <c r="K142" i="8"/>
  <c r="O141" i="8"/>
  <c r="N141" i="8"/>
  <c r="M141" i="8"/>
  <c r="L141" i="8"/>
  <c r="K141" i="8"/>
  <c r="O140" i="8"/>
  <c r="N140" i="8"/>
  <c r="M140" i="8"/>
  <c r="L140" i="8"/>
  <c r="K140" i="8"/>
  <c r="O139" i="8"/>
  <c r="N139" i="8"/>
  <c r="M139" i="8"/>
  <c r="L139" i="8"/>
  <c r="K139" i="8"/>
  <c r="O138" i="8"/>
  <c r="N138" i="8"/>
  <c r="M138" i="8"/>
  <c r="L138" i="8"/>
  <c r="K138" i="8"/>
  <c r="O137" i="8"/>
  <c r="N137" i="8"/>
  <c r="M137" i="8"/>
  <c r="L137" i="8"/>
  <c r="K137" i="8"/>
  <c r="O104" i="8"/>
  <c r="N104" i="8"/>
  <c r="M104" i="8"/>
  <c r="L104" i="8"/>
  <c r="K104" i="8"/>
  <c r="O60" i="9"/>
  <c r="T60" i="8"/>
  <c r="N60" i="9"/>
  <c r="S60" i="8"/>
  <c r="M60" i="9"/>
  <c r="R60" i="8"/>
  <c r="L60" i="9"/>
  <c r="Q60" i="8"/>
  <c r="K60" i="9"/>
  <c r="P60" i="8"/>
  <c r="O59" i="9"/>
  <c r="T59" i="8"/>
  <c r="N59" i="9"/>
  <c r="S59" i="8"/>
  <c r="M59" i="9"/>
  <c r="R59" i="8"/>
  <c r="L59" i="9"/>
  <c r="Q59" i="8"/>
  <c r="K59" i="9"/>
  <c r="P59" i="8"/>
  <c r="O60" i="25"/>
  <c r="T60" i="24"/>
  <c r="N60" i="25"/>
  <c r="S60" i="24"/>
  <c r="M60" i="25"/>
  <c r="R60" i="24"/>
  <c r="L60" i="25"/>
  <c r="Q60" i="24"/>
  <c r="U60" i="23"/>
  <c r="K60" i="25"/>
  <c r="P60" i="24"/>
  <c r="B60" i="25"/>
  <c r="H60" i="25" s="1"/>
  <c r="J60" i="24"/>
  <c r="U60" i="24"/>
  <c r="O59" i="25"/>
  <c r="T59" i="24"/>
  <c r="N59" i="25"/>
  <c r="S59" i="24"/>
  <c r="M59" i="25"/>
  <c r="R59" i="24"/>
  <c r="L59" i="25"/>
  <c r="Q59" i="24"/>
  <c r="U59" i="23"/>
  <c r="K59" i="25"/>
  <c r="P59" i="24"/>
  <c r="B59" i="25"/>
  <c r="H59" i="25" s="1"/>
  <c r="J59" i="24"/>
  <c r="U59" i="24"/>
  <c r="E158" i="2"/>
  <c r="F158" i="2"/>
  <c r="G158" i="2"/>
  <c r="K62" i="3"/>
  <c r="P62" i="2"/>
  <c r="L62" i="3"/>
  <c r="Q62" i="2"/>
  <c r="M62" i="3"/>
  <c r="R62" i="2"/>
  <c r="N62" i="3"/>
  <c r="S62" i="2"/>
  <c r="O62" i="3"/>
  <c r="T62" i="2"/>
  <c r="K63" i="3"/>
  <c r="P63" i="2"/>
  <c r="L63" i="3"/>
  <c r="Q63" i="2"/>
  <c r="M63" i="3"/>
  <c r="R63" i="2"/>
  <c r="N63" i="3"/>
  <c r="S63" i="2"/>
  <c r="O63" i="3"/>
  <c r="T63" i="2"/>
  <c r="K64" i="3"/>
  <c r="P64" i="2"/>
  <c r="L64" i="3"/>
  <c r="Q64" i="2"/>
  <c r="M64" i="3"/>
  <c r="R64" i="2"/>
  <c r="N64" i="3"/>
  <c r="S64" i="2"/>
  <c r="O64" i="3"/>
  <c r="T64" i="2"/>
  <c r="K65" i="3"/>
  <c r="P65" i="2"/>
  <c r="L65" i="3"/>
  <c r="Q65" i="2"/>
  <c r="M65" i="3"/>
  <c r="R65" i="2"/>
  <c r="N65" i="3"/>
  <c r="S65" i="2"/>
  <c r="O65" i="3"/>
  <c r="T65" i="2"/>
  <c r="K66" i="3"/>
  <c r="P66" i="2"/>
  <c r="L66" i="3"/>
  <c r="Q66" i="2"/>
  <c r="M66" i="3"/>
  <c r="R66" i="2"/>
  <c r="N66" i="3"/>
  <c r="S66" i="2"/>
  <c r="O66" i="3"/>
  <c r="T66" i="2"/>
  <c r="K67" i="3"/>
  <c r="P67" i="2"/>
  <c r="L67" i="3"/>
  <c r="Q67" i="2"/>
  <c r="M67" i="3"/>
  <c r="R67" i="2"/>
  <c r="N67" i="3"/>
  <c r="S67" i="2"/>
  <c r="O67" i="3"/>
  <c r="T67" i="2"/>
  <c r="K68" i="3"/>
  <c r="P68" i="2"/>
  <c r="L68" i="3"/>
  <c r="Q68" i="2"/>
  <c r="M68" i="3"/>
  <c r="R68" i="2"/>
  <c r="N68" i="3"/>
  <c r="S68" i="2"/>
  <c r="O68" i="3"/>
  <c r="T68" i="2"/>
  <c r="K69" i="3"/>
  <c r="P69" i="2"/>
  <c r="L69" i="3"/>
  <c r="Q69" i="2"/>
  <c r="M69" i="3"/>
  <c r="R69" i="2"/>
  <c r="N69" i="3"/>
  <c r="S69" i="2"/>
  <c r="O69" i="3"/>
  <c r="T69" i="2"/>
  <c r="K70" i="3"/>
  <c r="P70" i="2"/>
  <c r="L70" i="3"/>
  <c r="Q70" i="2"/>
  <c r="M70" i="3"/>
  <c r="R70" i="2"/>
  <c r="N70" i="3"/>
  <c r="S70" i="2"/>
  <c r="O70" i="3"/>
  <c r="T70" i="2"/>
  <c r="K71" i="3"/>
  <c r="P71" i="2"/>
  <c r="L71" i="3"/>
  <c r="Q71" i="2"/>
  <c r="M71" i="3"/>
  <c r="R71" i="2"/>
  <c r="N71" i="3"/>
  <c r="S71" i="2"/>
  <c r="O71" i="3"/>
  <c r="T71" i="2"/>
  <c r="K72" i="3"/>
  <c r="P72" i="2"/>
  <c r="L72" i="3"/>
  <c r="Q72" i="2"/>
  <c r="M72" i="3"/>
  <c r="R72" i="2"/>
  <c r="N72" i="3"/>
  <c r="S72" i="2"/>
  <c r="O72" i="3"/>
  <c r="T72" i="2"/>
  <c r="L88" i="6"/>
  <c r="Q88" i="5"/>
  <c r="L89" i="6"/>
  <c r="Q89" i="5"/>
  <c r="L90" i="6"/>
  <c r="Q90" i="5"/>
  <c r="L91" i="6"/>
  <c r="Q91" i="5"/>
  <c r="O61" i="4"/>
  <c r="T61" i="4" s="1"/>
  <c r="T61" i="3"/>
  <c r="N61" i="4"/>
  <c r="S61" i="4" s="1"/>
  <c r="S61" i="3"/>
  <c r="M61" i="4"/>
  <c r="R61" i="4" s="1"/>
  <c r="R61" i="3"/>
  <c r="L61" i="4"/>
  <c r="Q61" i="4" s="1"/>
  <c r="Q61" i="3"/>
  <c r="K61" i="4"/>
  <c r="P61" i="4" s="1"/>
  <c r="P61" i="3"/>
  <c r="U61" i="3" s="1"/>
  <c r="L105" i="4"/>
  <c r="L96" i="4"/>
  <c r="L102" i="4"/>
  <c r="L93" i="4"/>
  <c r="J88" i="4"/>
  <c r="U88" i="4"/>
  <c r="J89" i="4"/>
  <c r="U89" i="4"/>
  <c r="B99" i="4"/>
  <c r="H99" i="4" s="1"/>
  <c r="H90" i="4"/>
  <c r="B90" i="5" s="1"/>
  <c r="H90" i="5" s="1"/>
  <c r="B90" i="6" s="1"/>
  <c r="H100" i="4"/>
  <c r="H91" i="4"/>
  <c r="B91" i="5" s="1"/>
  <c r="H91" i="5" s="1"/>
  <c r="B91" i="6" s="1"/>
  <c r="H101" i="4"/>
  <c r="B101" i="5" s="1"/>
  <c r="H101" i="5" s="1"/>
  <c r="B101" i="6" s="1"/>
  <c r="H92" i="4"/>
  <c r="B92" i="5" s="1"/>
  <c r="H92" i="5" s="1"/>
  <c r="B92" i="6" s="1"/>
  <c r="B119" i="4"/>
  <c r="H119" i="4" s="1"/>
  <c r="H106" i="4"/>
  <c r="B106" i="5" s="1"/>
  <c r="H106" i="5" s="1"/>
  <c r="B106" i="6" s="1"/>
  <c r="B120" i="4"/>
  <c r="H120" i="4" s="1"/>
  <c r="H107" i="4"/>
  <c r="B107" i="5" s="1"/>
  <c r="H107" i="5" s="1"/>
  <c r="B107" i="6" s="1"/>
  <c r="B121" i="4"/>
  <c r="H121" i="4" s="1"/>
  <c r="H108" i="4"/>
  <c r="B108" i="5" s="1"/>
  <c r="H108" i="5" s="1"/>
  <c r="B108" i="6" s="1"/>
  <c r="B122" i="4"/>
  <c r="H122" i="4" s="1"/>
  <c r="H109" i="4"/>
  <c r="B109" i="5" s="1"/>
  <c r="H109" i="5" s="1"/>
  <c r="B109" i="6" s="1"/>
  <c r="B123" i="4"/>
  <c r="H123" i="4" s="1"/>
  <c r="H110" i="4"/>
  <c r="B110" i="5" s="1"/>
  <c r="H110" i="5" s="1"/>
  <c r="B110" i="6" s="1"/>
  <c r="B124" i="4"/>
  <c r="H124" i="4" s="1"/>
  <c r="H111" i="4"/>
  <c r="B111" i="5" s="1"/>
  <c r="H111" i="5" s="1"/>
  <c r="B111" i="6" s="1"/>
  <c r="B125" i="4"/>
  <c r="H125" i="4" s="1"/>
  <c r="H112" i="4"/>
  <c r="B112" i="5" s="1"/>
  <c r="H112" i="5" s="1"/>
  <c r="B112" i="6" s="1"/>
  <c r="B126" i="4"/>
  <c r="H126" i="4" s="1"/>
  <c r="H113" i="4"/>
  <c r="B113" i="5" s="1"/>
  <c r="H113" i="5" s="1"/>
  <c r="B113" i="6" s="1"/>
  <c r="B127" i="4"/>
  <c r="H127" i="4" s="1"/>
  <c r="H114" i="4"/>
  <c r="B114" i="5" s="1"/>
  <c r="H114" i="5" s="1"/>
  <c r="B114" i="6" s="1"/>
  <c r="K101" i="4"/>
  <c r="K92" i="4"/>
  <c r="M101" i="4"/>
  <c r="M92" i="4"/>
  <c r="N101" i="4"/>
  <c r="N92" i="4"/>
  <c r="O101" i="4"/>
  <c r="O92" i="4"/>
  <c r="U24" i="2"/>
  <c r="U23" i="2"/>
  <c r="O22" i="8"/>
  <c r="N22" i="8"/>
  <c r="M22" i="8"/>
  <c r="U22" i="2"/>
  <c r="L22" i="8"/>
  <c r="O21" i="8"/>
  <c r="N21" i="8"/>
  <c r="M21" i="8"/>
  <c r="U21" i="2"/>
  <c r="L21" i="8"/>
  <c r="U20" i="2"/>
  <c r="U19" i="2"/>
  <c r="U18" i="2"/>
  <c r="N6" i="3"/>
  <c r="S6" i="2"/>
  <c r="O6" i="3"/>
  <c r="T6" i="2"/>
  <c r="L6" i="3"/>
  <c r="L6" i="4" s="1"/>
  <c r="L6" i="5" s="1"/>
  <c r="L6" i="6" s="1"/>
  <c r="L6" i="7" s="1"/>
  <c r="L6" i="8" s="1"/>
  <c r="L6" i="9" s="1"/>
  <c r="L6" i="10" s="1"/>
  <c r="L6" i="11" s="1"/>
  <c r="L6" i="12" s="1"/>
  <c r="L6" i="13" s="1"/>
  <c r="L6" i="14" s="1"/>
  <c r="L6" i="15" s="1"/>
  <c r="L6" i="16" s="1"/>
  <c r="L6" i="17" s="1"/>
  <c r="L6" i="18" s="1"/>
  <c r="L6" i="19" s="1"/>
  <c r="L6" i="20" s="1"/>
  <c r="L6" i="21" s="1"/>
  <c r="L6" i="22" s="1"/>
  <c r="L6" i="23" s="1"/>
  <c r="L6" i="24" s="1"/>
  <c r="L6" i="25" s="1"/>
  <c r="L6" i="26" s="1"/>
  <c r="L6" i="27" s="1"/>
  <c r="L6" i="28" s="1"/>
  <c r="L6" i="29" s="1"/>
  <c r="L6" i="30" s="1"/>
  <c r="Q6" i="2"/>
  <c r="M6" i="3"/>
  <c r="M6" i="4" s="1"/>
  <c r="M6" i="5" s="1"/>
  <c r="M6" i="6" s="1"/>
  <c r="M6" i="7" s="1"/>
  <c r="M6" i="8" s="1"/>
  <c r="M6" i="9" s="1"/>
  <c r="M6" i="10" s="1"/>
  <c r="M6" i="11" s="1"/>
  <c r="M6" i="12" s="1"/>
  <c r="M6" i="13" s="1"/>
  <c r="M6" i="14" s="1"/>
  <c r="M6" i="15" s="1"/>
  <c r="M6" i="16" s="1"/>
  <c r="M6" i="17" s="1"/>
  <c r="M6" i="18" s="1"/>
  <c r="M6" i="19" s="1"/>
  <c r="M6" i="20" s="1"/>
  <c r="M6" i="21" s="1"/>
  <c r="M6" i="22" s="1"/>
  <c r="M6" i="23" s="1"/>
  <c r="M6" i="24" s="1"/>
  <c r="M6" i="25" s="1"/>
  <c r="M6" i="26" s="1"/>
  <c r="M6" i="27" s="1"/>
  <c r="M6" i="28" s="1"/>
  <c r="M6" i="29" s="1"/>
  <c r="M6" i="30" s="1"/>
  <c r="R6" i="2"/>
  <c r="L7" i="3"/>
  <c r="L7" i="4" s="1"/>
  <c r="L7" i="5" s="1"/>
  <c r="L7" i="6" s="1"/>
  <c r="L7" i="7" s="1"/>
  <c r="L7" i="8" s="1"/>
  <c r="L7" i="9" s="1"/>
  <c r="L7" i="10" s="1"/>
  <c r="L7" i="11" s="1"/>
  <c r="L7" i="12" s="1"/>
  <c r="L7" i="13" s="1"/>
  <c r="L7" i="14" s="1"/>
  <c r="L7" i="15" s="1"/>
  <c r="L7" i="16" s="1"/>
  <c r="L7" i="17" s="1"/>
  <c r="L7" i="18" s="1"/>
  <c r="L7" i="19" s="1"/>
  <c r="L7" i="20" s="1"/>
  <c r="L7" i="21" s="1"/>
  <c r="L7" i="22" s="1"/>
  <c r="L7" i="23" s="1"/>
  <c r="L7" i="24" s="1"/>
  <c r="L7" i="25" s="1"/>
  <c r="L7" i="26" s="1"/>
  <c r="L7" i="27" s="1"/>
  <c r="L7" i="28" s="1"/>
  <c r="L7" i="29" s="1"/>
  <c r="L7" i="30" s="1"/>
  <c r="Q7" i="2"/>
  <c r="M7" i="3"/>
  <c r="M7" i="4" s="1"/>
  <c r="M7" i="5" s="1"/>
  <c r="M7" i="6" s="1"/>
  <c r="M7" i="7" s="1"/>
  <c r="M7" i="8" s="1"/>
  <c r="M7" i="9" s="1"/>
  <c r="M7" i="10" s="1"/>
  <c r="M7" i="11" s="1"/>
  <c r="M7" i="12" s="1"/>
  <c r="M7" i="13" s="1"/>
  <c r="M7" i="14" s="1"/>
  <c r="M7" i="15" s="1"/>
  <c r="M7" i="16" s="1"/>
  <c r="M7" i="17" s="1"/>
  <c r="M7" i="18" s="1"/>
  <c r="M7" i="19" s="1"/>
  <c r="M7" i="20" s="1"/>
  <c r="M7" i="21" s="1"/>
  <c r="M7" i="22" s="1"/>
  <c r="M7" i="23" s="1"/>
  <c r="M7" i="24" s="1"/>
  <c r="M7" i="25" s="1"/>
  <c r="M7" i="26" s="1"/>
  <c r="M7" i="27" s="1"/>
  <c r="M7" i="28" s="1"/>
  <c r="M7" i="29" s="1"/>
  <c r="M7" i="30" s="1"/>
  <c r="R7" i="2"/>
  <c r="N7" i="3"/>
  <c r="N7" i="4" s="1"/>
  <c r="N7" i="5" s="1"/>
  <c r="N7" i="6" s="1"/>
  <c r="N7" i="7" s="1"/>
  <c r="N7" i="8" s="1"/>
  <c r="N7" i="9" s="1"/>
  <c r="N7" i="10" s="1"/>
  <c r="N7" i="11" s="1"/>
  <c r="N7" i="12" s="1"/>
  <c r="N7" i="13" s="1"/>
  <c r="N7" i="14" s="1"/>
  <c r="N7" i="15" s="1"/>
  <c r="N7" i="16" s="1"/>
  <c r="N7" i="17" s="1"/>
  <c r="N7" i="18" s="1"/>
  <c r="N7" i="19" s="1"/>
  <c r="N7" i="20" s="1"/>
  <c r="N7" i="21" s="1"/>
  <c r="N7" i="22" s="1"/>
  <c r="N7" i="23" s="1"/>
  <c r="N7" i="24" s="1"/>
  <c r="N7" i="25" s="1"/>
  <c r="N7" i="26" s="1"/>
  <c r="N7" i="27" s="1"/>
  <c r="N7" i="28" s="1"/>
  <c r="N7" i="29" s="1"/>
  <c r="N7" i="30" s="1"/>
  <c r="S7" i="2"/>
  <c r="O7" i="3"/>
  <c r="O7" i="4" s="1"/>
  <c r="O7" i="5" s="1"/>
  <c r="O7" i="6" s="1"/>
  <c r="O7" i="7" s="1"/>
  <c r="O7" i="8" s="1"/>
  <c r="O7" i="9" s="1"/>
  <c r="O7" i="10" s="1"/>
  <c r="O7" i="11" s="1"/>
  <c r="O7" i="12" s="1"/>
  <c r="O7" i="13" s="1"/>
  <c r="O7" i="14" s="1"/>
  <c r="O7" i="15" s="1"/>
  <c r="O7" i="16" s="1"/>
  <c r="O7" i="17" s="1"/>
  <c r="O7" i="18" s="1"/>
  <c r="O7" i="19" s="1"/>
  <c r="O7" i="20" s="1"/>
  <c r="O7" i="21" s="1"/>
  <c r="O7" i="22" s="1"/>
  <c r="O7" i="23" s="1"/>
  <c r="O7" i="24" s="1"/>
  <c r="O7" i="25" s="1"/>
  <c r="O7" i="26" s="1"/>
  <c r="O7" i="27" s="1"/>
  <c r="O7" i="28" s="1"/>
  <c r="O7" i="29" s="1"/>
  <c r="O7" i="30" s="1"/>
  <c r="T7" i="2"/>
  <c r="L8" i="3"/>
  <c r="L8" i="4" s="1"/>
  <c r="L8" i="5" s="1"/>
  <c r="L8" i="6" s="1"/>
  <c r="L8" i="7" s="1"/>
  <c r="L8" i="8" s="1"/>
  <c r="L8" i="9" s="1"/>
  <c r="L8" i="10" s="1"/>
  <c r="L8" i="11" s="1"/>
  <c r="L8" i="12" s="1"/>
  <c r="L8" i="13" s="1"/>
  <c r="L8" i="14" s="1"/>
  <c r="L8" i="15" s="1"/>
  <c r="L8" i="16" s="1"/>
  <c r="L8" i="17" s="1"/>
  <c r="L8" i="18" s="1"/>
  <c r="L8" i="19" s="1"/>
  <c r="L8" i="20" s="1"/>
  <c r="L8" i="21" s="1"/>
  <c r="L8" i="22" s="1"/>
  <c r="L8" i="23" s="1"/>
  <c r="L8" i="24" s="1"/>
  <c r="L8" i="25" s="1"/>
  <c r="L8" i="26" s="1"/>
  <c r="L8" i="27" s="1"/>
  <c r="L8" i="28" s="1"/>
  <c r="L8" i="29" s="1"/>
  <c r="L8" i="30" s="1"/>
  <c r="Q8" i="2"/>
  <c r="M8" i="3"/>
  <c r="M8" i="4" s="1"/>
  <c r="M8" i="5" s="1"/>
  <c r="M8" i="6" s="1"/>
  <c r="M8" i="7" s="1"/>
  <c r="M8" i="8" s="1"/>
  <c r="M8" i="9" s="1"/>
  <c r="M8" i="10" s="1"/>
  <c r="M8" i="11" s="1"/>
  <c r="M8" i="12" s="1"/>
  <c r="M8" i="13" s="1"/>
  <c r="M8" i="14" s="1"/>
  <c r="M8" i="15" s="1"/>
  <c r="M8" i="16" s="1"/>
  <c r="M8" i="17" s="1"/>
  <c r="M8" i="18" s="1"/>
  <c r="M8" i="19" s="1"/>
  <c r="M8" i="20" s="1"/>
  <c r="M8" i="21" s="1"/>
  <c r="M8" i="22" s="1"/>
  <c r="M8" i="23" s="1"/>
  <c r="M8" i="24" s="1"/>
  <c r="M8" i="25" s="1"/>
  <c r="M8" i="26" s="1"/>
  <c r="M8" i="27" s="1"/>
  <c r="M8" i="28" s="1"/>
  <c r="M8" i="29" s="1"/>
  <c r="M8" i="30" s="1"/>
  <c r="R8" i="2"/>
  <c r="N8" i="3"/>
  <c r="N8" i="4" s="1"/>
  <c r="N8" i="5" s="1"/>
  <c r="N8" i="6" s="1"/>
  <c r="N8" i="7" s="1"/>
  <c r="N8" i="8" s="1"/>
  <c r="N8" i="9" s="1"/>
  <c r="N8" i="10" s="1"/>
  <c r="N8" i="11" s="1"/>
  <c r="N8" i="12" s="1"/>
  <c r="N8" i="13" s="1"/>
  <c r="N8" i="14" s="1"/>
  <c r="N8" i="15" s="1"/>
  <c r="N8" i="16" s="1"/>
  <c r="N8" i="17" s="1"/>
  <c r="N8" i="18" s="1"/>
  <c r="N8" i="19" s="1"/>
  <c r="N8" i="20" s="1"/>
  <c r="N8" i="21" s="1"/>
  <c r="N8" i="22" s="1"/>
  <c r="N8" i="23" s="1"/>
  <c r="N8" i="24" s="1"/>
  <c r="N8" i="25" s="1"/>
  <c r="N8" i="26" s="1"/>
  <c r="N8" i="27" s="1"/>
  <c r="N8" i="28" s="1"/>
  <c r="N8" i="29" s="1"/>
  <c r="N8" i="30" s="1"/>
  <c r="S8" i="2"/>
  <c r="O8" i="3"/>
  <c r="O8" i="4" s="1"/>
  <c r="O8" i="5" s="1"/>
  <c r="O8" i="6" s="1"/>
  <c r="O8" i="7" s="1"/>
  <c r="O8" i="8" s="1"/>
  <c r="O8" i="9" s="1"/>
  <c r="O8" i="10" s="1"/>
  <c r="O8" i="11" s="1"/>
  <c r="O8" i="12" s="1"/>
  <c r="O8" i="13" s="1"/>
  <c r="O8" i="14" s="1"/>
  <c r="O8" i="15" s="1"/>
  <c r="O8" i="16" s="1"/>
  <c r="O8" i="17" s="1"/>
  <c r="O8" i="18" s="1"/>
  <c r="O8" i="19" s="1"/>
  <c r="O8" i="20" s="1"/>
  <c r="O8" i="21" s="1"/>
  <c r="O8" i="22" s="1"/>
  <c r="O8" i="23" s="1"/>
  <c r="O8" i="24" s="1"/>
  <c r="O8" i="25" s="1"/>
  <c r="O8" i="26" s="1"/>
  <c r="O8" i="27" s="1"/>
  <c r="O8" i="28" s="1"/>
  <c r="O8" i="29" s="1"/>
  <c r="O8" i="30" s="1"/>
  <c r="T8" i="2"/>
  <c r="L9" i="3"/>
  <c r="L9" i="4" s="1"/>
  <c r="L9" i="5" s="1"/>
  <c r="L9" i="6" s="1"/>
  <c r="L9" i="7" s="1"/>
  <c r="L9" i="8" s="1"/>
  <c r="L9" i="9" s="1"/>
  <c r="L9" i="10" s="1"/>
  <c r="L9" i="11" s="1"/>
  <c r="L9" i="12" s="1"/>
  <c r="L9" i="13" s="1"/>
  <c r="L9" i="14" s="1"/>
  <c r="L9" i="15" s="1"/>
  <c r="L9" i="16" s="1"/>
  <c r="L9" i="17" s="1"/>
  <c r="L9" i="18" s="1"/>
  <c r="L9" i="19" s="1"/>
  <c r="L9" i="20" s="1"/>
  <c r="L9" i="21" s="1"/>
  <c r="L9" i="22" s="1"/>
  <c r="L9" i="23" s="1"/>
  <c r="L9" i="24" s="1"/>
  <c r="L9" i="25" s="1"/>
  <c r="L9" i="26" s="1"/>
  <c r="L9" i="27" s="1"/>
  <c r="L9" i="28" s="1"/>
  <c r="L9" i="29" s="1"/>
  <c r="L9" i="30" s="1"/>
  <c r="Q9" i="2"/>
  <c r="M9" i="3"/>
  <c r="M9" i="4" s="1"/>
  <c r="M9" i="5" s="1"/>
  <c r="M9" i="6" s="1"/>
  <c r="M9" i="7" s="1"/>
  <c r="M9" i="8" s="1"/>
  <c r="M9" i="9" s="1"/>
  <c r="M9" i="10" s="1"/>
  <c r="M9" i="11" s="1"/>
  <c r="M9" i="12" s="1"/>
  <c r="M9" i="13" s="1"/>
  <c r="M9" i="14" s="1"/>
  <c r="M9" i="15" s="1"/>
  <c r="M9" i="16" s="1"/>
  <c r="M9" i="17" s="1"/>
  <c r="M9" i="18" s="1"/>
  <c r="M9" i="19" s="1"/>
  <c r="M9" i="20" s="1"/>
  <c r="M9" i="21" s="1"/>
  <c r="M9" i="22" s="1"/>
  <c r="M9" i="23" s="1"/>
  <c r="M9" i="24" s="1"/>
  <c r="M9" i="25" s="1"/>
  <c r="M9" i="26" s="1"/>
  <c r="M9" i="27" s="1"/>
  <c r="M9" i="28" s="1"/>
  <c r="M9" i="29" s="1"/>
  <c r="M9" i="30" s="1"/>
  <c r="R9" i="2"/>
  <c r="N9" i="3"/>
  <c r="N9" i="4" s="1"/>
  <c r="N9" i="5" s="1"/>
  <c r="N9" i="6" s="1"/>
  <c r="N9" i="7" s="1"/>
  <c r="N9" i="8" s="1"/>
  <c r="N9" i="9" s="1"/>
  <c r="N9" i="10" s="1"/>
  <c r="N9" i="11" s="1"/>
  <c r="N9" i="12" s="1"/>
  <c r="N9" i="13" s="1"/>
  <c r="N9" i="14" s="1"/>
  <c r="N9" i="15" s="1"/>
  <c r="N9" i="16" s="1"/>
  <c r="N9" i="17" s="1"/>
  <c r="N9" i="18" s="1"/>
  <c r="N9" i="19" s="1"/>
  <c r="N9" i="20" s="1"/>
  <c r="N9" i="21" s="1"/>
  <c r="N9" i="22" s="1"/>
  <c r="N9" i="23" s="1"/>
  <c r="N9" i="24" s="1"/>
  <c r="N9" i="25" s="1"/>
  <c r="N9" i="26" s="1"/>
  <c r="N9" i="27" s="1"/>
  <c r="N9" i="28" s="1"/>
  <c r="N9" i="29" s="1"/>
  <c r="N9" i="30" s="1"/>
  <c r="S9" i="2"/>
  <c r="O9" i="3"/>
  <c r="O9" i="4" s="1"/>
  <c r="O9" i="5" s="1"/>
  <c r="O9" i="6" s="1"/>
  <c r="O9" i="7" s="1"/>
  <c r="O9" i="8" s="1"/>
  <c r="O9" i="9" s="1"/>
  <c r="O9" i="10" s="1"/>
  <c r="O9" i="11" s="1"/>
  <c r="O9" i="12" s="1"/>
  <c r="O9" i="13" s="1"/>
  <c r="O9" i="14" s="1"/>
  <c r="O9" i="15" s="1"/>
  <c r="O9" i="16" s="1"/>
  <c r="O9" i="17" s="1"/>
  <c r="O9" i="18" s="1"/>
  <c r="O9" i="19" s="1"/>
  <c r="O9" i="20" s="1"/>
  <c r="O9" i="21" s="1"/>
  <c r="O9" i="22" s="1"/>
  <c r="O9" i="23" s="1"/>
  <c r="O9" i="24" s="1"/>
  <c r="O9" i="25" s="1"/>
  <c r="O9" i="26" s="1"/>
  <c r="O9" i="27" s="1"/>
  <c r="O9" i="28" s="1"/>
  <c r="O9" i="29" s="1"/>
  <c r="O9" i="30" s="1"/>
  <c r="T9" i="2"/>
  <c r="L10" i="3"/>
  <c r="L10" i="4" s="1"/>
  <c r="L10" i="5" s="1"/>
  <c r="L10" i="6" s="1"/>
  <c r="L10" i="7" s="1"/>
  <c r="L10" i="8" s="1"/>
  <c r="L10" i="9" s="1"/>
  <c r="L10" i="10" s="1"/>
  <c r="L10" i="11" s="1"/>
  <c r="L10" i="12" s="1"/>
  <c r="L10" i="13" s="1"/>
  <c r="L10" i="14" s="1"/>
  <c r="L10" i="15" s="1"/>
  <c r="L10" i="16" s="1"/>
  <c r="L10" i="17" s="1"/>
  <c r="L10" i="18" s="1"/>
  <c r="L10" i="19" s="1"/>
  <c r="L10" i="20" s="1"/>
  <c r="L10" i="21" s="1"/>
  <c r="L10" i="22" s="1"/>
  <c r="L10" i="23" s="1"/>
  <c r="L10" i="24" s="1"/>
  <c r="L10" i="25" s="1"/>
  <c r="L10" i="26" s="1"/>
  <c r="L10" i="27" s="1"/>
  <c r="L10" i="28" s="1"/>
  <c r="L10" i="29" s="1"/>
  <c r="L10" i="30" s="1"/>
  <c r="Q10" i="2"/>
  <c r="M10" i="3"/>
  <c r="M10" i="4" s="1"/>
  <c r="M10" i="5" s="1"/>
  <c r="M10" i="6" s="1"/>
  <c r="M10" i="7" s="1"/>
  <c r="M10" i="8" s="1"/>
  <c r="M10" i="9" s="1"/>
  <c r="M10" i="10" s="1"/>
  <c r="M10" i="11" s="1"/>
  <c r="M10" i="12" s="1"/>
  <c r="M10" i="13" s="1"/>
  <c r="M10" i="14" s="1"/>
  <c r="M10" i="15" s="1"/>
  <c r="M10" i="16" s="1"/>
  <c r="M10" i="17" s="1"/>
  <c r="M10" i="18" s="1"/>
  <c r="M10" i="19" s="1"/>
  <c r="M10" i="20" s="1"/>
  <c r="M10" i="21" s="1"/>
  <c r="M10" i="22" s="1"/>
  <c r="M10" i="23" s="1"/>
  <c r="M10" i="24" s="1"/>
  <c r="M10" i="25" s="1"/>
  <c r="M10" i="26" s="1"/>
  <c r="M10" i="27" s="1"/>
  <c r="M10" i="28" s="1"/>
  <c r="M10" i="29" s="1"/>
  <c r="M10" i="30" s="1"/>
  <c r="R10" i="2"/>
  <c r="N10" i="3"/>
  <c r="N10" i="4" s="1"/>
  <c r="N10" i="5" s="1"/>
  <c r="N10" i="6" s="1"/>
  <c r="N10" i="7" s="1"/>
  <c r="N10" i="8" s="1"/>
  <c r="N10" i="9" s="1"/>
  <c r="N10" i="10" s="1"/>
  <c r="N10" i="11" s="1"/>
  <c r="N10" i="12" s="1"/>
  <c r="N10" i="13" s="1"/>
  <c r="N10" i="14" s="1"/>
  <c r="N10" i="15" s="1"/>
  <c r="N10" i="16" s="1"/>
  <c r="N10" i="17" s="1"/>
  <c r="N10" i="18" s="1"/>
  <c r="N10" i="19" s="1"/>
  <c r="N10" i="20" s="1"/>
  <c r="N10" i="21" s="1"/>
  <c r="N10" i="22" s="1"/>
  <c r="N10" i="23" s="1"/>
  <c r="N10" i="24" s="1"/>
  <c r="N10" i="25" s="1"/>
  <c r="N10" i="26" s="1"/>
  <c r="N10" i="27" s="1"/>
  <c r="N10" i="28" s="1"/>
  <c r="N10" i="29" s="1"/>
  <c r="N10" i="30" s="1"/>
  <c r="S10" i="2"/>
  <c r="O10" i="3"/>
  <c r="O10" i="4" s="1"/>
  <c r="O10" i="5" s="1"/>
  <c r="O10" i="6" s="1"/>
  <c r="O10" i="7" s="1"/>
  <c r="O10" i="8" s="1"/>
  <c r="O10" i="9" s="1"/>
  <c r="O10" i="10" s="1"/>
  <c r="O10" i="11" s="1"/>
  <c r="O10" i="12" s="1"/>
  <c r="O10" i="13" s="1"/>
  <c r="O10" i="14" s="1"/>
  <c r="O10" i="15" s="1"/>
  <c r="O10" i="16" s="1"/>
  <c r="O10" i="17" s="1"/>
  <c r="O10" i="18" s="1"/>
  <c r="O10" i="19" s="1"/>
  <c r="O10" i="20" s="1"/>
  <c r="O10" i="21" s="1"/>
  <c r="O10" i="22" s="1"/>
  <c r="O10" i="23" s="1"/>
  <c r="O10" i="24" s="1"/>
  <c r="O10" i="25" s="1"/>
  <c r="O10" i="26" s="1"/>
  <c r="O10" i="27" s="1"/>
  <c r="O10" i="28" s="1"/>
  <c r="O10" i="29" s="1"/>
  <c r="O10" i="30" s="1"/>
  <c r="T10" i="2"/>
  <c r="L11" i="3"/>
  <c r="L11" i="4" s="1"/>
  <c r="L11" i="5" s="1"/>
  <c r="L11" i="6" s="1"/>
  <c r="L11" i="7" s="1"/>
  <c r="L11" i="8" s="1"/>
  <c r="L11" i="9" s="1"/>
  <c r="L11" i="10" s="1"/>
  <c r="L11" i="11" s="1"/>
  <c r="L11" i="12" s="1"/>
  <c r="L11" i="13" s="1"/>
  <c r="L11" i="14" s="1"/>
  <c r="L11" i="15" s="1"/>
  <c r="L11" i="16" s="1"/>
  <c r="L11" i="17" s="1"/>
  <c r="L11" i="18" s="1"/>
  <c r="L11" i="19" s="1"/>
  <c r="L11" i="20" s="1"/>
  <c r="L11" i="21" s="1"/>
  <c r="L11" i="22" s="1"/>
  <c r="L11" i="23" s="1"/>
  <c r="L11" i="24" s="1"/>
  <c r="L11" i="25" s="1"/>
  <c r="L11" i="26" s="1"/>
  <c r="L11" i="27" s="1"/>
  <c r="L11" i="28" s="1"/>
  <c r="L11" i="29" s="1"/>
  <c r="L11" i="30" s="1"/>
  <c r="Q11" i="2"/>
  <c r="M11" i="3"/>
  <c r="M11" i="4" s="1"/>
  <c r="M11" i="5" s="1"/>
  <c r="M11" i="6" s="1"/>
  <c r="M11" i="7" s="1"/>
  <c r="M11" i="8" s="1"/>
  <c r="M11" i="9" s="1"/>
  <c r="M11" i="10" s="1"/>
  <c r="M11" i="11" s="1"/>
  <c r="M11" i="12" s="1"/>
  <c r="M11" i="13" s="1"/>
  <c r="M11" i="14" s="1"/>
  <c r="M11" i="15" s="1"/>
  <c r="M11" i="16" s="1"/>
  <c r="M11" i="17" s="1"/>
  <c r="M11" i="18" s="1"/>
  <c r="M11" i="19" s="1"/>
  <c r="M11" i="20" s="1"/>
  <c r="M11" i="21" s="1"/>
  <c r="M11" i="22" s="1"/>
  <c r="M11" i="23" s="1"/>
  <c r="M11" i="24" s="1"/>
  <c r="M11" i="25" s="1"/>
  <c r="M11" i="26" s="1"/>
  <c r="M11" i="27" s="1"/>
  <c r="M11" i="28" s="1"/>
  <c r="M11" i="29" s="1"/>
  <c r="M11" i="30" s="1"/>
  <c r="R11" i="2"/>
  <c r="N11" i="3"/>
  <c r="N11" i="4" s="1"/>
  <c r="N11" i="5" s="1"/>
  <c r="N11" i="6" s="1"/>
  <c r="N11" i="7" s="1"/>
  <c r="N11" i="8" s="1"/>
  <c r="N11" i="9" s="1"/>
  <c r="N11" i="10" s="1"/>
  <c r="N11" i="11" s="1"/>
  <c r="N11" i="12" s="1"/>
  <c r="N11" i="13" s="1"/>
  <c r="N11" i="14" s="1"/>
  <c r="N11" i="15" s="1"/>
  <c r="N11" i="16" s="1"/>
  <c r="N11" i="17" s="1"/>
  <c r="N11" i="18" s="1"/>
  <c r="N11" i="19" s="1"/>
  <c r="N11" i="20" s="1"/>
  <c r="N11" i="21" s="1"/>
  <c r="N11" i="22" s="1"/>
  <c r="N11" i="23" s="1"/>
  <c r="N11" i="24" s="1"/>
  <c r="N11" i="25" s="1"/>
  <c r="N11" i="26" s="1"/>
  <c r="N11" i="27" s="1"/>
  <c r="N11" i="28" s="1"/>
  <c r="N11" i="29" s="1"/>
  <c r="N11" i="30" s="1"/>
  <c r="S11" i="2"/>
  <c r="O11" i="3"/>
  <c r="O11" i="4" s="1"/>
  <c r="O11" i="5" s="1"/>
  <c r="O11" i="6" s="1"/>
  <c r="O11" i="7" s="1"/>
  <c r="O11" i="8" s="1"/>
  <c r="O11" i="9" s="1"/>
  <c r="O11" i="10" s="1"/>
  <c r="O11" i="11" s="1"/>
  <c r="O11" i="12" s="1"/>
  <c r="O11" i="13" s="1"/>
  <c r="O11" i="14" s="1"/>
  <c r="O11" i="15" s="1"/>
  <c r="O11" i="16" s="1"/>
  <c r="O11" i="17" s="1"/>
  <c r="O11" i="18" s="1"/>
  <c r="O11" i="19" s="1"/>
  <c r="O11" i="20" s="1"/>
  <c r="O11" i="21" s="1"/>
  <c r="O11" i="22" s="1"/>
  <c r="O11" i="23" s="1"/>
  <c r="O11" i="24" s="1"/>
  <c r="O11" i="25" s="1"/>
  <c r="O11" i="26" s="1"/>
  <c r="O11" i="27" s="1"/>
  <c r="O11" i="28" s="1"/>
  <c r="O11" i="29" s="1"/>
  <c r="O11" i="30" s="1"/>
  <c r="T11" i="2"/>
  <c r="L12" i="3"/>
  <c r="L12" i="4" s="1"/>
  <c r="L12" i="5" s="1"/>
  <c r="L12" i="6" s="1"/>
  <c r="L12" i="7" s="1"/>
  <c r="L12" i="8" s="1"/>
  <c r="L12" i="9" s="1"/>
  <c r="L12" i="10" s="1"/>
  <c r="L12" i="11" s="1"/>
  <c r="L12" i="12" s="1"/>
  <c r="L12" i="13" s="1"/>
  <c r="L12" i="14" s="1"/>
  <c r="L12" i="15" s="1"/>
  <c r="L12" i="16" s="1"/>
  <c r="L12" i="17" s="1"/>
  <c r="L12" i="18" s="1"/>
  <c r="L12" i="19" s="1"/>
  <c r="L12" i="20" s="1"/>
  <c r="L12" i="21" s="1"/>
  <c r="L12" i="22" s="1"/>
  <c r="L12" i="23" s="1"/>
  <c r="L12" i="24" s="1"/>
  <c r="L12" i="25" s="1"/>
  <c r="L12" i="26" s="1"/>
  <c r="L12" i="27" s="1"/>
  <c r="L12" i="28" s="1"/>
  <c r="L12" i="29" s="1"/>
  <c r="L12" i="30" s="1"/>
  <c r="Q12" i="2"/>
  <c r="M12" i="3"/>
  <c r="M12" i="4" s="1"/>
  <c r="M12" i="5" s="1"/>
  <c r="M12" i="6" s="1"/>
  <c r="M12" i="7" s="1"/>
  <c r="M12" i="8" s="1"/>
  <c r="M12" i="9" s="1"/>
  <c r="M12" i="10" s="1"/>
  <c r="M12" i="11" s="1"/>
  <c r="M12" i="12" s="1"/>
  <c r="M12" i="13" s="1"/>
  <c r="M12" i="14" s="1"/>
  <c r="M12" i="15" s="1"/>
  <c r="M12" i="16" s="1"/>
  <c r="M12" i="17" s="1"/>
  <c r="M12" i="18" s="1"/>
  <c r="M12" i="19" s="1"/>
  <c r="M12" i="20" s="1"/>
  <c r="M12" i="21" s="1"/>
  <c r="M12" i="22" s="1"/>
  <c r="M12" i="23" s="1"/>
  <c r="M12" i="24" s="1"/>
  <c r="M12" i="25" s="1"/>
  <c r="M12" i="26" s="1"/>
  <c r="M12" i="27" s="1"/>
  <c r="M12" i="28" s="1"/>
  <c r="M12" i="29" s="1"/>
  <c r="M12" i="30" s="1"/>
  <c r="R12" i="2"/>
  <c r="N12" i="3"/>
  <c r="N12" i="4" s="1"/>
  <c r="N12" i="5" s="1"/>
  <c r="N12" i="6" s="1"/>
  <c r="N12" i="7" s="1"/>
  <c r="N12" i="8" s="1"/>
  <c r="N12" i="9" s="1"/>
  <c r="N12" i="10" s="1"/>
  <c r="N12" i="11" s="1"/>
  <c r="N12" i="12" s="1"/>
  <c r="N12" i="13" s="1"/>
  <c r="N12" i="14" s="1"/>
  <c r="N12" i="15" s="1"/>
  <c r="N12" i="16" s="1"/>
  <c r="N12" i="17" s="1"/>
  <c r="N12" i="18" s="1"/>
  <c r="N12" i="19" s="1"/>
  <c r="N12" i="20" s="1"/>
  <c r="N12" i="21" s="1"/>
  <c r="N12" i="22" s="1"/>
  <c r="N12" i="23" s="1"/>
  <c r="N12" i="24" s="1"/>
  <c r="N12" i="25" s="1"/>
  <c r="N12" i="26" s="1"/>
  <c r="N12" i="27" s="1"/>
  <c r="N12" i="28" s="1"/>
  <c r="N12" i="29" s="1"/>
  <c r="N12" i="30" s="1"/>
  <c r="S12" i="2"/>
  <c r="O12" i="3"/>
  <c r="O12" i="4" s="1"/>
  <c r="O12" i="5" s="1"/>
  <c r="O12" i="6" s="1"/>
  <c r="O12" i="7" s="1"/>
  <c r="O12" i="8" s="1"/>
  <c r="O12" i="9" s="1"/>
  <c r="O12" i="10" s="1"/>
  <c r="O12" i="11" s="1"/>
  <c r="O12" i="12" s="1"/>
  <c r="O12" i="13" s="1"/>
  <c r="O12" i="14" s="1"/>
  <c r="O12" i="15" s="1"/>
  <c r="O12" i="16" s="1"/>
  <c r="O12" i="17" s="1"/>
  <c r="O12" i="18" s="1"/>
  <c r="O12" i="19" s="1"/>
  <c r="O12" i="20" s="1"/>
  <c r="O12" i="21" s="1"/>
  <c r="O12" i="22" s="1"/>
  <c r="O12" i="23" s="1"/>
  <c r="O12" i="24" s="1"/>
  <c r="O12" i="25" s="1"/>
  <c r="O12" i="26" s="1"/>
  <c r="O12" i="27" s="1"/>
  <c r="O12" i="28" s="1"/>
  <c r="O12" i="29" s="1"/>
  <c r="O12" i="30" s="1"/>
  <c r="T12" i="2"/>
  <c r="L13" i="3"/>
  <c r="L13" i="4" s="1"/>
  <c r="L13" i="5" s="1"/>
  <c r="L13" i="6" s="1"/>
  <c r="L13" i="7" s="1"/>
  <c r="L13" i="8" s="1"/>
  <c r="L13" i="9" s="1"/>
  <c r="L13" i="10" s="1"/>
  <c r="L13" i="11" s="1"/>
  <c r="L13" i="12" s="1"/>
  <c r="L13" i="13" s="1"/>
  <c r="L13" i="14" s="1"/>
  <c r="L13" i="15" s="1"/>
  <c r="L13" i="16" s="1"/>
  <c r="L13" i="17" s="1"/>
  <c r="L13" i="18" s="1"/>
  <c r="L13" i="19" s="1"/>
  <c r="L13" i="20" s="1"/>
  <c r="L13" i="21" s="1"/>
  <c r="L13" i="22" s="1"/>
  <c r="L13" i="23" s="1"/>
  <c r="L13" i="24" s="1"/>
  <c r="L13" i="25" s="1"/>
  <c r="L13" i="26" s="1"/>
  <c r="L13" i="27" s="1"/>
  <c r="L13" i="28" s="1"/>
  <c r="L13" i="29" s="1"/>
  <c r="L13" i="30" s="1"/>
  <c r="Q13" i="2"/>
  <c r="M13" i="3"/>
  <c r="M13" i="4" s="1"/>
  <c r="M13" i="5" s="1"/>
  <c r="M13" i="6" s="1"/>
  <c r="M13" i="7" s="1"/>
  <c r="M13" i="8" s="1"/>
  <c r="M13" i="9" s="1"/>
  <c r="M13" i="10" s="1"/>
  <c r="M13" i="11" s="1"/>
  <c r="M13" i="12" s="1"/>
  <c r="M13" i="13" s="1"/>
  <c r="M13" i="14" s="1"/>
  <c r="M13" i="15" s="1"/>
  <c r="M13" i="16" s="1"/>
  <c r="M13" i="17" s="1"/>
  <c r="M13" i="18" s="1"/>
  <c r="M13" i="19" s="1"/>
  <c r="M13" i="20" s="1"/>
  <c r="M13" i="21" s="1"/>
  <c r="M13" i="22" s="1"/>
  <c r="M13" i="23" s="1"/>
  <c r="M13" i="24" s="1"/>
  <c r="M13" i="25" s="1"/>
  <c r="M13" i="26" s="1"/>
  <c r="M13" i="27" s="1"/>
  <c r="M13" i="28" s="1"/>
  <c r="M13" i="29" s="1"/>
  <c r="M13" i="30" s="1"/>
  <c r="R13" i="2"/>
  <c r="N13" i="3"/>
  <c r="N13" i="4" s="1"/>
  <c r="N13" i="5" s="1"/>
  <c r="N13" i="6" s="1"/>
  <c r="N13" i="7" s="1"/>
  <c r="N13" i="8" s="1"/>
  <c r="N13" i="9" s="1"/>
  <c r="N13" i="10" s="1"/>
  <c r="N13" i="11" s="1"/>
  <c r="N13" i="12" s="1"/>
  <c r="N13" i="13" s="1"/>
  <c r="N13" i="14" s="1"/>
  <c r="N13" i="15" s="1"/>
  <c r="N13" i="16" s="1"/>
  <c r="N13" i="17" s="1"/>
  <c r="N13" i="18" s="1"/>
  <c r="N13" i="19" s="1"/>
  <c r="N13" i="20" s="1"/>
  <c r="N13" i="21" s="1"/>
  <c r="N13" i="22" s="1"/>
  <c r="N13" i="23" s="1"/>
  <c r="N13" i="24" s="1"/>
  <c r="N13" i="25" s="1"/>
  <c r="N13" i="26" s="1"/>
  <c r="N13" i="27" s="1"/>
  <c r="N13" i="28" s="1"/>
  <c r="N13" i="29" s="1"/>
  <c r="N13" i="30" s="1"/>
  <c r="S13" i="2"/>
  <c r="O13" i="3"/>
  <c r="O13" i="4" s="1"/>
  <c r="O13" i="5" s="1"/>
  <c r="O13" i="6" s="1"/>
  <c r="O13" i="7" s="1"/>
  <c r="O13" i="8" s="1"/>
  <c r="O13" i="9" s="1"/>
  <c r="O13" i="10" s="1"/>
  <c r="O13" i="11" s="1"/>
  <c r="O13" i="12" s="1"/>
  <c r="O13" i="13" s="1"/>
  <c r="O13" i="14" s="1"/>
  <c r="O13" i="15" s="1"/>
  <c r="O13" i="16" s="1"/>
  <c r="O13" i="17" s="1"/>
  <c r="O13" i="18" s="1"/>
  <c r="O13" i="19" s="1"/>
  <c r="O13" i="20" s="1"/>
  <c r="O13" i="21" s="1"/>
  <c r="O13" i="22" s="1"/>
  <c r="O13" i="23" s="1"/>
  <c r="O13" i="24" s="1"/>
  <c r="O13" i="25" s="1"/>
  <c r="O13" i="26" s="1"/>
  <c r="O13" i="27" s="1"/>
  <c r="O13" i="28" s="1"/>
  <c r="O13" i="29" s="1"/>
  <c r="O13" i="30" s="1"/>
  <c r="T13" i="2"/>
  <c r="L14" i="3"/>
  <c r="L14" i="4" s="1"/>
  <c r="L14" i="5" s="1"/>
  <c r="L14" i="6" s="1"/>
  <c r="L14" i="7" s="1"/>
  <c r="L14" i="8" s="1"/>
  <c r="L14" i="9" s="1"/>
  <c r="L14" i="10" s="1"/>
  <c r="L14" i="11" s="1"/>
  <c r="L14" i="12" s="1"/>
  <c r="L14" i="13" s="1"/>
  <c r="L14" i="14" s="1"/>
  <c r="L14" i="15" s="1"/>
  <c r="L14" i="16" s="1"/>
  <c r="L14" i="17" s="1"/>
  <c r="L14" i="18" s="1"/>
  <c r="L14" i="19" s="1"/>
  <c r="L14" i="20" s="1"/>
  <c r="L14" i="21" s="1"/>
  <c r="L14" i="22" s="1"/>
  <c r="L14" i="23" s="1"/>
  <c r="L14" i="24" s="1"/>
  <c r="L14" i="25" s="1"/>
  <c r="L14" i="26" s="1"/>
  <c r="L14" i="27" s="1"/>
  <c r="L14" i="28" s="1"/>
  <c r="L14" i="29" s="1"/>
  <c r="L14" i="30" s="1"/>
  <c r="Q14" i="2"/>
  <c r="M14" i="3"/>
  <c r="M14" i="4" s="1"/>
  <c r="M14" i="5" s="1"/>
  <c r="M14" i="6" s="1"/>
  <c r="M14" i="7" s="1"/>
  <c r="M14" i="8" s="1"/>
  <c r="M14" i="9" s="1"/>
  <c r="M14" i="10" s="1"/>
  <c r="M14" i="11" s="1"/>
  <c r="M14" i="12" s="1"/>
  <c r="M14" i="13" s="1"/>
  <c r="M14" i="14" s="1"/>
  <c r="M14" i="15" s="1"/>
  <c r="M14" i="16" s="1"/>
  <c r="M14" i="17" s="1"/>
  <c r="M14" i="18" s="1"/>
  <c r="M14" i="19" s="1"/>
  <c r="M14" i="20" s="1"/>
  <c r="M14" i="21" s="1"/>
  <c r="M14" i="22" s="1"/>
  <c r="M14" i="23" s="1"/>
  <c r="M14" i="24" s="1"/>
  <c r="M14" i="25" s="1"/>
  <c r="M14" i="26" s="1"/>
  <c r="M14" i="27" s="1"/>
  <c r="M14" i="28" s="1"/>
  <c r="M14" i="29" s="1"/>
  <c r="M14" i="30" s="1"/>
  <c r="R14" i="2"/>
  <c r="N14" i="3"/>
  <c r="N14" i="4" s="1"/>
  <c r="N14" i="5" s="1"/>
  <c r="N14" i="6" s="1"/>
  <c r="N14" i="7" s="1"/>
  <c r="N14" i="8" s="1"/>
  <c r="N14" i="9" s="1"/>
  <c r="N14" i="10" s="1"/>
  <c r="N14" i="11" s="1"/>
  <c r="N14" i="12" s="1"/>
  <c r="N14" i="13" s="1"/>
  <c r="N14" i="14" s="1"/>
  <c r="N14" i="15" s="1"/>
  <c r="N14" i="16" s="1"/>
  <c r="N14" i="17" s="1"/>
  <c r="N14" i="18" s="1"/>
  <c r="N14" i="19" s="1"/>
  <c r="N14" i="20" s="1"/>
  <c r="N14" i="21" s="1"/>
  <c r="N14" i="22" s="1"/>
  <c r="N14" i="23" s="1"/>
  <c r="N14" i="24" s="1"/>
  <c r="N14" i="25" s="1"/>
  <c r="N14" i="26" s="1"/>
  <c r="N14" i="27" s="1"/>
  <c r="N14" i="28" s="1"/>
  <c r="N14" i="29" s="1"/>
  <c r="N14" i="30" s="1"/>
  <c r="S14" i="2"/>
  <c r="O14" i="3"/>
  <c r="O14" i="4" s="1"/>
  <c r="O14" i="5" s="1"/>
  <c r="O14" i="6" s="1"/>
  <c r="O14" i="7" s="1"/>
  <c r="O14" i="8" s="1"/>
  <c r="O14" i="9" s="1"/>
  <c r="O14" i="10" s="1"/>
  <c r="O14" i="11" s="1"/>
  <c r="O14" i="12" s="1"/>
  <c r="O14" i="13" s="1"/>
  <c r="O14" i="14" s="1"/>
  <c r="O14" i="15" s="1"/>
  <c r="O14" i="16" s="1"/>
  <c r="O14" i="17" s="1"/>
  <c r="O14" i="18" s="1"/>
  <c r="O14" i="19" s="1"/>
  <c r="O14" i="20" s="1"/>
  <c r="O14" i="21" s="1"/>
  <c r="O14" i="22" s="1"/>
  <c r="O14" i="23" s="1"/>
  <c r="O14" i="24" s="1"/>
  <c r="O14" i="25" s="1"/>
  <c r="O14" i="26" s="1"/>
  <c r="O14" i="27" s="1"/>
  <c r="O14" i="28" s="1"/>
  <c r="O14" i="29" s="1"/>
  <c r="O14" i="30" s="1"/>
  <c r="T14" i="2"/>
  <c r="L15" i="3"/>
  <c r="L15" i="4" s="1"/>
  <c r="L15" i="5" s="1"/>
  <c r="L15" i="6" s="1"/>
  <c r="L15" i="7" s="1"/>
  <c r="L15" i="8" s="1"/>
  <c r="L15" i="9" s="1"/>
  <c r="L15" i="10" s="1"/>
  <c r="L15" i="11" s="1"/>
  <c r="L15" i="12" s="1"/>
  <c r="L15" i="13" s="1"/>
  <c r="L15" i="14" s="1"/>
  <c r="L15" i="15" s="1"/>
  <c r="L15" i="16" s="1"/>
  <c r="L15" i="17" s="1"/>
  <c r="L15" i="18" s="1"/>
  <c r="L15" i="19" s="1"/>
  <c r="L15" i="20" s="1"/>
  <c r="L15" i="21" s="1"/>
  <c r="L15" i="22" s="1"/>
  <c r="L15" i="23" s="1"/>
  <c r="L15" i="24" s="1"/>
  <c r="L15" i="25" s="1"/>
  <c r="L15" i="26" s="1"/>
  <c r="L15" i="27" s="1"/>
  <c r="L15" i="28" s="1"/>
  <c r="L15" i="29" s="1"/>
  <c r="L15" i="30" s="1"/>
  <c r="Q15" i="2"/>
  <c r="M15" i="3"/>
  <c r="M15" i="4" s="1"/>
  <c r="M15" i="5" s="1"/>
  <c r="M15" i="6" s="1"/>
  <c r="M15" i="7" s="1"/>
  <c r="M15" i="8" s="1"/>
  <c r="M15" i="9" s="1"/>
  <c r="M15" i="10" s="1"/>
  <c r="M15" i="11" s="1"/>
  <c r="M15" i="12" s="1"/>
  <c r="M15" i="13" s="1"/>
  <c r="M15" i="14" s="1"/>
  <c r="M15" i="15" s="1"/>
  <c r="M15" i="16" s="1"/>
  <c r="M15" i="17" s="1"/>
  <c r="M15" i="18" s="1"/>
  <c r="M15" i="19" s="1"/>
  <c r="M15" i="20" s="1"/>
  <c r="M15" i="21" s="1"/>
  <c r="M15" i="22" s="1"/>
  <c r="M15" i="23" s="1"/>
  <c r="M15" i="24" s="1"/>
  <c r="M15" i="25" s="1"/>
  <c r="M15" i="26" s="1"/>
  <c r="M15" i="27" s="1"/>
  <c r="M15" i="28" s="1"/>
  <c r="M15" i="29" s="1"/>
  <c r="M15" i="30" s="1"/>
  <c r="R15" i="2"/>
  <c r="N15" i="3"/>
  <c r="N15" i="4" s="1"/>
  <c r="N15" i="5" s="1"/>
  <c r="N15" i="6" s="1"/>
  <c r="N15" i="7" s="1"/>
  <c r="N15" i="8" s="1"/>
  <c r="N15" i="9" s="1"/>
  <c r="N15" i="10" s="1"/>
  <c r="N15" i="11" s="1"/>
  <c r="N15" i="12" s="1"/>
  <c r="N15" i="13" s="1"/>
  <c r="N15" i="14" s="1"/>
  <c r="N15" i="15" s="1"/>
  <c r="N15" i="16" s="1"/>
  <c r="N15" i="17" s="1"/>
  <c r="N15" i="18" s="1"/>
  <c r="N15" i="19" s="1"/>
  <c r="N15" i="20" s="1"/>
  <c r="N15" i="21" s="1"/>
  <c r="N15" i="22" s="1"/>
  <c r="N15" i="23" s="1"/>
  <c r="N15" i="24" s="1"/>
  <c r="N15" i="25" s="1"/>
  <c r="N15" i="26" s="1"/>
  <c r="N15" i="27" s="1"/>
  <c r="N15" i="28" s="1"/>
  <c r="N15" i="29" s="1"/>
  <c r="N15" i="30" s="1"/>
  <c r="S15" i="2"/>
  <c r="O15" i="3"/>
  <c r="O15" i="4" s="1"/>
  <c r="O15" i="5" s="1"/>
  <c r="O15" i="6" s="1"/>
  <c r="O15" i="7" s="1"/>
  <c r="O15" i="8" s="1"/>
  <c r="O15" i="9" s="1"/>
  <c r="O15" i="10" s="1"/>
  <c r="O15" i="11" s="1"/>
  <c r="O15" i="12" s="1"/>
  <c r="O15" i="13" s="1"/>
  <c r="O15" i="14" s="1"/>
  <c r="O15" i="15" s="1"/>
  <c r="O15" i="16" s="1"/>
  <c r="O15" i="17" s="1"/>
  <c r="O15" i="18" s="1"/>
  <c r="O15" i="19" s="1"/>
  <c r="O15" i="20" s="1"/>
  <c r="O15" i="21" s="1"/>
  <c r="O15" i="22" s="1"/>
  <c r="O15" i="23" s="1"/>
  <c r="O15" i="24" s="1"/>
  <c r="O15" i="25" s="1"/>
  <c r="O15" i="26" s="1"/>
  <c r="O15" i="27" s="1"/>
  <c r="O15" i="28" s="1"/>
  <c r="O15" i="29" s="1"/>
  <c r="O15" i="30" s="1"/>
  <c r="T15" i="2"/>
  <c r="L16" i="3"/>
  <c r="L16" i="4" s="1"/>
  <c r="L16" i="5" s="1"/>
  <c r="L16" i="6" s="1"/>
  <c r="L16" i="7" s="1"/>
  <c r="L16" i="8" s="1"/>
  <c r="L16" i="9" s="1"/>
  <c r="L16" i="10" s="1"/>
  <c r="L16" i="11" s="1"/>
  <c r="L16" i="12" s="1"/>
  <c r="L16" i="13" s="1"/>
  <c r="L16" i="14" s="1"/>
  <c r="L16" i="15" s="1"/>
  <c r="L16" i="16" s="1"/>
  <c r="L16" i="17" s="1"/>
  <c r="L16" i="18" s="1"/>
  <c r="L16" i="19" s="1"/>
  <c r="L16" i="20" s="1"/>
  <c r="L16" i="21" s="1"/>
  <c r="L16" i="22" s="1"/>
  <c r="L16" i="23" s="1"/>
  <c r="L16" i="24" s="1"/>
  <c r="L16" i="25" s="1"/>
  <c r="L16" i="26" s="1"/>
  <c r="L16" i="27" s="1"/>
  <c r="L16" i="28" s="1"/>
  <c r="L16" i="29" s="1"/>
  <c r="L16" i="30" s="1"/>
  <c r="Q16" i="2"/>
  <c r="M16" i="3"/>
  <c r="M16" i="4" s="1"/>
  <c r="M16" i="5" s="1"/>
  <c r="M16" i="6" s="1"/>
  <c r="M16" i="7" s="1"/>
  <c r="M16" i="8" s="1"/>
  <c r="M16" i="9" s="1"/>
  <c r="M16" i="10" s="1"/>
  <c r="M16" i="11" s="1"/>
  <c r="M16" i="12" s="1"/>
  <c r="M16" i="13" s="1"/>
  <c r="M16" i="14" s="1"/>
  <c r="M16" i="15" s="1"/>
  <c r="M16" i="16" s="1"/>
  <c r="M16" i="17" s="1"/>
  <c r="M16" i="18" s="1"/>
  <c r="M16" i="19" s="1"/>
  <c r="M16" i="20" s="1"/>
  <c r="M16" i="21" s="1"/>
  <c r="M16" i="22" s="1"/>
  <c r="M16" i="23" s="1"/>
  <c r="M16" i="24" s="1"/>
  <c r="M16" i="25" s="1"/>
  <c r="M16" i="26" s="1"/>
  <c r="M16" i="27" s="1"/>
  <c r="M16" i="28" s="1"/>
  <c r="M16" i="29" s="1"/>
  <c r="M16" i="30" s="1"/>
  <c r="R16" i="2"/>
  <c r="N16" i="3"/>
  <c r="N16" i="4" s="1"/>
  <c r="N16" i="5" s="1"/>
  <c r="N16" i="6" s="1"/>
  <c r="N16" i="7" s="1"/>
  <c r="N16" i="8" s="1"/>
  <c r="N16" i="9" s="1"/>
  <c r="N16" i="10" s="1"/>
  <c r="N16" i="11" s="1"/>
  <c r="N16" i="12" s="1"/>
  <c r="N16" i="13" s="1"/>
  <c r="N16" i="14" s="1"/>
  <c r="N16" i="15" s="1"/>
  <c r="N16" i="16" s="1"/>
  <c r="N16" i="17" s="1"/>
  <c r="N16" i="18" s="1"/>
  <c r="N16" i="19" s="1"/>
  <c r="N16" i="20" s="1"/>
  <c r="N16" i="21" s="1"/>
  <c r="N16" i="22" s="1"/>
  <c r="N16" i="23" s="1"/>
  <c r="N16" i="24" s="1"/>
  <c r="N16" i="25" s="1"/>
  <c r="N16" i="26" s="1"/>
  <c r="N16" i="27" s="1"/>
  <c r="N16" i="28" s="1"/>
  <c r="N16" i="29" s="1"/>
  <c r="N16" i="30" s="1"/>
  <c r="S16" i="2"/>
  <c r="O16" i="3"/>
  <c r="O16" i="4" s="1"/>
  <c r="O16" i="5" s="1"/>
  <c r="O16" i="6" s="1"/>
  <c r="O16" i="7" s="1"/>
  <c r="O16" i="8" s="1"/>
  <c r="O16" i="9" s="1"/>
  <c r="O16" i="10" s="1"/>
  <c r="O16" i="11" s="1"/>
  <c r="O16" i="12" s="1"/>
  <c r="O16" i="13" s="1"/>
  <c r="O16" i="14" s="1"/>
  <c r="O16" i="15" s="1"/>
  <c r="O16" i="16" s="1"/>
  <c r="O16" i="17" s="1"/>
  <c r="O16" i="18" s="1"/>
  <c r="O16" i="19" s="1"/>
  <c r="O16" i="20" s="1"/>
  <c r="O16" i="21" s="1"/>
  <c r="O16" i="22" s="1"/>
  <c r="O16" i="23" s="1"/>
  <c r="O16" i="24" s="1"/>
  <c r="O16" i="25" s="1"/>
  <c r="O16" i="26" s="1"/>
  <c r="O16" i="27" s="1"/>
  <c r="O16" i="28" s="1"/>
  <c r="O16" i="29" s="1"/>
  <c r="O16" i="30" s="1"/>
  <c r="T16" i="2"/>
  <c r="L17" i="3"/>
  <c r="L17" i="4" s="1"/>
  <c r="L17" i="5" s="1"/>
  <c r="L17" i="6" s="1"/>
  <c r="L17" i="7" s="1"/>
  <c r="L17" i="8" s="1"/>
  <c r="L17" i="9" s="1"/>
  <c r="L17" i="10" s="1"/>
  <c r="L17" i="11" s="1"/>
  <c r="L17" i="12" s="1"/>
  <c r="L17" i="13" s="1"/>
  <c r="L17" i="14" s="1"/>
  <c r="L17" i="15" s="1"/>
  <c r="L17" i="16" s="1"/>
  <c r="L17" i="17" s="1"/>
  <c r="L17" i="18" s="1"/>
  <c r="L17" i="19" s="1"/>
  <c r="L17" i="20" s="1"/>
  <c r="L17" i="21" s="1"/>
  <c r="L17" i="22" s="1"/>
  <c r="L17" i="23" s="1"/>
  <c r="L17" i="24" s="1"/>
  <c r="L17" i="25" s="1"/>
  <c r="L17" i="26" s="1"/>
  <c r="L17" i="27" s="1"/>
  <c r="L17" i="28" s="1"/>
  <c r="L17" i="29" s="1"/>
  <c r="L17" i="30" s="1"/>
  <c r="Q17" i="2"/>
  <c r="M17" i="3"/>
  <c r="M17" i="4" s="1"/>
  <c r="M17" i="5" s="1"/>
  <c r="M17" i="6" s="1"/>
  <c r="M17" i="7" s="1"/>
  <c r="M17" i="8" s="1"/>
  <c r="M17" i="9" s="1"/>
  <c r="M17" i="10" s="1"/>
  <c r="M17" i="11" s="1"/>
  <c r="M17" i="12" s="1"/>
  <c r="M17" i="13" s="1"/>
  <c r="M17" i="14" s="1"/>
  <c r="M17" i="15" s="1"/>
  <c r="M17" i="16" s="1"/>
  <c r="M17" i="17" s="1"/>
  <c r="M17" i="18" s="1"/>
  <c r="M17" i="19" s="1"/>
  <c r="M17" i="20" s="1"/>
  <c r="M17" i="21" s="1"/>
  <c r="M17" i="22" s="1"/>
  <c r="M17" i="23" s="1"/>
  <c r="M17" i="24" s="1"/>
  <c r="M17" i="25" s="1"/>
  <c r="M17" i="26" s="1"/>
  <c r="M17" i="27" s="1"/>
  <c r="M17" i="28" s="1"/>
  <c r="M17" i="29" s="1"/>
  <c r="M17" i="30" s="1"/>
  <c r="R17" i="2"/>
  <c r="N17" i="3"/>
  <c r="N17" i="4" s="1"/>
  <c r="N17" i="5" s="1"/>
  <c r="N17" i="6" s="1"/>
  <c r="N17" i="7" s="1"/>
  <c r="N17" i="8" s="1"/>
  <c r="N17" i="9" s="1"/>
  <c r="N17" i="10" s="1"/>
  <c r="N17" i="11" s="1"/>
  <c r="N17" i="12" s="1"/>
  <c r="N17" i="13" s="1"/>
  <c r="N17" i="14" s="1"/>
  <c r="N17" i="15" s="1"/>
  <c r="N17" i="16" s="1"/>
  <c r="N17" i="17" s="1"/>
  <c r="N17" i="18" s="1"/>
  <c r="N17" i="19" s="1"/>
  <c r="N17" i="20" s="1"/>
  <c r="N17" i="21" s="1"/>
  <c r="N17" i="22" s="1"/>
  <c r="N17" i="23" s="1"/>
  <c r="N17" i="24" s="1"/>
  <c r="N17" i="25" s="1"/>
  <c r="N17" i="26" s="1"/>
  <c r="N17" i="27" s="1"/>
  <c r="N17" i="28" s="1"/>
  <c r="N17" i="29" s="1"/>
  <c r="N17" i="30" s="1"/>
  <c r="S17" i="2"/>
  <c r="O17" i="3"/>
  <c r="O17" i="4" s="1"/>
  <c r="O17" i="5" s="1"/>
  <c r="O17" i="6" s="1"/>
  <c r="O17" i="7" s="1"/>
  <c r="O17" i="8" s="1"/>
  <c r="O17" i="9" s="1"/>
  <c r="O17" i="10" s="1"/>
  <c r="O17" i="11" s="1"/>
  <c r="O17" i="12" s="1"/>
  <c r="O17" i="13" s="1"/>
  <c r="O17" i="14" s="1"/>
  <c r="O17" i="15" s="1"/>
  <c r="O17" i="16" s="1"/>
  <c r="O17" i="17" s="1"/>
  <c r="O17" i="18" s="1"/>
  <c r="O17" i="19" s="1"/>
  <c r="O17" i="20" s="1"/>
  <c r="O17" i="21" s="1"/>
  <c r="O17" i="22" s="1"/>
  <c r="O17" i="23" s="1"/>
  <c r="O17" i="24" s="1"/>
  <c r="O17" i="25" s="1"/>
  <c r="O17" i="26" s="1"/>
  <c r="O17" i="27" s="1"/>
  <c r="O17" i="28" s="1"/>
  <c r="O17" i="29" s="1"/>
  <c r="O17" i="30" s="1"/>
  <c r="T17" i="2"/>
  <c r="L25" i="3"/>
  <c r="L25" i="4" s="1"/>
  <c r="Q25" i="2"/>
  <c r="M25" i="3"/>
  <c r="M25" i="4" s="1"/>
  <c r="R25" i="2"/>
  <c r="N25" i="3"/>
  <c r="N25" i="4" s="1"/>
  <c r="S25" i="2"/>
  <c r="O25" i="3"/>
  <c r="O25" i="4" s="1"/>
  <c r="T25" i="2"/>
  <c r="L26" i="3"/>
  <c r="L26" i="4" s="1"/>
  <c r="Q26" i="2"/>
  <c r="M26" i="3"/>
  <c r="M26" i="4" s="1"/>
  <c r="R26" i="2"/>
  <c r="N26" i="3"/>
  <c r="N26" i="4" s="1"/>
  <c r="S26" i="2"/>
  <c r="O26" i="3"/>
  <c r="O26" i="4" s="1"/>
  <c r="T26" i="2"/>
  <c r="L5" i="3"/>
  <c r="L38" i="3" s="1"/>
  <c r="Q5" i="2"/>
  <c r="Q38" i="2" s="1"/>
  <c r="J134" i="3"/>
  <c r="J5" i="2"/>
  <c r="J38" i="2" s="1"/>
  <c r="U5" i="2"/>
  <c r="T24" i="4"/>
  <c r="S24" i="4"/>
  <c r="R24" i="4"/>
  <c r="Q24" i="4"/>
  <c r="K24" i="5"/>
  <c r="P24" i="4"/>
  <c r="T23" i="4"/>
  <c r="S23" i="4"/>
  <c r="R23" i="4"/>
  <c r="Q23" i="4"/>
  <c r="K23" i="5"/>
  <c r="P23" i="4"/>
  <c r="T22" i="4"/>
  <c r="S22" i="4"/>
  <c r="R22" i="4"/>
  <c r="Q22" i="4"/>
  <c r="K22" i="5"/>
  <c r="P22" i="4"/>
  <c r="T21" i="4"/>
  <c r="S21" i="4"/>
  <c r="R21" i="4"/>
  <c r="Q21" i="4"/>
  <c r="K21" i="5"/>
  <c r="P21" i="4"/>
  <c r="T20" i="4"/>
  <c r="S20" i="4"/>
  <c r="R20" i="4"/>
  <c r="Q20" i="4"/>
  <c r="K20" i="5"/>
  <c r="P20" i="4"/>
  <c r="T19" i="4"/>
  <c r="S19" i="4"/>
  <c r="R19" i="4"/>
  <c r="Q19" i="4"/>
  <c r="K19" i="5"/>
  <c r="P19" i="4"/>
  <c r="T18" i="4"/>
  <c r="S18" i="4"/>
  <c r="R18" i="4"/>
  <c r="Q18" i="4"/>
  <c r="K18" i="5"/>
  <c r="P18" i="4"/>
  <c r="B24" i="4"/>
  <c r="H24" i="4" s="1"/>
  <c r="U24" i="3"/>
  <c r="J24" i="3"/>
  <c r="B23" i="4"/>
  <c r="H23" i="4" s="1"/>
  <c r="U23" i="3"/>
  <c r="J23" i="3"/>
  <c r="B22" i="4"/>
  <c r="H22" i="4" s="1"/>
  <c r="U22" i="3"/>
  <c r="J22" i="3"/>
  <c r="B21" i="4"/>
  <c r="H21" i="4" s="1"/>
  <c r="U21" i="3"/>
  <c r="J21" i="3"/>
  <c r="B20" i="4"/>
  <c r="H20" i="4" s="1"/>
  <c r="U20" i="3"/>
  <c r="J20" i="3"/>
  <c r="B18" i="4"/>
  <c r="H18" i="4" s="1"/>
  <c r="U18" i="3"/>
  <c r="J18" i="3"/>
  <c r="B19" i="4"/>
  <c r="H19" i="4" s="1"/>
  <c r="U19" i="3"/>
  <c r="J19" i="3"/>
  <c r="O20" i="31"/>
  <c r="O38" i="31" s="1"/>
  <c r="G158" i="31"/>
  <c r="N20" i="31"/>
  <c r="N38" i="31" s="1"/>
  <c r="F158" i="31"/>
  <c r="M20" i="31"/>
  <c r="M38" i="31" s="1"/>
  <c r="E158" i="31"/>
  <c r="L20" i="31"/>
  <c r="L38" i="31" s="1"/>
  <c r="K20" i="31"/>
  <c r="P20" i="31" s="1"/>
  <c r="H20" i="31"/>
  <c r="F158" i="1"/>
  <c r="E158" i="1"/>
  <c r="D158" i="1"/>
  <c r="O118" i="3"/>
  <c r="T133" i="2"/>
  <c r="O133" i="3"/>
  <c r="S133" i="2"/>
  <c r="N133" i="3"/>
  <c r="R133" i="2"/>
  <c r="M133" i="3"/>
  <c r="Q133" i="2"/>
  <c r="P133" i="2"/>
  <c r="K133" i="3"/>
  <c r="T132" i="2"/>
  <c r="O132" i="3"/>
  <c r="S132" i="2"/>
  <c r="N132" i="3"/>
  <c r="R132" i="2"/>
  <c r="M132" i="3"/>
  <c r="Q132" i="2"/>
  <c r="P132" i="2"/>
  <c r="K132" i="3"/>
  <c r="T131" i="2"/>
  <c r="O131" i="3"/>
  <c r="S131" i="2"/>
  <c r="N131" i="3"/>
  <c r="R131" i="2"/>
  <c r="M131" i="3"/>
  <c r="Q131" i="2"/>
  <c r="P131" i="2"/>
  <c r="K131" i="3"/>
  <c r="T130" i="2"/>
  <c r="O130" i="3"/>
  <c r="S130" i="2"/>
  <c r="N130" i="3"/>
  <c r="R130" i="2"/>
  <c r="M130" i="3"/>
  <c r="Q130" i="2"/>
  <c r="P130" i="2"/>
  <c r="K130" i="3"/>
  <c r="T129" i="2"/>
  <c r="O129" i="3"/>
  <c r="S129" i="2"/>
  <c r="N129" i="3"/>
  <c r="R129" i="2"/>
  <c r="M129" i="3"/>
  <c r="Q129" i="2"/>
  <c r="P129" i="2"/>
  <c r="K129" i="3"/>
  <c r="T128" i="2"/>
  <c r="O128" i="3"/>
  <c r="S128" i="2"/>
  <c r="N128" i="3"/>
  <c r="R128" i="2"/>
  <c r="M128" i="3"/>
  <c r="Q128" i="2"/>
  <c r="P128" i="2"/>
  <c r="K128" i="3"/>
  <c r="T127" i="2"/>
  <c r="O127" i="3"/>
  <c r="O114" i="4" s="1"/>
  <c r="S127" i="2"/>
  <c r="N127" i="3"/>
  <c r="N114" i="4" s="1"/>
  <c r="R127" i="2"/>
  <c r="M127" i="3"/>
  <c r="M114" i="4" s="1"/>
  <c r="Q127" i="2"/>
  <c r="P127" i="2"/>
  <c r="K127" i="3"/>
  <c r="K114" i="4" s="1"/>
  <c r="T126" i="2"/>
  <c r="O126" i="3"/>
  <c r="O113" i="4" s="1"/>
  <c r="S126" i="2"/>
  <c r="N126" i="3"/>
  <c r="N113" i="4" s="1"/>
  <c r="R126" i="2"/>
  <c r="M126" i="3"/>
  <c r="M113" i="4" s="1"/>
  <c r="Q126" i="2"/>
  <c r="P126" i="2"/>
  <c r="K126" i="3"/>
  <c r="K113" i="4" s="1"/>
  <c r="T125" i="2"/>
  <c r="O125" i="3"/>
  <c r="O112" i="4" s="1"/>
  <c r="S125" i="2"/>
  <c r="N125" i="3"/>
  <c r="N112" i="4" s="1"/>
  <c r="R125" i="2"/>
  <c r="M125" i="3"/>
  <c r="M112" i="4" s="1"/>
  <c r="Q125" i="2"/>
  <c r="P125" i="2"/>
  <c r="K125" i="3"/>
  <c r="K112" i="4" s="1"/>
  <c r="T124" i="2"/>
  <c r="O124" i="3"/>
  <c r="O111" i="4" s="1"/>
  <c r="S124" i="2"/>
  <c r="N124" i="3"/>
  <c r="N111" i="4" s="1"/>
  <c r="R124" i="2"/>
  <c r="M124" i="3"/>
  <c r="M111" i="4" s="1"/>
  <c r="Q124" i="2"/>
  <c r="P124" i="2"/>
  <c r="K124" i="3"/>
  <c r="K111" i="4" s="1"/>
  <c r="T123" i="2"/>
  <c r="O123" i="3"/>
  <c r="O110" i="4" s="1"/>
  <c r="S123" i="2"/>
  <c r="N123" i="3"/>
  <c r="N110" i="4" s="1"/>
  <c r="R123" i="2"/>
  <c r="M123" i="3"/>
  <c r="M110" i="4" s="1"/>
  <c r="Q123" i="2"/>
  <c r="P123" i="2"/>
  <c r="K123" i="3"/>
  <c r="K110" i="4" s="1"/>
  <c r="T122" i="2"/>
  <c r="O122" i="3"/>
  <c r="O109" i="4" s="1"/>
  <c r="S122" i="2"/>
  <c r="N122" i="3"/>
  <c r="N109" i="4" s="1"/>
  <c r="R122" i="2"/>
  <c r="M122" i="3"/>
  <c r="M109" i="4" s="1"/>
  <c r="Q122" i="2"/>
  <c r="P122" i="2"/>
  <c r="K122" i="3"/>
  <c r="K109" i="4" s="1"/>
  <c r="T121" i="2"/>
  <c r="O121" i="3"/>
  <c r="O108" i="4" s="1"/>
  <c r="S121" i="2"/>
  <c r="N121" i="3"/>
  <c r="N108" i="4" s="1"/>
  <c r="R121" i="2"/>
  <c r="M121" i="3"/>
  <c r="M108" i="4" s="1"/>
  <c r="Q121" i="2"/>
  <c r="P121" i="2"/>
  <c r="K121" i="3"/>
  <c r="K108" i="4" s="1"/>
  <c r="T120" i="2"/>
  <c r="O120" i="3"/>
  <c r="O107" i="4" s="1"/>
  <c r="S120" i="2"/>
  <c r="N120" i="3"/>
  <c r="N107" i="4" s="1"/>
  <c r="R120" i="2"/>
  <c r="M120" i="3"/>
  <c r="M107" i="4" s="1"/>
  <c r="Q120" i="2"/>
  <c r="P120" i="2"/>
  <c r="K120" i="3"/>
  <c r="K107" i="4" s="1"/>
  <c r="T119" i="2"/>
  <c r="O119" i="3"/>
  <c r="O106" i="4" s="1"/>
  <c r="N119" i="4"/>
  <c r="N119" i="5" s="1"/>
  <c r="S119" i="3"/>
  <c r="M119" i="4"/>
  <c r="M119" i="5" s="1"/>
  <c r="R119" i="3"/>
  <c r="L119" i="4"/>
  <c r="L119" i="5" s="1"/>
  <c r="Q119" i="3"/>
  <c r="K119" i="4"/>
  <c r="K119" i="5" s="1"/>
  <c r="P119" i="3"/>
  <c r="U5" i="1"/>
  <c r="U38" i="1" s="1"/>
  <c r="U41" i="1"/>
  <c r="Q41" i="2"/>
  <c r="L41" i="4"/>
  <c r="Q41" i="4" s="1"/>
  <c r="R41" i="2"/>
  <c r="M41" i="3"/>
  <c r="M41" i="4" s="1"/>
  <c r="R41" i="4" s="1"/>
  <c r="T118" i="3"/>
  <c r="O118" i="4"/>
  <c r="S118" i="2"/>
  <c r="N118" i="3"/>
  <c r="R118" i="2"/>
  <c r="M118" i="3"/>
  <c r="Q118" i="2"/>
  <c r="P118" i="2"/>
  <c r="K118" i="3"/>
  <c r="U118" i="1"/>
  <c r="U157" i="1" s="1"/>
  <c r="U76" i="1"/>
  <c r="U115" i="1" s="1"/>
  <c r="S6" i="3"/>
  <c r="T6" i="3"/>
  <c r="H118" i="31"/>
  <c r="H118" i="2"/>
  <c r="H157" i="2" s="1"/>
  <c r="H41" i="31"/>
  <c r="K77" i="4"/>
  <c r="P77" i="3"/>
  <c r="L77" i="4"/>
  <c r="Q77" i="3"/>
  <c r="M77" i="4"/>
  <c r="R77" i="3"/>
  <c r="N77" i="4"/>
  <c r="S77" i="3"/>
  <c r="O77" i="4"/>
  <c r="O62" i="5" s="1"/>
  <c r="T77" i="3"/>
  <c r="K78" i="4"/>
  <c r="P78" i="3"/>
  <c r="L78" i="4"/>
  <c r="Q78" i="3"/>
  <c r="M78" i="4"/>
  <c r="R78" i="3"/>
  <c r="N78" i="4"/>
  <c r="S78" i="3"/>
  <c r="O78" i="4"/>
  <c r="O63" i="5" s="1"/>
  <c r="T78" i="3"/>
  <c r="K79" i="4"/>
  <c r="P79" i="3"/>
  <c r="L79" i="4"/>
  <c r="Q79" i="3"/>
  <c r="M79" i="4"/>
  <c r="R79" i="3"/>
  <c r="N79" i="4"/>
  <c r="S79" i="3"/>
  <c r="O79" i="4"/>
  <c r="O64" i="5" s="1"/>
  <c r="T79" i="3"/>
  <c r="K80" i="4"/>
  <c r="P80" i="3"/>
  <c r="L80" i="4"/>
  <c r="Q80" i="3"/>
  <c r="M80" i="4"/>
  <c r="R80" i="3"/>
  <c r="N80" i="4"/>
  <c r="S80" i="3"/>
  <c r="O80" i="4"/>
  <c r="O65" i="5" s="1"/>
  <c r="T80" i="3"/>
  <c r="K81" i="4"/>
  <c r="P81" i="3"/>
  <c r="L81" i="4"/>
  <c r="Q81" i="3"/>
  <c r="M81" i="4"/>
  <c r="R81" i="3"/>
  <c r="N81" i="4"/>
  <c r="S81" i="3"/>
  <c r="O81" i="4"/>
  <c r="O66" i="5" s="1"/>
  <c r="T81" i="3"/>
  <c r="K82" i="4"/>
  <c r="K67" i="5" s="1"/>
  <c r="P82" i="3"/>
  <c r="L82" i="4"/>
  <c r="L67" i="5" s="1"/>
  <c r="Q82" i="3"/>
  <c r="M82" i="4"/>
  <c r="M67" i="5" s="1"/>
  <c r="R82" i="3"/>
  <c r="N82" i="4"/>
  <c r="N67" i="5" s="1"/>
  <c r="S82" i="3"/>
  <c r="O82" i="4"/>
  <c r="O67" i="5" s="1"/>
  <c r="T82" i="3"/>
  <c r="K83" i="4"/>
  <c r="P83" i="3"/>
  <c r="L83" i="4"/>
  <c r="Q83" i="3"/>
  <c r="M83" i="4"/>
  <c r="R83" i="3"/>
  <c r="N83" i="4"/>
  <c r="S83" i="3"/>
  <c r="O83" i="4"/>
  <c r="O68" i="5" s="1"/>
  <c r="T83" i="3"/>
  <c r="K84" i="4"/>
  <c r="P84" i="3"/>
  <c r="L84" i="4"/>
  <c r="Q84" i="3"/>
  <c r="M84" i="4"/>
  <c r="R84" i="3"/>
  <c r="N84" i="4"/>
  <c r="S84" i="3"/>
  <c r="O84" i="4"/>
  <c r="O69" i="5" s="1"/>
  <c r="T84" i="3"/>
  <c r="K85" i="4"/>
  <c r="P85" i="3"/>
  <c r="L85" i="4"/>
  <c r="Q85" i="3"/>
  <c r="M85" i="4"/>
  <c r="R85" i="3"/>
  <c r="N85" i="4"/>
  <c r="S85" i="3"/>
  <c r="O85" i="4"/>
  <c r="O70" i="5" s="1"/>
  <c r="T85" i="3"/>
  <c r="K86" i="4"/>
  <c r="P86" i="3"/>
  <c r="L86" i="4"/>
  <c r="Q86" i="3"/>
  <c r="M86" i="4"/>
  <c r="R86" i="3"/>
  <c r="N86" i="4"/>
  <c r="S86" i="3"/>
  <c r="O86" i="4"/>
  <c r="O71" i="5" s="1"/>
  <c r="T86" i="3"/>
  <c r="K87" i="4"/>
  <c r="P87" i="3"/>
  <c r="L87" i="4"/>
  <c r="Q87" i="3"/>
  <c r="M87" i="4"/>
  <c r="R87" i="3"/>
  <c r="N87" i="4"/>
  <c r="S87" i="3"/>
  <c r="O87" i="4"/>
  <c r="O72" i="5" s="1"/>
  <c r="T87" i="3"/>
  <c r="K98" i="5"/>
  <c r="K98" i="6" s="1"/>
  <c r="P98" i="3"/>
  <c r="L98" i="5"/>
  <c r="L98" i="6" s="1"/>
  <c r="Q98" i="3"/>
  <c r="M98" i="5"/>
  <c r="M98" i="6" s="1"/>
  <c r="R98" i="3"/>
  <c r="N98" i="5"/>
  <c r="N98" i="6" s="1"/>
  <c r="S98" i="3"/>
  <c r="T98" i="3"/>
  <c r="K99" i="4"/>
  <c r="K99" i="5" s="1"/>
  <c r="P99" i="3"/>
  <c r="L99" i="4"/>
  <c r="L99" i="5" s="1"/>
  <c r="Q99" i="3"/>
  <c r="M99" i="4"/>
  <c r="M99" i="5" s="1"/>
  <c r="R99" i="3"/>
  <c r="N99" i="4"/>
  <c r="N99" i="5" s="1"/>
  <c r="S99" i="3"/>
  <c r="O99" i="4"/>
  <c r="O99" i="5" s="1"/>
  <c r="T99" i="3"/>
  <c r="K100" i="4"/>
  <c r="K100" i="5" s="1"/>
  <c r="P100" i="3"/>
  <c r="L100" i="4"/>
  <c r="L100" i="5" s="1"/>
  <c r="Q100" i="3"/>
  <c r="M100" i="4"/>
  <c r="M100" i="5" s="1"/>
  <c r="R100" i="3"/>
  <c r="N100" i="4"/>
  <c r="N100" i="5" s="1"/>
  <c r="S100" i="3"/>
  <c r="O100" i="4"/>
  <c r="O100" i="5" s="1"/>
  <c r="T100" i="3"/>
  <c r="P101" i="3"/>
  <c r="Q101" i="3"/>
  <c r="R101" i="3"/>
  <c r="S101" i="3"/>
  <c r="T101" i="3"/>
  <c r="L42" i="5"/>
  <c r="Q42" i="3"/>
  <c r="M42" i="5"/>
  <c r="R42" i="3"/>
  <c r="N42" i="5"/>
  <c r="S42" i="3"/>
  <c r="T42" i="3"/>
  <c r="L43" i="5"/>
  <c r="Q43" i="3"/>
  <c r="M43" i="5"/>
  <c r="R43" i="3"/>
  <c r="N43" i="5"/>
  <c r="S43" i="3"/>
  <c r="T43" i="3"/>
  <c r="L44" i="5"/>
  <c r="Q44" i="3"/>
  <c r="M44" i="5"/>
  <c r="R44" i="3"/>
  <c r="N44" i="5"/>
  <c r="S44" i="3"/>
  <c r="T44" i="3"/>
  <c r="L45" i="4"/>
  <c r="L45" i="5" s="1"/>
  <c r="Q45" i="3"/>
  <c r="M45" i="4"/>
  <c r="M45" i="5" s="1"/>
  <c r="R45" i="3"/>
  <c r="N45" i="4"/>
  <c r="N45" i="5" s="1"/>
  <c r="S45" i="3"/>
  <c r="O45" i="4"/>
  <c r="T45" i="3"/>
  <c r="L46" i="4"/>
  <c r="L46" i="5" s="1"/>
  <c r="Q46" i="3"/>
  <c r="M46" i="4"/>
  <c r="M46" i="5" s="1"/>
  <c r="R46" i="3"/>
  <c r="N46" i="4"/>
  <c r="N46" i="5" s="1"/>
  <c r="S46" i="3"/>
  <c r="O46" i="4"/>
  <c r="T46" i="3"/>
  <c r="L47" i="4"/>
  <c r="L47" i="5" s="1"/>
  <c r="Q47" i="3"/>
  <c r="M47" i="4"/>
  <c r="M47" i="5" s="1"/>
  <c r="R47" i="3"/>
  <c r="N47" i="4"/>
  <c r="N47" i="5" s="1"/>
  <c r="S47" i="3"/>
  <c r="L48" i="4"/>
  <c r="L48" i="5" s="1"/>
  <c r="Q48" i="3"/>
  <c r="M48" i="4"/>
  <c r="M48" i="5" s="1"/>
  <c r="R48" i="3"/>
  <c r="N48" i="4"/>
  <c r="N48" i="5" s="1"/>
  <c r="S48" i="3"/>
  <c r="O48" i="4"/>
  <c r="T48" i="3"/>
  <c r="L49" i="4"/>
  <c r="L49" i="5" s="1"/>
  <c r="Q49" i="3"/>
  <c r="M49" i="4"/>
  <c r="M49" i="5" s="1"/>
  <c r="R49" i="3"/>
  <c r="N49" i="4"/>
  <c r="N49" i="5" s="1"/>
  <c r="S49" i="3"/>
  <c r="O49" i="4"/>
  <c r="T49" i="3"/>
  <c r="L50" i="4"/>
  <c r="L50" i="5" s="1"/>
  <c r="Q50" i="3"/>
  <c r="M50" i="4"/>
  <c r="M50" i="5" s="1"/>
  <c r="R50" i="3"/>
  <c r="N50" i="4"/>
  <c r="N50" i="5" s="1"/>
  <c r="S50" i="3"/>
  <c r="O50" i="4"/>
  <c r="T50" i="3"/>
  <c r="L51" i="4"/>
  <c r="L51" i="5" s="1"/>
  <c r="Q51" i="3"/>
  <c r="M51" i="4"/>
  <c r="M51" i="5" s="1"/>
  <c r="R51" i="3"/>
  <c r="N51" i="4"/>
  <c r="N51" i="5" s="1"/>
  <c r="S51" i="3"/>
  <c r="O51" i="4"/>
  <c r="T51" i="3"/>
  <c r="L52" i="4"/>
  <c r="L52" i="5" s="1"/>
  <c r="Q52" i="3"/>
  <c r="M52" i="4"/>
  <c r="M52" i="5" s="1"/>
  <c r="R52" i="3"/>
  <c r="N52" i="4"/>
  <c r="N52" i="5" s="1"/>
  <c r="S52" i="3"/>
  <c r="O52" i="4"/>
  <c r="T52" i="3"/>
  <c r="L53" i="4"/>
  <c r="L53" i="5" s="1"/>
  <c r="Q53" i="3"/>
  <c r="M53" i="4"/>
  <c r="M53" i="5" s="1"/>
  <c r="R53" i="3"/>
  <c r="N53" i="4"/>
  <c r="N53" i="5" s="1"/>
  <c r="S53" i="3"/>
  <c r="O53" i="4"/>
  <c r="T53" i="3"/>
  <c r="L54" i="4"/>
  <c r="L54" i="5" s="1"/>
  <c r="Q54" i="3"/>
  <c r="M54" i="4"/>
  <c r="M54" i="5" s="1"/>
  <c r="R54" i="3"/>
  <c r="N54" i="4"/>
  <c r="N54" i="5" s="1"/>
  <c r="S54" i="3"/>
  <c r="O54" i="4"/>
  <c r="T54" i="3"/>
  <c r="L55" i="4"/>
  <c r="L55" i="5" s="1"/>
  <c r="Q55" i="3"/>
  <c r="M55" i="4"/>
  <c r="M55" i="5" s="1"/>
  <c r="R55" i="3"/>
  <c r="N55" i="4"/>
  <c r="N55" i="5" s="1"/>
  <c r="S55" i="3"/>
  <c r="O55" i="4"/>
  <c r="T55" i="3"/>
  <c r="L56" i="4"/>
  <c r="L56" i="5" s="1"/>
  <c r="Q56" i="3"/>
  <c r="M56" i="4"/>
  <c r="M56" i="5" s="1"/>
  <c r="R56" i="3"/>
  <c r="N56" i="4"/>
  <c r="N56" i="5" s="1"/>
  <c r="S56" i="3"/>
  <c r="O56" i="4"/>
  <c r="T56" i="3"/>
  <c r="T41" i="3"/>
  <c r="S41" i="3"/>
  <c r="N41" i="5"/>
  <c r="Q6" i="3"/>
  <c r="R6" i="3"/>
  <c r="Q7" i="3"/>
  <c r="R7" i="3"/>
  <c r="S7" i="3"/>
  <c r="T7" i="3"/>
  <c r="Q8" i="3"/>
  <c r="R8" i="3"/>
  <c r="S8" i="3"/>
  <c r="T8" i="3"/>
  <c r="Q9" i="3"/>
  <c r="R9" i="3"/>
  <c r="S9" i="3"/>
  <c r="T9" i="3"/>
  <c r="Q10" i="3"/>
  <c r="R10" i="3"/>
  <c r="S10" i="3"/>
  <c r="T10" i="3"/>
  <c r="Q11" i="3"/>
  <c r="R11" i="3"/>
  <c r="S11" i="3"/>
  <c r="T11" i="3"/>
  <c r="Q12" i="3"/>
  <c r="R12" i="3"/>
  <c r="S12" i="3"/>
  <c r="T12" i="3"/>
  <c r="Q13" i="3"/>
  <c r="R13" i="3"/>
  <c r="S13" i="3"/>
  <c r="T13" i="3"/>
  <c r="Q14" i="3"/>
  <c r="R14" i="3"/>
  <c r="S14" i="3"/>
  <c r="T14" i="3"/>
  <c r="Q15" i="3"/>
  <c r="R15" i="3"/>
  <c r="S15" i="3"/>
  <c r="T15" i="3"/>
  <c r="Q16" i="3"/>
  <c r="R16" i="3"/>
  <c r="S16" i="3"/>
  <c r="T16" i="3"/>
  <c r="Q17" i="3"/>
  <c r="R17" i="3"/>
  <c r="S17" i="3"/>
  <c r="T17" i="3"/>
  <c r="Q25" i="3"/>
  <c r="R25" i="3"/>
  <c r="S25" i="3"/>
  <c r="T25" i="3"/>
  <c r="Q26" i="3"/>
  <c r="R26" i="3"/>
  <c r="S26" i="3"/>
  <c r="T26" i="3"/>
  <c r="B77" i="5"/>
  <c r="H77" i="5" s="1"/>
  <c r="B78" i="5"/>
  <c r="H78" i="5" s="1"/>
  <c r="B79" i="5"/>
  <c r="H79" i="5" s="1"/>
  <c r="B80" i="5"/>
  <c r="H80" i="5" s="1"/>
  <c r="B81" i="5"/>
  <c r="H81" i="5" s="1"/>
  <c r="B83" i="5"/>
  <c r="H83" i="5" s="1"/>
  <c r="B84" i="5"/>
  <c r="H84" i="5" s="1"/>
  <c r="B84" i="6" s="1"/>
  <c r="B85" i="5"/>
  <c r="H85" i="5" s="1"/>
  <c r="B85" i="6" s="1"/>
  <c r="B86" i="5"/>
  <c r="H86" i="5" s="1"/>
  <c r="B86" i="6" s="1"/>
  <c r="B87" i="5"/>
  <c r="H87" i="5" s="1"/>
  <c r="B87" i="6" s="1"/>
  <c r="B98" i="5"/>
  <c r="H98" i="5" s="1"/>
  <c r="T76" i="3"/>
  <c r="T115" i="3" s="1"/>
  <c r="O76" i="4"/>
  <c r="S76" i="2"/>
  <c r="S115" i="2" s="1"/>
  <c r="N76" i="3"/>
  <c r="N115" i="3" s="1"/>
  <c r="R76" i="2"/>
  <c r="R115" i="2" s="1"/>
  <c r="M76" i="3"/>
  <c r="M115" i="3" s="1"/>
  <c r="Q76" i="2"/>
  <c r="Q115" i="2" s="1"/>
  <c r="P76" i="2"/>
  <c r="P115" i="2" s="1"/>
  <c r="K76" i="3"/>
  <c r="K115" i="3" s="1"/>
  <c r="B42" i="3"/>
  <c r="H42" i="3" s="1"/>
  <c r="B42" i="4" s="1"/>
  <c r="H42" i="4" s="1"/>
  <c r="B42" i="5" s="1"/>
  <c r="J42" i="2"/>
  <c r="P42" i="2"/>
  <c r="U42" i="2" s="1"/>
  <c r="K42" i="3"/>
  <c r="K42" i="4" s="1"/>
  <c r="P42" i="4" s="1"/>
  <c r="B43" i="3"/>
  <c r="H43" i="3" s="1"/>
  <c r="B43" i="4" s="1"/>
  <c r="H43" i="4" s="1"/>
  <c r="B43" i="5" s="1"/>
  <c r="J43" i="2"/>
  <c r="P43" i="2"/>
  <c r="U43" i="2" s="1"/>
  <c r="K43" i="3"/>
  <c r="K43" i="4" s="1"/>
  <c r="P43" i="4" s="1"/>
  <c r="B44" i="3"/>
  <c r="H44" i="3" s="1"/>
  <c r="B44" i="4" s="1"/>
  <c r="H44" i="4" s="1"/>
  <c r="B44" i="5" s="1"/>
  <c r="J44" i="2"/>
  <c r="P44" i="2"/>
  <c r="U44" i="2" s="1"/>
  <c r="K44" i="3"/>
  <c r="K44" i="4" s="1"/>
  <c r="P44" i="4" s="1"/>
  <c r="B45" i="3"/>
  <c r="H45" i="3" s="1"/>
  <c r="J45" i="2"/>
  <c r="P45" i="2"/>
  <c r="U45" i="2" s="1"/>
  <c r="K45" i="3"/>
  <c r="B46" i="3"/>
  <c r="H46" i="3" s="1"/>
  <c r="J46" i="2"/>
  <c r="P46" i="2"/>
  <c r="U46" i="2" s="1"/>
  <c r="K46" i="3"/>
  <c r="B48" i="3"/>
  <c r="H48" i="3" s="1"/>
  <c r="J48" i="2"/>
  <c r="P48" i="2"/>
  <c r="U48" i="2" s="1"/>
  <c r="K48" i="3"/>
  <c r="B49" i="3"/>
  <c r="H49" i="3" s="1"/>
  <c r="J49" i="2"/>
  <c r="P49" i="2"/>
  <c r="U49" i="2" s="1"/>
  <c r="K49" i="3"/>
  <c r="B50" i="3"/>
  <c r="H50" i="3" s="1"/>
  <c r="J50" i="2"/>
  <c r="P50" i="2"/>
  <c r="U50" i="2" s="1"/>
  <c r="K50" i="3"/>
  <c r="B51" i="3"/>
  <c r="H51" i="3" s="1"/>
  <c r="J51" i="2"/>
  <c r="P51" i="2"/>
  <c r="U51" i="2" s="1"/>
  <c r="K51" i="3"/>
  <c r="B52" i="3"/>
  <c r="H52" i="3" s="1"/>
  <c r="J52" i="2"/>
  <c r="P52" i="2"/>
  <c r="U52" i="2" s="1"/>
  <c r="K52" i="3"/>
  <c r="B53" i="3"/>
  <c r="H53" i="3" s="1"/>
  <c r="J53" i="2"/>
  <c r="P53" i="2"/>
  <c r="U53" i="2" s="1"/>
  <c r="K53" i="3"/>
  <c r="B54" i="3"/>
  <c r="H54" i="3" s="1"/>
  <c r="J54" i="2"/>
  <c r="P54" i="2"/>
  <c r="U54" i="2" s="1"/>
  <c r="K54" i="3"/>
  <c r="B55" i="3"/>
  <c r="H55" i="3" s="1"/>
  <c r="J55" i="2"/>
  <c r="P55" i="2"/>
  <c r="U55" i="2" s="1"/>
  <c r="K55" i="3"/>
  <c r="B56" i="3"/>
  <c r="H56" i="3" s="1"/>
  <c r="J56" i="2"/>
  <c r="P56" i="2"/>
  <c r="U56" i="2" s="1"/>
  <c r="K56" i="3"/>
  <c r="J57" i="2"/>
  <c r="P57" i="2"/>
  <c r="U57" i="2" s="1"/>
  <c r="P41" i="2"/>
  <c r="K41" i="3"/>
  <c r="K41" i="4" s="1"/>
  <c r="P41" i="4" s="1"/>
  <c r="B41" i="3"/>
  <c r="H41" i="3" s="1"/>
  <c r="B41" i="4" s="1"/>
  <c r="H41" i="4" s="1"/>
  <c r="J41" i="2"/>
  <c r="U41" i="2"/>
  <c r="H26" i="3"/>
  <c r="B26" i="4" s="1"/>
  <c r="H26" i="4" s="1"/>
  <c r="H25" i="3"/>
  <c r="B25" i="4" s="1"/>
  <c r="H25" i="4" s="1"/>
  <c r="H17" i="3"/>
  <c r="H16" i="3"/>
  <c r="H15" i="3"/>
  <c r="H14" i="3"/>
  <c r="H13" i="3"/>
  <c r="H11" i="3"/>
  <c r="H10" i="3"/>
  <c r="H9" i="3"/>
  <c r="H8" i="3"/>
  <c r="H7" i="3"/>
  <c r="H6" i="3"/>
  <c r="K6" i="3"/>
  <c r="K7" i="3"/>
  <c r="K8" i="3"/>
  <c r="K9" i="3"/>
  <c r="K10" i="3"/>
  <c r="K11" i="3"/>
  <c r="K12" i="3"/>
  <c r="K13" i="3"/>
  <c r="K14" i="3"/>
  <c r="K15" i="3"/>
  <c r="K16" i="3"/>
  <c r="K17" i="3"/>
  <c r="K25" i="3"/>
  <c r="K25" i="4" s="1"/>
  <c r="P25" i="4" s="1"/>
  <c r="K26" i="3"/>
  <c r="K26" i="4" s="1"/>
  <c r="P26" i="4" s="1"/>
  <c r="H76" i="31"/>
  <c r="H115" i="31" s="1"/>
  <c r="B47" i="3"/>
  <c r="J47" i="2"/>
  <c r="O47" i="4"/>
  <c r="O47" i="5" s="1"/>
  <c r="T47" i="3"/>
  <c r="O5" i="4"/>
  <c r="T5" i="3"/>
  <c r="T38" i="3" s="1"/>
  <c r="N5" i="4"/>
  <c r="S5" i="3"/>
  <c r="S38" i="3" s="1"/>
  <c r="M5" i="3"/>
  <c r="M38" i="3" s="1"/>
  <c r="K5" i="3"/>
  <c r="K38" i="3" s="1"/>
  <c r="C5" i="31"/>
  <c r="C38" i="31" s="1"/>
  <c r="B12" i="4"/>
  <c r="H12" i="4" s="1"/>
  <c r="J12" i="3"/>
  <c r="U118" i="31"/>
  <c r="U76" i="31"/>
  <c r="U41" i="31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S119" i="2"/>
  <c r="R119" i="2"/>
  <c r="Q119" i="2"/>
  <c r="P119" i="2"/>
  <c r="U119" i="2" s="1"/>
  <c r="T118" i="2"/>
  <c r="T76" i="2"/>
  <c r="T115" i="2" s="1"/>
  <c r="K47" i="2"/>
  <c r="K47" i="3" l="1"/>
  <c r="B98" i="6"/>
  <c r="H98" i="6" s="1"/>
  <c r="B98" i="7" s="1"/>
  <c r="S98" i="6"/>
  <c r="N98" i="7"/>
  <c r="S98" i="7" s="1"/>
  <c r="R98" i="6"/>
  <c r="M98" i="7"/>
  <c r="R98" i="7" s="1"/>
  <c r="Q98" i="6"/>
  <c r="L98" i="7"/>
  <c r="Q98" i="7" s="1"/>
  <c r="P98" i="6"/>
  <c r="K98" i="7"/>
  <c r="P98" i="7" s="1"/>
  <c r="O38" i="3"/>
  <c r="N38" i="3"/>
  <c r="U137" i="7"/>
  <c r="B137" i="8"/>
  <c r="U138" i="7"/>
  <c r="B138" i="8"/>
  <c r="U139" i="7"/>
  <c r="B139" i="8"/>
  <c r="U140" i="7"/>
  <c r="B140" i="8"/>
  <c r="U141" i="7"/>
  <c r="B141" i="8"/>
  <c r="U142" i="7"/>
  <c r="B142" i="8"/>
  <c r="U143" i="7"/>
  <c r="B143" i="8"/>
  <c r="U144" i="7"/>
  <c r="B144" i="8"/>
  <c r="U145" i="7"/>
  <c r="B145" i="8"/>
  <c r="U146" i="7"/>
  <c r="B146" i="8"/>
  <c r="U147" i="7"/>
  <c r="B147" i="8"/>
  <c r="U148" i="7"/>
  <c r="B148" i="8"/>
  <c r="U149" i="7"/>
  <c r="B149" i="8"/>
  <c r="U150" i="7"/>
  <c r="B150" i="8"/>
  <c r="U151" i="7"/>
  <c r="B151" i="8"/>
  <c r="U152" i="7"/>
  <c r="B152" i="8"/>
  <c r="U153" i="7"/>
  <c r="B153" i="8"/>
  <c r="U154" i="7"/>
  <c r="B154" i="8"/>
  <c r="U155" i="7"/>
  <c r="B155" i="8"/>
  <c r="P27" i="6"/>
  <c r="K27" i="7"/>
  <c r="P27" i="7" s="1"/>
  <c r="P28" i="6"/>
  <c r="K28" i="7"/>
  <c r="P28" i="7" s="1"/>
  <c r="P29" i="6"/>
  <c r="K29" i="7"/>
  <c r="P29" i="7" s="1"/>
  <c r="P30" i="6"/>
  <c r="K30" i="7"/>
  <c r="P30" i="7" s="1"/>
  <c r="P31" i="6"/>
  <c r="K31" i="7"/>
  <c r="P31" i="7" s="1"/>
  <c r="P32" i="6"/>
  <c r="K32" i="7"/>
  <c r="P32" i="7" s="1"/>
  <c r="P33" i="6"/>
  <c r="K33" i="7"/>
  <c r="P33" i="7" s="1"/>
  <c r="P34" i="6"/>
  <c r="K34" i="7"/>
  <c r="P34" i="7" s="1"/>
  <c r="P35" i="6"/>
  <c r="K35" i="7"/>
  <c r="P35" i="7" s="1"/>
  <c r="P36" i="6"/>
  <c r="K36" i="7"/>
  <c r="P36" i="7" s="1"/>
  <c r="P37" i="6"/>
  <c r="K37" i="7"/>
  <c r="P37" i="7" s="1"/>
  <c r="L134" i="31"/>
  <c r="L157" i="31" s="1"/>
  <c r="D157" i="31"/>
  <c r="T38" i="2"/>
  <c r="S38" i="2"/>
  <c r="R38" i="2"/>
  <c r="T134" i="31"/>
  <c r="T157" i="31" s="1"/>
  <c r="O157" i="31"/>
  <c r="S134" i="31"/>
  <c r="S157" i="31" s="1"/>
  <c r="N157" i="31"/>
  <c r="R134" i="31"/>
  <c r="R157" i="31" s="1"/>
  <c r="M157" i="31"/>
  <c r="B59" i="7"/>
  <c r="H59" i="7" s="1"/>
  <c r="J59" i="6"/>
  <c r="U59" i="6"/>
  <c r="B60" i="7"/>
  <c r="H60" i="7" s="1"/>
  <c r="J60" i="6"/>
  <c r="U60" i="6"/>
  <c r="B103" i="6"/>
  <c r="H103" i="6" s="1"/>
  <c r="J103" i="5"/>
  <c r="U103" i="5"/>
  <c r="B104" i="6"/>
  <c r="H104" i="6" s="1"/>
  <c r="J104" i="5"/>
  <c r="U104" i="5"/>
  <c r="B94" i="6"/>
  <c r="H94" i="6" s="1"/>
  <c r="U94" i="5"/>
  <c r="J94" i="5"/>
  <c r="B95" i="6"/>
  <c r="H95" i="6" s="1"/>
  <c r="U95" i="5"/>
  <c r="J95" i="5"/>
  <c r="Q18" i="7"/>
  <c r="L18" i="8"/>
  <c r="L18" i="9" s="1"/>
  <c r="L18" i="10" s="1"/>
  <c r="L18" i="11" s="1"/>
  <c r="L18" i="12" s="1"/>
  <c r="L18" i="13" s="1"/>
  <c r="L18" i="14" s="1"/>
  <c r="L18" i="15" s="1"/>
  <c r="L18" i="16" s="1"/>
  <c r="L18" i="17" s="1"/>
  <c r="L18" i="18" s="1"/>
  <c r="L18" i="19" s="1"/>
  <c r="L18" i="20" s="1"/>
  <c r="L18" i="21" s="1"/>
  <c r="L18" i="22" s="1"/>
  <c r="L18" i="23" s="1"/>
  <c r="L18" i="24" s="1"/>
  <c r="L18" i="25" s="1"/>
  <c r="L18" i="26" s="1"/>
  <c r="L18" i="27" s="1"/>
  <c r="L18" i="28" s="1"/>
  <c r="L18" i="29" s="1"/>
  <c r="L18" i="30" s="1"/>
  <c r="R18" i="7"/>
  <c r="M18" i="8"/>
  <c r="M18" i="9" s="1"/>
  <c r="M18" i="10" s="1"/>
  <c r="M18" i="11" s="1"/>
  <c r="M18" i="12" s="1"/>
  <c r="M18" i="13" s="1"/>
  <c r="M18" i="14" s="1"/>
  <c r="M18" i="15" s="1"/>
  <c r="M18" i="16" s="1"/>
  <c r="M18" i="17" s="1"/>
  <c r="M18" i="18" s="1"/>
  <c r="M18" i="19" s="1"/>
  <c r="M18" i="20" s="1"/>
  <c r="M18" i="21" s="1"/>
  <c r="M18" i="22" s="1"/>
  <c r="M18" i="23" s="1"/>
  <c r="M18" i="24" s="1"/>
  <c r="M18" i="25" s="1"/>
  <c r="M18" i="26" s="1"/>
  <c r="M18" i="27" s="1"/>
  <c r="M18" i="28" s="1"/>
  <c r="M18" i="29" s="1"/>
  <c r="M18" i="30" s="1"/>
  <c r="S18" i="7"/>
  <c r="N18" i="8"/>
  <c r="N18" i="9" s="1"/>
  <c r="N18" i="10" s="1"/>
  <c r="N18" i="11" s="1"/>
  <c r="N18" i="12" s="1"/>
  <c r="N18" i="13" s="1"/>
  <c r="N18" i="14" s="1"/>
  <c r="N18" i="15" s="1"/>
  <c r="N18" i="16" s="1"/>
  <c r="N18" i="17" s="1"/>
  <c r="N18" i="18" s="1"/>
  <c r="N18" i="19" s="1"/>
  <c r="N18" i="20" s="1"/>
  <c r="N18" i="21" s="1"/>
  <c r="N18" i="22" s="1"/>
  <c r="N18" i="23" s="1"/>
  <c r="N18" i="24" s="1"/>
  <c r="N18" i="25" s="1"/>
  <c r="N18" i="26" s="1"/>
  <c r="N18" i="27" s="1"/>
  <c r="N18" i="28" s="1"/>
  <c r="N18" i="29" s="1"/>
  <c r="N18" i="30" s="1"/>
  <c r="T18" i="7"/>
  <c r="O18" i="8"/>
  <c r="O18" i="9" s="1"/>
  <c r="O18" i="10" s="1"/>
  <c r="O18" i="11" s="1"/>
  <c r="O18" i="12" s="1"/>
  <c r="O18" i="13" s="1"/>
  <c r="O18" i="14" s="1"/>
  <c r="O18" i="15" s="1"/>
  <c r="O18" i="16" s="1"/>
  <c r="O18" i="17" s="1"/>
  <c r="O18" i="18" s="1"/>
  <c r="O18" i="19" s="1"/>
  <c r="O18" i="20" s="1"/>
  <c r="O18" i="21" s="1"/>
  <c r="O18" i="22" s="1"/>
  <c r="O18" i="23" s="1"/>
  <c r="O18" i="24" s="1"/>
  <c r="O18" i="25" s="1"/>
  <c r="O18" i="26" s="1"/>
  <c r="O18" i="27" s="1"/>
  <c r="O18" i="28" s="1"/>
  <c r="O18" i="29" s="1"/>
  <c r="O18" i="30" s="1"/>
  <c r="Q19" i="7"/>
  <c r="L19" i="8"/>
  <c r="L19" i="9" s="1"/>
  <c r="L19" i="10" s="1"/>
  <c r="L19" i="11" s="1"/>
  <c r="L19" i="12" s="1"/>
  <c r="L19" i="13" s="1"/>
  <c r="L19" i="14" s="1"/>
  <c r="L19" i="15" s="1"/>
  <c r="L19" i="16" s="1"/>
  <c r="L19" i="17" s="1"/>
  <c r="L19" i="18" s="1"/>
  <c r="L19" i="19" s="1"/>
  <c r="L19" i="20" s="1"/>
  <c r="L19" i="21" s="1"/>
  <c r="L19" i="22" s="1"/>
  <c r="L19" i="23" s="1"/>
  <c r="L19" i="24" s="1"/>
  <c r="L19" i="25" s="1"/>
  <c r="L19" i="26" s="1"/>
  <c r="L19" i="27" s="1"/>
  <c r="L19" i="28" s="1"/>
  <c r="L19" i="29" s="1"/>
  <c r="L19" i="30" s="1"/>
  <c r="R19" i="7"/>
  <c r="M19" i="8"/>
  <c r="M19" i="9" s="1"/>
  <c r="M19" i="10" s="1"/>
  <c r="M19" i="11" s="1"/>
  <c r="M19" i="12" s="1"/>
  <c r="M19" i="13" s="1"/>
  <c r="M19" i="14" s="1"/>
  <c r="M19" i="15" s="1"/>
  <c r="M19" i="16" s="1"/>
  <c r="M19" i="17" s="1"/>
  <c r="M19" i="18" s="1"/>
  <c r="M19" i="19" s="1"/>
  <c r="M19" i="20" s="1"/>
  <c r="M19" i="21" s="1"/>
  <c r="M19" i="22" s="1"/>
  <c r="M19" i="23" s="1"/>
  <c r="M19" i="24" s="1"/>
  <c r="M19" i="25" s="1"/>
  <c r="M19" i="26" s="1"/>
  <c r="M19" i="27" s="1"/>
  <c r="M19" i="28" s="1"/>
  <c r="M19" i="29" s="1"/>
  <c r="M19" i="30" s="1"/>
  <c r="S19" i="7"/>
  <c r="N19" i="8"/>
  <c r="N19" i="9" s="1"/>
  <c r="N19" i="10" s="1"/>
  <c r="N19" i="11" s="1"/>
  <c r="N19" i="12" s="1"/>
  <c r="N19" i="13" s="1"/>
  <c r="N19" i="14" s="1"/>
  <c r="N19" i="15" s="1"/>
  <c r="N19" i="16" s="1"/>
  <c r="N19" i="17" s="1"/>
  <c r="N19" i="18" s="1"/>
  <c r="N19" i="19" s="1"/>
  <c r="N19" i="20" s="1"/>
  <c r="N19" i="21" s="1"/>
  <c r="N19" i="22" s="1"/>
  <c r="N19" i="23" s="1"/>
  <c r="N19" i="24" s="1"/>
  <c r="N19" i="25" s="1"/>
  <c r="N19" i="26" s="1"/>
  <c r="N19" i="27" s="1"/>
  <c r="N19" i="28" s="1"/>
  <c r="N19" i="29" s="1"/>
  <c r="N19" i="30" s="1"/>
  <c r="T19" i="7"/>
  <c r="O19" i="8"/>
  <c r="O19" i="9" s="1"/>
  <c r="O19" i="10" s="1"/>
  <c r="O19" i="11" s="1"/>
  <c r="O19" i="12" s="1"/>
  <c r="O19" i="13" s="1"/>
  <c r="O19" i="14" s="1"/>
  <c r="O19" i="15" s="1"/>
  <c r="O19" i="16" s="1"/>
  <c r="O19" i="17" s="1"/>
  <c r="O19" i="18" s="1"/>
  <c r="O19" i="19" s="1"/>
  <c r="O19" i="20" s="1"/>
  <c r="O19" i="21" s="1"/>
  <c r="O19" i="22" s="1"/>
  <c r="O19" i="23" s="1"/>
  <c r="O19" i="24" s="1"/>
  <c r="O19" i="25" s="1"/>
  <c r="O19" i="26" s="1"/>
  <c r="O19" i="27" s="1"/>
  <c r="O19" i="28" s="1"/>
  <c r="O19" i="29" s="1"/>
  <c r="O19" i="30" s="1"/>
  <c r="Q20" i="7"/>
  <c r="L20" i="8"/>
  <c r="L20" i="9" s="1"/>
  <c r="L20" i="10" s="1"/>
  <c r="L20" i="11" s="1"/>
  <c r="L20" i="12" s="1"/>
  <c r="L20" i="13" s="1"/>
  <c r="L20" i="14" s="1"/>
  <c r="L20" i="15" s="1"/>
  <c r="L20" i="16" s="1"/>
  <c r="L20" i="17" s="1"/>
  <c r="L20" i="18" s="1"/>
  <c r="L20" i="19" s="1"/>
  <c r="L20" i="20" s="1"/>
  <c r="L20" i="21" s="1"/>
  <c r="L20" i="22" s="1"/>
  <c r="L20" i="23" s="1"/>
  <c r="L20" i="24" s="1"/>
  <c r="L20" i="25" s="1"/>
  <c r="L20" i="26" s="1"/>
  <c r="L20" i="27" s="1"/>
  <c r="L20" i="28" s="1"/>
  <c r="L20" i="29" s="1"/>
  <c r="L20" i="30" s="1"/>
  <c r="R20" i="7"/>
  <c r="M20" i="8"/>
  <c r="M20" i="9" s="1"/>
  <c r="M20" i="10" s="1"/>
  <c r="M20" i="11" s="1"/>
  <c r="M20" i="12" s="1"/>
  <c r="M20" i="13" s="1"/>
  <c r="M20" i="14" s="1"/>
  <c r="M20" i="15" s="1"/>
  <c r="M20" i="16" s="1"/>
  <c r="M20" i="17" s="1"/>
  <c r="M20" i="18" s="1"/>
  <c r="M20" i="19" s="1"/>
  <c r="M20" i="20" s="1"/>
  <c r="M20" i="21" s="1"/>
  <c r="M20" i="22" s="1"/>
  <c r="M20" i="23" s="1"/>
  <c r="M20" i="24" s="1"/>
  <c r="M20" i="25" s="1"/>
  <c r="M20" i="26" s="1"/>
  <c r="M20" i="27" s="1"/>
  <c r="M20" i="28" s="1"/>
  <c r="M20" i="29" s="1"/>
  <c r="M20" i="30" s="1"/>
  <c r="S20" i="7"/>
  <c r="N20" i="8"/>
  <c r="N20" i="9" s="1"/>
  <c r="N20" i="10" s="1"/>
  <c r="N20" i="11" s="1"/>
  <c r="N20" i="12" s="1"/>
  <c r="N20" i="13" s="1"/>
  <c r="N20" i="14" s="1"/>
  <c r="N20" i="15" s="1"/>
  <c r="N20" i="16" s="1"/>
  <c r="N20" i="17" s="1"/>
  <c r="N20" i="18" s="1"/>
  <c r="N20" i="19" s="1"/>
  <c r="N20" i="20" s="1"/>
  <c r="N20" i="21" s="1"/>
  <c r="N20" i="22" s="1"/>
  <c r="N20" i="23" s="1"/>
  <c r="N20" i="24" s="1"/>
  <c r="N20" i="25" s="1"/>
  <c r="N20" i="26" s="1"/>
  <c r="N20" i="27" s="1"/>
  <c r="N20" i="28" s="1"/>
  <c r="N20" i="29" s="1"/>
  <c r="N20" i="30" s="1"/>
  <c r="T20" i="7"/>
  <c r="O20" i="8"/>
  <c r="O20" i="9" s="1"/>
  <c r="O20" i="10" s="1"/>
  <c r="O20" i="11" s="1"/>
  <c r="O20" i="12" s="1"/>
  <c r="O20" i="13" s="1"/>
  <c r="O20" i="14" s="1"/>
  <c r="O20" i="15" s="1"/>
  <c r="O20" i="16" s="1"/>
  <c r="O20" i="17" s="1"/>
  <c r="O20" i="18" s="1"/>
  <c r="O20" i="19" s="1"/>
  <c r="O20" i="20" s="1"/>
  <c r="O20" i="21" s="1"/>
  <c r="O20" i="22" s="1"/>
  <c r="O20" i="23" s="1"/>
  <c r="O20" i="24" s="1"/>
  <c r="O20" i="25" s="1"/>
  <c r="O20" i="26" s="1"/>
  <c r="O20" i="27" s="1"/>
  <c r="O20" i="28" s="1"/>
  <c r="O20" i="29" s="1"/>
  <c r="O20" i="30" s="1"/>
  <c r="Q23" i="7"/>
  <c r="L23" i="8"/>
  <c r="L23" i="9" s="1"/>
  <c r="L23" i="10" s="1"/>
  <c r="L23" i="11" s="1"/>
  <c r="L23" i="12" s="1"/>
  <c r="L23" i="13" s="1"/>
  <c r="L23" i="14" s="1"/>
  <c r="L23" i="15" s="1"/>
  <c r="L23" i="16" s="1"/>
  <c r="L23" i="17" s="1"/>
  <c r="L23" i="18" s="1"/>
  <c r="L23" i="19" s="1"/>
  <c r="L23" i="20" s="1"/>
  <c r="L23" i="21" s="1"/>
  <c r="L23" i="22" s="1"/>
  <c r="L23" i="23" s="1"/>
  <c r="L23" i="24" s="1"/>
  <c r="L23" i="25" s="1"/>
  <c r="L23" i="26" s="1"/>
  <c r="L23" i="27" s="1"/>
  <c r="L23" i="28" s="1"/>
  <c r="L23" i="29" s="1"/>
  <c r="L23" i="30" s="1"/>
  <c r="R23" i="7"/>
  <c r="M23" i="8"/>
  <c r="M23" i="9" s="1"/>
  <c r="M23" i="10" s="1"/>
  <c r="M23" i="11" s="1"/>
  <c r="M23" i="12" s="1"/>
  <c r="M23" i="13" s="1"/>
  <c r="M23" i="14" s="1"/>
  <c r="M23" i="15" s="1"/>
  <c r="M23" i="16" s="1"/>
  <c r="M23" i="17" s="1"/>
  <c r="M23" i="18" s="1"/>
  <c r="M23" i="19" s="1"/>
  <c r="M23" i="20" s="1"/>
  <c r="M23" i="21" s="1"/>
  <c r="M23" i="22" s="1"/>
  <c r="M23" i="23" s="1"/>
  <c r="M23" i="24" s="1"/>
  <c r="M23" i="25" s="1"/>
  <c r="M23" i="26" s="1"/>
  <c r="M23" i="27" s="1"/>
  <c r="M23" i="28" s="1"/>
  <c r="M23" i="29" s="1"/>
  <c r="M23" i="30" s="1"/>
  <c r="S23" i="7"/>
  <c r="N23" i="8"/>
  <c r="N23" i="9" s="1"/>
  <c r="N23" i="10" s="1"/>
  <c r="N23" i="11" s="1"/>
  <c r="N23" i="12" s="1"/>
  <c r="N23" i="13" s="1"/>
  <c r="N23" i="14" s="1"/>
  <c r="N23" i="15" s="1"/>
  <c r="N23" i="16" s="1"/>
  <c r="N23" i="17" s="1"/>
  <c r="N23" i="18" s="1"/>
  <c r="N23" i="19" s="1"/>
  <c r="N23" i="20" s="1"/>
  <c r="N23" i="21" s="1"/>
  <c r="N23" i="22" s="1"/>
  <c r="N23" i="23" s="1"/>
  <c r="N23" i="24" s="1"/>
  <c r="N23" i="25" s="1"/>
  <c r="N23" i="26" s="1"/>
  <c r="N23" i="27" s="1"/>
  <c r="N23" i="28" s="1"/>
  <c r="N23" i="29" s="1"/>
  <c r="N23" i="30" s="1"/>
  <c r="T23" i="7"/>
  <c r="O23" i="8"/>
  <c r="O23" i="9" s="1"/>
  <c r="O23" i="10" s="1"/>
  <c r="O23" i="11" s="1"/>
  <c r="O23" i="12" s="1"/>
  <c r="O23" i="13" s="1"/>
  <c r="O23" i="14" s="1"/>
  <c r="O23" i="15" s="1"/>
  <c r="O23" i="16" s="1"/>
  <c r="O23" i="17" s="1"/>
  <c r="O23" i="18" s="1"/>
  <c r="O23" i="19" s="1"/>
  <c r="O23" i="20" s="1"/>
  <c r="O23" i="21" s="1"/>
  <c r="O23" i="22" s="1"/>
  <c r="O23" i="23" s="1"/>
  <c r="O23" i="24" s="1"/>
  <c r="O23" i="25" s="1"/>
  <c r="O23" i="26" s="1"/>
  <c r="O23" i="27" s="1"/>
  <c r="O23" i="28" s="1"/>
  <c r="O23" i="29" s="1"/>
  <c r="O23" i="30" s="1"/>
  <c r="Q24" i="7"/>
  <c r="L24" i="8"/>
  <c r="L24" i="9" s="1"/>
  <c r="L24" i="10" s="1"/>
  <c r="L24" i="11" s="1"/>
  <c r="L24" i="12" s="1"/>
  <c r="L24" i="13" s="1"/>
  <c r="L24" i="14" s="1"/>
  <c r="L24" i="15" s="1"/>
  <c r="L24" i="16" s="1"/>
  <c r="L24" i="17" s="1"/>
  <c r="L24" i="18" s="1"/>
  <c r="L24" i="19" s="1"/>
  <c r="L24" i="20" s="1"/>
  <c r="L24" i="21" s="1"/>
  <c r="L24" i="22" s="1"/>
  <c r="L24" i="23" s="1"/>
  <c r="L24" i="24" s="1"/>
  <c r="L24" i="25" s="1"/>
  <c r="L24" i="26" s="1"/>
  <c r="L24" i="27" s="1"/>
  <c r="L24" i="28" s="1"/>
  <c r="L24" i="29" s="1"/>
  <c r="L24" i="30" s="1"/>
  <c r="R24" i="7"/>
  <c r="M24" i="8"/>
  <c r="M24" i="9" s="1"/>
  <c r="M24" i="10" s="1"/>
  <c r="M24" i="11" s="1"/>
  <c r="M24" i="12" s="1"/>
  <c r="M24" i="13" s="1"/>
  <c r="M24" i="14" s="1"/>
  <c r="M24" i="15" s="1"/>
  <c r="M24" i="16" s="1"/>
  <c r="M24" i="17" s="1"/>
  <c r="M24" i="18" s="1"/>
  <c r="M24" i="19" s="1"/>
  <c r="M24" i="20" s="1"/>
  <c r="M24" i="21" s="1"/>
  <c r="M24" i="22" s="1"/>
  <c r="M24" i="23" s="1"/>
  <c r="M24" i="24" s="1"/>
  <c r="M24" i="25" s="1"/>
  <c r="M24" i="26" s="1"/>
  <c r="M24" i="27" s="1"/>
  <c r="M24" i="28" s="1"/>
  <c r="M24" i="29" s="1"/>
  <c r="M24" i="30" s="1"/>
  <c r="S24" i="7"/>
  <c r="N24" i="8"/>
  <c r="N24" i="9" s="1"/>
  <c r="N24" i="10" s="1"/>
  <c r="N24" i="11" s="1"/>
  <c r="N24" i="12" s="1"/>
  <c r="N24" i="13" s="1"/>
  <c r="N24" i="14" s="1"/>
  <c r="N24" i="15" s="1"/>
  <c r="N24" i="16" s="1"/>
  <c r="N24" i="17" s="1"/>
  <c r="N24" i="18" s="1"/>
  <c r="N24" i="19" s="1"/>
  <c r="N24" i="20" s="1"/>
  <c r="N24" i="21" s="1"/>
  <c r="N24" i="22" s="1"/>
  <c r="N24" i="23" s="1"/>
  <c r="N24" i="24" s="1"/>
  <c r="N24" i="25" s="1"/>
  <c r="N24" i="26" s="1"/>
  <c r="N24" i="27" s="1"/>
  <c r="N24" i="28" s="1"/>
  <c r="N24" i="29" s="1"/>
  <c r="N24" i="30" s="1"/>
  <c r="T24" i="7"/>
  <c r="O24" i="8"/>
  <c r="O24" i="9" s="1"/>
  <c r="O24" i="10" s="1"/>
  <c r="O24" i="11" s="1"/>
  <c r="O24" i="12" s="1"/>
  <c r="O24" i="13" s="1"/>
  <c r="O24" i="14" s="1"/>
  <c r="O24" i="15" s="1"/>
  <c r="O24" i="16" s="1"/>
  <c r="O24" i="17" s="1"/>
  <c r="O24" i="18" s="1"/>
  <c r="O24" i="19" s="1"/>
  <c r="O24" i="20" s="1"/>
  <c r="O24" i="21" s="1"/>
  <c r="O24" i="22" s="1"/>
  <c r="O24" i="23" s="1"/>
  <c r="O24" i="24" s="1"/>
  <c r="O24" i="25" s="1"/>
  <c r="O24" i="26" s="1"/>
  <c r="O24" i="27" s="1"/>
  <c r="O24" i="28" s="1"/>
  <c r="O24" i="29" s="1"/>
  <c r="O24" i="30" s="1"/>
  <c r="B133" i="7"/>
  <c r="J133" i="6"/>
  <c r="H133" i="7"/>
  <c r="B132" i="7"/>
  <c r="J132" i="6"/>
  <c r="H132" i="7"/>
  <c r="B131" i="7"/>
  <c r="J131" i="6"/>
  <c r="H131" i="7"/>
  <c r="B130" i="7"/>
  <c r="J130" i="6"/>
  <c r="H130" i="7"/>
  <c r="B129" i="7"/>
  <c r="J129" i="6"/>
  <c r="H129" i="7"/>
  <c r="B128" i="7"/>
  <c r="J128" i="6"/>
  <c r="H72" i="5"/>
  <c r="J87" i="4"/>
  <c r="H71" i="5"/>
  <c r="J86" i="4"/>
  <c r="H70" i="5"/>
  <c r="J85" i="4"/>
  <c r="H69" i="5"/>
  <c r="J84" i="4"/>
  <c r="H68" i="5"/>
  <c r="J83" i="4"/>
  <c r="H65" i="5"/>
  <c r="J80" i="4"/>
  <c r="H64" i="5"/>
  <c r="J79" i="4"/>
  <c r="H63" i="5"/>
  <c r="J78" i="4"/>
  <c r="H62" i="5"/>
  <c r="J77" i="4"/>
  <c r="R58" i="31"/>
  <c r="R73" i="31" s="1"/>
  <c r="M73" i="31"/>
  <c r="S58" i="31"/>
  <c r="S73" i="31" s="1"/>
  <c r="N73" i="31"/>
  <c r="B67" i="6"/>
  <c r="H67" i="6" s="1"/>
  <c r="J67" i="5"/>
  <c r="H66" i="5"/>
  <c r="O76" i="5"/>
  <c r="O61" i="5"/>
  <c r="J98" i="6"/>
  <c r="O100" i="6"/>
  <c r="T100" i="5"/>
  <c r="N100" i="6"/>
  <c r="S100" i="5"/>
  <c r="M100" i="6"/>
  <c r="R100" i="5"/>
  <c r="L100" i="6"/>
  <c r="Q100" i="5"/>
  <c r="K100" i="6"/>
  <c r="P100" i="5"/>
  <c r="O99" i="6"/>
  <c r="T99" i="5"/>
  <c r="N99" i="6"/>
  <c r="S99" i="5"/>
  <c r="M99" i="6"/>
  <c r="R99" i="5"/>
  <c r="L99" i="6"/>
  <c r="Q99" i="5"/>
  <c r="K99" i="6"/>
  <c r="P99" i="5"/>
  <c r="O72" i="6"/>
  <c r="T72" i="5"/>
  <c r="N87" i="5"/>
  <c r="N72" i="5"/>
  <c r="M87" i="5"/>
  <c r="M72" i="5"/>
  <c r="L87" i="5"/>
  <c r="L72" i="5"/>
  <c r="K87" i="5"/>
  <c r="K72" i="5"/>
  <c r="O71" i="6"/>
  <c r="T71" i="5"/>
  <c r="N86" i="5"/>
  <c r="N71" i="5"/>
  <c r="M86" i="5"/>
  <c r="M71" i="5"/>
  <c r="L86" i="5"/>
  <c r="L71" i="5"/>
  <c r="K86" i="5"/>
  <c r="K71" i="5"/>
  <c r="O70" i="6"/>
  <c r="T70" i="5"/>
  <c r="N85" i="5"/>
  <c r="N70" i="5"/>
  <c r="M85" i="5"/>
  <c r="M70" i="5"/>
  <c r="L85" i="5"/>
  <c r="L70" i="5"/>
  <c r="K85" i="5"/>
  <c r="K70" i="5"/>
  <c r="O69" i="6"/>
  <c r="T69" i="5"/>
  <c r="N84" i="5"/>
  <c r="N69" i="5"/>
  <c r="M84" i="5"/>
  <c r="M69" i="5"/>
  <c r="L84" i="5"/>
  <c r="L69" i="5"/>
  <c r="K84" i="5"/>
  <c r="K69" i="5"/>
  <c r="O68" i="6"/>
  <c r="T68" i="5"/>
  <c r="N83" i="5"/>
  <c r="N68" i="5"/>
  <c r="M83" i="5"/>
  <c r="M68" i="5"/>
  <c r="L83" i="5"/>
  <c r="L68" i="5"/>
  <c r="K83" i="5"/>
  <c r="K68" i="5"/>
  <c r="O67" i="6"/>
  <c r="T67" i="5"/>
  <c r="N67" i="6"/>
  <c r="S67" i="5"/>
  <c r="M67" i="6"/>
  <c r="R67" i="5"/>
  <c r="L67" i="6"/>
  <c r="Q67" i="5"/>
  <c r="K67" i="6"/>
  <c r="P67" i="5"/>
  <c r="U67" i="5" s="1"/>
  <c r="O66" i="6"/>
  <c r="T66" i="5"/>
  <c r="N81" i="5"/>
  <c r="N66" i="5"/>
  <c r="M81" i="5"/>
  <c r="M66" i="5"/>
  <c r="L81" i="5"/>
  <c r="L66" i="5"/>
  <c r="K81" i="5"/>
  <c r="K66" i="5"/>
  <c r="O65" i="6"/>
  <c r="T65" i="5"/>
  <c r="N80" i="5"/>
  <c r="N65" i="5"/>
  <c r="M80" i="5"/>
  <c r="M65" i="5"/>
  <c r="L80" i="5"/>
  <c r="L65" i="5"/>
  <c r="K80" i="5"/>
  <c r="K65" i="5"/>
  <c r="O64" i="6"/>
  <c r="T64" i="5"/>
  <c r="N79" i="5"/>
  <c r="N64" i="5"/>
  <c r="M79" i="5"/>
  <c r="M64" i="5"/>
  <c r="L79" i="5"/>
  <c r="L64" i="5"/>
  <c r="K79" i="5"/>
  <c r="K64" i="5"/>
  <c r="O63" i="6"/>
  <c r="T63" i="5"/>
  <c r="N78" i="5"/>
  <c r="N63" i="5"/>
  <c r="M78" i="5"/>
  <c r="M63" i="5"/>
  <c r="L78" i="5"/>
  <c r="L63" i="5"/>
  <c r="K78" i="5"/>
  <c r="K63" i="5"/>
  <c r="O62" i="6"/>
  <c r="T62" i="5"/>
  <c r="N77" i="5"/>
  <c r="N62" i="5"/>
  <c r="M77" i="5"/>
  <c r="M62" i="5"/>
  <c r="L77" i="5"/>
  <c r="L62" i="5"/>
  <c r="K77" i="5"/>
  <c r="K62" i="5"/>
  <c r="T106" i="4"/>
  <c r="O106" i="5"/>
  <c r="P107" i="4"/>
  <c r="K107" i="5"/>
  <c r="R107" i="4"/>
  <c r="M107" i="5"/>
  <c r="S107" i="4"/>
  <c r="N107" i="5"/>
  <c r="T107" i="4"/>
  <c r="O107" i="5"/>
  <c r="P108" i="4"/>
  <c r="K108" i="5"/>
  <c r="R108" i="4"/>
  <c r="M108" i="5"/>
  <c r="S108" i="4"/>
  <c r="N108" i="5"/>
  <c r="T108" i="4"/>
  <c r="O108" i="5"/>
  <c r="P109" i="4"/>
  <c r="K109" i="5"/>
  <c r="R109" i="4"/>
  <c r="M109" i="5"/>
  <c r="S109" i="4"/>
  <c r="N109" i="5"/>
  <c r="T109" i="4"/>
  <c r="O109" i="5"/>
  <c r="P110" i="4"/>
  <c r="K110" i="5"/>
  <c r="R110" i="4"/>
  <c r="M110" i="5"/>
  <c r="S110" i="4"/>
  <c r="N110" i="5"/>
  <c r="T110" i="4"/>
  <c r="O110" i="5"/>
  <c r="P111" i="4"/>
  <c r="K111" i="5"/>
  <c r="R111" i="4"/>
  <c r="M111" i="5"/>
  <c r="S111" i="4"/>
  <c r="N111" i="5"/>
  <c r="T111" i="4"/>
  <c r="O111" i="5"/>
  <c r="P112" i="4"/>
  <c r="K112" i="5"/>
  <c r="R112" i="4"/>
  <c r="M112" i="5"/>
  <c r="S112" i="4"/>
  <c r="N112" i="5"/>
  <c r="T112" i="4"/>
  <c r="O112" i="5"/>
  <c r="P113" i="4"/>
  <c r="K113" i="5"/>
  <c r="R113" i="4"/>
  <c r="M113" i="5"/>
  <c r="S113" i="4"/>
  <c r="N113" i="5"/>
  <c r="T113" i="4"/>
  <c r="O113" i="5"/>
  <c r="P114" i="4"/>
  <c r="K114" i="5"/>
  <c r="P114" i="5" s="1"/>
  <c r="R114" i="4"/>
  <c r="M114" i="5"/>
  <c r="R114" i="5" s="1"/>
  <c r="S114" i="4"/>
  <c r="N114" i="5"/>
  <c r="S114" i="5" s="1"/>
  <c r="T114" i="4"/>
  <c r="O114" i="5"/>
  <c r="T114" i="5" s="1"/>
  <c r="T92" i="4"/>
  <c r="O92" i="5"/>
  <c r="T101" i="4"/>
  <c r="O101" i="5"/>
  <c r="S92" i="4"/>
  <c r="N92" i="5"/>
  <c r="S101" i="4"/>
  <c r="N101" i="5"/>
  <c r="R92" i="4"/>
  <c r="M92" i="5"/>
  <c r="R101" i="4"/>
  <c r="M101" i="5"/>
  <c r="P92" i="4"/>
  <c r="K92" i="5"/>
  <c r="P101" i="4"/>
  <c r="K101" i="5"/>
  <c r="J114" i="5"/>
  <c r="U114" i="5"/>
  <c r="H113" i="6"/>
  <c r="B113" i="7" s="1"/>
  <c r="H114" i="6"/>
  <c r="B114" i="7" s="1"/>
  <c r="J113" i="5"/>
  <c r="H112" i="6"/>
  <c r="B112" i="7" s="1"/>
  <c r="J112" i="5"/>
  <c r="H111" i="6"/>
  <c r="B111" i="7" s="1"/>
  <c r="J111" i="5"/>
  <c r="H110" i="6"/>
  <c r="B110" i="7" s="1"/>
  <c r="J110" i="5"/>
  <c r="H109" i="6"/>
  <c r="B109" i="7" s="1"/>
  <c r="J109" i="5"/>
  <c r="H108" i="6"/>
  <c r="B108" i="7" s="1"/>
  <c r="J108" i="5"/>
  <c r="H107" i="6"/>
  <c r="B107" i="7" s="1"/>
  <c r="J107" i="5"/>
  <c r="H106" i="6"/>
  <c r="B106" i="7" s="1"/>
  <c r="J106" i="5"/>
  <c r="H92" i="6"/>
  <c r="B92" i="7" s="1"/>
  <c r="J92" i="5"/>
  <c r="H101" i="6"/>
  <c r="B101" i="7" s="1"/>
  <c r="J101" i="5"/>
  <c r="H91" i="6"/>
  <c r="B91" i="7" s="1"/>
  <c r="J91" i="5"/>
  <c r="J100" i="4"/>
  <c r="B100" i="5"/>
  <c r="H100" i="5" s="1"/>
  <c r="B100" i="6" s="1"/>
  <c r="H90" i="6"/>
  <c r="B90" i="7" s="1"/>
  <c r="J90" i="5"/>
  <c r="J99" i="4"/>
  <c r="B99" i="5"/>
  <c r="H99" i="5" s="1"/>
  <c r="B99" i="6" s="1"/>
  <c r="Q93" i="4"/>
  <c r="L93" i="5"/>
  <c r="Q102" i="4"/>
  <c r="L102" i="5"/>
  <c r="Q96" i="4"/>
  <c r="L96" i="5"/>
  <c r="Q105" i="4"/>
  <c r="L105" i="5"/>
  <c r="L91" i="7"/>
  <c r="Q91" i="6"/>
  <c r="L90" i="7"/>
  <c r="Q90" i="6"/>
  <c r="Q89" i="6"/>
  <c r="L89" i="7"/>
  <c r="Q88" i="6"/>
  <c r="L88" i="7"/>
  <c r="O72" i="4"/>
  <c r="T72" i="4" s="1"/>
  <c r="T72" i="3"/>
  <c r="N72" i="4"/>
  <c r="S72" i="3"/>
  <c r="M72" i="4"/>
  <c r="R72" i="3"/>
  <c r="L72" i="4"/>
  <c r="Q72" i="3"/>
  <c r="U72" i="2"/>
  <c r="K72" i="4"/>
  <c r="P72" i="4" s="1"/>
  <c r="P72" i="3"/>
  <c r="U72" i="3" s="1"/>
  <c r="O71" i="4"/>
  <c r="T71" i="4" s="1"/>
  <c r="T71" i="3"/>
  <c r="N71" i="4"/>
  <c r="S71" i="4" s="1"/>
  <c r="S71" i="3"/>
  <c r="M71" i="4"/>
  <c r="R71" i="4" s="1"/>
  <c r="R71" i="3"/>
  <c r="L71" i="4"/>
  <c r="Q71" i="4" s="1"/>
  <c r="Q71" i="3"/>
  <c r="U71" i="2"/>
  <c r="K71" i="4"/>
  <c r="P71" i="4" s="1"/>
  <c r="P71" i="3"/>
  <c r="U71" i="3" s="1"/>
  <c r="O70" i="4"/>
  <c r="T70" i="4" s="1"/>
  <c r="T70" i="3"/>
  <c r="N70" i="4"/>
  <c r="S70" i="4" s="1"/>
  <c r="S70" i="3"/>
  <c r="M70" i="4"/>
  <c r="R70" i="4" s="1"/>
  <c r="R70" i="3"/>
  <c r="L70" i="4"/>
  <c r="Q70" i="4" s="1"/>
  <c r="Q70" i="3"/>
  <c r="U70" i="2"/>
  <c r="K70" i="4"/>
  <c r="P70" i="4" s="1"/>
  <c r="P70" i="3"/>
  <c r="U70" i="3" s="1"/>
  <c r="O69" i="4"/>
  <c r="T69" i="4" s="1"/>
  <c r="T69" i="3"/>
  <c r="N69" i="4"/>
  <c r="S69" i="4" s="1"/>
  <c r="S69" i="3"/>
  <c r="M69" i="4"/>
  <c r="R69" i="4" s="1"/>
  <c r="R69" i="3"/>
  <c r="L69" i="4"/>
  <c r="Q69" i="4" s="1"/>
  <c r="Q69" i="3"/>
  <c r="U69" i="2"/>
  <c r="K69" i="4"/>
  <c r="P69" i="4" s="1"/>
  <c r="P69" i="3"/>
  <c r="U69" i="3" s="1"/>
  <c r="O68" i="4"/>
  <c r="T68" i="4" s="1"/>
  <c r="T68" i="3"/>
  <c r="N68" i="4"/>
  <c r="S68" i="4" s="1"/>
  <c r="S68" i="3"/>
  <c r="M68" i="4"/>
  <c r="R68" i="4" s="1"/>
  <c r="R68" i="3"/>
  <c r="L68" i="4"/>
  <c r="Q68" i="4" s="1"/>
  <c r="Q68" i="3"/>
  <c r="U68" i="2"/>
  <c r="K68" i="4"/>
  <c r="P68" i="4" s="1"/>
  <c r="P68" i="3"/>
  <c r="U68" i="3" s="1"/>
  <c r="O67" i="4"/>
  <c r="T67" i="4" s="1"/>
  <c r="T67" i="3"/>
  <c r="N67" i="4"/>
  <c r="S67" i="4" s="1"/>
  <c r="S67" i="3"/>
  <c r="M67" i="4"/>
  <c r="R67" i="4" s="1"/>
  <c r="R67" i="3"/>
  <c r="L67" i="4"/>
  <c r="Q67" i="4" s="1"/>
  <c r="Q67" i="3"/>
  <c r="U67" i="2"/>
  <c r="K67" i="4"/>
  <c r="P67" i="4" s="1"/>
  <c r="P67" i="3"/>
  <c r="U67" i="3" s="1"/>
  <c r="O66" i="4"/>
  <c r="T66" i="4" s="1"/>
  <c r="T66" i="3"/>
  <c r="N66" i="4"/>
  <c r="S66" i="4" s="1"/>
  <c r="S66" i="3"/>
  <c r="M66" i="4"/>
  <c r="R66" i="4" s="1"/>
  <c r="R66" i="3"/>
  <c r="L66" i="4"/>
  <c r="Q66" i="4" s="1"/>
  <c r="Q66" i="3"/>
  <c r="U66" i="2"/>
  <c r="K66" i="4"/>
  <c r="P66" i="4" s="1"/>
  <c r="P66" i="3"/>
  <c r="U66" i="3" s="1"/>
  <c r="O65" i="4"/>
  <c r="T65" i="4" s="1"/>
  <c r="T65" i="3"/>
  <c r="N65" i="4"/>
  <c r="S65" i="4" s="1"/>
  <c r="S65" i="3"/>
  <c r="M65" i="4"/>
  <c r="R65" i="4" s="1"/>
  <c r="R65" i="3"/>
  <c r="L65" i="4"/>
  <c r="Q65" i="4" s="1"/>
  <c r="Q65" i="3"/>
  <c r="U65" i="2"/>
  <c r="K65" i="4"/>
  <c r="P65" i="4" s="1"/>
  <c r="P65" i="3"/>
  <c r="U65" i="3" s="1"/>
  <c r="O64" i="4"/>
  <c r="T64" i="4" s="1"/>
  <c r="T64" i="3"/>
  <c r="N64" i="4"/>
  <c r="S64" i="4" s="1"/>
  <c r="S64" i="3"/>
  <c r="M64" i="4"/>
  <c r="R64" i="4" s="1"/>
  <c r="R64" i="3"/>
  <c r="L64" i="4"/>
  <c r="Q64" i="4" s="1"/>
  <c r="Q64" i="3"/>
  <c r="U64" i="2"/>
  <c r="K64" i="4"/>
  <c r="P64" i="4" s="1"/>
  <c r="P64" i="3"/>
  <c r="U64" i="3" s="1"/>
  <c r="O63" i="4"/>
  <c r="T63" i="4" s="1"/>
  <c r="T63" i="3"/>
  <c r="N63" i="4"/>
  <c r="S63" i="4" s="1"/>
  <c r="S63" i="3"/>
  <c r="M63" i="4"/>
  <c r="R63" i="4" s="1"/>
  <c r="R63" i="3"/>
  <c r="L63" i="4"/>
  <c r="Q63" i="4" s="1"/>
  <c r="Q63" i="3"/>
  <c r="U63" i="2"/>
  <c r="K63" i="4"/>
  <c r="P63" i="4" s="1"/>
  <c r="P63" i="3"/>
  <c r="U63" i="3" s="1"/>
  <c r="O62" i="4"/>
  <c r="T62" i="4" s="1"/>
  <c r="T62" i="3"/>
  <c r="N62" i="4"/>
  <c r="S62" i="4" s="1"/>
  <c r="S62" i="3"/>
  <c r="M62" i="4"/>
  <c r="R62" i="4" s="1"/>
  <c r="R62" i="3"/>
  <c r="L62" i="4"/>
  <c r="Q62" i="4" s="1"/>
  <c r="Q62" i="3"/>
  <c r="U62" i="2"/>
  <c r="K62" i="4"/>
  <c r="P62" i="4" s="1"/>
  <c r="P62" i="3"/>
  <c r="U62" i="3" s="1"/>
  <c r="B59" i="26"/>
  <c r="H59" i="26" s="1"/>
  <c r="J59" i="25"/>
  <c r="K59" i="26"/>
  <c r="P59" i="25"/>
  <c r="L59" i="26"/>
  <c r="Q59" i="25"/>
  <c r="M59" i="26"/>
  <c r="R59" i="25"/>
  <c r="N59" i="26"/>
  <c r="S59" i="25"/>
  <c r="O59" i="26"/>
  <c r="T59" i="25"/>
  <c r="B60" i="26"/>
  <c r="H60" i="26" s="1"/>
  <c r="J60" i="25"/>
  <c r="K60" i="26"/>
  <c r="P60" i="25"/>
  <c r="L60" i="26"/>
  <c r="Q60" i="25"/>
  <c r="M60" i="26"/>
  <c r="R60" i="25"/>
  <c r="N60" i="26"/>
  <c r="S60" i="25"/>
  <c r="O60" i="26"/>
  <c r="T60" i="25"/>
  <c r="K59" i="10"/>
  <c r="P59" i="9"/>
  <c r="L59" i="10"/>
  <c r="Q59" i="9"/>
  <c r="M59" i="10"/>
  <c r="R59" i="9"/>
  <c r="N59" i="10"/>
  <c r="S59" i="9"/>
  <c r="O59" i="10"/>
  <c r="T59" i="9"/>
  <c r="K60" i="10"/>
  <c r="P60" i="9"/>
  <c r="L60" i="10"/>
  <c r="Q60" i="9"/>
  <c r="M60" i="10"/>
  <c r="R60" i="9"/>
  <c r="N60" i="10"/>
  <c r="S60" i="9"/>
  <c r="O60" i="10"/>
  <c r="T60" i="9"/>
  <c r="K104" i="9"/>
  <c r="P104" i="8"/>
  <c r="L104" i="9"/>
  <c r="Q104" i="8"/>
  <c r="M104" i="9"/>
  <c r="R104" i="8"/>
  <c r="N104" i="9"/>
  <c r="S104" i="8"/>
  <c r="O104" i="9"/>
  <c r="T104" i="8"/>
  <c r="K137" i="9"/>
  <c r="P137" i="8"/>
  <c r="L137" i="9"/>
  <c r="Q137" i="8"/>
  <c r="M137" i="9"/>
  <c r="R137" i="8"/>
  <c r="N137" i="9"/>
  <c r="S137" i="8"/>
  <c r="O137" i="9"/>
  <c r="T137" i="8"/>
  <c r="K138" i="9"/>
  <c r="P138" i="8"/>
  <c r="L138" i="9"/>
  <c r="Q138" i="8"/>
  <c r="M138" i="9"/>
  <c r="R138" i="8"/>
  <c r="N138" i="9"/>
  <c r="S138" i="8"/>
  <c r="O138" i="9"/>
  <c r="T138" i="8"/>
  <c r="K139" i="9"/>
  <c r="P139" i="8"/>
  <c r="L139" i="9"/>
  <c r="Q139" i="8"/>
  <c r="M139" i="9"/>
  <c r="R139" i="8"/>
  <c r="N139" i="9"/>
  <c r="S139" i="8"/>
  <c r="O139" i="9"/>
  <c r="T139" i="8"/>
  <c r="K140" i="9"/>
  <c r="P140" i="8"/>
  <c r="L140" i="9"/>
  <c r="Q140" i="8"/>
  <c r="M140" i="9"/>
  <c r="R140" i="8"/>
  <c r="N140" i="9"/>
  <c r="S140" i="8"/>
  <c r="O140" i="9"/>
  <c r="T140" i="8"/>
  <c r="K141" i="9"/>
  <c r="P141" i="8"/>
  <c r="L141" i="9"/>
  <c r="Q141" i="8"/>
  <c r="M141" i="9"/>
  <c r="R141" i="8"/>
  <c r="N141" i="9"/>
  <c r="S141" i="8"/>
  <c r="O141" i="9"/>
  <c r="T141" i="8"/>
  <c r="K142" i="9"/>
  <c r="P142" i="8"/>
  <c r="L142" i="9"/>
  <c r="Q142" i="8"/>
  <c r="M142" i="9"/>
  <c r="R142" i="8"/>
  <c r="N142" i="9"/>
  <c r="S142" i="8"/>
  <c r="O142" i="9"/>
  <c r="T142" i="8"/>
  <c r="K143" i="9"/>
  <c r="P143" i="8"/>
  <c r="L143" i="9"/>
  <c r="Q143" i="8"/>
  <c r="M143" i="9"/>
  <c r="R143" i="8"/>
  <c r="N143" i="9"/>
  <c r="S143" i="8"/>
  <c r="O143" i="9"/>
  <c r="T143" i="8"/>
  <c r="K144" i="9"/>
  <c r="P144" i="8"/>
  <c r="L144" i="9"/>
  <c r="Q144" i="8"/>
  <c r="M144" i="9"/>
  <c r="R144" i="8"/>
  <c r="N144" i="9"/>
  <c r="S144" i="8"/>
  <c r="O144" i="9"/>
  <c r="T144" i="8"/>
  <c r="K145" i="9"/>
  <c r="P145" i="8"/>
  <c r="L145" i="9"/>
  <c r="Q145" i="8"/>
  <c r="M145" i="9"/>
  <c r="R145" i="8"/>
  <c r="N145" i="9"/>
  <c r="S145" i="8"/>
  <c r="O145" i="9"/>
  <c r="T145" i="8"/>
  <c r="K146" i="9"/>
  <c r="P146" i="8"/>
  <c r="L146" i="9"/>
  <c r="Q146" i="8"/>
  <c r="M146" i="9"/>
  <c r="R146" i="8"/>
  <c r="N146" i="9"/>
  <c r="S146" i="8"/>
  <c r="O146" i="9"/>
  <c r="T146" i="8"/>
  <c r="K147" i="9"/>
  <c r="P147" i="8"/>
  <c r="L147" i="9"/>
  <c r="Q147" i="8"/>
  <c r="M147" i="9"/>
  <c r="R147" i="8"/>
  <c r="N147" i="9"/>
  <c r="S147" i="8"/>
  <c r="O147" i="9"/>
  <c r="T147" i="8"/>
  <c r="K148" i="9"/>
  <c r="P148" i="8"/>
  <c r="L148" i="9"/>
  <c r="Q148" i="8"/>
  <c r="M148" i="9"/>
  <c r="R148" i="8"/>
  <c r="N148" i="9"/>
  <c r="S148" i="8"/>
  <c r="O148" i="9"/>
  <c r="T148" i="8"/>
  <c r="K149" i="9"/>
  <c r="P149" i="8"/>
  <c r="L149" i="9"/>
  <c r="Q149" i="8"/>
  <c r="M149" i="9"/>
  <c r="R149" i="8"/>
  <c r="N149" i="9"/>
  <c r="S149" i="8"/>
  <c r="O149" i="9"/>
  <c r="T149" i="8"/>
  <c r="K150" i="9"/>
  <c r="P150" i="8"/>
  <c r="L150" i="9"/>
  <c r="Q150" i="8"/>
  <c r="M150" i="9"/>
  <c r="R150" i="8"/>
  <c r="N150" i="9"/>
  <c r="S150" i="8"/>
  <c r="O150" i="9"/>
  <c r="T150" i="8"/>
  <c r="K151" i="9"/>
  <c r="P151" i="8"/>
  <c r="L151" i="9"/>
  <c r="Q151" i="8"/>
  <c r="M151" i="9"/>
  <c r="R151" i="8"/>
  <c r="N151" i="9"/>
  <c r="S151" i="8"/>
  <c r="O151" i="9"/>
  <c r="T151" i="8"/>
  <c r="K152" i="9"/>
  <c r="P152" i="8"/>
  <c r="L152" i="9"/>
  <c r="Q152" i="8"/>
  <c r="M152" i="9"/>
  <c r="R152" i="8"/>
  <c r="N152" i="9"/>
  <c r="S152" i="8"/>
  <c r="O152" i="9"/>
  <c r="T152" i="8"/>
  <c r="K153" i="9"/>
  <c r="P153" i="8"/>
  <c r="L153" i="9"/>
  <c r="Q153" i="8"/>
  <c r="M153" i="9"/>
  <c r="R153" i="8"/>
  <c r="N153" i="9"/>
  <c r="S153" i="8"/>
  <c r="O153" i="9"/>
  <c r="T153" i="8"/>
  <c r="K154" i="9"/>
  <c r="P154" i="8"/>
  <c r="L154" i="9"/>
  <c r="Q154" i="8"/>
  <c r="M154" i="9"/>
  <c r="R154" i="8"/>
  <c r="N154" i="9"/>
  <c r="S154" i="8"/>
  <c r="O154" i="9"/>
  <c r="T154" i="8"/>
  <c r="K155" i="9"/>
  <c r="P155" i="8"/>
  <c r="L155" i="9"/>
  <c r="Q155" i="8"/>
  <c r="M155" i="9"/>
  <c r="R155" i="8"/>
  <c r="N155" i="9"/>
  <c r="S155" i="8"/>
  <c r="O155" i="9"/>
  <c r="T155" i="8"/>
  <c r="H137" i="8"/>
  <c r="J137" i="7"/>
  <c r="H138" i="8"/>
  <c r="J138" i="7"/>
  <c r="H139" i="8"/>
  <c r="J139" i="7"/>
  <c r="H140" i="8"/>
  <c r="J140" i="7"/>
  <c r="H141" i="8"/>
  <c r="J141" i="7"/>
  <c r="H142" i="8"/>
  <c r="J142" i="7"/>
  <c r="H143" i="8"/>
  <c r="J143" i="7"/>
  <c r="H144" i="8"/>
  <c r="J144" i="7"/>
  <c r="H145" i="8"/>
  <c r="J145" i="7"/>
  <c r="H146" i="8"/>
  <c r="J146" i="7"/>
  <c r="H147" i="8"/>
  <c r="J147" i="7"/>
  <c r="H148" i="8"/>
  <c r="J148" i="7"/>
  <c r="H149" i="8"/>
  <c r="J149" i="7"/>
  <c r="H150" i="8"/>
  <c r="J150" i="7"/>
  <c r="H151" i="8"/>
  <c r="J151" i="7"/>
  <c r="H152" i="8"/>
  <c r="J152" i="7"/>
  <c r="H153" i="8"/>
  <c r="J153" i="7"/>
  <c r="H154" i="8"/>
  <c r="J154" i="7"/>
  <c r="H155" i="8"/>
  <c r="J155" i="7"/>
  <c r="K94" i="9"/>
  <c r="P94" i="8"/>
  <c r="L94" i="9"/>
  <c r="Q94" i="8"/>
  <c r="M94" i="9"/>
  <c r="R94" i="8"/>
  <c r="N94" i="9"/>
  <c r="S94" i="8"/>
  <c r="O94" i="9"/>
  <c r="T94" i="8"/>
  <c r="K95" i="9"/>
  <c r="P95" i="8"/>
  <c r="L95" i="9"/>
  <c r="Q95" i="8"/>
  <c r="M95" i="9"/>
  <c r="R95" i="8"/>
  <c r="N95" i="9"/>
  <c r="S95" i="8"/>
  <c r="O95" i="9"/>
  <c r="T95" i="8"/>
  <c r="Q27" i="6"/>
  <c r="R27" i="6"/>
  <c r="S27" i="6"/>
  <c r="T27" i="6"/>
  <c r="Q28" i="6"/>
  <c r="R28" i="6"/>
  <c r="S28" i="6"/>
  <c r="T28" i="6"/>
  <c r="Q29" i="6"/>
  <c r="R29" i="6"/>
  <c r="S29" i="6"/>
  <c r="T29" i="6"/>
  <c r="Q30" i="6"/>
  <c r="R30" i="6"/>
  <c r="S30" i="6"/>
  <c r="T30" i="6"/>
  <c r="Q31" i="6"/>
  <c r="R31" i="6"/>
  <c r="S31" i="6"/>
  <c r="T31" i="6"/>
  <c r="Q32" i="6"/>
  <c r="R32" i="6"/>
  <c r="S32" i="6"/>
  <c r="T32" i="6"/>
  <c r="Q33" i="6"/>
  <c r="R33" i="6"/>
  <c r="S33" i="6"/>
  <c r="T33" i="6"/>
  <c r="Q34" i="6"/>
  <c r="R34" i="6"/>
  <c r="S34" i="6"/>
  <c r="T34" i="6"/>
  <c r="Q35" i="6"/>
  <c r="R35" i="6"/>
  <c r="S35" i="6"/>
  <c r="T35" i="6"/>
  <c r="Q36" i="6"/>
  <c r="R36" i="6"/>
  <c r="S36" i="6"/>
  <c r="T36" i="6"/>
  <c r="Q37" i="6"/>
  <c r="R37" i="6"/>
  <c r="S37" i="6"/>
  <c r="T37" i="6"/>
  <c r="U62" i="4"/>
  <c r="J62" i="4"/>
  <c r="U63" i="4"/>
  <c r="J63" i="4"/>
  <c r="U64" i="4"/>
  <c r="J64" i="4"/>
  <c r="U65" i="4"/>
  <c r="J65" i="4"/>
  <c r="U66" i="4"/>
  <c r="J66" i="4"/>
  <c r="U67" i="4"/>
  <c r="J67" i="4"/>
  <c r="U68" i="4"/>
  <c r="J68" i="4"/>
  <c r="U69" i="4"/>
  <c r="J69" i="4"/>
  <c r="U70" i="4"/>
  <c r="J70" i="4"/>
  <c r="U71" i="4"/>
  <c r="J71" i="4"/>
  <c r="B27" i="5"/>
  <c r="H27" i="5" s="1"/>
  <c r="J27" i="4"/>
  <c r="U27" i="4"/>
  <c r="B28" i="5"/>
  <c r="H28" i="5" s="1"/>
  <c r="J28" i="4"/>
  <c r="U28" i="4"/>
  <c r="B29" i="5"/>
  <c r="H29" i="5" s="1"/>
  <c r="J29" i="4"/>
  <c r="U29" i="4"/>
  <c r="B30" i="5"/>
  <c r="H30" i="5" s="1"/>
  <c r="J30" i="4"/>
  <c r="U30" i="4"/>
  <c r="B31" i="5"/>
  <c r="H31" i="5" s="1"/>
  <c r="J31" i="4"/>
  <c r="U31" i="4"/>
  <c r="B32" i="5"/>
  <c r="H32" i="5" s="1"/>
  <c r="J32" i="4"/>
  <c r="U32" i="4"/>
  <c r="B33" i="5"/>
  <c r="H33" i="5" s="1"/>
  <c r="J33" i="4"/>
  <c r="U33" i="4"/>
  <c r="B34" i="5"/>
  <c r="H34" i="5" s="1"/>
  <c r="J34" i="4"/>
  <c r="U34" i="4"/>
  <c r="B35" i="5"/>
  <c r="H35" i="5" s="1"/>
  <c r="J35" i="4"/>
  <c r="U35" i="4"/>
  <c r="B36" i="5"/>
  <c r="H36" i="5" s="1"/>
  <c r="J36" i="4"/>
  <c r="U36" i="4"/>
  <c r="B37" i="5"/>
  <c r="H37" i="5" s="1"/>
  <c r="J37" i="4"/>
  <c r="U37" i="4"/>
  <c r="U61" i="4"/>
  <c r="J61" i="4"/>
  <c r="L101" i="6"/>
  <c r="L101" i="7" s="1"/>
  <c r="Q101" i="7" s="1"/>
  <c r="Q101" i="5"/>
  <c r="L92" i="6"/>
  <c r="Q92" i="5"/>
  <c r="O91" i="6"/>
  <c r="T91" i="5"/>
  <c r="N91" i="6"/>
  <c r="S91" i="5"/>
  <c r="M91" i="6"/>
  <c r="R91" i="5"/>
  <c r="K91" i="6"/>
  <c r="P91" i="5"/>
  <c r="U91" i="5" s="1"/>
  <c r="O90" i="6"/>
  <c r="T90" i="5"/>
  <c r="N90" i="6"/>
  <c r="S90" i="5"/>
  <c r="M90" i="6"/>
  <c r="R90" i="5"/>
  <c r="K90" i="6"/>
  <c r="P90" i="5"/>
  <c r="U90" i="5" s="1"/>
  <c r="O89" i="6"/>
  <c r="T89" i="5"/>
  <c r="N89" i="6"/>
  <c r="S89" i="5"/>
  <c r="M89" i="6"/>
  <c r="R89" i="5"/>
  <c r="K89" i="6"/>
  <c r="P89" i="5"/>
  <c r="U89" i="5" s="1"/>
  <c r="O88" i="6"/>
  <c r="T88" i="5"/>
  <c r="N88" i="6"/>
  <c r="S88" i="5"/>
  <c r="M88" i="6"/>
  <c r="R88" i="5"/>
  <c r="K88" i="6"/>
  <c r="P88" i="5"/>
  <c r="U88" i="5" s="1"/>
  <c r="J134" i="31"/>
  <c r="Q134" i="2"/>
  <c r="L134" i="3"/>
  <c r="D158" i="2"/>
  <c r="Q134" i="31"/>
  <c r="Q157" i="31" s="1"/>
  <c r="H89" i="7"/>
  <c r="J89" i="6"/>
  <c r="J88" i="6"/>
  <c r="H88" i="7"/>
  <c r="B67" i="7"/>
  <c r="H67" i="7" s="1"/>
  <c r="J67" i="6"/>
  <c r="U57" i="4"/>
  <c r="J57" i="4"/>
  <c r="K106" i="6"/>
  <c r="K106" i="7" s="1"/>
  <c r="P106" i="7" s="1"/>
  <c r="P106" i="5"/>
  <c r="L106" i="6"/>
  <c r="L106" i="7" s="1"/>
  <c r="Q106" i="7" s="1"/>
  <c r="Q106" i="5"/>
  <c r="M106" i="6"/>
  <c r="M106" i="7" s="1"/>
  <c r="R106" i="7" s="1"/>
  <c r="R106" i="5"/>
  <c r="N106" i="6"/>
  <c r="N106" i="7" s="1"/>
  <c r="S106" i="7" s="1"/>
  <c r="S106" i="5"/>
  <c r="L107" i="6"/>
  <c r="L107" i="7" s="1"/>
  <c r="Q107" i="7" s="1"/>
  <c r="Q107" i="5"/>
  <c r="L108" i="6"/>
  <c r="L108" i="7" s="1"/>
  <c r="Q108" i="7" s="1"/>
  <c r="Q108" i="5"/>
  <c r="L109" i="6"/>
  <c r="L109" i="7" s="1"/>
  <c r="Q109" i="7" s="1"/>
  <c r="Q109" i="5"/>
  <c r="L110" i="6"/>
  <c r="L110" i="7" s="1"/>
  <c r="Q110" i="7" s="1"/>
  <c r="Q110" i="5"/>
  <c r="L111" i="6"/>
  <c r="L111" i="7" s="1"/>
  <c r="Q111" i="7" s="1"/>
  <c r="Q111" i="5"/>
  <c r="L112" i="6"/>
  <c r="L112" i="7" s="1"/>
  <c r="Q112" i="7" s="1"/>
  <c r="Q112" i="5"/>
  <c r="L113" i="6"/>
  <c r="L113" i="7" s="1"/>
  <c r="Q113" i="7" s="1"/>
  <c r="L114" i="6"/>
  <c r="Q113" i="5"/>
  <c r="O102" i="4"/>
  <c r="O93" i="4"/>
  <c r="K105" i="4"/>
  <c r="K96" i="4"/>
  <c r="M105" i="4"/>
  <c r="M96" i="4"/>
  <c r="N105" i="4"/>
  <c r="N96" i="4"/>
  <c r="O105" i="4"/>
  <c r="O96" i="4"/>
  <c r="J114" i="4"/>
  <c r="U114" i="4"/>
  <c r="B127" i="5"/>
  <c r="H127" i="5" s="1"/>
  <c r="B127" i="6" s="1"/>
  <c r="H127" i="6" s="1"/>
  <c r="J127" i="4"/>
  <c r="J113" i="4"/>
  <c r="U113" i="4"/>
  <c r="B126" i="5"/>
  <c r="H126" i="5" s="1"/>
  <c r="B126" i="6" s="1"/>
  <c r="J126" i="4"/>
  <c r="J112" i="4"/>
  <c r="U112" i="4"/>
  <c r="B125" i="5"/>
  <c r="H125" i="5" s="1"/>
  <c r="B125" i="6" s="1"/>
  <c r="J125" i="4"/>
  <c r="J111" i="4"/>
  <c r="U111" i="4"/>
  <c r="B124" i="5"/>
  <c r="H124" i="5" s="1"/>
  <c r="B124" i="6" s="1"/>
  <c r="J124" i="4"/>
  <c r="J110" i="4"/>
  <c r="U110" i="4"/>
  <c r="B123" i="5"/>
  <c r="H123" i="5" s="1"/>
  <c r="B123" i="6" s="1"/>
  <c r="J123" i="4"/>
  <c r="J109" i="4"/>
  <c r="U109" i="4"/>
  <c r="B122" i="5"/>
  <c r="H122" i="5" s="1"/>
  <c r="B122" i="6" s="1"/>
  <c r="J122" i="4"/>
  <c r="J108" i="4"/>
  <c r="U108" i="4"/>
  <c r="B121" i="5"/>
  <c r="H121" i="5" s="1"/>
  <c r="B121" i="6" s="1"/>
  <c r="J121" i="4"/>
  <c r="J107" i="4"/>
  <c r="U107" i="4"/>
  <c r="B120" i="5"/>
  <c r="H120" i="5" s="1"/>
  <c r="B120" i="6" s="1"/>
  <c r="J120" i="4"/>
  <c r="J106" i="4"/>
  <c r="U106" i="4"/>
  <c r="B119" i="5"/>
  <c r="H119" i="5" s="1"/>
  <c r="B119" i="6" s="1"/>
  <c r="J119" i="4"/>
  <c r="J92" i="4"/>
  <c r="U92" i="4"/>
  <c r="J101" i="4"/>
  <c r="U101" i="4"/>
  <c r="J91" i="4"/>
  <c r="U91" i="4"/>
  <c r="J90" i="4"/>
  <c r="U90" i="4"/>
  <c r="C158" i="2"/>
  <c r="O26" i="5"/>
  <c r="O26" i="6" s="1"/>
  <c r="T26" i="4"/>
  <c r="N26" i="5"/>
  <c r="N26" i="6" s="1"/>
  <c r="N26" i="7" s="1"/>
  <c r="S26" i="7" s="1"/>
  <c r="S26" i="4"/>
  <c r="M26" i="5"/>
  <c r="M26" i="6" s="1"/>
  <c r="M26" i="7" s="1"/>
  <c r="R26" i="7" s="1"/>
  <c r="R26" i="4"/>
  <c r="U26" i="2"/>
  <c r="L26" i="5"/>
  <c r="L26" i="6" s="1"/>
  <c r="L26" i="7" s="1"/>
  <c r="Q26" i="7" s="1"/>
  <c r="Q26" i="4"/>
  <c r="O25" i="5"/>
  <c r="O25" i="6" s="1"/>
  <c r="T25" i="4"/>
  <c r="N25" i="5"/>
  <c r="N25" i="6" s="1"/>
  <c r="N25" i="7" s="1"/>
  <c r="S25" i="7" s="1"/>
  <c r="S25" i="4"/>
  <c r="M25" i="5"/>
  <c r="M25" i="6" s="1"/>
  <c r="M25" i="7" s="1"/>
  <c r="R25" i="7" s="1"/>
  <c r="R25" i="4"/>
  <c r="U25" i="2"/>
  <c r="L25" i="5"/>
  <c r="L25" i="6" s="1"/>
  <c r="L25" i="7" s="1"/>
  <c r="Q25" i="7" s="1"/>
  <c r="Q25" i="4"/>
  <c r="U17" i="2"/>
  <c r="U16" i="2"/>
  <c r="U15" i="2"/>
  <c r="U14" i="2"/>
  <c r="U13" i="2"/>
  <c r="U12" i="2"/>
  <c r="U11" i="2"/>
  <c r="U10" i="2"/>
  <c r="U9" i="2"/>
  <c r="U8" i="2"/>
  <c r="U7" i="2"/>
  <c r="U6" i="2"/>
  <c r="U38" i="2" s="1"/>
  <c r="O6" i="4"/>
  <c r="N6" i="4"/>
  <c r="L21" i="9"/>
  <c r="Q21" i="8"/>
  <c r="M21" i="9"/>
  <c r="R21" i="8"/>
  <c r="N21" i="9"/>
  <c r="S21" i="8"/>
  <c r="O21" i="9"/>
  <c r="T21" i="8"/>
  <c r="L22" i="9"/>
  <c r="Q22" i="8"/>
  <c r="M22" i="9"/>
  <c r="R22" i="8"/>
  <c r="N22" i="9"/>
  <c r="S22" i="8"/>
  <c r="O22" i="9"/>
  <c r="T22" i="8"/>
  <c r="B25" i="5"/>
  <c r="H25" i="5" s="1"/>
  <c r="J25" i="4"/>
  <c r="U25" i="4"/>
  <c r="B26" i="5"/>
  <c r="H26" i="5" s="1"/>
  <c r="J26" i="4"/>
  <c r="U26" i="4"/>
  <c r="J41" i="4"/>
  <c r="U41" i="4"/>
  <c r="J44" i="4"/>
  <c r="U44" i="4"/>
  <c r="J43" i="4"/>
  <c r="U43" i="4"/>
  <c r="J42" i="4"/>
  <c r="U42" i="4"/>
  <c r="K18" i="6"/>
  <c r="P18" i="5"/>
  <c r="Q18" i="6"/>
  <c r="Q18" i="5"/>
  <c r="R18" i="6"/>
  <c r="R18" i="5"/>
  <c r="S18" i="6"/>
  <c r="S18" i="5"/>
  <c r="T18" i="6"/>
  <c r="T18" i="5"/>
  <c r="K19" i="6"/>
  <c r="P19" i="5"/>
  <c r="Q19" i="6"/>
  <c r="Q19" i="5"/>
  <c r="R19" i="6"/>
  <c r="R19" i="5"/>
  <c r="S19" i="6"/>
  <c r="S19" i="5"/>
  <c r="T19" i="6"/>
  <c r="T19" i="5"/>
  <c r="K20" i="6"/>
  <c r="P20" i="5"/>
  <c r="Q20" i="6"/>
  <c r="Q20" i="5"/>
  <c r="R20" i="6"/>
  <c r="R20" i="5"/>
  <c r="S20" i="6"/>
  <c r="S20" i="5"/>
  <c r="T20" i="6"/>
  <c r="T20" i="5"/>
  <c r="K21" i="6"/>
  <c r="P21" i="5"/>
  <c r="Q21" i="6"/>
  <c r="Q21" i="5"/>
  <c r="R21" i="6"/>
  <c r="R21" i="5"/>
  <c r="S21" i="6"/>
  <c r="S21" i="5"/>
  <c r="T21" i="6"/>
  <c r="T21" i="5"/>
  <c r="K22" i="6"/>
  <c r="P22" i="5"/>
  <c r="Q22" i="6"/>
  <c r="Q22" i="5"/>
  <c r="R22" i="6"/>
  <c r="R22" i="5"/>
  <c r="S22" i="6"/>
  <c r="S22" i="5"/>
  <c r="T22" i="6"/>
  <c r="T22" i="5"/>
  <c r="K23" i="6"/>
  <c r="P23" i="5"/>
  <c r="Q23" i="6"/>
  <c r="Q23" i="5"/>
  <c r="R23" i="6"/>
  <c r="R23" i="5"/>
  <c r="S23" i="6"/>
  <c r="S23" i="5"/>
  <c r="T23" i="6"/>
  <c r="T23" i="5"/>
  <c r="K24" i="6"/>
  <c r="P24" i="5"/>
  <c r="Q24" i="6"/>
  <c r="Q24" i="5"/>
  <c r="R24" i="6"/>
  <c r="R24" i="5"/>
  <c r="S24" i="6"/>
  <c r="S24" i="5"/>
  <c r="T24" i="6"/>
  <c r="T24" i="5"/>
  <c r="B24" i="5"/>
  <c r="H24" i="5" s="1"/>
  <c r="U24" i="4"/>
  <c r="J24" i="4"/>
  <c r="B23" i="5"/>
  <c r="H23" i="5" s="1"/>
  <c r="U23" i="4"/>
  <c r="J23" i="4"/>
  <c r="B22" i="5"/>
  <c r="H22" i="5" s="1"/>
  <c r="U22" i="4"/>
  <c r="J22" i="4"/>
  <c r="B21" i="5"/>
  <c r="H21" i="5" s="1"/>
  <c r="U21" i="4"/>
  <c r="J21" i="4"/>
  <c r="B20" i="5"/>
  <c r="H20" i="5" s="1"/>
  <c r="U20" i="4"/>
  <c r="J20" i="4"/>
  <c r="B18" i="5"/>
  <c r="H18" i="5" s="1"/>
  <c r="U18" i="4"/>
  <c r="J18" i="4"/>
  <c r="B19" i="5"/>
  <c r="H19" i="5" s="1"/>
  <c r="U19" i="4"/>
  <c r="J19" i="4"/>
  <c r="J20" i="31"/>
  <c r="Q20" i="31"/>
  <c r="Q38" i="31" s="1"/>
  <c r="L158" i="31"/>
  <c r="R20" i="31"/>
  <c r="M158" i="31"/>
  <c r="S20" i="31"/>
  <c r="N158" i="31"/>
  <c r="T20" i="31"/>
  <c r="T38" i="31" s="1"/>
  <c r="N5" i="5"/>
  <c r="O5" i="5"/>
  <c r="O118" i="5"/>
  <c r="T26" i="6"/>
  <c r="T25" i="6"/>
  <c r="T17" i="4"/>
  <c r="T16" i="4"/>
  <c r="T15" i="4"/>
  <c r="T14" i="4"/>
  <c r="T13" i="4"/>
  <c r="T12" i="4"/>
  <c r="T11" i="4"/>
  <c r="T10" i="4"/>
  <c r="T9" i="4"/>
  <c r="T8" i="4"/>
  <c r="T7" i="4"/>
  <c r="O41" i="5"/>
  <c r="O57" i="5"/>
  <c r="T56" i="4"/>
  <c r="O56" i="5"/>
  <c r="T55" i="4"/>
  <c r="O55" i="5"/>
  <c r="T54" i="4"/>
  <c r="O54" i="5"/>
  <c r="T53" i="4"/>
  <c r="O53" i="5"/>
  <c r="T52" i="4"/>
  <c r="O52" i="5"/>
  <c r="T51" i="4"/>
  <c r="O51" i="5"/>
  <c r="T50" i="4"/>
  <c r="O50" i="5"/>
  <c r="T49" i="4"/>
  <c r="O49" i="5"/>
  <c r="T48" i="4"/>
  <c r="O48" i="5"/>
  <c r="T46" i="4"/>
  <c r="O46" i="5"/>
  <c r="T45" i="4"/>
  <c r="O45" i="5"/>
  <c r="O44" i="5"/>
  <c r="O43" i="5"/>
  <c r="O42" i="5"/>
  <c r="T100" i="4"/>
  <c r="T99" i="4"/>
  <c r="O98" i="5"/>
  <c r="O98" i="6" s="1"/>
  <c r="T87" i="4"/>
  <c r="O87" i="5"/>
  <c r="T86" i="4"/>
  <c r="O86" i="5"/>
  <c r="T85" i="4"/>
  <c r="O85" i="5"/>
  <c r="T84" i="4"/>
  <c r="O84" i="5"/>
  <c r="T83" i="4"/>
  <c r="O83" i="5"/>
  <c r="T82" i="4"/>
  <c r="T81" i="4"/>
  <c r="O81" i="5"/>
  <c r="T80" i="4"/>
  <c r="O80" i="5"/>
  <c r="T79" i="4"/>
  <c r="O79" i="5"/>
  <c r="T78" i="4"/>
  <c r="O78" i="5"/>
  <c r="T77" i="4"/>
  <c r="O77" i="5"/>
  <c r="T6" i="4"/>
  <c r="S17" i="4"/>
  <c r="R17" i="4"/>
  <c r="Q17" i="4"/>
  <c r="S16" i="4"/>
  <c r="R16" i="4"/>
  <c r="Q16" i="4"/>
  <c r="S15" i="4"/>
  <c r="R15" i="4"/>
  <c r="Q15" i="4"/>
  <c r="S14" i="4"/>
  <c r="R14" i="4"/>
  <c r="Q14" i="4"/>
  <c r="S13" i="4"/>
  <c r="R13" i="4"/>
  <c r="Q13" i="4"/>
  <c r="S12" i="4"/>
  <c r="R12" i="4"/>
  <c r="Q12" i="4"/>
  <c r="S11" i="4"/>
  <c r="R11" i="4"/>
  <c r="Q11" i="4"/>
  <c r="S10" i="4"/>
  <c r="R10" i="4"/>
  <c r="Q10" i="4"/>
  <c r="S9" i="4"/>
  <c r="R9" i="4"/>
  <c r="Q9" i="4"/>
  <c r="S8" i="4"/>
  <c r="R8" i="4"/>
  <c r="Q8" i="4"/>
  <c r="S7" i="4"/>
  <c r="R7" i="4"/>
  <c r="Q7" i="4"/>
  <c r="R6" i="4"/>
  <c r="Q6" i="4"/>
  <c r="S56" i="4"/>
  <c r="R56" i="4"/>
  <c r="Q56" i="4"/>
  <c r="S55" i="4"/>
  <c r="R55" i="4"/>
  <c r="Q55" i="4"/>
  <c r="S54" i="4"/>
  <c r="R54" i="4"/>
  <c r="Q54" i="4"/>
  <c r="S53" i="4"/>
  <c r="R53" i="4"/>
  <c r="Q53" i="4"/>
  <c r="S52" i="4"/>
  <c r="R52" i="4"/>
  <c r="Q52" i="4"/>
  <c r="S51" i="4"/>
  <c r="R51" i="4"/>
  <c r="Q51" i="4"/>
  <c r="S50" i="4"/>
  <c r="R50" i="4"/>
  <c r="Q50" i="4"/>
  <c r="S49" i="4"/>
  <c r="R49" i="4"/>
  <c r="Q49" i="4"/>
  <c r="S48" i="4"/>
  <c r="R48" i="4"/>
  <c r="Q48" i="4"/>
  <c r="S47" i="4"/>
  <c r="R47" i="4"/>
  <c r="Q47" i="4"/>
  <c r="S46" i="4"/>
  <c r="R46" i="4"/>
  <c r="Q46" i="4"/>
  <c r="S45" i="4"/>
  <c r="R45" i="4"/>
  <c r="Q45" i="4"/>
  <c r="U101" i="3"/>
  <c r="S100" i="4"/>
  <c r="R100" i="4"/>
  <c r="Q100" i="4"/>
  <c r="U100" i="3"/>
  <c r="P100" i="4"/>
  <c r="U100" i="4" s="1"/>
  <c r="S99" i="4"/>
  <c r="R99" i="4"/>
  <c r="Q99" i="4"/>
  <c r="U99" i="3"/>
  <c r="P99" i="4"/>
  <c r="U99" i="4" s="1"/>
  <c r="U98" i="3"/>
  <c r="S87" i="4"/>
  <c r="R87" i="4"/>
  <c r="Q87" i="4"/>
  <c r="U87" i="3"/>
  <c r="P87" i="4"/>
  <c r="U87" i="4" s="1"/>
  <c r="S86" i="4"/>
  <c r="R86" i="4"/>
  <c r="Q86" i="4"/>
  <c r="U86" i="3"/>
  <c r="P86" i="4"/>
  <c r="U86" i="4" s="1"/>
  <c r="S85" i="4"/>
  <c r="R85" i="4"/>
  <c r="Q85" i="4"/>
  <c r="U85" i="3"/>
  <c r="P85" i="4"/>
  <c r="U85" i="4" s="1"/>
  <c r="S84" i="4"/>
  <c r="R84" i="4"/>
  <c r="Q84" i="4"/>
  <c r="U84" i="3"/>
  <c r="P84" i="4"/>
  <c r="U84" i="4" s="1"/>
  <c r="S83" i="4"/>
  <c r="R83" i="4"/>
  <c r="Q83" i="4"/>
  <c r="U83" i="3"/>
  <c r="P83" i="4"/>
  <c r="U83" i="4" s="1"/>
  <c r="S82" i="4"/>
  <c r="R82" i="4"/>
  <c r="Q82" i="4"/>
  <c r="U82" i="3"/>
  <c r="P82" i="4"/>
  <c r="U82" i="4" s="1"/>
  <c r="S81" i="4"/>
  <c r="R81" i="4"/>
  <c r="Q81" i="4"/>
  <c r="U81" i="3"/>
  <c r="P81" i="4"/>
  <c r="U81" i="4" s="1"/>
  <c r="S80" i="4"/>
  <c r="R80" i="4"/>
  <c r="Q80" i="4"/>
  <c r="U80" i="3"/>
  <c r="P80" i="4"/>
  <c r="U80" i="4" s="1"/>
  <c r="S79" i="4"/>
  <c r="R79" i="4"/>
  <c r="Q79" i="4"/>
  <c r="U79" i="3"/>
  <c r="P79" i="4"/>
  <c r="U79" i="4" s="1"/>
  <c r="S78" i="4"/>
  <c r="R78" i="4"/>
  <c r="Q78" i="4"/>
  <c r="U78" i="3"/>
  <c r="P78" i="4"/>
  <c r="U78" i="4" s="1"/>
  <c r="S77" i="4"/>
  <c r="R77" i="4"/>
  <c r="Q77" i="4"/>
  <c r="U77" i="3"/>
  <c r="P77" i="4"/>
  <c r="U77" i="4" s="1"/>
  <c r="J41" i="31"/>
  <c r="B118" i="3"/>
  <c r="B157" i="3" s="1"/>
  <c r="J118" i="2"/>
  <c r="J157" i="2" s="1"/>
  <c r="U118" i="2"/>
  <c r="J118" i="31"/>
  <c r="S6" i="4"/>
  <c r="P118" i="3"/>
  <c r="K118" i="4"/>
  <c r="Q118" i="3"/>
  <c r="L118" i="4"/>
  <c r="R118" i="3"/>
  <c r="M118" i="4"/>
  <c r="S118" i="3"/>
  <c r="N118" i="4"/>
  <c r="T118" i="4"/>
  <c r="R41" i="3"/>
  <c r="M41" i="5"/>
  <c r="Q41" i="3"/>
  <c r="L41" i="5"/>
  <c r="P119" i="4"/>
  <c r="Q119" i="4"/>
  <c r="R119" i="4"/>
  <c r="S119" i="4"/>
  <c r="O119" i="4"/>
  <c r="T119" i="3"/>
  <c r="K120" i="4"/>
  <c r="K120" i="5" s="1"/>
  <c r="P120" i="3"/>
  <c r="L120" i="4"/>
  <c r="L120" i="5" s="1"/>
  <c r="Q120" i="3"/>
  <c r="M120" i="4"/>
  <c r="M120" i="5" s="1"/>
  <c r="R120" i="3"/>
  <c r="N120" i="4"/>
  <c r="N120" i="5" s="1"/>
  <c r="S120" i="3"/>
  <c r="O120" i="4"/>
  <c r="T120" i="3"/>
  <c r="K121" i="4"/>
  <c r="K121" i="5" s="1"/>
  <c r="P121" i="3"/>
  <c r="L121" i="4"/>
  <c r="L121" i="5" s="1"/>
  <c r="Q121" i="3"/>
  <c r="M121" i="4"/>
  <c r="M121" i="5" s="1"/>
  <c r="R121" i="3"/>
  <c r="N121" i="4"/>
  <c r="N121" i="5" s="1"/>
  <c r="S121" i="3"/>
  <c r="O121" i="4"/>
  <c r="T121" i="3"/>
  <c r="K122" i="4"/>
  <c r="K122" i="5" s="1"/>
  <c r="P122" i="3"/>
  <c r="L122" i="4"/>
  <c r="L122" i="5" s="1"/>
  <c r="Q122" i="3"/>
  <c r="M122" i="4"/>
  <c r="M122" i="5" s="1"/>
  <c r="R122" i="3"/>
  <c r="N122" i="4"/>
  <c r="N122" i="5" s="1"/>
  <c r="S122" i="3"/>
  <c r="O122" i="4"/>
  <c r="T122" i="3"/>
  <c r="K123" i="4"/>
  <c r="K123" i="5" s="1"/>
  <c r="P123" i="3"/>
  <c r="L123" i="4"/>
  <c r="L123" i="5" s="1"/>
  <c r="Q123" i="3"/>
  <c r="M123" i="4"/>
  <c r="M123" i="5" s="1"/>
  <c r="R123" i="3"/>
  <c r="N123" i="4"/>
  <c r="N123" i="5" s="1"/>
  <c r="S123" i="3"/>
  <c r="O123" i="4"/>
  <c r="T123" i="3"/>
  <c r="K124" i="4"/>
  <c r="K124" i="5" s="1"/>
  <c r="P124" i="3"/>
  <c r="L124" i="4"/>
  <c r="L124" i="5" s="1"/>
  <c r="Q124" i="3"/>
  <c r="M124" i="4"/>
  <c r="M124" i="5" s="1"/>
  <c r="R124" i="3"/>
  <c r="N124" i="4"/>
  <c r="N124" i="5" s="1"/>
  <c r="S124" i="3"/>
  <c r="O124" i="4"/>
  <c r="T124" i="3"/>
  <c r="K125" i="4"/>
  <c r="K125" i="5" s="1"/>
  <c r="P125" i="3"/>
  <c r="L125" i="4"/>
  <c r="L125" i="5" s="1"/>
  <c r="Q125" i="3"/>
  <c r="M125" i="4"/>
  <c r="M125" i="5" s="1"/>
  <c r="R125" i="3"/>
  <c r="N125" i="4"/>
  <c r="N125" i="5" s="1"/>
  <c r="S125" i="3"/>
  <c r="O125" i="4"/>
  <c r="T125" i="3"/>
  <c r="K126" i="4"/>
  <c r="K126" i="5" s="1"/>
  <c r="P126" i="3"/>
  <c r="L126" i="4"/>
  <c r="L126" i="5" s="1"/>
  <c r="Q126" i="3"/>
  <c r="M126" i="4"/>
  <c r="M126" i="5" s="1"/>
  <c r="R126" i="3"/>
  <c r="N126" i="4"/>
  <c r="N126" i="5" s="1"/>
  <c r="S126" i="3"/>
  <c r="O126" i="4"/>
  <c r="T126" i="3"/>
  <c r="K127" i="4"/>
  <c r="K127" i="5" s="1"/>
  <c r="P127" i="3"/>
  <c r="L127" i="4"/>
  <c r="L127" i="5" s="1"/>
  <c r="Q127" i="3"/>
  <c r="M127" i="4"/>
  <c r="M127" i="5" s="1"/>
  <c r="R127" i="3"/>
  <c r="N127" i="4"/>
  <c r="N127" i="5" s="1"/>
  <c r="S127" i="3"/>
  <c r="O127" i="4"/>
  <c r="T127" i="3"/>
  <c r="K128" i="4"/>
  <c r="K128" i="5" s="1"/>
  <c r="P128" i="3"/>
  <c r="L128" i="4"/>
  <c r="L128" i="5" s="1"/>
  <c r="Q128" i="3"/>
  <c r="M128" i="4"/>
  <c r="M128" i="5" s="1"/>
  <c r="R128" i="3"/>
  <c r="N128" i="4"/>
  <c r="N128" i="5" s="1"/>
  <c r="S128" i="3"/>
  <c r="O128" i="4"/>
  <c r="T128" i="3"/>
  <c r="K129" i="4"/>
  <c r="K129" i="5" s="1"/>
  <c r="P129" i="3"/>
  <c r="L129" i="4"/>
  <c r="L129" i="5" s="1"/>
  <c r="Q129" i="3"/>
  <c r="M129" i="4"/>
  <c r="M129" i="5" s="1"/>
  <c r="R129" i="3"/>
  <c r="N129" i="4"/>
  <c r="N129" i="5" s="1"/>
  <c r="S129" i="3"/>
  <c r="O129" i="4"/>
  <c r="T129" i="3"/>
  <c r="K130" i="4"/>
  <c r="K130" i="5" s="1"/>
  <c r="P130" i="3"/>
  <c r="L130" i="4"/>
  <c r="L130" i="5" s="1"/>
  <c r="Q130" i="3"/>
  <c r="M130" i="4"/>
  <c r="M130" i="5" s="1"/>
  <c r="R130" i="3"/>
  <c r="N130" i="4"/>
  <c r="N130" i="5" s="1"/>
  <c r="S130" i="3"/>
  <c r="O130" i="4"/>
  <c r="T130" i="3"/>
  <c r="K131" i="4"/>
  <c r="K131" i="5" s="1"/>
  <c r="P131" i="3"/>
  <c r="L131" i="4"/>
  <c r="L131" i="5" s="1"/>
  <c r="Q131" i="3"/>
  <c r="M131" i="4"/>
  <c r="M131" i="5" s="1"/>
  <c r="R131" i="3"/>
  <c r="N131" i="4"/>
  <c r="N131" i="5" s="1"/>
  <c r="S131" i="3"/>
  <c r="O131" i="4"/>
  <c r="T131" i="3"/>
  <c r="K132" i="4"/>
  <c r="K132" i="5" s="1"/>
  <c r="P132" i="3"/>
  <c r="L132" i="4"/>
  <c r="L132" i="5" s="1"/>
  <c r="Q132" i="3"/>
  <c r="M132" i="4"/>
  <c r="M132" i="5" s="1"/>
  <c r="R132" i="3"/>
  <c r="N132" i="4"/>
  <c r="N132" i="5" s="1"/>
  <c r="S132" i="3"/>
  <c r="O132" i="4"/>
  <c r="T132" i="3"/>
  <c r="K133" i="4"/>
  <c r="K133" i="5" s="1"/>
  <c r="P133" i="3"/>
  <c r="L133" i="4"/>
  <c r="L133" i="5" s="1"/>
  <c r="Q133" i="3"/>
  <c r="M133" i="4"/>
  <c r="M133" i="5" s="1"/>
  <c r="R133" i="3"/>
  <c r="N133" i="4"/>
  <c r="N133" i="5" s="1"/>
  <c r="S133" i="3"/>
  <c r="O133" i="4"/>
  <c r="T133" i="3"/>
  <c r="K134" i="4"/>
  <c r="K134" i="5" s="1"/>
  <c r="L134" i="4"/>
  <c r="L134" i="5" s="1"/>
  <c r="M134" i="4"/>
  <c r="M134" i="5" s="1"/>
  <c r="N134" i="4"/>
  <c r="N134" i="5" s="1"/>
  <c r="O134" i="4"/>
  <c r="J98" i="5"/>
  <c r="H87" i="6"/>
  <c r="B87" i="7" s="1"/>
  <c r="J87" i="5"/>
  <c r="H86" i="6"/>
  <c r="B86" i="7" s="1"/>
  <c r="J86" i="5"/>
  <c r="H85" i="6"/>
  <c r="B85" i="7" s="1"/>
  <c r="J85" i="5"/>
  <c r="H84" i="6"/>
  <c r="B84" i="7" s="1"/>
  <c r="J84" i="5"/>
  <c r="B83" i="6"/>
  <c r="H83" i="6" s="1"/>
  <c r="B83" i="7" s="1"/>
  <c r="J83" i="5"/>
  <c r="B81" i="6"/>
  <c r="H81" i="6" s="1"/>
  <c r="B81" i="7" s="1"/>
  <c r="J81" i="5"/>
  <c r="B80" i="6"/>
  <c r="H80" i="6" s="1"/>
  <c r="B80" i="7" s="1"/>
  <c r="J80" i="5"/>
  <c r="B79" i="6"/>
  <c r="H79" i="6" s="1"/>
  <c r="B79" i="7" s="1"/>
  <c r="J79" i="5"/>
  <c r="B78" i="6"/>
  <c r="H78" i="6" s="1"/>
  <c r="B78" i="7" s="1"/>
  <c r="J78" i="5"/>
  <c r="B77" i="6"/>
  <c r="H77" i="6" s="1"/>
  <c r="B77" i="7" s="1"/>
  <c r="J77" i="5"/>
  <c r="T76" i="4"/>
  <c r="O115" i="4"/>
  <c r="S76" i="3"/>
  <c r="S115" i="3" s="1"/>
  <c r="N76" i="4"/>
  <c r="R76" i="3"/>
  <c r="R115" i="3" s="1"/>
  <c r="M76" i="4"/>
  <c r="Q76" i="3"/>
  <c r="Q115" i="3" s="1"/>
  <c r="L76" i="4"/>
  <c r="P76" i="3"/>
  <c r="P115" i="3" s="1"/>
  <c r="K76" i="4"/>
  <c r="K47" i="4"/>
  <c r="K47" i="5" s="1"/>
  <c r="P47" i="3"/>
  <c r="K57" i="5"/>
  <c r="K56" i="4"/>
  <c r="K56" i="5" s="1"/>
  <c r="P56" i="3"/>
  <c r="B56" i="4"/>
  <c r="H56" i="4" s="1"/>
  <c r="B56" i="5" s="1"/>
  <c r="J56" i="3"/>
  <c r="U56" i="3"/>
  <c r="K55" i="4"/>
  <c r="K55" i="5" s="1"/>
  <c r="P55" i="3"/>
  <c r="B55" i="4"/>
  <c r="H55" i="4" s="1"/>
  <c r="B55" i="5" s="1"/>
  <c r="J55" i="3"/>
  <c r="U55" i="3"/>
  <c r="K54" i="4"/>
  <c r="K54" i="5" s="1"/>
  <c r="P54" i="3"/>
  <c r="B54" i="4"/>
  <c r="H54" i="4" s="1"/>
  <c r="B54" i="5" s="1"/>
  <c r="J54" i="3"/>
  <c r="U54" i="3"/>
  <c r="K53" i="4"/>
  <c r="K53" i="5" s="1"/>
  <c r="P53" i="3"/>
  <c r="B53" i="4"/>
  <c r="H53" i="4" s="1"/>
  <c r="B53" i="5" s="1"/>
  <c r="J53" i="3"/>
  <c r="U53" i="3"/>
  <c r="K52" i="4"/>
  <c r="K52" i="5" s="1"/>
  <c r="P52" i="3"/>
  <c r="B52" i="4"/>
  <c r="H52" i="4" s="1"/>
  <c r="B52" i="5" s="1"/>
  <c r="J52" i="3"/>
  <c r="U52" i="3"/>
  <c r="K51" i="4"/>
  <c r="K51" i="5" s="1"/>
  <c r="P51" i="3"/>
  <c r="B51" i="4"/>
  <c r="H51" i="4" s="1"/>
  <c r="B51" i="5" s="1"/>
  <c r="J51" i="3"/>
  <c r="U51" i="3"/>
  <c r="K50" i="4"/>
  <c r="K50" i="5" s="1"/>
  <c r="P50" i="3"/>
  <c r="B50" i="4"/>
  <c r="H50" i="4" s="1"/>
  <c r="B50" i="5" s="1"/>
  <c r="J50" i="3"/>
  <c r="U50" i="3"/>
  <c r="K49" i="4"/>
  <c r="K49" i="5" s="1"/>
  <c r="P49" i="3"/>
  <c r="B49" i="4"/>
  <c r="H49" i="4" s="1"/>
  <c r="B49" i="5" s="1"/>
  <c r="J49" i="3"/>
  <c r="U49" i="3"/>
  <c r="K48" i="4"/>
  <c r="K48" i="5" s="1"/>
  <c r="P48" i="3"/>
  <c r="B48" i="4"/>
  <c r="H48" i="4" s="1"/>
  <c r="B48" i="5" s="1"/>
  <c r="J48" i="3"/>
  <c r="U48" i="3"/>
  <c r="K46" i="4"/>
  <c r="K46" i="5" s="1"/>
  <c r="P46" i="3"/>
  <c r="B46" i="4"/>
  <c r="H46" i="4" s="1"/>
  <c r="B46" i="5" s="1"/>
  <c r="J46" i="3"/>
  <c r="U46" i="3"/>
  <c r="K45" i="4"/>
  <c r="K45" i="5" s="1"/>
  <c r="P45" i="3"/>
  <c r="B45" i="4"/>
  <c r="H45" i="4" s="1"/>
  <c r="B45" i="5" s="1"/>
  <c r="J45" i="3"/>
  <c r="U45" i="3"/>
  <c r="K44" i="5"/>
  <c r="P44" i="3"/>
  <c r="J44" i="3"/>
  <c r="U44" i="3"/>
  <c r="K43" i="5"/>
  <c r="P43" i="3"/>
  <c r="J43" i="3"/>
  <c r="U43" i="3"/>
  <c r="K42" i="5"/>
  <c r="P42" i="3"/>
  <c r="J42" i="3"/>
  <c r="U42" i="3"/>
  <c r="J41" i="3"/>
  <c r="P41" i="3"/>
  <c r="K41" i="5"/>
  <c r="K26" i="5"/>
  <c r="K26" i="6" s="1"/>
  <c r="P26" i="3"/>
  <c r="K25" i="5"/>
  <c r="K25" i="6" s="1"/>
  <c r="P25" i="3"/>
  <c r="K17" i="4"/>
  <c r="K17" i="5" s="1"/>
  <c r="P17" i="3"/>
  <c r="K16" i="4"/>
  <c r="K16" i="5" s="1"/>
  <c r="P16" i="3"/>
  <c r="K15" i="4"/>
  <c r="K15" i="5" s="1"/>
  <c r="P15" i="3"/>
  <c r="K14" i="4"/>
  <c r="K14" i="5" s="1"/>
  <c r="P14" i="3"/>
  <c r="K13" i="4"/>
  <c r="K13" i="5" s="1"/>
  <c r="P13" i="3"/>
  <c r="K12" i="4"/>
  <c r="K12" i="5" s="1"/>
  <c r="P12" i="3"/>
  <c r="U12" i="3" s="1"/>
  <c r="K11" i="4"/>
  <c r="K11" i="5" s="1"/>
  <c r="P11" i="3"/>
  <c r="K10" i="4"/>
  <c r="K10" i="5" s="1"/>
  <c r="P10" i="3"/>
  <c r="K9" i="4"/>
  <c r="K9" i="5" s="1"/>
  <c r="P9" i="3"/>
  <c r="K8" i="4"/>
  <c r="K8" i="5" s="1"/>
  <c r="P8" i="3"/>
  <c r="K7" i="4"/>
  <c r="K7" i="5" s="1"/>
  <c r="P7" i="3"/>
  <c r="K6" i="4"/>
  <c r="K6" i="5" s="1"/>
  <c r="P6" i="3"/>
  <c r="J6" i="3"/>
  <c r="U6" i="3"/>
  <c r="B6" i="4"/>
  <c r="J7" i="3"/>
  <c r="U7" i="3"/>
  <c r="B7" i="4"/>
  <c r="J8" i="3"/>
  <c r="U8" i="3"/>
  <c r="B8" i="4"/>
  <c r="J9" i="3"/>
  <c r="U9" i="3"/>
  <c r="B9" i="4"/>
  <c r="J10" i="3"/>
  <c r="U10" i="3"/>
  <c r="B10" i="4"/>
  <c r="J11" i="3"/>
  <c r="U11" i="3"/>
  <c r="B11" i="4"/>
  <c r="J13" i="3"/>
  <c r="U13" i="3"/>
  <c r="B13" i="4"/>
  <c r="J14" i="3"/>
  <c r="U14" i="3"/>
  <c r="B14" i="4"/>
  <c r="J15" i="3"/>
  <c r="U15" i="3"/>
  <c r="B15" i="4"/>
  <c r="J16" i="3"/>
  <c r="U16" i="3"/>
  <c r="B16" i="4"/>
  <c r="J17" i="3"/>
  <c r="U17" i="3"/>
  <c r="B17" i="4"/>
  <c r="J25" i="3"/>
  <c r="U25" i="3"/>
  <c r="J26" i="3"/>
  <c r="U26" i="3"/>
  <c r="B76" i="3"/>
  <c r="B115" i="3" s="1"/>
  <c r="J76" i="2"/>
  <c r="J115" i="2" s="1"/>
  <c r="U76" i="2"/>
  <c r="U115" i="2" s="1"/>
  <c r="J76" i="31"/>
  <c r="J115" i="31" s="1"/>
  <c r="T47" i="4"/>
  <c r="H47" i="3"/>
  <c r="T5" i="4"/>
  <c r="T38" i="4" s="1"/>
  <c r="S5" i="4"/>
  <c r="S38" i="4" s="1"/>
  <c r="M5" i="4"/>
  <c r="M38" i="4" s="1"/>
  <c r="R5" i="3"/>
  <c r="R38" i="3" s="1"/>
  <c r="L5" i="4"/>
  <c r="L38" i="4" s="1"/>
  <c r="Q5" i="3"/>
  <c r="Q38" i="3" s="1"/>
  <c r="K5" i="31"/>
  <c r="K38" i="31" s="1"/>
  <c r="H5" i="31"/>
  <c r="H38" i="31" s="1"/>
  <c r="K5" i="4"/>
  <c r="K38" i="4" s="1"/>
  <c r="P5" i="3"/>
  <c r="P38" i="3" s="1"/>
  <c r="B12" i="5"/>
  <c r="H12" i="5" s="1"/>
  <c r="J12" i="4"/>
  <c r="P47" i="2"/>
  <c r="O73" i="1"/>
  <c r="O58" i="2" s="1"/>
  <c r="O73" i="2" s="1"/>
  <c r="O158" i="1"/>
  <c r="O135" i="2" s="1"/>
  <c r="O157" i="2" s="1"/>
  <c r="O158" i="2" l="1"/>
  <c r="U47" i="2"/>
  <c r="P25" i="6"/>
  <c r="K25" i="7"/>
  <c r="P25" i="7" s="1"/>
  <c r="P26" i="6"/>
  <c r="K26" i="7"/>
  <c r="P26" i="7" s="1"/>
  <c r="T98" i="6"/>
  <c r="U98" i="6" s="1"/>
  <c r="O98" i="7"/>
  <c r="T98" i="7" s="1"/>
  <c r="S38" i="31"/>
  <c r="S158" i="31" s="1"/>
  <c r="R38" i="31"/>
  <c r="R158" i="31" s="1"/>
  <c r="P24" i="6"/>
  <c r="K24" i="7"/>
  <c r="P24" i="7" s="1"/>
  <c r="P23" i="6"/>
  <c r="K23" i="7"/>
  <c r="P23" i="7" s="1"/>
  <c r="P22" i="6"/>
  <c r="K22" i="7"/>
  <c r="P22" i="7" s="1"/>
  <c r="P21" i="6"/>
  <c r="K21" i="7"/>
  <c r="P21" i="7" s="1"/>
  <c r="P20" i="6"/>
  <c r="K20" i="7"/>
  <c r="P20" i="7" s="1"/>
  <c r="P19" i="6"/>
  <c r="K19" i="7"/>
  <c r="P19" i="7" s="1"/>
  <c r="P18" i="6"/>
  <c r="K18" i="7"/>
  <c r="P18" i="7" s="1"/>
  <c r="O25" i="7"/>
  <c r="O26" i="7"/>
  <c r="H128" i="7"/>
  <c r="B127" i="7"/>
  <c r="J127" i="6"/>
  <c r="Q114" i="6"/>
  <c r="L114" i="7"/>
  <c r="Q114" i="7" s="1"/>
  <c r="U134" i="2"/>
  <c r="P99" i="6"/>
  <c r="K99" i="7"/>
  <c r="P99" i="7" s="1"/>
  <c r="Q99" i="6"/>
  <c r="L99" i="7"/>
  <c r="Q99" i="7" s="1"/>
  <c r="R99" i="6"/>
  <c r="M99" i="7"/>
  <c r="R99" i="7" s="1"/>
  <c r="S99" i="6"/>
  <c r="N99" i="7"/>
  <c r="S99" i="7" s="1"/>
  <c r="T99" i="6"/>
  <c r="O99" i="7"/>
  <c r="T99" i="7" s="1"/>
  <c r="P100" i="6"/>
  <c r="K100" i="7"/>
  <c r="P100" i="7" s="1"/>
  <c r="Q100" i="6"/>
  <c r="L100" i="7"/>
  <c r="Q100" i="7" s="1"/>
  <c r="R100" i="6"/>
  <c r="M100" i="7"/>
  <c r="R100" i="7" s="1"/>
  <c r="S100" i="6"/>
  <c r="N100" i="7"/>
  <c r="S100" i="7" s="1"/>
  <c r="T100" i="6"/>
  <c r="O100" i="7"/>
  <c r="T100" i="7" s="1"/>
  <c r="B62" i="6"/>
  <c r="H62" i="6" s="1"/>
  <c r="J62" i="5"/>
  <c r="B63" i="6"/>
  <c r="H63" i="6" s="1"/>
  <c r="J63" i="5"/>
  <c r="B64" i="6"/>
  <c r="H64" i="6" s="1"/>
  <c r="J64" i="5"/>
  <c r="B65" i="6"/>
  <c r="H65" i="6" s="1"/>
  <c r="J65" i="5"/>
  <c r="B68" i="6"/>
  <c r="H68" i="6" s="1"/>
  <c r="J68" i="5"/>
  <c r="B69" i="6"/>
  <c r="H69" i="6" s="1"/>
  <c r="J69" i="5"/>
  <c r="B70" i="6"/>
  <c r="H70" i="6" s="1"/>
  <c r="J70" i="5"/>
  <c r="B71" i="6"/>
  <c r="H71" i="6" s="1"/>
  <c r="J71" i="5"/>
  <c r="B72" i="6"/>
  <c r="H72" i="6" s="1"/>
  <c r="J72" i="5"/>
  <c r="B129" i="8"/>
  <c r="H129" i="8" s="1"/>
  <c r="J129" i="7"/>
  <c r="B130" i="8"/>
  <c r="H130" i="8" s="1"/>
  <c r="J130" i="7"/>
  <c r="B131" i="8"/>
  <c r="H131" i="8" s="1"/>
  <c r="J131" i="7"/>
  <c r="B132" i="8"/>
  <c r="H132" i="8" s="1"/>
  <c r="J132" i="7"/>
  <c r="B133" i="8"/>
  <c r="H133" i="8" s="1"/>
  <c r="J133" i="7"/>
  <c r="B95" i="7"/>
  <c r="H95" i="7" s="1"/>
  <c r="J95" i="6"/>
  <c r="U95" i="6"/>
  <c r="B94" i="7"/>
  <c r="H94" i="7" s="1"/>
  <c r="J94" i="6"/>
  <c r="U94" i="6"/>
  <c r="B104" i="7"/>
  <c r="H104" i="7" s="1"/>
  <c r="J104" i="6"/>
  <c r="U104" i="6"/>
  <c r="B103" i="7"/>
  <c r="J103" i="6"/>
  <c r="U103" i="6"/>
  <c r="B60" i="8"/>
  <c r="H60" i="8" s="1"/>
  <c r="J60" i="7"/>
  <c r="U60" i="7"/>
  <c r="B59" i="8"/>
  <c r="H59" i="8" s="1"/>
  <c r="J59" i="7"/>
  <c r="U59" i="7"/>
  <c r="B66" i="6"/>
  <c r="J66" i="5"/>
  <c r="N6" i="5"/>
  <c r="N38" i="4"/>
  <c r="O6" i="5"/>
  <c r="O38" i="4"/>
  <c r="O135" i="3"/>
  <c r="T135" i="2"/>
  <c r="T157" i="2" s="1"/>
  <c r="O58" i="3"/>
  <c r="T58" i="2"/>
  <c r="T73" i="2" s="1"/>
  <c r="T158" i="2" s="1"/>
  <c r="K76" i="5"/>
  <c r="K61" i="5"/>
  <c r="L76" i="5"/>
  <c r="L115" i="5" s="1"/>
  <c r="L61" i="5"/>
  <c r="M76" i="5"/>
  <c r="M61" i="5"/>
  <c r="N76" i="5"/>
  <c r="N61" i="5"/>
  <c r="T96" i="4"/>
  <c r="O96" i="5"/>
  <c r="T105" i="4"/>
  <c r="O105" i="5"/>
  <c r="S96" i="4"/>
  <c r="N96" i="5"/>
  <c r="S105" i="4"/>
  <c r="N105" i="5"/>
  <c r="R96" i="4"/>
  <c r="M96" i="5"/>
  <c r="R105" i="4"/>
  <c r="M105" i="5"/>
  <c r="P96" i="4"/>
  <c r="K96" i="5"/>
  <c r="P105" i="4"/>
  <c r="K105" i="5"/>
  <c r="T93" i="4"/>
  <c r="O93" i="5"/>
  <c r="T102" i="4"/>
  <c r="O102" i="5"/>
  <c r="Q113" i="6"/>
  <c r="Q112" i="6"/>
  <c r="Q111" i="6"/>
  <c r="Q110" i="6"/>
  <c r="Q109" i="6"/>
  <c r="Q108" i="6"/>
  <c r="Q107" i="6"/>
  <c r="S106" i="6"/>
  <c r="R106" i="6"/>
  <c r="Q106" i="6"/>
  <c r="P106" i="6"/>
  <c r="B67" i="8"/>
  <c r="H67" i="8" s="1"/>
  <c r="J67" i="7"/>
  <c r="B88" i="8"/>
  <c r="H88" i="8" s="1"/>
  <c r="J88" i="7"/>
  <c r="B89" i="8"/>
  <c r="H89" i="8" s="1"/>
  <c r="J89" i="7"/>
  <c r="U134" i="31"/>
  <c r="U157" i="31" s="1"/>
  <c r="D158" i="31"/>
  <c r="Q134" i="3"/>
  <c r="P88" i="6"/>
  <c r="K88" i="7"/>
  <c r="R88" i="6"/>
  <c r="M88" i="7"/>
  <c r="S88" i="6"/>
  <c r="N88" i="7"/>
  <c r="T88" i="6"/>
  <c r="O88" i="7"/>
  <c r="P89" i="6"/>
  <c r="K89" i="7"/>
  <c r="R89" i="6"/>
  <c r="M89" i="7"/>
  <c r="S89" i="6"/>
  <c r="N89" i="7"/>
  <c r="T89" i="6"/>
  <c r="O89" i="7"/>
  <c r="K90" i="7"/>
  <c r="P90" i="6"/>
  <c r="M90" i="7"/>
  <c r="R90" i="6"/>
  <c r="N90" i="7"/>
  <c r="S90" i="6"/>
  <c r="O90" i="7"/>
  <c r="T90" i="6"/>
  <c r="K91" i="7"/>
  <c r="P91" i="6"/>
  <c r="M91" i="7"/>
  <c r="R91" i="6"/>
  <c r="N91" i="7"/>
  <c r="S91" i="6"/>
  <c r="O91" i="7"/>
  <c r="T91" i="6"/>
  <c r="L92" i="7"/>
  <c r="Q92" i="6"/>
  <c r="Q101" i="6"/>
  <c r="B37" i="6"/>
  <c r="H37" i="6" s="1"/>
  <c r="J37" i="5"/>
  <c r="U37" i="5"/>
  <c r="B36" i="6"/>
  <c r="H36" i="6" s="1"/>
  <c r="J36" i="5"/>
  <c r="U36" i="5"/>
  <c r="B35" i="6"/>
  <c r="H35" i="6" s="1"/>
  <c r="J35" i="5"/>
  <c r="U35" i="5"/>
  <c r="B34" i="6"/>
  <c r="H34" i="6" s="1"/>
  <c r="J34" i="5"/>
  <c r="U34" i="5"/>
  <c r="B33" i="6"/>
  <c r="H33" i="6" s="1"/>
  <c r="J33" i="5"/>
  <c r="U33" i="5"/>
  <c r="B32" i="6"/>
  <c r="H32" i="6" s="1"/>
  <c r="J32" i="5"/>
  <c r="U32" i="5"/>
  <c r="B31" i="6"/>
  <c r="H31" i="6" s="1"/>
  <c r="J31" i="5"/>
  <c r="U31" i="5"/>
  <c r="B30" i="6"/>
  <c r="H30" i="6" s="1"/>
  <c r="J30" i="5"/>
  <c r="U30" i="5"/>
  <c r="B29" i="6"/>
  <c r="H29" i="6" s="1"/>
  <c r="J29" i="5"/>
  <c r="U29" i="5"/>
  <c r="B28" i="6"/>
  <c r="H28" i="6" s="1"/>
  <c r="J28" i="5"/>
  <c r="U28" i="5"/>
  <c r="B27" i="6"/>
  <c r="H27" i="6" s="1"/>
  <c r="J27" i="5"/>
  <c r="U27" i="5"/>
  <c r="O37" i="8"/>
  <c r="N37" i="8"/>
  <c r="M37" i="8"/>
  <c r="L37" i="8"/>
  <c r="O36" i="8"/>
  <c r="N36" i="8"/>
  <c r="M36" i="8"/>
  <c r="L36" i="8"/>
  <c r="O35" i="8"/>
  <c r="N35" i="8"/>
  <c r="M35" i="8"/>
  <c r="L35" i="8"/>
  <c r="O34" i="8"/>
  <c r="N34" i="8"/>
  <c r="M34" i="8"/>
  <c r="L34" i="8"/>
  <c r="O33" i="8"/>
  <c r="N33" i="8"/>
  <c r="M33" i="8"/>
  <c r="L33" i="8"/>
  <c r="O32" i="8"/>
  <c r="N32" i="8"/>
  <c r="M32" i="8"/>
  <c r="L32" i="8"/>
  <c r="O31" i="8"/>
  <c r="N31" i="8"/>
  <c r="M31" i="8"/>
  <c r="L31" i="8"/>
  <c r="O30" i="8"/>
  <c r="N30" i="8"/>
  <c r="M30" i="8"/>
  <c r="L30" i="8"/>
  <c r="O29" i="8"/>
  <c r="N29" i="8"/>
  <c r="M29" i="8"/>
  <c r="L29" i="8"/>
  <c r="O28" i="8"/>
  <c r="N28" i="8"/>
  <c r="M28" i="8"/>
  <c r="L28" i="8"/>
  <c r="O27" i="8"/>
  <c r="N27" i="8"/>
  <c r="M27" i="8"/>
  <c r="L27" i="8"/>
  <c r="O95" i="10"/>
  <c r="T95" i="9"/>
  <c r="N95" i="10"/>
  <c r="S95" i="9"/>
  <c r="M95" i="10"/>
  <c r="R95" i="9"/>
  <c r="L95" i="10"/>
  <c r="Q95" i="9"/>
  <c r="K95" i="10"/>
  <c r="P95" i="9"/>
  <c r="O94" i="10"/>
  <c r="T94" i="9"/>
  <c r="N94" i="10"/>
  <c r="S94" i="9"/>
  <c r="M94" i="10"/>
  <c r="R94" i="9"/>
  <c r="L94" i="10"/>
  <c r="Q94" i="9"/>
  <c r="K94" i="10"/>
  <c r="P94" i="9"/>
  <c r="B155" i="9"/>
  <c r="H155" i="9" s="1"/>
  <c r="B155" i="10" s="1"/>
  <c r="J155" i="8"/>
  <c r="U155" i="8"/>
  <c r="B154" i="9"/>
  <c r="H154" i="9" s="1"/>
  <c r="B154" i="10" s="1"/>
  <c r="J154" i="8"/>
  <c r="U154" i="8"/>
  <c r="B153" i="9"/>
  <c r="H153" i="9" s="1"/>
  <c r="B153" i="10" s="1"/>
  <c r="J153" i="8"/>
  <c r="U153" i="8"/>
  <c r="B152" i="9"/>
  <c r="H152" i="9" s="1"/>
  <c r="B152" i="10" s="1"/>
  <c r="J152" i="8"/>
  <c r="U152" i="8"/>
  <c r="B151" i="9"/>
  <c r="H151" i="9" s="1"/>
  <c r="B151" i="10" s="1"/>
  <c r="J151" i="8"/>
  <c r="U151" i="8"/>
  <c r="B150" i="9"/>
  <c r="H150" i="9" s="1"/>
  <c r="B150" i="10" s="1"/>
  <c r="J150" i="8"/>
  <c r="U150" i="8"/>
  <c r="B149" i="9"/>
  <c r="H149" i="9" s="1"/>
  <c r="B149" i="10" s="1"/>
  <c r="J149" i="8"/>
  <c r="U149" i="8"/>
  <c r="B148" i="9"/>
  <c r="H148" i="9" s="1"/>
  <c r="B148" i="10" s="1"/>
  <c r="J148" i="8"/>
  <c r="U148" i="8"/>
  <c r="B147" i="9"/>
  <c r="H147" i="9" s="1"/>
  <c r="B147" i="10" s="1"/>
  <c r="J147" i="8"/>
  <c r="U147" i="8"/>
  <c r="B146" i="9"/>
  <c r="H146" i="9" s="1"/>
  <c r="B146" i="10" s="1"/>
  <c r="J146" i="8"/>
  <c r="U146" i="8"/>
  <c r="B145" i="9"/>
  <c r="H145" i="9" s="1"/>
  <c r="B145" i="10" s="1"/>
  <c r="J145" i="8"/>
  <c r="U145" i="8"/>
  <c r="B144" i="9"/>
  <c r="H144" i="9" s="1"/>
  <c r="B144" i="10" s="1"/>
  <c r="J144" i="8"/>
  <c r="U144" i="8"/>
  <c r="B143" i="9"/>
  <c r="H143" i="9" s="1"/>
  <c r="B143" i="10" s="1"/>
  <c r="J143" i="8"/>
  <c r="U143" i="8"/>
  <c r="B142" i="9"/>
  <c r="H142" i="9" s="1"/>
  <c r="B142" i="10" s="1"/>
  <c r="J142" i="8"/>
  <c r="U142" i="8"/>
  <c r="B141" i="9"/>
  <c r="H141" i="9" s="1"/>
  <c r="B141" i="10" s="1"/>
  <c r="J141" i="8"/>
  <c r="U141" i="8"/>
  <c r="B140" i="9"/>
  <c r="H140" i="9" s="1"/>
  <c r="B140" i="10" s="1"/>
  <c r="J140" i="8"/>
  <c r="U140" i="8"/>
  <c r="B139" i="9"/>
  <c r="H139" i="9" s="1"/>
  <c r="B139" i="10" s="1"/>
  <c r="J139" i="8"/>
  <c r="U139" i="8"/>
  <c r="B138" i="9"/>
  <c r="H138" i="9" s="1"/>
  <c r="B138" i="10" s="1"/>
  <c r="J138" i="8"/>
  <c r="U138" i="8"/>
  <c r="B137" i="9"/>
  <c r="H137" i="9" s="1"/>
  <c r="B137" i="10" s="1"/>
  <c r="J137" i="8"/>
  <c r="U137" i="8"/>
  <c r="O155" i="10"/>
  <c r="T155" i="9"/>
  <c r="N155" i="10"/>
  <c r="S155" i="9"/>
  <c r="M155" i="10"/>
  <c r="R155" i="9"/>
  <c r="L155" i="10"/>
  <c r="Q155" i="9"/>
  <c r="K155" i="10"/>
  <c r="P155" i="9"/>
  <c r="O154" i="10"/>
  <c r="T154" i="9"/>
  <c r="N154" i="10"/>
  <c r="S154" i="9"/>
  <c r="M154" i="10"/>
  <c r="R154" i="9"/>
  <c r="L154" i="10"/>
  <c r="Q154" i="9"/>
  <c r="K154" i="10"/>
  <c r="P154" i="9"/>
  <c r="O153" i="10"/>
  <c r="T153" i="9"/>
  <c r="N153" i="10"/>
  <c r="S153" i="9"/>
  <c r="M153" i="10"/>
  <c r="R153" i="9"/>
  <c r="L153" i="10"/>
  <c r="Q153" i="9"/>
  <c r="K153" i="10"/>
  <c r="P153" i="9"/>
  <c r="O152" i="10"/>
  <c r="T152" i="9"/>
  <c r="N152" i="10"/>
  <c r="S152" i="9"/>
  <c r="M152" i="10"/>
  <c r="R152" i="9"/>
  <c r="L152" i="10"/>
  <c r="Q152" i="9"/>
  <c r="K152" i="10"/>
  <c r="P152" i="9"/>
  <c r="O151" i="10"/>
  <c r="T151" i="9"/>
  <c r="N151" i="10"/>
  <c r="S151" i="9"/>
  <c r="M151" i="10"/>
  <c r="R151" i="9"/>
  <c r="L151" i="10"/>
  <c r="Q151" i="9"/>
  <c r="K151" i="10"/>
  <c r="P151" i="9"/>
  <c r="O150" i="10"/>
  <c r="T150" i="9"/>
  <c r="N150" i="10"/>
  <c r="S150" i="9"/>
  <c r="M150" i="10"/>
  <c r="R150" i="9"/>
  <c r="L150" i="10"/>
  <c r="Q150" i="9"/>
  <c r="K150" i="10"/>
  <c r="P150" i="9"/>
  <c r="O149" i="10"/>
  <c r="T149" i="9"/>
  <c r="N149" i="10"/>
  <c r="S149" i="9"/>
  <c r="M149" i="10"/>
  <c r="R149" i="9"/>
  <c r="L149" i="10"/>
  <c r="Q149" i="9"/>
  <c r="K149" i="10"/>
  <c r="P149" i="9"/>
  <c r="O148" i="10"/>
  <c r="T148" i="9"/>
  <c r="N148" i="10"/>
  <c r="S148" i="9"/>
  <c r="M148" i="10"/>
  <c r="R148" i="9"/>
  <c r="L148" i="10"/>
  <c r="Q148" i="9"/>
  <c r="K148" i="10"/>
  <c r="P148" i="9"/>
  <c r="O147" i="10"/>
  <c r="T147" i="9"/>
  <c r="N147" i="10"/>
  <c r="S147" i="9"/>
  <c r="M147" i="10"/>
  <c r="R147" i="9"/>
  <c r="L147" i="10"/>
  <c r="Q147" i="9"/>
  <c r="K147" i="10"/>
  <c r="P147" i="9"/>
  <c r="O146" i="10"/>
  <c r="T146" i="9"/>
  <c r="N146" i="10"/>
  <c r="S146" i="9"/>
  <c r="M146" i="10"/>
  <c r="R146" i="9"/>
  <c r="L146" i="10"/>
  <c r="Q146" i="9"/>
  <c r="K146" i="10"/>
  <c r="P146" i="9"/>
  <c r="O145" i="10"/>
  <c r="T145" i="9"/>
  <c r="N145" i="10"/>
  <c r="S145" i="9"/>
  <c r="M145" i="10"/>
  <c r="R145" i="9"/>
  <c r="L145" i="10"/>
  <c r="Q145" i="9"/>
  <c r="K145" i="10"/>
  <c r="P145" i="9"/>
  <c r="O144" i="10"/>
  <c r="T144" i="9"/>
  <c r="N144" i="10"/>
  <c r="S144" i="9"/>
  <c r="M144" i="10"/>
  <c r="R144" i="9"/>
  <c r="L144" i="10"/>
  <c r="Q144" i="9"/>
  <c r="K144" i="10"/>
  <c r="P144" i="9"/>
  <c r="O143" i="10"/>
  <c r="T143" i="9"/>
  <c r="N143" i="10"/>
  <c r="S143" i="9"/>
  <c r="M143" i="10"/>
  <c r="R143" i="9"/>
  <c r="L143" i="10"/>
  <c r="Q143" i="9"/>
  <c r="K143" i="10"/>
  <c r="P143" i="9"/>
  <c r="O142" i="10"/>
  <c r="T142" i="9"/>
  <c r="N142" i="10"/>
  <c r="S142" i="9"/>
  <c r="M142" i="10"/>
  <c r="R142" i="9"/>
  <c r="L142" i="10"/>
  <c r="Q142" i="9"/>
  <c r="K142" i="10"/>
  <c r="P142" i="9"/>
  <c r="O141" i="10"/>
  <c r="T141" i="9"/>
  <c r="N141" i="10"/>
  <c r="S141" i="9"/>
  <c r="M141" i="10"/>
  <c r="R141" i="9"/>
  <c r="L141" i="10"/>
  <c r="Q141" i="9"/>
  <c r="K141" i="10"/>
  <c r="P141" i="9"/>
  <c r="O140" i="10"/>
  <c r="T140" i="9"/>
  <c r="N140" i="10"/>
  <c r="S140" i="9"/>
  <c r="M140" i="10"/>
  <c r="R140" i="9"/>
  <c r="L140" i="10"/>
  <c r="Q140" i="9"/>
  <c r="K140" i="10"/>
  <c r="P140" i="9"/>
  <c r="O139" i="10"/>
  <c r="T139" i="9"/>
  <c r="N139" i="10"/>
  <c r="S139" i="9"/>
  <c r="M139" i="10"/>
  <c r="R139" i="9"/>
  <c r="L139" i="10"/>
  <c r="Q139" i="9"/>
  <c r="K139" i="10"/>
  <c r="P139" i="9"/>
  <c r="O138" i="10"/>
  <c r="T138" i="9"/>
  <c r="N138" i="10"/>
  <c r="S138" i="9"/>
  <c r="M138" i="10"/>
  <c r="R138" i="9"/>
  <c r="L138" i="10"/>
  <c r="Q138" i="9"/>
  <c r="K138" i="10"/>
  <c r="P138" i="9"/>
  <c r="O137" i="10"/>
  <c r="T137" i="9"/>
  <c r="N137" i="10"/>
  <c r="S137" i="9"/>
  <c r="M137" i="10"/>
  <c r="R137" i="9"/>
  <c r="L137" i="10"/>
  <c r="Q137" i="9"/>
  <c r="K137" i="10"/>
  <c r="P137" i="9"/>
  <c r="O104" i="10"/>
  <c r="T104" i="9"/>
  <c r="N104" i="10"/>
  <c r="S104" i="9"/>
  <c r="M104" i="10"/>
  <c r="R104" i="9"/>
  <c r="L104" i="10"/>
  <c r="Q104" i="9"/>
  <c r="K104" i="10"/>
  <c r="P104" i="9"/>
  <c r="O60" i="11"/>
  <c r="T60" i="10"/>
  <c r="N60" i="11"/>
  <c r="S60" i="10"/>
  <c r="M60" i="11"/>
  <c r="R60" i="10"/>
  <c r="L60" i="11"/>
  <c r="Q60" i="10"/>
  <c r="K60" i="11"/>
  <c r="P60" i="10"/>
  <c r="O59" i="11"/>
  <c r="T59" i="10"/>
  <c r="N59" i="11"/>
  <c r="S59" i="10"/>
  <c r="M59" i="11"/>
  <c r="R59" i="10"/>
  <c r="L59" i="11"/>
  <c r="Q59" i="10"/>
  <c r="K59" i="11"/>
  <c r="P59" i="10"/>
  <c r="O60" i="27"/>
  <c r="T60" i="26"/>
  <c r="N60" i="27"/>
  <c r="S60" i="26"/>
  <c r="M60" i="27"/>
  <c r="R60" i="26"/>
  <c r="L60" i="27"/>
  <c r="Q60" i="26"/>
  <c r="U60" i="25"/>
  <c r="K60" i="27"/>
  <c r="P60" i="26"/>
  <c r="B60" i="27"/>
  <c r="H60" i="27" s="1"/>
  <c r="J60" i="26"/>
  <c r="U60" i="26"/>
  <c r="O59" i="27"/>
  <c r="T59" i="26"/>
  <c r="N59" i="27"/>
  <c r="S59" i="26"/>
  <c r="M59" i="27"/>
  <c r="R59" i="26"/>
  <c r="L59" i="27"/>
  <c r="Q59" i="26"/>
  <c r="U59" i="25"/>
  <c r="K59" i="27"/>
  <c r="P59" i="26"/>
  <c r="B59" i="27"/>
  <c r="H59" i="27" s="1"/>
  <c r="J59" i="26"/>
  <c r="U59" i="26"/>
  <c r="Q72" i="4"/>
  <c r="L57" i="5"/>
  <c r="R72" i="4"/>
  <c r="M57" i="5"/>
  <c r="S72" i="4"/>
  <c r="N57" i="5"/>
  <c r="L88" i="8"/>
  <c r="Q88" i="7"/>
  <c r="L89" i="8"/>
  <c r="Q89" i="7"/>
  <c r="L90" i="8"/>
  <c r="Q90" i="7"/>
  <c r="L91" i="8"/>
  <c r="Q91" i="7"/>
  <c r="L105" i="6"/>
  <c r="L105" i="7" s="1"/>
  <c r="Q105" i="5"/>
  <c r="L96" i="6"/>
  <c r="Q96" i="5"/>
  <c r="L102" i="6"/>
  <c r="L102" i="7" s="1"/>
  <c r="Q102" i="7" s="1"/>
  <c r="Q102" i="5"/>
  <c r="L93" i="6"/>
  <c r="Q93" i="5"/>
  <c r="H99" i="6"/>
  <c r="B99" i="7" s="1"/>
  <c r="J99" i="5"/>
  <c r="U99" i="5"/>
  <c r="H90" i="7"/>
  <c r="J90" i="6"/>
  <c r="U90" i="6"/>
  <c r="H100" i="6"/>
  <c r="B100" i="7" s="1"/>
  <c r="J100" i="5"/>
  <c r="U100" i="5"/>
  <c r="H91" i="7"/>
  <c r="J91" i="6"/>
  <c r="U91" i="6"/>
  <c r="J101" i="6"/>
  <c r="H92" i="7"/>
  <c r="J92" i="6"/>
  <c r="H107" i="7"/>
  <c r="J106" i="6"/>
  <c r="H108" i="7"/>
  <c r="J107" i="6"/>
  <c r="H109" i="7"/>
  <c r="J108" i="6"/>
  <c r="H110" i="7"/>
  <c r="J109" i="6"/>
  <c r="H111" i="7"/>
  <c r="J110" i="6"/>
  <c r="H112" i="7"/>
  <c r="J111" i="6"/>
  <c r="H113" i="7"/>
  <c r="J112" i="6"/>
  <c r="J114" i="6"/>
  <c r="H114" i="7"/>
  <c r="J113" i="6"/>
  <c r="K101" i="6"/>
  <c r="K101" i="7" s="1"/>
  <c r="P101" i="7" s="1"/>
  <c r="P101" i="5"/>
  <c r="K92" i="6"/>
  <c r="P92" i="5"/>
  <c r="M101" i="6"/>
  <c r="M101" i="7" s="1"/>
  <c r="R101" i="7" s="1"/>
  <c r="R101" i="5"/>
  <c r="M92" i="6"/>
  <c r="R92" i="5"/>
  <c r="N101" i="6"/>
  <c r="N101" i="7" s="1"/>
  <c r="S101" i="7" s="1"/>
  <c r="S101" i="5"/>
  <c r="N92" i="6"/>
  <c r="S92" i="5"/>
  <c r="O101" i="6"/>
  <c r="O101" i="7" s="1"/>
  <c r="T101" i="7" s="1"/>
  <c r="T101" i="5"/>
  <c r="O92" i="6"/>
  <c r="T92" i="5"/>
  <c r="O113" i="6"/>
  <c r="O113" i="7" s="1"/>
  <c r="T113" i="7" s="1"/>
  <c r="O114" i="6"/>
  <c r="T113" i="5"/>
  <c r="N113" i="6"/>
  <c r="N113" i="7" s="1"/>
  <c r="S113" i="7" s="1"/>
  <c r="N114" i="6"/>
  <c r="S113" i="5"/>
  <c r="M113" i="6"/>
  <c r="M113" i="7" s="1"/>
  <c r="R113" i="7" s="1"/>
  <c r="M114" i="6"/>
  <c r="R113" i="5"/>
  <c r="K113" i="6"/>
  <c r="K113" i="7" s="1"/>
  <c r="P113" i="7" s="1"/>
  <c r="K114" i="6"/>
  <c r="P113" i="5"/>
  <c r="U113" i="5" s="1"/>
  <c r="O112" i="6"/>
  <c r="O112" i="7" s="1"/>
  <c r="T112" i="7" s="1"/>
  <c r="T112" i="5"/>
  <c r="N112" i="6"/>
  <c r="N112" i="7" s="1"/>
  <c r="S112" i="7" s="1"/>
  <c r="S112" i="5"/>
  <c r="M112" i="6"/>
  <c r="M112" i="7" s="1"/>
  <c r="R112" i="7" s="1"/>
  <c r="R112" i="5"/>
  <c r="K112" i="6"/>
  <c r="K112" i="7" s="1"/>
  <c r="P112" i="7" s="1"/>
  <c r="P112" i="5"/>
  <c r="U112" i="5" s="1"/>
  <c r="O111" i="6"/>
  <c r="O111" i="7" s="1"/>
  <c r="T111" i="7" s="1"/>
  <c r="T111" i="5"/>
  <c r="N111" i="6"/>
  <c r="N111" i="7" s="1"/>
  <c r="S111" i="7" s="1"/>
  <c r="S111" i="5"/>
  <c r="M111" i="6"/>
  <c r="M111" i="7" s="1"/>
  <c r="R111" i="7" s="1"/>
  <c r="R111" i="5"/>
  <c r="K111" i="6"/>
  <c r="K111" i="7" s="1"/>
  <c r="P111" i="7" s="1"/>
  <c r="P111" i="5"/>
  <c r="U111" i="5" s="1"/>
  <c r="O110" i="6"/>
  <c r="O110" i="7" s="1"/>
  <c r="T110" i="7" s="1"/>
  <c r="T110" i="5"/>
  <c r="N110" i="6"/>
  <c r="N110" i="7" s="1"/>
  <c r="S110" i="7" s="1"/>
  <c r="S110" i="5"/>
  <c r="M110" i="6"/>
  <c r="M110" i="7" s="1"/>
  <c r="R110" i="7" s="1"/>
  <c r="R110" i="5"/>
  <c r="K110" i="6"/>
  <c r="K110" i="7" s="1"/>
  <c r="P110" i="7" s="1"/>
  <c r="P110" i="5"/>
  <c r="U110" i="5" s="1"/>
  <c r="O109" i="6"/>
  <c r="O109" i="7" s="1"/>
  <c r="T109" i="7" s="1"/>
  <c r="T109" i="5"/>
  <c r="N109" i="6"/>
  <c r="N109" i="7" s="1"/>
  <c r="S109" i="7" s="1"/>
  <c r="S109" i="5"/>
  <c r="M109" i="6"/>
  <c r="M109" i="7" s="1"/>
  <c r="R109" i="7" s="1"/>
  <c r="R109" i="5"/>
  <c r="K109" i="6"/>
  <c r="K109" i="7" s="1"/>
  <c r="P109" i="7" s="1"/>
  <c r="P109" i="5"/>
  <c r="U109" i="5" s="1"/>
  <c r="O108" i="6"/>
  <c r="O108" i="7" s="1"/>
  <c r="T108" i="7" s="1"/>
  <c r="T108" i="5"/>
  <c r="N108" i="6"/>
  <c r="N108" i="7" s="1"/>
  <c r="S108" i="7" s="1"/>
  <c r="S108" i="5"/>
  <c r="M108" i="6"/>
  <c r="M108" i="7" s="1"/>
  <c r="R108" i="7" s="1"/>
  <c r="R108" i="5"/>
  <c r="K108" i="6"/>
  <c r="K108" i="7" s="1"/>
  <c r="P108" i="7" s="1"/>
  <c r="P108" i="5"/>
  <c r="U108" i="5" s="1"/>
  <c r="O107" i="6"/>
  <c r="O107" i="7" s="1"/>
  <c r="T107" i="7" s="1"/>
  <c r="T107" i="5"/>
  <c r="N107" i="6"/>
  <c r="N107" i="7" s="1"/>
  <c r="S107" i="7" s="1"/>
  <c r="S107" i="5"/>
  <c r="M107" i="6"/>
  <c r="M107" i="7" s="1"/>
  <c r="R107" i="7" s="1"/>
  <c r="R107" i="5"/>
  <c r="K107" i="6"/>
  <c r="K107" i="7" s="1"/>
  <c r="P107" i="7" s="1"/>
  <c r="P107" i="5"/>
  <c r="U107" i="5" s="1"/>
  <c r="O106" i="6"/>
  <c r="O106" i="7" s="1"/>
  <c r="T106" i="7" s="1"/>
  <c r="T106" i="5"/>
  <c r="U106" i="5" s="1"/>
  <c r="K62" i="6"/>
  <c r="P62" i="5"/>
  <c r="L62" i="6"/>
  <c r="Q62" i="5"/>
  <c r="M62" i="6"/>
  <c r="R62" i="5"/>
  <c r="N62" i="6"/>
  <c r="S62" i="5"/>
  <c r="O62" i="7"/>
  <c r="T62" i="6"/>
  <c r="K63" i="6"/>
  <c r="P63" i="5"/>
  <c r="L63" i="6"/>
  <c r="Q63" i="5"/>
  <c r="M63" i="6"/>
  <c r="R63" i="5"/>
  <c r="N63" i="6"/>
  <c r="S63" i="5"/>
  <c r="O63" i="7"/>
  <c r="T63" i="6"/>
  <c r="K64" i="6"/>
  <c r="P64" i="5"/>
  <c r="L64" i="6"/>
  <c r="Q64" i="5"/>
  <c r="M64" i="6"/>
  <c r="R64" i="5"/>
  <c r="N64" i="6"/>
  <c r="S64" i="5"/>
  <c r="O64" i="7"/>
  <c r="T64" i="6"/>
  <c r="K65" i="6"/>
  <c r="P65" i="5"/>
  <c r="L65" i="6"/>
  <c r="Q65" i="5"/>
  <c r="M65" i="6"/>
  <c r="R65" i="5"/>
  <c r="N65" i="6"/>
  <c r="S65" i="5"/>
  <c r="O65" i="7"/>
  <c r="T65" i="6"/>
  <c r="K66" i="6"/>
  <c r="P66" i="5"/>
  <c r="L66" i="6"/>
  <c r="Q66" i="5"/>
  <c r="M66" i="6"/>
  <c r="R66" i="5"/>
  <c r="N66" i="6"/>
  <c r="S66" i="5"/>
  <c r="O66" i="7"/>
  <c r="T66" i="6"/>
  <c r="K67" i="7"/>
  <c r="P67" i="6"/>
  <c r="L67" i="7"/>
  <c r="Q67" i="6"/>
  <c r="M67" i="7"/>
  <c r="R67" i="6"/>
  <c r="N67" i="7"/>
  <c r="S67" i="6"/>
  <c r="O67" i="7"/>
  <c r="T67" i="6"/>
  <c r="K68" i="6"/>
  <c r="P68" i="5"/>
  <c r="L68" i="6"/>
  <c r="Q68" i="5"/>
  <c r="M68" i="6"/>
  <c r="R68" i="5"/>
  <c r="N68" i="6"/>
  <c r="S68" i="5"/>
  <c r="O68" i="7"/>
  <c r="T68" i="6"/>
  <c r="K69" i="6"/>
  <c r="P69" i="5"/>
  <c r="L69" i="6"/>
  <c r="Q69" i="5"/>
  <c r="M69" i="6"/>
  <c r="R69" i="5"/>
  <c r="N69" i="6"/>
  <c r="S69" i="5"/>
  <c r="O69" i="7"/>
  <c r="T69" i="6"/>
  <c r="K70" i="6"/>
  <c r="P70" i="5"/>
  <c r="L70" i="6"/>
  <c r="Q70" i="5"/>
  <c r="M70" i="6"/>
  <c r="R70" i="5"/>
  <c r="N70" i="6"/>
  <c r="S70" i="5"/>
  <c r="O70" i="7"/>
  <c r="T70" i="6"/>
  <c r="K71" i="6"/>
  <c r="P71" i="5"/>
  <c r="L71" i="6"/>
  <c r="Q71" i="5"/>
  <c r="M71" i="6"/>
  <c r="R71" i="5"/>
  <c r="N71" i="6"/>
  <c r="S71" i="5"/>
  <c r="O71" i="7"/>
  <c r="T71" i="6"/>
  <c r="K72" i="6"/>
  <c r="P72" i="5"/>
  <c r="L72" i="6"/>
  <c r="Q72" i="5"/>
  <c r="M72" i="6"/>
  <c r="R72" i="5"/>
  <c r="N72" i="6"/>
  <c r="S72" i="5"/>
  <c r="O72" i="7"/>
  <c r="T72" i="6"/>
  <c r="O61" i="6"/>
  <c r="T61" i="5"/>
  <c r="K102" i="4"/>
  <c r="K93" i="4"/>
  <c r="M102" i="4"/>
  <c r="M93" i="4"/>
  <c r="N102" i="4"/>
  <c r="N93" i="4"/>
  <c r="J119" i="5"/>
  <c r="H119" i="6"/>
  <c r="B119" i="7" s="1"/>
  <c r="J120" i="5"/>
  <c r="H120" i="6"/>
  <c r="B120" i="7" s="1"/>
  <c r="J121" i="5"/>
  <c r="H121" i="6"/>
  <c r="B121" i="7" s="1"/>
  <c r="J122" i="5"/>
  <c r="H122" i="6"/>
  <c r="B122" i="7" s="1"/>
  <c r="J123" i="5"/>
  <c r="H123" i="6"/>
  <c r="B123" i="7" s="1"/>
  <c r="J124" i="5"/>
  <c r="H124" i="6"/>
  <c r="B124" i="7" s="1"/>
  <c r="J125" i="5"/>
  <c r="H125" i="6"/>
  <c r="B125" i="7" s="1"/>
  <c r="J126" i="5"/>
  <c r="H126" i="6"/>
  <c r="B126" i="7" s="1"/>
  <c r="J127" i="5"/>
  <c r="O22" i="10"/>
  <c r="T22" i="9"/>
  <c r="N22" i="10"/>
  <c r="S22" i="9"/>
  <c r="M22" i="10"/>
  <c r="R22" i="9"/>
  <c r="L22" i="10"/>
  <c r="Q22" i="9"/>
  <c r="O21" i="10"/>
  <c r="T21" i="9"/>
  <c r="N21" i="10"/>
  <c r="S21" i="9"/>
  <c r="M21" i="10"/>
  <c r="R21" i="9"/>
  <c r="L21" i="10"/>
  <c r="Q21" i="9"/>
  <c r="L25" i="8"/>
  <c r="L25" i="9" s="1"/>
  <c r="L25" i="10" s="1"/>
  <c r="L25" i="11" s="1"/>
  <c r="L25" i="12" s="1"/>
  <c r="L25" i="13" s="1"/>
  <c r="L25" i="14" s="1"/>
  <c r="L25" i="15" s="1"/>
  <c r="L25" i="16" s="1"/>
  <c r="L25" i="17" s="1"/>
  <c r="L25" i="18" s="1"/>
  <c r="L25" i="19" s="1"/>
  <c r="L25" i="20" s="1"/>
  <c r="L25" i="21" s="1"/>
  <c r="L25" i="22" s="1"/>
  <c r="L25" i="23" s="1"/>
  <c r="L25" i="24" s="1"/>
  <c r="L25" i="25" s="1"/>
  <c r="L25" i="26" s="1"/>
  <c r="L25" i="27" s="1"/>
  <c r="L25" i="28" s="1"/>
  <c r="L25" i="29" s="1"/>
  <c r="L25" i="30" s="1"/>
  <c r="Q25" i="6"/>
  <c r="M25" i="8"/>
  <c r="M25" i="9" s="1"/>
  <c r="M25" i="10" s="1"/>
  <c r="M25" i="11" s="1"/>
  <c r="M25" i="12" s="1"/>
  <c r="M25" i="13" s="1"/>
  <c r="M25" i="14" s="1"/>
  <c r="M25" i="15" s="1"/>
  <c r="M25" i="16" s="1"/>
  <c r="M25" i="17" s="1"/>
  <c r="M25" i="18" s="1"/>
  <c r="M25" i="19" s="1"/>
  <c r="M25" i="20" s="1"/>
  <c r="M25" i="21" s="1"/>
  <c r="M25" i="22" s="1"/>
  <c r="M25" i="23" s="1"/>
  <c r="M25" i="24" s="1"/>
  <c r="M25" i="25" s="1"/>
  <c r="M25" i="26" s="1"/>
  <c r="M25" i="27" s="1"/>
  <c r="M25" i="28" s="1"/>
  <c r="M25" i="29" s="1"/>
  <c r="M25" i="30" s="1"/>
  <c r="R25" i="6"/>
  <c r="N25" i="8"/>
  <c r="N25" i="9" s="1"/>
  <c r="N25" i="10" s="1"/>
  <c r="N25" i="11" s="1"/>
  <c r="N25" i="12" s="1"/>
  <c r="N25" i="13" s="1"/>
  <c r="N25" i="14" s="1"/>
  <c r="N25" i="15" s="1"/>
  <c r="N25" i="16" s="1"/>
  <c r="N25" i="17" s="1"/>
  <c r="N25" i="18" s="1"/>
  <c r="N25" i="19" s="1"/>
  <c r="N25" i="20" s="1"/>
  <c r="N25" i="21" s="1"/>
  <c r="N25" i="22" s="1"/>
  <c r="N25" i="23" s="1"/>
  <c r="N25" i="24" s="1"/>
  <c r="N25" i="25" s="1"/>
  <c r="N25" i="26" s="1"/>
  <c r="N25" i="27" s="1"/>
  <c r="N25" i="28" s="1"/>
  <c r="N25" i="29" s="1"/>
  <c r="N25" i="30" s="1"/>
  <c r="S25" i="6"/>
  <c r="L26" i="8"/>
  <c r="L26" i="9" s="1"/>
  <c r="L26" i="10" s="1"/>
  <c r="L26" i="11" s="1"/>
  <c r="L26" i="12" s="1"/>
  <c r="L26" i="13" s="1"/>
  <c r="L26" i="14" s="1"/>
  <c r="L26" i="15" s="1"/>
  <c r="L26" i="16" s="1"/>
  <c r="L26" i="17" s="1"/>
  <c r="L26" i="18" s="1"/>
  <c r="L26" i="19" s="1"/>
  <c r="L26" i="20" s="1"/>
  <c r="L26" i="21" s="1"/>
  <c r="L26" i="22" s="1"/>
  <c r="L26" i="23" s="1"/>
  <c r="L26" i="24" s="1"/>
  <c r="L26" i="25" s="1"/>
  <c r="L26" i="26" s="1"/>
  <c r="L26" i="27" s="1"/>
  <c r="L26" i="28" s="1"/>
  <c r="L26" i="29" s="1"/>
  <c r="L26" i="30" s="1"/>
  <c r="Q26" i="6"/>
  <c r="M26" i="8"/>
  <c r="M26" i="9" s="1"/>
  <c r="M26" i="10" s="1"/>
  <c r="M26" i="11" s="1"/>
  <c r="M26" i="12" s="1"/>
  <c r="M26" i="13" s="1"/>
  <c r="M26" i="14" s="1"/>
  <c r="M26" i="15" s="1"/>
  <c r="M26" i="16" s="1"/>
  <c r="M26" i="17" s="1"/>
  <c r="M26" i="18" s="1"/>
  <c r="M26" i="19" s="1"/>
  <c r="M26" i="20" s="1"/>
  <c r="M26" i="21" s="1"/>
  <c r="M26" i="22" s="1"/>
  <c r="M26" i="23" s="1"/>
  <c r="M26" i="24" s="1"/>
  <c r="M26" i="25" s="1"/>
  <c r="M26" i="26" s="1"/>
  <c r="M26" i="27" s="1"/>
  <c r="M26" i="28" s="1"/>
  <c r="M26" i="29" s="1"/>
  <c r="M26" i="30" s="1"/>
  <c r="R26" i="6"/>
  <c r="N26" i="8"/>
  <c r="N26" i="9" s="1"/>
  <c r="N26" i="10" s="1"/>
  <c r="N26" i="11" s="1"/>
  <c r="N26" i="12" s="1"/>
  <c r="N26" i="13" s="1"/>
  <c r="N26" i="14" s="1"/>
  <c r="N26" i="15" s="1"/>
  <c r="N26" i="16" s="1"/>
  <c r="N26" i="17" s="1"/>
  <c r="N26" i="18" s="1"/>
  <c r="N26" i="19" s="1"/>
  <c r="N26" i="20" s="1"/>
  <c r="N26" i="21" s="1"/>
  <c r="N26" i="22" s="1"/>
  <c r="N26" i="23" s="1"/>
  <c r="N26" i="24" s="1"/>
  <c r="N26" i="25" s="1"/>
  <c r="N26" i="26" s="1"/>
  <c r="N26" i="27" s="1"/>
  <c r="N26" i="28" s="1"/>
  <c r="N26" i="29" s="1"/>
  <c r="N26" i="30" s="1"/>
  <c r="S26" i="6"/>
  <c r="B24" i="6"/>
  <c r="H24" i="6" s="1"/>
  <c r="U24" i="5"/>
  <c r="J24" i="5"/>
  <c r="B23" i="6"/>
  <c r="H23" i="6" s="1"/>
  <c r="U23" i="5"/>
  <c r="J23" i="5"/>
  <c r="B22" i="6"/>
  <c r="H22" i="6" s="1"/>
  <c r="U22" i="5"/>
  <c r="J22" i="5"/>
  <c r="B21" i="6"/>
  <c r="H21" i="6" s="1"/>
  <c r="U21" i="5"/>
  <c r="J21" i="5"/>
  <c r="B20" i="6"/>
  <c r="H20" i="6" s="1"/>
  <c r="U20" i="5"/>
  <c r="J20" i="5"/>
  <c r="B18" i="6"/>
  <c r="H18" i="6" s="1"/>
  <c r="U18" i="5"/>
  <c r="J18" i="5"/>
  <c r="B19" i="6"/>
  <c r="H19" i="6" s="1"/>
  <c r="U19" i="5"/>
  <c r="J19" i="5"/>
  <c r="Q158" i="31"/>
  <c r="U20" i="31"/>
  <c r="L5" i="5"/>
  <c r="L38" i="5" s="1"/>
  <c r="M5" i="5"/>
  <c r="M38" i="5" s="1"/>
  <c r="O119" i="5"/>
  <c r="N118" i="5"/>
  <c r="M118" i="5"/>
  <c r="L118" i="5"/>
  <c r="K118" i="5"/>
  <c r="T134" i="4"/>
  <c r="O134" i="5"/>
  <c r="T133" i="4"/>
  <c r="O133" i="5"/>
  <c r="T132" i="4"/>
  <c r="O132" i="5"/>
  <c r="T131" i="4"/>
  <c r="O131" i="5"/>
  <c r="T130" i="4"/>
  <c r="O130" i="5"/>
  <c r="T129" i="4"/>
  <c r="O129" i="5"/>
  <c r="T128" i="4"/>
  <c r="O128" i="5"/>
  <c r="T127" i="4"/>
  <c r="O127" i="5"/>
  <c r="T126" i="4"/>
  <c r="O126" i="5"/>
  <c r="T125" i="4"/>
  <c r="O125" i="5"/>
  <c r="T124" i="4"/>
  <c r="O124" i="5"/>
  <c r="T123" i="4"/>
  <c r="O123" i="5"/>
  <c r="T122" i="4"/>
  <c r="O122" i="5"/>
  <c r="T121" i="4"/>
  <c r="O121" i="5"/>
  <c r="T120" i="4"/>
  <c r="O120" i="5"/>
  <c r="S134" i="4"/>
  <c r="R134" i="4"/>
  <c r="Q134" i="4"/>
  <c r="P134" i="4"/>
  <c r="U134" i="4" s="1"/>
  <c r="S133" i="4"/>
  <c r="R133" i="4"/>
  <c r="Q133" i="4"/>
  <c r="U133" i="3"/>
  <c r="P133" i="4"/>
  <c r="U133" i="4" s="1"/>
  <c r="S132" i="4"/>
  <c r="R132" i="4"/>
  <c r="Q132" i="4"/>
  <c r="U132" i="3"/>
  <c r="P132" i="4"/>
  <c r="U132" i="4" s="1"/>
  <c r="S131" i="4"/>
  <c r="R131" i="4"/>
  <c r="Q131" i="4"/>
  <c r="U131" i="3"/>
  <c r="P131" i="4"/>
  <c r="U131" i="4" s="1"/>
  <c r="S130" i="4"/>
  <c r="R130" i="4"/>
  <c r="Q130" i="4"/>
  <c r="U130" i="3"/>
  <c r="P130" i="4"/>
  <c r="U130" i="4" s="1"/>
  <c r="S129" i="4"/>
  <c r="R129" i="4"/>
  <c r="Q129" i="4"/>
  <c r="U129" i="3"/>
  <c r="P129" i="4"/>
  <c r="U129" i="4" s="1"/>
  <c r="S128" i="4"/>
  <c r="R128" i="4"/>
  <c r="Q128" i="4"/>
  <c r="U128" i="3"/>
  <c r="P128" i="4"/>
  <c r="U128" i="4" s="1"/>
  <c r="S127" i="4"/>
  <c r="R127" i="4"/>
  <c r="Q127" i="4"/>
  <c r="U127" i="3"/>
  <c r="P127" i="4"/>
  <c r="U127" i="4" s="1"/>
  <c r="S126" i="4"/>
  <c r="R126" i="4"/>
  <c r="Q126" i="4"/>
  <c r="U126" i="3"/>
  <c r="P126" i="4"/>
  <c r="U126" i="4" s="1"/>
  <c r="S125" i="4"/>
  <c r="R125" i="4"/>
  <c r="Q125" i="4"/>
  <c r="U125" i="3"/>
  <c r="P125" i="4"/>
  <c r="U125" i="4" s="1"/>
  <c r="S124" i="4"/>
  <c r="R124" i="4"/>
  <c r="Q124" i="4"/>
  <c r="U124" i="3"/>
  <c r="P124" i="4"/>
  <c r="U124" i="4" s="1"/>
  <c r="S123" i="4"/>
  <c r="R123" i="4"/>
  <c r="Q123" i="4"/>
  <c r="U123" i="3"/>
  <c r="P123" i="4"/>
  <c r="U123" i="4" s="1"/>
  <c r="S122" i="4"/>
  <c r="R122" i="4"/>
  <c r="Q122" i="4"/>
  <c r="U122" i="3"/>
  <c r="P122" i="4"/>
  <c r="U122" i="4" s="1"/>
  <c r="S121" i="4"/>
  <c r="R121" i="4"/>
  <c r="Q121" i="4"/>
  <c r="U121" i="3"/>
  <c r="P121" i="4"/>
  <c r="U121" i="4" s="1"/>
  <c r="S120" i="4"/>
  <c r="R120" i="4"/>
  <c r="Q120" i="4"/>
  <c r="U120" i="3"/>
  <c r="P120" i="4"/>
  <c r="U120" i="4" s="1"/>
  <c r="U119" i="3"/>
  <c r="T119" i="4"/>
  <c r="O118" i="6"/>
  <c r="O118" i="7" s="1"/>
  <c r="T119" i="5"/>
  <c r="N118" i="6"/>
  <c r="N118" i="7" s="1"/>
  <c r="S119" i="5"/>
  <c r="M118" i="6"/>
  <c r="M118" i="7" s="1"/>
  <c r="R119" i="5"/>
  <c r="U119" i="4"/>
  <c r="L118" i="6"/>
  <c r="L118" i="7" s="1"/>
  <c r="Q119" i="5"/>
  <c r="K118" i="6"/>
  <c r="K118" i="7" s="1"/>
  <c r="P119" i="5"/>
  <c r="U119" i="5" s="1"/>
  <c r="S118" i="4"/>
  <c r="R118" i="4"/>
  <c r="Q118" i="4"/>
  <c r="P118" i="4"/>
  <c r="T6" i="5"/>
  <c r="H118" i="3"/>
  <c r="H157" i="3" s="1"/>
  <c r="L77" i="6"/>
  <c r="Q77" i="5"/>
  <c r="K77" i="6"/>
  <c r="P77" i="5"/>
  <c r="M77" i="6"/>
  <c r="R77" i="5"/>
  <c r="N77" i="6"/>
  <c r="S77" i="5"/>
  <c r="O77" i="6"/>
  <c r="T77" i="5"/>
  <c r="L78" i="6"/>
  <c r="Q78" i="5"/>
  <c r="K78" i="6"/>
  <c r="P78" i="5"/>
  <c r="M78" i="6"/>
  <c r="R78" i="5"/>
  <c r="N78" i="6"/>
  <c r="S78" i="5"/>
  <c r="O78" i="6"/>
  <c r="T78" i="5"/>
  <c r="L79" i="6"/>
  <c r="Q79" i="5"/>
  <c r="K79" i="6"/>
  <c r="P79" i="5"/>
  <c r="M79" i="6"/>
  <c r="R79" i="5"/>
  <c r="N79" i="6"/>
  <c r="S79" i="5"/>
  <c r="O79" i="6"/>
  <c r="T79" i="5"/>
  <c r="L80" i="6"/>
  <c r="Q80" i="5"/>
  <c r="K80" i="6"/>
  <c r="P80" i="5"/>
  <c r="M80" i="6"/>
  <c r="R80" i="5"/>
  <c r="N80" i="6"/>
  <c r="S80" i="5"/>
  <c r="O80" i="6"/>
  <c r="T80" i="5"/>
  <c r="L81" i="6"/>
  <c r="Q81" i="5"/>
  <c r="K81" i="6"/>
  <c r="P81" i="5"/>
  <c r="M81" i="6"/>
  <c r="R81" i="5"/>
  <c r="N81" i="6"/>
  <c r="S81" i="5"/>
  <c r="O81" i="6"/>
  <c r="T81" i="5"/>
  <c r="L83" i="6"/>
  <c r="Q83" i="5"/>
  <c r="K83" i="6"/>
  <c r="P83" i="5"/>
  <c r="M83" i="6"/>
  <c r="R83" i="5"/>
  <c r="N83" i="6"/>
  <c r="S83" i="5"/>
  <c r="O83" i="6"/>
  <c r="T83" i="5"/>
  <c r="L84" i="6"/>
  <c r="Q84" i="5"/>
  <c r="K84" i="6"/>
  <c r="P84" i="5"/>
  <c r="M84" i="6"/>
  <c r="R84" i="5"/>
  <c r="N84" i="6"/>
  <c r="S84" i="5"/>
  <c r="O84" i="6"/>
  <c r="T84" i="5"/>
  <c r="L85" i="6"/>
  <c r="Q85" i="5"/>
  <c r="K85" i="6"/>
  <c r="P85" i="5"/>
  <c r="M85" i="6"/>
  <c r="R85" i="5"/>
  <c r="N85" i="6"/>
  <c r="S85" i="5"/>
  <c r="O85" i="6"/>
  <c r="T85" i="5"/>
  <c r="L86" i="6"/>
  <c r="Q86" i="5"/>
  <c r="K86" i="6"/>
  <c r="P86" i="5"/>
  <c r="M86" i="6"/>
  <c r="R86" i="5"/>
  <c r="N86" i="6"/>
  <c r="S86" i="5"/>
  <c r="O86" i="6"/>
  <c r="T86" i="5"/>
  <c r="L87" i="6"/>
  <c r="Q87" i="5"/>
  <c r="K87" i="6"/>
  <c r="P87" i="5"/>
  <c r="M87" i="6"/>
  <c r="R87" i="5"/>
  <c r="N87" i="6"/>
  <c r="S87" i="5"/>
  <c r="O87" i="6"/>
  <c r="T87" i="5"/>
  <c r="Q98" i="5"/>
  <c r="P98" i="5"/>
  <c r="R98" i="5"/>
  <c r="S98" i="5"/>
  <c r="T98" i="5"/>
  <c r="M42" i="6"/>
  <c r="R42" i="5"/>
  <c r="N42" i="6"/>
  <c r="S42" i="5"/>
  <c r="O42" i="6"/>
  <c r="T42" i="5"/>
  <c r="M43" i="6"/>
  <c r="R43" i="5"/>
  <c r="N43" i="6"/>
  <c r="S43" i="5"/>
  <c r="O43" i="6"/>
  <c r="T43" i="5"/>
  <c r="M44" i="6"/>
  <c r="R44" i="5"/>
  <c r="N44" i="6"/>
  <c r="S44" i="5"/>
  <c r="O44" i="6"/>
  <c r="T44" i="5"/>
  <c r="M45" i="6"/>
  <c r="R45" i="5"/>
  <c r="N45" i="6"/>
  <c r="S45" i="5"/>
  <c r="O45" i="6"/>
  <c r="T45" i="5"/>
  <c r="M46" i="6"/>
  <c r="R46" i="5"/>
  <c r="N46" i="6"/>
  <c r="S46" i="5"/>
  <c r="O46" i="6"/>
  <c r="T46" i="5"/>
  <c r="M47" i="6"/>
  <c r="R47" i="5"/>
  <c r="N47" i="6"/>
  <c r="S47" i="5"/>
  <c r="O47" i="6"/>
  <c r="T47" i="5"/>
  <c r="M48" i="6"/>
  <c r="R48" i="5"/>
  <c r="N48" i="6"/>
  <c r="S48" i="5"/>
  <c r="O48" i="6"/>
  <c r="T48" i="5"/>
  <c r="M49" i="6"/>
  <c r="R49" i="5"/>
  <c r="N49" i="6"/>
  <c r="S49" i="5"/>
  <c r="O49" i="6"/>
  <c r="T49" i="5"/>
  <c r="M50" i="6"/>
  <c r="R50" i="5"/>
  <c r="N50" i="6"/>
  <c r="S50" i="5"/>
  <c r="O50" i="6"/>
  <c r="T50" i="5"/>
  <c r="M51" i="6"/>
  <c r="R51" i="5"/>
  <c r="N51" i="6"/>
  <c r="S51" i="5"/>
  <c r="O51" i="6"/>
  <c r="T51" i="5"/>
  <c r="M52" i="6"/>
  <c r="R52" i="5"/>
  <c r="N52" i="6"/>
  <c r="S52" i="5"/>
  <c r="O52" i="6"/>
  <c r="T52" i="5"/>
  <c r="M53" i="6"/>
  <c r="R53" i="5"/>
  <c r="N53" i="6"/>
  <c r="S53" i="5"/>
  <c r="O53" i="6"/>
  <c r="T53" i="5"/>
  <c r="M54" i="6"/>
  <c r="R54" i="5"/>
  <c r="N54" i="6"/>
  <c r="S54" i="5"/>
  <c r="O54" i="6"/>
  <c r="T54" i="5"/>
  <c r="M55" i="6"/>
  <c r="R55" i="5"/>
  <c r="N55" i="6"/>
  <c r="S55" i="5"/>
  <c r="O55" i="6"/>
  <c r="T55" i="5"/>
  <c r="M56" i="6"/>
  <c r="R56" i="5"/>
  <c r="N56" i="6"/>
  <c r="S56" i="5"/>
  <c r="O56" i="6"/>
  <c r="T56" i="5"/>
  <c r="M57" i="6"/>
  <c r="R57" i="5"/>
  <c r="N57" i="6"/>
  <c r="S57" i="5"/>
  <c r="O57" i="6"/>
  <c r="T57" i="5"/>
  <c r="T41" i="5"/>
  <c r="O41" i="6"/>
  <c r="R6" i="5"/>
  <c r="S6" i="5"/>
  <c r="R7" i="5"/>
  <c r="S7" i="5"/>
  <c r="T7" i="5"/>
  <c r="R8" i="5"/>
  <c r="S8" i="5"/>
  <c r="T8" i="5"/>
  <c r="R9" i="5"/>
  <c r="S9" i="5"/>
  <c r="T9" i="5"/>
  <c r="R10" i="5"/>
  <c r="S10" i="5"/>
  <c r="T10" i="5"/>
  <c r="R11" i="5"/>
  <c r="S11" i="5"/>
  <c r="T11" i="5"/>
  <c r="R12" i="5"/>
  <c r="S12" i="5"/>
  <c r="T12" i="5"/>
  <c r="R13" i="5"/>
  <c r="S13" i="5"/>
  <c r="T13" i="5"/>
  <c r="R14" i="5"/>
  <c r="S14" i="5"/>
  <c r="T14" i="5"/>
  <c r="R15" i="5"/>
  <c r="S15" i="5"/>
  <c r="T15" i="5"/>
  <c r="R16" i="5"/>
  <c r="S16" i="5"/>
  <c r="T16" i="5"/>
  <c r="R17" i="5"/>
  <c r="S17" i="5"/>
  <c r="T17" i="5"/>
  <c r="R25" i="5"/>
  <c r="S25" i="5"/>
  <c r="T25" i="5"/>
  <c r="R26" i="5"/>
  <c r="S26" i="5"/>
  <c r="T26" i="5"/>
  <c r="H77" i="7"/>
  <c r="J77" i="6"/>
  <c r="H78" i="7"/>
  <c r="J78" i="6"/>
  <c r="H79" i="7"/>
  <c r="J79" i="6"/>
  <c r="H80" i="7"/>
  <c r="J80" i="6"/>
  <c r="H81" i="7"/>
  <c r="J81" i="6"/>
  <c r="H82" i="7"/>
  <c r="H83" i="7"/>
  <c r="J83" i="6"/>
  <c r="H84" i="7"/>
  <c r="J84" i="6"/>
  <c r="H85" i="7"/>
  <c r="J85" i="6"/>
  <c r="H86" i="7"/>
  <c r="J86" i="6"/>
  <c r="H87" i="7"/>
  <c r="J87" i="6"/>
  <c r="H97" i="7"/>
  <c r="H98" i="7"/>
  <c r="H99" i="7"/>
  <c r="H100" i="7"/>
  <c r="H101" i="7"/>
  <c r="S76" i="4"/>
  <c r="N115" i="4"/>
  <c r="R76" i="4"/>
  <c r="M115" i="4"/>
  <c r="Q76" i="4"/>
  <c r="Q115" i="4" s="1"/>
  <c r="L115" i="4"/>
  <c r="P76" i="4"/>
  <c r="K115" i="4"/>
  <c r="H42" i="5"/>
  <c r="H43" i="5"/>
  <c r="H44" i="5"/>
  <c r="H45" i="5"/>
  <c r="J45" i="4"/>
  <c r="P45" i="4"/>
  <c r="U45" i="4" s="1"/>
  <c r="H46" i="5"/>
  <c r="J46" i="4"/>
  <c r="P46" i="4"/>
  <c r="U46" i="4" s="1"/>
  <c r="H48" i="5"/>
  <c r="J48" i="4"/>
  <c r="P48" i="4"/>
  <c r="U48" i="4" s="1"/>
  <c r="H49" i="5"/>
  <c r="J49" i="4"/>
  <c r="P49" i="4"/>
  <c r="U49" i="4" s="1"/>
  <c r="H50" i="5"/>
  <c r="J50" i="4"/>
  <c r="P50" i="4"/>
  <c r="U50" i="4" s="1"/>
  <c r="H51" i="5"/>
  <c r="J51" i="4"/>
  <c r="P51" i="4"/>
  <c r="U51" i="4" s="1"/>
  <c r="H52" i="5"/>
  <c r="J52" i="4"/>
  <c r="P52" i="4"/>
  <c r="U52" i="4" s="1"/>
  <c r="H53" i="5"/>
  <c r="J53" i="4"/>
  <c r="P53" i="4"/>
  <c r="U53" i="4" s="1"/>
  <c r="H54" i="5"/>
  <c r="J54" i="4"/>
  <c r="P54" i="4"/>
  <c r="U54" i="4" s="1"/>
  <c r="H55" i="5"/>
  <c r="J55" i="4"/>
  <c r="P55" i="4"/>
  <c r="U55" i="4" s="1"/>
  <c r="H56" i="5"/>
  <c r="J56" i="4"/>
  <c r="P56" i="4"/>
  <c r="U56" i="4" s="1"/>
  <c r="H57" i="5"/>
  <c r="J72" i="4"/>
  <c r="P47" i="4"/>
  <c r="U41" i="3"/>
  <c r="B41" i="5"/>
  <c r="H17" i="4"/>
  <c r="B17" i="5" s="1"/>
  <c r="H17" i="5" s="1"/>
  <c r="H16" i="4"/>
  <c r="B16" i="5" s="1"/>
  <c r="H16" i="5" s="1"/>
  <c r="H15" i="4"/>
  <c r="H14" i="4"/>
  <c r="H13" i="4"/>
  <c r="H11" i="4"/>
  <c r="H10" i="4"/>
  <c r="H9" i="4"/>
  <c r="H8" i="4"/>
  <c r="H7" i="4"/>
  <c r="H6" i="4"/>
  <c r="P6" i="4"/>
  <c r="P7" i="4"/>
  <c r="P8" i="4"/>
  <c r="P9" i="4"/>
  <c r="P10" i="4"/>
  <c r="P11" i="4"/>
  <c r="P12" i="4"/>
  <c r="U12" i="4" s="1"/>
  <c r="P13" i="4"/>
  <c r="P14" i="4"/>
  <c r="P15" i="4"/>
  <c r="P16" i="4"/>
  <c r="P17" i="4"/>
  <c r="U115" i="31"/>
  <c r="H76" i="3"/>
  <c r="H115" i="3" s="1"/>
  <c r="B47" i="4"/>
  <c r="J47" i="3"/>
  <c r="U47" i="3"/>
  <c r="O5" i="6"/>
  <c r="T5" i="5"/>
  <c r="T38" i="5" s="1"/>
  <c r="R5" i="4"/>
  <c r="R38" i="4" s="1"/>
  <c r="Q5" i="4"/>
  <c r="Q38" i="4" s="1"/>
  <c r="K5" i="5"/>
  <c r="K38" i="5" s="1"/>
  <c r="P5" i="4"/>
  <c r="P38" i="4" s="1"/>
  <c r="J5" i="31"/>
  <c r="J38" i="31" s="1"/>
  <c r="P5" i="31"/>
  <c r="P38" i="31" s="1"/>
  <c r="B12" i="6"/>
  <c r="H12" i="6" s="1"/>
  <c r="J12" i="5"/>
  <c r="Q73" i="1"/>
  <c r="L73" i="1"/>
  <c r="L58" i="2" s="1"/>
  <c r="L73" i="2" s="1"/>
  <c r="R73" i="1"/>
  <c r="M73" i="1"/>
  <c r="M58" i="2" s="1"/>
  <c r="M73" i="2" s="1"/>
  <c r="S73" i="1"/>
  <c r="N73" i="1"/>
  <c r="N58" i="2" s="1"/>
  <c r="N73" i="2" s="1"/>
  <c r="S158" i="1"/>
  <c r="R158" i="1"/>
  <c r="Q158" i="1"/>
  <c r="L158" i="1"/>
  <c r="L135" i="2" s="1"/>
  <c r="L157" i="2" s="1"/>
  <c r="L158" i="2" l="1"/>
  <c r="H41" i="5"/>
  <c r="B101" i="8"/>
  <c r="H101" i="8" s="1"/>
  <c r="U101" i="7"/>
  <c r="B100" i="8"/>
  <c r="H100" i="8" s="1"/>
  <c r="U100" i="7"/>
  <c r="B99" i="8"/>
  <c r="H99" i="8" s="1"/>
  <c r="U99" i="7"/>
  <c r="B98" i="8"/>
  <c r="H98" i="8" s="1"/>
  <c r="U98" i="7"/>
  <c r="B97" i="8"/>
  <c r="H97" i="8" s="1"/>
  <c r="U97" i="7"/>
  <c r="P118" i="7"/>
  <c r="Q118" i="7"/>
  <c r="R118" i="7"/>
  <c r="S118" i="7"/>
  <c r="T118" i="7"/>
  <c r="P114" i="6"/>
  <c r="K114" i="7"/>
  <c r="P114" i="7" s="1"/>
  <c r="R114" i="6"/>
  <c r="M114" i="7"/>
  <c r="R114" i="7" s="1"/>
  <c r="S114" i="6"/>
  <c r="N114" i="7"/>
  <c r="S114" i="7" s="1"/>
  <c r="T114" i="6"/>
  <c r="O114" i="7"/>
  <c r="T114" i="7" s="1"/>
  <c r="U114" i="7"/>
  <c r="U113" i="7"/>
  <c r="U112" i="7"/>
  <c r="U111" i="7"/>
  <c r="U110" i="7"/>
  <c r="U109" i="7"/>
  <c r="U108" i="7"/>
  <c r="U107" i="7"/>
  <c r="Q105" i="7"/>
  <c r="L105" i="8"/>
  <c r="U134" i="3"/>
  <c r="O115" i="5"/>
  <c r="T135" i="3"/>
  <c r="T157" i="3" s="1"/>
  <c r="O157" i="3"/>
  <c r="O135" i="4" s="1"/>
  <c r="O6" i="6"/>
  <c r="O38" i="5"/>
  <c r="N6" i="6"/>
  <c r="N6" i="7" s="1"/>
  <c r="N6" i="8" s="1"/>
  <c r="N6" i="9" s="1"/>
  <c r="N6" i="10" s="1"/>
  <c r="N6" i="11" s="1"/>
  <c r="N6" i="12" s="1"/>
  <c r="N6" i="13" s="1"/>
  <c r="N6" i="14" s="1"/>
  <c r="N6" i="15" s="1"/>
  <c r="N6" i="16" s="1"/>
  <c r="N6" i="17" s="1"/>
  <c r="N6" i="18" s="1"/>
  <c r="N6" i="19" s="1"/>
  <c r="N6" i="20" s="1"/>
  <c r="N6" i="21" s="1"/>
  <c r="N6" i="22" s="1"/>
  <c r="N6" i="23" s="1"/>
  <c r="N6" i="24" s="1"/>
  <c r="N6" i="25" s="1"/>
  <c r="N6" i="26" s="1"/>
  <c r="N6" i="27" s="1"/>
  <c r="N6" i="28" s="1"/>
  <c r="N6" i="29" s="1"/>
  <c r="N6" i="30" s="1"/>
  <c r="N38" i="5"/>
  <c r="B59" i="9"/>
  <c r="H59" i="9" s="1"/>
  <c r="J59" i="8"/>
  <c r="U59" i="8"/>
  <c r="B60" i="9"/>
  <c r="H60" i="9" s="1"/>
  <c r="J60" i="8"/>
  <c r="U60" i="8"/>
  <c r="U104" i="7"/>
  <c r="B104" i="8"/>
  <c r="H104" i="8" s="1"/>
  <c r="J104" i="7"/>
  <c r="B94" i="8"/>
  <c r="H94" i="8" s="1"/>
  <c r="J94" i="7"/>
  <c r="U94" i="7"/>
  <c r="B95" i="8"/>
  <c r="H95" i="8" s="1"/>
  <c r="J95" i="7"/>
  <c r="U95" i="7"/>
  <c r="B133" i="9"/>
  <c r="H133" i="9" s="1"/>
  <c r="B133" i="10" s="1"/>
  <c r="J133" i="8"/>
  <c r="B132" i="9"/>
  <c r="H132" i="9" s="1"/>
  <c r="B132" i="10" s="1"/>
  <c r="J132" i="8"/>
  <c r="B131" i="9"/>
  <c r="H131" i="9" s="1"/>
  <c r="B131" i="10" s="1"/>
  <c r="J131" i="8"/>
  <c r="B130" i="9"/>
  <c r="H130" i="9" s="1"/>
  <c r="B130" i="10" s="1"/>
  <c r="J130" i="8"/>
  <c r="B129" i="9"/>
  <c r="H129" i="9" s="1"/>
  <c r="B129" i="10" s="1"/>
  <c r="J129" i="8"/>
  <c r="B72" i="7"/>
  <c r="H72" i="7" s="1"/>
  <c r="J72" i="6"/>
  <c r="B71" i="7"/>
  <c r="H71" i="7" s="1"/>
  <c r="J71" i="6"/>
  <c r="B70" i="7"/>
  <c r="H70" i="7" s="1"/>
  <c r="J70" i="6"/>
  <c r="B69" i="7"/>
  <c r="H69" i="7" s="1"/>
  <c r="J69" i="6"/>
  <c r="B68" i="7"/>
  <c r="H68" i="7" s="1"/>
  <c r="J68" i="6"/>
  <c r="B65" i="7"/>
  <c r="H65" i="7" s="1"/>
  <c r="J65" i="6"/>
  <c r="B64" i="7"/>
  <c r="H64" i="7" s="1"/>
  <c r="J64" i="6"/>
  <c r="B63" i="7"/>
  <c r="H63" i="7" s="1"/>
  <c r="J63" i="6"/>
  <c r="B62" i="7"/>
  <c r="H62" i="7" s="1"/>
  <c r="J62" i="6"/>
  <c r="B128" i="8"/>
  <c r="H128" i="8" s="1"/>
  <c r="J128" i="7"/>
  <c r="T26" i="7"/>
  <c r="O26" i="8"/>
  <c r="O26" i="9" s="1"/>
  <c r="O26" i="10" s="1"/>
  <c r="O26" i="11" s="1"/>
  <c r="O26" i="12" s="1"/>
  <c r="O26" i="13" s="1"/>
  <c r="O26" i="14" s="1"/>
  <c r="O26" i="15" s="1"/>
  <c r="O26" i="16" s="1"/>
  <c r="O26" i="17" s="1"/>
  <c r="O26" i="18" s="1"/>
  <c r="O26" i="19" s="1"/>
  <c r="O26" i="20" s="1"/>
  <c r="O26" i="21" s="1"/>
  <c r="O26" i="22" s="1"/>
  <c r="O26" i="23" s="1"/>
  <c r="O26" i="24" s="1"/>
  <c r="O26" i="25" s="1"/>
  <c r="O26" i="26" s="1"/>
  <c r="O26" i="27" s="1"/>
  <c r="O26" i="28" s="1"/>
  <c r="O26" i="29" s="1"/>
  <c r="O26" i="30" s="1"/>
  <c r="T25" i="7"/>
  <c r="O25" i="8"/>
  <c r="O25" i="9" s="1"/>
  <c r="O25" i="10" s="1"/>
  <c r="O25" i="11" s="1"/>
  <c r="O25" i="12" s="1"/>
  <c r="O25" i="13" s="1"/>
  <c r="O25" i="14" s="1"/>
  <c r="O25" i="15" s="1"/>
  <c r="O25" i="16" s="1"/>
  <c r="O25" i="17" s="1"/>
  <c r="O25" i="18" s="1"/>
  <c r="O25" i="19" s="1"/>
  <c r="O25" i="20" s="1"/>
  <c r="O25" i="21" s="1"/>
  <c r="O25" i="22" s="1"/>
  <c r="O25" i="23" s="1"/>
  <c r="O25" i="24" s="1"/>
  <c r="O25" i="25" s="1"/>
  <c r="O25" i="26" s="1"/>
  <c r="O25" i="27" s="1"/>
  <c r="O25" i="28" s="1"/>
  <c r="O25" i="29" s="1"/>
  <c r="O25" i="30" s="1"/>
  <c r="H66" i="6"/>
  <c r="L135" i="3"/>
  <c r="Q135" i="2"/>
  <c r="Q157" i="2" s="1"/>
  <c r="N58" i="3"/>
  <c r="S58" i="2"/>
  <c r="S73" i="2" s="1"/>
  <c r="M58" i="3"/>
  <c r="R58" i="2"/>
  <c r="R73" i="2" s="1"/>
  <c r="L58" i="3"/>
  <c r="Q58" i="2"/>
  <c r="Q73" i="2" s="1"/>
  <c r="Q158" i="2" s="1"/>
  <c r="J101" i="8"/>
  <c r="J100" i="8"/>
  <c r="J99" i="8"/>
  <c r="J98" i="8"/>
  <c r="J97" i="8"/>
  <c r="S93" i="4"/>
  <c r="N93" i="5"/>
  <c r="S102" i="4"/>
  <c r="N102" i="5"/>
  <c r="R93" i="4"/>
  <c r="M93" i="5"/>
  <c r="R102" i="4"/>
  <c r="M102" i="5"/>
  <c r="P93" i="4"/>
  <c r="K93" i="5"/>
  <c r="P102" i="4"/>
  <c r="K102" i="5"/>
  <c r="O61" i="7"/>
  <c r="T61" i="6"/>
  <c r="O72" i="8"/>
  <c r="T72" i="7"/>
  <c r="N72" i="7"/>
  <c r="S72" i="6"/>
  <c r="M72" i="7"/>
  <c r="R72" i="6"/>
  <c r="L72" i="7"/>
  <c r="Q72" i="6"/>
  <c r="U72" i="5"/>
  <c r="K72" i="7"/>
  <c r="P72" i="6"/>
  <c r="U72" i="6" s="1"/>
  <c r="O71" i="8"/>
  <c r="T71" i="7"/>
  <c r="N71" i="7"/>
  <c r="S71" i="6"/>
  <c r="M71" i="7"/>
  <c r="R71" i="6"/>
  <c r="L71" i="7"/>
  <c r="Q71" i="6"/>
  <c r="U71" i="5"/>
  <c r="K71" i="7"/>
  <c r="P71" i="6"/>
  <c r="U71" i="6" s="1"/>
  <c r="O70" i="8"/>
  <c r="T70" i="7"/>
  <c r="N70" i="7"/>
  <c r="S70" i="6"/>
  <c r="M70" i="7"/>
  <c r="R70" i="6"/>
  <c r="L70" i="7"/>
  <c r="Q70" i="6"/>
  <c r="U70" i="5"/>
  <c r="K70" i="7"/>
  <c r="P70" i="6"/>
  <c r="U70" i="6" s="1"/>
  <c r="O69" i="8"/>
  <c r="T69" i="7"/>
  <c r="N69" i="7"/>
  <c r="S69" i="6"/>
  <c r="M69" i="7"/>
  <c r="R69" i="6"/>
  <c r="L69" i="7"/>
  <c r="Q69" i="6"/>
  <c r="U69" i="5"/>
  <c r="K69" i="7"/>
  <c r="P69" i="6"/>
  <c r="U69" i="6" s="1"/>
  <c r="O68" i="8"/>
  <c r="T68" i="7"/>
  <c r="N68" i="7"/>
  <c r="S68" i="6"/>
  <c r="M68" i="7"/>
  <c r="R68" i="6"/>
  <c r="L68" i="7"/>
  <c r="Q68" i="6"/>
  <c r="U68" i="5"/>
  <c r="K68" i="7"/>
  <c r="P68" i="6"/>
  <c r="U68" i="6" s="1"/>
  <c r="O67" i="8"/>
  <c r="T67" i="7"/>
  <c r="N67" i="8"/>
  <c r="S67" i="7"/>
  <c r="M67" i="8"/>
  <c r="R67" i="7"/>
  <c r="L67" i="8"/>
  <c r="Q67" i="7"/>
  <c r="U67" i="6"/>
  <c r="K67" i="8"/>
  <c r="P67" i="7"/>
  <c r="U67" i="7" s="1"/>
  <c r="O66" i="8"/>
  <c r="T66" i="7"/>
  <c r="N66" i="7"/>
  <c r="S66" i="6"/>
  <c r="M66" i="7"/>
  <c r="R66" i="6"/>
  <c r="L66" i="7"/>
  <c r="Q66" i="6"/>
  <c r="U66" i="5"/>
  <c r="K66" i="7"/>
  <c r="P66" i="6"/>
  <c r="U66" i="6" s="1"/>
  <c r="O65" i="8"/>
  <c r="T65" i="7"/>
  <c r="N65" i="7"/>
  <c r="S65" i="6"/>
  <c r="M65" i="7"/>
  <c r="R65" i="6"/>
  <c r="L65" i="7"/>
  <c r="Q65" i="6"/>
  <c r="U65" i="5"/>
  <c r="K65" i="7"/>
  <c r="P65" i="6"/>
  <c r="U65" i="6" s="1"/>
  <c r="O64" i="8"/>
  <c r="T64" i="7"/>
  <c r="N64" i="7"/>
  <c r="S64" i="6"/>
  <c r="M64" i="7"/>
  <c r="R64" i="6"/>
  <c r="L64" i="7"/>
  <c r="Q64" i="6"/>
  <c r="U64" i="5"/>
  <c r="K64" i="7"/>
  <c r="P64" i="6"/>
  <c r="U64" i="6" s="1"/>
  <c r="O63" i="8"/>
  <c r="T63" i="7"/>
  <c r="N63" i="7"/>
  <c r="S63" i="6"/>
  <c r="M63" i="7"/>
  <c r="R63" i="6"/>
  <c r="L63" i="7"/>
  <c r="Q63" i="6"/>
  <c r="U63" i="5"/>
  <c r="K63" i="7"/>
  <c r="P63" i="6"/>
  <c r="U63" i="6" s="1"/>
  <c r="O62" i="8"/>
  <c r="T62" i="7"/>
  <c r="N62" i="7"/>
  <c r="S62" i="6"/>
  <c r="M62" i="7"/>
  <c r="R62" i="6"/>
  <c r="L62" i="7"/>
  <c r="Q62" i="6"/>
  <c r="U62" i="5"/>
  <c r="K62" i="7"/>
  <c r="P62" i="6"/>
  <c r="U62" i="6" s="1"/>
  <c r="T106" i="6"/>
  <c r="U106" i="6" s="1"/>
  <c r="P107" i="6"/>
  <c r="R107" i="6"/>
  <c r="S107" i="6"/>
  <c r="T107" i="6"/>
  <c r="P108" i="6"/>
  <c r="R108" i="6"/>
  <c r="S108" i="6"/>
  <c r="T108" i="6"/>
  <c r="P109" i="6"/>
  <c r="R109" i="6"/>
  <c r="S109" i="6"/>
  <c r="T109" i="6"/>
  <c r="P110" i="6"/>
  <c r="R110" i="6"/>
  <c r="S110" i="6"/>
  <c r="T110" i="6"/>
  <c r="P111" i="6"/>
  <c r="R111" i="6"/>
  <c r="S111" i="6"/>
  <c r="T111" i="6"/>
  <c r="P112" i="6"/>
  <c r="R112" i="6"/>
  <c r="S112" i="6"/>
  <c r="T112" i="6"/>
  <c r="P113" i="6"/>
  <c r="R113" i="6"/>
  <c r="S113" i="6"/>
  <c r="T113" i="6"/>
  <c r="O92" i="7"/>
  <c r="T92" i="6"/>
  <c r="T101" i="6"/>
  <c r="N92" i="7"/>
  <c r="S92" i="6"/>
  <c r="S101" i="6"/>
  <c r="M92" i="7"/>
  <c r="R92" i="6"/>
  <c r="R101" i="6"/>
  <c r="U92" i="5"/>
  <c r="K92" i="7"/>
  <c r="P92" i="6"/>
  <c r="U92" i="6" s="1"/>
  <c r="U101" i="5"/>
  <c r="P101" i="6"/>
  <c r="U101" i="6" s="1"/>
  <c r="B114" i="8"/>
  <c r="H114" i="8" s="1"/>
  <c r="J114" i="7"/>
  <c r="B113" i="8"/>
  <c r="H113" i="8" s="1"/>
  <c r="J113" i="7"/>
  <c r="B112" i="8"/>
  <c r="H112" i="8" s="1"/>
  <c r="J112" i="7"/>
  <c r="B111" i="8"/>
  <c r="H111" i="8" s="1"/>
  <c r="J111" i="7"/>
  <c r="B110" i="8"/>
  <c r="H110" i="8" s="1"/>
  <c r="J110" i="7"/>
  <c r="B109" i="8"/>
  <c r="H109" i="8" s="1"/>
  <c r="J109" i="7"/>
  <c r="B108" i="8"/>
  <c r="H108" i="8" s="1"/>
  <c r="J108" i="7"/>
  <c r="B107" i="8"/>
  <c r="H107" i="8" s="1"/>
  <c r="J107" i="7"/>
  <c r="B92" i="8"/>
  <c r="H92" i="8" s="1"/>
  <c r="J92" i="7"/>
  <c r="B91" i="8"/>
  <c r="H91" i="8" s="1"/>
  <c r="J91" i="7"/>
  <c r="J100" i="6"/>
  <c r="U100" i="6"/>
  <c r="B90" i="8"/>
  <c r="H90" i="8" s="1"/>
  <c r="J90" i="7"/>
  <c r="J99" i="6"/>
  <c r="U99" i="6"/>
  <c r="L93" i="7"/>
  <c r="Q93" i="6"/>
  <c r="Q102" i="6"/>
  <c r="L96" i="7"/>
  <c r="Q96" i="6"/>
  <c r="Q105" i="6"/>
  <c r="L91" i="9"/>
  <c r="Q91" i="8"/>
  <c r="L90" i="9"/>
  <c r="Q90" i="8"/>
  <c r="L89" i="9"/>
  <c r="Q89" i="8"/>
  <c r="L88" i="9"/>
  <c r="Q88" i="8"/>
  <c r="U72" i="4"/>
  <c r="B59" i="28"/>
  <c r="H59" i="28" s="1"/>
  <c r="J59" i="27"/>
  <c r="K59" i="28"/>
  <c r="P59" i="27"/>
  <c r="L59" i="28"/>
  <c r="Q59" i="27"/>
  <c r="M59" i="28"/>
  <c r="R59" i="27"/>
  <c r="N59" i="28"/>
  <c r="S59" i="27"/>
  <c r="O59" i="28"/>
  <c r="T59" i="27"/>
  <c r="B60" i="28"/>
  <c r="H60" i="28" s="1"/>
  <c r="J60" i="27"/>
  <c r="K60" i="28"/>
  <c r="P60" i="27"/>
  <c r="L60" i="28"/>
  <c r="Q60" i="27"/>
  <c r="M60" i="28"/>
  <c r="R60" i="27"/>
  <c r="N60" i="28"/>
  <c r="S60" i="27"/>
  <c r="O60" i="28"/>
  <c r="T60" i="27"/>
  <c r="K59" i="12"/>
  <c r="P59" i="11"/>
  <c r="L59" i="12"/>
  <c r="Q59" i="11"/>
  <c r="M59" i="12"/>
  <c r="R59" i="11"/>
  <c r="N59" i="12"/>
  <c r="S59" i="11"/>
  <c r="O59" i="12"/>
  <c r="T59" i="11"/>
  <c r="K60" i="12"/>
  <c r="P60" i="11"/>
  <c r="L60" i="12"/>
  <c r="Q60" i="11"/>
  <c r="M60" i="12"/>
  <c r="R60" i="11"/>
  <c r="N60" i="12"/>
  <c r="S60" i="11"/>
  <c r="O60" i="12"/>
  <c r="T60" i="11"/>
  <c r="K104" i="11"/>
  <c r="P104" i="10"/>
  <c r="L104" i="11"/>
  <c r="Q104" i="10"/>
  <c r="M104" i="11"/>
  <c r="R104" i="10"/>
  <c r="N104" i="11"/>
  <c r="S104" i="10"/>
  <c r="O104" i="11"/>
  <c r="T104" i="10"/>
  <c r="K137" i="11"/>
  <c r="P137" i="10"/>
  <c r="L137" i="11"/>
  <c r="Q137" i="10"/>
  <c r="M137" i="11"/>
  <c r="R137" i="10"/>
  <c r="N137" i="11"/>
  <c r="S137" i="10"/>
  <c r="O137" i="11"/>
  <c r="T137" i="10"/>
  <c r="K138" i="11"/>
  <c r="P138" i="10"/>
  <c r="L138" i="11"/>
  <c r="Q138" i="10"/>
  <c r="M138" i="11"/>
  <c r="R138" i="10"/>
  <c r="N138" i="11"/>
  <c r="S138" i="10"/>
  <c r="O138" i="11"/>
  <c r="T138" i="10"/>
  <c r="K139" i="11"/>
  <c r="P139" i="10"/>
  <c r="L139" i="11"/>
  <c r="Q139" i="10"/>
  <c r="M139" i="11"/>
  <c r="R139" i="10"/>
  <c r="N139" i="11"/>
  <c r="S139" i="10"/>
  <c r="O139" i="11"/>
  <c r="T139" i="10"/>
  <c r="K140" i="11"/>
  <c r="P140" i="10"/>
  <c r="L140" i="11"/>
  <c r="Q140" i="10"/>
  <c r="M140" i="11"/>
  <c r="R140" i="10"/>
  <c r="N140" i="11"/>
  <c r="S140" i="10"/>
  <c r="O140" i="11"/>
  <c r="T140" i="10"/>
  <c r="K141" i="11"/>
  <c r="P141" i="10"/>
  <c r="L141" i="11"/>
  <c r="Q141" i="10"/>
  <c r="M141" i="11"/>
  <c r="R141" i="10"/>
  <c r="N141" i="11"/>
  <c r="S141" i="10"/>
  <c r="O141" i="11"/>
  <c r="T141" i="10"/>
  <c r="K142" i="11"/>
  <c r="P142" i="10"/>
  <c r="L142" i="11"/>
  <c r="Q142" i="10"/>
  <c r="M142" i="11"/>
  <c r="R142" i="10"/>
  <c r="N142" i="11"/>
  <c r="S142" i="10"/>
  <c r="O142" i="11"/>
  <c r="T142" i="10"/>
  <c r="K143" i="11"/>
  <c r="P143" i="10"/>
  <c r="L143" i="11"/>
  <c r="Q143" i="10"/>
  <c r="M143" i="11"/>
  <c r="R143" i="10"/>
  <c r="N143" i="11"/>
  <c r="S143" i="10"/>
  <c r="O143" i="11"/>
  <c r="T143" i="10"/>
  <c r="K144" i="11"/>
  <c r="P144" i="10"/>
  <c r="L144" i="11"/>
  <c r="Q144" i="10"/>
  <c r="M144" i="11"/>
  <c r="R144" i="10"/>
  <c r="N144" i="11"/>
  <c r="S144" i="10"/>
  <c r="O144" i="11"/>
  <c r="T144" i="10"/>
  <c r="K145" i="11"/>
  <c r="P145" i="10"/>
  <c r="L145" i="11"/>
  <c r="Q145" i="10"/>
  <c r="M145" i="11"/>
  <c r="R145" i="10"/>
  <c r="N145" i="11"/>
  <c r="S145" i="10"/>
  <c r="O145" i="11"/>
  <c r="T145" i="10"/>
  <c r="K146" i="11"/>
  <c r="P146" i="10"/>
  <c r="L146" i="11"/>
  <c r="Q146" i="10"/>
  <c r="M146" i="11"/>
  <c r="R146" i="10"/>
  <c r="N146" i="11"/>
  <c r="S146" i="10"/>
  <c r="O146" i="11"/>
  <c r="T146" i="10"/>
  <c r="K147" i="11"/>
  <c r="P147" i="10"/>
  <c r="L147" i="11"/>
  <c r="Q147" i="10"/>
  <c r="M147" i="11"/>
  <c r="R147" i="10"/>
  <c r="N147" i="11"/>
  <c r="S147" i="10"/>
  <c r="O147" i="11"/>
  <c r="T147" i="10"/>
  <c r="K148" i="11"/>
  <c r="P148" i="10"/>
  <c r="L148" i="11"/>
  <c r="Q148" i="10"/>
  <c r="M148" i="11"/>
  <c r="R148" i="10"/>
  <c r="N148" i="11"/>
  <c r="S148" i="10"/>
  <c r="O148" i="11"/>
  <c r="T148" i="10"/>
  <c r="K149" i="11"/>
  <c r="P149" i="10"/>
  <c r="L149" i="11"/>
  <c r="Q149" i="10"/>
  <c r="M149" i="11"/>
  <c r="R149" i="10"/>
  <c r="N149" i="11"/>
  <c r="S149" i="10"/>
  <c r="O149" i="11"/>
  <c r="T149" i="10"/>
  <c r="K150" i="11"/>
  <c r="P150" i="10"/>
  <c r="L150" i="11"/>
  <c r="Q150" i="10"/>
  <c r="M150" i="11"/>
  <c r="R150" i="10"/>
  <c r="N150" i="11"/>
  <c r="S150" i="10"/>
  <c r="O150" i="11"/>
  <c r="T150" i="10"/>
  <c r="K151" i="11"/>
  <c r="P151" i="10"/>
  <c r="L151" i="11"/>
  <c r="Q151" i="10"/>
  <c r="M151" i="11"/>
  <c r="R151" i="10"/>
  <c r="N151" i="11"/>
  <c r="S151" i="10"/>
  <c r="O151" i="11"/>
  <c r="T151" i="10"/>
  <c r="K152" i="11"/>
  <c r="P152" i="10"/>
  <c r="L152" i="11"/>
  <c r="Q152" i="10"/>
  <c r="M152" i="11"/>
  <c r="R152" i="10"/>
  <c r="N152" i="11"/>
  <c r="S152" i="10"/>
  <c r="O152" i="11"/>
  <c r="T152" i="10"/>
  <c r="K153" i="11"/>
  <c r="P153" i="10"/>
  <c r="L153" i="11"/>
  <c r="Q153" i="10"/>
  <c r="M153" i="11"/>
  <c r="R153" i="10"/>
  <c r="N153" i="11"/>
  <c r="S153" i="10"/>
  <c r="O153" i="11"/>
  <c r="T153" i="10"/>
  <c r="K154" i="11"/>
  <c r="P154" i="10"/>
  <c r="L154" i="11"/>
  <c r="Q154" i="10"/>
  <c r="M154" i="11"/>
  <c r="R154" i="10"/>
  <c r="N154" i="11"/>
  <c r="S154" i="10"/>
  <c r="O154" i="11"/>
  <c r="T154" i="10"/>
  <c r="K155" i="11"/>
  <c r="P155" i="10"/>
  <c r="L155" i="11"/>
  <c r="Q155" i="10"/>
  <c r="M155" i="11"/>
  <c r="R155" i="10"/>
  <c r="N155" i="11"/>
  <c r="S155" i="10"/>
  <c r="O155" i="11"/>
  <c r="T155" i="10"/>
  <c r="H137" i="10"/>
  <c r="J137" i="9"/>
  <c r="U137" i="9"/>
  <c r="H138" i="10"/>
  <c r="J138" i="9"/>
  <c r="U138" i="9"/>
  <c r="H139" i="10"/>
  <c r="J139" i="9"/>
  <c r="U139" i="9"/>
  <c r="H140" i="10"/>
  <c r="J140" i="9"/>
  <c r="U140" i="9"/>
  <c r="H141" i="10"/>
  <c r="J141" i="9"/>
  <c r="U141" i="9"/>
  <c r="H142" i="10"/>
  <c r="J142" i="9"/>
  <c r="U142" i="9"/>
  <c r="H143" i="10"/>
  <c r="J143" i="9"/>
  <c r="U143" i="9"/>
  <c r="H144" i="10"/>
  <c r="J144" i="9"/>
  <c r="U144" i="9"/>
  <c r="H145" i="10"/>
  <c r="J145" i="9"/>
  <c r="U145" i="9"/>
  <c r="H146" i="10"/>
  <c r="J146" i="9"/>
  <c r="U146" i="9"/>
  <c r="H147" i="10"/>
  <c r="J147" i="9"/>
  <c r="U147" i="9"/>
  <c r="H148" i="10"/>
  <c r="J148" i="9"/>
  <c r="U148" i="9"/>
  <c r="H149" i="10"/>
  <c r="J149" i="9"/>
  <c r="U149" i="9"/>
  <c r="H150" i="10"/>
  <c r="J150" i="9"/>
  <c r="U150" i="9"/>
  <c r="H151" i="10"/>
  <c r="J151" i="9"/>
  <c r="U151" i="9"/>
  <c r="H152" i="10"/>
  <c r="J152" i="9"/>
  <c r="U152" i="9"/>
  <c r="H153" i="10"/>
  <c r="J153" i="9"/>
  <c r="U153" i="9"/>
  <c r="H154" i="10"/>
  <c r="J154" i="9"/>
  <c r="U154" i="9"/>
  <c r="H155" i="10"/>
  <c r="J155" i="9"/>
  <c r="U155" i="9"/>
  <c r="K94" i="11"/>
  <c r="P94" i="10"/>
  <c r="L94" i="11"/>
  <c r="Q94" i="10"/>
  <c r="M94" i="11"/>
  <c r="R94" i="10"/>
  <c r="N94" i="11"/>
  <c r="S94" i="10"/>
  <c r="O94" i="11"/>
  <c r="T94" i="10"/>
  <c r="K95" i="11"/>
  <c r="P95" i="10"/>
  <c r="L95" i="11"/>
  <c r="Q95" i="10"/>
  <c r="M95" i="11"/>
  <c r="R95" i="10"/>
  <c r="N95" i="11"/>
  <c r="S95" i="10"/>
  <c r="O95" i="11"/>
  <c r="T95" i="10"/>
  <c r="L27" i="9"/>
  <c r="Q27" i="8"/>
  <c r="M27" i="9"/>
  <c r="R27" i="8"/>
  <c r="N27" i="9"/>
  <c r="S27" i="8"/>
  <c r="O27" i="9"/>
  <c r="T27" i="8"/>
  <c r="L28" i="9"/>
  <c r="Q28" i="8"/>
  <c r="M28" i="9"/>
  <c r="R28" i="8"/>
  <c r="N28" i="9"/>
  <c r="S28" i="8"/>
  <c r="O28" i="9"/>
  <c r="T28" i="8"/>
  <c r="L29" i="9"/>
  <c r="Q29" i="8"/>
  <c r="M29" i="9"/>
  <c r="R29" i="8"/>
  <c r="N29" i="9"/>
  <c r="S29" i="8"/>
  <c r="O29" i="9"/>
  <c r="T29" i="8"/>
  <c r="L30" i="9"/>
  <c r="Q30" i="8"/>
  <c r="M30" i="9"/>
  <c r="R30" i="8"/>
  <c r="N30" i="9"/>
  <c r="S30" i="8"/>
  <c r="O30" i="9"/>
  <c r="T30" i="8"/>
  <c r="L31" i="9"/>
  <c r="Q31" i="8"/>
  <c r="M31" i="9"/>
  <c r="R31" i="8"/>
  <c r="N31" i="9"/>
  <c r="S31" i="8"/>
  <c r="O31" i="9"/>
  <c r="T31" i="8"/>
  <c r="L32" i="9"/>
  <c r="Q32" i="8"/>
  <c r="M32" i="9"/>
  <c r="R32" i="8"/>
  <c r="N32" i="9"/>
  <c r="S32" i="8"/>
  <c r="O32" i="9"/>
  <c r="T32" i="8"/>
  <c r="L33" i="9"/>
  <c r="Q33" i="8"/>
  <c r="M33" i="9"/>
  <c r="R33" i="8"/>
  <c r="N33" i="9"/>
  <c r="S33" i="8"/>
  <c r="O33" i="9"/>
  <c r="T33" i="8"/>
  <c r="L34" i="9"/>
  <c r="Q34" i="8"/>
  <c r="M34" i="9"/>
  <c r="R34" i="8"/>
  <c r="N34" i="9"/>
  <c r="S34" i="8"/>
  <c r="O34" i="9"/>
  <c r="T34" i="8"/>
  <c r="L35" i="9"/>
  <c r="Q35" i="8"/>
  <c r="M35" i="9"/>
  <c r="R35" i="8"/>
  <c r="N35" i="9"/>
  <c r="S35" i="8"/>
  <c r="O35" i="9"/>
  <c r="T35" i="8"/>
  <c r="L36" i="9"/>
  <c r="Q36" i="8"/>
  <c r="M36" i="9"/>
  <c r="R36" i="8"/>
  <c r="N36" i="9"/>
  <c r="S36" i="8"/>
  <c r="O36" i="9"/>
  <c r="T36" i="8"/>
  <c r="L37" i="9"/>
  <c r="Q37" i="8"/>
  <c r="M37" i="9"/>
  <c r="R37" i="8"/>
  <c r="N37" i="9"/>
  <c r="S37" i="8"/>
  <c r="O37" i="9"/>
  <c r="T37" i="8"/>
  <c r="B27" i="7"/>
  <c r="H27" i="7" s="1"/>
  <c r="U27" i="7" s="1"/>
  <c r="J27" i="6"/>
  <c r="U27" i="6"/>
  <c r="B28" i="7"/>
  <c r="H28" i="7" s="1"/>
  <c r="U28" i="7" s="1"/>
  <c r="J28" i="6"/>
  <c r="U28" i="6"/>
  <c r="B29" i="7"/>
  <c r="H29" i="7" s="1"/>
  <c r="U29" i="7" s="1"/>
  <c r="J29" i="6"/>
  <c r="U29" i="6"/>
  <c r="B30" i="7"/>
  <c r="H30" i="7" s="1"/>
  <c r="U30" i="7" s="1"/>
  <c r="J30" i="6"/>
  <c r="U30" i="6"/>
  <c r="B31" i="7"/>
  <c r="H31" i="7" s="1"/>
  <c r="U31" i="7" s="1"/>
  <c r="J31" i="6"/>
  <c r="U31" i="6"/>
  <c r="B32" i="7"/>
  <c r="H32" i="7" s="1"/>
  <c r="U32" i="7" s="1"/>
  <c r="J32" i="6"/>
  <c r="U32" i="6"/>
  <c r="B33" i="7"/>
  <c r="H33" i="7" s="1"/>
  <c r="U33" i="7" s="1"/>
  <c r="J33" i="6"/>
  <c r="U33" i="6"/>
  <c r="B34" i="7"/>
  <c r="H34" i="7" s="1"/>
  <c r="U34" i="7" s="1"/>
  <c r="J34" i="6"/>
  <c r="U34" i="6"/>
  <c r="B35" i="7"/>
  <c r="H35" i="7" s="1"/>
  <c r="U35" i="7" s="1"/>
  <c r="J35" i="6"/>
  <c r="U35" i="6"/>
  <c r="B36" i="7"/>
  <c r="H36" i="7" s="1"/>
  <c r="U36" i="7" s="1"/>
  <c r="J36" i="6"/>
  <c r="U36" i="6"/>
  <c r="B37" i="7"/>
  <c r="H37" i="7" s="1"/>
  <c r="U37" i="7" s="1"/>
  <c r="J37" i="6"/>
  <c r="U37" i="6"/>
  <c r="L102" i="8"/>
  <c r="L92" i="8"/>
  <c r="Q92" i="7"/>
  <c r="O91" i="8"/>
  <c r="T91" i="7"/>
  <c r="N91" i="8"/>
  <c r="S91" i="7"/>
  <c r="M91" i="8"/>
  <c r="R91" i="7"/>
  <c r="K91" i="8"/>
  <c r="P91" i="7"/>
  <c r="U91" i="7" s="1"/>
  <c r="O90" i="8"/>
  <c r="T90" i="7"/>
  <c r="N90" i="8"/>
  <c r="S90" i="7"/>
  <c r="M90" i="8"/>
  <c r="R90" i="7"/>
  <c r="K90" i="8"/>
  <c r="P90" i="7"/>
  <c r="U90" i="7" s="1"/>
  <c r="O89" i="8"/>
  <c r="T89" i="7"/>
  <c r="N89" i="8"/>
  <c r="S89" i="7"/>
  <c r="M89" i="8"/>
  <c r="R89" i="7"/>
  <c r="K89" i="8"/>
  <c r="P89" i="7"/>
  <c r="U89" i="7" s="1"/>
  <c r="U89" i="6"/>
  <c r="O88" i="8"/>
  <c r="T88" i="7"/>
  <c r="N88" i="8"/>
  <c r="S88" i="7"/>
  <c r="M88" i="8"/>
  <c r="R88" i="7"/>
  <c r="K88" i="8"/>
  <c r="P88" i="7"/>
  <c r="U88" i="7" s="1"/>
  <c r="U88" i="6"/>
  <c r="B89" i="9"/>
  <c r="H89" i="9" s="1"/>
  <c r="B89" i="10" s="1"/>
  <c r="J89" i="8"/>
  <c r="B88" i="9"/>
  <c r="H88" i="9" s="1"/>
  <c r="B88" i="10" s="1"/>
  <c r="J88" i="8"/>
  <c r="B67" i="9"/>
  <c r="H67" i="9" s="1"/>
  <c r="J67" i="8"/>
  <c r="K107" i="8"/>
  <c r="L107" i="8"/>
  <c r="M107" i="8"/>
  <c r="N107" i="8"/>
  <c r="L108" i="8"/>
  <c r="L109" i="8"/>
  <c r="L110" i="8"/>
  <c r="L111" i="8"/>
  <c r="L112" i="8"/>
  <c r="L113" i="8"/>
  <c r="L114" i="8"/>
  <c r="O102" i="6"/>
  <c r="O102" i="7" s="1"/>
  <c r="T102" i="7" s="1"/>
  <c r="T102" i="5"/>
  <c r="O93" i="6"/>
  <c r="T93" i="5"/>
  <c r="T115" i="4"/>
  <c r="K105" i="6"/>
  <c r="K105" i="7" s="1"/>
  <c r="P105" i="5"/>
  <c r="K96" i="6"/>
  <c r="P96" i="5"/>
  <c r="M105" i="6"/>
  <c r="M105" i="7" s="1"/>
  <c r="R105" i="5"/>
  <c r="M96" i="6"/>
  <c r="R96" i="5"/>
  <c r="N105" i="6"/>
  <c r="N105" i="7" s="1"/>
  <c r="S105" i="5"/>
  <c r="N96" i="6"/>
  <c r="S96" i="5"/>
  <c r="O105" i="6"/>
  <c r="O105" i="7" s="1"/>
  <c r="T105" i="5"/>
  <c r="O96" i="6"/>
  <c r="T96" i="5"/>
  <c r="N61" i="6"/>
  <c r="S61" i="5"/>
  <c r="M61" i="6"/>
  <c r="R61" i="5"/>
  <c r="L61" i="6"/>
  <c r="Q61" i="5"/>
  <c r="K61" i="6"/>
  <c r="P61" i="5"/>
  <c r="O58" i="4"/>
  <c r="T58" i="3"/>
  <c r="T73" i="3" s="1"/>
  <c r="T158" i="3" s="1"/>
  <c r="O73" i="3"/>
  <c r="O158" i="3" s="1"/>
  <c r="O136" i="4" s="1"/>
  <c r="O157" i="4" s="1"/>
  <c r="T136" i="4"/>
  <c r="O136" i="5"/>
  <c r="H135" i="4"/>
  <c r="B135" i="5" s="1"/>
  <c r="H135" i="5" s="1"/>
  <c r="B135" i="6" s="1"/>
  <c r="H105" i="4"/>
  <c r="B105" i="5" s="1"/>
  <c r="H105" i="5" s="1"/>
  <c r="B105" i="6" s="1"/>
  <c r="H96" i="4"/>
  <c r="B96" i="5" s="1"/>
  <c r="H96" i="5" s="1"/>
  <c r="B96" i="6" s="1"/>
  <c r="H127" i="7"/>
  <c r="J126" i="6"/>
  <c r="H126" i="7"/>
  <c r="J125" i="6"/>
  <c r="H125" i="7"/>
  <c r="J124" i="6"/>
  <c r="H124" i="7"/>
  <c r="J123" i="6"/>
  <c r="H123" i="7"/>
  <c r="J122" i="6"/>
  <c r="H122" i="7"/>
  <c r="J121" i="6"/>
  <c r="H121" i="7"/>
  <c r="J120" i="6"/>
  <c r="H120" i="7"/>
  <c r="J119" i="6"/>
  <c r="H119" i="7"/>
  <c r="L21" i="11"/>
  <c r="Q21" i="10"/>
  <c r="M21" i="11"/>
  <c r="R21" i="10"/>
  <c r="N21" i="11"/>
  <c r="S21" i="10"/>
  <c r="O21" i="11"/>
  <c r="T21" i="10"/>
  <c r="L22" i="11"/>
  <c r="Q22" i="10"/>
  <c r="M22" i="11"/>
  <c r="R22" i="10"/>
  <c r="N22" i="11"/>
  <c r="S22" i="10"/>
  <c r="O22" i="11"/>
  <c r="T22" i="10"/>
  <c r="B24" i="7"/>
  <c r="J24" i="6"/>
  <c r="U24" i="6"/>
  <c r="B23" i="7"/>
  <c r="J23" i="6"/>
  <c r="U23" i="6"/>
  <c r="B22" i="7"/>
  <c r="H22" i="7" s="1"/>
  <c r="U22" i="7" s="1"/>
  <c r="J22" i="6"/>
  <c r="U22" i="6"/>
  <c r="B21" i="7"/>
  <c r="H21" i="7" s="1"/>
  <c r="U21" i="7" s="1"/>
  <c r="J21" i="6"/>
  <c r="U21" i="6"/>
  <c r="B20" i="7"/>
  <c r="J20" i="6"/>
  <c r="U20" i="6"/>
  <c r="B18" i="7"/>
  <c r="J18" i="6"/>
  <c r="U18" i="6"/>
  <c r="B19" i="7"/>
  <c r="J19" i="6"/>
  <c r="U19" i="6"/>
  <c r="N158" i="1"/>
  <c r="N135" i="2" s="1"/>
  <c r="N157" i="2" s="1"/>
  <c r="N158" i="2" s="1"/>
  <c r="M158" i="1"/>
  <c r="M135" i="2" s="1"/>
  <c r="M157" i="2" s="1"/>
  <c r="M158" i="2" s="1"/>
  <c r="T19" i="8"/>
  <c r="S19" i="8"/>
  <c r="R19" i="8"/>
  <c r="T18" i="8"/>
  <c r="S18" i="8"/>
  <c r="R18" i="8"/>
  <c r="T17" i="6"/>
  <c r="S17" i="6"/>
  <c r="R17" i="6"/>
  <c r="T16" i="6"/>
  <c r="S16" i="6"/>
  <c r="R16" i="6"/>
  <c r="T15" i="6"/>
  <c r="S15" i="6"/>
  <c r="R15" i="6"/>
  <c r="T14" i="6"/>
  <c r="S14" i="6"/>
  <c r="R14" i="6"/>
  <c r="T13" i="6"/>
  <c r="S13" i="6"/>
  <c r="R13" i="6"/>
  <c r="T12" i="6"/>
  <c r="S12" i="6"/>
  <c r="R12" i="6"/>
  <c r="T11" i="6"/>
  <c r="S11" i="6"/>
  <c r="R11" i="6"/>
  <c r="T10" i="6"/>
  <c r="S10" i="6"/>
  <c r="R10" i="6"/>
  <c r="T9" i="6"/>
  <c r="S9" i="6"/>
  <c r="R9" i="6"/>
  <c r="T8" i="6"/>
  <c r="S8" i="6"/>
  <c r="R8" i="6"/>
  <c r="T7" i="6"/>
  <c r="S7" i="6"/>
  <c r="R7" i="6"/>
  <c r="S6" i="6"/>
  <c r="R6" i="6"/>
  <c r="T41" i="6"/>
  <c r="O41" i="7"/>
  <c r="T23" i="8" s="1"/>
  <c r="O57" i="7"/>
  <c r="T57" i="6"/>
  <c r="N57" i="7"/>
  <c r="S57" i="6"/>
  <c r="M57" i="7"/>
  <c r="R57" i="6"/>
  <c r="O56" i="7"/>
  <c r="T56" i="6"/>
  <c r="N56" i="7"/>
  <c r="S56" i="6"/>
  <c r="M56" i="7"/>
  <c r="R56" i="6"/>
  <c r="O55" i="7"/>
  <c r="T55" i="6"/>
  <c r="N55" i="7"/>
  <c r="S55" i="6"/>
  <c r="M55" i="7"/>
  <c r="R55" i="6"/>
  <c r="O54" i="7"/>
  <c r="T54" i="6"/>
  <c r="N54" i="7"/>
  <c r="S54" i="6"/>
  <c r="M54" i="7"/>
  <c r="R54" i="6"/>
  <c r="O53" i="7"/>
  <c r="T53" i="6"/>
  <c r="N53" i="7"/>
  <c r="S53" i="6"/>
  <c r="M53" i="7"/>
  <c r="R53" i="6"/>
  <c r="O52" i="7"/>
  <c r="T52" i="6"/>
  <c r="N52" i="7"/>
  <c r="S52" i="6"/>
  <c r="M52" i="7"/>
  <c r="R52" i="6"/>
  <c r="O51" i="7"/>
  <c r="T51" i="6"/>
  <c r="N51" i="7"/>
  <c r="S51" i="6"/>
  <c r="M51" i="7"/>
  <c r="R51" i="6"/>
  <c r="O50" i="7"/>
  <c r="T50" i="6"/>
  <c r="N50" i="7"/>
  <c r="S50" i="6"/>
  <c r="M50" i="7"/>
  <c r="R50" i="6"/>
  <c r="O49" i="7"/>
  <c r="T49" i="6"/>
  <c r="N49" i="7"/>
  <c r="S49" i="6"/>
  <c r="M49" i="7"/>
  <c r="R49" i="6"/>
  <c r="O48" i="7"/>
  <c r="T48" i="6"/>
  <c r="N48" i="7"/>
  <c r="S48" i="6"/>
  <c r="M48" i="7"/>
  <c r="R48" i="6"/>
  <c r="O47" i="7"/>
  <c r="T47" i="6"/>
  <c r="N47" i="7"/>
  <c r="S47" i="6"/>
  <c r="M47" i="7"/>
  <c r="R47" i="6"/>
  <c r="O46" i="7"/>
  <c r="T46" i="6"/>
  <c r="N46" i="7"/>
  <c r="S46" i="6"/>
  <c r="M46" i="7"/>
  <c r="R46" i="6"/>
  <c r="O45" i="7"/>
  <c r="T45" i="6"/>
  <c r="N45" i="7"/>
  <c r="S45" i="6"/>
  <c r="M45" i="7"/>
  <c r="R45" i="6"/>
  <c r="O44" i="7"/>
  <c r="T26" i="8" s="1"/>
  <c r="T44" i="6"/>
  <c r="N44" i="7"/>
  <c r="S26" i="8" s="1"/>
  <c r="S44" i="6"/>
  <c r="M44" i="7"/>
  <c r="R26" i="8" s="1"/>
  <c r="R44" i="6"/>
  <c r="O43" i="7"/>
  <c r="T25" i="8" s="1"/>
  <c r="T43" i="6"/>
  <c r="N43" i="7"/>
  <c r="S25" i="8" s="1"/>
  <c r="S43" i="6"/>
  <c r="M43" i="7"/>
  <c r="R25" i="8" s="1"/>
  <c r="R43" i="6"/>
  <c r="O42" i="7"/>
  <c r="T24" i="8" s="1"/>
  <c r="T42" i="6"/>
  <c r="N42" i="7"/>
  <c r="S24" i="8" s="1"/>
  <c r="S42" i="6"/>
  <c r="M42" i="7"/>
  <c r="R24" i="8" s="1"/>
  <c r="R42" i="6"/>
  <c r="O101" i="8"/>
  <c r="T101" i="8" s="1"/>
  <c r="N101" i="8"/>
  <c r="S101" i="8" s="1"/>
  <c r="M101" i="8"/>
  <c r="R101" i="8" s="1"/>
  <c r="K101" i="8"/>
  <c r="P101" i="8" s="1"/>
  <c r="L101" i="8"/>
  <c r="Q101" i="8" s="1"/>
  <c r="O100" i="8"/>
  <c r="T100" i="8" s="1"/>
  <c r="N100" i="8"/>
  <c r="S100" i="8" s="1"/>
  <c r="M100" i="8"/>
  <c r="R100" i="8" s="1"/>
  <c r="K100" i="8"/>
  <c r="P100" i="8" s="1"/>
  <c r="L100" i="8"/>
  <c r="Q100" i="8" s="1"/>
  <c r="O99" i="8"/>
  <c r="T99" i="8" s="1"/>
  <c r="N99" i="8"/>
  <c r="S99" i="8" s="1"/>
  <c r="M99" i="8"/>
  <c r="R99" i="8" s="1"/>
  <c r="K99" i="8"/>
  <c r="P99" i="8" s="1"/>
  <c r="L99" i="8"/>
  <c r="Q99" i="8" s="1"/>
  <c r="O98" i="8"/>
  <c r="T98" i="8" s="1"/>
  <c r="N98" i="8"/>
  <c r="S98" i="8" s="1"/>
  <c r="M98" i="8"/>
  <c r="R98" i="8" s="1"/>
  <c r="U98" i="5"/>
  <c r="K98" i="8"/>
  <c r="P98" i="8" s="1"/>
  <c r="L98" i="8"/>
  <c r="Q98" i="8" s="1"/>
  <c r="O97" i="8"/>
  <c r="T97" i="8" s="1"/>
  <c r="N97" i="8"/>
  <c r="S97" i="8" s="1"/>
  <c r="M97" i="8"/>
  <c r="R97" i="8" s="1"/>
  <c r="K97" i="8"/>
  <c r="P97" i="8" s="1"/>
  <c r="L97" i="8"/>
  <c r="Q97" i="8" s="1"/>
  <c r="O87" i="7"/>
  <c r="T87" i="6"/>
  <c r="N87" i="7"/>
  <c r="S87" i="6"/>
  <c r="M87" i="7"/>
  <c r="R87" i="6"/>
  <c r="U87" i="5"/>
  <c r="K87" i="7"/>
  <c r="P87" i="6"/>
  <c r="L87" i="7"/>
  <c r="Q87" i="6"/>
  <c r="O86" i="7"/>
  <c r="T86" i="6"/>
  <c r="N86" i="7"/>
  <c r="S86" i="6"/>
  <c r="M86" i="7"/>
  <c r="R86" i="6"/>
  <c r="U86" i="5"/>
  <c r="K86" i="7"/>
  <c r="P86" i="6"/>
  <c r="L86" i="7"/>
  <c r="Q86" i="6"/>
  <c r="O85" i="7"/>
  <c r="T85" i="6"/>
  <c r="N85" i="7"/>
  <c r="S85" i="6"/>
  <c r="M85" i="7"/>
  <c r="R85" i="6"/>
  <c r="U85" i="5"/>
  <c r="K85" i="7"/>
  <c r="P85" i="6"/>
  <c r="L85" i="7"/>
  <c r="Q85" i="6"/>
  <c r="O84" i="7"/>
  <c r="T84" i="6"/>
  <c r="N84" i="7"/>
  <c r="S84" i="6"/>
  <c r="M84" i="7"/>
  <c r="R84" i="6"/>
  <c r="U84" i="5"/>
  <c r="K84" i="7"/>
  <c r="P84" i="6"/>
  <c r="L84" i="7"/>
  <c r="Q84" i="6"/>
  <c r="O83" i="7"/>
  <c r="T83" i="6"/>
  <c r="N83" i="7"/>
  <c r="S83" i="6"/>
  <c r="M83" i="7"/>
  <c r="R83" i="6"/>
  <c r="U83" i="5"/>
  <c r="K83" i="7"/>
  <c r="P83" i="6"/>
  <c r="L83" i="7"/>
  <c r="Q83" i="6"/>
  <c r="O82" i="7"/>
  <c r="N82" i="7"/>
  <c r="M82" i="7"/>
  <c r="K82" i="7"/>
  <c r="L82" i="7"/>
  <c r="O81" i="7"/>
  <c r="T81" i="6"/>
  <c r="N81" i="7"/>
  <c r="S81" i="6"/>
  <c r="M81" i="7"/>
  <c r="R81" i="6"/>
  <c r="U81" i="5"/>
  <c r="K81" i="7"/>
  <c r="P81" i="6"/>
  <c r="L81" i="7"/>
  <c r="Q81" i="6"/>
  <c r="O80" i="7"/>
  <c r="T80" i="6"/>
  <c r="N80" i="7"/>
  <c r="S80" i="6"/>
  <c r="M80" i="7"/>
  <c r="R80" i="6"/>
  <c r="U80" i="5"/>
  <c r="K80" i="7"/>
  <c r="P80" i="6"/>
  <c r="L80" i="7"/>
  <c r="Q80" i="6"/>
  <c r="O79" i="7"/>
  <c r="T79" i="6"/>
  <c r="N79" i="7"/>
  <c r="S79" i="6"/>
  <c r="M79" i="7"/>
  <c r="R79" i="6"/>
  <c r="U79" i="5"/>
  <c r="K79" i="7"/>
  <c r="P79" i="6"/>
  <c r="L79" i="7"/>
  <c r="Q79" i="6"/>
  <c r="O78" i="7"/>
  <c r="T78" i="6"/>
  <c r="N78" i="7"/>
  <c r="S78" i="6"/>
  <c r="M78" i="7"/>
  <c r="R78" i="6"/>
  <c r="U78" i="5"/>
  <c r="K78" i="7"/>
  <c r="P78" i="6"/>
  <c r="L78" i="7"/>
  <c r="Q78" i="6"/>
  <c r="O77" i="7"/>
  <c r="T77" i="6"/>
  <c r="N77" i="7"/>
  <c r="S77" i="6"/>
  <c r="M77" i="7"/>
  <c r="R77" i="6"/>
  <c r="U77" i="5"/>
  <c r="K77" i="7"/>
  <c r="P77" i="6"/>
  <c r="L77" i="7"/>
  <c r="Q77" i="6"/>
  <c r="B118" i="4"/>
  <c r="B157" i="4" s="1"/>
  <c r="U118" i="3"/>
  <c r="J118" i="3"/>
  <c r="J157" i="3" s="1"/>
  <c r="T6" i="6"/>
  <c r="P118" i="5"/>
  <c r="K117" i="6"/>
  <c r="Q118" i="5"/>
  <c r="L117" i="6"/>
  <c r="R118" i="5"/>
  <c r="M117" i="6"/>
  <c r="S118" i="5"/>
  <c r="N117" i="6"/>
  <c r="T118" i="5"/>
  <c r="O117" i="6"/>
  <c r="S41" i="5"/>
  <c r="N41" i="6"/>
  <c r="R41" i="5"/>
  <c r="M41" i="6"/>
  <c r="P118" i="6"/>
  <c r="Q118" i="6"/>
  <c r="R118" i="6"/>
  <c r="S118" i="6"/>
  <c r="T118" i="6"/>
  <c r="L119" i="6"/>
  <c r="L119" i="7" s="1"/>
  <c r="Q120" i="5"/>
  <c r="K119" i="6"/>
  <c r="K119" i="7" s="1"/>
  <c r="P120" i="5"/>
  <c r="M119" i="6"/>
  <c r="M119" i="7" s="1"/>
  <c r="R120" i="5"/>
  <c r="N119" i="6"/>
  <c r="N119" i="7" s="1"/>
  <c r="S120" i="5"/>
  <c r="O119" i="6"/>
  <c r="O119" i="7" s="1"/>
  <c r="T120" i="5"/>
  <c r="L120" i="6"/>
  <c r="L120" i="7" s="1"/>
  <c r="Q120" i="7" s="1"/>
  <c r="Q121" i="5"/>
  <c r="K120" i="6"/>
  <c r="K120" i="7" s="1"/>
  <c r="P120" i="7" s="1"/>
  <c r="P121" i="5"/>
  <c r="M120" i="6"/>
  <c r="M120" i="7" s="1"/>
  <c r="R120" i="7" s="1"/>
  <c r="R121" i="5"/>
  <c r="N120" i="6"/>
  <c r="N120" i="7" s="1"/>
  <c r="S120" i="7" s="1"/>
  <c r="S121" i="5"/>
  <c r="O120" i="6"/>
  <c r="O120" i="7" s="1"/>
  <c r="T120" i="7" s="1"/>
  <c r="T121" i="5"/>
  <c r="L121" i="6"/>
  <c r="L121" i="7" s="1"/>
  <c r="Q121" i="7" s="1"/>
  <c r="Q122" i="5"/>
  <c r="K121" i="6"/>
  <c r="K121" i="7" s="1"/>
  <c r="P121" i="7" s="1"/>
  <c r="P122" i="5"/>
  <c r="M121" i="6"/>
  <c r="M121" i="7" s="1"/>
  <c r="R121" i="7" s="1"/>
  <c r="R122" i="5"/>
  <c r="N121" i="6"/>
  <c r="N121" i="7" s="1"/>
  <c r="S121" i="7" s="1"/>
  <c r="S122" i="5"/>
  <c r="O121" i="6"/>
  <c r="O121" i="7" s="1"/>
  <c r="T121" i="7" s="1"/>
  <c r="T122" i="5"/>
  <c r="L122" i="6"/>
  <c r="L122" i="7" s="1"/>
  <c r="Q122" i="7" s="1"/>
  <c r="Q123" i="5"/>
  <c r="K122" i="6"/>
  <c r="K122" i="7" s="1"/>
  <c r="P122" i="7" s="1"/>
  <c r="P123" i="5"/>
  <c r="M122" i="6"/>
  <c r="M122" i="7" s="1"/>
  <c r="R122" i="7" s="1"/>
  <c r="R123" i="5"/>
  <c r="N122" i="6"/>
  <c r="N122" i="7" s="1"/>
  <c r="S122" i="7" s="1"/>
  <c r="S123" i="5"/>
  <c r="O122" i="6"/>
  <c r="O122" i="7" s="1"/>
  <c r="T122" i="7" s="1"/>
  <c r="T123" i="5"/>
  <c r="L123" i="6"/>
  <c r="L123" i="7" s="1"/>
  <c r="Q123" i="7" s="1"/>
  <c r="Q124" i="5"/>
  <c r="K123" i="6"/>
  <c r="K123" i="7" s="1"/>
  <c r="P123" i="7" s="1"/>
  <c r="P124" i="5"/>
  <c r="M123" i="6"/>
  <c r="M123" i="7" s="1"/>
  <c r="R123" i="7" s="1"/>
  <c r="R124" i="5"/>
  <c r="N123" i="6"/>
  <c r="N123" i="7" s="1"/>
  <c r="S123" i="7" s="1"/>
  <c r="S124" i="5"/>
  <c r="O123" i="6"/>
  <c r="O123" i="7" s="1"/>
  <c r="T123" i="7" s="1"/>
  <c r="T124" i="5"/>
  <c r="L124" i="6"/>
  <c r="L124" i="7" s="1"/>
  <c r="Q124" i="7" s="1"/>
  <c r="Q125" i="5"/>
  <c r="K124" i="6"/>
  <c r="K124" i="7" s="1"/>
  <c r="P124" i="7" s="1"/>
  <c r="P125" i="5"/>
  <c r="M124" i="6"/>
  <c r="M124" i="7" s="1"/>
  <c r="R124" i="7" s="1"/>
  <c r="R125" i="5"/>
  <c r="N124" i="6"/>
  <c r="N124" i="7" s="1"/>
  <c r="S124" i="7" s="1"/>
  <c r="S125" i="5"/>
  <c r="O124" i="6"/>
  <c r="O124" i="7" s="1"/>
  <c r="T124" i="7" s="1"/>
  <c r="T125" i="5"/>
  <c r="L125" i="6"/>
  <c r="L125" i="7" s="1"/>
  <c r="Q125" i="7" s="1"/>
  <c r="Q126" i="5"/>
  <c r="K125" i="6"/>
  <c r="K125" i="7" s="1"/>
  <c r="P125" i="7" s="1"/>
  <c r="P126" i="5"/>
  <c r="M125" i="6"/>
  <c r="M125" i="7" s="1"/>
  <c r="R125" i="7" s="1"/>
  <c r="R126" i="5"/>
  <c r="N125" i="6"/>
  <c r="N125" i="7" s="1"/>
  <c r="S125" i="7" s="1"/>
  <c r="S126" i="5"/>
  <c r="O125" i="6"/>
  <c r="O125" i="7" s="1"/>
  <c r="T125" i="7" s="1"/>
  <c r="T126" i="5"/>
  <c r="L126" i="6"/>
  <c r="L126" i="7" s="1"/>
  <c r="Q126" i="7" s="1"/>
  <c r="Q127" i="5"/>
  <c r="K126" i="6"/>
  <c r="K126" i="7" s="1"/>
  <c r="P126" i="7" s="1"/>
  <c r="P127" i="5"/>
  <c r="M126" i="6"/>
  <c r="M126" i="7" s="1"/>
  <c r="R126" i="7" s="1"/>
  <c r="R127" i="5"/>
  <c r="N126" i="6"/>
  <c r="N126" i="7" s="1"/>
  <c r="S126" i="7" s="1"/>
  <c r="S127" i="5"/>
  <c r="O126" i="6"/>
  <c r="O126" i="7" s="1"/>
  <c r="T126" i="7" s="1"/>
  <c r="T127" i="5"/>
  <c r="L127" i="6"/>
  <c r="L127" i="7" s="1"/>
  <c r="Q127" i="7" s="1"/>
  <c r="Q128" i="5"/>
  <c r="K127" i="6"/>
  <c r="K127" i="7" s="1"/>
  <c r="P127" i="7" s="1"/>
  <c r="P128" i="5"/>
  <c r="M127" i="6"/>
  <c r="M127" i="7" s="1"/>
  <c r="R127" i="7" s="1"/>
  <c r="R128" i="5"/>
  <c r="N127" i="6"/>
  <c r="N127" i="7" s="1"/>
  <c r="S127" i="7" s="1"/>
  <c r="S128" i="5"/>
  <c r="O127" i="6"/>
  <c r="O127" i="7" s="1"/>
  <c r="T127" i="7" s="1"/>
  <c r="T128" i="5"/>
  <c r="L128" i="6"/>
  <c r="L128" i="7" s="1"/>
  <c r="Q128" i="7" s="1"/>
  <c r="Q129" i="5"/>
  <c r="K128" i="6"/>
  <c r="K128" i="7" s="1"/>
  <c r="P128" i="7" s="1"/>
  <c r="P129" i="5"/>
  <c r="M128" i="6"/>
  <c r="M128" i="7" s="1"/>
  <c r="R128" i="7" s="1"/>
  <c r="R129" i="5"/>
  <c r="N128" i="6"/>
  <c r="N128" i="7" s="1"/>
  <c r="S128" i="7" s="1"/>
  <c r="S129" i="5"/>
  <c r="O128" i="6"/>
  <c r="O128" i="7" s="1"/>
  <c r="T128" i="7" s="1"/>
  <c r="T129" i="5"/>
  <c r="L129" i="6"/>
  <c r="L129" i="7" s="1"/>
  <c r="Q129" i="7" s="1"/>
  <c r="Q130" i="5"/>
  <c r="K129" i="6"/>
  <c r="K129" i="7" s="1"/>
  <c r="P129" i="7" s="1"/>
  <c r="P130" i="5"/>
  <c r="M129" i="6"/>
  <c r="M129" i="7" s="1"/>
  <c r="R129" i="7" s="1"/>
  <c r="R130" i="5"/>
  <c r="N129" i="6"/>
  <c r="N129" i="7" s="1"/>
  <c r="S129" i="7" s="1"/>
  <c r="S130" i="5"/>
  <c r="O129" i="6"/>
  <c r="O129" i="7" s="1"/>
  <c r="T129" i="7" s="1"/>
  <c r="T130" i="5"/>
  <c r="L130" i="6"/>
  <c r="L130" i="7" s="1"/>
  <c r="Q130" i="7" s="1"/>
  <c r="Q131" i="5"/>
  <c r="K130" i="6"/>
  <c r="K130" i="7" s="1"/>
  <c r="P130" i="7" s="1"/>
  <c r="P131" i="5"/>
  <c r="M130" i="6"/>
  <c r="M130" i="7" s="1"/>
  <c r="R130" i="7" s="1"/>
  <c r="R131" i="5"/>
  <c r="N130" i="6"/>
  <c r="N130" i="7" s="1"/>
  <c r="S130" i="7" s="1"/>
  <c r="S131" i="5"/>
  <c r="O130" i="6"/>
  <c r="O130" i="7" s="1"/>
  <c r="T130" i="7" s="1"/>
  <c r="T131" i="5"/>
  <c r="L131" i="6"/>
  <c r="L131" i="7" s="1"/>
  <c r="Q131" i="7" s="1"/>
  <c r="Q132" i="5"/>
  <c r="K131" i="6"/>
  <c r="K131" i="7" s="1"/>
  <c r="P131" i="7" s="1"/>
  <c r="P132" i="5"/>
  <c r="M131" i="6"/>
  <c r="M131" i="7" s="1"/>
  <c r="R131" i="7" s="1"/>
  <c r="R132" i="5"/>
  <c r="N131" i="6"/>
  <c r="N131" i="7" s="1"/>
  <c r="S131" i="7" s="1"/>
  <c r="S132" i="5"/>
  <c r="O131" i="6"/>
  <c r="O131" i="7" s="1"/>
  <c r="T131" i="7" s="1"/>
  <c r="T132" i="5"/>
  <c r="L132" i="6"/>
  <c r="L132" i="7" s="1"/>
  <c r="Q132" i="7" s="1"/>
  <c r="Q133" i="5"/>
  <c r="K132" i="6"/>
  <c r="K132" i="7" s="1"/>
  <c r="P132" i="7" s="1"/>
  <c r="P133" i="5"/>
  <c r="M132" i="6"/>
  <c r="M132" i="7" s="1"/>
  <c r="R132" i="7" s="1"/>
  <c r="R133" i="5"/>
  <c r="N132" i="6"/>
  <c r="N132" i="7" s="1"/>
  <c r="S132" i="7" s="1"/>
  <c r="S133" i="5"/>
  <c r="O132" i="6"/>
  <c r="O132" i="7" s="1"/>
  <c r="T132" i="7" s="1"/>
  <c r="T133" i="5"/>
  <c r="L133" i="6"/>
  <c r="L133" i="7" s="1"/>
  <c r="Q133" i="7" s="1"/>
  <c r="Q134" i="5"/>
  <c r="K133" i="6"/>
  <c r="K133" i="7" s="1"/>
  <c r="P133" i="7" s="1"/>
  <c r="P134" i="5"/>
  <c r="M133" i="6"/>
  <c r="M133" i="7" s="1"/>
  <c r="R133" i="7" s="1"/>
  <c r="R134" i="5"/>
  <c r="N133" i="6"/>
  <c r="N133" i="7" s="1"/>
  <c r="S133" i="7" s="1"/>
  <c r="S134" i="5"/>
  <c r="O133" i="6"/>
  <c r="O133" i="7" s="1"/>
  <c r="T133" i="7" s="1"/>
  <c r="T134" i="5"/>
  <c r="J101" i="7"/>
  <c r="J100" i="7"/>
  <c r="J99" i="7"/>
  <c r="J98" i="7"/>
  <c r="J97" i="7"/>
  <c r="B87" i="8"/>
  <c r="H87" i="8" s="1"/>
  <c r="J87" i="7"/>
  <c r="B86" i="8"/>
  <c r="H86" i="8" s="1"/>
  <c r="J86" i="7"/>
  <c r="B85" i="8"/>
  <c r="H85" i="8" s="1"/>
  <c r="J85" i="7"/>
  <c r="B84" i="8"/>
  <c r="H84" i="8" s="1"/>
  <c r="J84" i="7"/>
  <c r="B83" i="8"/>
  <c r="H83" i="8" s="1"/>
  <c r="J83" i="7"/>
  <c r="B82" i="8"/>
  <c r="H82" i="8" s="1"/>
  <c r="J82" i="7"/>
  <c r="B81" i="8"/>
  <c r="H81" i="8" s="1"/>
  <c r="J81" i="7"/>
  <c r="B80" i="8"/>
  <c r="H80" i="8" s="1"/>
  <c r="J80" i="7"/>
  <c r="B79" i="8"/>
  <c r="H79" i="8" s="1"/>
  <c r="J79" i="7"/>
  <c r="B78" i="8"/>
  <c r="H78" i="8" s="1"/>
  <c r="J78" i="7"/>
  <c r="B77" i="8"/>
  <c r="H77" i="8" s="1"/>
  <c r="J77" i="7"/>
  <c r="T76" i="5"/>
  <c r="T115" i="5" s="1"/>
  <c r="O76" i="6"/>
  <c r="O115" i="6" s="1"/>
  <c r="S76" i="5"/>
  <c r="N76" i="6"/>
  <c r="R76" i="5"/>
  <c r="M76" i="6"/>
  <c r="P76" i="5"/>
  <c r="K76" i="6"/>
  <c r="Q76" i="5"/>
  <c r="Q115" i="5" s="1"/>
  <c r="L76" i="6"/>
  <c r="L115" i="6" s="1"/>
  <c r="L47" i="6"/>
  <c r="Q47" i="5"/>
  <c r="K47" i="6"/>
  <c r="P47" i="5"/>
  <c r="L57" i="6"/>
  <c r="Q57" i="5"/>
  <c r="K57" i="6"/>
  <c r="P57" i="5"/>
  <c r="B57" i="6"/>
  <c r="H57" i="6" s="1"/>
  <c r="J57" i="5"/>
  <c r="U57" i="5"/>
  <c r="L56" i="6"/>
  <c r="Q56" i="5"/>
  <c r="K56" i="6"/>
  <c r="P56" i="5"/>
  <c r="B56" i="6"/>
  <c r="H56" i="6" s="1"/>
  <c r="J56" i="5"/>
  <c r="U56" i="5"/>
  <c r="L55" i="6"/>
  <c r="Q55" i="5"/>
  <c r="K55" i="6"/>
  <c r="P55" i="5"/>
  <c r="B55" i="6"/>
  <c r="H55" i="6" s="1"/>
  <c r="J55" i="5"/>
  <c r="U55" i="5"/>
  <c r="L54" i="6"/>
  <c r="Q54" i="5"/>
  <c r="K54" i="6"/>
  <c r="P54" i="5"/>
  <c r="B54" i="6"/>
  <c r="H54" i="6" s="1"/>
  <c r="J54" i="5"/>
  <c r="U54" i="5"/>
  <c r="L53" i="6"/>
  <c r="Q53" i="5"/>
  <c r="K53" i="6"/>
  <c r="P53" i="5"/>
  <c r="B53" i="6"/>
  <c r="H53" i="6" s="1"/>
  <c r="J53" i="5"/>
  <c r="U53" i="5"/>
  <c r="L52" i="6"/>
  <c r="Q52" i="5"/>
  <c r="K52" i="6"/>
  <c r="P52" i="5"/>
  <c r="B52" i="6"/>
  <c r="H52" i="6" s="1"/>
  <c r="J52" i="5"/>
  <c r="U52" i="5"/>
  <c r="L51" i="6"/>
  <c r="Q51" i="5"/>
  <c r="K51" i="6"/>
  <c r="P51" i="5"/>
  <c r="B51" i="6"/>
  <c r="H51" i="6" s="1"/>
  <c r="J51" i="5"/>
  <c r="U51" i="5"/>
  <c r="L50" i="6"/>
  <c r="Q50" i="5"/>
  <c r="K50" i="6"/>
  <c r="P50" i="5"/>
  <c r="B50" i="6"/>
  <c r="H50" i="6" s="1"/>
  <c r="J50" i="5"/>
  <c r="U50" i="5"/>
  <c r="L49" i="6"/>
  <c r="Q49" i="5"/>
  <c r="K49" i="6"/>
  <c r="P49" i="5"/>
  <c r="B49" i="6"/>
  <c r="H49" i="6" s="1"/>
  <c r="J49" i="5"/>
  <c r="U49" i="5"/>
  <c r="L48" i="6"/>
  <c r="Q48" i="5"/>
  <c r="K48" i="6"/>
  <c r="P48" i="5"/>
  <c r="B48" i="6"/>
  <c r="H48" i="6" s="1"/>
  <c r="J48" i="5"/>
  <c r="U48" i="5"/>
  <c r="L46" i="6"/>
  <c r="Q46" i="5"/>
  <c r="K46" i="6"/>
  <c r="P46" i="5"/>
  <c r="B46" i="6"/>
  <c r="H46" i="6" s="1"/>
  <c r="J46" i="5"/>
  <c r="U46" i="5"/>
  <c r="L45" i="6"/>
  <c r="Q45" i="5"/>
  <c r="K45" i="6"/>
  <c r="P45" i="5"/>
  <c r="B45" i="6"/>
  <c r="H45" i="6" s="1"/>
  <c r="J45" i="5"/>
  <c r="U45" i="5"/>
  <c r="L44" i="6"/>
  <c r="Q44" i="5"/>
  <c r="K44" i="6"/>
  <c r="P44" i="5"/>
  <c r="B44" i="6"/>
  <c r="H44" i="6" s="1"/>
  <c r="J44" i="5"/>
  <c r="U44" i="5"/>
  <c r="L43" i="6"/>
  <c r="Q43" i="5"/>
  <c r="K43" i="6"/>
  <c r="P43" i="5"/>
  <c r="B43" i="6"/>
  <c r="H43" i="6" s="1"/>
  <c r="J43" i="5"/>
  <c r="U43" i="5"/>
  <c r="L42" i="6"/>
  <c r="Q42" i="5"/>
  <c r="K42" i="6"/>
  <c r="P42" i="5"/>
  <c r="B42" i="6"/>
  <c r="H42" i="6" s="1"/>
  <c r="H24" i="7" s="1"/>
  <c r="J42" i="5"/>
  <c r="U42" i="5"/>
  <c r="B41" i="6"/>
  <c r="J41" i="5"/>
  <c r="P41" i="5"/>
  <c r="K41" i="6"/>
  <c r="Q41" i="5"/>
  <c r="L41" i="6"/>
  <c r="Q26" i="5"/>
  <c r="P26" i="5"/>
  <c r="Q25" i="5"/>
  <c r="P25" i="5"/>
  <c r="Q17" i="5"/>
  <c r="K17" i="6"/>
  <c r="P17" i="5"/>
  <c r="Q16" i="5"/>
  <c r="K16" i="6"/>
  <c r="P16" i="5"/>
  <c r="Q15" i="5"/>
  <c r="K15" i="6"/>
  <c r="P15" i="5"/>
  <c r="Q14" i="5"/>
  <c r="K14" i="6"/>
  <c r="P14" i="5"/>
  <c r="Q13" i="5"/>
  <c r="K13" i="6"/>
  <c r="P13" i="5"/>
  <c r="Q12" i="5"/>
  <c r="K12" i="6"/>
  <c r="P12" i="5"/>
  <c r="U12" i="5" s="1"/>
  <c r="Q11" i="5"/>
  <c r="K11" i="6"/>
  <c r="P11" i="5"/>
  <c r="Q10" i="5"/>
  <c r="K10" i="6"/>
  <c r="P10" i="5"/>
  <c r="Q9" i="5"/>
  <c r="K9" i="6"/>
  <c r="P9" i="5"/>
  <c r="Q8" i="5"/>
  <c r="K8" i="6"/>
  <c r="P8" i="5"/>
  <c r="Q7" i="5"/>
  <c r="K7" i="6"/>
  <c r="P7" i="5"/>
  <c r="Q6" i="5"/>
  <c r="K6" i="6"/>
  <c r="P6" i="5"/>
  <c r="U6" i="4"/>
  <c r="J6" i="4"/>
  <c r="B6" i="5"/>
  <c r="U7" i="4"/>
  <c r="J7" i="4"/>
  <c r="B7" i="5"/>
  <c r="U8" i="4"/>
  <c r="J8" i="4"/>
  <c r="B8" i="5"/>
  <c r="U9" i="4"/>
  <c r="J9" i="4"/>
  <c r="B9" i="5"/>
  <c r="U10" i="4"/>
  <c r="J10" i="4"/>
  <c r="B10" i="5"/>
  <c r="U11" i="4"/>
  <c r="J11" i="4"/>
  <c r="B11" i="5"/>
  <c r="U13" i="4"/>
  <c r="J13" i="4"/>
  <c r="B13" i="5"/>
  <c r="U14" i="4"/>
  <c r="J14" i="4"/>
  <c r="B14" i="5"/>
  <c r="U15" i="4"/>
  <c r="J15" i="4"/>
  <c r="B15" i="5"/>
  <c r="U16" i="4"/>
  <c r="J16" i="4"/>
  <c r="U17" i="4"/>
  <c r="J17" i="4"/>
  <c r="B76" i="4"/>
  <c r="U76" i="3"/>
  <c r="U115" i="3" s="1"/>
  <c r="J76" i="3"/>
  <c r="J115" i="3" s="1"/>
  <c r="H47" i="4"/>
  <c r="B47" i="5" s="1"/>
  <c r="O5" i="7"/>
  <c r="T5" i="6"/>
  <c r="T38" i="6" s="1"/>
  <c r="N5" i="6"/>
  <c r="N38" i="6" s="1"/>
  <c r="S5" i="5"/>
  <c r="S38" i="5" s="1"/>
  <c r="M5" i="6"/>
  <c r="M38" i="6" s="1"/>
  <c r="R5" i="5"/>
  <c r="R38" i="5" s="1"/>
  <c r="U5" i="31"/>
  <c r="U38" i="31" s="1"/>
  <c r="K5" i="6"/>
  <c r="K38" i="6" s="1"/>
  <c r="P5" i="5"/>
  <c r="P38" i="5" s="1"/>
  <c r="L5" i="6"/>
  <c r="L38" i="6" s="1"/>
  <c r="Q5" i="5"/>
  <c r="Q38" i="5" s="1"/>
  <c r="B12" i="7"/>
  <c r="H12" i="7" s="1"/>
  <c r="B12" i="8" s="1"/>
  <c r="H12" i="8" s="1"/>
  <c r="J12" i="6"/>
  <c r="P73" i="1"/>
  <c r="H41" i="6" l="1"/>
  <c r="H23" i="7" s="1"/>
  <c r="B24" i="8"/>
  <c r="U24" i="7"/>
  <c r="U133" i="7"/>
  <c r="U132" i="7"/>
  <c r="U131" i="7"/>
  <c r="U130" i="7"/>
  <c r="U129" i="7"/>
  <c r="U128" i="7"/>
  <c r="T119" i="7"/>
  <c r="S119" i="7"/>
  <c r="R119" i="7"/>
  <c r="P119" i="7"/>
  <c r="Q119" i="7"/>
  <c r="U119" i="7"/>
  <c r="B119" i="8"/>
  <c r="U120" i="7"/>
  <c r="B120" i="8"/>
  <c r="U121" i="7"/>
  <c r="B121" i="8"/>
  <c r="U122" i="7"/>
  <c r="B122" i="8"/>
  <c r="U123" i="7"/>
  <c r="B123" i="8"/>
  <c r="U124" i="7"/>
  <c r="B124" i="8"/>
  <c r="U125" i="7"/>
  <c r="B125" i="8"/>
  <c r="U126" i="7"/>
  <c r="B126" i="8"/>
  <c r="U127" i="7"/>
  <c r="B127" i="8"/>
  <c r="T105" i="7"/>
  <c r="O105" i="8"/>
  <c r="S105" i="7"/>
  <c r="N105" i="8"/>
  <c r="R105" i="7"/>
  <c r="M105" i="8"/>
  <c r="P105" i="7"/>
  <c r="K105" i="8"/>
  <c r="K115" i="5"/>
  <c r="M115" i="5"/>
  <c r="N115" i="5"/>
  <c r="Q135" i="3"/>
  <c r="Q157" i="3" s="1"/>
  <c r="L157" i="3"/>
  <c r="L135" i="4" s="1"/>
  <c r="B128" i="9"/>
  <c r="H128" i="9" s="1"/>
  <c r="B128" i="10" s="1"/>
  <c r="J128" i="8"/>
  <c r="B62" i="8"/>
  <c r="H62" i="8" s="1"/>
  <c r="J62" i="7"/>
  <c r="B63" i="8"/>
  <c r="H63" i="8" s="1"/>
  <c r="J63" i="7"/>
  <c r="B64" i="8"/>
  <c r="H64" i="8" s="1"/>
  <c r="J64" i="7"/>
  <c r="B65" i="8"/>
  <c r="H65" i="8" s="1"/>
  <c r="J65" i="7"/>
  <c r="B68" i="8"/>
  <c r="H68" i="8" s="1"/>
  <c r="J68" i="7"/>
  <c r="B69" i="8"/>
  <c r="H69" i="8" s="1"/>
  <c r="J69" i="7"/>
  <c r="B70" i="8"/>
  <c r="H70" i="8" s="1"/>
  <c r="J70" i="7"/>
  <c r="B71" i="8"/>
  <c r="H71" i="8" s="1"/>
  <c r="J71" i="7"/>
  <c r="B72" i="8"/>
  <c r="H72" i="8" s="1"/>
  <c r="J72" i="7"/>
  <c r="H129" i="10"/>
  <c r="J129" i="9"/>
  <c r="H130" i="10"/>
  <c r="J130" i="9"/>
  <c r="H131" i="10"/>
  <c r="J131" i="9"/>
  <c r="H132" i="10"/>
  <c r="J132" i="9"/>
  <c r="H133" i="10"/>
  <c r="J133" i="9"/>
  <c r="B95" i="9"/>
  <c r="H95" i="9" s="1"/>
  <c r="B95" i="10" s="1"/>
  <c r="J95" i="8"/>
  <c r="U95" i="8"/>
  <c r="B94" i="9"/>
  <c r="H94" i="9" s="1"/>
  <c r="B94" i="10" s="1"/>
  <c r="J94" i="8"/>
  <c r="U94" i="8"/>
  <c r="B104" i="9"/>
  <c r="H104" i="9" s="1"/>
  <c r="B104" i="10" s="1"/>
  <c r="J104" i="8"/>
  <c r="U104" i="8"/>
  <c r="B60" i="10"/>
  <c r="H60" i="10" s="1"/>
  <c r="J60" i="9"/>
  <c r="U60" i="9"/>
  <c r="B59" i="10"/>
  <c r="H59" i="10" s="1"/>
  <c r="J59" i="9"/>
  <c r="U59" i="9"/>
  <c r="O6" i="7"/>
  <c r="O38" i="6"/>
  <c r="T135" i="4"/>
  <c r="T157" i="4" s="1"/>
  <c r="O135" i="5"/>
  <c r="L105" i="9"/>
  <c r="Q105" i="8"/>
  <c r="U114" i="6"/>
  <c r="B66" i="7"/>
  <c r="J66" i="6"/>
  <c r="U97" i="8"/>
  <c r="U98" i="8"/>
  <c r="U99" i="8"/>
  <c r="U100" i="8"/>
  <c r="U101" i="8"/>
  <c r="M135" i="3"/>
  <c r="R135" i="2"/>
  <c r="R157" i="2" s="1"/>
  <c r="R158" i="2" s="1"/>
  <c r="N135" i="3"/>
  <c r="S135" i="2"/>
  <c r="S157" i="2" s="1"/>
  <c r="S158" i="2" s="1"/>
  <c r="U96" i="5"/>
  <c r="H96" i="6"/>
  <c r="B96" i="7" s="1"/>
  <c r="J96" i="5"/>
  <c r="H105" i="6"/>
  <c r="B105" i="7" s="1"/>
  <c r="H105" i="7" s="1"/>
  <c r="J105" i="5"/>
  <c r="U105" i="5"/>
  <c r="H134" i="6"/>
  <c r="B134" i="7" s="1"/>
  <c r="H134" i="7" s="1"/>
  <c r="J135" i="5"/>
  <c r="T58" i="4"/>
  <c r="T73" i="4" s="1"/>
  <c r="T158" i="4" s="1"/>
  <c r="O73" i="4"/>
  <c r="K61" i="7"/>
  <c r="P61" i="6"/>
  <c r="L61" i="7"/>
  <c r="Q61" i="6"/>
  <c r="M61" i="7"/>
  <c r="R61" i="6"/>
  <c r="N61" i="7"/>
  <c r="S61" i="6"/>
  <c r="O96" i="7"/>
  <c r="T96" i="6"/>
  <c r="T105" i="6"/>
  <c r="N96" i="7"/>
  <c r="S96" i="6"/>
  <c r="S105" i="6"/>
  <c r="M96" i="7"/>
  <c r="R96" i="6"/>
  <c r="R105" i="6"/>
  <c r="K96" i="7"/>
  <c r="P96" i="6"/>
  <c r="P105" i="6"/>
  <c r="O93" i="7"/>
  <c r="T93" i="6"/>
  <c r="T102" i="6"/>
  <c r="L114" i="9"/>
  <c r="Q114" i="8"/>
  <c r="L113" i="9"/>
  <c r="Q113" i="8"/>
  <c r="L112" i="9"/>
  <c r="Q112" i="8"/>
  <c r="L111" i="9"/>
  <c r="Q111" i="8"/>
  <c r="L110" i="9"/>
  <c r="Q110" i="8"/>
  <c r="L109" i="9"/>
  <c r="Q109" i="8"/>
  <c r="L108" i="9"/>
  <c r="Q108" i="8"/>
  <c r="N107" i="9"/>
  <c r="S107" i="8"/>
  <c r="M107" i="9"/>
  <c r="R107" i="8"/>
  <c r="L107" i="9"/>
  <c r="Q107" i="8"/>
  <c r="K107" i="9"/>
  <c r="P107" i="8"/>
  <c r="B67" i="10"/>
  <c r="H67" i="10" s="1"/>
  <c r="J67" i="9"/>
  <c r="H88" i="10"/>
  <c r="J88" i="9"/>
  <c r="H89" i="10"/>
  <c r="J89" i="9"/>
  <c r="K88" i="9"/>
  <c r="P88" i="8"/>
  <c r="M88" i="9"/>
  <c r="R88" i="8"/>
  <c r="N88" i="9"/>
  <c r="S88" i="8"/>
  <c r="O88" i="9"/>
  <c r="T88" i="8"/>
  <c r="K89" i="9"/>
  <c r="P89" i="8"/>
  <c r="M89" i="9"/>
  <c r="R89" i="8"/>
  <c r="N89" i="9"/>
  <c r="S89" i="8"/>
  <c r="O89" i="9"/>
  <c r="T89" i="8"/>
  <c r="K90" i="9"/>
  <c r="P90" i="8"/>
  <c r="M90" i="9"/>
  <c r="R90" i="8"/>
  <c r="N90" i="9"/>
  <c r="S90" i="8"/>
  <c r="O90" i="9"/>
  <c r="T90" i="8"/>
  <c r="K91" i="9"/>
  <c r="P91" i="8"/>
  <c r="M91" i="9"/>
  <c r="R91" i="8"/>
  <c r="N91" i="9"/>
  <c r="S91" i="8"/>
  <c r="O91" i="9"/>
  <c r="T91" i="8"/>
  <c r="L92" i="9"/>
  <c r="Q92" i="8"/>
  <c r="L102" i="9"/>
  <c r="Q102" i="8"/>
  <c r="B37" i="8"/>
  <c r="H37" i="8" s="1"/>
  <c r="J37" i="7"/>
  <c r="B36" i="8"/>
  <c r="H36" i="8" s="1"/>
  <c r="J36" i="7"/>
  <c r="B35" i="8"/>
  <c r="H35" i="8" s="1"/>
  <c r="J35" i="7"/>
  <c r="B34" i="8"/>
  <c r="H34" i="8" s="1"/>
  <c r="J34" i="7"/>
  <c r="B33" i="8"/>
  <c r="H33" i="8" s="1"/>
  <c r="J33" i="7"/>
  <c r="B32" i="8"/>
  <c r="H32" i="8" s="1"/>
  <c r="J32" i="7"/>
  <c r="B31" i="8"/>
  <c r="H31" i="8" s="1"/>
  <c r="J31" i="7"/>
  <c r="B30" i="8"/>
  <c r="H30" i="8" s="1"/>
  <c r="J30" i="7"/>
  <c r="B29" i="8"/>
  <c r="H29" i="8" s="1"/>
  <c r="J29" i="7"/>
  <c r="B28" i="8"/>
  <c r="H28" i="8" s="1"/>
  <c r="J28" i="7"/>
  <c r="B27" i="8"/>
  <c r="H27" i="8" s="1"/>
  <c r="J27" i="7"/>
  <c r="O37" i="10"/>
  <c r="T37" i="9"/>
  <c r="N37" i="10"/>
  <c r="S37" i="9"/>
  <c r="M37" i="10"/>
  <c r="R37" i="9"/>
  <c r="L37" i="10"/>
  <c r="Q37" i="9"/>
  <c r="O36" i="10"/>
  <c r="T36" i="9"/>
  <c r="N36" i="10"/>
  <c r="S36" i="9"/>
  <c r="M36" i="10"/>
  <c r="R36" i="9"/>
  <c r="L36" i="10"/>
  <c r="Q36" i="9"/>
  <c r="O35" i="10"/>
  <c r="T35" i="9"/>
  <c r="N35" i="10"/>
  <c r="S35" i="9"/>
  <c r="M35" i="10"/>
  <c r="R35" i="9"/>
  <c r="L35" i="10"/>
  <c r="Q35" i="9"/>
  <c r="O34" i="10"/>
  <c r="T34" i="9"/>
  <c r="N34" i="10"/>
  <c r="S34" i="9"/>
  <c r="M34" i="10"/>
  <c r="R34" i="9"/>
  <c r="L34" i="10"/>
  <c r="Q34" i="9"/>
  <c r="O33" i="10"/>
  <c r="T33" i="9"/>
  <c r="N33" i="10"/>
  <c r="S33" i="9"/>
  <c r="M33" i="10"/>
  <c r="R33" i="9"/>
  <c r="L33" i="10"/>
  <c r="Q33" i="9"/>
  <c r="O32" i="10"/>
  <c r="T32" i="9"/>
  <c r="N32" i="10"/>
  <c r="S32" i="9"/>
  <c r="M32" i="10"/>
  <c r="R32" i="9"/>
  <c r="L32" i="10"/>
  <c r="Q32" i="9"/>
  <c r="O31" i="10"/>
  <c r="T31" i="9"/>
  <c r="N31" i="10"/>
  <c r="S31" i="9"/>
  <c r="M31" i="10"/>
  <c r="R31" i="9"/>
  <c r="L31" i="10"/>
  <c r="Q31" i="9"/>
  <c r="O30" i="10"/>
  <c r="T30" i="9"/>
  <c r="N30" i="10"/>
  <c r="S30" i="9"/>
  <c r="M30" i="10"/>
  <c r="R30" i="9"/>
  <c r="L30" i="10"/>
  <c r="Q30" i="9"/>
  <c r="O29" i="10"/>
  <c r="T29" i="9"/>
  <c r="N29" i="10"/>
  <c r="S29" i="9"/>
  <c r="M29" i="10"/>
  <c r="R29" i="9"/>
  <c r="L29" i="10"/>
  <c r="Q29" i="9"/>
  <c r="O28" i="10"/>
  <c r="T28" i="9"/>
  <c r="N28" i="10"/>
  <c r="S28" i="9"/>
  <c r="M28" i="10"/>
  <c r="R28" i="9"/>
  <c r="L28" i="10"/>
  <c r="Q28" i="9"/>
  <c r="O27" i="10"/>
  <c r="T27" i="9"/>
  <c r="N27" i="10"/>
  <c r="S27" i="9"/>
  <c r="M27" i="10"/>
  <c r="R27" i="9"/>
  <c r="L27" i="10"/>
  <c r="Q27" i="9"/>
  <c r="O95" i="12"/>
  <c r="T95" i="11"/>
  <c r="N95" i="12"/>
  <c r="S95" i="11"/>
  <c r="M95" i="12"/>
  <c r="R95" i="11"/>
  <c r="L95" i="12"/>
  <c r="Q95" i="11"/>
  <c r="K95" i="12"/>
  <c r="P95" i="11"/>
  <c r="O94" i="12"/>
  <c r="T94" i="11"/>
  <c r="N94" i="12"/>
  <c r="S94" i="11"/>
  <c r="M94" i="12"/>
  <c r="R94" i="11"/>
  <c r="L94" i="12"/>
  <c r="Q94" i="11"/>
  <c r="K94" i="12"/>
  <c r="P94" i="11"/>
  <c r="B155" i="11"/>
  <c r="H155" i="11" s="1"/>
  <c r="J155" i="10"/>
  <c r="U155" i="10"/>
  <c r="B154" i="11"/>
  <c r="H154" i="11" s="1"/>
  <c r="J154" i="10"/>
  <c r="U154" i="10"/>
  <c r="B153" i="11"/>
  <c r="H153" i="11" s="1"/>
  <c r="J153" i="10"/>
  <c r="U153" i="10"/>
  <c r="B152" i="11"/>
  <c r="H152" i="11" s="1"/>
  <c r="J152" i="10"/>
  <c r="U152" i="10"/>
  <c r="B151" i="11"/>
  <c r="H151" i="11" s="1"/>
  <c r="J151" i="10"/>
  <c r="U151" i="10"/>
  <c r="B150" i="11"/>
  <c r="H150" i="11" s="1"/>
  <c r="J150" i="10"/>
  <c r="U150" i="10"/>
  <c r="B149" i="11"/>
  <c r="H149" i="11" s="1"/>
  <c r="J149" i="10"/>
  <c r="U149" i="10"/>
  <c r="B148" i="11"/>
  <c r="H148" i="11" s="1"/>
  <c r="J148" i="10"/>
  <c r="U148" i="10"/>
  <c r="B147" i="11"/>
  <c r="H147" i="11" s="1"/>
  <c r="J147" i="10"/>
  <c r="U147" i="10"/>
  <c r="B146" i="11"/>
  <c r="H146" i="11" s="1"/>
  <c r="J146" i="10"/>
  <c r="U146" i="10"/>
  <c r="B145" i="11"/>
  <c r="H145" i="11" s="1"/>
  <c r="J145" i="10"/>
  <c r="U145" i="10"/>
  <c r="B144" i="11"/>
  <c r="H144" i="11" s="1"/>
  <c r="J144" i="10"/>
  <c r="U144" i="10"/>
  <c r="B143" i="11"/>
  <c r="H143" i="11" s="1"/>
  <c r="J143" i="10"/>
  <c r="U143" i="10"/>
  <c r="B142" i="11"/>
  <c r="H142" i="11" s="1"/>
  <c r="J142" i="10"/>
  <c r="U142" i="10"/>
  <c r="B141" i="11"/>
  <c r="H141" i="11" s="1"/>
  <c r="J141" i="10"/>
  <c r="U141" i="10"/>
  <c r="B140" i="11"/>
  <c r="H140" i="11" s="1"/>
  <c r="J140" i="10"/>
  <c r="U140" i="10"/>
  <c r="B139" i="11"/>
  <c r="H139" i="11" s="1"/>
  <c r="J139" i="10"/>
  <c r="U139" i="10"/>
  <c r="B138" i="11"/>
  <c r="H138" i="11" s="1"/>
  <c r="J138" i="10"/>
  <c r="U138" i="10"/>
  <c r="B137" i="11"/>
  <c r="H137" i="11" s="1"/>
  <c r="J137" i="10"/>
  <c r="U137" i="10"/>
  <c r="O155" i="12"/>
  <c r="T155" i="11"/>
  <c r="N155" i="12"/>
  <c r="S155" i="11"/>
  <c r="M155" i="12"/>
  <c r="R155" i="11"/>
  <c r="L155" i="12"/>
  <c r="Q155" i="11"/>
  <c r="K155" i="12"/>
  <c r="P155" i="11"/>
  <c r="O154" i="12"/>
  <c r="T154" i="11"/>
  <c r="N154" i="12"/>
  <c r="S154" i="11"/>
  <c r="M154" i="12"/>
  <c r="R154" i="11"/>
  <c r="L154" i="12"/>
  <c r="Q154" i="11"/>
  <c r="K154" i="12"/>
  <c r="P154" i="11"/>
  <c r="O153" i="12"/>
  <c r="T153" i="11"/>
  <c r="N153" i="12"/>
  <c r="S153" i="11"/>
  <c r="M153" i="12"/>
  <c r="R153" i="11"/>
  <c r="L153" i="12"/>
  <c r="Q153" i="11"/>
  <c r="K153" i="12"/>
  <c r="P153" i="11"/>
  <c r="O152" i="12"/>
  <c r="T152" i="11"/>
  <c r="N152" i="12"/>
  <c r="S152" i="11"/>
  <c r="M152" i="12"/>
  <c r="R152" i="11"/>
  <c r="L152" i="12"/>
  <c r="Q152" i="11"/>
  <c r="K152" i="12"/>
  <c r="P152" i="11"/>
  <c r="O151" i="12"/>
  <c r="T151" i="11"/>
  <c r="N151" i="12"/>
  <c r="S151" i="11"/>
  <c r="M151" i="12"/>
  <c r="R151" i="11"/>
  <c r="L151" i="12"/>
  <c r="Q151" i="11"/>
  <c r="K151" i="12"/>
  <c r="P151" i="11"/>
  <c r="O150" i="12"/>
  <c r="T150" i="11"/>
  <c r="N150" i="12"/>
  <c r="S150" i="11"/>
  <c r="M150" i="12"/>
  <c r="R150" i="11"/>
  <c r="L150" i="12"/>
  <c r="Q150" i="11"/>
  <c r="K150" i="12"/>
  <c r="P150" i="11"/>
  <c r="O149" i="12"/>
  <c r="T149" i="11"/>
  <c r="N149" i="12"/>
  <c r="S149" i="11"/>
  <c r="M149" i="12"/>
  <c r="R149" i="11"/>
  <c r="L149" i="12"/>
  <c r="Q149" i="11"/>
  <c r="K149" i="12"/>
  <c r="P149" i="11"/>
  <c r="O148" i="12"/>
  <c r="T148" i="11"/>
  <c r="N148" i="12"/>
  <c r="S148" i="11"/>
  <c r="M148" i="12"/>
  <c r="R148" i="11"/>
  <c r="L148" i="12"/>
  <c r="Q148" i="11"/>
  <c r="K148" i="12"/>
  <c r="P148" i="11"/>
  <c r="O147" i="12"/>
  <c r="T147" i="11"/>
  <c r="N147" i="12"/>
  <c r="S147" i="11"/>
  <c r="M147" i="12"/>
  <c r="R147" i="11"/>
  <c r="L147" i="12"/>
  <c r="Q147" i="11"/>
  <c r="K147" i="12"/>
  <c r="P147" i="11"/>
  <c r="O146" i="12"/>
  <c r="T146" i="11"/>
  <c r="N146" i="12"/>
  <c r="S146" i="11"/>
  <c r="M146" i="12"/>
  <c r="R146" i="11"/>
  <c r="L146" i="12"/>
  <c r="Q146" i="11"/>
  <c r="K146" i="12"/>
  <c r="P146" i="11"/>
  <c r="O145" i="12"/>
  <c r="T145" i="11"/>
  <c r="N145" i="12"/>
  <c r="S145" i="11"/>
  <c r="M145" i="12"/>
  <c r="R145" i="11"/>
  <c r="L145" i="12"/>
  <c r="Q145" i="11"/>
  <c r="K145" i="12"/>
  <c r="P145" i="11"/>
  <c r="O144" i="12"/>
  <c r="T144" i="11"/>
  <c r="N144" i="12"/>
  <c r="S144" i="11"/>
  <c r="M144" i="12"/>
  <c r="R144" i="11"/>
  <c r="L144" i="12"/>
  <c r="Q144" i="11"/>
  <c r="K144" i="12"/>
  <c r="P144" i="11"/>
  <c r="O143" i="12"/>
  <c r="T143" i="11"/>
  <c r="N143" i="12"/>
  <c r="S143" i="11"/>
  <c r="M143" i="12"/>
  <c r="R143" i="11"/>
  <c r="L143" i="12"/>
  <c r="Q143" i="11"/>
  <c r="K143" i="12"/>
  <c r="P143" i="11"/>
  <c r="O142" i="12"/>
  <c r="T142" i="11"/>
  <c r="N142" i="12"/>
  <c r="S142" i="11"/>
  <c r="M142" i="12"/>
  <c r="R142" i="11"/>
  <c r="L142" i="12"/>
  <c r="Q142" i="11"/>
  <c r="K142" i="12"/>
  <c r="P142" i="11"/>
  <c r="O141" i="12"/>
  <c r="T141" i="11"/>
  <c r="N141" i="12"/>
  <c r="S141" i="11"/>
  <c r="M141" i="12"/>
  <c r="R141" i="11"/>
  <c r="L141" i="12"/>
  <c r="Q141" i="11"/>
  <c r="K141" i="12"/>
  <c r="P141" i="11"/>
  <c r="O140" i="12"/>
  <c r="T140" i="11"/>
  <c r="N140" i="12"/>
  <c r="S140" i="11"/>
  <c r="M140" i="12"/>
  <c r="R140" i="11"/>
  <c r="L140" i="12"/>
  <c r="Q140" i="11"/>
  <c r="K140" i="12"/>
  <c r="P140" i="11"/>
  <c r="O139" i="12"/>
  <c r="T139" i="11"/>
  <c r="N139" i="12"/>
  <c r="S139" i="11"/>
  <c r="M139" i="12"/>
  <c r="R139" i="11"/>
  <c r="L139" i="12"/>
  <c r="Q139" i="11"/>
  <c r="K139" i="12"/>
  <c r="P139" i="11"/>
  <c r="O138" i="12"/>
  <c r="T138" i="11"/>
  <c r="N138" i="12"/>
  <c r="S138" i="11"/>
  <c r="M138" i="12"/>
  <c r="R138" i="11"/>
  <c r="L138" i="12"/>
  <c r="Q138" i="11"/>
  <c r="K138" i="12"/>
  <c r="P138" i="11"/>
  <c r="O137" i="12"/>
  <c r="T137" i="11"/>
  <c r="N137" i="12"/>
  <c r="S137" i="11"/>
  <c r="M137" i="12"/>
  <c r="R137" i="11"/>
  <c r="L137" i="12"/>
  <c r="Q137" i="11"/>
  <c r="K137" i="12"/>
  <c r="P137" i="11"/>
  <c r="O104" i="12"/>
  <c r="T104" i="11"/>
  <c r="N104" i="12"/>
  <c r="S104" i="11"/>
  <c r="M104" i="12"/>
  <c r="R104" i="11"/>
  <c r="L104" i="12"/>
  <c r="Q104" i="11"/>
  <c r="K104" i="12"/>
  <c r="P104" i="11"/>
  <c r="O60" i="13"/>
  <c r="T60" i="12"/>
  <c r="N60" i="13"/>
  <c r="S60" i="12"/>
  <c r="M60" i="13"/>
  <c r="R60" i="12"/>
  <c r="L60" i="13"/>
  <c r="Q60" i="12"/>
  <c r="K60" i="13"/>
  <c r="P60" i="12"/>
  <c r="O59" i="13"/>
  <c r="T59" i="12"/>
  <c r="N59" i="13"/>
  <c r="S59" i="12"/>
  <c r="M59" i="13"/>
  <c r="R59" i="12"/>
  <c r="L59" i="13"/>
  <c r="Q59" i="12"/>
  <c r="K59" i="13"/>
  <c r="P59" i="12"/>
  <c r="O60" i="29"/>
  <c r="T60" i="28"/>
  <c r="N60" i="29"/>
  <c r="S60" i="28"/>
  <c r="M60" i="29"/>
  <c r="R60" i="28"/>
  <c r="L60" i="29"/>
  <c r="Q60" i="28"/>
  <c r="U60" i="27"/>
  <c r="K60" i="29"/>
  <c r="P60" i="28"/>
  <c r="B60" i="29"/>
  <c r="H60" i="29" s="1"/>
  <c r="J60" i="28"/>
  <c r="U60" i="28"/>
  <c r="O59" i="29"/>
  <c r="T59" i="28"/>
  <c r="N59" i="29"/>
  <c r="S59" i="28"/>
  <c r="M59" i="29"/>
  <c r="R59" i="28"/>
  <c r="L59" i="29"/>
  <c r="Q59" i="28"/>
  <c r="U59" i="27"/>
  <c r="K59" i="29"/>
  <c r="P59" i="28"/>
  <c r="B59" i="29"/>
  <c r="H59" i="29" s="1"/>
  <c r="J59" i="28"/>
  <c r="U59" i="28"/>
  <c r="L88" i="10"/>
  <c r="Q88" i="9"/>
  <c r="L89" i="10"/>
  <c r="Q89" i="9"/>
  <c r="L90" i="10"/>
  <c r="Q90" i="9"/>
  <c r="L91" i="10"/>
  <c r="Q91" i="9"/>
  <c r="L106" i="8"/>
  <c r="L96" i="8"/>
  <c r="Q96" i="7"/>
  <c r="L103" i="8"/>
  <c r="L93" i="8"/>
  <c r="Q93" i="7"/>
  <c r="B90" i="9"/>
  <c r="H90" i="9" s="1"/>
  <c r="B90" i="10" s="1"/>
  <c r="J90" i="8"/>
  <c r="U90" i="8"/>
  <c r="B91" i="9"/>
  <c r="H91" i="9" s="1"/>
  <c r="B91" i="10" s="1"/>
  <c r="J91" i="8"/>
  <c r="U91" i="8"/>
  <c r="B92" i="9"/>
  <c r="H92" i="9" s="1"/>
  <c r="B92" i="10" s="1"/>
  <c r="J92" i="8"/>
  <c r="B107" i="9"/>
  <c r="H107" i="9" s="1"/>
  <c r="B107" i="10" s="1"/>
  <c r="J107" i="8"/>
  <c r="B108" i="9"/>
  <c r="H108" i="9" s="1"/>
  <c r="B108" i="10" s="1"/>
  <c r="J108" i="8"/>
  <c r="B109" i="9"/>
  <c r="H109" i="9" s="1"/>
  <c r="B109" i="10" s="1"/>
  <c r="J109" i="8"/>
  <c r="B110" i="9"/>
  <c r="H110" i="9" s="1"/>
  <c r="B110" i="10" s="1"/>
  <c r="J110" i="8"/>
  <c r="B111" i="9"/>
  <c r="H111" i="9" s="1"/>
  <c r="B111" i="10" s="1"/>
  <c r="J111" i="8"/>
  <c r="B112" i="9"/>
  <c r="H112" i="9" s="1"/>
  <c r="B112" i="10" s="1"/>
  <c r="J112" i="8"/>
  <c r="B113" i="9"/>
  <c r="H113" i="9" s="1"/>
  <c r="B113" i="10" s="1"/>
  <c r="J113" i="8"/>
  <c r="B114" i="9"/>
  <c r="H114" i="9" s="1"/>
  <c r="B114" i="10" s="1"/>
  <c r="J114" i="8"/>
  <c r="K92" i="8"/>
  <c r="P92" i="7"/>
  <c r="M92" i="8"/>
  <c r="R92" i="7"/>
  <c r="N92" i="8"/>
  <c r="S92" i="7"/>
  <c r="O102" i="8"/>
  <c r="O92" i="8"/>
  <c r="T92" i="7"/>
  <c r="O114" i="8"/>
  <c r="N114" i="8"/>
  <c r="M114" i="8"/>
  <c r="U113" i="6"/>
  <c r="K114" i="8"/>
  <c r="O113" i="8"/>
  <c r="N113" i="8"/>
  <c r="M113" i="8"/>
  <c r="U112" i="6"/>
  <c r="K113" i="8"/>
  <c r="O112" i="8"/>
  <c r="N112" i="8"/>
  <c r="M112" i="8"/>
  <c r="U111" i="6"/>
  <c r="K112" i="8"/>
  <c r="O111" i="8"/>
  <c r="N111" i="8"/>
  <c r="M111" i="8"/>
  <c r="U110" i="6"/>
  <c r="K111" i="8"/>
  <c r="O110" i="8"/>
  <c r="N110" i="8"/>
  <c r="M110" i="8"/>
  <c r="U109" i="6"/>
  <c r="K110" i="8"/>
  <c r="O109" i="8"/>
  <c r="N109" i="8"/>
  <c r="M109" i="8"/>
  <c r="U108" i="6"/>
  <c r="K109" i="8"/>
  <c r="O108" i="8"/>
  <c r="N108" i="8"/>
  <c r="M108" i="8"/>
  <c r="U107" i="6"/>
  <c r="K108" i="8"/>
  <c r="O107" i="8"/>
  <c r="K62" i="8"/>
  <c r="P62" i="7"/>
  <c r="L62" i="8"/>
  <c r="Q62" i="7"/>
  <c r="M62" i="8"/>
  <c r="R62" i="7"/>
  <c r="N62" i="8"/>
  <c r="S62" i="7"/>
  <c r="O62" i="9"/>
  <c r="T62" i="8"/>
  <c r="K63" i="8"/>
  <c r="P63" i="7"/>
  <c r="L63" i="8"/>
  <c r="Q63" i="7"/>
  <c r="M63" i="8"/>
  <c r="R63" i="7"/>
  <c r="N63" i="8"/>
  <c r="S63" i="7"/>
  <c r="O63" i="9"/>
  <c r="T63" i="8"/>
  <c r="K64" i="8"/>
  <c r="P64" i="7"/>
  <c r="L64" i="8"/>
  <c r="Q64" i="7"/>
  <c r="M64" i="8"/>
  <c r="R64" i="7"/>
  <c r="N64" i="8"/>
  <c r="S64" i="7"/>
  <c r="O64" i="9"/>
  <c r="T64" i="8"/>
  <c r="K65" i="8"/>
  <c r="P65" i="7"/>
  <c r="L65" i="8"/>
  <c r="Q65" i="7"/>
  <c r="M65" i="8"/>
  <c r="R65" i="7"/>
  <c r="N65" i="8"/>
  <c r="S65" i="7"/>
  <c r="O65" i="9"/>
  <c r="T65" i="8"/>
  <c r="K66" i="8"/>
  <c r="P66" i="7"/>
  <c r="L66" i="8"/>
  <c r="Q66" i="7"/>
  <c r="M66" i="8"/>
  <c r="R66" i="7"/>
  <c r="N66" i="8"/>
  <c r="S66" i="7"/>
  <c r="O66" i="9"/>
  <c r="T66" i="8"/>
  <c r="K67" i="9"/>
  <c r="P67" i="8"/>
  <c r="L67" i="9"/>
  <c r="Q67" i="8"/>
  <c r="M67" i="9"/>
  <c r="R67" i="8"/>
  <c r="N67" i="9"/>
  <c r="S67" i="8"/>
  <c r="O67" i="9"/>
  <c r="T67" i="8"/>
  <c r="K68" i="8"/>
  <c r="P68" i="7"/>
  <c r="L68" i="8"/>
  <c r="Q68" i="7"/>
  <c r="M68" i="8"/>
  <c r="R68" i="7"/>
  <c r="N68" i="8"/>
  <c r="S68" i="7"/>
  <c r="O68" i="9"/>
  <c r="T68" i="8"/>
  <c r="K69" i="8"/>
  <c r="P69" i="7"/>
  <c r="L69" i="8"/>
  <c r="Q69" i="7"/>
  <c r="M69" i="8"/>
  <c r="R69" i="7"/>
  <c r="N69" i="8"/>
  <c r="S69" i="7"/>
  <c r="O69" i="9"/>
  <c r="T69" i="8"/>
  <c r="K70" i="8"/>
  <c r="P70" i="7"/>
  <c r="L70" i="8"/>
  <c r="Q70" i="7"/>
  <c r="M70" i="8"/>
  <c r="R70" i="7"/>
  <c r="N70" i="8"/>
  <c r="S70" i="7"/>
  <c r="O70" i="9"/>
  <c r="T70" i="8"/>
  <c r="K71" i="8"/>
  <c r="P71" i="7"/>
  <c r="L71" i="8"/>
  <c r="Q71" i="7"/>
  <c r="M71" i="8"/>
  <c r="R71" i="7"/>
  <c r="N71" i="8"/>
  <c r="S71" i="7"/>
  <c r="O71" i="9"/>
  <c r="T71" i="8"/>
  <c r="K72" i="8"/>
  <c r="P72" i="7"/>
  <c r="L72" i="8"/>
  <c r="Q72" i="7"/>
  <c r="M72" i="8"/>
  <c r="R72" i="7"/>
  <c r="N72" i="8"/>
  <c r="S72" i="7"/>
  <c r="O72" i="9"/>
  <c r="T72" i="8"/>
  <c r="O61" i="8"/>
  <c r="T61" i="7"/>
  <c r="K102" i="6"/>
  <c r="K102" i="7" s="1"/>
  <c r="P102" i="5"/>
  <c r="K93" i="6"/>
  <c r="K115" i="6" s="1"/>
  <c r="P93" i="5"/>
  <c r="P115" i="5" s="1"/>
  <c r="P115" i="4"/>
  <c r="M102" i="6"/>
  <c r="M102" i="7" s="1"/>
  <c r="R102" i="5"/>
  <c r="M93" i="6"/>
  <c r="M115" i="6" s="1"/>
  <c r="R93" i="5"/>
  <c r="R115" i="5" s="1"/>
  <c r="R115" i="4"/>
  <c r="N102" i="6"/>
  <c r="N102" i="7" s="1"/>
  <c r="S102" i="5"/>
  <c r="N93" i="6"/>
  <c r="N115" i="6" s="1"/>
  <c r="S93" i="5"/>
  <c r="S115" i="5" s="1"/>
  <c r="S115" i="4"/>
  <c r="L58" i="4"/>
  <c r="Q58" i="3"/>
  <c r="Q73" i="3" s="1"/>
  <c r="Q158" i="3" s="1"/>
  <c r="L73" i="3"/>
  <c r="L158" i="3" s="1"/>
  <c r="L136" i="4" s="1"/>
  <c r="L157" i="4" s="1"/>
  <c r="M58" i="4"/>
  <c r="R58" i="3"/>
  <c r="R73" i="3" s="1"/>
  <c r="M73" i="3"/>
  <c r="N58" i="4"/>
  <c r="S58" i="3"/>
  <c r="S73" i="3" s="1"/>
  <c r="N73" i="3"/>
  <c r="O135" i="6"/>
  <c r="O135" i="7" s="1"/>
  <c r="T135" i="7" s="1"/>
  <c r="T136" i="5"/>
  <c r="H102" i="4"/>
  <c r="B102" i="5" s="1"/>
  <c r="H102" i="5" s="1"/>
  <c r="B102" i="6" s="1"/>
  <c r="H93" i="4"/>
  <c r="B93" i="5" s="1"/>
  <c r="H93" i="5" s="1"/>
  <c r="B93" i="6" s="1"/>
  <c r="H119" i="8"/>
  <c r="J119" i="7"/>
  <c r="H120" i="8"/>
  <c r="J120" i="7"/>
  <c r="H121" i="8"/>
  <c r="J121" i="7"/>
  <c r="H122" i="8"/>
  <c r="J122" i="7"/>
  <c r="H123" i="8"/>
  <c r="J123" i="7"/>
  <c r="H124" i="8"/>
  <c r="J124" i="7"/>
  <c r="H125" i="8"/>
  <c r="J125" i="7"/>
  <c r="H126" i="8"/>
  <c r="J126" i="7"/>
  <c r="H127" i="8"/>
  <c r="J127" i="7"/>
  <c r="J96" i="4"/>
  <c r="U96" i="4"/>
  <c r="J105" i="4"/>
  <c r="U105" i="4"/>
  <c r="J135" i="4"/>
  <c r="O22" i="12"/>
  <c r="T22" i="11"/>
  <c r="N22" i="12"/>
  <c r="S22" i="11"/>
  <c r="M22" i="12"/>
  <c r="R22" i="11"/>
  <c r="L22" i="12"/>
  <c r="Q22" i="11"/>
  <c r="O21" i="12"/>
  <c r="T21" i="11"/>
  <c r="N21" i="12"/>
  <c r="S21" i="11"/>
  <c r="M21" i="12"/>
  <c r="R21" i="11"/>
  <c r="L21" i="12"/>
  <c r="Q21" i="11"/>
  <c r="J22" i="7"/>
  <c r="B22" i="8"/>
  <c r="H22" i="8" s="1"/>
  <c r="J21" i="7"/>
  <c r="B21" i="8"/>
  <c r="H21" i="8" s="1"/>
  <c r="J23" i="7"/>
  <c r="J24" i="7"/>
  <c r="T133" i="6"/>
  <c r="S133" i="6"/>
  <c r="R133" i="6"/>
  <c r="U134" i="5"/>
  <c r="P133" i="6"/>
  <c r="Q133" i="6"/>
  <c r="T132" i="6"/>
  <c r="S132" i="6"/>
  <c r="R132" i="6"/>
  <c r="U133" i="5"/>
  <c r="P132" i="6"/>
  <c r="Q132" i="6"/>
  <c r="T131" i="6"/>
  <c r="S131" i="6"/>
  <c r="R131" i="6"/>
  <c r="U132" i="5"/>
  <c r="P131" i="6"/>
  <c r="Q131" i="6"/>
  <c r="T130" i="6"/>
  <c r="S130" i="6"/>
  <c r="R130" i="6"/>
  <c r="U131" i="5"/>
  <c r="P130" i="6"/>
  <c r="Q130" i="6"/>
  <c r="T129" i="6"/>
  <c r="S129" i="6"/>
  <c r="R129" i="6"/>
  <c r="U130" i="5"/>
  <c r="P129" i="6"/>
  <c r="Q129" i="6"/>
  <c r="T128" i="6"/>
  <c r="S128" i="6"/>
  <c r="R128" i="6"/>
  <c r="U129" i="5"/>
  <c r="P128" i="6"/>
  <c r="Q128" i="6"/>
  <c r="T127" i="6"/>
  <c r="S127" i="6"/>
  <c r="R127" i="6"/>
  <c r="U128" i="5"/>
  <c r="P127" i="6"/>
  <c r="Q127" i="6"/>
  <c r="T126" i="6"/>
  <c r="S126" i="6"/>
  <c r="R126" i="6"/>
  <c r="U127" i="5"/>
  <c r="P126" i="6"/>
  <c r="Q126" i="6"/>
  <c r="T125" i="6"/>
  <c r="S125" i="6"/>
  <c r="R125" i="6"/>
  <c r="U126" i="5"/>
  <c r="P125" i="6"/>
  <c r="Q125" i="6"/>
  <c r="T124" i="6"/>
  <c r="S124" i="6"/>
  <c r="R124" i="6"/>
  <c r="U125" i="5"/>
  <c r="P124" i="6"/>
  <c r="Q124" i="6"/>
  <c r="T123" i="6"/>
  <c r="S123" i="6"/>
  <c r="R123" i="6"/>
  <c r="U124" i="5"/>
  <c r="P123" i="6"/>
  <c r="Q123" i="6"/>
  <c r="T122" i="6"/>
  <c r="S122" i="6"/>
  <c r="R122" i="6"/>
  <c r="U123" i="5"/>
  <c r="P122" i="6"/>
  <c r="Q122" i="6"/>
  <c r="T121" i="6"/>
  <c r="S121" i="6"/>
  <c r="R121" i="6"/>
  <c r="U122" i="5"/>
  <c r="P121" i="6"/>
  <c r="Q121" i="6"/>
  <c r="T120" i="6"/>
  <c r="S120" i="6"/>
  <c r="R120" i="6"/>
  <c r="U121" i="5"/>
  <c r="P120" i="6"/>
  <c r="Q120" i="6"/>
  <c r="T119" i="6"/>
  <c r="S119" i="6"/>
  <c r="R119" i="6"/>
  <c r="U120" i="5"/>
  <c r="P119" i="6"/>
  <c r="Q119" i="6"/>
  <c r="O119" i="8"/>
  <c r="N119" i="8"/>
  <c r="M119" i="8"/>
  <c r="L119" i="8"/>
  <c r="K119" i="8"/>
  <c r="R41" i="6"/>
  <c r="M41" i="7"/>
  <c r="S41" i="6"/>
  <c r="N41" i="7"/>
  <c r="T117" i="6"/>
  <c r="S117" i="6"/>
  <c r="R117" i="6"/>
  <c r="Q117" i="6"/>
  <c r="P117" i="6"/>
  <c r="T6" i="7"/>
  <c r="H118" i="4"/>
  <c r="L77" i="8"/>
  <c r="Q77" i="7"/>
  <c r="U77" i="6"/>
  <c r="K77" i="8"/>
  <c r="P77" i="7"/>
  <c r="M77" i="8"/>
  <c r="R77" i="7"/>
  <c r="N77" i="8"/>
  <c r="S77" i="7"/>
  <c r="O77" i="8"/>
  <c r="T77" i="7"/>
  <c r="L78" i="8"/>
  <c r="Q78" i="7"/>
  <c r="U78" i="6"/>
  <c r="K78" i="8"/>
  <c r="P78" i="7"/>
  <c r="M78" i="8"/>
  <c r="R78" i="7"/>
  <c r="N78" i="8"/>
  <c r="S78" i="7"/>
  <c r="O78" i="8"/>
  <c r="T78" i="7"/>
  <c r="L79" i="8"/>
  <c r="Q79" i="7"/>
  <c r="U79" i="6"/>
  <c r="K79" i="8"/>
  <c r="P79" i="7"/>
  <c r="M79" i="8"/>
  <c r="R79" i="7"/>
  <c r="N79" i="8"/>
  <c r="S79" i="7"/>
  <c r="O79" i="8"/>
  <c r="T79" i="7"/>
  <c r="L80" i="8"/>
  <c r="Q80" i="7"/>
  <c r="U80" i="6"/>
  <c r="K80" i="8"/>
  <c r="P80" i="7"/>
  <c r="M80" i="8"/>
  <c r="R80" i="7"/>
  <c r="N80" i="8"/>
  <c r="S80" i="7"/>
  <c r="O80" i="8"/>
  <c r="T80" i="7"/>
  <c r="L81" i="8"/>
  <c r="Q81" i="7"/>
  <c r="U81" i="6"/>
  <c r="K81" i="8"/>
  <c r="P81" i="7"/>
  <c r="M81" i="8"/>
  <c r="R81" i="7"/>
  <c r="N81" i="8"/>
  <c r="S81" i="7"/>
  <c r="O81" i="8"/>
  <c r="T81" i="7"/>
  <c r="L82" i="8"/>
  <c r="Q82" i="7"/>
  <c r="K82" i="8"/>
  <c r="P82" i="7"/>
  <c r="M82" i="8"/>
  <c r="R82" i="7"/>
  <c r="N82" i="8"/>
  <c r="S82" i="7"/>
  <c r="O82" i="8"/>
  <c r="T82" i="7"/>
  <c r="L83" i="8"/>
  <c r="Q83" i="7"/>
  <c r="U83" i="6"/>
  <c r="K83" i="8"/>
  <c r="P83" i="7"/>
  <c r="M83" i="8"/>
  <c r="R83" i="7"/>
  <c r="N83" i="8"/>
  <c r="S83" i="7"/>
  <c r="O83" i="8"/>
  <c r="T83" i="7"/>
  <c r="L84" i="8"/>
  <c r="Q84" i="7"/>
  <c r="U84" i="6"/>
  <c r="K84" i="8"/>
  <c r="P84" i="7"/>
  <c r="M84" i="8"/>
  <c r="R84" i="7"/>
  <c r="N84" i="8"/>
  <c r="S84" i="7"/>
  <c r="O84" i="8"/>
  <c r="T84" i="7"/>
  <c r="L85" i="8"/>
  <c r="Q85" i="7"/>
  <c r="U85" i="6"/>
  <c r="K85" i="8"/>
  <c r="P85" i="7"/>
  <c r="M85" i="8"/>
  <c r="R85" i="7"/>
  <c r="N85" i="8"/>
  <c r="S85" i="7"/>
  <c r="O85" i="8"/>
  <c r="T85" i="7"/>
  <c r="L86" i="8"/>
  <c r="Q86" i="7"/>
  <c r="U86" i="6"/>
  <c r="K86" i="8"/>
  <c r="P86" i="7"/>
  <c r="M86" i="8"/>
  <c r="R86" i="7"/>
  <c r="N86" i="8"/>
  <c r="S86" i="7"/>
  <c r="O86" i="8"/>
  <c r="T86" i="7"/>
  <c r="L87" i="8"/>
  <c r="Q87" i="7"/>
  <c r="U87" i="6"/>
  <c r="K87" i="8"/>
  <c r="P87" i="7"/>
  <c r="M87" i="8"/>
  <c r="R87" i="7"/>
  <c r="N87" i="8"/>
  <c r="S87" i="7"/>
  <c r="O87" i="8"/>
  <c r="T87" i="7"/>
  <c r="M42" i="8"/>
  <c r="R24" i="9" s="1"/>
  <c r="R42" i="7"/>
  <c r="N42" i="8"/>
  <c r="S24" i="9" s="1"/>
  <c r="S42" i="7"/>
  <c r="O42" i="8"/>
  <c r="T24" i="9" s="1"/>
  <c r="T42" i="7"/>
  <c r="M43" i="8"/>
  <c r="R43" i="7"/>
  <c r="N43" i="8"/>
  <c r="S43" i="7"/>
  <c r="O43" i="8"/>
  <c r="T43" i="7"/>
  <c r="M44" i="8"/>
  <c r="R44" i="7"/>
  <c r="N44" i="8"/>
  <c r="S44" i="7"/>
  <c r="O44" i="8"/>
  <c r="T44" i="7"/>
  <c r="M45" i="8"/>
  <c r="R45" i="7"/>
  <c r="N45" i="8"/>
  <c r="S45" i="7"/>
  <c r="O45" i="8"/>
  <c r="T45" i="7"/>
  <c r="M46" i="8"/>
  <c r="R46" i="7"/>
  <c r="N46" i="8"/>
  <c r="S46" i="7"/>
  <c r="O46" i="8"/>
  <c r="T46" i="7"/>
  <c r="M47" i="8"/>
  <c r="R47" i="7"/>
  <c r="N47" i="8"/>
  <c r="S47" i="7"/>
  <c r="O47" i="8"/>
  <c r="T47" i="7"/>
  <c r="M48" i="8"/>
  <c r="R48" i="7"/>
  <c r="N48" i="8"/>
  <c r="S48" i="7"/>
  <c r="O48" i="8"/>
  <c r="T48" i="7"/>
  <c r="M49" i="8"/>
  <c r="R49" i="7"/>
  <c r="N49" i="8"/>
  <c r="S49" i="7"/>
  <c r="O49" i="8"/>
  <c r="T49" i="7"/>
  <c r="M50" i="8"/>
  <c r="R50" i="7"/>
  <c r="N50" i="8"/>
  <c r="S50" i="7"/>
  <c r="O50" i="8"/>
  <c r="T50" i="7"/>
  <c r="M51" i="8"/>
  <c r="R51" i="7"/>
  <c r="N51" i="8"/>
  <c r="S51" i="7"/>
  <c r="O51" i="8"/>
  <c r="T51" i="7"/>
  <c r="M52" i="8"/>
  <c r="R52" i="7"/>
  <c r="N52" i="8"/>
  <c r="S52" i="7"/>
  <c r="O52" i="8"/>
  <c r="T52" i="7"/>
  <c r="M53" i="8"/>
  <c r="R53" i="7"/>
  <c r="N53" i="8"/>
  <c r="S53" i="7"/>
  <c r="O53" i="8"/>
  <c r="T53" i="7"/>
  <c r="M54" i="8"/>
  <c r="R54" i="7"/>
  <c r="N54" i="8"/>
  <c r="S54" i="7"/>
  <c r="O54" i="8"/>
  <c r="T54" i="7"/>
  <c r="M55" i="8"/>
  <c r="R55" i="7"/>
  <c r="N55" i="8"/>
  <c r="S55" i="7"/>
  <c r="O55" i="8"/>
  <c r="T55" i="7"/>
  <c r="M56" i="8"/>
  <c r="R56" i="7"/>
  <c r="N56" i="8"/>
  <c r="S56" i="7"/>
  <c r="O56" i="8"/>
  <c r="T56" i="7"/>
  <c r="M57" i="8"/>
  <c r="R57" i="7"/>
  <c r="N57" i="8"/>
  <c r="S57" i="7"/>
  <c r="O57" i="8"/>
  <c r="T57" i="7"/>
  <c r="T41" i="7"/>
  <c r="O41" i="8"/>
  <c r="R6" i="7"/>
  <c r="S6" i="7"/>
  <c r="R7" i="7"/>
  <c r="S7" i="7"/>
  <c r="T7" i="7"/>
  <c r="R8" i="7"/>
  <c r="S8" i="7"/>
  <c r="T8" i="7"/>
  <c r="R9" i="7"/>
  <c r="S9" i="7"/>
  <c r="T9" i="7"/>
  <c r="R10" i="7"/>
  <c r="S10" i="7"/>
  <c r="T10" i="7"/>
  <c r="R11" i="7"/>
  <c r="S11" i="7"/>
  <c r="T11" i="7"/>
  <c r="R12" i="7"/>
  <c r="S12" i="7"/>
  <c r="T12" i="7"/>
  <c r="R13" i="7"/>
  <c r="S13" i="7"/>
  <c r="T13" i="7"/>
  <c r="R14" i="7"/>
  <c r="S14" i="7"/>
  <c r="T14" i="7"/>
  <c r="R15" i="7"/>
  <c r="S15" i="7"/>
  <c r="T15" i="7"/>
  <c r="R16" i="7"/>
  <c r="S16" i="7"/>
  <c r="T16" i="7"/>
  <c r="R17" i="7"/>
  <c r="S17" i="7"/>
  <c r="T17" i="7"/>
  <c r="R18" i="9"/>
  <c r="S18" i="9"/>
  <c r="T18" i="9"/>
  <c r="R19" i="9"/>
  <c r="S19" i="9"/>
  <c r="T19" i="9"/>
  <c r="B77" i="9"/>
  <c r="H77" i="9" s="1"/>
  <c r="B77" i="10" s="1"/>
  <c r="J77" i="8"/>
  <c r="B78" i="9"/>
  <c r="H78" i="9" s="1"/>
  <c r="B78" i="10" s="1"/>
  <c r="J78" i="8"/>
  <c r="B79" i="9"/>
  <c r="H79" i="9" s="1"/>
  <c r="B79" i="10" s="1"/>
  <c r="J79" i="8"/>
  <c r="B80" i="9"/>
  <c r="H80" i="9" s="1"/>
  <c r="B80" i="10" s="1"/>
  <c r="J80" i="8"/>
  <c r="B81" i="9"/>
  <c r="H81" i="9" s="1"/>
  <c r="B81" i="10" s="1"/>
  <c r="J81" i="8"/>
  <c r="B82" i="9"/>
  <c r="H82" i="9" s="1"/>
  <c r="B82" i="10" s="1"/>
  <c r="J82" i="8"/>
  <c r="B83" i="9"/>
  <c r="H83" i="9" s="1"/>
  <c r="B83" i="10" s="1"/>
  <c r="J83" i="8"/>
  <c r="B84" i="9"/>
  <c r="H84" i="9" s="1"/>
  <c r="B84" i="10" s="1"/>
  <c r="J84" i="8"/>
  <c r="B85" i="9"/>
  <c r="H85" i="9" s="1"/>
  <c r="B85" i="10" s="1"/>
  <c r="J85" i="8"/>
  <c r="B86" i="9"/>
  <c r="H86" i="9" s="1"/>
  <c r="B86" i="10" s="1"/>
  <c r="J86" i="8"/>
  <c r="B87" i="9"/>
  <c r="H87" i="9" s="1"/>
  <c r="B87" i="10" s="1"/>
  <c r="J87" i="8"/>
  <c r="B98" i="9"/>
  <c r="H98" i="9" s="1"/>
  <c r="B98" i="10" s="1"/>
  <c r="B99" i="9"/>
  <c r="H99" i="9" s="1"/>
  <c r="B99" i="10" s="1"/>
  <c r="B100" i="9"/>
  <c r="H100" i="9" s="1"/>
  <c r="B100" i="10" s="1"/>
  <c r="B101" i="9"/>
  <c r="H101" i="9" s="1"/>
  <c r="B101" i="10" s="1"/>
  <c r="T76" i="6"/>
  <c r="O76" i="7"/>
  <c r="O115" i="7" s="1"/>
  <c r="S76" i="6"/>
  <c r="N76" i="7"/>
  <c r="R76" i="6"/>
  <c r="M76" i="7"/>
  <c r="Q76" i="6"/>
  <c r="Q115" i="6" s="1"/>
  <c r="L76" i="7"/>
  <c r="L115" i="7" s="1"/>
  <c r="P76" i="6"/>
  <c r="K76" i="7"/>
  <c r="B42" i="7"/>
  <c r="H42" i="7" s="1"/>
  <c r="H24" i="8" s="1"/>
  <c r="B24" i="9" s="1"/>
  <c r="J42" i="6"/>
  <c r="K42" i="7"/>
  <c r="K24" i="8" s="1"/>
  <c r="P24" i="8" s="1"/>
  <c r="P42" i="6"/>
  <c r="L42" i="7"/>
  <c r="Q24" i="8" s="1"/>
  <c r="Q42" i="6"/>
  <c r="B43" i="7"/>
  <c r="H43" i="7" s="1"/>
  <c r="J43" i="6"/>
  <c r="K43" i="7"/>
  <c r="K25" i="8" s="1"/>
  <c r="P25" i="8" s="1"/>
  <c r="P43" i="6"/>
  <c r="L43" i="7"/>
  <c r="Q25" i="8" s="1"/>
  <c r="Q43" i="6"/>
  <c r="B44" i="7"/>
  <c r="H44" i="7" s="1"/>
  <c r="J44" i="6"/>
  <c r="K44" i="7"/>
  <c r="K26" i="8" s="1"/>
  <c r="P26" i="8" s="1"/>
  <c r="P44" i="6"/>
  <c r="L44" i="7"/>
  <c r="Q26" i="8" s="1"/>
  <c r="Q44" i="6"/>
  <c r="B45" i="7"/>
  <c r="H45" i="7" s="1"/>
  <c r="J45" i="6"/>
  <c r="K45" i="7"/>
  <c r="K27" i="8" s="1"/>
  <c r="P45" i="6"/>
  <c r="L45" i="7"/>
  <c r="Q45" i="6"/>
  <c r="B46" i="7"/>
  <c r="H46" i="7" s="1"/>
  <c r="J46" i="6"/>
  <c r="K46" i="7"/>
  <c r="K28" i="8" s="1"/>
  <c r="P46" i="6"/>
  <c r="L46" i="7"/>
  <c r="Q46" i="6"/>
  <c r="B48" i="7"/>
  <c r="H48" i="7" s="1"/>
  <c r="J48" i="6"/>
  <c r="K48" i="7"/>
  <c r="K30" i="8" s="1"/>
  <c r="P48" i="6"/>
  <c r="L48" i="7"/>
  <c r="Q48" i="6"/>
  <c r="B49" i="7"/>
  <c r="H49" i="7" s="1"/>
  <c r="J49" i="6"/>
  <c r="K49" i="7"/>
  <c r="K31" i="8" s="1"/>
  <c r="P49" i="6"/>
  <c r="L49" i="7"/>
  <c r="Q49" i="6"/>
  <c r="B50" i="7"/>
  <c r="H50" i="7" s="1"/>
  <c r="J50" i="6"/>
  <c r="K50" i="7"/>
  <c r="K32" i="8" s="1"/>
  <c r="P50" i="6"/>
  <c r="L50" i="7"/>
  <c r="Q50" i="6"/>
  <c r="B51" i="7"/>
  <c r="H51" i="7" s="1"/>
  <c r="J51" i="6"/>
  <c r="K51" i="7"/>
  <c r="K33" i="8" s="1"/>
  <c r="P51" i="6"/>
  <c r="L51" i="7"/>
  <c r="Q51" i="6"/>
  <c r="B52" i="7"/>
  <c r="H52" i="7" s="1"/>
  <c r="J52" i="6"/>
  <c r="K52" i="7"/>
  <c r="K34" i="8" s="1"/>
  <c r="P52" i="6"/>
  <c r="L52" i="7"/>
  <c r="Q52" i="6"/>
  <c r="B53" i="7"/>
  <c r="H53" i="7" s="1"/>
  <c r="J53" i="6"/>
  <c r="K53" i="7"/>
  <c r="K35" i="8" s="1"/>
  <c r="P53" i="6"/>
  <c r="L53" i="7"/>
  <c r="Q53" i="6"/>
  <c r="B54" i="7"/>
  <c r="H54" i="7" s="1"/>
  <c r="J54" i="6"/>
  <c r="K54" i="7"/>
  <c r="K36" i="8" s="1"/>
  <c r="P54" i="6"/>
  <c r="L54" i="7"/>
  <c r="Q54" i="6"/>
  <c r="B55" i="7"/>
  <c r="H55" i="7" s="1"/>
  <c r="J55" i="6"/>
  <c r="K55" i="7"/>
  <c r="K37" i="8" s="1"/>
  <c r="P55" i="6"/>
  <c r="L55" i="7"/>
  <c r="Q55" i="6"/>
  <c r="B56" i="7"/>
  <c r="H56" i="7" s="1"/>
  <c r="J56" i="6"/>
  <c r="K56" i="7"/>
  <c r="P56" i="6"/>
  <c r="L56" i="7"/>
  <c r="Q56" i="6"/>
  <c r="B57" i="7"/>
  <c r="H57" i="7" s="1"/>
  <c r="J57" i="6"/>
  <c r="K57" i="7"/>
  <c r="P57" i="6"/>
  <c r="L57" i="7"/>
  <c r="Q57" i="6"/>
  <c r="K47" i="7"/>
  <c r="K29" i="8" s="1"/>
  <c r="P47" i="6"/>
  <c r="L47" i="7"/>
  <c r="Q47" i="6"/>
  <c r="Q41" i="6"/>
  <c r="L41" i="7"/>
  <c r="Q23" i="8" s="1"/>
  <c r="P41" i="6"/>
  <c r="K41" i="7"/>
  <c r="K23" i="8" s="1"/>
  <c r="P23" i="8" s="1"/>
  <c r="U41" i="5"/>
  <c r="B41" i="7"/>
  <c r="H41" i="7" s="1"/>
  <c r="J41" i="6"/>
  <c r="U41" i="6"/>
  <c r="B12" i="9"/>
  <c r="H12" i="9" s="1"/>
  <c r="J12" i="8"/>
  <c r="H15" i="5"/>
  <c r="H14" i="5"/>
  <c r="H13" i="5"/>
  <c r="H11" i="5"/>
  <c r="H10" i="5"/>
  <c r="H9" i="5"/>
  <c r="H8" i="5"/>
  <c r="H7" i="5"/>
  <c r="H6" i="5"/>
  <c r="K6" i="7"/>
  <c r="P6" i="6"/>
  <c r="Q6" i="6"/>
  <c r="K7" i="7"/>
  <c r="P7" i="6"/>
  <c r="Q7" i="6"/>
  <c r="K8" i="7"/>
  <c r="P8" i="6"/>
  <c r="Q8" i="6"/>
  <c r="K9" i="7"/>
  <c r="P9" i="6"/>
  <c r="Q9" i="6"/>
  <c r="K10" i="7"/>
  <c r="P10" i="6"/>
  <c r="Q10" i="6"/>
  <c r="K11" i="7"/>
  <c r="P11" i="6"/>
  <c r="Q11" i="6"/>
  <c r="K12" i="7"/>
  <c r="P12" i="6"/>
  <c r="Q12" i="6"/>
  <c r="K13" i="7"/>
  <c r="P13" i="6"/>
  <c r="Q13" i="6"/>
  <c r="K14" i="7"/>
  <c r="P14" i="6"/>
  <c r="Q14" i="6"/>
  <c r="K15" i="7"/>
  <c r="P15" i="6"/>
  <c r="Q15" i="6"/>
  <c r="K16" i="7"/>
  <c r="P16" i="6"/>
  <c r="Q16" i="6"/>
  <c r="K17" i="7"/>
  <c r="P17" i="6"/>
  <c r="Q17" i="6"/>
  <c r="K18" i="8"/>
  <c r="P18" i="8" s="1"/>
  <c r="Q18" i="8"/>
  <c r="K19" i="8"/>
  <c r="P19" i="8" s="1"/>
  <c r="Q19" i="8"/>
  <c r="H76" i="4"/>
  <c r="H61" i="5" s="1"/>
  <c r="B115" i="4"/>
  <c r="U47" i="4"/>
  <c r="J47" i="4"/>
  <c r="O5" i="8"/>
  <c r="T5" i="7"/>
  <c r="T38" i="7" s="1"/>
  <c r="N5" i="7"/>
  <c r="N38" i="7" s="1"/>
  <c r="S5" i="6"/>
  <c r="S38" i="6" s="1"/>
  <c r="M5" i="7"/>
  <c r="M38" i="7" s="1"/>
  <c r="R5" i="6"/>
  <c r="R38" i="6" s="1"/>
  <c r="L5" i="7"/>
  <c r="L38" i="7" s="1"/>
  <c r="Q5" i="6"/>
  <c r="Q38" i="6" s="1"/>
  <c r="K5" i="7"/>
  <c r="K38" i="7" s="1"/>
  <c r="P5" i="6"/>
  <c r="P38" i="6" s="1"/>
  <c r="J12" i="7"/>
  <c r="T115" i="6" l="1"/>
  <c r="T23" i="9"/>
  <c r="S23" i="8"/>
  <c r="R23" i="8"/>
  <c r="S102" i="7"/>
  <c r="N102" i="8"/>
  <c r="R102" i="7"/>
  <c r="M102" i="8"/>
  <c r="P102" i="7"/>
  <c r="K102" i="8"/>
  <c r="B134" i="8"/>
  <c r="H134" i="8" s="1"/>
  <c r="J134" i="7"/>
  <c r="U105" i="7"/>
  <c r="B105" i="8"/>
  <c r="H105" i="8" s="1"/>
  <c r="J105" i="7"/>
  <c r="S135" i="3"/>
  <c r="S157" i="3" s="1"/>
  <c r="S158" i="3" s="1"/>
  <c r="N157" i="3"/>
  <c r="R135" i="3"/>
  <c r="R157" i="3" s="1"/>
  <c r="R158" i="3" s="1"/>
  <c r="M157" i="3"/>
  <c r="L105" i="10"/>
  <c r="Q105" i="9"/>
  <c r="O157" i="5"/>
  <c r="O156" i="6" s="1"/>
  <c r="O134" i="6"/>
  <c r="T135" i="5"/>
  <c r="T157" i="5" s="1"/>
  <c r="O6" i="8"/>
  <c r="O38" i="7"/>
  <c r="B59" i="11"/>
  <c r="H59" i="11" s="1"/>
  <c r="J59" i="10"/>
  <c r="U59" i="10"/>
  <c r="B60" i="11"/>
  <c r="H60" i="11" s="1"/>
  <c r="J60" i="10"/>
  <c r="U60" i="10"/>
  <c r="H104" i="10"/>
  <c r="J104" i="9"/>
  <c r="U104" i="9"/>
  <c r="H94" i="10"/>
  <c r="J94" i="9"/>
  <c r="U94" i="9"/>
  <c r="H95" i="10"/>
  <c r="J95" i="9"/>
  <c r="U95" i="9"/>
  <c r="B133" i="11"/>
  <c r="H133" i="11" s="1"/>
  <c r="J133" i="10"/>
  <c r="B132" i="11"/>
  <c r="H132" i="11" s="1"/>
  <c r="J132" i="10"/>
  <c r="B131" i="11"/>
  <c r="H131" i="11" s="1"/>
  <c r="J131" i="10"/>
  <c r="B130" i="11"/>
  <c r="H130" i="11" s="1"/>
  <c r="J130" i="10"/>
  <c r="B129" i="11"/>
  <c r="H129" i="11" s="1"/>
  <c r="J129" i="10"/>
  <c r="B72" i="9"/>
  <c r="H72" i="9" s="1"/>
  <c r="J72" i="8"/>
  <c r="B71" i="9"/>
  <c r="H71" i="9" s="1"/>
  <c r="J71" i="8"/>
  <c r="B70" i="9"/>
  <c r="H70" i="9" s="1"/>
  <c r="J70" i="8"/>
  <c r="B69" i="9"/>
  <c r="H69" i="9" s="1"/>
  <c r="J69" i="8"/>
  <c r="B68" i="9"/>
  <c r="H68" i="9" s="1"/>
  <c r="J68" i="8"/>
  <c r="B65" i="9"/>
  <c r="H65" i="9" s="1"/>
  <c r="J65" i="8"/>
  <c r="B64" i="9"/>
  <c r="H64" i="9" s="1"/>
  <c r="J64" i="8"/>
  <c r="B63" i="9"/>
  <c r="H63" i="9" s="1"/>
  <c r="J63" i="8"/>
  <c r="B62" i="9"/>
  <c r="H62" i="9" s="1"/>
  <c r="J62" i="8"/>
  <c r="H128" i="10"/>
  <c r="J128" i="9"/>
  <c r="Q135" i="4"/>
  <c r="L135" i="5"/>
  <c r="K105" i="9"/>
  <c r="P105" i="8"/>
  <c r="M105" i="9"/>
  <c r="R105" i="8"/>
  <c r="N105" i="9"/>
  <c r="S105" i="8"/>
  <c r="O105" i="9"/>
  <c r="T105" i="8"/>
  <c r="B23" i="8"/>
  <c r="H23" i="8" s="1"/>
  <c r="B23" i="9" s="1"/>
  <c r="U23" i="7"/>
  <c r="H66" i="7"/>
  <c r="B61" i="6"/>
  <c r="H61" i="6" s="1"/>
  <c r="J61" i="5"/>
  <c r="U61" i="5"/>
  <c r="K29" i="9"/>
  <c r="P29" i="9" s="1"/>
  <c r="P29" i="8"/>
  <c r="K37" i="9"/>
  <c r="P37" i="9" s="1"/>
  <c r="P37" i="8"/>
  <c r="K36" i="9"/>
  <c r="P36" i="9" s="1"/>
  <c r="P36" i="8"/>
  <c r="K35" i="9"/>
  <c r="P35" i="9" s="1"/>
  <c r="P35" i="8"/>
  <c r="K34" i="9"/>
  <c r="P34" i="9" s="1"/>
  <c r="P34" i="8"/>
  <c r="K33" i="9"/>
  <c r="P33" i="9" s="1"/>
  <c r="P33" i="8"/>
  <c r="K32" i="9"/>
  <c r="P32" i="9" s="1"/>
  <c r="P32" i="8"/>
  <c r="K31" i="9"/>
  <c r="P31" i="9" s="1"/>
  <c r="P31" i="8"/>
  <c r="K30" i="9"/>
  <c r="P30" i="9" s="1"/>
  <c r="P30" i="8"/>
  <c r="K28" i="9"/>
  <c r="P28" i="9" s="1"/>
  <c r="P28" i="8"/>
  <c r="K27" i="9"/>
  <c r="P27" i="9" s="1"/>
  <c r="P27" i="8"/>
  <c r="U93" i="5"/>
  <c r="H93" i="6"/>
  <c r="B93" i="7" s="1"/>
  <c r="J93" i="5"/>
  <c r="H102" i="6"/>
  <c r="B102" i="7" s="1"/>
  <c r="H102" i="7" s="1"/>
  <c r="J102" i="5"/>
  <c r="U102" i="5"/>
  <c r="S58" i="4"/>
  <c r="S73" i="4" s="1"/>
  <c r="N73" i="4"/>
  <c r="R58" i="4"/>
  <c r="R73" i="4" s="1"/>
  <c r="M73" i="4"/>
  <c r="Q136" i="4"/>
  <c r="Q157" i="4" s="1"/>
  <c r="L136" i="5"/>
  <c r="Q58" i="4"/>
  <c r="Q73" i="4" s="1"/>
  <c r="Q158" i="4" s="1"/>
  <c r="L73" i="4"/>
  <c r="N93" i="7"/>
  <c r="N115" i="7" s="1"/>
  <c r="S93" i="6"/>
  <c r="S102" i="6"/>
  <c r="M93" i="7"/>
  <c r="M115" i="7" s="1"/>
  <c r="R93" i="6"/>
  <c r="R102" i="6"/>
  <c r="K93" i="7"/>
  <c r="K115" i="7" s="1"/>
  <c r="P93" i="6"/>
  <c r="P102" i="6"/>
  <c r="O61" i="9"/>
  <c r="T61" i="8"/>
  <c r="O72" i="10"/>
  <c r="T72" i="9"/>
  <c r="N72" i="9"/>
  <c r="S72" i="8"/>
  <c r="M72" i="9"/>
  <c r="R72" i="8"/>
  <c r="L72" i="9"/>
  <c r="Q72" i="8"/>
  <c r="U72" i="7"/>
  <c r="K72" i="9"/>
  <c r="P72" i="8"/>
  <c r="U72" i="8" s="1"/>
  <c r="O71" i="10"/>
  <c r="T71" i="9"/>
  <c r="N71" i="9"/>
  <c r="S71" i="8"/>
  <c r="M71" i="9"/>
  <c r="R71" i="8"/>
  <c r="L71" i="9"/>
  <c r="Q71" i="8"/>
  <c r="U71" i="7"/>
  <c r="K71" i="9"/>
  <c r="P71" i="8"/>
  <c r="U71" i="8" s="1"/>
  <c r="O70" i="10"/>
  <c r="T70" i="9"/>
  <c r="N70" i="9"/>
  <c r="S70" i="8"/>
  <c r="M70" i="9"/>
  <c r="R70" i="8"/>
  <c r="L70" i="9"/>
  <c r="Q70" i="8"/>
  <c r="U70" i="7"/>
  <c r="K70" i="9"/>
  <c r="P70" i="8"/>
  <c r="U70" i="8" s="1"/>
  <c r="O69" i="10"/>
  <c r="T69" i="9"/>
  <c r="N69" i="9"/>
  <c r="S69" i="8"/>
  <c r="M69" i="9"/>
  <c r="R69" i="8"/>
  <c r="L69" i="9"/>
  <c r="Q69" i="8"/>
  <c r="U69" i="7"/>
  <c r="K69" i="9"/>
  <c r="P69" i="8"/>
  <c r="U69" i="8" s="1"/>
  <c r="O68" i="10"/>
  <c r="T68" i="9"/>
  <c r="N68" i="9"/>
  <c r="S68" i="8"/>
  <c r="M68" i="9"/>
  <c r="R68" i="8"/>
  <c r="L68" i="9"/>
  <c r="Q68" i="8"/>
  <c r="U68" i="7"/>
  <c r="K68" i="9"/>
  <c r="P68" i="8"/>
  <c r="U68" i="8" s="1"/>
  <c r="O67" i="10"/>
  <c r="T67" i="9"/>
  <c r="N67" i="10"/>
  <c r="S67" i="9"/>
  <c r="M67" i="10"/>
  <c r="R67" i="9"/>
  <c r="L67" i="10"/>
  <c r="Q67" i="9"/>
  <c r="U67" i="8"/>
  <c r="K67" i="10"/>
  <c r="P67" i="9"/>
  <c r="U67" i="9" s="1"/>
  <c r="O66" i="10"/>
  <c r="T66" i="9"/>
  <c r="N66" i="9"/>
  <c r="S66" i="8"/>
  <c r="M66" i="9"/>
  <c r="R66" i="8"/>
  <c r="L66" i="9"/>
  <c r="Q66" i="8"/>
  <c r="U66" i="7"/>
  <c r="K66" i="9"/>
  <c r="P66" i="8"/>
  <c r="O65" i="10"/>
  <c r="T65" i="9"/>
  <c r="N65" i="9"/>
  <c r="S65" i="8"/>
  <c r="M65" i="9"/>
  <c r="R65" i="8"/>
  <c r="L65" i="9"/>
  <c r="Q65" i="8"/>
  <c r="U65" i="7"/>
  <c r="K65" i="9"/>
  <c r="P65" i="8"/>
  <c r="U65" i="8" s="1"/>
  <c r="O64" i="10"/>
  <c r="T64" i="9"/>
  <c r="N64" i="9"/>
  <c r="S64" i="8"/>
  <c r="M64" i="9"/>
  <c r="R64" i="8"/>
  <c r="L64" i="9"/>
  <c r="Q64" i="8"/>
  <c r="U64" i="7"/>
  <c r="K64" i="9"/>
  <c r="P64" i="8"/>
  <c r="U64" i="8" s="1"/>
  <c r="O63" i="10"/>
  <c r="T63" i="9"/>
  <c r="N63" i="9"/>
  <c r="S63" i="8"/>
  <c r="M63" i="9"/>
  <c r="R63" i="8"/>
  <c r="L63" i="9"/>
  <c r="Q63" i="8"/>
  <c r="U63" i="7"/>
  <c r="K63" i="9"/>
  <c r="P63" i="8"/>
  <c r="U63" i="8" s="1"/>
  <c r="O62" i="10"/>
  <c r="T62" i="9"/>
  <c r="N62" i="9"/>
  <c r="S62" i="8"/>
  <c r="M62" i="9"/>
  <c r="R62" i="8"/>
  <c r="L62" i="9"/>
  <c r="Q62" i="8"/>
  <c r="U62" i="7"/>
  <c r="K62" i="9"/>
  <c r="P62" i="8"/>
  <c r="U62" i="8" s="1"/>
  <c r="O107" i="9"/>
  <c r="T107" i="8"/>
  <c r="U107" i="8" s="1"/>
  <c r="K108" i="9"/>
  <c r="P108" i="8"/>
  <c r="M108" i="9"/>
  <c r="R108" i="8"/>
  <c r="N108" i="9"/>
  <c r="S108" i="8"/>
  <c r="O108" i="9"/>
  <c r="T108" i="8"/>
  <c r="K109" i="9"/>
  <c r="P109" i="8"/>
  <c r="M109" i="9"/>
  <c r="R109" i="8"/>
  <c r="N109" i="9"/>
  <c r="S109" i="8"/>
  <c r="O109" i="9"/>
  <c r="T109" i="8"/>
  <c r="K110" i="9"/>
  <c r="P110" i="8"/>
  <c r="M110" i="9"/>
  <c r="R110" i="8"/>
  <c r="N110" i="9"/>
  <c r="S110" i="8"/>
  <c r="O110" i="9"/>
  <c r="T110" i="8"/>
  <c r="K111" i="9"/>
  <c r="P111" i="8"/>
  <c r="M111" i="9"/>
  <c r="R111" i="8"/>
  <c r="N111" i="9"/>
  <c r="S111" i="8"/>
  <c r="O111" i="9"/>
  <c r="T111" i="8"/>
  <c r="K112" i="9"/>
  <c r="P112" i="8"/>
  <c r="M112" i="9"/>
  <c r="R112" i="8"/>
  <c r="N112" i="9"/>
  <c r="S112" i="8"/>
  <c r="O112" i="9"/>
  <c r="T112" i="8"/>
  <c r="K113" i="9"/>
  <c r="P113" i="8"/>
  <c r="M113" i="9"/>
  <c r="R113" i="8"/>
  <c r="N113" i="9"/>
  <c r="S113" i="8"/>
  <c r="O113" i="9"/>
  <c r="T113" i="8"/>
  <c r="K114" i="9"/>
  <c r="P114" i="8"/>
  <c r="M114" i="9"/>
  <c r="R114" i="8"/>
  <c r="N114" i="9"/>
  <c r="S114" i="8"/>
  <c r="O114" i="9"/>
  <c r="T114" i="8"/>
  <c r="O92" i="9"/>
  <c r="T92" i="8"/>
  <c r="O102" i="9"/>
  <c r="T102" i="8"/>
  <c r="N92" i="9"/>
  <c r="S92" i="8"/>
  <c r="N102" i="9"/>
  <c r="S102" i="8"/>
  <c r="M92" i="9"/>
  <c r="R92" i="8"/>
  <c r="M102" i="9"/>
  <c r="R102" i="8"/>
  <c r="U92" i="7"/>
  <c r="K92" i="9"/>
  <c r="P92" i="8"/>
  <c r="U92" i="8" s="1"/>
  <c r="K102" i="9"/>
  <c r="P102" i="8"/>
  <c r="H114" i="10"/>
  <c r="J114" i="9"/>
  <c r="H113" i="10"/>
  <c r="J113" i="9"/>
  <c r="H112" i="10"/>
  <c r="J112" i="9"/>
  <c r="H111" i="10"/>
  <c r="J111" i="9"/>
  <c r="H110" i="10"/>
  <c r="J110" i="9"/>
  <c r="H109" i="10"/>
  <c r="J109" i="9"/>
  <c r="H108" i="10"/>
  <c r="J108" i="9"/>
  <c r="H107" i="10"/>
  <c r="J107" i="9"/>
  <c r="H92" i="10"/>
  <c r="J92" i="9"/>
  <c r="H91" i="10"/>
  <c r="J91" i="9"/>
  <c r="H90" i="10"/>
  <c r="J90" i="9"/>
  <c r="L93" i="9"/>
  <c r="Q93" i="8"/>
  <c r="L103" i="9"/>
  <c r="Q103" i="8"/>
  <c r="L96" i="9"/>
  <c r="Q96" i="8"/>
  <c r="L106" i="9"/>
  <c r="Q106" i="8"/>
  <c r="L91" i="11"/>
  <c r="Q91" i="10"/>
  <c r="L90" i="11"/>
  <c r="Q90" i="10"/>
  <c r="L89" i="11"/>
  <c r="Q89" i="10"/>
  <c r="L88" i="11"/>
  <c r="Q88" i="10"/>
  <c r="B59" i="30"/>
  <c r="H59" i="30" s="1"/>
  <c r="J59" i="29"/>
  <c r="K59" i="30"/>
  <c r="P59" i="29"/>
  <c r="L59" i="30"/>
  <c r="Q59" i="30" s="1"/>
  <c r="Q59" i="29"/>
  <c r="M59" i="30"/>
  <c r="R59" i="30" s="1"/>
  <c r="R59" i="29"/>
  <c r="N59" i="30"/>
  <c r="S59" i="30" s="1"/>
  <c r="S59" i="29"/>
  <c r="O59" i="30"/>
  <c r="T59" i="29"/>
  <c r="B60" i="30"/>
  <c r="H60" i="30" s="1"/>
  <c r="J60" i="29"/>
  <c r="K60" i="30"/>
  <c r="P60" i="29"/>
  <c r="L60" i="30"/>
  <c r="Q60" i="30" s="1"/>
  <c r="Q60" i="29"/>
  <c r="M60" i="30"/>
  <c r="R60" i="30" s="1"/>
  <c r="R60" i="29"/>
  <c r="N60" i="30"/>
  <c r="S60" i="30" s="1"/>
  <c r="S60" i="29"/>
  <c r="O60" i="30"/>
  <c r="T60" i="29"/>
  <c r="K59" i="14"/>
  <c r="P59" i="13"/>
  <c r="L59" i="14"/>
  <c r="Q59" i="13"/>
  <c r="M59" i="14"/>
  <c r="R59" i="13"/>
  <c r="N59" i="14"/>
  <c r="S59" i="13"/>
  <c r="O59" i="14"/>
  <c r="T59" i="13"/>
  <c r="K60" i="14"/>
  <c r="P60" i="13"/>
  <c r="L60" i="14"/>
  <c r="Q60" i="13"/>
  <c r="M60" i="14"/>
  <c r="R60" i="13"/>
  <c r="N60" i="14"/>
  <c r="S60" i="13"/>
  <c r="O60" i="14"/>
  <c r="T60" i="13"/>
  <c r="K104" i="13"/>
  <c r="P104" i="12"/>
  <c r="L104" i="13"/>
  <c r="Q104" i="12"/>
  <c r="M104" i="13"/>
  <c r="R104" i="12"/>
  <c r="N104" i="13"/>
  <c r="S104" i="12"/>
  <c r="O104" i="13"/>
  <c r="T104" i="12"/>
  <c r="K137" i="13"/>
  <c r="P137" i="12"/>
  <c r="L137" i="13"/>
  <c r="Q137" i="12"/>
  <c r="M137" i="13"/>
  <c r="R137" i="12"/>
  <c r="N137" i="13"/>
  <c r="S137" i="12"/>
  <c r="O137" i="13"/>
  <c r="T137" i="12"/>
  <c r="K138" i="13"/>
  <c r="P138" i="12"/>
  <c r="L138" i="13"/>
  <c r="Q138" i="12"/>
  <c r="M138" i="13"/>
  <c r="R138" i="12"/>
  <c r="N138" i="13"/>
  <c r="S138" i="12"/>
  <c r="O138" i="13"/>
  <c r="T138" i="12"/>
  <c r="K139" i="13"/>
  <c r="P139" i="12"/>
  <c r="L139" i="13"/>
  <c r="Q139" i="12"/>
  <c r="M139" i="13"/>
  <c r="R139" i="12"/>
  <c r="N139" i="13"/>
  <c r="S139" i="12"/>
  <c r="O139" i="13"/>
  <c r="T139" i="12"/>
  <c r="K140" i="13"/>
  <c r="P140" i="12"/>
  <c r="L140" i="13"/>
  <c r="Q140" i="12"/>
  <c r="M140" i="13"/>
  <c r="R140" i="12"/>
  <c r="N140" i="13"/>
  <c r="S140" i="12"/>
  <c r="O140" i="13"/>
  <c r="T140" i="12"/>
  <c r="K141" i="13"/>
  <c r="P141" i="12"/>
  <c r="L141" i="13"/>
  <c r="Q141" i="12"/>
  <c r="M141" i="13"/>
  <c r="R141" i="12"/>
  <c r="N141" i="13"/>
  <c r="S141" i="12"/>
  <c r="O141" i="13"/>
  <c r="T141" i="12"/>
  <c r="K142" i="13"/>
  <c r="P142" i="12"/>
  <c r="L142" i="13"/>
  <c r="Q142" i="12"/>
  <c r="M142" i="13"/>
  <c r="R142" i="12"/>
  <c r="N142" i="13"/>
  <c r="S142" i="12"/>
  <c r="O142" i="13"/>
  <c r="T142" i="12"/>
  <c r="K143" i="13"/>
  <c r="P143" i="12"/>
  <c r="L143" i="13"/>
  <c r="Q143" i="12"/>
  <c r="M143" i="13"/>
  <c r="R143" i="12"/>
  <c r="N143" i="13"/>
  <c r="S143" i="12"/>
  <c r="O143" i="13"/>
  <c r="T143" i="12"/>
  <c r="K144" i="13"/>
  <c r="P144" i="12"/>
  <c r="L144" i="13"/>
  <c r="Q144" i="12"/>
  <c r="M144" i="13"/>
  <c r="R144" i="12"/>
  <c r="N144" i="13"/>
  <c r="S144" i="12"/>
  <c r="O144" i="13"/>
  <c r="T144" i="12"/>
  <c r="K145" i="13"/>
  <c r="P145" i="12"/>
  <c r="L145" i="13"/>
  <c r="Q145" i="12"/>
  <c r="M145" i="13"/>
  <c r="R145" i="12"/>
  <c r="N145" i="13"/>
  <c r="S145" i="12"/>
  <c r="O145" i="13"/>
  <c r="T145" i="12"/>
  <c r="K146" i="13"/>
  <c r="P146" i="12"/>
  <c r="L146" i="13"/>
  <c r="Q146" i="12"/>
  <c r="M146" i="13"/>
  <c r="R146" i="12"/>
  <c r="N146" i="13"/>
  <c r="S146" i="12"/>
  <c r="O146" i="13"/>
  <c r="T146" i="12"/>
  <c r="K147" i="13"/>
  <c r="P147" i="12"/>
  <c r="L147" i="13"/>
  <c r="Q147" i="12"/>
  <c r="M147" i="13"/>
  <c r="R147" i="12"/>
  <c r="N147" i="13"/>
  <c r="S147" i="12"/>
  <c r="O147" i="13"/>
  <c r="T147" i="12"/>
  <c r="K148" i="13"/>
  <c r="P148" i="12"/>
  <c r="L148" i="13"/>
  <c r="Q148" i="12"/>
  <c r="M148" i="13"/>
  <c r="R148" i="12"/>
  <c r="N148" i="13"/>
  <c r="S148" i="12"/>
  <c r="O148" i="13"/>
  <c r="T148" i="12"/>
  <c r="K149" i="13"/>
  <c r="P149" i="12"/>
  <c r="L149" i="13"/>
  <c r="Q149" i="12"/>
  <c r="M149" i="13"/>
  <c r="R149" i="12"/>
  <c r="N149" i="13"/>
  <c r="S149" i="12"/>
  <c r="O149" i="13"/>
  <c r="T149" i="12"/>
  <c r="K150" i="13"/>
  <c r="P150" i="12"/>
  <c r="L150" i="13"/>
  <c r="Q150" i="12"/>
  <c r="M150" i="13"/>
  <c r="R150" i="12"/>
  <c r="N150" i="13"/>
  <c r="S150" i="12"/>
  <c r="O150" i="13"/>
  <c r="T150" i="12"/>
  <c r="K151" i="13"/>
  <c r="P151" i="12"/>
  <c r="L151" i="13"/>
  <c r="Q151" i="12"/>
  <c r="M151" i="13"/>
  <c r="R151" i="12"/>
  <c r="N151" i="13"/>
  <c r="S151" i="12"/>
  <c r="O151" i="13"/>
  <c r="T151" i="12"/>
  <c r="K152" i="13"/>
  <c r="P152" i="12"/>
  <c r="L152" i="13"/>
  <c r="Q152" i="12"/>
  <c r="M152" i="13"/>
  <c r="R152" i="12"/>
  <c r="N152" i="13"/>
  <c r="S152" i="12"/>
  <c r="O152" i="13"/>
  <c r="T152" i="12"/>
  <c r="K153" i="13"/>
  <c r="P153" i="12"/>
  <c r="L153" i="13"/>
  <c r="Q153" i="12"/>
  <c r="M153" i="13"/>
  <c r="R153" i="12"/>
  <c r="N153" i="13"/>
  <c r="S153" i="12"/>
  <c r="O153" i="13"/>
  <c r="T153" i="12"/>
  <c r="K154" i="13"/>
  <c r="P154" i="12"/>
  <c r="L154" i="13"/>
  <c r="Q154" i="12"/>
  <c r="M154" i="13"/>
  <c r="R154" i="12"/>
  <c r="N154" i="13"/>
  <c r="S154" i="12"/>
  <c r="O154" i="13"/>
  <c r="T154" i="12"/>
  <c r="K155" i="13"/>
  <c r="P155" i="12"/>
  <c r="L155" i="13"/>
  <c r="Q155" i="12"/>
  <c r="M155" i="13"/>
  <c r="R155" i="12"/>
  <c r="N155" i="13"/>
  <c r="S155" i="12"/>
  <c r="O155" i="13"/>
  <c r="T155" i="12"/>
  <c r="B137" i="12"/>
  <c r="H137" i="12" s="1"/>
  <c r="J137" i="11"/>
  <c r="U137" i="11"/>
  <c r="B138" i="12"/>
  <c r="H138" i="12" s="1"/>
  <c r="J138" i="11"/>
  <c r="U138" i="11"/>
  <c r="B139" i="12"/>
  <c r="H139" i="12" s="1"/>
  <c r="J139" i="11"/>
  <c r="U139" i="11"/>
  <c r="B140" i="12"/>
  <c r="H140" i="12" s="1"/>
  <c r="J140" i="11"/>
  <c r="U140" i="11"/>
  <c r="B141" i="12"/>
  <c r="H141" i="12" s="1"/>
  <c r="J141" i="11"/>
  <c r="U141" i="11"/>
  <c r="B142" i="12"/>
  <c r="H142" i="12" s="1"/>
  <c r="J142" i="11"/>
  <c r="U142" i="11"/>
  <c r="B143" i="12"/>
  <c r="H143" i="12" s="1"/>
  <c r="J143" i="11"/>
  <c r="U143" i="11"/>
  <c r="B144" i="12"/>
  <c r="H144" i="12" s="1"/>
  <c r="J144" i="11"/>
  <c r="U144" i="11"/>
  <c r="B145" i="12"/>
  <c r="H145" i="12" s="1"/>
  <c r="J145" i="11"/>
  <c r="U145" i="11"/>
  <c r="B146" i="12"/>
  <c r="H146" i="12" s="1"/>
  <c r="J146" i="11"/>
  <c r="U146" i="11"/>
  <c r="B147" i="12"/>
  <c r="H147" i="12" s="1"/>
  <c r="J147" i="11"/>
  <c r="U147" i="11"/>
  <c r="B148" i="12"/>
  <c r="H148" i="12" s="1"/>
  <c r="J148" i="11"/>
  <c r="U148" i="11"/>
  <c r="B149" i="12"/>
  <c r="H149" i="12" s="1"/>
  <c r="J149" i="11"/>
  <c r="U149" i="11"/>
  <c r="B150" i="12"/>
  <c r="H150" i="12" s="1"/>
  <c r="J150" i="11"/>
  <c r="U150" i="11"/>
  <c r="B151" i="12"/>
  <c r="H151" i="12" s="1"/>
  <c r="J151" i="11"/>
  <c r="U151" i="11"/>
  <c r="B152" i="12"/>
  <c r="H152" i="12" s="1"/>
  <c r="J152" i="11"/>
  <c r="U152" i="11"/>
  <c r="B153" i="12"/>
  <c r="H153" i="12" s="1"/>
  <c r="J153" i="11"/>
  <c r="U153" i="11"/>
  <c r="B154" i="12"/>
  <c r="H154" i="12" s="1"/>
  <c r="J154" i="11"/>
  <c r="U154" i="11"/>
  <c r="B155" i="12"/>
  <c r="H155" i="12" s="1"/>
  <c r="J155" i="11"/>
  <c r="U155" i="11"/>
  <c r="K94" i="13"/>
  <c r="P94" i="12"/>
  <c r="L94" i="13"/>
  <c r="Q94" i="12"/>
  <c r="M94" i="13"/>
  <c r="R94" i="12"/>
  <c r="N94" i="13"/>
  <c r="S94" i="12"/>
  <c r="O94" i="13"/>
  <c r="T94" i="12"/>
  <c r="K95" i="13"/>
  <c r="P95" i="12"/>
  <c r="L95" i="13"/>
  <c r="Q95" i="12"/>
  <c r="M95" i="13"/>
  <c r="R95" i="12"/>
  <c r="N95" i="13"/>
  <c r="S95" i="12"/>
  <c r="O95" i="13"/>
  <c r="T95" i="12"/>
  <c r="L27" i="11"/>
  <c r="Q27" i="10"/>
  <c r="M27" i="11"/>
  <c r="R27" i="10"/>
  <c r="N27" i="11"/>
  <c r="S27" i="10"/>
  <c r="O27" i="11"/>
  <c r="T27" i="10"/>
  <c r="L28" i="11"/>
  <c r="Q28" i="10"/>
  <c r="M28" i="11"/>
  <c r="R28" i="10"/>
  <c r="N28" i="11"/>
  <c r="S28" i="10"/>
  <c r="O28" i="11"/>
  <c r="T28" i="10"/>
  <c r="L29" i="11"/>
  <c r="Q29" i="10"/>
  <c r="M29" i="11"/>
  <c r="R29" i="10"/>
  <c r="N29" i="11"/>
  <c r="S29" i="10"/>
  <c r="O29" i="11"/>
  <c r="T29" i="10"/>
  <c r="L30" i="11"/>
  <c r="Q30" i="10"/>
  <c r="M30" i="11"/>
  <c r="R30" i="10"/>
  <c r="N30" i="11"/>
  <c r="S30" i="10"/>
  <c r="O30" i="11"/>
  <c r="T30" i="10"/>
  <c r="L31" i="11"/>
  <c r="Q31" i="10"/>
  <c r="M31" i="11"/>
  <c r="R31" i="10"/>
  <c r="N31" i="11"/>
  <c r="S31" i="10"/>
  <c r="O31" i="11"/>
  <c r="T31" i="10"/>
  <c r="L32" i="11"/>
  <c r="Q32" i="10"/>
  <c r="M32" i="11"/>
  <c r="R32" i="10"/>
  <c r="N32" i="11"/>
  <c r="S32" i="10"/>
  <c r="O32" i="11"/>
  <c r="T32" i="10"/>
  <c r="L33" i="11"/>
  <c r="Q33" i="10"/>
  <c r="M33" i="11"/>
  <c r="R33" i="10"/>
  <c r="N33" i="11"/>
  <c r="S33" i="10"/>
  <c r="O33" i="11"/>
  <c r="T33" i="10"/>
  <c r="L34" i="11"/>
  <c r="Q34" i="10"/>
  <c r="M34" i="11"/>
  <c r="R34" i="10"/>
  <c r="N34" i="11"/>
  <c r="S34" i="10"/>
  <c r="O34" i="11"/>
  <c r="T34" i="10"/>
  <c r="L35" i="11"/>
  <c r="Q35" i="10"/>
  <c r="M35" i="11"/>
  <c r="R35" i="10"/>
  <c r="N35" i="11"/>
  <c r="S35" i="10"/>
  <c r="O35" i="11"/>
  <c r="T35" i="10"/>
  <c r="L36" i="11"/>
  <c r="Q36" i="10"/>
  <c r="M36" i="11"/>
  <c r="R36" i="10"/>
  <c r="N36" i="11"/>
  <c r="S36" i="10"/>
  <c r="O36" i="11"/>
  <c r="T36" i="10"/>
  <c r="L37" i="11"/>
  <c r="Q37" i="10"/>
  <c r="M37" i="11"/>
  <c r="R37" i="10"/>
  <c r="N37" i="11"/>
  <c r="S37" i="10"/>
  <c r="O37" i="11"/>
  <c r="T37" i="10"/>
  <c r="B27" i="9"/>
  <c r="H27" i="9" s="1"/>
  <c r="J27" i="8"/>
  <c r="U27" i="8"/>
  <c r="B28" i="9"/>
  <c r="H28" i="9" s="1"/>
  <c r="J28" i="8"/>
  <c r="U28" i="8"/>
  <c r="B29" i="9"/>
  <c r="H29" i="9" s="1"/>
  <c r="J29" i="8"/>
  <c r="U29" i="8"/>
  <c r="B30" i="9"/>
  <c r="H30" i="9" s="1"/>
  <c r="J30" i="8"/>
  <c r="U30" i="8"/>
  <c r="B31" i="9"/>
  <c r="H31" i="9" s="1"/>
  <c r="J31" i="8"/>
  <c r="U31" i="8"/>
  <c r="B32" i="9"/>
  <c r="H32" i="9" s="1"/>
  <c r="J32" i="8"/>
  <c r="U32" i="8"/>
  <c r="B33" i="9"/>
  <c r="H33" i="9" s="1"/>
  <c r="J33" i="8"/>
  <c r="U33" i="8"/>
  <c r="B34" i="9"/>
  <c r="H34" i="9" s="1"/>
  <c r="J34" i="8"/>
  <c r="U34" i="8"/>
  <c r="B35" i="9"/>
  <c r="H35" i="9" s="1"/>
  <c r="J35" i="8"/>
  <c r="U35" i="8"/>
  <c r="B36" i="9"/>
  <c r="H36" i="9" s="1"/>
  <c r="J36" i="8"/>
  <c r="U36" i="8"/>
  <c r="B37" i="9"/>
  <c r="H37" i="9" s="1"/>
  <c r="J37" i="8"/>
  <c r="U37" i="8"/>
  <c r="L102" i="10"/>
  <c r="Q102" i="9"/>
  <c r="L92" i="10"/>
  <c r="Q92" i="9"/>
  <c r="O91" i="10"/>
  <c r="T91" i="9"/>
  <c r="N91" i="10"/>
  <c r="S91" i="9"/>
  <c r="M91" i="10"/>
  <c r="R91" i="9"/>
  <c r="K91" i="10"/>
  <c r="P91" i="9"/>
  <c r="U91" i="9" s="1"/>
  <c r="O90" i="10"/>
  <c r="T90" i="9"/>
  <c r="N90" i="10"/>
  <c r="S90" i="9"/>
  <c r="M90" i="10"/>
  <c r="R90" i="9"/>
  <c r="K90" i="10"/>
  <c r="P90" i="9"/>
  <c r="U90" i="9" s="1"/>
  <c r="O89" i="10"/>
  <c r="T89" i="9"/>
  <c r="N89" i="10"/>
  <c r="S89" i="9"/>
  <c r="M89" i="10"/>
  <c r="R89" i="9"/>
  <c r="U89" i="8"/>
  <c r="K89" i="10"/>
  <c r="P89" i="9"/>
  <c r="U89" i="9" s="1"/>
  <c r="O88" i="10"/>
  <c r="T88" i="9"/>
  <c r="N88" i="10"/>
  <c r="S88" i="9"/>
  <c r="M88" i="10"/>
  <c r="R88" i="9"/>
  <c r="U88" i="8"/>
  <c r="K88" i="10"/>
  <c r="P88" i="9"/>
  <c r="U88" i="9" s="1"/>
  <c r="B89" i="11"/>
  <c r="H89" i="11" s="1"/>
  <c r="J89" i="10"/>
  <c r="B88" i="11"/>
  <c r="H88" i="11" s="1"/>
  <c r="J88" i="10"/>
  <c r="B67" i="11"/>
  <c r="H67" i="11" s="1"/>
  <c r="J67" i="10"/>
  <c r="K107" i="10"/>
  <c r="P107" i="9"/>
  <c r="L107" i="10"/>
  <c r="Q107" i="9"/>
  <c r="M107" i="10"/>
  <c r="R107" i="9"/>
  <c r="N107" i="10"/>
  <c r="S107" i="9"/>
  <c r="L108" i="10"/>
  <c r="Q108" i="9"/>
  <c r="L109" i="10"/>
  <c r="Q109" i="9"/>
  <c r="L110" i="10"/>
  <c r="Q110" i="9"/>
  <c r="L111" i="10"/>
  <c r="Q111" i="9"/>
  <c r="L112" i="10"/>
  <c r="Q112" i="9"/>
  <c r="L113" i="10"/>
  <c r="Q113" i="9"/>
  <c r="L114" i="10"/>
  <c r="Q114" i="9"/>
  <c r="O103" i="8"/>
  <c r="O93" i="8"/>
  <c r="T93" i="7"/>
  <c r="K106" i="8"/>
  <c r="K96" i="8"/>
  <c r="P96" i="7"/>
  <c r="M106" i="8"/>
  <c r="M96" i="8"/>
  <c r="R96" i="7"/>
  <c r="N106" i="8"/>
  <c r="N96" i="8"/>
  <c r="S96" i="7"/>
  <c r="O106" i="8"/>
  <c r="O96" i="8"/>
  <c r="T96" i="7"/>
  <c r="O135" i="8"/>
  <c r="N61" i="8"/>
  <c r="S61" i="7"/>
  <c r="M61" i="8"/>
  <c r="R61" i="7"/>
  <c r="L61" i="8"/>
  <c r="Q61" i="7"/>
  <c r="K61" i="8"/>
  <c r="P61" i="7"/>
  <c r="O58" i="5"/>
  <c r="O73" i="5" s="1"/>
  <c r="O158" i="5" s="1"/>
  <c r="O158" i="4"/>
  <c r="J134" i="6"/>
  <c r="H106" i="7"/>
  <c r="U106" i="7" s="1"/>
  <c r="J105" i="6"/>
  <c r="U105" i="6"/>
  <c r="H96" i="7"/>
  <c r="J96" i="6"/>
  <c r="U96" i="6"/>
  <c r="T135" i="6"/>
  <c r="B127" i="9"/>
  <c r="H127" i="9" s="1"/>
  <c r="B127" i="10" s="1"/>
  <c r="J127" i="8"/>
  <c r="B126" i="9"/>
  <c r="H126" i="9" s="1"/>
  <c r="B126" i="10" s="1"/>
  <c r="J126" i="8"/>
  <c r="B125" i="9"/>
  <c r="J125" i="8"/>
  <c r="B124" i="9"/>
  <c r="H124" i="9" s="1"/>
  <c r="B124" i="10" s="1"/>
  <c r="J124" i="8"/>
  <c r="B123" i="9"/>
  <c r="H123" i="9" s="1"/>
  <c r="B123" i="10" s="1"/>
  <c r="J123" i="8"/>
  <c r="B122" i="9"/>
  <c r="H122" i="9" s="1"/>
  <c r="B122" i="10" s="1"/>
  <c r="J122" i="8"/>
  <c r="B121" i="9"/>
  <c r="H121" i="9" s="1"/>
  <c r="B121" i="10" s="1"/>
  <c r="J121" i="8"/>
  <c r="B120" i="9"/>
  <c r="H120" i="9" s="1"/>
  <c r="B120" i="10" s="1"/>
  <c r="J120" i="8"/>
  <c r="B119" i="9"/>
  <c r="H119" i="9" s="1"/>
  <c r="B119" i="10" s="1"/>
  <c r="J119" i="8"/>
  <c r="J93" i="4"/>
  <c r="U93" i="4"/>
  <c r="J102" i="4"/>
  <c r="U102" i="4"/>
  <c r="L21" i="13"/>
  <c r="Q21" i="12"/>
  <c r="M21" i="13"/>
  <c r="R21" i="12"/>
  <c r="N21" i="13"/>
  <c r="S21" i="12"/>
  <c r="O21" i="13"/>
  <c r="T21" i="12"/>
  <c r="L22" i="13"/>
  <c r="Q22" i="12"/>
  <c r="M22" i="13"/>
  <c r="R22" i="12"/>
  <c r="N22" i="13"/>
  <c r="S22" i="12"/>
  <c r="O22" i="13"/>
  <c r="T22" i="12"/>
  <c r="B22" i="9"/>
  <c r="H22" i="9" s="1"/>
  <c r="U22" i="8"/>
  <c r="J22" i="8"/>
  <c r="B21" i="9"/>
  <c r="H21" i="9" s="1"/>
  <c r="U21" i="8"/>
  <c r="J21" i="8"/>
  <c r="T20" i="8"/>
  <c r="U23" i="8"/>
  <c r="J23" i="8"/>
  <c r="U24" i="8"/>
  <c r="J24" i="8"/>
  <c r="T19" i="10"/>
  <c r="S19" i="10"/>
  <c r="R19" i="10"/>
  <c r="T18" i="10"/>
  <c r="S18" i="10"/>
  <c r="R18" i="10"/>
  <c r="T17" i="8"/>
  <c r="S17" i="8"/>
  <c r="R17" i="8"/>
  <c r="T16" i="8"/>
  <c r="S16" i="8"/>
  <c r="R16" i="8"/>
  <c r="T15" i="8"/>
  <c r="S15" i="8"/>
  <c r="R15" i="8"/>
  <c r="T14" i="8"/>
  <c r="S14" i="8"/>
  <c r="R14" i="8"/>
  <c r="T13" i="8"/>
  <c r="S13" i="8"/>
  <c r="R13" i="8"/>
  <c r="T12" i="8"/>
  <c r="S12" i="8"/>
  <c r="R12" i="8"/>
  <c r="T11" i="8"/>
  <c r="S11" i="8"/>
  <c r="R11" i="8"/>
  <c r="T10" i="8"/>
  <c r="S10" i="8"/>
  <c r="R10" i="8"/>
  <c r="T9" i="8"/>
  <c r="S9" i="8"/>
  <c r="R9" i="8"/>
  <c r="T8" i="8"/>
  <c r="S8" i="8"/>
  <c r="R8" i="8"/>
  <c r="T7" i="8"/>
  <c r="S7" i="8"/>
  <c r="R7" i="8"/>
  <c r="S6" i="8"/>
  <c r="R6" i="8"/>
  <c r="T41" i="8"/>
  <c r="O41" i="9"/>
  <c r="O57" i="9"/>
  <c r="T57" i="8"/>
  <c r="N57" i="9"/>
  <c r="S57" i="8"/>
  <c r="M57" i="9"/>
  <c r="R57" i="8"/>
  <c r="O56" i="9"/>
  <c r="T56" i="8"/>
  <c r="N56" i="9"/>
  <c r="S56" i="8"/>
  <c r="M56" i="9"/>
  <c r="R56" i="8"/>
  <c r="O55" i="9"/>
  <c r="T55" i="8"/>
  <c r="N55" i="9"/>
  <c r="S55" i="8"/>
  <c r="M55" i="9"/>
  <c r="R55" i="8"/>
  <c r="O54" i="9"/>
  <c r="T54" i="8"/>
  <c r="N54" i="9"/>
  <c r="S54" i="8"/>
  <c r="M54" i="9"/>
  <c r="R54" i="8"/>
  <c r="O53" i="9"/>
  <c r="T53" i="8"/>
  <c r="N53" i="9"/>
  <c r="S53" i="8"/>
  <c r="M53" i="9"/>
  <c r="R53" i="8"/>
  <c r="O52" i="9"/>
  <c r="T52" i="8"/>
  <c r="N52" i="9"/>
  <c r="S52" i="8"/>
  <c r="M52" i="9"/>
  <c r="R52" i="8"/>
  <c r="O51" i="9"/>
  <c r="T51" i="8"/>
  <c r="N51" i="9"/>
  <c r="S51" i="8"/>
  <c r="M51" i="9"/>
  <c r="R51" i="8"/>
  <c r="O50" i="9"/>
  <c r="T50" i="8"/>
  <c r="N50" i="9"/>
  <c r="S50" i="8"/>
  <c r="M50" i="9"/>
  <c r="R50" i="8"/>
  <c r="O49" i="9"/>
  <c r="T49" i="8"/>
  <c r="N49" i="9"/>
  <c r="S49" i="8"/>
  <c r="M49" i="9"/>
  <c r="R49" i="8"/>
  <c r="O48" i="9"/>
  <c r="T48" i="8"/>
  <c r="N48" i="9"/>
  <c r="S48" i="8"/>
  <c r="M48" i="9"/>
  <c r="R48" i="8"/>
  <c r="O47" i="9"/>
  <c r="T47" i="8"/>
  <c r="N47" i="9"/>
  <c r="S47" i="8"/>
  <c r="M47" i="9"/>
  <c r="R47" i="8"/>
  <c r="O46" i="9"/>
  <c r="T46" i="8"/>
  <c r="N46" i="9"/>
  <c r="S46" i="8"/>
  <c r="M46" i="9"/>
  <c r="R46" i="8"/>
  <c r="O45" i="9"/>
  <c r="T45" i="8"/>
  <c r="N45" i="9"/>
  <c r="S45" i="8"/>
  <c r="M45" i="9"/>
  <c r="R45" i="8"/>
  <c r="O44" i="9"/>
  <c r="T26" i="10" s="1"/>
  <c r="T44" i="8"/>
  <c r="N44" i="9"/>
  <c r="S26" i="10" s="1"/>
  <c r="S44" i="8"/>
  <c r="M44" i="9"/>
  <c r="R26" i="10" s="1"/>
  <c r="R44" i="8"/>
  <c r="O43" i="9"/>
  <c r="T25" i="10" s="1"/>
  <c r="T43" i="8"/>
  <c r="N43" i="9"/>
  <c r="S25" i="10" s="1"/>
  <c r="S43" i="8"/>
  <c r="M43" i="9"/>
  <c r="R25" i="10" s="1"/>
  <c r="R43" i="8"/>
  <c r="O42" i="9"/>
  <c r="T24" i="10" s="1"/>
  <c r="T42" i="8"/>
  <c r="N42" i="9"/>
  <c r="S24" i="10" s="1"/>
  <c r="S42" i="8"/>
  <c r="M42" i="9"/>
  <c r="R24" i="10" s="1"/>
  <c r="R42" i="8"/>
  <c r="O101" i="9"/>
  <c r="N101" i="9"/>
  <c r="M101" i="9"/>
  <c r="K101" i="9"/>
  <c r="L101" i="9"/>
  <c r="O100" i="9"/>
  <c r="N100" i="9"/>
  <c r="M100" i="9"/>
  <c r="K100" i="9"/>
  <c r="L100" i="9"/>
  <c r="O99" i="9"/>
  <c r="N99" i="9"/>
  <c r="M99" i="9"/>
  <c r="K99" i="9"/>
  <c r="L99" i="9"/>
  <c r="O98" i="9"/>
  <c r="N98" i="9"/>
  <c r="M98" i="9"/>
  <c r="K98" i="9"/>
  <c r="L98" i="9"/>
  <c r="O87" i="9"/>
  <c r="T87" i="8"/>
  <c r="N87" i="9"/>
  <c r="S87" i="8"/>
  <c r="M87" i="9"/>
  <c r="R87" i="8"/>
  <c r="U87" i="7"/>
  <c r="K87" i="9"/>
  <c r="P87" i="8"/>
  <c r="L87" i="9"/>
  <c r="Q87" i="8"/>
  <c r="O86" i="9"/>
  <c r="T86" i="8"/>
  <c r="N86" i="9"/>
  <c r="S86" i="8"/>
  <c r="M86" i="9"/>
  <c r="R86" i="8"/>
  <c r="U86" i="7"/>
  <c r="K86" i="9"/>
  <c r="P86" i="8"/>
  <c r="L86" i="9"/>
  <c r="Q86" i="8"/>
  <c r="O85" i="9"/>
  <c r="T85" i="8"/>
  <c r="N85" i="9"/>
  <c r="S85" i="8"/>
  <c r="M85" i="9"/>
  <c r="R85" i="8"/>
  <c r="U85" i="7"/>
  <c r="K85" i="9"/>
  <c r="P85" i="8"/>
  <c r="L85" i="9"/>
  <c r="Q85" i="8"/>
  <c r="O84" i="9"/>
  <c r="T84" i="8"/>
  <c r="N84" i="9"/>
  <c r="S84" i="8"/>
  <c r="M84" i="9"/>
  <c r="R84" i="8"/>
  <c r="U84" i="7"/>
  <c r="K84" i="9"/>
  <c r="P84" i="8"/>
  <c r="L84" i="9"/>
  <c r="Q84" i="8"/>
  <c r="O83" i="9"/>
  <c r="T83" i="8"/>
  <c r="N83" i="9"/>
  <c r="S83" i="8"/>
  <c r="M83" i="9"/>
  <c r="R83" i="8"/>
  <c r="U83" i="7"/>
  <c r="K83" i="9"/>
  <c r="P83" i="8"/>
  <c r="L83" i="9"/>
  <c r="Q83" i="8"/>
  <c r="O82" i="9"/>
  <c r="T82" i="8"/>
  <c r="N82" i="9"/>
  <c r="S82" i="8"/>
  <c r="M82" i="9"/>
  <c r="R82" i="8"/>
  <c r="U82" i="7"/>
  <c r="K82" i="9"/>
  <c r="P82" i="8"/>
  <c r="L82" i="9"/>
  <c r="Q82" i="8"/>
  <c r="O81" i="9"/>
  <c r="T81" i="8"/>
  <c r="N81" i="9"/>
  <c r="S81" i="8"/>
  <c r="M81" i="9"/>
  <c r="R81" i="8"/>
  <c r="U81" i="7"/>
  <c r="K81" i="9"/>
  <c r="P81" i="8"/>
  <c r="L81" i="9"/>
  <c r="Q81" i="8"/>
  <c r="O80" i="9"/>
  <c r="T80" i="8"/>
  <c r="N80" i="9"/>
  <c r="S80" i="8"/>
  <c r="M80" i="9"/>
  <c r="R80" i="8"/>
  <c r="U80" i="7"/>
  <c r="K80" i="9"/>
  <c r="P80" i="8"/>
  <c r="L80" i="9"/>
  <c r="Q80" i="8"/>
  <c r="O79" i="9"/>
  <c r="T79" i="8"/>
  <c r="N79" i="9"/>
  <c r="S79" i="8"/>
  <c r="M79" i="9"/>
  <c r="R79" i="8"/>
  <c r="U79" i="7"/>
  <c r="K79" i="9"/>
  <c r="P79" i="8"/>
  <c r="L79" i="9"/>
  <c r="Q79" i="8"/>
  <c r="O78" i="9"/>
  <c r="T78" i="8"/>
  <c r="N78" i="9"/>
  <c r="S78" i="8"/>
  <c r="M78" i="9"/>
  <c r="R78" i="8"/>
  <c r="U78" i="7"/>
  <c r="K78" i="9"/>
  <c r="P78" i="8"/>
  <c r="L78" i="9"/>
  <c r="Q78" i="8"/>
  <c r="O77" i="9"/>
  <c r="T77" i="8"/>
  <c r="N77" i="9"/>
  <c r="S77" i="8"/>
  <c r="M77" i="9"/>
  <c r="R77" i="8"/>
  <c r="U77" i="7"/>
  <c r="K77" i="9"/>
  <c r="P77" i="8"/>
  <c r="L77" i="9"/>
  <c r="Q77" i="8"/>
  <c r="U118" i="4"/>
  <c r="B118" i="5"/>
  <c r="J118" i="4"/>
  <c r="T6" i="8"/>
  <c r="K118" i="8"/>
  <c r="L118" i="8"/>
  <c r="M118" i="8"/>
  <c r="N118" i="8"/>
  <c r="O118" i="8"/>
  <c r="S41" i="7"/>
  <c r="N41" i="8"/>
  <c r="R41" i="7"/>
  <c r="M41" i="8"/>
  <c r="K119" i="9"/>
  <c r="P119" i="8"/>
  <c r="L119" i="9"/>
  <c r="Q119" i="8"/>
  <c r="M119" i="9"/>
  <c r="R119" i="8"/>
  <c r="N119" i="9"/>
  <c r="S119" i="8"/>
  <c r="O119" i="9"/>
  <c r="T119" i="8"/>
  <c r="L120" i="8"/>
  <c r="U119" i="6"/>
  <c r="K120" i="8"/>
  <c r="M120" i="8"/>
  <c r="N120" i="8"/>
  <c r="O120" i="8"/>
  <c r="L121" i="8"/>
  <c r="U120" i="6"/>
  <c r="K121" i="8"/>
  <c r="M121" i="8"/>
  <c r="N121" i="8"/>
  <c r="O121" i="8"/>
  <c r="L122" i="8"/>
  <c r="U121" i="6"/>
  <c r="K122" i="8"/>
  <c r="M122" i="8"/>
  <c r="N122" i="8"/>
  <c r="O122" i="8"/>
  <c r="L123" i="8"/>
  <c r="U122" i="6"/>
  <c r="K123" i="8"/>
  <c r="M123" i="8"/>
  <c r="N123" i="8"/>
  <c r="O123" i="8"/>
  <c r="L124" i="8"/>
  <c r="U123" i="6"/>
  <c r="K124" i="8"/>
  <c r="M124" i="8"/>
  <c r="N124" i="8"/>
  <c r="O124" i="8"/>
  <c r="L125" i="8"/>
  <c r="U124" i="6"/>
  <c r="K125" i="8"/>
  <c r="M125" i="8"/>
  <c r="N125" i="8"/>
  <c r="O125" i="8"/>
  <c r="L126" i="8"/>
  <c r="U125" i="6"/>
  <c r="K126" i="8"/>
  <c r="M126" i="8"/>
  <c r="N126" i="8"/>
  <c r="O126" i="8"/>
  <c r="L127" i="8"/>
  <c r="U126" i="6"/>
  <c r="K127" i="8"/>
  <c r="M127" i="8"/>
  <c r="N127" i="8"/>
  <c r="O127" i="8"/>
  <c r="L128" i="8"/>
  <c r="U127" i="6"/>
  <c r="K128" i="8"/>
  <c r="M128" i="8"/>
  <c r="N128" i="8"/>
  <c r="O128" i="8"/>
  <c r="L129" i="8"/>
  <c r="U128" i="6"/>
  <c r="K129" i="8"/>
  <c r="M129" i="8"/>
  <c r="N129" i="8"/>
  <c r="O129" i="8"/>
  <c r="L130" i="8"/>
  <c r="U129" i="6"/>
  <c r="K130" i="8"/>
  <c r="M130" i="8"/>
  <c r="N130" i="8"/>
  <c r="O130" i="8"/>
  <c r="L131" i="8"/>
  <c r="U130" i="6"/>
  <c r="K131" i="8"/>
  <c r="M131" i="8"/>
  <c r="N131" i="8"/>
  <c r="O131" i="8"/>
  <c r="L132" i="8"/>
  <c r="U131" i="6"/>
  <c r="K132" i="8"/>
  <c r="M132" i="8"/>
  <c r="N132" i="8"/>
  <c r="O132" i="8"/>
  <c r="L133" i="8"/>
  <c r="U132" i="6"/>
  <c r="K133" i="8"/>
  <c r="M133" i="8"/>
  <c r="N133" i="8"/>
  <c r="O133" i="8"/>
  <c r="U133" i="6"/>
  <c r="H101" i="10"/>
  <c r="J101" i="9"/>
  <c r="H100" i="10"/>
  <c r="J100" i="9"/>
  <c r="H99" i="10"/>
  <c r="J99" i="9"/>
  <c r="H98" i="10"/>
  <c r="J98" i="9"/>
  <c r="H87" i="10"/>
  <c r="J87" i="9"/>
  <c r="H86" i="10"/>
  <c r="J86" i="9"/>
  <c r="H85" i="10"/>
  <c r="J85" i="9"/>
  <c r="H84" i="10"/>
  <c r="J84" i="9"/>
  <c r="H83" i="10"/>
  <c r="J83" i="9"/>
  <c r="H82" i="10"/>
  <c r="J82" i="9"/>
  <c r="H81" i="10"/>
  <c r="J81" i="9"/>
  <c r="H80" i="10"/>
  <c r="J80" i="9"/>
  <c r="H79" i="10"/>
  <c r="J79" i="9"/>
  <c r="H78" i="10"/>
  <c r="J78" i="9"/>
  <c r="H77" i="10"/>
  <c r="J77" i="9"/>
  <c r="T76" i="7"/>
  <c r="T115" i="7" s="1"/>
  <c r="O76" i="8"/>
  <c r="O115" i="8" s="1"/>
  <c r="S76" i="7"/>
  <c r="N76" i="8"/>
  <c r="R76" i="7"/>
  <c r="M76" i="8"/>
  <c r="P76" i="7"/>
  <c r="K76" i="8"/>
  <c r="Q76" i="7"/>
  <c r="Q115" i="7" s="1"/>
  <c r="L76" i="8"/>
  <c r="L115" i="8" s="1"/>
  <c r="L47" i="8"/>
  <c r="Q47" i="7"/>
  <c r="K47" i="8"/>
  <c r="P47" i="7"/>
  <c r="L57" i="8"/>
  <c r="Q57" i="7"/>
  <c r="U57" i="6"/>
  <c r="K57" i="8"/>
  <c r="P57" i="7"/>
  <c r="B57" i="8"/>
  <c r="H57" i="8" s="1"/>
  <c r="J57" i="7"/>
  <c r="U57" i="7"/>
  <c r="L56" i="8"/>
  <c r="Q56" i="7"/>
  <c r="U56" i="6"/>
  <c r="K56" i="8"/>
  <c r="P56" i="7"/>
  <c r="B56" i="8"/>
  <c r="H56" i="8" s="1"/>
  <c r="J56" i="7"/>
  <c r="U56" i="7"/>
  <c r="L55" i="8"/>
  <c r="Q55" i="7"/>
  <c r="U55" i="6"/>
  <c r="K55" i="8"/>
  <c r="P55" i="7"/>
  <c r="B55" i="8"/>
  <c r="H55" i="8" s="1"/>
  <c r="J55" i="7"/>
  <c r="U55" i="7"/>
  <c r="L54" i="8"/>
  <c r="Q54" i="7"/>
  <c r="U54" i="6"/>
  <c r="K54" i="8"/>
  <c r="P54" i="7"/>
  <c r="B54" i="8"/>
  <c r="H54" i="8" s="1"/>
  <c r="J54" i="7"/>
  <c r="U54" i="7"/>
  <c r="L53" i="8"/>
  <c r="Q53" i="7"/>
  <c r="U53" i="6"/>
  <c r="K53" i="8"/>
  <c r="P53" i="7"/>
  <c r="B53" i="8"/>
  <c r="H53" i="8" s="1"/>
  <c r="J53" i="7"/>
  <c r="U53" i="7"/>
  <c r="L52" i="8"/>
  <c r="Q52" i="7"/>
  <c r="U52" i="6"/>
  <c r="K52" i="8"/>
  <c r="P52" i="7"/>
  <c r="B52" i="8"/>
  <c r="H52" i="8" s="1"/>
  <c r="J52" i="7"/>
  <c r="U52" i="7"/>
  <c r="L51" i="8"/>
  <c r="Q51" i="7"/>
  <c r="U51" i="6"/>
  <c r="K51" i="8"/>
  <c r="P51" i="7"/>
  <c r="B51" i="8"/>
  <c r="H51" i="8" s="1"/>
  <c r="J51" i="7"/>
  <c r="U51" i="7"/>
  <c r="L50" i="8"/>
  <c r="Q50" i="7"/>
  <c r="U50" i="6"/>
  <c r="K50" i="8"/>
  <c r="P50" i="7"/>
  <c r="B50" i="8"/>
  <c r="H50" i="8" s="1"/>
  <c r="J50" i="7"/>
  <c r="U50" i="7"/>
  <c r="L49" i="8"/>
  <c r="Q49" i="7"/>
  <c r="U49" i="6"/>
  <c r="K49" i="8"/>
  <c r="P49" i="7"/>
  <c r="B49" i="8"/>
  <c r="H49" i="8" s="1"/>
  <c r="J49" i="7"/>
  <c r="U49" i="7"/>
  <c r="L48" i="8"/>
  <c r="Q48" i="7"/>
  <c r="U48" i="6"/>
  <c r="K48" i="8"/>
  <c r="P48" i="7"/>
  <c r="B48" i="8"/>
  <c r="H48" i="8" s="1"/>
  <c r="J48" i="7"/>
  <c r="U48" i="7"/>
  <c r="L46" i="8"/>
  <c r="Q46" i="7"/>
  <c r="U46" i="6"/>
  <c r="K46" i="8"/>
  <c r="P46" i="7"/>
  <c r="B46" i="8"/>
  <c r="H46" i="8" s="1"/>
  <c r="J46" i="7"/>
  <c r="U46" i="7"/>
  <c r="L45" i="8"/>
  <c r="Q45" i="7"/>
  <c r="U45" i="6"/>
  <c r="K45" i="8"/>
  <c r="P45" i="7"/>
  <c r="B45" i="8"/>
  <c r="H45" i="8" s="1"/>
  <c r="J45" i="7"/>
  <c r="U45" i="7"/>
  <c r="L44" i="8"/>
  <c r="Q44" i="7"/>
  <c r="U44" i="6"/>
  <c r="K44" i="8"/>
  <c r="P44" i="7"/>
  <c r="B44" i="8"/>
  <c r="H44" i="8" s="1"/>
  <c r="J44" i="7"/>
  <c r="U44" i="7"/>
  <c r="L43" i="8"/>
  <c r="Q43" i="7"/>
  <c r="U43" i="6"/>
  <c r="K43" i="8"/>
  <c r="P43" i="7"/>
  <c r="B43" i="8"/>
  <c r="H43" i="8" s="1"/>
  <c r="J43" i="7"/>
  <c r="U43" i="7"/>
  <c r="L42" i="8"/>
  <c r="Q24" i="9" s="1"/>
  <c r="Q42" i="7"/>
  <c r="U42" i="6"/>
  <c r="K42" i="8"/>
  <c r="K24" i="9" s="1"/>
  <c r="P24" i="9" s="1"/>
  <c r="P42" i="7"/>
  <c r="B42" i="8"/>
  <c r="H42" i="8" s="1"/>
  <c r="H24" i="9" s="1"/>
  <c r="B24" i="10" s="1"/>
  <c r="J42" i="7"/>
  <c r="U42" i="7"/>
  <c r="B41" i="8"/>
  <c r="H41" i="8" s="1"/>
  <c r="H23" i="9" s="1"/>
  <c r="B23" i="10" s="1"/>
  <c r="J41" i="7"/>
  <c r="P41" i="7"/>
  <c r="K41" i="8"/>
  <c r="K23" i="9" s="1"/>
  <c r="P23" i="9" s="1"/>
  <c r="Q41" i="7"/>
  <c r="L41" i="8"/>
  <c r="Q23" i="9" s="1"/>
  <c r="Q19" i="9"/>
  <c r="K19" i="9"/>
  <c r="P19" i="9" s="1"/>
  <c r="Q18" i="9"/>
  <c r="K18" i="9"/>
  <c r="P18" i="9" s="1"/>
  <c r="Q17" i="7"/>
  <c r="K17" i="8"/>
  <c r="P17" i="7"/>
  <c r="Q16" i="7"/>
  <c r="K16" i="8"/>
  <c r="P16" i="7"/>
  <c r="Q15" i="7"/>
  <c r="K15" i="8"/>
  <c r="P15" i="7"/>
  <c r="Q14" i="7"/>
  <c r="K14" i="8"/>
  <c r="P14" i="7"/>
  <c r="Q13" i="7"/>
  <c r="K13" i="8"/>
  <c r="P13" i="7"/>
  <c r="Q12" i="7"/>
  <c r="U12" i="6"/>
  <c r="K12" i="8"/>
  <c r="P12" i="7"/>
  <c r="U12" i="7" s="1"/>
  <c r="Q11" i="7"/>
  <c r="K11" i="8"/>
  <c r="P11" i="7"/>
  <c r="Q10" i="7"/>
  <c r="K10" i="8"/>
  <c r="P10" i="7"/>
  <c r="Q9" i="7"/>
  <c r="K9" i="8"/>
  <c r="P9" i="7"/>
  <c r="Q8" i="7"/>
  <c r="K8" i="8"/>
  <c r="P8" i="7"/>
  <c r="Q7" i="7"/>
  <c r="K7" i="8"/>
  <c r="P7" i="7"/>
  <c r="Q6" i="7"/>
  <c r="K6" i="8"/>
  <c r="P6" i="7"/>
  <c r="U6" i="5"/>
  <c r="J6" i="5"/>
  <c r="B6" i="6"/>
  <c r="U7" i="5"/>
  <c r="J7" i="5"/>
  <c r="B7" i="6"/>
  <c r="U8" i="5"/>
  <c r="J8" i="5"/>
  <c r="B8" i="6"/>
  <c r="U9" i="5"/>
  <c r="J9" i="5"/>
  <c r="B9" i="6"/>
  <c r="U10" i="5"/>
  <c r="J10" i="5"/>
  <c r="B10" i="6"/>
  <c r="U11" i="5"/>
  <c r="J11" i="5"/>
  <c r="B11" i="6"/>
  <c r="U13" i="5"/>
  <c r="J13" i="5"/>
  <c r="B13" i="6"/>
  <c r="U14" i="5"/>
  <c r="J14" i="5"/>
  <c r="B14" i="6"/>
  <c r="U15" i="5"/>
  <c r="J15" i="5"/>
  <c r="B15" i="6"/>
  <c r="U16" i="5"/>
  <c r="J16" i="5"/>
  <c r="B16" i="6"/>
  <c r="U17" i="5"/>
  <c r="J17" i="5"/>
  <c r="B17" i="6"/>
  <c r="U25" i="5"/>
  <c r="J25" i="5"/>
  <c r="B25" i="6"/>
  <c r="U26" i="5"/>
  <c r="J26" i="5"/>
  <c r="B26" i="6"/>
  <c r="B12" i="10"/>
  <c r="H12" i="10" s="1"/>
  <c r="J12" i="9"/>
  <c r="U76" i="4"/>
  <c r="B76" i="5"/>
  <c r="B115" i="5" s="1"/>
  <c r="H115" i="4"/>
  <c r="J76" i="4"/>
  <c r="H47" i="5"/>
  <c r="O5" i="9"/>
  <c r="T5" i="8"/>
  <c r="T38" i="8" s="1"/>
  <c r="N5" i="8"/>
  <c r="N38" i="8" s="1"/>
  <c r="S5" i="7"/>
  <c r="S38" i="7" s="1"/>
  <c r="M5" i="8"/>
  <c r="M38" i="8" s="1"/>
  <c r="R5" i="7"/>
  <c r="R38" i="7" s="1"/>
  <c r="K5" i="8"/>
  <c r="P5" i="7"/>
  <c r="P38" i="7" s="1"/>
  <c r="L5" i="8"/>
  <c r="L38" i="8" s="1"/>
  <c r="Q5" i="7"/>
  <c r="Q38" i="7" s="1"/>
  <c r="B12" i="11"/>
  <c r="H12" i="11" s="1"/>
  <c r="J12" i="10"/>
  <c r="H125" i="9" l="1"/>
  <c r="R23" i="9"/>
  <c r="S23" i="9"/>
  <c r="T23" i="10"/>
  <c r="P115" i="6"/>
  <c r="R115" i="6"/>
  <c r="S115" i="6"/>
  <c r="U102" i="7"/>
  <c r="B102" i="8"/>
  <c r="H102" i="8" s="1"/>
  <c r="J102" i="7"/>
  <c r="O105" i="10"/>
  <c r="T105" i="9"/>
  <c r="N105" i="10"/>
  <c r="S105" i="9"/>
  <c r="M105" i="10"/>
  <c r="R105" i="9"/>
  <c r="K105" i="10"/>
  <c r="P105" i="9"/>
  <c r="L157" i="5"/>
  <c r="L156" i="6" s="1"/>
  <c r="L134" i="6"/>
  <c r="Q135" i="5"/>
  <c r="B128" i="11"/>
  <c r="H128" i="11" s="1"/>
  <c r="J128" i="10"/>
  <c r="B62" i="10"/>
  <c r="H62" i="10" s="1"/>
  <c r="J62" i="9"/>
  <c r="B63" i="10"/>
  <c r="H63" i="10" s="1"/>
  <c r="J63" i="9"/>
  <c r="B64" i="10"/>
  <c r="H64" i="10" s="1"/>
  <c r="J64" i="9"/>
  <c r="B65" i="10"/>
  <c r="H65" i="10" s="1"/>
  <c r="J65" i="9"/>
  <c r="B68" i="10"/>
  <c r="H68" i="10" s="1"/>
  <c r="J68" i="9"/>
  <c r="B69" i="10"/>
  <c r="H69" i="10" s="1"/>
  <c r="J69" i="9"/>
  <c r="B70" i="10"/>
  <c r="H70" i="10" s="1"/>
  <c r="J70" i="9"/>
  <c r="B71" i="10"/>
  <c r="H71" i="10" s="1"/>
  <c r="J71" i="9"/>
  <c r="B72" i="10"/>
  <c r="H72" i="10" s="1"/>
  <c r="J72" i="9"/>
  <c r="B129" i="12"/>
  <c r="H129" i="12" s="1"/>
  <c r="J129" i="11"/>
  <c r="B130" i="12"/>
  <c r="H130" i="12" s="1"/>
  <c r="J130" i="11"/>
  <c r="B131" i="12"/>
  <c r="H131" i="12" s="1"/>
  <c r="J131" i="11"/>
  <c r="B132" i="12"/>
  <c r="H132" i="12" s="1"/>
  <c r="J132" i="11"/>
  <c r="B133" i="12"/>
  <c r="H133" i="12" s="1"/>
  <c r="J133" i="11"/>
  <c r="B95" i="11"/>
  <c r="H95" i="11" s="1"/>
  <c r="J95" i="10"/>
  <c r="U95" i="10"/>
  <c r="B94" i="11"/>
  <c r="H94" i="11" s="1"/>
  <c r="J94" i="10"/>
  <c r="U94" i="10"/>
  <c r="B104" i="11"/>
  <c r="H104" i="11" s="1"/>
  <c r="J104" i="10"/>
  <c r="U104" i="10"/>
  <c r="B60" i="12"/>
  <c r="H60" i="12" s="1"/>
  <c r="J60" i="11"/>
  <c r="U60" i="11"/>
  <c r="B59" i="12"/>
  <c r="H59" i="12" s="1"/>
  <c r="J59" i="11"/>
  <c r="U59" i="11"/>
  <c r="O6" i="9"/>
  <c r="O38" i="8"/>
  <c r="O134" i="7"/>
  <c r="O157" i="6"/>
  <c r="T134" i="6"/>
  <c r="T156" i="6"/>
  <c r="O156" i="7"/>
  <c r="L105" i="11"/>
  <c r="Q105" i="10"/>
  <c r="M135" i="4"/>
  <c r="M158" i="3"/>
  <c r="M136" i="4" s="1"/>
  <c r="N135" i="4"/>
  <c r="N158" i="3"/>
  <c r="N136" i="4" s="1"/>
  <c r="B105" i="9"/>
  <c r="H105" i="9" s="1"/>
  <c r="B105" i="10" s="1"/>
  <c r="J105" i="8"/>
  <c r="U105" i="8"/>
  <c r="B134" i="9"/>
  <c r="H134" i="9" s="1"/>
  <c r="B134" i="10" s="1"/>
  <c r="J134" i="8"/>
  <c r="B66" i="8"/>
  <c r="J66" i="7"/>
  <c r="B96" i="8"/>
  <c r="H96" i="8" s="1"/>
  <c r="J96" i="7"/>
  <c r="U96" i="7"/>
  <c r="B106" i="8"/>
  <c r="H106" i="8" s="1"/>
  <c r="J106" i="7"/>
  <c r="O58" i="6"/>
  <c r="O73" i="6" s="1"/>
  <c r="O158" i="6" s="1"/>
  <c r="T58" i="5"/>
  <c r="T73" i="5" s="1"/>
  <c r="T158" i="5" s="1"/>
  <c r="K61" i="9"/>
  <c r="P61" i="8"/>
  <c r="L61" i="9"/>
  <c r="Q61" i="8"/>
  <c r="M61" i="9"/>
  <c r="R61" i="8"/>
  <c r="N61" i="9"/>
  <c r="S61" i="8"/>
  <c r="O135" i="9"/>
  <c r="T135" i="8"/>
  <c r="O96" i="9"/>
  <c r="T96" i="8"/>
  <c r="O106" i="9"/>
  <c r="T106" i="8"/>
  <c r="N96" i="9"/>
  <c r="S96" i="8"/>
  <c r="N106" i="9"/>
  <c r="S106" i="8"/>
  <c r="M96" i="9"/>
  <c r="R96" i="8"/>
  <c r="M106" i="9"/>
  <c r="R106" i="8"/>
  <c r="K96" i="9"/>
  <c r="P96" i="8"/>
  <c r="K106" i="9"/>
  <c r="P106" i="8"/>
  <c r="O93" i="9"/>
  <c r="T93" i="8"/>
  <c r="O103" i="9"/>
  <c r="T103" i="8"/>
  <c r="L114" i="11"/>
  <c r="Q114" i="10"/>
  <c r="L113" i="11"/>
  <c r="Q113" i="10"/>
  <c r="L112" i="11"/>
  <c r="Q112" i="10"/>
  <c r="L111" i="11"/>
  <c r="Q111" i="10"/>
  <c r="L110" i="11"/>
  <c r="Q110" i="10"/>
  <c r="L109" i="11"/>
  <c r="Q109" i="10"/>
  <c r="L108" i="11"/>
  <c r="Q108" i="10"/>
  <c r="N107" i="11"/>
  <c r="S107" i="10"/>
  <c r="M107" i="11"/>
  <c r="R107" i="10"/>
  <c r="L107" i="11"/>
  <c r="Q107" i="10"/>
  <c r="K107" i="11"/>
  <c r="P107" i="10"/>
  <c r="B67" i="12"/>
  <c r="H67" i="12" s="1"/>
  <c r="J67" i="11"/>
  <c r="B88" i="12"/>
  <c r="H88" i="12" s="1"/>
  <c r="J88" i="11"/>
  <c r="B89" i="12"/>
  <c r="H89" i="12" s="1"/>
  <c r="J89" i="11"/>
  <c r="K88" i="11"/>
  <c r="P88" i="10"/>
  <c r="M88" i="11"/>
  <c r="R88" i="10"/>
  <c r="N88" i="11"/>
  <c r="S88" i="10"/>
  <c r="O88" i="11"/>
  <c r="T88" i="10"/>
  <c r="K89" i="11"/>
  <c r="P89" i="10"/>
  <c r="M89" i="11"/>
  <c r="R89" i="10"/>
  <c r="N89" i="11"/>
  <c r="S89" i="10"/>
  <c r="O89" i="11"/>
  <c r="T89" i="10"/>
  <c r="K90" i="11"/>
  <c r="P90" i="10"/>
  <c r="M90" i="11"/>
  <c r="R90" i="10"/>
  <c r="N90" i="11"/>
  <c r="S90" i="10"/>
  <c r="O90" i="11"/>
  <c r="T90" i="10"/>
  <c r="K91" i="11"/>
  <c r="P91" i="10"/>
  <c r="M91" i="11"/>
  <c r="R91" i="10"/>
  <c r="N91" i="11"/>
  <c r="S91" i="10"/>
  <c r="O91" i="11"/>
  <c r="T91" i="10"/>
  <c r="L92" i="11"/>
  <c r="Q92" i="10"/>
  <c r="L102" i="11"/>
  <c r="Q102" i="10"/>
  <c r="B37" i="10"/>
  <c r="H37" i="10" s="1"/>
  <c r="J37" i="9"/>
  <c r="U37" i="9"/>
  <c r="B36" i="10"/>
  <c r="H36" i="10" s="1"/>
  <c r="J36" i="9"/>
  <c r="U36" i="9"/>
  <c r="B35" i="10"/>
  <c r="H35" i="10" s="1"/>
  <c r="J35" i="9"/>
  <c r="U35" i="9"/>
  <c r="B34" i="10"/>
  <c r="H34" i="10" s="1"/>
  <c r="J34" i="9"/>
  <c r="U34" i="9"/>
  <c r="B33" i="10"/>
  <c r="H33" i="10" s="1"/>
  <c r="J33" i="9"/>
  <c r="U33" i="9"/>
  <c r="B32" i="10"/>
  <c r="H32" i="10" s="1"/>
  <c r="J32" i="9"/>
  <c r="U32" i="9"/>
  <c r="B31" i="10"/>
  <c r="H31" i="10" s="1"/>
  <c r="J31" i="9"/>
  <c r="U31" i="9"/>
  <c r="B30" i="10"/>
  <c r="H30" i="10" s="1"/>
  <c r="J30" i="9"/>
  <c r="U30" i="9"/>
  <c r="B29" i="10"/>
  <c r="H29" i="10" s="1"/>
  <c r="J29" i="9"/>
  <c r="U29" i="9"/>
  <c r="B28" i="10"/>
  <c r="H28" i="10" s="1"/>
  <c r="J28" i="9"/>
  <c r="U28" i="9"/>
  <c r="B27" i="10"/>
  <c r="H27" i="10" s="1"/>
  <c r="J27" i="9"/>
  <c r="U27" i="9"/>
  <c r="O37" i="12"/>
  <c r="T37" i="11"/>
  <c r="N37" i="12"/>
  <c r="S37" i="11"/>
  <c r="M37" i="12"/>
  <c r="R37" i="11"/>
  <c r="L37" i="12"/>
  <c r="Q37" i="11"/>
  <c r="O36" i="12"/>
  <c r="T36" i="11"/>
  <c r="N36" i="12"/>
  <c r="S36" i="11"/>
  <c r="M36" i="12"/>
  <c r="R36" i="11"/>
  <c r="L36" i="12"/>
  <c r="Q36" i="11"/>
  <c r="O35" i="12"/>
  <c r="T35" i="11"/>
  <c r="N35" i="12"/>
  <c r="S35" i="11"/>
  <c r="M35" i="12"/>
  <c r="R35" i="11"/>
  <c r="L35" i="12"/>
  <c r="Q35" i="11"/>
  <c r="O34" i="12"/>
  <c r="T34" i="11"/>
  <c r="N34" i="12"/>
  <c r="S34" i="11"/>
  <c r="M34" i="12"/>
  <c r="R34" i="11"/>
  <c r="L34" i="12"/>
  <c r="Q34" i="11"/>
  <c r="O33" i="12"/>
  <c r="T33" i="11"/>
  <c r="N33" i="12"/>
  <c r="S33" i="11"/>
  <c r="M33" i="12"/>
  <c r="R33" i="11"/>
  <c r="L33" i="12"/>
  <c r="Q33" i="11"/>
  <c r="O32" i="12"/>
  <c r="T32" i="11"/>
  <c r="N32" i="12"/>
  <c r="S32" i="11"/>
  <c r="M32" i="12"/>
  <c r="R32" i="11"/>
  <c r="L32" i="12"/>
  <c r="Q32" i="11"/>
  <c r="O31" i="12"/>
  <c r="T31" i="11"/>
  <c r="N31" i="12"/>
  <c r="S31" i="11"/>
  <c r="M31" i="12"/>
  <c r="R31" i="11"/>
  <c r="L31" i="12"/>
  <c r="Q31" i="11"/>
  <c r="O30" i="12"/>
  <c r="T30" i="11"/>
  <c r="N30" i="12"/>
  <c r="S30" i="11"/>
  <c r="M30" i="12"/>
  <c r="R30" i="11"/>
  <c r="L30" i="12"/>
  <c r="Q30" i="11"/>
  <c r="O29" i="12"/>
  <c r="T29" i="11"/>
  <c r="N29" i="12"/>
  <c r="S29" i="11"/>
  <c r="M29" i="12"/>
  <c r="R29" i="11"/>
  <c r="L29" i="12"/>
  <c r="Q29" i="11"/>
  <c r="O28" i="12"/>
  <c r="T28" i="11"/>
  <c r="N28" i="12"/>
  <c r="S28" i="11"/>
  <c r="M28" i="12"/>
  <c r="R28" i="11"/>
  <c r="L28" i="12"/>
  <c r="Q28" i="11"/>
  <c r="O27" i="12"/>
  <c r="T27" i="11"/>
  <c r="N27" i="12"/>
  <c r="S27" i="11"/>
  <c r="M27" i="12"/>
  <c r="R27" i="11"/>
  <c r="L27" i="12"/>
  <c r="Q27" i="11"/>
  <c r="O95" i="14"/>
  <c r="T95" i="13"/>
  <c r="N95" i="14"/>
  <c r="S95" i="13"/>
  <c r="M95" i="14"/>
  <c r="R95" i="13"/>
  <c r="L95" i="14"/>
  <c r="Q95" i="13"/>
  <c r="K95" i="14"/>
  <c r="P95" i="13"/>
  <c r="O94" i="14"/>
  <c r="T94" i="13"/>
  <c r="N94" i="14"/>
  <c r="S94" i="13"/>
  <c r="M94" i="14"/>
  <c r="R94" i="13"/>
  <c r="L94" i="14"/>
  <c r="Q94" i="13"/>
  <c r="K94" i="14"/>
  <c r="P94" i="13"/>
  <c r="B155" i="13"/>
  <c r="H155" i="13" s="1"/>
  <c r="J155" i="12"/>
  <c r="U155" i="12"/>
  <c r="B154" i="13"/>
  <c r="H154" i="13" s="1"/>
  <c r="J154" i="12"/>
  <c r="U154" i="12"/>
  <c r="B153" i="13"/>
  <c r="H153" i="13" s="1"/>
  <c r="J153" i="12"/>
  <c r="U153" i="12"/>
  <c r="B152" i="13"/>
  <c r="H152" i="13" s="1"/>
  <c r="J152" i="12"/>
  <c r="U152" i="12"/>
  <c r="B151" i="13"/>
  <c r="H151" i="13" s="1"/>
  <c r="J151" i="12"/>
  <c r="U151" i="12"/>
  <c r="B150" i="13"/>
  <c r="H150" i="13" s="1"/>
  <c r="J150" i="12"/>
  <c r="U150" i="12"/>
  <c r="B149" i="13"/>
  <c r="H149" i="13" s="1"/>
  <c r="J149" i="12"/>
  <c r="U149" i="12"/>
  <c r="B148" i="13"/>
  <c r="H148" i="13" s="1"/>
  <c r="J148" i="12"/>
  <c r="U148" i="12"/>
  <c r="B147" i="13"/>
  <c r="H147" i="13" s="1"/>
  <c r="J147" i="12"/>
  <c r="U147" i="12"/>
  <c r="B146" i="13"/>
  <c r="H146" i="13" s="1"/>
  <c r="J146" i="12"/>
  <c r="U146" i="12"/>
  <c r="B145" i="13"/>
  <c r="H145" i="13" s="1"/>
  <c r="J145" i="12"/>
  <c r="U145" i="12"/>
  <c r="B144" i="13"/>
  <c r="H144" i="13" s="1"/>
  <c r="J144" i="12"/>
  <c r="U144" i="12"/>
  <c r="B143" i="13"/>
  <c r="H143" i="13" s="1"/>
  <c r="J143" i="12"/>
  <c r="U143" i="12"/>
  <c r="B142" i="13"/>
  <c r="H142" i="13" s="1"/>
  <c r="J142" i="12"/>
  <c r="U142" i="12"/>
  <c r="B141" i="13"/>
  <c r="H141" i="13" s="1"/>
  <c r="J141" i="12"/>
  <c r="U141" i="12"/>
  <c r="B140" i="13"/>
  <c r="H140" i="13" s="1"/>
  <c r="J140" i="12"/>
  <c r="U140" i="12"/>
  <c r="B139" i="13"/>
  <c r="H139" i="13" s="1"/>
  <c r="J139" i="12"/>
  <c r="U139" i="12"/>
  <c r="B138" i="13"/>
  <c r="H138" i="13" s="1"/>
  <c r="J138" i="12"/>
  <c r="U138" i="12"/>
  <c r="B137" i="13"/>
  <c r="H137" i="13" s="1"/>
  <c r="J137" i="12"/>
  <c r="U137" i="12"/>
  <c r="O155" i="14"/>
  <c r="T155" i="13"/>
  <c r="N155" i="14"/>
  <c r="S155" i="13"/>
  <c r="M155" i="14"/>
  <c r="R155" i="13"/>
  <c r="L155" i="14"/>
  <c r="Q155" i="13"/>
  <c r="K155" i="14"/>
  <c r="P155" i="13"/>
  <c r="O154" i="14"/>
  <c r="T154" i="13"/>
  <c r="N154" i="14"/>
  <c r="S154" i="13"/>
  <c r="M154" i="14"/>
  <c r="R154" i="13"/>
  <c r="L154" i="14"/>
  <c r="Q154" i="13"/>
  <c r="K154" i="14"/>
  <c r="P154" i="13"/>
  <c r="O153" i="14"/>
  <c r="T153" i="13"/>
  <c r="N153" i="14"/>
  <c r="S153" i="13"/>
  <c r="M153" i="14"/>
  <c r="R153" i="13"/>
  <c r="L153" i="14"/>
  <c r="Q153" i="13"/>
  <c r="K153" i="14"/>
  <c r="P153" i="13"/>
  <c r="O152" i="14"/>
  <c r="T152" i="13"/>
  <c r="N152" i="14"/>
  <c r="S152" i="13"/>
  <c r="M152" i="14"/>
  <c r="R152" i="13"/>
  <c r="L152" i="14"/>
  <c r="Q152" i="13"/>
  <c r="K152" i="14"/>
  <c r="P152" i="13"/>
  <c r="O151" i="14"/>
  <c r="T151" i="13"/>
  <c r="N151" i="14"/>
  <c r="S151" i="13"/>
  <c r="M151" i="14"/>
  <c r="R151" i="13"/>
  <c r="L151" i="14"/>
  <c r="Q151" i="13"/>
  <c r="K151" i="14"/>
  <c r="P151" i="13"/>
  <c r="O150" i="14"/>
  <c r="T150" i="13"/>
  <c r="N150" i="14"/>
  <c r="S150" i="13"/>
  <c r="M150" i="14"/>
  <c r="R150" i="13"/>
  <c r="L150" i="14"/>
  <c r="Q150" i="13"/>
  <c r="K150" i="14"/>
  <c r="P150" i="13"/>
  <c r="O149" i="14"/>
  <c r="T149" i="13"/>
  <c r="N149" i="14"/>
  <c r="S149" i="13"/>
  <c r="M149" i="14"/>
  <c r="R149" i="13"/>
  <c r="L149" i="14"/>
  <c r="Q149" i="13"/>
  <c r="K149" i="14"/>
  <c r="P149" i="13"/>
  <c r="O148" i="14"/>
  <c r="T148" i="13"/>
  <c r="N148" i="14"/>
  <c r="S148" i="13"/>
  <c r="M148" i="14"/>
  <c r="R148" i="13"/>
  <c r="L148" i="14"/>
  <c r="Q148" i="13"/>
  <c r="K148" i="14"/>
  <c r="P148" i="13"/>
  <c r="O147" i="14"/>
  <c r="T147" i="13"/>
  <c r="N147" i="14"/>
  <c r="S147" i="13"/>
  <c r="M147" i="14"/>
  <c r="R147" i="13"/>
  <c r="L147" i="14"/>
  <c r="Q147" i="13"/>
  <c r="K147" i="14"/>
  <c r="P147" i="13"/>
  <c r="O146" i="14"/>
  <c r="T146" i="13"/>
  <c r="N146" i="14"/>
  <c r="S146" i="13"/>
  <c r="M146" i="14"/>
  <c r="R146" i="13"/>
  <c r="L146" i="14"/>
  <c r="Q146" i="13"/>
  <c r="K146" i="14"/>
  <c r="P146" i="13"/>
  <c r="O145" i="14"/>
  <c r="T145" i="13"/>
  <c r="N145" i="14"/>
  <c r="S145" i="13"/>
  <c r="M145" i="14"/>
  <c r="R145" i="13"/>
  <c r="L145" i="14"/>
  <c r="Q145" i="13"/>
  <c r="K145" i="14"/>
  <c r="P145" i="13"/>
  <c r="O144" i="14"/>
  <c r="T144" i="13"/>
  <c r="N144" i="14"/>
  <c r="S144" i="13"/>
  <c r="M144" i="14"/>
  <c r="R144" i="13"/>
  <c r="L144" i="14"/>
  <c r="Q144" i="13"/>
  <c r="K144" i="14"/>
  <c r="P144" i="13"/>
  <c r="O143" i="14"/>
  <c r="T143" i="13"/>
  <c r="N143" i="14"/>
  <c r="S143" i="13"/>
  <c r="M143" i="14"/>
  <c r="R143" i="13"/>
  <c r="L143" i="14"/>
  <c r="Q143" i="13"/>
  <c r="K143" i="14"/>
  <c r="P143" i="13"/>
  <c r="O142" i="14"/>
  <c r="T142" i="13"/>
  <c r="N142" i="14"/>
  <c r="S142" i="13"/>
  <c r="M142" i="14"/>
  <c r="R142" i="13"/>
  <c r="L142" i="14"/>
  <c r="Q142" i="13"/>
  <c r="K142" i="14"/>
  <c r="P142" i="13"/>
  <c r="O141" i="14"/>
  <c r="T141" i="13"/>
  <c r="N141" i="14"/>
  <c r="S141" i="13"/>
  <c r="M141" i="14"/>
  <c r="R141" i="13"/>
  <c r="L141" i="14"/>
  <c r="Q141" i="13"/>
  <c r="K141" i="14"/>
  <c r="P141" i="13"/>
  <c r="O140" i="14"/>
  <c r="T140" i="13"/>
  <c r="N140" i="14"/>
  <c r="S140" i="13"/>
  <c r="M140" i="14"/>
  <c r="R140" i="13"/>
  <c r="L140" i="14"/>
  <c r="Q140" i="13"/>
  <c r="K140" i="14"/>
  <c r="P140" i="13"/>
  <c r="O139" i="14"/>
  <c r="T139" i="13"/>
  <c r="N139" i="14"/>
  <c r="S139" i="13"/>
  <c r="M139" i="14"/>
  <c r="R139" i="13"/>
  <c r="L139" i="14"/>
  <c r="Q139" i="13"/>
  <c r="K139" i="14"/>
  <c r="P139" i="13"/>
  <c r="O138" i="14"/>
  <c r="T138" i="13"/>
  <c r="N138" i="14"/>
  <c r="S138" i="13"/>
  <c r="M138" i="14"/>
  <c r="R138" i="13"/>
  <c r="L138" i="14"/>
  <c r="Q138" i="13"/>
  <c r="K138" i="14"/>
  <c r="P138" i="13"/>
  <c r="O137" i="14"/>
  <c r="T137" i="13"/>
  <c r="N137" i="14"/>
  <c r="S137" i="13"/>
  <c r="M137" i="14"/>
  <c r="R137" i="13"/>
  <c r="L137" i="14"/>
  <c r="Q137" i="13"/>
  <c r="K137" i="14"/>
  <c r="P137" i="13"/>
  <c r="O104" i="14"/>
  <c r="T104" i="13"/>
  <c r="N104" i="14"/>
  <c r="S104" i="13"/>
  <c r="M104" i="14"/>
  <c r="R104" i="13"/>
  <c r="L104" i="14"/>
  <c r="Q104" i="13"/>
  <c r="K104" i="14"/>
  <c r="P104" i="13"/>
  <c r="O60" i="15"/>
  <c r="T60" i="14"/>
  <c r="N60" i="15"/>
  <c r="S60" i="14"/>
  <c r="M60" i="15"/>
  <c r="R60" i="14"/>
  <c r="L60" i="15"/>
  <c r="Q60" i="14"/>
  <c r="K60" i="15"/>
  <c r="P60" i="14"/>
  <c r="O59" i="15"/>
  <c r="T59" i="14"/>
  <c r="N59" i="15"/>
  <c r="S59" i="14"/>
  <c r="M59" i="15"/>
  <c r="R59" i="14"/>
  <c r="L59" i="15"/>
  <c r="Q59" i="14"/>
  <c r="K59" i="15"/>
  <c r="P59" i="14"/>
  <c r="U60" i="29"/>
  <c r="P60" i="30"/>
  <c r="T60" i="30"/>
  <c r="J60" i="30"/>
  <c r="U60" i="30"/>
  <c r="U59" i="29"/>
  <c r="P59" i="30"/>
  <c r="T59" i="30"/>
  <c r="J59" i="30"/>
  <c r="U59" i="30"/>
  <c r="L88" i="12"/>
  <c r="Q88" i="11"/>
  <c r="L89" i="12"/>
  <c r="Q89" i="11"/>
  <c r="L90" i="12"/>
  <c r="Q90" i="11"/>
  <c r="L91" i="12"/>
  <c r="Q91" i="11"/>
  <c r="L106" i="10"/>
  <c r="Q106" i="9"/>
  <c r="L96" i="10"/>
  <c r="Q96" i="9"/>
  <c r="L103" i="10"/>
  <c r="Q103" i="9"/>
  <c r="L93" i="10"/>
  <c r="Q93" i="9"/>
  <c r="B90" i="11"/>
  <c r="H90" i="11" s="1"/>
  <c r="J90" i="10"/>
  <c r="U90" i="10"/>
  <c r="B91" i="11"/>
  <c r="H91" i="11" s="1"/>
  <c r="J91" i="10"/>
  <c r="U91" i="10"/>
  <c r="B92" i="11"/>
  <c r="H92" i="11" s="1"/>
  <c r="J92" i="10"/>
  <c r="B107" i="11"/>
  <c r="H107" i="11" s="1"/>
  <c r="J107" i="10"/>
  <c r="B108" i="11"/>
  <c r="H108" i="11" s="1"/>
  <c r="J108" i="10"/>
  <c r="B109" i="11"/>
  <c r="H109" i="11" s="1"/>
  <c r="J109" i="10"/>
  <c r="B110" i="11"/>
  <c r="H110" i="11" s="1"/>
  <c r="J110" i="10"/>
  <c r="B111" i="11"/>
  <c r="H111" i="11" s="1"/>
  <c r="J111" i="10"/>
  <c r="B112" i="11"/>
  <c r="H112" i="11" s="1"/>
  <c r="J112" i="10"/>
  <c r="B113" i="11"/>
  <c r="H113" i="11" s="1"/>
  <c r="J113" i="10"/>
  <c r="B114" i="11"/>
  <c r="H114" i="11" s="1"/>
  <c r="J114" i="10"/>
  <c r="K102" i="10"/>
  <c r="P102" i="9"/>
  <c r="K92" i="10"/>
  <c r="P92" i="9"/>
  <c r="M102" i="10"/>
  <c r="R102" i="9"/>
  <c r="M92" i="10"/>
  <c r="R92" i="9"/>
  <c r="N102" i="10"/>
  <c r="S102" i="9"/>
  <c r="N92" i="10"/>
  <c r="S92" i="9"/>
  <c r="O102" i="10"/>
  <c r="T102" i="9"/>
  <c r="O92" i="10"/>
  <c r="T92" i="9"/>
  <c r="O114" i="10"/>
  <c r="T114" i="9"/>
  <c r="N114" i="10"/>
  <c r="S114" i="9"/>
  <c r="M114" i="10"/>
  <c r="R114" i="9"/>
  <c r="U114" i="8"/>
  <c r="K114" i="10"/>
  <c r="P114" i="9"/>
  <c r="U114" i="9" s="1"/>
  <c r="O113" i="10"/>
  <c r="T113" i="9"/>
  <c r="N113" i="10"/>
  <c r="S113" i="9"/>
  <c r="M113" i="10"/>
  <c r="R113" i="9"/>
  <c r="U113" i="8"/>
  <c r="K113" i="10"/>
  <c r="P113" i="9"/>
  <c r="U113" i="9" s="1"/>
  <c r="O112" i="10"/>
  <c r="T112" i="9"/>
  <c r="N112" i="10"/>
  <c r="S112" i="9"/>
  <c r="M112" i="10"/>
  <c r="R112" i="9"/>
  <c r="U112" i="8"/>
  <c r="K112" i="10"/>
  <c r="P112" i="9"/>
  <c r="U112" i="9" s="1"/>
  <c r="O111" i="10"/>
  <c r="T111" i="9"/>
  <c r="N111" i="10"/>
  <c r="S111" i="9"/>
  <c r="M111" i="10"/>
  <c r="R111" i="9"/>
  <c r="U111" i="8"/>
  <c r="K111" i="10"/>
  <c r="P111" i="9"/>
  <c r="U111" i="9" s="1"/>
  <c r="O110" i="10"/>
  <c r="T110" i="9"/>
  <c r="N110" i="10"/>
  <c r="S110" i="9"/>
  <c r="M110" i="10"/>
  <c r="R110" i="9"/>
  <c r="U110" i="8"/>
  <c r="K110" i="10"/>
  <c r="P110" i="9"/>
  <c r="U110" i="9" s="1"/>
  <c r="O109" i="10"/>
  <c r="T109" i="9"/>
  <c r="N109" i="10"/>
  <c r="S109" i="9"/>
  <c r="M109" i="10"/>
  <c r="R109" i="9"/>
  <c r="U109" i="8"/>
  <c r="K109" i="10"/>
  <c r="P109" i="9"/>
  <c r="U109" i="9" s="1"/>
  <c r="O108" i="10"/>
  <c r="T108" i="9"/>
  <c r="N108" i="10"/>
  <c r="S108" i="9"/>
  <c r="M108" i="10"/>
  <c r="R108" i="9"/>
  <c r="U108" i="8"/>
  <c r="K108" i="10"/>
  <c r="P108" i="9"/>
  <c r="U108" i="9" s="1"/>
  <c r="O107" i="10"/>
  <c r="T107" i="9"/>
  <c r="U107" i="9" s="1"/>
  <c r="K62" i="10"/>
  <c r="P62" i="9"/>
  <c r="L62" i="10"/>
  <c r="Q62" i="9"/>
  <c r="M62" i="10"/>
  <c r="R62" i="9"/>
  <c r="N62" i="10"/>
  <c r="S62" i="9"/>
  <c r="O62" i="11"/>
  <c r="T62" i="10"/>
  <c r="K63" i="10"/>
  <c r="P63" i="9"/>
  <c r="L63" i="10"/>
  <c r="Q63" i="9"/>
  <c r="M63" i="10"/>
  <c r="R63" i="9"/>
  <c r="N63" i="10"/>
  <c r="S63" i="9"/>
  <c r="O63" i="11"/>
  <c r="T63" i="10"/>
  <c r="K64" i="10"/>
  <c r="P64" i="9"/>
  <c r="L64" i="10"/>
  <c r="Q64" i="9"/>
  <c r="M64" i="10"/>
  <c r="R64" i="9"/>
  <c r="N64" i="10"/>
  <c r="S64" i="9"/>
  <c r="O64" i="11"/>
  <c r="T64" i="10"/>
  <c r="K65" i="10"/>
  <c r="P65" i="9"/>
  <c r="L65" i="10"/>
  <c r="Q65" i="9"/>
  <c r="M65" i="10"/>
  <c r="R65" i="9"/>
  <c r="N65" i="10"/>
  <c r="S65" i="9"/>
  <c r="O65" i="11"/>
  <c r="T65" i="10"/>
  <c r="K66" i="10"/>
  <c r="P66" i="9"/>
  <c r="L66" i="10"/>
  <c r="Q66" i="9"/>
  <c r="M66" i="10"/>
  <c r="R66" i="9"/>
  <c r="N66" i="10"/>
  <c r="S66" i="9"/>
  <c r="O66" i="11"/>
  <c r="T66" i="10"/>
  <c r="K67" i="11"/>
  <c r="P67" i="10"/>
  <c r="L67" i="11"/>
  <c r="Q67" i="10"/>
  <c r="M67" i="11"/>
  <c r="R67" i="10"/>
  <c r="N67" i="11"/>
  <c r="S67" i="10"/>
  <c r="O67" i="11"/>
  <c r="T67" i="10"/>
  <c r="K68" i="10"/>
  <c r="P68" i="9"/>
  <c r="L68" i="10"/>
  <c r="Q68" i="9"/>
  <c r="M68" i="10"/>
  <c r="R68" i="9"/>
  <c r="N68" i="10"/>
  <c r="S68" i="9"/>
  <c r="O68" i="11"/>
  <c r="T68" i="10"/>
  <c r="K69" i="10"/>
  <c r="P69" i="9"/>
  <c r="L69" i="10"/>
  <c r="Q69" i="9"/>
  <c r="M69" i="10"/>
  <c r="R69" i="9"/>
  <c r="N69" i="10"/>
  <c r="S69" i="9"/>
  <c r="O69" i="11"/>
  <c r="T69" i="10"/>
  <c r="K70" i="10"/>
  <c r="P70" i="9"/>
  <c r="L70" i="10"/>
  <c r="Q70" i="9"/>
  <c r="M70" i="10"/>
  <c r="R70" i="9"/>
  <c r="N70" i="10"/>
  <c r="S70" i="9"/>
  <c r="O70" i="11"/>
  <c r="T70" i="10"/>
  <c r="K71" i="10"/>
  <c r="P71" i="9"/>
  <c r="L71" i="10"/>
  <c r="Q71" i="9"/>
  <c r="M71" i="10"/>
  <c r="R71" i="9"/>
  <c r="N71" i="10"/>
  <c r="S71" i="9"/>
  <c r="O71" i="11"/>
  <c r="T71" i="10"/>
  <c r="K72" i="10"/>
  <c r="P72" i="9"/>
  <c r="L72" i="10"/>
  <c r="Q72" i="9"/>
  <c r="M72" i="10"/>
  <c r="R72" i="9"/>
  <c r="N72" i="10"/>
  <c r="S72" i="9"/>
  <c r="O72" i="11"/>
  <c r="T72" i="10"/>
  <c r="O61" i="10"/>
  <c r="T61" i="9"/>
  <c r="K103" i="8"/>
  <c r="K93" i="8"/>
  <c r="K115" i="8" s="1"/>
  <c r="P93" i="7"/>
  <c r="P115" i="7" s="1"/>
  <c r="M103" i="8"/>
  <c r="M93" i="8"/>
  <c r="M115" i="8" s="1"/>
  <c r="R93" i="7"/>
  <c r="R115" i="7" s="1"/>
  <c r="N103" i="8"/>
  <c r="N93" i="8"/>
  <c r="N115" i="8" s="1"/>
  <c r="S93" i="7"/>
  <c r="S115" i="7" s="1"/>
  <c r="L58" i="5"/>
  <c r="L73" i="5" s="1"/>
  <c r="L158" i="5" s="1"/>
  <c r="L158" i="4"/>
  <c r="L135" i="6"/>
  <c r="L135" i="7" s="1"/>
  <c r="Q136" i="5"/>
  <c r="M58" i="5"/>
  <c r="M73" i="5" s="1"/>
  <c r="N58" i="5"/>
  <c r="N73" i="5" s="1"/>
  <c r="H103" i="7"/>
  <c r="U103" i="7" s="1"/>
  <c r="J102" i="6"/>
  <c r="U102" i="6"/>
  <c r="H93" i="7"/>
  <c r="J93" i="6"/>
  <c r="U93" i="6"/>
  <c r="B61" i="7"/>
  <c r="H61" i="7" s="1"/>
  <c r="J61" i="6"/>
  <c r="U61" i="6"/>
  <c r="O136" i="8"/>
  <c r="H119" i="10"/>
  <c r="J119" i="9"/>
  <c r="H120" i="10"/>
  <c r="J120" i="9"/>
  <c r="H121" i="10"/>
  <c r="J121" i="9"/>
  <c r="H122" i="10"/>
  <c r="J122" i="9"/>
  <c r="H123" i="10"/>
  <c r="J123" i="9"/>
  <c r="H124" i="10"/>
  <c r="J124" i="9"/>
  <c r="J126" i="9"/>
  <c r="H126" i="10"/>
  <c r="H127" i="10"/>
  <c r="J127" i="9"/>
  <c r="O22" i="14"/>
  <c r="T22" i="13"/>
  <c r="N22" i="14"/>
  <c r="S22" i="13"/>
  <c r="M22" i="14"/>
  <c r="R22" i="13"/>
  <c r="L22" i="14"/>
  <c r="Q22" i="13"/>
  <c r="O21" i="14"/>
  <c r="T21" i="13"/>
  <c r="N21" i="14"/>
  <c r="S21" i="13"/>
  <c r="M21" i="14"/>
  <c r="R21" i="13"/>
  <c r="L21" i="14"/>
  <c r="Q21" i="13"/>
  <c r="U22" i="9"/>
  <c r="B22" i="10"/>
  <c r="H22" i="10" s="1"/>
  <c r="J22" i="9"/>
  <c r="U21" i="9"/>
  <c r="B21" i="10"/>
  <c r="H21" i="10" s="1"/>
  <c r="J21" i="9"/>
  <c r="Q20" i="8"/>
  <c r="K20" i="8"/>
  <c r="R20" i="8"/>
  <c r="S20" i="8"/>
  <c r="T20" i="9"/>
  <c r="U23" i="9"/>
  <c r="J23" i="9"/>
  <c r="U24" i="9"/>
  <c r="J24" i="9"/>
  <c r="O133" i="9"/>
  <c r="T133" i="8"/>
  <c r="N133" i="9"/>
  <c r="S133" i="8"/>
  <c r="M133" i="9"/>
  <c r="R133" i="8"/>
  <c r="K133" i="9"/>
  <c r="P133" i="8"/>
  <c r="L133" i="9"/>
  <c r="Q133" i="8"/>
  <c r="O132" i="9"/>
  <c r="T132" i="8"/>
  <c r="N132" i="9"/>
  <c r="S132" i="8"/>
  <c r="M132" i="9"/>
  <c r="R132" i="8"/>
  <c r="K132" i="9"/>
  <c r="P132" i="8"/>
  <c r="L132" i="9"/>
  <c r="Q132" i="8"/>
  <c r="O131" i="9"/>
  <c r="T131" i="8"/>
  <c r="N131" i="9"/>
  <c r="S131" i="8"/>
  <c r="M131" i="9"/>
  <c r="R131" i="8"/>
  <c r="K131" i="9"/>
  <c r="P131" i="8"/>
  <c r="L131" i="9"/>
  <c r="Q131" i="8"/>
  <c r="O130" i="9"/>
  <c r="T130" i="8"/>
  <c r="N130" i="9"/>
  <c r="S130" i="8"/>
  <c r="M130" i="9"/>
  <c r="R130" i="8"/>
  <c r="K130" i="9"/>
  <c r="P130" i="8"/>
  <c r="L130" i="9"/>
  <c r="Q130" i="8"/>
  <c r="O129" i="9"/>
  <c r="T129" i="8"/>
  <c r="N129" i="9"/>
  <c r="S129" i="8"/>
  <c r="M129" i="9"/>
  <c r="R129" i="8"/>
  <c r="K129" i="9"/>
  <c r="P129" i="8"/>
  <c r="L129" i="9"/>
  <c r="Q129" i="8"/>
  <c r="O128" i="9"/>
  <c r="T128" i="8"/>
  <c r="N128" i="9"/>
  <c r="S128" i="8"/>
  <c r="M128" i="9"/>
  <c r="R128" i="8"/>
  <c r="K128" i="9"/>
  <c r="P128" i="8"/>
  <c r="L128" i="9"/>
  <c r="Q128" i="8"/>
  <c r="O127" i="9"/>
  <c r="T127" i="8"/>
  <c r="N127" i="9"/>
  <c r="S127" i="8"/>
  <c r="M127" i="9"/>
  <c r="R127" i="8"/>
  <c r="K127" i="9"/>
  <c r="P127" i="8"/>
  <c r="L127" i="9"/>
  <c r="Q127" i="8"/>
  <c r="O126" i="9"/>
  <c r="T126" i="8"/>
  <c r="N126" i="9"/>
  <c r="S126" i="8"/>
  <c r="M126" i="9"/>
  <c r="R126" i="8"/>
  <c r="K126" i="9"/>
  <c r="P126" i="8"/>
  <c r="L126" i="9"/>
  <c r="Q126" i="8"/>
  <c r="O125" i="9"/>
  <c r="T125" i="8"/>
  <c r="N125" i="9"/>
  <c r="S125" i="8"/>
  <c r="M125" i="9"/>
  <c r="R125" i="8"/>
  <c r="K125" i="9"/>
  <c r="P125" i="8"/>
  <c r="L125" i="9"/>
  <c r="Q125" i="8"/>
  <c r="O124" i="9"/>
  <c r="T124" i="8"/>
  <c r="N124" i="9"/>
  <c r="S124" i="8"/>
  <c r="M124" i="9"/>
  <c r="R124" i="8"/>
  <c r="K124" i="9"/>
  <c r="P124" i="8"/>
  <c r="L124" i="9"/>
  <c r="Q124" i="8"/>
  <c r="O123" i="9"/>
  <c r="T123" i="8"/>
  <c r="N123" i="9"/>
  <c r="S123" i="8"/>
  <c r="M123" i="9"/>
  <c r="R123" i="8"/>
  <c r="K123" i="9"/>
  <c r="P123" i="8"/>
  <c r="L123" i="9"/>
  <c r="Q123" i="8"/>
  <c r="O122" i="9"/>
  <c r="T122" i="8"/>
  <c r="N122" i="9"/>
  <c r="S122" i="8"/>
  <c r="M122" i="9"/>
  <c r="R122" i="8"/>
  <c r="K122" i="9"/>
  <c r="P122" i="8"/>
  <c r="L122" i="9"/>
  <c r="Q122" i="8"/>
  <c r="O121" i="9"/>
  <c r="T121" i="8"/>
  <c r="N121" i="9"/>
  <c r="S121" i="8"/>
  <c r="M121" i="9"/>
  <c r="R121" i="8"/>
  <c r="K121" i="9"/>
  <c r="P121" i="8"/>
  <c r="L121" i="9"/>
  <c r="Q121" i="8"/>
  <c r="O120" i="9"/>
  <c r="T120" i="8"/>
  <c r="N120" i="9"/>
  <c r="S120" i="8"/>
  <c r="M120" i="9"/>
  <c r="R120" i="8"/>
  <c r="K120" i="9"/>
  <c r="P120" i="8"/>
  <c r="L120" i="9"/>
  <c r="Q120" i="8"/>
  <c r="O119" i="10"/>
  <c r="T119" i="9"/>
  <c r="N119" i="10"/>
  <c r="S119" i="9"/>
  <c r="M119" i="10"/>
  <c r="R119" i="9"/>
  <c r="L119" i="10"/>
  <c r="Q119" i="9"/>
  <c r="U119" i="8"/>
  <c r="K119" i="10"/>
  <c r="P119" i="9"/>
  <c r="U119" i="9" s="1"/>
  <c r="R41" i="8"/>
  <c r="M41" i="9"/>
  <c r="S41" i="8"/>
  <c r="N41" i="9"/>
  <c r="T118" i="8"/>
  <c r="O118" i="9"/>
  <c r="S118" i="8"/>
  <c r="N118" i="9"/>
  <c r="R118" i="8"/>
  <c r="M118" i="9"/>
  <c r="Q118" i="8"/>
  <c r="L118" i="9"/>
  <c r="P118" i="8"/>
  <c r="K118" i="9"/>
  <c r="T6" i="9"/>
  <c r="H118" i="5"/>
  <c r="L77" i="10"/>
  <c r="Q77" i="9"/>
  <c r="U77" i="8"/>
  <c r="K77" i="10"/>
  <c r="P77" i="9"/>
  <c r="M77" i="10"/>
  <c r="R77" i="9"/>
  <c r="N77" i="10"/>
  <c r="S77" i="9"/>
  <c r="O77" i="10"/>
  <c r="T77" i="9"/>
  <c r="L78" i="10"/>
  <c r="Q78" i="9"/>
  <c r="U78" i="8"/>
  <c r="K78" i="10"/>
  <c r="P78" i="9"/>
  <c r="M78" i="10"/>
  <c r="R78" i="9"/>
  <c r="N78" i="10"/>
  <c r="S78" i="9"/>
  <c r="O78" i="10"/>
  <c r="T78" i="9"/>
  <c r="L79" i="10"/>
  <c r="Q79" i="9"/>
  <c r="U79" i="8"/>
  <c r="K79" i="10"/>
  <c r="P79" i="9"/>
  <c r="M79" i="10"/>
  <c r="R79" i="9"/>
  <c r="N79" i="10"/>
  <c r="S79" i="9"/>
  <c r="O79" i="10"/>
  <c r="T79" i="9"/>
  <c r="L80" i="10"/>
  <c r="Q80" i="9"/>
  <c r="U80" i="8"/>
  <c r="K80" i="10"/>
  <c r="P80" i="9"/>
  <c r="M80" i="10"/>
  <c r="R80" i="9"/>
  <c r="N80" i="10"/>
  <c r="S80" i="9"/>
  <c r="O80" i="10"/>
  <c r="T80" i="9"/>
  <c r="L81" i="10"/>
  <c r="Q81" i="9"/>
  <c r="U81" i="8"/>
  <c r="K81" i="10"/>
  <c r="P81" i="9"/>
  <c r="M81" i="10"/>
  <c r="R81" i="9"/>
  <c r="N81" i="10"/>
  <c r="S81" i="9"/>
  <c r="O81" i="10"/>
  <c r="T81" i="9"/>
  <c r="L82" i="10"/>
  <c r="Q82" i="9"/>
  <c r="U82" i="8"/>
  <c r="K82" i="10"/>
  <c r="P82" i="9"/>
  <c r="M82" i="10"/>
  <c r="R82" i="9"/>
  <c r="N82" i="10"/>
  <c r="S82" i="9"/>
  <c r="O82" i="10"/>
  <c r="T82" i="9"/>
  <c r="L83" i="10"/>
  <c r="Q83" i="9"/>
  <c r="U83" i="8"/>
  <c r="K83" i="10"/>
  <c r="P83" i="9"/>
  <c r="M83" i="10"/>
  <c r="R83" i="9"/>
  <c r="N83" i="10"/>
  <c r="S83" i="9"/>
  <c r="O83" i="10"/>
  <c r="T83" i="9"/>
  <c r="L84" i="10"/>
  <c r="Q84" i="9"/>
  <c r="U84" i="8"/>
  <c r="K84" i="10"/>
  <c r="P84" i="9"/>
  <c r="M84" i="10"/>
  <c r="R84" i="9"/>
  <c r="N84" i="10"/>
  <c r="S84" i="9"/>
  <c r="O84" i="10"/>
  <c r="T84" i="9"/>
  <c r="L85" i="10"/>
  <c r="Q85" i="9"/>
  <c r="U85" i="8"/>
  <c r="K85" i="10"/>
  <c r="P85" i="9"/>
  <c r="M85" i="10"/>
  <c r="R85" i="9"/>
  <c r="N85" i="10"/>
  <c r="S85" i="9"/>
  <c r="O85" i="10"/>
  <c r="T85" i="9"/>
  <c r="L86" i="10"/>
  <c r="Q86" i="9"/>
  <c r="U86" i="8"/>
  <c r="K86" i="10"/>
  <c r="P86" i="9"/>
  <c r="M86" i="10"/>
  <c r="R86" i="9"/>
  <c r="N86" i="10"/>
  <c r="S86" i="9"/>
  <c r="O86" i="10"/>
  <c r="T86" i="9"/>
  <c r="L87" i="10"/>
  <c r="Q87" i="9"/>
  <c r="U87" i="8"/>
  <c r="K87" i="10"/>
  <c r="P87" i="9"/>
  <c r="M87" i="10"/>
  <c r="R87" i="9"/>
  <c r="N87" i="10"/>
  <c r="S87" i="9"/>
  <c r="O87" i="10"/>
  <c r="T87" i="9"/>
  <c r="L98" i="10"/>
  <c r="Q98" i="9"/>
  <c r="K98" i="10"/>
  <c r="P98" i="9"/>
  <c r="M98" i="10"/>
  <c r="R98" i="9"/>
  <c r="N98" i="10"/>
  <c r="S98" i="9"/>
  <c r="O98" i="10"/>
  <c r="T98" i="9"/>
  <c r="L99" i="10"/>
  <c r="Q99" i="9"/>
  <c r="K99" i="10"/>
  <c r="P99" i="9"/>
  <c r="M99" i="10"/>
  <c r="R99" i="9"/>
  <c r="N99" i="10"/>
  <c r="S99" i="9"/>
  <c r="O99" i="10"/>
  <c r="T99" i="9"/>
  <c r="L100" i="10"/>
  <c r="Q100" i="9"/>
  <c r="K100" i="10"/>
  <c r="P100" i="9"/>
  <c r="M100" i="10"/>
  <c r="R100" i="9"/>
  <c r="N100" i="10"/>
  <c r="S100" i="9"/>
  <c r="O100" i="10"/>
  <c r="T100" i="9"/>
  <c r="L101" i="10"/>
  <c r="Q101" i="9"/>
  <c r="K101" i="10"/>
  <c r="P101" i="9"/>
  <c r="M101" i="10"/>
  <c r="R101" i="9"/>
  <c r="N101" i="10"/>
  <c r="S101" i="9"/>
  <c r="O101" i="10"/>
  <c r="T101" i="9"/>
  <c r="M42" i="10"/>
  <c r="R24" i="11" s="1"/>
  <c r="R42" i="9"/>
  <c r="N42" i="10"/>
  <c r="S24" i="11" s="1"/>
  <c r="S42" i="9"/>
  <c r="O42" i="10"/>
  <c r="T24" i="11" s="1"/>
  <c r="T42" i="9"/>
  <c r="M43" i="10"/>
  <c r="R25" i="11" s="1"/>
  <c r="R43" i="9"/>
  <c r="N43" i="10"/>
  <c r="S25" i="11" s="1"/>
  <c r="S43" i="9"/>
  <c r="O43" i="10"/>
  <c r="T25" i="11" s="1"/>
  <c r="T43" i="9"/>
  <c r="M44" i="10"/>
  <c r="R26" i="11" s="1"/>
  <c r="R44" i="9"/>
  <c r="N44" i="10"/>
  <c r="S26" i="11" s="1"/>
  <c r="S44" i="9"/>
  <c r="O44" i="10"/>
  <c r="T26" i="11" s="1"/>
  <c r="T44" i="9"/>
  <c r="M45" i="10"/>
  <c r="R45" i="9"/>
  <c r="N45" i="10"/>
  <c r="S45" i="9"/>
  <c r="O45" i="10"/>
  <c r="T45" i="9"/>
  <c r="M46" i="10"/>
  <c r="R46" i="9"/>
  <c r="N46" i="10"/>
  <c r="S46" i="9"/>
  <c r="O46" i="10"/>
  <c r="T46" i="9"/>
  <c r="M47" i="10"/>
  <c r="R47" i="9"/>
  <c r="N47" i="10"/>
  <c r="S47" i="9"/>
  <c r="O47" i="10"/>
  <c r="T47" i="9"/>
  <c r="M48" i="10"/>
  <c r="R48" i="9"/>
  <c r="N48" i="10"/>
  <c r="S48" i="9"/>
  <c r="O48" i="10"/>
  <c r="T48" i="9"/>
  <c r="M49" i="10"/>
  <c r="R49" i="9"/>
  <c r="N49" i="10"/>
  <c r="S49" i="9"/>
  <c r="O49" i="10"/>
  <c r="T49" i="9"/>
  <c r="M50" i="10"/>
  <c r="R50" i="9"/>
  <c r="N50" i="10"/>
  <c r="S50" i="9"/>
  <c r="O50" i="10"/>
  <c r="T50" i="9"/>
  <c r="M51" i="10"/>
  <c r="R51" i="9"/>
  <c r="N51" i="10"/>
  <c r="S51" i="9"/>
  <c r="O51" i="10"/>
  <c r="T51" i="9"/>
  <c r="M52" i="10"/>
  <c r="R52" i="9"/>
  <c r="N52" i="10"/>
  <c r="S52" i="9"/>
  <c r="O52" i="10"/>
  <c r="T52" i="9"/>
  <c r="M53" i="10"/>
  <c r="R53" i="9"/>
  <c r="N53" i="10"/>
  <c r="S53" i="9"/>
  <c r="O53" i="10"/>
  <c r="T53" i="9"/>
  <c r="M54" i="10"/>
  <c r="R54" i="9"/>
  <c r="N54" i="10"/>
  <c r="S54" i="9"/>
  <c r="O54" i="10"/>
  <c r="T54" i="9"/>
  <c r="M55" i="10"/>
  <c r="R55" i="9"/>
  <c r="N55" i="10"/>
  <c r="S55" i="9"/>
  <c r="O55" i="10"/>
  <c r="T55" i="9"/>
  <c r="M56" i="10"/>
  <c r="R56" i="9"/>
  <c r="N56" i="10"/>
  <c r="S56" i="9"/>
  <c r="O56" i="10"/>
  <c r="T56" i="9"/>
  <c r="M57" i="10"/>
  <c r="R57" i="9"/>
  <c r="N57" i="10"/>
  <c r="S57" i="9"/>
  <c r="O57" i="10"/>
  <c r="T57" i="9"/>
  <c r="T41" i="9"/>
  <c r="O41" i="10"/>
  <c r="R6" i="9"/>
  <c r="S6" i="9"/>
  <c r="R7" i="9"/>
  <c r="S7" i="9"/>
  <c r="T7" i="9"/>
  <c r="R8" i="9"/>
  <c r="S8" i="9"/>
  <c r="T8" i="9"/>
  <c r="R9" i="9"/>
  <c r="S9" i="9"/>
  <c r="T9" i="9"/>
  <c r="R10" i="9"/>
  <c r="S10" i="9"/>
  <c r="T10" i="9"/>
  <c r="R11" i="9"/>
  <c r="S11" i="9"/>
  <c r="T11" i="9"/>
  <c r="R12" i="9"/>
  <c r="S12" i="9"/>
  <c r="T12" i="9"/>
  <c r="R13" i="9"/>
  <c r="S13" i="9"/>
  <c r="T13" i="9"/>
  <c r="R14" i="9"/>
  <c r="S14" i="9"/>
  <c r="T14" i="9"/>
  <c r="R15" i="9"/>
  <c r="S15" i="9"/>
  <c r="T15" i="9"/>
  <c r="R16" i="9"/>
  <c r="S16" i="9"/>
  <c r="T16" i="9"/>
  <c r="R17" i="9"/>
  <c r="S17" i="9"/>
  <c r="T17" i="9"/>
  <c r="R18" i="11"/>
  <c r="R25" i="9"/>
  <c r="S18" i="11"/>
  <c r="S25" i="9"/>
  <c r="T18" i="11"/>
  <c r="T25" i="9"/>
  <c r="R19" i="11"/>
  <c r="R26" i="9"/>
  <c r="S19" i="11"/>
  <c r="S26" i="9"/>
  <c r="T19" i="11"/>
  <c r="T26" i="9"/>
  <c r="B77" i="11"/>
  <c r="H77" i="11" s="1"/>
  <c r="J77" i="10"/>
  <c r="B78" i="11"/>
  <c r="H78" i="11" s="1"/>
  <c r="J78" i="10"/>
  <c r="B79" i="11"/>
  <c r="H79" i="11" s="1"/>
  <c r="J79" i="10"/>
  <c r="B80" i="11"/>
  <c r="H80" i="11" s="1"/>
  <c r="J80" i="10"/>
  <c r="B81" i="11"/>
  <c r="H81" i="11" s="1"/>
  <c r="J81" i="10"/>
  <c r="B82" i="11"/>
  <c r="H82" i="11" s="1"/>
  <c r="J82" i="10"/>
  <c r="B83" i="11"/>
  <c r="H83" i="11" s="1"/>
  <c r="J83" i="10"/>
  <c r="B84" i="11"/>
  <c r="H84" i="11" s="1"/>
  <c r="J84" i="10"/>
  <c r="B85" i="11"/>
  <c r="H85" i="11" s="1"/>
  <c r="J85" i="10"/>
  <c r="B86" i="11"/>
  <c r="H86" i="11" s="1"/>
  <c r="J86" i="10"/>
  <c r="B87" i="11"/>
  <c r="H87" i="11" s="1"/>
  <c r="J87" i="10"/>
  <c r="B98" i="11"/>
  <c r="H98" i="11" s="1"/>
  <c r="J98" i="10"/>
  <c r="B99" i="11"/>
  <c r="H99" i="11" s="1"/>
  <c r="J99" i="10"/>
  <c r="B100" i="11"/>
  <c r="H100" i="11" s="1"/>
  <c r="J100" i="10"/>
  <c r="B101" i="11"/>
  <c r="H101" i="11" s="1"/>
  <c r="J101" i="10"/>
  <c r="T76" i="8"/>
  <c r="T115" i="8" s="1"/>
  <c r="O76" i="9"/>
  <c r="O115" i="9" s="1"/>
  <c r="S76" i="8"/>
  <c r="N76" i="9"/>
  <c r="R76" i="8"/>
  <c r="M76" i="9"/>
  <c r="Q76" i="8"/>
  <c r="Q115" i="8" s="1"/>
  <c r="L76" i="9"/>
  <c r="L115" i="9" s="1"/>
  <c r="P76" i="8"/>
  <c r="K76" i="9"/>
  <c r="B42" i="9"/>
  <c r="H42" i="9" s="1"/>
  <c r="H24" i="10" s="1"/>
  <c r="B24" i="11" s="1"/>
  <c r="J42" i="8"/>
  <c r="K42" i="9"/>
  <c r="K24" i="10" s="1"/>
  <c r="P24" i="10" s="1"/>
  <c r="P42" i="8"/>
  <c r="L42" i="9"/>
  <c r="Q24" i="10" s="1"/>
  <c r="Q42" i="8"/>
  <c r="B43" i="9"/>
  <c r="H43" i="9" s="1"/>
  <c r="J43" i="8"/>
  <c r="K43" i="9"/>
  <c r="K25" i="10" s="1"/>
  <c r="P25" i="10" s="1"/>
  <c r="P43" i="8"/>
  <c r="L43" i="9"/>
  <c r="Q25" i="10" s="1"/>
  <c r="Q43" i="8"/>
  <c r="B44" i="9"/>
  <c r="H44" i="9" s="1"/>
  <c r="J44" i="8"/>
  <c r="K44" i="9"/>
  <c r="K26" i="10" s="1"/>
  <c r="P26" i="10" s="1"/>
  <c r="P44" i="8"/>
  <c r="L44" i="9"/>
  <c r="Q26" i="10" s="1"/>
  <c r="Q44" i="8"/>
  <c r="B45" i="9"/>
  <c r="H45" i="9" s="1"/>
  <c r="J45" i="8"/>
  <c r="K45" i="9"/>
  <c r="K27" i="10" s="1"/>
  <c r="P27" i="10" s="1"/>
  <c r="P45" i="8"/>
  <c r="L45" i="9"/>
  <c r="Q45" i="8"/>
  <c r="B46" i="9"/>
  <c r="H46" i="9" s="1"/>
  <c r="J46" i="8"/>
  <c r="K46" i="9"/>
  <c r="K28" i="10" s="1"/>
  <c r="P28" i="10" s="1"/>
  <c r="P46" i="8"/>
  <c r="L46" i="9"/>
  <c r="Q46" i="8"/>
  <c r="B48" i="9"/>
  <c r="H48" i="9" s="1"/>
  <c r="J48" i="8"/>
  <c r="K48" i="9"/>
  <c r="K30" i="10" s="1"/>
  <c r="P30" i="10" s="1"/>
  <c r="P48" i="8"/>
  <c r="L48" i="9"/>
  <c r="Q48" i="8"/>
  <c r="B49" i="9"/>
  <c r="H49" i="9" s="1"/>
  <c r="J49" i="8"/>
  <c r="K49" i="9"/>
  <c r="K31" i="10" s="1"/>
  <c r="P31" i="10" s="1"/>
  <c r="P49" i="8"/>
  <c r="L49" i="9"/>
  <c r="Q49" i="8"/>
  <c r="B50" i="9"/>
  <c r="H50" i="9" s="1"/>
  <c r="J50" i="8"/>
  <c r="K50" i="9"/>
  <c r="K32" i="10" s="1"/>
  <c r="P32" i="10" s="1"/>
  <c r="P50" i="8"/>
  <c r="L50" i="9"/>
  <c r="Q50" i="8"/>
  <c r="B51" i="9"/>
  <c r="H51" i="9" s="1"/>
  <c r="J51" i="8"/>
  <c r="K51" i="9"/>
  <c r="K33" i="10" s="1"/>
  <c r="P33" i="10" s="1"/>
  <c r="P51" i="8"/>
  <c r="L51" i="9"/>
  <c r="Q51" i="8"/>
  <c r="B52" i="9"/>
  <c r="H52" i="9" s="1"/>
  <c r="J52" i="8"/>
  <c r="K52" i="9"/>
  <c r="K34" i="10" s="1"/>
  <c r="P34" i="10" s="1"/>
  <c r="P52" i="8"/>
  <c r="L52" i="9"/>
  <c r="Q52" i="8"/>
  <c r="B53" i="9"/>
  <c r="H53" i="9" s="1"/>
  <c r="J53" i="8"/>
  <c r="K53" i="9"/>
  <c r="K35" i="10" s="1"/>
  <c r="P35" i="10" s="1"/>
  <c r="P53" i="8"/>
  <c r="L53" i="9"/>
  <c r="Q53" i="8"/>
  <c r="B54" i="9"/>
  <c r="H54" i="9" s="1"/>
  <c r="J54" i="8"/>
  <c r="K54" i="9"/>
  <c r="K36" i="10" s="1"/>
  <c r="P36" i="10" s="1"/>
  <c r="P54" i="8"/>
  <c r="L54" i="9"/>
  <c r="Q54" i="8"/>
  <c r="B55" i="9"/>
  <c r="H55" i="9" s="1"/>
  <c r="J55" i="8"/>
  <c r="K55" i="9"/>
  <c r="K37" i="10" s="1"/>
  <c r="P37" i="10" s="1"/>
  <c r="P55" i="8"/>
  <c r="L55" i="9"/>
  <c r="Q55" i="8"/>
  <c r="B56" i="9"/>
  <c r="H56" i="9" s="1"/>
  <c r="J56" i="8"/>
  <c r="K56" i="9"/>
  <c r="P56" i="8"/>
  <c r="L56" i="9"/>
  <c r="Q56" i="8"/>
  <c r="B57" i="9"/>
  <c r="H57" i="9" s="1"/>
  <c r="J57" i="8"/>
  <c r="K57" i="9"/>
  <c r="P57" i="8"/>
  <c r="L57" i="9"/>
  <c r="Q57" i="8"/>
  <c r="K47" i="9"/>
  <c r="K29" i="10" s="1"/>
  <c r="P29" i="10" s="1"/>
  <c r="P47" i="8"/>
  <c r="L47" i="9"/>
  <c r="Q47" i="8"/>
  <c r="Q41" i="8"/>
  <c r="L41" i="9"/>
  <c r="Q23" i="10" s="1"/>
  <c r="P41" i="8"/>
  <c r="K41" i="9"/>
  <c r="K23" i="10" s="1"/>
  <c r="P23" i="10" s="1"/>
  <c r="U41" i="7"/>
  <c r="B41" i="9"/>
  <c r="H41" i="9" s="1"/>
  <c r="J41" i="8"/>
  <c r="U41" i="8"/>
  <c r="H26" i="6"/>
  <c r="B26" i="7" s="1"/>
  <c r="H26" i="7" s="1"/>
  <c r="U26" i="7" s="1"/>
  <c r="H25" i="6"/>
  <c r="B25" i="7" s="1"/>
  <c r="H25" i="7" s="1"/>
  <c r="U25" i="7" s="1"/>
  <c r="H17" i="6"/>
  <c r="B17" i="7" s="1"/>
  <c r="H16" i="6"/>
  <c r="H15" i="6"/>
  <c r="H14" i="6"/>
  <c r="H13" i="6"/>
  <c r="H11" i="6"/>
  <c r="H10" i="6"/>
  <c r="H9" i="6"/>
  <c r="H8" i="6"/>
  <c r="H7" i="6"/>
  <c r="H6" i="6"/>
  <c r="K6" i="9"/>
  <c r="P6" i="8"/>
  <c r="Q6" i="8"/>
  <c r="K7" i="9"/>
  <c r="P7" i="8"/>
  <c r="Q7" i="8"/>
  <c r="K8" i="9"/>
  <c r="P8" i="8"/>
  <c r="Q8" i="8"/>
  <c r="K9" i="9"/>
  <c r="P9" i="8"/>
  <c r="Q9" i="8"/>
  <c r="K10" i="9"/>
  <c r="P10" i="8"/>
  <c r="Q10" i="8"/>
  <c r="K11" i="9"/>
  <c r="P11" i="8"/>
  <c r="Q11" i="8"/>
  <c r="K12" i="9"/>
  <c r="P12" i="8"/>
  <c r="Q12" i="8"/>
  <c r="K13" i="9"/>
  <c r="P13" i="8"/>
  <c r="Q13" i="8"/>
  <c r="K14" i="9"/>
  <c r="P14" i="8"/>
  <c r="Q14" i="8"/>
  <c r="K15" i="9"/>
  <c r="P15" i="8"/>
  <c r="Q15" i="8"/>
  <c r="K16" i="9"/>
  <c r="P16" i="8"/>
  <c r="Q16" i="8"/>
  <c r="K17" i="9"/>
  <c r="P17" i="8"/>
  <c r="Q17" i="8"/>
  <c r="K25" i="9"/>
  <c r="K18" i="10" s="1"/>
  <c r="P18" i="10" s="1"/>
  <c r="Q18" i="10"/>
  <c r="K26" i="9"/>
  <c r="K19" i="10" s="1"/>
  <c r="P19" i="10" s="1"/>
  <c r="Q19" i="10"/>
  <c r="J115" i="4"/>
  <c r="U115" i="4"/>
  <c r="H76" i="5"/>
  <c r="H115" i="5" s="1"/>
  <c r="B47" i="6"/>
  <c r="J47" i="5"/>
  <c r="U47" i="5"/>
  <c r="O5" i="10"/>
  <c r="T5" i="9"/>
  <c r="T38" i="9" s="1"/>
  <c r="N5" i="9"/>
  <c r="N38" i="9" s="1"/>
  <c r="S5" i="8"/>
  <c r="S38" i="8" s="1"/>
  <c r="M5" i="9"/>
  <c r="M38" i="9" s="1"/>
  <c r="R5" i="8"/>
  <c r="R38" i="8" s="1"/>
  <c r="L5" i="9"/>
  <c r="L38" i="9" s="1"/>
  <c r="Q5" i="8"/>
  <c r="Q38" i="8" s="1"/>
  <c r="K5" i="9"/>
  <c r="P5" i="8"/>
  <c r="B125" i="10" l="1"/>
  <c r="H125" i="10" s="1"/>
  <c r="J125" i="9"/>
  <c r="T23" i="11"/>
  <c r="H156" i="6"/>
  <c r="B156" i="7" s="1"/>
  <c r="H156" i="7" s="1"/>
  <c r="B118" i="6"/>
  <c r="S23" i="10"/>
  <c r="R23" i="10"/>
  <c r="P20" i="8"/>
  <c r="P38" i="8" s="1"/>
  <c r="K38" i="8"/>
  <c r="Q135" i="7"/>
  <c r="L135" i="8"/>
  <c r="H134" i="10"/>
  <c r="J134" i="9"/>
  <c r="H105" i="10"/>
  <c r="J105" i="9"/>
  <c r="U105" i="9"/>
  <c r="N157" i="4"/>
  <c r="N158" i="4" s="1"/>
  <c r="S136" i="4"/>
  <c r="N136" i="5"/>
  <c r="S135" i="4"/>
  <c r="N135" i="5"/>
  <c r="M157" i="4"/>
  <c r="M158" i="4" s="1"/>
  <c r="R136" i="4"/>
  <c r="M136" i="5"/>
  <c r="R135" i="4"/>
  <c r="M135" i="5"/>
  <c r="L105" i="12"/>
  <c r="Q105" i="11"/>
  <c r="T156" i="7"/>
  <c r="O156" i="8"/>
  <c r="T157" i="6"/>
  <c r="T134" i="7"/>
  <c r="T157" i="7" s="1"/>
  <c r="O157" i="7"/>
  <c r="O134" i="8"/>
  <c r="O6" i="10"/>
  <c r="O38" i="9"/>
  <c r="B59" i="13"/>
  <c r="H59" i="13" s="1"/>
  <c r="J59" i="12"/>
  <c r="U59" i="12"/>
  <c r="B60" i="13"/>
  <c r="H60" i="13" s="1"/>
  <c r="J60" i="12"/>
  <c r="U60" i="12"/>
  <c r="B104" i="12"/>
  <c r="H104" i="12" s="1"/>
  <c r="J104" i="11"/>
  <c r="U104" i="11"/>
  <c r="B94" i="12"/>
  <c r="H94" i="12" s="1"/>
  <c r="J94" i="11"/>
  <c r="U94" i="11"/>
  <c r="B95" i="12"/>
  <c r="H95" i="12" s="1"/>
  <c r="J95" i="11"/>
  <c r="U95" i="11"/>
  <c r="B133" i="13"/>
  <c r="H133" i="13" s="1"/>
  <c r="J133" i="12"/>
  <c r="B132" i="13"/>
  <c r="H132" i="13" s="1"/>
  <c r="J132" i="12"/>
  <c r="B131" i="13"/>
  <c r="H131" i="13" s="1"/>
  <c r="J131" i="12"/>
  <c r="B130" i="13"/>
  <c r="H130" i="13" s="1"/>
  <c r="J130" i="12"/>
  <c r="B129" i="13"/>
  <c r="H129" i="13" s="1"/>
  <c r="J129" i="12"/>
  <c r="B72" i="11"/>
  <c r="H72" i="11" s="1"/>
  <c r="J72" i="10"/>
  <c r="B71" i="11"/>
  <c r="H71" i="11" s="1"/>
  <c r="J71" i="10"/>
  <c r="B70" i="11"/>
  <c r="H70" i="11" s="1"/>
  <c r="J70" i="10"/>
  <c r="B69" i="11"/>
  <c r="H69" i="11" s="1"/>
  <c r="J69" i="10"/>
  <c r="B68" i="11"/>
  <c r="H68" i="11" s="1"/>
  <c r="J68" i="10"/>
  <c r="B65" i="11"/>
  <c r="H65" i="11" s="1"/>
  <c r="J65" i="10"/>
  <c r="B64" i="11"/>
  <c r="H64" i="11" s="1"/>
  <c r="J64" i="10"/>
  <c r="B63" i="11"/>
  <c r="H63" i="11" s="1"/>
  <c r="J63" i="10"/>
  <c r="B62" i="11"/>
  <c r="H62" i="11" s="1"/>
  <c r="J62" i="10"/>
  <c r="B128" i="12"/>
  <c r="H128" i="12" s="1"/>
  <c r="J128" i="11"/>
  <c r="Q157" i="5"/>
  <c r="L134" i="7"/>
  <c r="L157" i="6"/>
  <c r="Q134" i="6"/>
  <c r="Q156" i="6"/>
  <c r="L156" i="7"/>
  <c r="K105" i="11"/>
  <c r="P105" i="10"/>
  <c r="M105" i="11"/>
  <c r="R105" i="10"/>
  <c r="N105" i="11"/>
  <c r="S105" i="10"/>
  <c r="O105" i="11"/>
  <c r="T105" i="10"/>
  <c r="B102" i="9"/>
  <c r="H102" i="9" s="1"/>
  <c r="B102" i="10" s="1"/>
  <c r="J102" i="8"/>
  <c r="U102" i="8"/>
  <c r="H66" i="8"/>
  <c r="H23" i="10"/>
  <c r="B23" i="11" s="1"/>
  <c r="J156" i="6"/>
  <c r="B61" i="8"/>
  <c r="H61" i="8" s="1"/>
  <c r="J61" i="7"/>
  <c r="U61" i="7"/>
  <c r="B93" i="8"/>
  <c r="H93" i="8" s="1"/>
  <c r="J93" i="7"/>
  <c r="U93" i="7"/>
  <c r="B103" i="8"/>
  <c r="H103" i="8" s="1"/>
  <c r="J103" i="7"/>
  <c r="N58" i="6"/>
  <c r="N73" i="6" s="1"/>
  <c r="S58" i="5"/>
  <c r="S73" i="5" s="1"/>
  <c r="M58" i="6"/>
  <c r="M73" i="6" s="1"/>
  <c r="R58" i="5"/>
  <c r="R73" i="5" s="1"/>
  <c r="Q135" i="6"/>
  <c r="L58" i="6"/>
  <c r="L73" i="6" s="1"/>
  <c r="L158" i="6" s="1"/>
  <c r="Q58" i="5"/>
  <c r="Q73" i="5" s="1"/>
  <c r="Q158" i="5" s="1"/>
  <c r="N93" i="9"/>
  <c r="S93" i="8"/>
  <c r="N103" i="9"/>
  <c r="S103" i="8"/>
  <c r="M93" i="9"/>
  <c r="R93" i="8"/>
  <c r="M103" i="9"/>
  <c r="R103" i="8"/>
  <c r="K93" i="9"/>
  <c r="P93" i="8"/>
  <c r="K103" i="9"/>
  <c r="P103" i="8"/>
  <c r="O61" i="11"/>
  <c r="T61" i="10"/>
  <c r="O72" i="12"/>
  <c r="T72" i="11"/>
  <c r="N72" i="11"/>
  <c r="S72" i="10"/>
  <c r="M72" i="11"/>
  <c r="R72" i="10"/>
  <c r="L72" i="11"/>
  <c r="Q72" i="10"/>
  <c r="U72" i="9"/>
  <c r="K72" i="11"/>
  <c r="P72" i="10"/>
  <c r="U72" i="10" s="1"/>
  <c r="O71" i="12"/>
  <c r="T71" i="11"/>
  <c r="N71" i="11"/>
  <c r="S71" i="10"/>
  <c r="M71" i="11"/>
  <c r="R71" i="10"/>
  <c r="L71" i="11"/>
  <c r="Q71" i="10"/>
  <c r="U71" i="9"/>
  <c r="K71" i="11"/>
  <c r="P71" i="10"/>
  <c r="U71" i="10" s="1"/>
  <c r="O70" i="12"/>
  <c r="T70" i="11"/>
  <c r="N70" i="11"/>
  <c r="S70" i="10"/>
  <c r="M70" i="11"/>
  <c r="R70" i="10"/>
  <c r="L70" i="11"/>
  <c r="Q70" i="10"/>
  <c r="U70" i="9"/>
  <c r="K70" i="11"/>
  <c r="P70" i="10"/>
  <c r="U70" i="10" s="1"/>
  <c r="O69" i="12"/>
  <c r="T69" i="11"/>
  <c r="N69" i="11"/>
  <c r="S69" i="10"/>
  <c r="M69" i="11"/>
  <c r="R69" i="10"/>
  <c r="L69" i="11"/>
  <c r="Q69" i="10"/>
  <c r="U69" i="9"/>
  <c r="K69" i="11"/>
  <c r="P69" i="10"/>
  <c r="U69" i="10" s="1"/>
  <c r="O68" i="12"/>
  <c r="T68" i="11"/>
  <c r="N68" i="11"/>
  <c r="S68" i="10"/>
  <c r="M68" i="11"/>
  <c r="R68" i="10"/>
  <c r="L68" i="11"/>
  <c r="Q68" i="10"/>
  <c r="U68" i="9"/>
  <c r="K68" i="11"/>
  <c r="P68" i="10"/>
  <c r="U68" i="10" s="1"/>
  <c r="O67" i="12"/>
  <c r="T67" i="11"/>
  <c r="N67" i="12"/>
  <c r="S67" i="11"/>
  <c r="M67" i="12"/>
  <c r="R67" i="11"/>
  <c r="L67" i="12"/>
  <c r="Q67" i="11"/>
  <c r="U67" i="10"/>
  <c r="K67" i="12"/>
  <c r="P67" i="11"/>
  <c r="U67" i="11" s="1"/>
  <c r="O66" i="12"/>
  <c r="T66" i="11"/>
  <c r="N66" i="11"/>
  <c r="S66" i="10"/>
  <c r="M66" i="11"/>
  <c r="R66" i="10"/>
  <c r="L66" i="11"/>
  <c r="Q66" i="10"/>
  <c r="K66" i="11"/>
  <c r="P66" i="10"/>
  <c r="O65" i="12"/>
  <c r="T65" i="11"/>
  <c r="N65" i="11"/>
  <c r="S65" i="10"/>
  <c r="M65" i="11"/>
  <c r="R65" i="10"/>
  <c r="L65" i="11"/>
  <c r="Q65" i="10"/>
  <c r="U65" i="9"/>
  <c r="K65" i="11"/>
  <c r="P65" i="10"/>
  <c r="U65" i="10" s="1"/>
  <c r="O64" i="12"/>
  <c r="T64" i="11"/>
  <c r="N64" i="11"/>
  <c r="S64" i="10"/>
  <c r="M64" i="11"/>
  <c r="R64" i="10"/>
  <c r="L64" i="11"/>
  <c r="Q64" i="10"/>
  <c r="U64" i="9"/>
  <c r="K64" i="11"/>
  <c r="P64" i="10"/>
  <c r="U64" i="10" s="1"/>
  <c r="O63" i="12"/>
  <c r="T63" i="11"/>
  <c r="N63" i="11"/>
  <c r="S63" i="10"/>
  <c r="M63" i="11"/>
  <c r="R63" i="10"/>
  <c r="L63" i="11"/>
  <c r="Q63" i="10"/>
  <c r="U63" i="9"/>
  <c r="K63" i="11"/>
  <c r="P63" i="10"/>
  <c r="U63" i="10" s="1"/>
  <c r="O62" i="12"/>
  <c r="T62" i="11"/>
  <c r="N62" i="11"/>
  <c r="S62" i="10"/>
  <c r="M62" i="11"/>
  <c r="R62" i="10"/>
  <c r="L62" i="11"/>
  <c r="Q62" i="10"/>
  <c r="U62" i="9"/>
  <c r="K62" i="11"/>
  <c r="P62" i="10"/>
  <c r="U62" i="10" s="1"/>
  <c r="O107" i="11"/>
  <c r="T107" i="10"/>
  <c r="U107" i="10" s="1"/>
  <c r="K108" i="11"/>
  <c r="P108" i="10"/>
  <c r="M108" i="11"/>
  <c r="R108" i="10"/>
  <c r="N108" i="11"/>
  <c r="S108" i="10"/>
  <c r="O108" i="11"/>
  <c r="T108" i="10"/>
  <c r="K109" i="11"/>
  <c r="P109" i="10"/>
  <c r="M109" i="11"/>
  <c r="R109" i="10"/>
  <c r="N109" i="11"/>
  <c r="S109" i="10"/>
  <c r="O109" i="11"/>
  <c r="T109" i="10"/>
  <c r="K110" i="11"/>
  <c r="P110" i="10"/>
  <c r="M110" i="11"/>
  <c r="R110" i="10"/>
  <c r="N110" i="11"/>
  <c r="S110" i="10"/>
  <c r="O110" i="11"/>
  <c r="T110" i="10"/>
  <c r="K111" i="11"/>
  <c r="P111" i="10"/>
  <c r="M111" i="11"/>
  <c r="R111" i="10"/>
  <c r="N111" i="11"/>
  <c r="S111" i="10"/>
  <c r="O111" i="11"/>
  <c r="T111" i="10"/>
  <c r="K112" i="11"/>
  <c r="P112" i="10"/>
  <c r="M112" i="11"/>
  <c r="R112" i="10"/>
  <c r="N112" i="11"/>
  <c r="S112" i="10"/>
  <c r="O112" i="11"/>
  <c r="T112" i="10"/>
  <c r="K113" i="11"/>
  <c r="P113" i="10"/>
  <c r="M113" i="11"/>
  <c r="R113" i="10"/>
  <c r="N113" i="11"/>
  <c r="S113" i="10"/>
  <c r="O113" i="11"/>
  <c r="T113" i="10"/>
  <c r="K114" i="11"/>
  <c r="P114" i="10"/>
  <c r="M114" i="11"/>
  <c r="R114" i="10"/>
  <c r="N114" i="11"/>
  <c r="S114" i="10"/>
  <c r="O114" i="11"/>
  <c r="T114" i="10"/>
  <c r="O92" i="11"/>
  <c r="T92" i="10"/>
  <c r="O102" i="11"/>
  <c r="T102" i="10"/>
  <c r="N92" i="11"/>
  <c r="S92" i="10"/>
  <c r="N102" i="11"/>
  <c r="S102" i="10"/>
  <c r="M92" i="11"/>
  <c r="R92" i="10"/>
  <c r="M102" i="11"/>
  <c r="R102" i="10"/>
  <c r="U92" i="9"/>
  <c r="K92" i="11"/>
  <c r="P92" i="10"/>
  <c r="U92" i="10" s="1"/>
  <c r="U102" i="9"/>
  <c r="K102" i="11"/>
  <c r="P102" i="10"/>
  <c r="B114" i="12"/>
  <c r="H114" i="12" s="1"/>
  <c r="J114" i="11"/>
  <c r="B113" i="12"/>
  <c r="H113" i="12" s="1"/>
  <c r="J113" i="11"/>
  <c r="B112" i="12"/>
  <c r="H112" i="12" s="1"/>
  <c r="J112" i="11"/>
  <c r="B111" i="12"/>
  <c r="H111" i="12" s="1"/>
  <c r="J111" i="11"/>
  <c r="B110" i="12"/>
  <c r="H110" i="12" s="1"/>
  <c r="J110" i="11"/>
  <c r="B109" i="12"/>
  <c r="H109" i="12" s="1"/>
  <c r="J109" i="11"/>
  <c r="B108" i="12"/>
  <c r="H108" i="12" s="1"/>
  <c r="J108" i="11"/>
  <c r="B107" i="12"/>
  <c r="H107" i="12" s="1"/>
  <c r="J107" i="11"/>
  <c r="B92" i="12"/>
  <c r="H92" i="12" s="1"/>
  <c r="J92" i="11"/>
  <c r="B91" i="12"/>
  <c r="H91" i="12" s="1"/>
  <c r="J91" i="11"/>
  <c r="B90" i="12"/>
  <c r="H90" i="12" s="1"/>
  <c r="J90" i="11"/>
  <c r="L93" i="11"/>
  <c r="Q93" i="10"/>
  <c r="L103" i="11"/>
  <c r="Q103" i="10"/>
  <c r="L96" i="11"/>
  <c r="Q96" i="10"/>
  <c r="L106" i="11"/>
  <c r="Q106" i="10"/>
  <c r="L91" i="13"/>
  <c r="Q91" i="12"/>
  <c r="L90" i="13"/>
  <c r="Q90" i="12"/>
  <c r="L89" i="13"/>
  <c r="Q89" i="12"/>
  <c r="L88" i="13"/>
  <c r="Q88" i="12"/>
  <c r="K59" i="16"/>
  <c r="P59" i="15"/>
  <c r="L59" i="16"/>
  <c r="Q59" i="15"/>
  <c r="M59" i="16"/>
  <c r="R59" i="15"/>
  <c r="N59" i="16"/>
  <c r="S59" i="15"/>
  <c r="O59" i="16"/>
  <c r="T59" i="15"/>
  <c r="K60" i="16"/>
  <c r="P60" i="15"/>
  <c r="L60" i="16"/>
  <c r="Q60" i="15"/>
  <c r="M60" i="16"/>
  <c r="R60" i="15"/>
  <c r="N60" i="16"/>
  <c r="S60" i="15"/>
  <c r="O60" i="16"/>
  <c r="T60" i="15"/>
  <c r="K104" i="15"/>
  <c r="P104" i="14"/>
  <c r="L104" i="15"/>
  <c r="Q104" i="14"/>
  <c r="M104" i="15"/>
  <c r="R104" i="14"/>
  <c r="N104" i="15"/>
  <c r="S104" i="14"/>
  <c r="O104" i="15"/>
  <c r="T104" i="14"/>
  <c r="K137" i="15"/>
  <c r="P137" i="14"/>
  <c r="L137" i="15"/>
  <c r="Q137" i="14"/>
  <c r="M137" i="15"/>
  <c r="R137" i="14"/>
  <c r="N137" i="15"/>
  <c r="S137" i="14"/>
  <c r="O137" i="15"/>
  <c r="T137" i="14"/>
  <c r="K138" i="15"/>
  <c r="P138" i="14"/>
  <c r="L138" i="15"/>
  <c r="Q138" i="14"/>
  <c r="M138" i="15"/>
  <c r="R138" i="14"/>
  <c r="N138" i="15"/>
  <c r="S138" i="14"/>
  <c r="O138" i="15"/>
  <c r="T138" i="14"/>
  <c r="K139" i="15"/>
  <c r="P139" i="14"/>
  <c r="L139" i="15"/>
  <c r="Q139" i="14"/>
  <c r="M139" i="15"/>
  <c r="R139" i="14"/>
  <c r="N139" i="15"/>
  <c r="S139" i="14"/>
  <c r="O139" i="15"/>
  <c r="T139" i="14"/>
  <c r="K140" i="15"/>
  <c r="P140" i="14"/>
  <c r="L140" i="15"/>
  <c r="Q140" i="14"/>
  <c r="M140" i="15"/>
  <c r="R140" i="14"/>
  <c r="N140" i="15"/>
  <c r="S140" i="14"/>
  <c r="O140" i="15"/>
  <c r="T140" i="14"/>
  <c r="K141" i="15"/>
  <c r="P141" i="14"/>
  <c r="L141" i="15"/>
  <c r="Q141" i="14"/>
  <c r="M141" i="15"/>
  <c r="R141" i="14"/>
  <c r="N141" i="15"/>
  <c r="S141" i="14"/>
  <c r="O141" i="15"/>
  <c r="T141" i="14"/>
  <c r="K142" i="15"/>
  <c r="P142" i="14"/>
  <c r="L142" i="15"/>
  <c r="Q142" i="14"/>
  <c r="M142" i="15"/>
  <c r="R142" i="14"/>
  <c r="N142" i="15"/>
  <c r="S142" i="14"/>
  <c r="O142" i="15"/>
  <c r="T142" i="14"/>
  <c r="K143" i="15"/>
  <c r="P143" i="14"/>
  <c r="L143" i="15"/>
  <c r="Q143" i="14"/>
  <c r="M143" i="15"/>
  <c r="R143" i="14"/>
  <c r="N143" i="15"/>
  <c r="S143" i="14"/>
  <c r="O143" i="15"/>
  <c r="T143" i="14"/>
  <c r="K144" i="15"/>
  <c r="P144" i="14"/>
  <c r="L144" i="15"/>
  <c r="Q144" i="14"/>
  <c r="M144" i="15"/>
  <c r="R144" i="14"/>
  <c r="N144" i="15"/>
  <c r="S144" i="14"/>
  <c r="O144" i="15"/>
  <c r="T144" i="14"/>
  <c r="K145" i="15"/>
  <c r="P145" i="14"/>
  <c r="L145" i="15"/>
  <c r="Q145" i="14"/>
  <c r="M145" i="15"/>
  <c r="R145" i="14"/>
  <c r="N145" i="15"/>
  <c r="S145" i="14"/>
  <c r="O145" i="15"/>
  <c r="T145" i="14"/>
  <c r="K146" i="15"/>
  <c r="P146" i="14"/>
  <c r="L146" i="15"/>
  <c r="Q146" i="14"/>
  <c r="M146" i="15"/>
  <c r="R146" i="14"/>
  <c r="N146" i="15"/>
  <c r="S146" i="14"/>
  <c r="O146" i="15"/>
  <c r="T146" i="14"/>
  <c r="K147" i="15"/>
  <c r="P147" i="14"/>
  <c r="L147" i="15"/>
  <c r="Q147" i="14"/>
  <c r="M147" i="15"/>
  <c r="R147" i="14"/>
  <c r="N147" i="15"/>
  <c r="S147" i="14"/>
  <c r="O147" i="15"/>
  <c r="T147" i="14"/>
  <c r="K148" i="15"/>
  <c r="P148" i="14"/>
  <c r="L148" i="15"/>
  <c r="Q148" i="14"/>
  <c r="M148" i="15"/>
  <c r="R148" i="14"/>
  <c r="N148" i="15"/>
  <c r="S148" i="14"/>
  <c r="O148" i="15"/>
  <c r="T148" i="14"/>
  <c r="K149" i="15"/>
  <c r="P149" i="14"/>
  <c r="L149" i="15"/>
  <c r="Q149" i="14"/>
  <c r="M149" i="15"/>
  <c r="R149" i="14"/>
  <c r="N149" i="15"/>
  <c r="S149" i="14"/>
  <c r="O149" i="15"/>
  <c r="T149" i="14"/>
  <c r="K150" i="15"/>
  <c r="P150" i="14"/>
  <c r="L150" i="15"/>
  <c r="Q150" i="14"/>
  <c r="M150" i="15"/>
  <c r="R150" i="14"/>
  <c r="N150" i="15"/>
  <c r="S150" i="14"/>
  <c r="O150" i="15"/>
  <c r="T150" i="14"/>
  <c r="K151" i="15"/>
  <c r="P151" i="14"/>
  <c r="L151" i="15"/>
  <c r="Q151" i="14"/>
  <c r="M151" i="15"/>
  <c r="R151" i="14"/>
  <c r="N151" i="15"/>
  <c r="S151" i="14"/>
  <c r="O151" i="15"/>
  <c r="T151" i="14"/>
  <c r="K152" i="15"/>
  <c r="P152" i="14"/>
  <c r="L152" i="15"/>
  <c r="Q152" i="14"/>
  <c r="M152" i="15"/>
  <c r="R152" i="14"/>
  <c r="N152" i="15"/>
  <c r="S152" i="14"/>
  <c r="O152" i="15"/>
  <c r="T152" i="14"/>
  <c r="K153" i="15"/>
  <c r="P153" i="14"/>
  <c r="L153" i="15"/>
  <c r="Q153" i="14"/>
  <c r="M153" i="15"/>
  <c r="R153" i="14"/>
  <c r="N153" i="15"/>
  <c r="S153" i="14"/>
  <c r="O153" i="15"/>
  <c r="T153" i="14"/>
  <c r="K154" i="15"/>
  <c r="P154" i="14"/>
  <c r="L154" i="15"/>
  <c r="Q154" i="14"/>
  <c r="M154" i="15"/>
  <c r="R154" i="14"/>
  <c r="N154" i="15"/>
  <c r="S154" i="14"/>
  <c r="O154" i="15"/>
  <c r="T154" i="14"/>
  <c r="K155" i="15"/>
  <c r="P155" i="14"/>
  <c r="L155" i="15"/>
  <c r="Q155" i="14"/>
  <c r="M155" i="15"/>
  <c r="R155" i="14"/>
  <c r="N155" i="15"/>
  <c r="S155" i="14"/>
  <c r="O155" i="15"/>
  <c r="T155" i="14"/>
  <c r="B137" i="14"/>
  <c r="H137" i="14" s="1"/>
  <c r="J137" i="13"/>
  <c r="U137" i="13"/>
  <c r="B138" i="14"/>
  <c r="H138" i="14" s="1"/>
  <c r="J138" i="13"/>
  <c r="U138" i="13"/>
  <c r="B139" i="14"/>
  <c r="H139" i="14" s="1"/>
  <c r="J139" i="13"/>
  <c r="U139" i="13"/>
  <c r="B140" i="14"/>
  <c r="H140" i="14" s="1"/>
  <c r="J140" i="13"/>
  <c r="U140" i="13"/>
  <c r="B141" i="14"/>
  <c r="H141" i="14" s="1"/>
  <c r="J141" i="13"/>
  <c r="U141" i="13"/>
  <c r="B142" i="14"/>
  <c r="H142" i="14" s="1"/>
  <c r="J142" i="13"/>
  <c r="U142" i="13"/>
  <c r="B143" i="14"/>
  <c r="H143" i="14" s="1"/>
  <c r="J143" i="13"/>
  <c r="U143" i="13"/>
  <c r="B144" i="14"/>
  <c r="H144" i="14" s="1"/>
  <c r="J144" i="13"/>
  <c r="U144" i="13"/>
  <c r="B145" i="14"/>
  <c r="H145" i="14" s="1"/>
  <c r="J145" i="13"/>
  <c r="U145" i="13"/>
  <c r="B146" i="14"/>
  <c r="H146" i="14" s="1"/>
  <c r="J146" i="13"/>
  <c r="U146" i="13"/>
  <c r="B147" i="14"/>
  <c r="H147" i="14" s="1"/>
  <c r="J147" i="13"/>
  <c r="U147" i="13"/>
  <c r="B148" i="14"/>
  <c r="H148" i="14" s="1"/>
  <c r="J148" i="13"/>
  <c r="U148" i="13"/>
  <c r="B149" i="14"/>
  <c r="H149" i="14" s="1"/>
  <c r="J149" i="13"/>
  <c r="U149" i="13"/>
  <c r="B150" i="14"/>
  <c r="H150" i="14" s="1"/>
  <c r="J150" i="13"/>
  <c r="U150" i="13"/>
  <c r="B151" i="14"/>
  <c r="H151" i="14" s="1"/>
  <c r="J151" i="13"/>
  <c r="U151" i="13"/>
  <c r="B152" i="14"/>
  <c r="H152" i="14" s="1"/>
  <c r="J152" i="13"/>
  <c r="U152" i="13"/>
  <c r="B153" i="14"/>
  <c r="H153" i="14" s="1"/>
  <c r="J153" i="13"/>
  <c r="U153" i="13"/>
  <c r="B154" i="14"/>
  <c r="H154" i="14" s="1"/>
  <c r="J154" i="13"/>
  <c r="U154" i="13"/>
  <c r="B155" i="14"/>
  <c r="H155" i="14" s="1"/>
  <c r="J155" i="13"/>
  <c r="U155" i="13"/>
  <c r="K94" i="15"/>
  <c r="P94" i="14"/>
  <c r="L94" i="15"/>
  <c r="Q94" i="14"/>
  <c r="M94" i="15"/>
  <c r="R94" i="14"/>
  <c r="N94" i="15"/>
  <c r="S94" i="14"/>
  <c r="O94" i="15"/>
  <c r="T94" i="14"/>
  <c r="K95" i="15"/>
  <c r="P95" i="14"/>
  <c r="L95" i="15"/>
  <c r="Q95" i="14"/>
  <c r="M95" i="15"/>
  <c r="R95" i="14"/>
  <c r="N95" i="15"/>
  <c r="S95" i="14"/>
  <c r="O95" i="15"/>
  <c r="T95" i="14"/>
  <c r="L27" i="13"/>
  <c r="Q27" i="12"/>
  <c r="M27" i="13"/>
  <c r="R27" i="12"/>
  <c r="N27" i="13"/>
  <c r="S27" i="12"/>
  <c r="O27" i="13"/>
  <c r="T27" i="12"/>
  <c r="L28" i="13"/>
  <c r="Q28" i="12"/>
  <c r="M28" i="13"/>
  <c r="R28" i="12"/>
  <c r="N28" i="13"/>
  <c r="S28" i="12"/>
  <c r="O28" i="13"/>
  <c r="T28" i="12"/>
  <c r="L29" i="13"/>
  <c r="Q29" i="12"/>
  <c r="M29" i="13"/>
  <c r="R29" i="12"/>
  <c r="N29" i="13"/>
  <c r="S29" i="12"/>
  <c r="O29" i="13"/>
  <c r="T29" i="12"/>
  <c r="L30" i="13"/>
  <c r="Q30" i="12"/>
  <c r="M30" i="13"/>
  <c r="R30" i="12"/>
  <c r="N30" i="13"/>
  <c r="S30" i="12"/>
  <c r="O30" i="13"/>
  <c r="T30" i="12"/>
  <c r="L31" i="13"/>
  <c r="Q31" i="12"/>
  <c r="M31" i="13"/>
  <c r="R31" i="12"/>
  <c r="N31" i="13"/>
  <c r="S31" i="12"/>
  <c r="O31" i="13"/>
  <c r="T31" i="12"/>
  <c r="L32" i="13"/>
  <c r="Q32" i="12"/>
  <c r="M32" i="13"/>
  <c r="R32" i="12"/>
  <c r="N32" i="13"/>
  <c r="S32" i="12"/>
  <c r="O32" i="13"/>
  <c r="T32" i="12"/>
  <c r="L33" i="13"/>
  <c r="Q33" i="12"/>
  <c r="M33" i="13"/>
  <c r="R33" i="12"/>
  <c r="N33" i="13"/>
  <c r="S33" i="12"/>
  <c r="O33" i="13"/>
  <c r="T33" i="12"/>
  <c r="L34" i="13"/>
  <c r="Q34" i="12"/>
  <c r="M34" i="13"/>
  <c r="R34" i="12"/>
  <c r="N34" i="13"/>
  <c r="S34" i="12"/>
  <c r="O34" i="13"/>
  <c r="T34" i="12"/>
  <c r="L35" i="13"/>
  <c r="Q35" i="12"/>
  <c r="M35" i="13"/>
  <c r="R35" i="12"/>
  <c r="N35" i="13"/>
  <c r="S35" i="12"/>
  <c r="O35" i="13"/>
  <c r="T35" i="12"/>
  <c r="L36" i="13"/>
  <c r="Q36" i="12"/>
  <c r="M36" i="13"/>
  <c r="R36" i="12"/>
  <c r="N36" i="13"/>
  <c r="S36" i="12"/>
  <c r="O36" i="13"/>
  <c r="T36" i="12"/>
  <c r="L37" i="13"/>
  <c r="Q37" i="12"/>
  <c r="M37" i="13"/>
  <c r="R37" i="12"/>
  <c r="N37" i="13"/>
  <c r="S37" i="12"/>
  <c r="O37" i="13"/>
  <c r="T37" i="12"/>
  <c r="B27" i="11"/>
  <c r="H27" i="11" s="1"/>
  <c r="J27" i="10"/>
  <c r="U27" i="10"/>
  <c r="B28" i="11"/>
  <c r="H28" i="11" s="1"/>
  <c r="J28" i="10"/>
  <c r="U28" i="10"/>
  <c r="B29" i="11"/>
  <c r="H29" i="11" s="1"/>
  <c r="J29" i="10"/>
  <c r="U29" i="10"/>
  <c r="B30" i="11"/>
  <c r="H30" i="11" s="1"/>
  <c r="J30" i="10"/>
  <c r="U30" i="10"/>
  <c r="B31" i="11"/>
  <c r="H31" i="11" s="1"/>
  <c r="J31" i="10"/>
  <c r="U31" i="10"/>
  <c r="B32" i="11"/>
  <c r="H32" i="11" s="1"/>
  <c r="J32" i="10"/>
  <c r="U32" i="10"/>
  <c r="B33" i="11"/>
  <c r="H33" i="11" s="1"/>
  <c r="J33" i="10"/>
  <c r="U33" i="10"/>
  <c r="B34" i="11"/>
  <c r="H34" i="11" s="1"/>
  <c r="J34" i="10"/>
  <c r="U34" i="10"/>
  <c r="B35" i="11"/>
  <c r="H35" i="11" s="1"/>
  <c r="J35" i="10"/>
  <c r="U35" i="10"/>
  <c r="B36" i="11"/>
  <c r="H36" i="11" s="1"/>
  <c r="J36" i="10"/>
  <c r="U36" i="10"/>
  <c r="B37" i="11"/>
  <c r="H37" i="11" s="1"/>
  <c r="J37" i="10"/>
  <c r="U37" i="10"/>
  <c r="L102" i="12"/>
  <c r="Q102" i="11"/>
  <c r="L92" i="12"/>
  <c r="Q92" i="11"/>
  <c r="O91" i="12"/>
  <c r="T91" i="11"/>
  <c r="N91" i="12"/>
  <c r="S91" i="11"/>
  <c r="M91" i="12"/>
  <c r="R91" i="11"/>
  <c r="K91" i="12"/>
  <c r="P91" i="11"/>
  <c r="U91" i="11" s="1"/>
  <c r="O90" i="12"/>
  <c r="T90" i="11"/>
  <c r="N90" i="12"/>
  <c r="S90" i="11"/>
  <c r="M90" i="12"/>
  <c r="R90" i="11"/>
  <c r="K90" i="12"/>
  <c r="P90" i="11"/>
  <c r="U90" i="11" s="1"/>
  <c r="O89" i="12"/>
  <c r="T89" i="11"/>
  <c r="N89" i="12"/>
  <c r="S89" i="11"/>
  <c r="M89" i="12"/>
  <c r="R89" i="11"/>
  <c r="U89" i="10"/>
  <c r="K89" i="12"/>
  <c r="P89" i="11"/>
  <c r="U89" i="11" s="1"/>
  <c r="O88" i="12"/>
  <c r="T88" i="11"/>
  <c r="N88" i="12"/>
  <c r="S88" i="11"/>
  <c r="M88" i="12"/>
  <c r="R88" i="11"/>
  <c r="U88" i="10"/>
  <c r="K88" i="12"/>
  <c r="P88" i="11"/>
  <c r="U88" i="11" s="1"/>
  <c r="L135" i="9"/>
  <c r="Q135" i="8"/>
  <c r="B89" i="13"/>
  <c r="H89" i="13" s="1"/>
  <c r="J89" i="12"/>
  <c r="B88" i="13"/>
  <c r="H88" i="13" s="1"/>
  <c r="J88" i="12"/>
  <c r="B67" i="13"/>
  <c r="H67" i="13" s="1"/>
  <c r="J67" i="12"/>
  <c r="K107" i="12"/>
  <c r="P107" i="11"/>
  <c r="L107" i="12"/>
  <c r="Q107" i="11"/>
  <c r="M107" i="12"/>
  <c r="R107" i="11"/>
  <c r="N107" i="12"/>
  <c r="S107" i="11"/>
  <c r="L108" i="12"/>
  <c r="Q108" i="11"/>
  <c r="L109" i="12"/>
  <c r="Q109" i="11"/>
  <c r="L110" i="12"/>
  <c r="Q110" i="11"/>
  <c r="L111" i="12"/>
  <c r="Q111" i="11"/>
  <c r="L112" i="12"/>
  <c r="Q112" i="11"/>
  <c r="L113" i="12"/>
  <c r="Q113" i="11"/>
  <c r="L114" i="12"/>
  <c r="Q114" i="11"/>
  <c r="O103" i="10"/>
  <c r="T103" i="9"/>
  <c r="O93" i="10"/>
  <c r="T93" i="9"/>
  <c r="K106" i="10"/>
  <c r="P106" i="9"/>
  <c r="K96" i="10"/>
  <c r="P96" i="9"/>
  <c r="M106" i="10"/>
  <c r="R106" i="9"/>
  <c r="M96" i="10"/>
  <c r="R96" i="9"/>
  <c r="N106" i="10"/>
  <c r="S106" i="9"/>
  <c r="N96" i="10"/>
  <c r="S96" i="9"/>
  <c r="O106" i="10"/>
  <c r="T106" i="9"/>
  <c r="O96" i="10"/>
  <c r="T96" i="9"/>
  <c r="O135" i="10"/>
  <c r="T135" i="9"/>
  <c r="N61" i="10"/>
  <c r="S61" i="9"/>
  <c r="M61" i="10"/>
  <c r="R61" i="9"/>
  <c r="L61" i="10"/>
  <c r="Q61" i="9"/>
  <c r="K61" i="10"/>
  <c r="P61" i="9"/>
  <c r="O58" i="7"/>
  <c r="O73" i="7" s="1"/>
  <c r="O158" i="7" s="1"/>
  <c r="T58" i="6"/>
  <c r="T73" i="6" s="1"/>
  <c r="T158" i="6" s="1"/>
  <c r="B106" i="9"/>
  <c r="H106" i="9" s="1"/>
  <c r="B106" i="10" s="1"/>
  <c r="J106" i="8"/>
  <c r="U106" i="8"/>
  <c r="B96" i="9"/>
  <c r="H96" i="9" s="1"/>
  <c r="B96" i="10" s="1"/>
  <c r="J96" i="8"/>
  <c r="U96" i="8"/>
  <c r="O136" i="9"/>
  <c r="T136" i="8"/>
  <c r="B127" i="11"/>
  <c r="H127" i="11" s="1"/>
  <c r="J127" i="10"/>
  <c r="B126" i="11"/>
  <c r="H126" i="11" s="1"/>
  <c r="J126" i="10"/>
  <c r="B124" i="11"/>
  <c r="H124" i="11" s="1"/>
  <c r="J124" i="10"/>
  <c r="B123" i="11"/>
  <c r="H123" i="11" s="1"/>
  <c r="J123" i="10"/>
  <c r="B122" i="11"/>
  <c r="H122" i="11" s="1"/>
  <c r="J122" i="10"/>
  <c r="B121" i="11"/>
  <c r="H121" i="11" s="1"/>
  <c r="J121" i="10"/>
  <c r="B120" i="11"/>
  <c r="H120" i="11" s="1"/>
  <c r="J120" i="10"/>
  <c r="B119" i="11"/>
  <c r="H119" i="11" s="1"/>
  <c r="J119" i="10"/>
  <c r="L21" i="15"/>
  <c r="Q21" i="14"/>
  <c r="M21" i="15"/>
  <c r="R21" i="14"/>
  <c r="N21" i="15"/>
  <c r="S21" i="14"/>
  <c r="O21" i="15"/>
  <c r="T21" i="14"/>
  <c r="L22" i="15"/>
  <c r="Q22" i="14"/>
  <c r="M22" i="15"/>
  <c r="R22" i="14"/>
  <c r="N22" i="15"/>
  <c r="S22" i="14"/>
  <c r="O22" i="15"/>
  <c r="T22" i="14"/>
  <c r="B25" i="8"/>
  <c r="H25" i="8" s="1"/>
  <c r="B26" i="8"/>
  <c r="H26" i="8" s="1"/>
  <c r="U22" i="10"/>
  <c r="B22" i="11"/>
  <c r="H22" i="11" s="1"/>
  <c r="J22" i="10"/>
  <c r="U21" i="10"/>
  <c r="B21" i="11"/>
  <c r="H21" i="11" s="1"/>
  <c r="J21" i="10"/>
  <c r="H18" i="7"/>
  <c r="U25" i="6"/>
  <c r="H19" i="7"/>
  <c r="U26" i="6"/>
  <c r="J18" i="7"/>
  <c r="J19" i="7"/>
  <c r="K20" i="9"/>
  <c r="Q20" i="9"/>
  <c r="R20" i="9"/>
  <c r="S20" i="9"/>
  <c r="T20" i="10"/>
  <c r="U23" i="10"/>
  <c r="J23" i="10"/>
  <c r="U24" i="10"/>
  <c r="J24" i="10"/>
  <c r="T19" i="12"/>
  <c r="S19" i="12"/>
  <c r="R19" i="12"/>
  <c r="T18" i="12"/>
  <c r="S18" i="12"/>
  <c r="R18" i="12"/>
  <c r="T17" i="10"/>
  <c r="S17" i="10"/>
  <c r="R17" i="10"/>
  <c r="T16" i="10"/>
  <c r="S16" i="10"/>
  <c r="R16" i="10"/>
  <c r="T15" i="10"/>
  <c r="S15" i="10"/>
  <c r="R15" i="10"/>
  <c r="T14" i="10"/>
  <c r="S14" i="10"/>
  <c r="R14" i="10"/>
  <c r="T13" i="10"/>
  <c r="S13" i="10"/>
  <c r="R13" i="10"/>
  <c r="T12" i="10"/>
  <c r="S12" i="10"/>
  <c r="R12" i="10"/>
  <c r="T11" i="10"/>
  <c r="S11" i="10"/>
  <c r="R11" i="10"/>
  <c r="T10" i="10"/>
  <c r="S10" i="10"/>
  <c r="R10" i="10"/>
  <c r="T9" i="10"/>
  <c r="S9" i="10"/>
  <c r="R9" i="10"/>
  <c r="T8" i="10"/>
  <c r="S8" i="10"/>
  <c r="R8" i="10"/>
  <c r="T7" i="10"/>
  <c r="S7" i="10"/>
  <c r="R7" i="10"/>
  <c r="S6" i="10"/>
  <c r="R6" i="10"/>
  <c r="T41" i="10"/>
  <c r="O41" i="11"/>
  <c r="T23" i="12" s="1"/>
  <c r="O57" i="11"/>
  <c r="T57" i="10"/>
  <c r="N57" i="11"/>
  <c r="S57" i="10"/>
  <c r="M57" i="11"/>
  <c r="R57" i="10"/>
  <c r="O56" i="11"/>
  <c r="T56" i="10"/>
  <c r="N56" i="11"/>
  <c r="S56" i="10"/>
  <c r="M56" i="11"/>
  <c r="R56" i="10"/>
  <c r="O55" i="11"/>
  <c r="T55" i="10"/>
  <c r="N55" i="11"/>
  <c r="S55" i="10"/>
  <c r="M55" i="11"/>
  <c r="R55" i="10"/>
  <c r="O54" i="11"/>
  <c r="T54" i="10"/>
  <c r="N54" i="11"/>
  <c r="S54" i="10"/>
  <c r="M54" i="11"/>
  <c r="R54" i="10"/>
  <c r="O53" i="11"/>
  <c r="T53" i="10"/>
  <c r="N53" i="11"/>
  <c r="S53" i="10"/>
  <c r="M53" i="11"/>
  <c r="R53" i="10"/>
  <c r="O52" i="11"/>
  <c r="T52" i="10"/>
  <c r="N52" i="11"/>
  <c r="S52" i="10"/>
  <c r="M52" i="11"/>
  <c r="R52" i="10"/>
  <c r="O51" i="11"/>
  <c r="T51" i="10"/>
  <c r="N51" i="11"/>
  <c r="S51" i="10"/>
  <c r="M51" i="11"/>
  <c r="R51" i="10"/>
  <c r="O50" i="11"/>
  <c r="T50" i="10"/>
  <c r="N50" i="11"/>
  <c r="S50" i="10"/>
  <c r="M50" i="11"/>
  <c r="R50" i="10"/>
  <c r="O49" i="11"/>
  <c r="T49" i="10"/>
  <c r="N49" i="11"/>
  <c r="S49" i="10"/>
  <c r="M49" i="11"/>
  <c r="R49" i="10"/>
  <c r="O48" i="11"/>
  <c r="T48" i="10"/>
  <c r="N48" i="11"/>
  <c r="S48" i="10"/>
  <c r="M48" i="11"/>
  <c r="R48" i="10"/>
  <c r="O47" i="11"/>
  <c r="T47" i="10"/>
  <c r="N47" i="11"/>
  <c r="S47" i="10"/>
  <c r="M47" i="11"/>
  <c r="R47" i="10"/>
  <c r="O46" i="11"/>
  <c r="T46" i="10"/>
  <c r="N46" i="11"/>
  <c r="S46" i="10"/>
  <c r="M46" i="11"/>
  <c r="R46" i="10"/>
  <c r="O45" i="11"/>
  <c r="T45" i="10"/>
  <c r="N45" i="11"/>
  <c r="S45" i="10"/>
  <c r="M45" i="11"/>
  <c r="R45" i="10"/>
  <c r="O44" i="11"/>
  <c r="T26" i="12" s="1"/>
  <c r="T44" i="10"/>
  <c r="N44" i="11"/>
  <c r="S26" i="12" s="1"/>
  <c r="S44" i="10"/>
  <c r="M44" i="11"/>
  <c r="R26" i="12" s="1"/>
  <c r="R44" i="10"/>
  <c r="O43" i="11"/>
  <c r="T25" i="12" s="1"/>
  <c r="T43" i="10"/>
  <c r="N43" i="11"/>
  <c r="S25" i="12" s="1"/>
  <c r="S43" i="10"/>
  <c r="M43" i="11"/>
  <c r="R25" i="12" s="1"/>
  <c r="R43" i="10"/>
  <c r="O42" i="11"/>
  <c r="T24" i="12" s="1"/>
  <c r="T42" i="10"/>
  <c r="N42" i="11"/>
  <c r="S24" i="12" s="1"/>
  <c r="S42" i="10"/>
  <c r="M42" i="11"/>
  <c r="R24" i="12" s="1"/>
  <c r="R42" i="10"/>
  <c r="O101" i="11"/>
  <c r="T101" i="10"/>
  <c r="N101" i="11"/>
  <c r="S101" i="10"/>
  <c r="M101" i="11"/>
  <c r="R101" i="10"/>
  <c r="U101" i="9"/>
  <c r="K101" i="11"/>
  <c r="P101" i="10"/>
  <c r="L101" i="11"/>
  <c r="Q101" i="10"/>
  <c r="O100" i="11"/>
  <c r="T100" i="10"/>
  <c r="N100" i="11"/>
  <c r="S100" i="10"/>
  <c r="M100" i="11"/>
  <c r="R100" i="10"/>
  <c r="U100" i="9"/>
  <c r="K100" i="11"/>
  <c r="P100" i="10"/>
  <c r="L100" i="11"/>
  <c r="Q100" i="10"/>
  <c r="O99" i="11"/>
  <c r="T99" i="10"/>
  <c r="N99" i="11"/>
  <c r="S99" i="10"/>
  <c r="M99" i="11"/>
  <c r="R99" i="10"/>
  <c r="U99" i="9"/>
  <c r="K99" i="11"/>
  <c r="P99" i="10"/>
  <c r="L99" i="11"/>
  <c r="Q99" i="10"/>
  <c r="O98" i="11"/>
  <c r="T98" i="10"/>
  <c r="N98" i="11"/>
  <c r="S98" i="10"/>
  <c r="M98" i="11"/>
  <c r="R98" i="10"/>
  <c r="U98" i="9"/>
  <c r="K98" i="11"/>
  <c r="P98" i="10"/>
  <c r="L98" i="11"/>
  <c r="Q98" i="10"/>
  <c r="O87" i="11"/>
  <c r="T87" i="10"/>
  <c r="N87" i="11"/>
  <c r="S87" i="10"/>
  <c r="M87" i="11"/>
  <c r="R87" i="10"/>
  <c r="U87" i="9"/>
  <c r="K87" i="11"/>
  <c r="P87" i="10"/>
  <c r="L87" i="11"/>
  <c r="Q87" i="10"/>
  <c r="O86" i="11"/>
  <c r="T86" i="10"/>
  <c r="N86" i="11"/>
  <c r="S86" i="10"/>
  <c r="M86" i="11"/>
  <c r="R86" i="10"/>
  <c r="U86" i="9"/>
  <c r="K86" i="11"/>
  <c r="P86" i="10"/>
  <c r="L86" i="11"/>
  <c r="Q86" i="10"/>
  <c r="O85" i="11"/>
  <c r="T85" i="10"/>
  <c r="N85" i="11"/>
  <c r="S85" i="10"/>
  <c r="M85" i="11"/>
  <c r="R85" i="10"/>
  <c r="U85" i="9"/>
  <c r="K85" i="11"/>
  <c r="P85" i="10"/>
  <c r="L85" i="11"/>
  <c r="Q85" i="10"/>
  <c r="O84" i="11"/>
  <c r="T84" i="10"/>
  <c r="N84" i="11"/>
  <c r="S84" i="10"/>
  <c r="M84" i="11"/>
  <c r="R84" i="10"/>
  <c r="U84" i="9"/>
  <c r="K84" i="11"/>
  <c r="P84" i="10"/>
  <c r="L84" i="11"/>
  <c r="Q84" i="10"/>
  <c r="O83" i="11"/>
  <c r="T83" i="10"/>
  <c r="N83" i="11"/>
  <c r="S83" i="10"/>
  <c r="M83" i="11"/>
  <c r="R83" i="10"/>
  <c r="U83" i="9"/>
  <c r="K83" i="11"/>
  <c r="P83" i="10"/>
  <c r="L83" i="11"/>
  <c r="Q83" i="10"/>
  <c r="O82" i="11"/>
  <c r="T82" i="10"/>
  <c r="N82" i="11"/>
  <c r="S82" i="10"/>
  <c r="M82" i="11"/>
  <c r="R82" i="10"/>
  <c r="U82" i="9"/>
  <c r="K82" i="11"/>
  <c r="P82" i="10"/>
  <c r="L82" i="11"/>
  <c r="Q82" i="10"/>
  <c r="O81" i="11"/>
  <c r="T81" i="10"/>
  <c r="N81" i="11"/>
  <c r="S81" i="10"/>
  <c r="M81" i="11"/>
  <c r="R81" i="10"/>
  <c r="U81" i="9"/>
  <c r="K81" i="11"/>
  <c r="P81" i="10"/>
  <c r="L81" i="11"/>
  <c r="Q81" i="10"/>
  <c r="O80" i="11"/>
  <c r="T80" i="10"/>
  <c r="N80" i="11"/>
  <c r="S80" i="10"/>
  <c r="M80" i="11"/>
  <c r="R80" i="10"/>
  <c r="U80" i="9"/>
  <c r="K80" i="11"/>
  <c r="P80" i="10"/>
  <c r="L80" i="11"/>
  <c r="Q80" i="10"/>
  <c r="O79" i="11"/>
  <c r="T79" i="10"/>
  <c r="N79" i="11"/>
  <c r="S79" i="10"/>
  <c r="M79" i="11"/>
  <c r="R79" i="10"/>
  <c r="U79" i="9"/>
  <c r="K79" i="11"/>
  <c r="P79" i="10"/>
  <c r="L79" i="11"/>
  <c r="Q79" i="10"/>
  <c r="O78" i="11"/>
  <c r="T78" i="10"/>
  <c r="N78" i="11"/>
  <c r="S78" i="10"/>
  <c r="M78" i="11"/>
  <c r="R78" i="10"/>
  <c r="U78" i="9"/>
  <c r="K78" i="11"/>
  <c r="P78" i="10"/>
  <c r="L78" i="11"/>
  <c r="Q78" i="10"/>
  <c r="O77" i="11"/>
  <c r="T77" i="10"/>
  <c r="N77" i="11"/>
  <c r="S77" i="10"/>
  <c r="M77" i="11"/>
  <c r="R77" i="10"/>
  <c r="U77" i="9"/>
  <c r="K77" i="11"/>
  <c r="P77" i="10"/>
  <c r="L77" i="11"/>
  <c r="Q77" i="10"/>
  <c r="J118" i="5"/>
  <c r="U118" i="5"/>
  <c r="T6" i="10"/>
  <c r="P118" i="9"/>
  <c r="K118" i="10"/>
  <c r="Q118" i="9"/>
  <c r="L118" i="10"/>
  <c r="R118" i="9"/>
  <c r="M118" i="10"/>
  <c r="S118" i="9"/>
  <c r="N118" i="10"/>
  <c r="T118" i="9"/>
  <c r="O118" i="10"/>
  <c r="S41" i="9"/>
  <c r="N41" i="10"/>
  <c r="R41" i="9"/>
  <c r="M41" i="10"/>
  <c r="K119" i="11"/>
  <c r="P119" i="10"/>
  <c r="L119" i="11"/>
  <c r="Q119" i="10"/>
  <c r="M119" i="11"/>
  <c r="R119" i="10"/>
  <c r="N119" i="11"/>
  <c r="S119" i="10"/>
  <c r="O119" i="11"/>
  <c r="T119" i="10"/>
  <c r="L120" i="10"/>
  <c r="Q120" i="9"/>
  <c r="U120" i="8"/>
  <c r="K120" i="10"/>
  <c r="P120" i="9"/>
  <c r="M120" i="10"/>
  <c r="R120" i="9"/>
  <c r="N120" i="10"/>
  <c r="S120" i="9"/>
  <c r="O120" i="10"/>
  <c r="T120" i="9"/>
  <c r="L121" i="10"/>
  <c r="Q121" i="9"/>
  <c r="U121" i="8"/>
  <c r="K121" i="10"/>
  <c r="P121" i="9"/>
  <c r="M121" i="10"/>
  <c r="R121" i="9"/>
  <c r="N121" i="10"/>
  <c r="S121" i="9"/>
  <c r="O121" i="10"/>
  <c r="T121" i="9"/>
  <c r="L122" i="10"/>
  <c r="Q122" i="9"/>
  <c r="U122" i="8"/>
  <c r="K122" i="10"/>
  <c r="P122" i="9"/>
  <c r="M122" i="10"/>
  <c r="R122" i="9"/>
  <c r="N122" i="10"/>
  <c r="S122" i="9"/>
  <c r="O122" i="10"/>
  <c r="T122" i="9"/>
  <c r="L123" i="10"/>
  <c r="Q123" i="9"/>
  <c r="U123" i="8"/>
  <c r="K123" i="10"/>
  <c r="P123" i="9"/>
  <c r="M123" i="10"/>
  <c r="R123" i="9"/>
  <c r="N123" i="10"/>
  <c r="S123" i="9"/>
  <c r="O123" i="10"/>
  <c r="T123" i="9"/>
  <c r="L124" i="10"/>
  <c r="Q124" i="9"/>
  <c r="U124" i="8"/>
  <c r="K124" i="10"/>
  <c r="P124" i="9"/>
  <c r="M124" i="10"/>
  <c r="R124" i="9"/>
  <c r="N124" i="10"/>
  <c r="S124" i="9"/>
  <c r="O124" i="10"/>
  <c r="T124" i="9"/>
  <c r="L125" i="10"/>
  <c r="Q125" i="9"/>
  <c r="U125" i="8"/>
  <c r="K125" i="10"/>
  <c r="P125" i="9"/>
  <c r="M125" i="10"/>
  <c r="R125" i="9"/>
  <c r="N125" i="10"/>
  <c r="S125" i="9"/>
  <c r="O125" i="10"/>
  <c r="T125" i="9"/>
  <c r="L126" i="10"/>
  <c r="Q126" i="9"/>
  <c r="U126" i="8"/>
  <c r="K126" i="10"/>
  <c r="P126" i="9"/>
  <c r="M126" i="10"/>
  <c r="R126" i="9"/>
  <c r="N126" i="10"/>
  <c r="S126" i="9"/>
  <c r="O126" i="10"/>
  <c r="T126" i="9"/>
  <c r="L127" i="10"/>
  <c r="Q127" i="9"/>
  <c r="U127" i="8"/>
  <c r="K127" i="10"/>
  <c r="P127" i="9"/>
  <c r="M127" i="10"/>
  <c r="R127" i="9"/>
  <c r="N127" i="10"/>
  <c r="S127" i="9"/>
  <c r="O127" i="10"/>
  <c r="T127" i="9"/>
  <c r="L128" i="10"/>
  <c r="Q128" i="9"/>
  <c r="U128" i="8"/>
  <c r="K128" i="10"/>
  <c r="P128" i="9"/>
  <c r="M128" i="10"/>
  <c r="R128" i="9"/>
  <c r="N128" i="10"/>
  <c r="S128" i="9"/>
  <c r="O128" i="10"/>
  <c r="T128" i="9"/>
  <c r="L129" i="10"/>
  <c r="Q129" i="9"/>
  <c r="U129" i="8"/>
  <c r="K129" i="10"/>
  <c r="P129" i="9"/>
  <c r="M129" i="10"/>
  <c r="R129" i="9"/>
  <c r="N129" i="10"/>
  <c r="S129" i="9"/>
  <c r="O129" i="10"/>
  <c r="T129" i="9"/>
  <c r="L130" i="10"/>
  <c r="Q130" i="9"/>
  <c r="U130" i="8"/>
  <c r="K130" i="10"/>
  <c r="P130" i="9"/>
  <c r="M130" i="10"/>
  <c r="R130" i="9"/>
  <c r="N130" i="10"/>
  <c r="S130" i="9"/>
  <c r="O130" i="10"/>
  <c r="T130" i="9"/>
  <c r="L131" i="10"/>
  <c r="Q131" i="9"/>
  <c r="U131" i="8"/>
  <c r="K131" i="10"/>
  <c r="P131" i="9"/>
  <c r="M131" i="10"/>
  <c r="R131" i="9"/>
  <c r="N131" i="10"/>
  <c r="S131" i="9"/>
  <c r="O131" i="10"/>
  <c r="T131" i="9"/>
  <c r="L132" i="10"/>
  <c r="Q132" i="9"/>
  <c r="U132" i="8"/>
  <c r="K132" i="10"/>
  <c r="P132" i="9"/>
  <c r="M132" i="10"/>
  <c r="R132" i="9"/>
  <c r="N132" i="10"/>
  <c r="S132" i="9"/>
  <c r="O132" i="10"/>
  <c r="T132" i="9"/>
  <c r="L133" i="10"/>
  <c r="Q133" i="9"/>
  <c r="U133" i="8"/>
  <c r="K133" i="10"/>
  <c r="P133" i="9"/>
  <c r="M133" i="10"/>
  <c r="R133" i="9"/>
  <c r="N133" i="10"/>
  <c r="S133" i="9"/>
  <c r="O133" i="10"/>
  <c r="T133" i="9"/>
  <c r="B101" i="12"/>
  <c r="H101" i="12" s="1"/>
  <c r="J101" i="11"/>
  <c r="B100" i="12"/>
  <c r="H100" i="12" s="1"/>
  <c r="J100" i="11"/>
  <c r="B99" i="12"/>
  <c r="H99" i="12" s="1"/>
  <c r="J99" i="11"/>
  <c r="B98" i="12"/>
  <c r="H98" i="12" s="1"/>
  <c r="J98" i="11"/>
  <c r="B87" i="12"/>
  <c r="H87" i="12" s="1"/>
  <c r="J87" i="11"/>
  <c r="B86" i="12"/>
  <c r="H86" i="12" s="1"/>
  <c r="J86" i="11"/>
  <c r="B85" i="12"/>
  <c r="H85" i="12" s="1"/>
  <c r="J85" i="11"/>
  <c r="B84" i="12"/>
  <c r="H84" i="12" s="1"/>
  <c r="J84" i="11"/>
  <c r="B83" i="12"/>
  <c r="H83" i="12" s="1"/>
  <c r="J83" i="11"/>
  <c r="J82" i="11"/>
  <c r="B81" i="12"/>
  <c r="H81" i="12" s="1"/>
  <c r="J81" i="11"/>
  <c r="B80" i="12"/>
  <c r="H80" i="12" s="1"/>
  <c r="J80" i="11"/>
  <c r="B79" i="12"/>
  <c r="H79" i="12" s="1"/>
  <c r="J79" i="11"/>
  <c r="B78" i="12"/>
  <c r="H78" i="12" s="1"/>
  <c r="J78" i="11"/>
  <c r="B77" i="12"/>
  <c r="H77" i="12" s="1"/>
  <c r="J77" i="11"/>
  <c r="T76" i="9"/>
  <c r="T115" i="9" s="1"/>
  <c r="O76" i="10"/>
  <c r="O115" i="10" s="1"/>
  <c r="S76" i="9"/>
  <c r="N76" i="10"/>
  <c r="R76" i="9"/>
  <c r="M76" i="10"/>
  <c r="P76" i="9"/>
  <c r="K76" i="10"/>
  <c r="Q76" i="9"/>
  <c r="Q115" i="9" s="1"/>
  <c r="L76" i="10"/>
  <c r="L115" i="10" s="1"/>
  <c r="L47" i="10"/>
  <c r="Q47" i="9"/>
  <c r="K47" i="10"/>
  <c r="K29" i="11" s="1"/>
  <c r="P47" i="9"/>
  <c r="L57" i="10"/>
  <c r="Q57" i="9"/>
  <c r="U57" i="8"/>
  <c r="K57" i="10"/>
  <c r="P57" i="9"/>
  <c r="B57" i="10"/>
  <c r="H57" i="10" s="1"/>
  <c r="J57" i="9"/>
  <c r="U57" i="9"/>
  <c r="L56" i="10"/>
  <c r="Q56" i="9"/>
  <c r="U56" i="8"/>
  <c r="K56" i="10"/>
  <c r="P56" i="9"/>
  <c r="B56" i="10"/>
  <c r="H56" i="10" s="1"/>
  <c r="J56" i="9"/>
  <c r="U56" i="9"/>
  <c r="L55" i="10"/>
  <c r="Q55" i="9"/>
  <c r="U55" i="8"/>
  <c r="K55" i="10"/>
  <c r="K37" i="11" s="1"/>
  <c r="P55" i="9"/>
  <c r="B55" i="10"/>
  <c r="H55" i="10" s="1"/>
  <c r="J55" i="9"/>
  <c r="U55" i="9"/>
  <c r="L54" i="10"/>
  <c r="Q54" i="9"/>
  <c r="U54" i="8"/>
  <c r="K54" i="10"/>
  <c r="K36" i="11" s="1"/>
  <c r="P54" i="9"/>
  <c r="B54" i="10"/>
  <c r="H54" i="10" s="1"/>
  <c r="J54" i="9"/>
  <c r="U54" i="9"/>
  <c r="L53" i="10"/>
  <c r="Q53" i="9"/>
  <c r="U53" i="8"/>
  <c r="K53" i="10"/>
  <c r="K35" i="11" s="1"/>
  <c r="P53" i="9"/>
  <c r="B53" i="10"/>
  <c r="H53" i="10" s="1"/>
  <c r="J53" i="9"/>
  <c r="U53" i="9"/>
  <c r="L52" i="10"/>
  <c r="Q52" i="9"/>
  <c r="U52" i="8"/>
  <c r="K52" i="10"/>
  <c r="K34" i="11" s="1"/>
  <c r="P52" i="9"/>
  <c r="B52" i="10"/>
  <c r="H52" i="10" s="1"/>
  <c r="J52" i="9"/>
  <c r="U52" i="9"/>
  <c r="L51" i="10"/>
  <c r="Q51" i="9"/>
  <c r="U51" i="8"/>
  <c r="K51" i="10"/>
  <c r="K33" i="11" s="1"/>
  <c r="P51" i="9"/>
  <c r="B51" i="10"/>
  <c r="H51" i="10" s="1"/>
  <c r="J51" i="9"/>
  <c r="U51" i="9"/>
  <c r="L50" i="10"/>
  <c r="Q50" i="9"/>
  <c r="U50" i="8"/>
  <c r="K50" i="10"/>
  <c r="K32" i="11" s="1"/>
  <c r="P50" i="9"/>
  <c r="B50" i="10"/>
  <c r="H50" i="10" s="1"/>
  <c r="J50" i="9"/>
  <c r="U50" i="9"/>
  <c r="L49" i="10"/>
  <c r="Q49" i="9"/>
  <c r="U49" i="8"/>
  <c r="K49" i="10"/>
  <c r="K31" i="11" s="1"/>
  <c r="P49" i="9"/>
  <c r="B49" i="10"/>
  <c r="H49" i="10" s="1"/>
  <c r="J49" i="9"/>
  <c r="U49" i="9"/>
  <c r="L48" i="10"/>
  <c r="Q48" i="9"/>
  <c r="U48" i="8"/>
  <c r="K48" i="10"/>
  <c r="K30" i="11" s="1"/>
  <c r="P48" i="9"/>
  <c r="B48" i="10"/>
  <c r="H48" i="10" s="1"/>
  <c r="J48" i="9"/>
  <c r="U48" i="9"/>
  <c r="L46" i="10"/>
  <c r="Q46" i="9"/>
  <c r="U46" i="8"/>
  <c r="K46" i="10"/>
  <c r="K28" i="11" s="1"/>
  <c r="P46" i="9"/>
  <c r="B46" i="10"/>
  <c r="H46" i="10" s="1"/>
  <c r="J46" i="9"/>
  <c r="U46" i="9"/>
  <c r="L45" i="10"/>
  <c r="Q45" i="9"/>
  <c r="U45" i="8"/>
  <c r="K45" i="10"/>
  <c r="K27" i="11" s="1"/>
  <c r="P45" i="9"/>
  <c r="B45" i="10"/>
  <c r="H45" i="10" s="1"/>
  <c r="J45" i="9"/>
  <c r="U45" i="9"/>
  <c r="L44" i="10"/>
  <c r="Q26" i="11" s="1"/>
  <c r="Q44" i="9"/>
  <c r="U44" i="8"/>
  <c r="K44" i="10"/>
  <c r="K26" i="11" s="1"/>
  <c r="P44" i="9"/>
  <c r="B44" i="10"/>
  <c r="H44" i="10" s="1"/>
  <c r="J44" i="9"/>
  <c r="U44" i="9"/>
  <c r="L43" i="10"/>
  <c r="Q25" i="11" s="1"/>
  <c r="Q43" i="9"/>
  <c r="U43" i="8"/>
  <c r="K43" i="10"/>
  <c r="K25" i="11" s="1"/>
  <c r="P43" i="9"/>
  <c r="B43" i="10"/>
  <c r="H43" i="10" s="1"/>
  <c r="J43" i="9"/>
  <c r="U43" i="9"/>
  <c r="L42" i="10"/>
  <c r="Q24" i="11" s="1"/>
  <c r="Q42" i="9"/>
  <c r="U42" i="8"/>
  <c r="K42" i="10"/>
  <c r="K24" i="11" s="1"/>
  <c r="P42" i="9"/>
  <c r="B42" i="10"/>
  <c r="H42" i="10" s="1"/>
  <c r="H24" i="11" s="1"/>
  <c r="B24" i="12" s="1"/>
  <c r="J42" i="9"/>
  <c r="U42" i="9"/>
  <c r="B41" i="10"/>
  <c r="H41" i="10" s="1"/>
  <c r="H23" i="11" s="1"/>
  <c r="B23" i="12" s="1"/>
  <c r="J41" i="9"/>
  <c r="P41" i="9"/>
  <c r="K41" i="10"/>
  <c r="K23" i="11" s="1"/>
  <c r="Q41" i="9"/>
  <c r="L41" i="10"/>
  <c r="Q23" i="11" s="1"/>
  <c r="Q19" i="11"/>
  <c r="Q26" i="9"/>
  <c r="K19" i="11"/>
  <c r="P26" i="9"/>
  <c r="Q18" i="11"/>
  <c r="Q25" i="9"/>
  <c r="K18" i="11"/>
  <c r="P25" i="9"/>
  <c r="Q17" i="9"/>
  <c r="K17" i="10"/>
  <c r="P17" i="9"/>
  <c r="Q16" i="9"/>
  <c r="K16" i="10"/>
  <c r="P16" i="9"/>
  <c r="Q15" i="9"/>
  <c r="K15" i="10"/>
  <c r="P15" i="9"/>
  <c r="Q14" i="9"/>
  <c r="K14" i="10"/>
  <c r="P14" i="9"/>
  <c r="Q13" i="9"/>
  <c r="K13" i="10"/>
  <c r="P13" i="9"/>
  <c r="Q12" i="9"/>
  <c r="U12" i="8"/>
  <c r="K12" i="10"/>
  <c r="P12" i="9"/>
  <c r="U12" i="9" s="1"/>
  <c r="Q11" i="9"/>
  <c r="K11" i="10"/>
  <c r="P11" i="9"/>
  <c r="Q10" i="9"/>
  <c r="K10" i="10"/>
  <c r="P10" i="9"/>
  <c r="Q9" i="9"/>
  <c r="K9" i="10"/>
  <c r="P9" i="9"/>
  <c r="Q8" i="9"/>
  <c r="K8" i="10"/>
  <c r="P8" i="9"/>
  <c r="Q7" i="9"/>
  <c r="K7" i="10"/>
  <c r="P7" i="9"/>
  <c r="Q6" i="9"/>
  <c r="K6" i="10"/>
  <c r="P6" i="9"/>
  <c r="U6" i="6"/>
  <c r="J6" i="6"/>
  <c r="B6" i="7"/>
  <c r="H6" i="7" s="1"/>
  <c r="U7" i="6"/>
  <c r="J7" i="6"/>
  <c r="B7" i="7"/>
  <c r="H7" i="7" s="1"/>
  <c r="U8" i="6"/>
  <c r="J8" i="6"/>
  <c r="B8" i="7"/>
  <c r="H8" i="7" s="1"/>
  <c r="U9" i="6"/>
  <c r="J9" i="6"/>
  <c r="B9" i="7"/>
  <c r="H9" i="7" s="1"/>
  <c r="U10" i="6"/>
  <c r="J10" i="6"/>
  <c r="B10" i="7"/>
  <c r="H10" i="7" s="1"/>
  <c r="U11" i="6"/>
  <c r="J11" i="6"/>
  <c r="B11" i="7"/>
  <c r="H11" i="7" s="1"/>
  <c r="U13" i="6"/>
  <c r="J13" i="6"/>
  <c r="B13" i="7"/>
  <c r="H13" i="7" s="1"/>
  <c r="U14" i="6"/>
  <c r="J14" i="6"/>
  <c r="B14" i="7"/>
  <c r="H14" i="7" s="1"/>
  <c r="U15" i="6"/>
  <c r="J15" i="6"/>
  <c r="B15" i="7"/>
  <c r="H15" i="7" s="1"/>
  <c r="U16" i="6"/>
  <c r="J16" i="6"/>
  <c r="B16" i="7"/>
  <c r="H16" i="7" s="1"/>
  <c r="U17" i="6"/>
  <c r="J17" i="6"/>
  <c r="H17" i="7"/>
  <c r="J25" i="6"/>
  <c r="J26" i="6"/>
  <c r="B76" i="6"/>
  <c r="B115" i="6" s="1"/>
  <c r="J76" i="5"/>
  <c r="J115" i="5" s="1"/>
  <c r="U76" i="5"/>
  <c r="U115" i="5" s="1"/>
  <c r="H47" i="6"/>
  <c r="O5" i="11"/>
  <c r="T5" i="10"/>
  <c r="T38" i="10" s="1"/>
  <c r="N5" i="10"/>
  <c r="N38" i="10" s="1"/>
  <c r="S5" i="9"/>
  <c r="S38" i="9" s="1"/>
  <c r="M5" i="10"/>
  <c r="M38" i="10" s="1"/>
  <c r="R5" i="9"/>
  <c r="R38" i="9" s="1"/>
  <c r="K5" i="10"/>
  <c r="P5" i="9"/>
  <c r="L5" i="10"/>
  <c r="L38" i="10" s="1"/>
  <c r="Q5" i="9"/>
  <c r="Q38" i="9" s="1"/>
  <c r="B12" i="12"/>
  <c r="H12" i="12" s="1"/>
  <c r="J12" i="11"/>
  <c r="J125" i="10" l="1"/>
  <c r="B125" i="11"/>
  <c r="H125" i="11" s="1"/>
  <c r="O5" i="12"/>
  <c r="R23" i="11"/>
  <c r="S23" i="11"/>
  <c r="P20" i="9"/>
  <c r="P38" i="9" s="1"/>
  <c r="K38" i="9"/>
  <c r="B19" i="8"/>
  <c r="H19" i="8" s="1"/>
  <c r="B19" i="9" s="1"/>
  <c r="U19" i="7"/>
  <c r="B18" i="8"/>
  <c r="H18" i="8" s="1"/>
  <c r="B18" i="9" s="1"/>
  <c r="U18" i="7"/>
  <c r="P115" i="8"/>
  <c r="K115" i="9"/>
  <c r="R115" i="8"/>
  <c r="M115" i="9"/>
  <c r="S115" i="8"/>
  <c r="N115" i="9"/>
  <c r="H102" i="10"/>
  <c r="J102" i="9"/>
  <c r="O105" i="12"/>
  <c r="T105" i="11"/>
  <c r="N105" i="12"/>
  <c r="S105" i="11"/>
  <c r="M105" i="12"/>
  <c r="R105" i="11"/>
  <c r="K105" i="12"/>
  <c r="P105" i="11"/>
  <c r="Q156" i="7"/>
  <c r="L156" i="8"/>
  <c r="Q157" i="6"/>
  <c r="Q134" i="7"/>
  <c r="Q157" i="7" s="1"/>
  <c r="L157" i="7"/>
  <c r="L134" i="8"/>
  <c r="B128" i="13"/>
  <c r="H128" i="13" s="1"/>
  <c r="J128" i="12"/>
  <c r="B62" i="12"/>
  <c r="H62" i="12" s="1"/>
  <c r="J62" i="11"/>
  <c r="B63" i="12"/>
  <c r="H63" i="12" s="1"/>
  <c r="J63" i="11"/>
  <c r="B64" i="12"/>
  <c r="H64" i="12" s="1"/>
  <c r="J64" i="11"/>
  <c r="B65" i="12"/>
  <c r="H65" i="12" s="1"/>
  <c r="J65" i="11"/>
  <c r="B68" i="12"/>
  <c r="H68" i="12" s="1"/>
  <c r="J68" i="11"/>
  <c r="B69" i="12"/>
  <c r="H69" i="12" s="1"/>
  <c r="J69" i="11"/>
  <c r="B70" i="12"/>
  <c r="H70" i="12" s="1"/>
  <c r="J70" i="11"/>
  <c r="B71" i="12"/>
  <c r="H71" i="12" s="1"/>
  <c r="J71" i="11"/>
  <c r="B72" i="12"/>
  <c r="H72" i="12" s="1"/>
  <c r="J72" i="11"/>
  <c r="B129" i="14"/>
  <c r="H129" i="14" s="1"/>
  <c r="J129" i="13"/>
  <c r="B130" i="14"/>
  <c r="H130" i="14" s="1"/>
  <c r="J130" i="13"/>
  <c r="B131" i="14"/>
  <c r="H131" i="14" s="1"/>
  <c r="J131" i="13"/>
  <c r="B132" i="14"/>
  <c r="H132" i="14" s="1"/>
  <c r="J132" i="13"/>
  <c r="B133" i="14"/>
  <c r="H133" i="14" s="1"/>
  <c r="J133" i="13"/>
  <c r="B95" i="13"/>
  <c r="H95" i="13" s="1"/>
  <c r="J95" i="12"/>
  <c r="U95" i="12"/>
  <c r="B94" i="13"/>
  <c r="H94" i="13" s="1"/>
  <c r="J94" i="12"/>
  <c r="U94" i="12"/>
  <c r="B104" i="13"/>
  <c r="H104" i="13" s="1"/>
  <c r="J104" i="12"/>
  <c r="U104" i="12"/>
  <c r="B60" i="14"/>
  <c r="H60" i="14" s="1"/>
  <c r="J60" i="13"/>
  <c r="U60" i="13"/>
  <c r="B59" i="14"/>
  <c r="H59" i="14" s="1"/>
  <c r="J59" i="13"/>
  <c r="U59" i="13"/>
  <c r="O6" i="11"/>
  <c r="O38" i="10"/>
  <c r="O157" i="8"/>
  <c r="O134" i="9"/>
  <c r="T134" i="8"/>
  <c r="O156" i="9"/>
  <c r="T156" i="8"/>
  <c r="L105" i="13"/>
  <c r="Q105" i="12"/>
  <c r="M157" i="5"/>
  <c r="M134" i="6"/>
  <c r="R135" i="5"/>
  <c r="M135" i="6"/>
  <c r="R136" i="5"/>
  <c r="R157" i="4"/>
  <c r="R158" i="4" s="1"/>
  <c r="N157" i="5"/>
  <c r="N134" i="6"/>
  <c r="S135" i="5"/>
  <c r="N135" i="6"/>
  <c r="S136" i="5"/>
  <c r="S157" i="4"/>
  <c r="S158" i="4" s="1"/>
  <c r="B105" i="11"/>
  <c r="H105" i="11" s="1"/>
  <c r="J105" i="10"/>
  <c r="U105" i="10"/>
  <c r="B134" i="11"/>
  <c r="H134" i="11" s="1"/>
  <c r="J134" i="10"/>
  <c r="H118" i="6"/>
  <c r="B156" i="8"/>
  <c r="H156" i="8" s="1"/>
  <c r="J156" i="7"/>
  <c r="B66" i="9"/>
  <c r="J66" i="8"/>
  <c r="U66" i="8"/>
  <c r="K27" i="12"/>
  <c r="P27" i="11"/>
  <c r="K28" i="12"/>
  <c r="P28" i="11"/>
  <c r="K30" i="12"/>
  <c r="P30" i="11"/>
  <c r="K31" i="12"/>
  <c r="P31" i="11"/>
  <c r="K32" i="12"/>
  <c r="P32" i="11"/>
  <c r="K33" i="12"/>
  <c r="P33" i="11"/>
  <c r="K34" i="12"/>
  <c r="P34" i="11"/>
  <c r="K35" i="12"/>
  <c r="P35" i="11"/>
  <c r="K36" i="12"/>
  <c r="P36" i="11"/>
  <c r="K37" i="12"/>
  <c r="P37" i="11"/>
  <c r="K29" i="12"/>
  <c r="P29" i="11"/>
  <c r="H96" i="10"/>
  <c r="J96" i="9"/>
  <c r="U96" i="9"/>
  <c r="H106" i="10"/>
  <c r="J106" i="9"/>
  <c r="U106" i="9"/>
  <c r="O58" i="8"/>
  <c r="O73" i="8" s="1"/>
  <c r="O158" i="8" s="1"/>
  <c r="T58" i="7"/>
  <c r="T73" i="7" s="1"/>
  <c r="T158" i="7" s="1"/>
  <c r="K61" i="11"/>
  <c r="P61" i="10"/>
  <c r="L61" i="11"/>
  <c r="Q61" i="10"/>
  <c r="M61" i="11"/>
  <c r="R61" i="10"/>
  <c r="N61" i="11"/>
  <c r="S61" i="10"/>
  <c r="O135" i="11"/>
  <c r="T135" i="10"/>
  <c r="O96" i="11"/>
  <c r="T96" i="10"/>
  <c r="O106" i="11"/>
  <c r="T106" i="10"/>
  <c r="N96" i="11"/>
  <c r="S96" i="10"/>
  <c r="N106" i="11"/>
  <c r="S106" i="10"/>
  <c r="M96" i="11"/>
  <c r="R96" i="10"/>
  <c r="M106" i="11"/>
  <c r="R106" i="10"/>
  <c r="K96" i="11"/>
  <c r="P96" i="10"/>
  <c r="K106" i="11"/>
  <c r="P106" i="10"/>
  <c r="O93" i="11"/>
  <c r="T93" i="10"/>
  <c r="O103" i="11"/>
  <c r="T103" i="10"/>
  <c r="L114" i="13"/>
  <c r="Q114" i="12"/>
  <c r="L113" i="13"/>
  <c r="Q113" i="12"/>
  <c r="L112" i="13"/>
  <c r="Q112" i="12"/>
  <c r="L111" i="13"/>
  <c r="Q111" i="12"/>
  <c r="L110" i="13"/>
  <c r="Q110" i="12"/>
  <c r="L109" i="13"/>
  <c r="Q109" i="12"/>
  <c r="L108" i="13"/>
  <c r="Q108" i="12"/>
  <c r="N107" i="13"/>
  <c r="S107" i="12"/>
  <c r="M107" i="13"/>
  <c r="R107" i="12"/>
  <c r="L107" i="13"/>
  <c r="Q107" i="12"/>
  <c r="K107" i="13"/>
  <c r="P107" i="12"/>
  <c r="B67" i="14"/>
  <c r="H67" i="14" s="1"/>
  <c r="J67" i="13"/>
  <c r="B88" i="14"/>
  <c r="H88" i="14" s="1"/>
  <c r="J88" i="13"/>
  <c r="B89" i="14"/>
  <c r="H89" i="14" s="1"/>
  <c r="J89" i="13"/>
  <c r="L135" i="10"/>
  <c r="Q135" i="9"/>
  <c r="K88" i="13"/>
  <c r="P88" i="12"/>
  <c r="M88" i="13"/>
  <c r="R88" i="12"/>
  <c r="N88" i="13"/>
  <c r="S88" i="12"/>
  <c r="O88" i="13"/>
  <c r="T88" i="12"/>
  <c r="K89" i="13"/>
  <c r="P89" i="12"/>
  <c r="M89" i="13"/>
  <c r="R89" i="12"/>
  <c r="N89" i="13"/>
  <c r="S89" i="12"/>
  <c r="O89" i="13"/>
  <c r="T89" i="12"/>
  <c r="K90" i="13"/>
  <c r="P90" i="12"/>
  <c r="M90" i="13"/>
  <c r="R90" i="12"/>
  <c r="N90" i="13"/>
  <c r="S90" i="12"/>
  <c r="O90" i="13"/>
  <c r="T90" i="12"/>
  <c r="K91" i="13"/>
  <c r="P91" i="12"/>
  <c r="M91" i="13"/>
  <c r="R91" i="12"/>
  <c r="N91" i="13"/>
  <c r="S91" i="12"/>
  <c r="O91" i="13"/>
  <c r="T91" i="12"/>
  <c r="L92" i="13"/>
  <c r="Q92" i="12"/>
  <c r="L102" i="13"/>
  <c r="Q102" i="12"/>
  <c r="B37" i="12"/>
  <c r="H37" i="12" s="1"/>
  <c r="J37" i="11"/>
  <c r="U37" i="11"/>
  <c r="B36" i="12"/>
  <c r="H36" i="12" s="1"/>
  <c r="J36" i="11"/>
  <c r="U36" i="11"/>
  <c r="B35" i="12"/>
  <c r="H35" i="12" s="1"/>
  <c r="J35" i="11"/>
  <c r="U35" i="11"/>
  <c r="B34" i="12"/>
  <c r="H34" i="12" s="1"/>
  <c r="J34" i="11"/>
  <c r="U34" i="11"/>
  <c r="B33" i="12"/>
  <c r="H33" i="12" s="1"/>
  <c r="J33" i="11"/>
  <c r="U33" i="11"/>
  <c r="B32" i="12"/>
  <c r="H32" i="12" s="1"/>
  <c r="J32" i="11"/>
  <c r="U32" i="11"/>
  <c r="B31" i="12"/>
  <c r="H31" i="12" s="1"/>
  <c r="J31" i="11"/>
  <c r="U31" i="11"/>
  <c r="B30" i="12"/>
  <c r="H30" i="12" s="1"/>
  <c r="J30" i="11"/>
  <c r="U30" i="11"/>
  <c r="B29" i="12"/>
  <c r="H29" i="12" s="1"/>
  <c r="J29" i="11"/>
  <c r="U29" i="11"/>
  <c r="B28" i="12"/>
  <c r="H28" i="12" s="1"/>
  <c r="J28" i="11"/>
  <c r="U28" i="11"/>
  <c r="B27" i="12"/>
  <c r="H27" i="12" s="1"/>
  <c r="J27" i="11"/>
  <c r="U27" i="11"/>
  <c r="O37" i="14"/>
  <c r="T37" i="13"/>
  <c r="N37" i="14"/>
  <c r="S37" i="13"/>
  <c r="M37" i="14"/>
  <c r="R37" i="13"/>
  <c r="L37" i="14"/>
  <c r="Q37" i="13"/>
  <c r="O36" i="14"/>
  <c r="T36" i="13"/>
  <c r="N36" i="14"/>
  <c r="S36" i="13"/>
  <c r="M36" i="14"/>
  <c r="R36" i="13"/>
  <c r="L36" i="14"/>
  <c r="Q36" i="13"/>
  <c r="O35" i="14"/>
  <c r="T35" i="13"/>
  <c r="N35" i="14"/>
  <c r="S35" i="13"/>
  <c r="M35" i="14"/>
  <c r="R35" i="13"/>
  <c r="L35" i="14"/>
  <c r="Q35" i="13"/>
  <c r="O34" i="14"/>
  <c r="T34" i="13"/>
  <c r="N34" i="14"/>
  <c r="S34" i="13"/>
  <c r="M34" i="14"/>
  <c r="R34" i="13"/>
  <c r="L34" i="14"/>
  <c r="Q34" i="13"/>
  <c r="O33" i="14"/>
  <c r="T33" i="13"/>
  <c r="N33" i="14"/>
  <c r="S33" i="13"/>
  <c r="M33" i="14"/>
  <c r="R33" i="13"/>
  <c r="L33" i="14"/>
  <c r="Q33" i="13"/>
  <c r="O32" i="14"/>
  <c r="T32" i="13"/>
  <c r="N32" i="14"/>
  <c r="S32" i="13"/>
  <c r="M32" i="14"/>
  <c r="R32" i="13"/>
  <c r="L32" i="14"/>
  <c r="Q32" i="13"/>
  <c r="O31" i="14"/>
  <c r="T31" i="13"/>
  <c r="N31" i="14"/>
  <c r="S31" i="13"/>
  <c r="M31" i="14"/>
  <c r="R31" i="13"/>
  <c r="L31" i="14"/>
  <c r="Q31" i="13"/>
  <c r="O30" i="14"/>
  <c r="T30" i="13"/>
  <c r="N30" i="14"/>
  <c r="S30" i="13"/>
  <c r="M30" i="14"/>
  <c r="R30" i="13"/>
  <c r="L30" i="14"/>
  <c r="Q30" i="13"/>
  <c r="O29" i="14"/>
  <c r="T29" i="13"/>
  <c r="N29" i="14"/>
  <c r="S29" i="13"/>
  <c r="M29" i="14"/>
  <c r="R29" i="13"/>
  <c r="L29" i="14"/>
  <c r="Q29" i="13"/>
  <c r="O28" i="14"/>
  <c r="T28" i="13"/>
  <c r="N28" i="14"/>
  <c r="S28" i="13"/>
  <c r="M28" i="14"/>
  <c r="R28" i="13"/>
  <c r="L28" i="14"/>
  <c r="Q28" i="13"/>
  <c r="O27" i="14"/>
  <c r="T27" i="13"/>
  <c r="N27" i="14"/>
  <c r="S27" i="13"/>
  <c r="M27" i="14"/>
  <c r="R27" i="13"/>
  <c r="L27" i="14"/>
  <c r="Q27" i="13"/>
  <c r="O95" i="16"/>
  <c r="T95" i="15"/>
  <c r="N95" i="16"/>
  <c r="S95" i="15"/>
  <c r="M95" i="16"/>
  <c r="R95" i="15"/>
  <c r="L95" i="16"/>
  <c r="Q95" i="15"/>
  <c r="K95" i="16"/>
  <c r="P95" i="15"/>
  <c r="O94" i="16"/>
  <c r="T94" i="15"/>
  <c r="N94" i="16"/>
  <c r="S94" i="15"/>
  <c r="M94" i="16"/>
  <c r="R94" i="15"/>
  <c r="L94" i="16"/>
  <c r="Q94" i="15"/>
  <c r="K94" i="16"/>
  <c r="P94" i="15"/>
  <c r="B155" i="15"/>
  <c r="H155" i="15" s="1"/>
  <c r="B155" i="16" s="1"/>
  <c r="J155" i="14"/>
  <c r="U155" i="14"/>
  <c r="B154" i="15"/>
  <c r="H154" i="15" s="1"/>
  <c r="B154" i="16" s="1"/>
  <c r="J154" i="14"/>
  <c r="U154" i="14"/>
  <c r="B153" i="15"/>
  <c r="H153" i="15" s="1"/>
  <c r="B153" i="16" s="1"/>
  <c r="J153" i="14"/>
  <c r="U153" i="14"/>
  <c r="B152" i="15"/>
  <c r="H152" i="15" s="1"/>
  <c r="B152" i="16" s="1"/>
  <c r="J152" i="14"/>
  <c r="U152" i="14"/>
  <c r="B151" i="15"/>
  <c r="H151" i="15" s="1"/>
  <c r="B151" i="16" s="1"/>
  <c r="J151" i="14"/>
  <c r="U151" i="14"/>
  <c r="B150" i="15"/>
  <c r="H150" i="15" s="1"/>
  <c r="B150" i="16" s="1"/>
  <c r="J150" i="14"/>
  <c r="U150" i="14"/>
  <c r="B149" i="15"/>
  <c r="H149" i="15" s="1"/>
  <c r="B149" i="16" s="1"/>
  <c r="J149" i="14"/>
  <c r="U149" i="14"/>
  <c r="B148" i="15"/>
  <c r="H148" i="15" s="1"/>
  <c r="B148" i="16" s="1"/>
  <c r="J148" i="14"/>
  <c r="U148" i="14"/>
  <c r="B147" i="15"/>
  <c r="H147" i="15" s="1"/>
  <c r="B147" i="16" s="1"/>
  <c r="J147" i="14"/>
  <c r="U147" i="14"/>
  <c r="B146" i="15"/>
  <c r="H146" i="15" s="1"/>
  <c r="B146" i="16" s="1"/>
  <c r="J146" i="14"/>
  <c r="U146" i="14"/>
  <c r="B145" i="15"/>
  <c r="H145" i="15" s="1"/>
  <c r="B145" i="16" s="1"/>
  <c r="J145" i="14"/>
  <c r="U145" i="14"/>
  <c r="B144" i="15"/>
  <c r="H144" i="15" s="1"/>
  <c r="B144" i="16" s="1"/>
  <c r="J144" i="14"/>
  <c r="U144" i="14"/>
  <c r="B143" i="15"/>
  <c r="H143" i="15" s="1"/>
  <c r="B143" i="16" s="1"/>
  <c r="J143" i="14"/>
  <c r="U143" i="14"/>
  <c r="B142" i="15"/>
  <c r="H142" i="15" s="1"/>
  <c r="B142" i="16" s="1"/>
  <c r="J142" i="14"/>
  <c r="U142" i="14"/>
  <c r="B141" i="15"/>
  <c r="H141" i="15" s="1"/>
  <c r="B141" i="16" s="1"/>
  <c r="J141" i="14"/>
  <c r="U141" i="14"/>
  <c r="B140" i="15"/>
  <c r="H140" i="15" s="1"/>
  <c r="B140" i="16" s="1"/>
  <c r="J140" i="14"/>
  <c r="U140" i="14"/>
  <c r="B139" i="15"/>
  <c r="H139" i="15" s="1"/>
  <c r="B139" i="16" s="1"/>
  <c r="J139" i="14"/>
  <c r="U139" i="14"/>
  <c r="B138" i="15"/>
  <c r="H138" i="15" s="1"/>
  <c r="B138" i="16" s="1"/>
  <c r="J138" i="14"/>
  <c r="U138" i="14"/>
  <c r="B137" i="15"/>
  <c r="H137" i="15" s="1"/>
  <c r="B137" i="16" s="1"/>
  <c r="J137" i="14"/>
  <c r="U137" i="14"/>
  <c r="O155" i="16"/>
  <c r="T155" i="15"/>
  <c r="N155" i="16"/>
  <c r="S155" i="15"/>
  <c r="M155" i="16"/>
  <c r="R155" i="15"/>
  <c r="L155" i="16"/>
  <c r="Q155" i="15"/>
  <c r="K155" i="16"/>
  <c r="P155" i="15"/>
  <c r="O154" i="16"/>
  <c r="T154" i="15"/>
  <c r="N154" i="16"/>
  <c r="S154" i="15"/>
  <c r="M154" i="16"/>
  <c r="R154" i="15"/>
  <c r="L154" i="16"/>
  <c r="Q154" i="15"/>
  <c r="K154" i="16"/>
  <c r="P154" i="15"/>
  <c r="O153" i="16"/>
  <c r="T153" i="15"/>
  <c r="N153" i="16"/>
  <c r="S153" i="15"/>
  <c r="M153" i="16"/>
  <c r="R153" i="15"/>
  <c r="L153" i="16"/>
  <c r="Q153" i="15"/>
  <c r="K153" i="16"/>
  <c r="P153" i="15"/>
  <c r="O152" i="16"/>
  <c r="T152" i="15"/>
  <c r="N152" i="16"/>
  <c r="S152" i="15"/>
  <c r="M152" i="16"/>
  <c r="R152" i="15"/>
  <c r="L152" i="16"/>
  <c r="Q152" i="15"/>
  <c r="K152" i="16"/>
  <c r="P152" i="15"/>
  <c r="O151" i="16"/>
  <c r="T151" i="15"/>
  <c r="N151" i="16"/>
  <c r="S151" i="15"/>
  <c r="M151" i="16"/>
  <c r="R151" i="15"/>
  <c r="L151" i="16"/>
  <c r="Q151" i="15"/>
  <c r="K151" i="16"/>
  <c r="P151" i="15"/>
  <c r="O150" i="16"/>
  <c r="T150" i="15"/>
  <c r="N150" i="16"/>
  <c r="S150" i="15"/>
  <c r="M150" i="16"/>
  <c r="R150" i="15"/>
  <c r="L150" i="16"/>
  <c r="Q150" i="15"/>
  <c r="K150" i="16"/>
  <c r="P150" i="15"/>
  <c r="O149" i="16"/>
  <c r="T149" i="15"/>
  <c r="N149" i="16"/>
  <c r="S149" i="15"/>
  <c r="M149" i="16"/>
  <c r="R149" i="15"/>
  <c r="L149" i="16"/>
  <c r="Q149" i="15"/>
  <c r="K149" i="16"/>
  <c r="P149" i="15"/>
  <c r="O148" i="16"/>
  <c r="T148" i="15"/>
  <c r="N148" i="16"/>
  <c r="S148" i="15"/>
  <c r="M148" i="16"/>
  <c r="R148" i="15"/>
  <c r="L148" i="16"/>
  <c r="Q148" i="15"/>
  <c r="K148" i="16"/>
  <c r="P148" i="15"/>
  <c r="O147" i="16"/>
  <c r="T147" i="15"/>
  <c r="N147" i="16"/>
  <c r="S147" i="15"/>
  <c r="M147" i="16"/>
  <c r="R147" i="15"/>
  <c r="L147" i="16"/>
  <c r="Q147" i="15"/>
  <c r="K147" i="16"/>
  <c r="P147" i="15"/>
  <c r="O146" i="16"/>
  <c r="T146" i="15"/>
  <c r="N146" i="16"/>
  <c r="S146" i="15"/>
  <c r="M146" i="16"/>
  <c r="R146" i="15"/>
  <c r="L146" i="16"/>
  <c r="Q146" i="15"/>
  <c r="K146" i="16"/>
  <c r="P146" i="15"/>
  <c r="O145" i="16"/>
  <c r="T145" i="15"/>
  <c r="N145" i="16"/>
  <c r="S145" i="15"/>
  <c r="M145" i="16"/>
  <c r="R145" i="15"/>
  <c r="L145" i="16"/>
  <c r="Q145" i="15"/>
  <c r="K145" i="16"/>
  <c r="P145" i="15"/>
  <c r="O144" i="16"/>
  <c r="T144" i="15"/>
  <c r="N144" i="16"/>
  <c r="S144" i="15"/>
  <c r="M144" i="16"/>
  <c r="R144" i="15"/>
  <c r="L144" i="16"/>
  <c r="Q144" i="15"/>
  <c r="K144" i="16"/>
  <c r="P144" i="15"/>
  <c r="O143" i="16"/>
  <c r="T143" i="15"/>
  <c r="N143" i="16"/>
  <c r="S143" i="15"/>
  <c r="M143" i="16"/>
  <c r="R143" i="15"/>
  <c r="L143" i="16"/>
  <c r="Q143" i="15"/>
  <c r="K143" i="16"/>
  <c r="P143" i="15"/>
  <c r="O142" i="16"/>
  <c r="T142" i="15"/>
  <c r="N142" i="16"/>
  <c r="S142" i="15"/>
  <c r="M142" i="16"/>
  <c r="R142" i="15"/>
  <c r="L142" i="16"/>
  <c r="Q142" i="15"/>
  <c r="K142" i="16"/>
  <c r="P142" i="15"/>
  <c r="O141" i="16"/>
  <c r="T141" i="15"/>
  <c r="N141" i="16"/>
  <c r="S141" i="15"/>
  <c r="M141" i="16"/>
  <c r="R141" i="15"/>
  <c r="L141" i="16"/>
  <c r="Q141" i="15"/>
  <c r="K141" i="16"/>
  <c r="P141" i="15"/>
  <c r="O140" i="16"/>
  <c r="T140" i="15"/>
  <c r="N140" i="16"/>
  <c r="S140" i="15"/>
  <c r="M140" i="16"/>
  <c r="R140" i="15"/>
  <c r="L140" i="16"/>
  <c r="Q140" i="15"/>
  <c r="K140" i="16"/>
  <c r="P140" i="15"/>
  <c r="O139" i="16"/>
  <c r="T139" i="15"/>
  <c r="N139" i="16"/>
  <c r="S139" i="15"/>
  <c r="M139" i="16"/>
  <c r="R139" i="15"/>
  <c r="L139" i="16"/>
  <c r="Q139" i="15"/>
  <c r="K139" i="16"/>
  <c r="P139" i="15"/>
  <c r="O138" i="16"/>
  <c r="T138" i="15"/>
  <c r="N138" i="16"/>
  <c r="S138" i="15"/>
  <c r="M138" i="16"/>
  <c r="R138" i="15"/>
  <c r="L138" i="16"/>
  <c r="Q138" i="15"/>
  <c r="K138" i="16"/>
  <c r="P138" i="15"/>
  <c r="O137" i="16"/>
  <c r="T137" i="15"/>
  <c r="N137" i="16"/>
  <c r="S137" i="15"/>
  <c r="M137" i="16"/>
  <c r="R137" i="15"/>
  <c r="L137" i="16"/>
  <c r="Q137" i="15"/>
  <c r="K137" i="16"/>
  <c r="P137" i="15"/>
  <c r="O104" i="16"/>
  <c r="T104" i="15"/>
  <c r="N104" i="16"/>
  <c r="S104" i="15"/>
  <c r="M104" i="16"/>
  <c r="R104" i="15"/>
  <c r="L104" i="16"/>
  <c r="Q104" i="15"/>
  <c r="K104" i="16"/>
  <c r="P104" i="15"/>
  <c r="O60" i="17"/>
  <c r="T60" i="16"/>
  <c r="N60" i="17"/>
  <c r="S60" i="16"/>
  <c r="M60" i="17"/>
  <c r="R60" i="16"/>
  <c r="L60" i="17"/>
  <c r="Q60" i="16"/>
  <c r="K60" i="17"/>
  <c r="P60" i="16"/>
  <c r="O59" i="17"/>
  <c r="T59" i="16"/>
  <c r="N59" i="17"/>
  <c r="S59" i="16"/>
  <c r="M59" i="17"/>
  <c r="R59" i="16"/>
  <c r="L59" i="17"/>
  <c r="Q59" i="16"/>
  <c r="K59" i="17"/>
  <c r="P59" i="16"/>
  <c r="L88" i="14"/>
  <c r="Q88" i="13"/>
  <c r="L89" i="14"/>
  <c r="Q89" i="13"/>
  <c r="L90" i="14"/>
  <c r="Q90" i="13"/>
  <c r="L91" i="14"/>
  <c r="Q91" i="13"/>
  <c r="L106" i="12"/>
  <c r="Q106" i="11"/>
  <c r="L96" i="12"/>
  <c r="Q96" i="11"/>
  <c r="L103" i="12"/>
  <c r="Q103" i="11"/>
  <c r="L93" i="12"/>
  <c r="Q93" i="11"/>
  <c r="B90" i="13"/>
  <c r="H90" i="13" s="1"/>
  <c r="J90" i="12"/>
  <c r="U90" i="12"/>
  <c r="B91" i="13"/>
  <c r="H91" i="13" s="1"/>
  <c r="J91" i="12"/>
  <c r="U91" i="12"/>
  <c r="B92" i="13"/>
  <c r="H92" i="13" s="1"/>
  <c r="J92" i="12"/>
  <c r="B107" i="13"/>
  <c r="H107" i="13" s="1"/>
  <c r="J107" i="12"/>
  <c r="B108" i="13"/>
  <c r="H108" i="13" s="1"/>
  <c r="J108" i="12"/>
  <c r="B109" i="13"/>
  <c r="H109" i="13" s="1"/>
  <c r="J109" i="12"/>
  <c r="B110" i="13"/>
  <c r="H110" i="13" s="1"/>
  <c r="J110" i="12"/>
  <c r="B111" i="13"/>
  <c r="H111" i="13" s="1"/>
  <c r="J111" i="12"/>
  <c r="B112" i="13"/>
  <c r="H112" i="13" s="1"/>
  <c r="J112" i="12"/>
  <c r="B113" i="13"/>
  <c r="H113" i="13" s="1"/>
  <c r="J113" i="12"/>
  <c r="B114" i="13"/>
  <c r="H114" i="13" s="1"/>
  <c r="J114" i="12"/>
  <c r="K102" i="12"/>
  <c r="P102" i="11"/>
  <c r="K92" i="12"/>
  <c r="P92" i="11"/>
  <c r="M102" i="12"/>
  <c r="R102" i="11"/>
  <c r="M92" i="12"/>
  <c r="R92" i="11"/>
  <c r="N102" i="12"/>
  <c r="S102" i="11"/>
  <c r="N92" i="12"/>
  <c r="S92" i="11"/>
  <c r="O102" i="12"/>
  <c r="T102" i="11"/>
  <c r="O92" i="12"/>
  <c r="T92" i="11"/>
  <c r="O114" i="12"/>
  <c r="T114" i="11"/>
  <c r="N114" i="12"/>
  <c r="S114" i="11"/>
  <c r="M114" i="12"/>
  <c r="R114" i="11"/>
  <c r="U114" i="10"/>
  <c r="K114" i="12"/>
  <c r="P114" i="11"/>
  <c r="U114" i="11" s="1"/>
  <c r="O113" i="12"/>
  <c r="T113" i="11"/>
  <c r="N113" i="12"/>
  <c r="S113" i="11"/>
  <c r="M113" i="12"/>
  <c r="R113" i="11"/>
  <c r="U113" i="10"/>
  <c r="K113" i="12"/>
  <c r="P113" i="11"/>
  <c r="U113" i="11" s="1"/>
  <c r="O112" i="12"/>
  <c r="T112" i="11"/>
  <c r="N112" i="12"/>
  <c r="S112" i="11"/>
  <c r="M112" i="12"/>
  <c r="R112" i="11"/>
  <c r="U112" i="10"/>
  <c r="K112" i="12"/>
  <c r="P112" i="11"/>
  <c r="U112" i="11" s="1"/>
  <c r="O111" i="12"/>
  <c r="T111" i="11"/>
  <c r="N111" i="12"/>
  <c r="S111" i="11"/>
  <c r="M111" i="12"/>
  <c r="R111" i="11"/>
  <c r="U111" i="10"/>
  <c r="K111" i="12"/>
  <c r="P111" i="11"/>
  <c r="U111" i="11" s="1"/>
  <c r="O110" i="12"/>
  <c r="T110" i="11"/>
  <c r="N110" i="12"/>
  <c r="S110" i="11"/>
  <c r="M110" i="12"/>
  <c r="R110" i="11"/>
  <c r="U110" i="10"/>
  <c r="K110" i="12"/>
  <c r="P110" i="11"/>
  <c r="U110" i="11" s="1"/>
  <c r="O109" i="12"/>
  <c r="T109" i="11"/>
  <c r="N109" i="12"/>
  <c r="S109" i="11"/>
  <c r="M109" i="12"/>
  <c r="R109" i="11"/>
  <c r="U109" i="10"/>
  <c r="K109" i="12"/>
  <c r="P109" i="11"/>
  <c r="U109" i="11" s="1"/>
  <c r="O108" i="12"/>
  <c r="T108" i="11"/>
  <c r="N108" i="12"/>
  <c r="S108" i="11"/>
  <c r="M108" i="12"/>
  <c r="R108" i="11"/>
  <c r="U108" i="10"/>
  <c r="K108" i="12"/>
  <c r="P108" i="11"/>
  <c r="U108" i="11" s="1"/>
  <c r="O107" i="12"/>
  <c r="T107" i="11"/>
  <c r="U107" i="11" s="1"/>
  <c r="K62" i="12"/>
  <c r="P62" i="11"/>
  <c r="L62" i="12"/>
  <c r="Q62" i="11"/>
  <c r="M62" i="12"/>
  <c r="R62" i="11"/>
  <c r="N62" i="12"/>
  <c r="S62" i="11"/>
  <c r="O62" i="13"/>
  <c r="T62" i="12"/>
  <c r="K63" i="12"/>
  <c r="P63" i="11"/>
  <c r="L63" i="12"/>
  <c r="Q63" i="11"/>
  <c r="M63" i="12"/>
  <c r="R63" i="11"/>
  <c r="N63" i="12"/>
  <c r="S63" i="11"/>
  <c r="O63" i="13"/>
  <c r="T63" i="12"/>
  <c r="K64" i="12"/>
  <c r="P64" i="11"/>
  <c r="L64" i="12"/>
  <c r="Q64" i="11"/>
  <c r="M64" i="12"/>
  <c r="R64" i="11"/>
  <c r="N64" i="12"/>
  <c r="S64" i="11"/>
  <c r="O64" i="13"/>
  <c r="T64" i="12"/>
  <c r="K65" i="12"/>
  <c r="P65" i="11"/>
  <c r="L65" i="12"/>
  <c r="Q65" i="11"/>
  <c r="M65" i="12"/>
  <c r="R65" i="11"/>
  <c r="N65" i="12"/>
  <c r="S65" i="11"/>
  <c r="O65" i="13"/>
  <c r="T65" i="12"/>
  <c r="K66" i="12"/>
  <c r="P66" i="11"/>
  <c r="L66" i="12"/>
  <c r="Q66" i="11"/>
  <c r="M66" i="12"/>
  <c r="R66" i="11"/>
  <c r="N66" i="12"/>
  <c r="S66" i="11"/>
  <c r="O66" i="13"/>
  <c r="T66" i="12"/>
  <c r="K67" i="13"/>
  <c r="P67" i="12"/>
  <c r="L67" i="13"/>
  <c r="Q67" i="12"/>
  <c r="M67" i="13"/>
  <c r="R67" i="12"/>
  <c r="N67" i="13"/>
  <c r="S67" i="12"/>
  <c r="O67" i="13"/>
  <c r="T67" i="12"/>
  <c r="K68" i="12"/>
  <c r="P68" i="11"/>
  <c r="L68" i="12"/>
  <c r="Q68" i="11"/>
  <c r="M68" i="12"/>
  <c r="R68" i="11"/>
  <c r="N68" i="12"/>
  <c r="S68" i="11"/>
  <c r="O68" i="13"/>
  <c r="T68" i="12"/>
  <c r="K69" i="12"/>
  <c r="P69" i="11"/>
  <c r="L69" i="12"/>
  <c r="Q69" i="11"/>
  <c r="M69" i="12"/>
  <c r="R69" i="11"/>
  <c r="N69" i="12"/>
  <c r="S69" i="11"/>
  <c r="O69" i="13"/>
  <c r="T69" i="12"/>
  <c r="K70" i="12"/>
  <c r="P70" i="11"/>
  <c r="L70" i="12"/>
  <c r="Q70" i="11"/>
  <c r="M70" i="12"/>
  <c r="R70" i="11"/>
  <c r="N70" i="12"/>
  <c r="S70" i="11"/>
  <c r="O70" i="13"/>
  <c r="T70" i="12"/>
  <c r="K71" i="12"/>
  <c r="P71" i="11"/>
  <c r="L71" i="12"/>
  <c r="Q71" i="11"/>
  <c r="M71" i="12"/>
  <c r="R71" i="11"/>
  <c r="N71" i="12"/>
  <c r="S71" i="11"/>
  <c r="O71" i="13"/>
  <c r="T71" i="12"/>
  <c r="K72" i="12"/>
  <c r="P72" i="11"/>
  <c r="L72" i="12"/>
  <c r="Q72" i="11"/>
  <c r="M72" i="12"/>
  <c r="R72" i="11"/>
  <c r="N72" i="12"/>
  <c r="S72" i="11"/>
  <c r="O72" i="13"/>
  <c r="T72" i="12"/>
  <c r="O61" i="12"/>
  <c r="T61" i="11"/>
  <c r="K103" i="10"/>
  <c r="P103" i="9"/>
  <c r="K93" i="10"/>
  <c r="K115" i="10" s="1"/>
  <c r="P93" i="9"/>
  <c r="P115" i="9" s="1"/>
  <c r="M103" i="10"/>
  <c r="R103" i="9"/>
  <c r="M93" i="10"/>
  <c r="M115" i="10" s="1"/>
  <c r="R93" i="9"/>
  <c r="R115" i="9" s="1"/>
  <c r="N103" i="10"/>
  <c r="S103" i="9"/>
  <c r="N93" i="10"/>
  <c r="N115" i="10" s="1"/>
  <c r="S93" i="9"/>
  <c r="S115" i="9" s="1"/>
  <c r="L58" i="7"/>
  <c r="L73" i="7" s="1"/>
  <c r="L158" i="7" s="1"/>
  <c r="Q58" i="6"/>
  <c r="Q73" i="6" s="1"/>
  <c r="Q158" i="6" s="1"/>
  <c r="L136" i="8"/>
  <c r="M58" i="7"/>
  <c r="M73" i="7" s="1"/>
  <c r="R58" i="6"/>
  <c r="R73" i="6" s="1"/>
  <c r="M136" i="8"/>
  <c r="N58" i="7"/>
  <c r="N73" i="7" s="1"/>
  <c r="S58" i="6"/>
  <c r="S73" i="6" s="1"/>
  <c r="N136" i="8"/>
  <c r="B103" i="9"/>
  <c r="H103" i="9" s="1"/>
  <c r="B103" i="10" s="1"/>
  <c r="J103" i="8"/>
  <c r="U103" i="8"/>
  <c r="B93" i="9"/>
  <c r="H93" i="9" s="1"/>
  <c r="B93" i="10" s="1"/>
  <c r="J93" i="8"/>
  <c r="U93" i="8"/>
  <c r="B61" i="9"/>
  <c r="H61" i="9" s="1"/>
  <c r="J61" i="8"/>
  <c r="U61" i="8"/>
  <c r="O136" i="10"/>
  <c r="T136" i="9"/>
  <c r="B119" i="12"/>
  <c r="H119" i="12" s="1"/>
  <c r="J119" i="11"/>
  <c r="B120" i="12"/>
  <c r="H120" i="12" s="1"/>
  <c r="J120" i="11"/>
  <c r="B121" i="12"/>
  <c r="H121" i="12" s="1"/>
  <c r="J121" i="11"/>
  <c r="B122" i="12"/>
  <c r="H122" i="12" s="1"/>
  <c r="J122" i="11"/>
  <c r="B123" i="12"/>
  <c r="H123" i="12" s="1"/>
  <c r="J123" i="11"/>
  <c r="B124" i="12"/>
  <c r="H124" i="12" s="1"/>
  <c r="J124" i="11"/>
  <c r="B126" i="12"/>
  <c r="H126" i="12" s="1"/>
  <c r="J126" i="11"/>
  <c r="B127" i="12"/>
  <c r="H127" i="12" s="1"/>
  <c r="J127" i="11"/>
  <c r="P18" i="11"/>
  <c r="K18" i="12"/>
  <c r="P19" i="11"/>
  <c r="K19" i="12"/>
  <c r="P23" i="11"/>
  <c r="K23" i="12"/>
  <c r="P24" i="11"/>
  <c r="K24" i="12"/>
  <c r="P25" i="11"/>
  <c r="K25" i="12"/>
  <c r="K25" i="13" s="1"/>
  <c r="P26" i="11"/>
  <c r="K26" i="12"/>
  <c r="K26" i="13" s="1"/>
  <c r="O22" i="16"/>
  <c r="T22" i="15"/>
  <c r="N22" i="16"/>
  <c r="S22" i="15"/>
  <c r="M22" i="16"/>
  <c r="R22" i="15"/>
  <c r="L22" i="16"/>
  <c r="Q22" i="15"/>
  <c r="O21" i="16"/>
  <c r="T21" i="15"/>
  <c r="N21" i="16"/>
  <c r="S21" i="15"/>
  <c r="M21" i="16"/>
  <c r="R21" i="15"/>
  <c r="L21" i="16"/>
  <c r="Q21" i="15"/>
  <c r="B26" i="9"/>
  <c r="H26" i="9" s="1"/>
  <c r="B26" i="10" s="1"/>
  <c r="H26" i="10" s="1"/>
  <c r="U26" i="8"/>
  <c r="B25" i="9"/>
  <c r="H25" i="9" s="1"/>
  <c r="B25" i="10" s="1"/>
  <c r="H25" i="10" s="1"/>
  <c r="U25" i="8"/>
  <c r="U22" i="11"/>
  <c r="B22" i="12"/>
  <c r="H22" i="12" s="1"/>
  <c r="J22" i="11"/>
  <c r="U21" i="11"/>
  <c r="B21" i="12"/>
  <c r="H21" i="12" s="1"/>
  <c r="J21" i="11"/>
  <c r="U19" i="8"/>
  <c r="J19" i="8"/>
  <c r="U18" i="8"/>
  <c r="J18" i="8"/>
  <c r="Q20" i="10"/>
  <c r="K20" i="10"/>
  <c r="R20" i="10"/>
  <c r="S20" i="10"/>
  <c r="T20" i="11"/>
  <c r="U23" i="11"/>
  <c r="J23" i="11"/>
  <c r="U24" i="11"/>
  <c r="J24" i="11"/>
  <c r="O133" i="11"/>
  <c r="T133" i="10"/>
  <c r="N133" i="11"/>
  <c r="S133" i="10"/>
  <c r="M133" i="11"/>
  <c r="R133" i="10"/>
  <c r="U133" i="9"/>
  <c r="K133" i="11"/>
  <c r="P133" i="10"/>
  <c r="L133" i="11"/>
  <c r="Q133" i="10"/>
  <c r="O132" i="11"/>
  <c r="T132" i="10"/>
  <c r="N132" i="11"/>
  <c r="S132" i="10"/>
  <c r="M132" i="11"/>
  <c r="R132" i="10"/>
  <c r="U132" i="9"/>
  <c r="K132" i="11"/>
  <c r="P132" i="10"/>
  <c r="L132" i="11"/>
  <c r="Q132" i="10"/>
  <c r="O131" i="11"/>
  <c r="T131" i="10"/>
  <c r="N131" i="11"/>
  <c r="S131" i="10"/>
  <c r="M131" i="11"/>
  <c r="R131" i="10"/>
  <c r="U131" i="9"/>
  <c r="K131" i="11"/>
  <c r="P131" i="10"/>
  <c r="L131" i="11"/>
  <c r="Q131" i="10"/>
  <c r="O130" i="11"/>
  <c r="T130" i="10"/>
  <c r="N130" i="11"/>
  <c r="S130" i="10"/>
  <c r="M130" i="11"/>
  <c r="R130" i="10"/>
  <c r="U130" i="9"/>
  <c r="K130" i="11"/>
  <c r="P130" i="10"/>
  <c r="L130" i="11"/>
  <c r="Q130" i="10"/>
  <c r="O129" i="11"/>
  <c r="T129" i="10"/>
  <c r="N129" i="11"/>
  <c r="S129" i="10"/>
  <c r="M129" i="11"/>
  <c r="R129" i="10"/>
  <c r="U129" i="9"/>
  <c r="K129" i="11"/>
  <c r="P129" i="10"/>
  <c r="L129" i="11"/>
  <c r="Q129" i="10"/>
  <c r="O128" i="11"/>
  <c r="T128" i="10"/>
  <c r="N128" i="11"/>
  <c r="S128" i="10"/>
  <c r="M128" i="11"/>
  <c r="R128" i="10"/>
  <c r="U128" i="9"/>
  <c r="K128" i="11"/>
  <c r="P128" i="10"/>
  <c r="L128" i="11"/>
  <c r="Q128" i="10"/>
  <c r="O127" i="11"/>
  <c r="T127" i="10"/>
  <c r="N127" i="11"/>
  <c r="S127" i="10"/>
  <c r="M127" i="11"/>
  <c r="R127" i="10"/>
  <c r="U127" i="9"/>
  <c r="K127" i="11"/>
  <c r="P127" i="10"/>
  <c r="L127" i="11"/>
  <c r="Q127" i="10"/>
  <c r="O126" i="11"/>
  <c r="T126" i="10"/>
  <c r="N126" i="11"/>
  <c r="S126" i="10"/>
  <c r="M126" i="11"/>
  <c r="R126" i="10"/>
  <c r="U126" i="9"/>
  <c r="K126" i="11"/>
  <c r="P126" i="10"/>
  <c r="L126" i="11"/>
  <c r="Q126" i="10"/>
  <c r="O125" i="11"/>
  <c r="T125" i="10"/>
  <c r="N125" i="11"/>
  <c r="S125" i="10"/>
  <c r="M125" i="11"/>
  <c r="R125" i="10"/>
  <c r="U125" i="9"/>
  <c r="K125" i="11"/>
  <c r="P125" i="10"/>
  <c r="L125" i="11"/>
  <c r="Q125" i="10"/>
  <c r="O124" i="11"/>
  <c r="T124" i="10"/>
  <c r="N124" i="11"/>
  <c r="S124" i="10"/>
  <c r="M124" i="11"/>
  <c r="R124" i="10"/>
  <c r="U124" i="9"/>
  <c r="K124" i="11"/>
  <c r="P124" i="10"/>
  <c r="L124" i="11"/>
  <c r="Q124" i="10"/>
  <c r="O123" i="11"/>
  <c r="T123" i="10"/>
  <c r="N123" i="11"/>
  <c r="S123" i="10"/>
  <c r="M123" i="11"/>
  <c r="R123" i="10"/>
  <c r="U123" i="9"/>
  <c r="K123" i="11"/>
  <c r="P123" i="10"/>
  <c r="L123" i="11"/>
  <c r="Q123" i="10"/>
  <c r="O122" i="11"/>
  <c r="T122" i="10"/>
  <c r="N122" i="11"/>
  <c r="S122" i="10"/>
  <c r="M122" i="11"/>
  <c r="R122" i="10"/>
  <c r="U122" i="9"/>
  <c r="K122" i="11"/>
  <c r="P122" i="10"/>
  <c r="L122" i="11"/>
  <c r="Q122" i="10"/>
  <c r="O121" i="11"/>
  <c r="T121" i="10"/>
  <c r="N121" i="11"/>
  <c r="S121" i="10"/>
  <c r="M121" i="11"/>
  <c r="R121" i="10"/>
  <c r="U121" i="9"/>
  <c r="K121" i="11"/>
  <c r="P121" i="10"/>
  <c r="L121" i="11"/>
  <c r="Q121" i="10"/>
  <c r="O120" i="11"/>
  <c r="T120" i="10"/>
  <c r="N120" i="11"/>
  <c r="S120" i="10"/>
  <c r="M120" i="11"/>
  <c r="R120" i="10"/>
  <c r="U120" i="9"/>
  <c r="K120" i="11"/>
  <c r="P120" i="10"/>
  <c r="L120" i="11"/>
  <c r="Q120" i="10"/>
  <c r="O119" i="12"/>
  <c r="T119" i="11"/>
  <c r="N119" i="12"/>
  <c r="S119" i="11"/>
  <c r="M119" i="12"/>
  <c r="R119" i="11"/>
  <c r="L119" i="12"/>
  <c r="Q119" i="11"/>
  <c r="U119" i="10"/>
  <c r="K119" i="12"/>
  <c r="P119" i="11"/>
  <c r="U119" i="11" s="1"/>
  <c r="R41" i="10"/>
  <c r="M41" i="11"/>
  <c r="S41" i="10"/>
  <c r="N41" i="11"/>
  <c r="T118" i="10"/>
  <c r="O118" i="11"/>
  <c r="S118" i="10"/>
  <c r="N118" i="11"/>
  <c r="R118" i="10"/>
  <c r="M118" i="11"/>
  <c r="Q118" i="10"/>
  <c r="L118" i="11"/>
  <c r="P118" i="10"/>
  <c r="K118" i="11"/>
  <c r="T6" i="11"/>
  <c r="H117" i="6"/>
  <c r="L77" i="12"/>
  <c r="Q77" i="11"/>
  <c r="U77" i="10"/>
  <c r="K77" i="12"/>
  <c r="P77" i="11"/>
  <c r="M77" i="12"/>
  <c r="R77" i="11"/>
  <c r="N77" i="12"/>
  <c r="S77" i="11"/>
  <c r="O77" i="12"/>
  <c r="T77" i="11"/>
  <c r="L78" i="12"/>
  <c r="Q78" i="11"/>
  <c r="U78" i="10"/>
  <c r="K78" i="12"/>
  <c r="P78" i="11"/>
  <c r="M78" i="12"/>
  <c r="R78" i="11"/>
  <c r="N78" i="12"/>
  <c r="S78" i="11"/>
  <c r="O78" i="12"/>
  <c r="T78" i="11"/>
  <c r="L79" i="12"/>
  <c r="Q79" i="11"/>
  <c r="U79" i="10"/>
  <c r="K79" i="12"/>
  <c r="P79" i="11"/>
  <c r="M79" i="12"/>
  <c r="R79" i="11"/>
  <c r="N79" i="12"/>
  <c r="S79" i="11"/>
  <c r="O79" i="12"/>
  <c r="T79" i="11"/>
  <c r="L80" i="12"/>
  <c r="Q80" i="11"/>
  <c r="U80" i="10"/>
  <c r="K80" i="12"/>
  <c r="P80" i="11"/>
  <c r="M80" i="12"/>
  <c r="R80" i="11"/>
  <c r="N80" i="12"/>
  <c r="S80" i="11"/>
  <c r="O80" i="12"/>
  <c r="T80" i="11"/>
  <c r="L81" i="12"/>
  <c r="Q81" i="11"/>
  <c r="U81" i="10"/>
  <c r="K81" i="12"/>
  <c r="P81" i="11"/>
  <c r="M81" i="12"/>
  <c r="R81" i="11"/>
  <c r="N81" i="12"/>
  <c r="S81" i="11"/>
  <c r="O81" i="12"/>
  <c r="T81" i="11"/>
  <c r="Q82" i="11"/>
  <c r="U82" i="10"/>
  <c r="P82" i="11"/>
  <c r="R82" i="11"/>
  <c r="S82" i="11"/>
  <c r="T82" i="11"/>
  <c r="L83" i="12"/>
  <c r="Q83" i="11"/>
  <c r="U83" i="10"/>
  <c r="K83" i="12"/>
  <c r="P83" i="11"/>
  <c r="M83" i="12"/>
  <c r="R83" i="11"/>
  <c r="N83" i="12"/>
  <c r="S83" i="11"/>
  <c r="O83" i="12"/>
  <c r="T83" i="11"/>
  <c r="L84" i="12"/>
  <c r="Q84" i="11"/>
  <c r="U84" i="10"/>
  <c r="K84" i="12"/>
  <c r="P84" i="11"/>
  <c r="M84" i="12"/>
  <c r="R84" i="11"/>
  <c r="N84" i="12"/>
  <c r="S84" i="11"/>
  <c r="O84" i="12"/>
  <c r="T84" i="11"/>
  <c r="L85" i="12"/>
  <c r="Q85" i="11"/>
  <c r="U85" i="10"/>
  <c r="K85" i="12"/>
  <c r="P85" i="11"/>
  <c r="M85" i="12"/>
  <c r="R85" i="11"/>
  <c r="N85" i="12"/>
  <c r="S85" i="11"/>
  <c r="O85" i="12"/>
  <c r="T85" i="11"/>
  <c r="L86" i="12"/>
  <c r="Q86" i="11"/>
  <c r="U86" i="10"/>
  <c r="K86" i="12"/>
  <c r="P86" i="11"/>
  <c r="M86" i="12"/>
  <c r="R86" i="11"/>
  <c r="N86" i="12"/>
  <c r="S86" i="11"/>
  <c r="O86" i="12"/>
  <c r="T86" i="11"/>
  <c r="L87" i="12"/>
  <c r="Q87" i="11"/>
  <c r="U87" i="10"/>
  <c r="K87" i="12"/>
  <c r="P87" i="11"/>
  <c r="M87" i="12"/>
  <c r="R87" i="11"/>
  <c r="N87" i="12"/>
  <c r="S87" i="11"/>
  <c r="O87" i="12"/>
  <c r="T87" i="11"/>
  <c r="L98" i="12"/>
  <c r="Q98" i="11"/>
  <c r="U98" i="10"/>
  <c r="K98" i="12"/>
  <c r="P98" i="11"/>
  <c r="M98" i="12"/>
  <c r="R98" i="11"/>
  <c r="N98" i="12"/>
  <c r="S98" i="11"/>
  <c r="O98" i="12"/>
  <c r="T98" i="11"/>
  <c r="L99" i="12"/>
  <c r="Q99" i="11"/>
  <c r="U99" i="10"/>
  <c r="K99" i="12"/>
  <c r="P99" i="11"/>
  <c r="M99" i="12"/>
  <c r="R99" i="11"/>
  <c r="N99" i="12"/>
  <c r="S99" i="11"/>
  <c r="O99" i="12"/>
  <c r="T99" i="11"/>
  <c r="L100" i="12"/>
  <c r="Q100" i="11"/>
  <c r="U100" i="10"/>
  <c r="K100" i="12"/>
  <c r="P100" i="11"/>
  <c r="M100" i="12"/>
  <c r="R100" i="11"/>
  <c r="N100" i="12"/>
  <c r="S100" i="11"/>
  <c r="O100" i="12"/>
  <c r="T100" i="11"/>
  <c r="L101" i="12"/>
  <c r="Q101" i="11"/>
  <c r="U101" i="10"/>
  <c r="K101" i="12"/>
  <c r="P101" i="11"/>
  <c r="M101" i="12"/>
  <c r="R101" i="11"/>
  <c r="N101" i="12"/>
  <c r="S101" i="11"/>
  <c r="O101" i="12"/>
  <c r="T101" i="11"/>
  <c r="M42" i="12"/>
  <c r="R24" i="13" s="1"/>
  <c r="R42" i="11"/>
  <c r="N42" i="12"/>
  <c r="S24" i="13" s="1"/>
  <c r="S42" i="11"/>
  <c r="O42" i="12"/>
  <c r="T24" i="13" s="1"/>
  <c r="T42" i="11"/>
  <c r="M43" i="12"/>
  <c r="R25" i="13" s="1"/>
  <c r="R43" i="11"/>
  <c r="N43" i="12"/>
  <c r="S25" i="13" s="1"/>
  <c r="S43" i="11"/>
  <c r="O43" i="12"/>
  <c r="T25" i="13" s="1"/>
  <c r="T43" i="11"/>
  <c r="M44" i="12"/>
  <c r="R26" i="13" s="1"/>
  <c r="R44" i="11"/>
  <c r="N44" i="12"/>
  <c r="S26" i="13" s="1"/>
  <c r="S44" i="11"/>
  <c r="O44" i="12"/>
  <c r="T26" i="13" s="1"/>
  <c r="T44" i="11"/>
  <c r="M45" i="12"/>
  <c r="R45" i="11"/>
  <c r="N45" i="12"/>
  <c r="S45" i="11"/>
  <c r="O45" i="12"/>
  <c r="T45" i="11"/>
  <c r="M46" i="12"/>
  <c r="R46" i="11"/>
  <c r="N46" i="12"/>
  <c r="S46" i="11"/>
  <c r="O46" i="12"/>
  <c r="T46" i="11"/>
  <c r="M47" i="12"/>
  <c r="R47" i="11"/>
  <c r="N47" i="12"/>
  <c r="S47" i="11"/>
  <c r="O47" i="12"/>
  <c r="T47" i="11"/>
  <c r="M48" i="12"/>
  <c r="R48" i="11"/>
  <c r="N48" i="12"/>
  <c r="S48" i="11"/>
  <c r="O48" i="12"/>
  <c r="T48" i="11"/>
  <c r="M49" i="12"/>
  <c r="R49" i="11"/>
  <c r="N49" i="12"/>
  <c r="S49" i="11"/>
  <c r="O49" i="12"/>
  <c r="T49" i="11"/>
  <c r="M50" i="12"/>
  <c r="R50" i="11"/>
  <c r="N50" i="12"/>
  <c r="S50" i="11"/>
  <c r="O50" i="12"/>
  <c r="T50" i="11"/>
  <c r="M51" i="12"/>
  <c r="R51" i="11"/>
  <c r="N51" i="12"/>
  <c r="S51" i="11"/>
  <c r="O51" i="12"/>
  <c r="T51" i="11"/>
  <c r="M52" i="12"/>
  <c r="R52" i="11"/>
  <c r="N52" i="12"/>
  <c r="S52" i="11"/>
  <c r="O52" i="12"/>
  <c r="T52" i="11"/>
  <c r="M53" i="12"/>
  <c r="R53" i="11"/>
  <c r="N53" i="12"/>
  <c r="S53" i="11"/>
  <c r="O53" i="12"/>
  <c r="T53" i="11"/>
  <c r="M54" i="12"/>
  <c r="R54" i="11"/>
  <c r="N54" i="12"/>
  <c r="S54" i="11"/>
  <c r="O54" i="12"/>
  <c r="T54" i="11"/>
  <c r="M55" i="12"/>
  <c r="R55" i="11"/>
  <c r="N55" i="12"/>
  <c r="S55" i="11"/>
  <c r="O55" i="12"/>
  <c r="T55" i="11"/>
  <c r="M56" i="12"/>
  <c r="R56" i="11"/>
  <c r="N56" i="12"/>
  <c r="S56" i="11"/>
  <c r="O56" i="12"/>
  <c r="T56" i="11"/>
  <c r="M57" i="12"/>
  <c r="R57" i="11"/>
  <c r="N57" i="12"/>
  <c r="S57" i="11"/>
  <c r="O57" i="12"/>
  <c r="T57" i="11"/>
  <c r="T41" i="11"/>
  <c r="O41" i="12"/>
  <c r="R6" i="11"/>
  <c r="S6" i="11"/>
  <c r="R7" i="11"/>
  <c r="S7" i="11"/>
  <c r="T7" i="11"/>
  <c r="R8" i="11"/>
  <c r="S8" i="11"/>
  <c r="T8" i="11"/>
  <c r="R9" i="11"/>
  <c r="S9" i="11"/>
  <c r="T9" i="11"/>
  <c r="R10" i="11"/>
  <c r="S10" i="11"/>
  <c r="T10" i="11"/>
  <c r="R11" i="11"/>
  <c r="S11" i="11"/>
  <c r="T11" i="11"/>
  <c r="R12" i="11"/>
  <c r="S12" i="11"/>
  <c r="T12" i="11"/>
  <c r="R13" i="11"/>
  <c r="S13" i="11"/>
  <c r="T13" i="11"/>
  <c r="R14" i="11"/>
  <c r="S14" i="11"/>
  <c r="T14" i="11"/>
  <c r="R15" i="11"/>
  <c r="S15" i="11"/>
  <c r="T15" i="11"/>
  <c r="R16" i="11"/>
  <c r="S16" i="11"/>
  <c r="T16" i="11"/>
  <c r="R17" i="11"/>
  <c r="S17" i="11"/>
  <c r="T17" i="11"/>
  <c r="R18" i="13"/>
  <c r="S18" i="13"/>
  <c r="T18" i="13"/>
  <c r="R19" i="13"/>
  <c r="S19" i="13"/>
  <c r="T19" i="13"/>
  <c r="B77" i="13"/>
  <c r="H77" i="13" s="1"/>
  <c r="J77" i="12"/>
  <c r="B78" i="13"/>
  <c r="H78" i="13" s="1"/>
  <c r="J78" i="12"/>
  <c r="B79" i="13"/>
  <c r="H79" i="13" s="1"/>
  <c r="J79" i="12"/>
  <c r="B80" i="13"/>
  <c r="H80" i="13" s="1"/>
  <c r="J80" i="12"/>
  <c r="B81" i="13"/>
  <c r="H81" i="13" s="1"/>
  <c r="J81" i="12"/>
  <c r="B82" i="13"/>
  <c r="H82" i="13" s="1"/>
  <c r="B83" i="13"/>
  <c r="H83" i="13" s="1"/>
  <c r="J83" i="12"/>
  <c r="B84" i="13"/>
  <c r="H84" i="13" s="1"/>
  <c r="J84" i="12"/>
  <c r="B85" i="13"/>
  <c r="H85" i="13" s="1"/>
  <c r="J85" i="12"/>
  <c r="B86" i="13"/>
  <c r="H86" i="13" s="1"/>
  <c r="J86" i="12"/>
  <c r="B87" i="13"/>
  <c r="H87" i="13" s="1"/>
  <c r="J87" i="12"/>
  <c r="J98" i="12"/>
  <c r="B99" i="13"/>
  <c r="H99" i="13" s="1"/>
  <c r="B99" i="14" s="1"/>
  <c r="H99" i="14" s="1"/>
  <c r="J99" i="12"/>
  <c r="B100" i="13"/>
  <c r="H100" i="13" s="1"/>
  <c r="B100" i="14" s="1"/>
  <c r="H100" i="14" s="1"/>
  <c r="J100" i="12"/>
  <c r="B101" i="13"/>
  <c r="H101" i="13" s="1"/>
  <c r="B101" i="14" s="1"/>
  <c r="H101" i="14" s="1"/>
  <c r="J101" i="12"/>
  <c r="T5" i="12"/>
  <c r="O5" i="13"/>
  <c r="T76" i="10"/>
  <c r="O76" i="11"/>
  <c r="O115" i="11" s="1"/>
  <c r="S76" i="10"/>
  <c r="N76" i="11"/>
  <c r="R76" i="10"/>
  <c r="M76" i="11"/>
  <c r="Q76" i="10"/>
  <c r="Q115" i="10" s="1"/>
  <c r="L76" i="11"/>
  <c r="L115" i="11" s="1"/>
  <c r="P76" i="10"/>
  <c r="K76" i="11"/>
  <c r="B42" i="11"/>
  <c r="H42" i="11" s="1"/>
  <c r="H24" i="12" s="1"/>
  <c r="B24" i="13" s="1"/>
  <c r="J42" i="10"/>
  <c r="K42" i="11"/>
  <c r="P42" i="10"/>
  <c r="L42" i="11"/>
  <c r="Q24" i="12" s="1"/>
  <c r="Q42" i="10"/>
  <c r="B43" i="11"/>
  <c r="H43" i="11" s="1"/>
  <c r="J43" i="10"/>
  <c r="K43" i="11"/>
  <c r="P43" i="10"/>
  <c r="L43" i="11"/>
  <c r="Q25" i="12" s="1"/>
  <c r="Q43" i="10"/>
  <c r="B44" i="11"/>
  <c r="H44" i="11" s="1"/>
  <c r="J44" i="10"/>
  <c r="K44" i="11"/>
  <c r="P44" i="10"/>
  <c r="L44" i="11"/>
  <c r="Q26" i="12" s="1"/>
  <c r="Q44" i="10"/>
  <c r="B45" i="11"/>
  <c r="H45" i="11" s="1"/>
  <c r="J45" i="10"/>
  <c r="K45" i="11"/>
  <c r="P45" i="10"/>
  <c r="L45" i="11"/>
  <c r="Q45" i="10"/>
  <c r="B46" i="11"/>
  <c r="H46" i="11" s="1"/>
  <c r="J46" i="10"/>
  <c r="K46" i="11"/>
  <c r="P46" i="10"/>
  <c r="L46" i="11"/>
  <c r="Q46" i="10"/>
  <c r="B48" i="11"/>
  <c r="H48" i="11" s="1"/>
  <c r="J48" i="10"/>
  <c r="K48" i="11"/>
  <c r="P48" i="10"/>
  <c r="L48" i="11"/>
  <c r="Q48" i="10"/>
  <c r="B49" i="11"/>
  <c r="H49" i="11" s="1"/>
  <c r="J49" i="10"/>
  <c r="K49" i="11"/>
  <c r="P49" i="10"/>
  <c r="L49" i="11"/>
  <c r="Q49" i="10"/>
  <c r="B50" i="11"/>
  <c r="H50" i="11" s="1"/>
  <c r="J50" i="10"/>
  <c r="K50" i="11"/>
  <c r="P50" i="10"/>
  <c r="L50" i="11"/>
  <c r="Q50" i="10"/>
  <c r="B51" i="11"/>
  <c r="H51" i="11" s="1"/>
  <c r="J51" i="10"/>
  <c r="K51" i="11"/>
  <c r="P51" i="10"/>
  <c r="L51" i="11"/>
  <c r="Q51" i="10"/>
  <c r="B52" i="11"/>
  <c r="H52" i="11" s="1"/>
  <c r="J52" i="10"/>
  <c r="K52" i="11"/>
  <c r="P52" i="10"/>
  <c r="L52" i="11"/>
  <c r="Q52" i="10"/>
  <c r="B53" i="11"/>
  <c r="H53" i="11" s="1"/>
  <c r="J53" i="10"/>
  <c r="K53" i="11"/>
  <c r="P53" i="10"/>
  <c r="L53" i="11"/>
  <c r="Q53" i="10"/>
  <c r="B54" i="11"/>
  <c r="H54" i="11" s="1"/>
  <c r="J54" i="10"/>
  <c r="K54" i="11"/>
  <c r="P54" i="10"/>
  <c r="L54" i="11"/>
  <c r="Q54" i="10"/>
  <c r="B55" i="11"/>
  <c r="H55" i="11" s="1"/>
  <c r="J55" i="10"/>
  <c r="K55" i="11"/>
  <c r="P55" i="10"/>
  <c r="L55" i="11"/>
  <c r="Q55" i="10"/>
  <c r="B56" i="11"/>
  <c r="H56" i="11" s="1"/>
  <c r="J56" i="10"/>
  <c r="K56" i="11"/>
  <c r="P56" i="10"/>
  <c r="L56" i="11"/>
  <c r="Q56" i="10"/>
  <c r="B57" i="11"/>
  <c r="H57" i="11" s="1"/>
  <c r="J57" i="10"/>
  <c r="K57" i="11"/>
  <c r="P57" i="10"/>
  <c r="L57" i="11"/>
  <c r="Q57" i="10"/>
  <c r="K47" i="11"/>
  <c r="P47" i="10"/>
  <c r="L47" i="11"/>
  <c r="Q47" i="10"/>
  <c r="Q41" i="10"/>
  <c r="L41" i="11"/>
  <c r="P41" i="10"/>
  <c r="K41" i="11"/>
  <c r="U41" i="9"/>
  <c r="B41" i="11"/>
  <c r="J41" i="10"/>
  <c r="U41" i="10"/>
  <c r="H19" i="9"/>
  <c r="B19" i="10" s="1"/>
  <c r="J26" i="7"/>
  <c r="H18" i="9"/>
  <c r="B18" i="10" s="1"/>
  <c r="J25" i="7"/>
  <c r="B17" i="8"/>
  <c r="H17" i="8" s="1"/>
  <c r="B17" i="9" s="1"/>
  <c r="U17" i="7"/>
  <c r="J17" i="7"/>
  <c r="B16" i="8"/>
  <c r="H16" i="8" s="1"/>
  <c r="B16" i="9" s="1"/>
  <c r="U16" i="7"/>
  <c r="J16" i="7"/>
  <c r="B15" i="8"/>
  <c r="H15" i="8" s="1"/>
  <c r="U15" i="7"/>
  <c r="J15" i="7"/>
  <c r="B14" i="8"/>
  <c r="H14" i="8" s="1"/>
  <c r="U14" i="7"/>
  <c r="J14" i="7"/>
  <c r="B13" i="8"/>
  <c r="H13" i="8" s="1"/>
  <c r="U13" i="7"/>
  <c r="J13" i="7"/>
  <c r="B11" i="8"/>
  <c r="H11" i="8" s="1"/>
  <c r="U11" i="7"/>
  <c r="J11" i="7"/>
  <c r="B10" i="8"/>
  <c r="H10" i="8" s="1"/>
  <c r="U10" i="7"/>
  <c r="J10" i="7"/>
  <c r="B9" i="8"/>
  <c r="H9" i="8" s="1"/>
  <c r="U9" i="7"/>
  <c r="J9" i="7"/>
  <c r="B8" i="8"/>
  <c r="H8" i="8" s="1"/>
  <c r="U8" i="7"/>
  <c r="J8" i="7"/>
  <c r="B7" i="8"/>
  <c r="H7" i="8" s="1"/>
  <c r="U7" i="7"/>
  <c r="J7" i="7"/>
  <c r="B6" i="8"/>
  <c r="H6" i="8" s="1"/>
  <c r="U6" i="7"/>
  <c r="J6" i="7"/>
  <c r="K6" i="11"/>
  <c r="P6" i="10"/>
  <c r="Q6" i="10"/>
  <c r="K7" i="11"/>
  <c r="P7" i="10"/>
  <c r="Q7" i="10"/>
  <c r="K8" i="11"/>
  <c r="P8" i="10"/>
  <c r="Q8" i="10"/>
  <c r="K9" i="11"/>
  <c r="P9" i="10"/>
  <c r="Q9" i="10"/>
  <c r="K10" i="11"/>
  <c r="P10" i="10"/>
  <c r="Q10" i="10"/>
  <c r="K11" i="11"/>
  <c r="P11" i="10"/>
  <c r="Q11" i="10"/>
  <c r="K12" i="11"/>
  <c r="P12" i="10"/>
  <c r="Q12" i="10"/>
  <c r="K13" i="11"/>
  <c r="P13" i="10"/>
  <c r="Q13" i="10"/>
  <c r="K14" i="11"/>
  <c r="P14" i="10"/>
  <c r="Q14" i="10"/>
  <c r="K15" i="11"/>
  <c r="P15" i="10"/>
  <c r="Q15" i="10"/>
  <c r="K16" i="11"/>
  <c r="P16" i="10"/>
  <c r="Q16" i="10"/>
  <c r="K17" i="11"/>
  <c r="P17" i="10"/>
  <c r="Q17" i="10"/>
  <c r="Q18" i="12"/>
  <c r="Q19" i="12"/>
  <c r="H76" i="6"/>
  <c r="H115" i="6" s="1"/>
  <c r="B47" i="7"/>
  <c r="J47" i="6"/>
  <c r="U47" i="6"/>
  <c r="T5" i="11"/>
  <c r="T38" i="11" s="1"/>
  <c r="N5" i="11"/>
  <c r="S5" i="10"/>
  <c r="S38" i="10" s="1"/>
  <c r="M5" i="11"/>
  <c r="R5" i="10"/>
  <c r="R38" i="10" s="1"/>
  <c r="L5" i="11"/>
  <c r="Q5" i="10"/>
  <c r="Q38" i="10" s="1"/>
  <c r="K5" i="11"/>
  <c r="P5" i="10"/>
  <c r="G73" i="1"/>
  <c r="O58" i="31" s="1"/>
  <c r="C73" i="1"/>
  <c r="C58" i="31" s="1"/>
  <c r="B73" i="1"/>
  <c r="B158" i="1" s="1"/>
  <c r="G158" i="1"/>
  <c r="C158" i="1"/>
  <c r="B125" i="12" l="1"/>
  <c r="H125" i="12" s="1"/>
  <c r="J125" i="11"/>
  <c r="K58" i="31"/>
  <c r="C73" i="31"/>
  <c r="C158" i="31" s="1"/>
  <c r="K5" i="12"/>
  <c r="L5" i="12"/>
  <c r="L38" i="12" s="1"/>
  <c r="L38" i="11"/>
  <c r="M5" i="12"/>
  <c r="M38" i="12" s="1"/>
  <c r="M38" i="11"/>
  <c r="N5" i="12"/>
  <c r="N38" i="12" s="1"/>
  <c r="N38" i="11"/>
  <c r="H41" i="11"/>
  <c r="H23" i="12" s="1"/>
  <c r="B23" i="13" s="1"/>
  <c r="Q23" i="12"/>
  <c r="T115" i="10"/>
  <c r="T23" i="13"/>
  <c r="S23" i="12"/>
  <c r="R23" i="12"/>
  <c r="P20" i="10"/>
  <c r="P38" i="10" s="1"/>
  <c r="K38" i="10"/>
  <c r="B156" i="9"/>
  <c r="H156" i="9" s="1"/>
  <c r="B156" i="10" s="1"/>
  <c r="J156" i="8"/>
  <c r="B118" i="7"/>
  <c r="J118" i="6"/>
  <c r="U118" i="6"/>
  <c r="B134" i="12"/>
  <c r="H134" i="12" s="1"/>
  <c r="J134" i="11"/>
  <c r="B105" i="12"/>
  <c r="H105" i="12" s="1"/>
  <c r="J105" i="11"/>
  <c r="U105" i="11"/>
  <c r="N135" i="7"/>
  <c r="S135" i="6"/>
  <c r="S157" i="5"/>
  <c r="S158" i="5" s="1"/>
  <c r="N134" i="7"/>
  <c r="S134" i="6"/>
  <c r="N156" i="6"/>
  <c r="N158" i="5"/>
  <c r="M135" i="7"/>
  <c r="R135" i="6"/>
  <c r="R157" i="5"/>
  <c r="R158" i="5" s="1"/>
  <c r="M134" i="7"/>
  <c r="R134" i="6"/>
  <c r="M156" i="6"/>
  <c r="M158" i="5"/>
  <c r="L105" i="14"/>
  <c r="Q105" i="13"/>
  <c r="O156" i="10"/>
  <c r="T156" i="9"/>
  <c r="T157" i="8"/>
  <c r="O157" i="9"/>
  <c r="O134" i="10"/>
  <c r="T134" i="9"/>
  <c r="T157" i="9" s="1"/>
  <c r="O6" i="12"/>
  <c r="O6" i="13" s="1"/>
  <c r="O38" i="11"/>
  <c r="B59" i="15"/>
  <c r="H59" i="15" s="1"/>
  <c r="B59" i="16" s="1"/>
  <c r="J59" i="14"/>
  <c r="U59" i="14"/>
  <c r="B60" i="15"/>
  <c r="H60" i="15" s="1"/>
  <c r="B60" i="16" s="1"/>
  <c r="J60" i="14"/>
  <c r="U60" i="14"/>
  <c r="B104" i="14"/>
  <c r="H104" i="14" s="1"/>
  <c r="J104" i="13"/>
  <c r="U104" i="13"/>
  <c r="B94" i="14"/>
  <c r="H94" i="14" s="1"/>
  <c r="J94" i="13"/>
  <c r="U94" i="13"/>
  <c r="B95" i="14"/>
  <c r="H95" i="14" s="1"/>
  <c r="J95" i="13"/>
  <c r="U95" i="13"/>
  <c r="B133" i="15"/>
  <c r="H133" i="15" s="1"/>
  <c r="B133" i="16" s="1"/>
  <c r="J133" i="14"/>
  <c r="B132" i="15"/>
  <c r="H132" i="15" s="1"/>
  <c r="B132" i="16" s="1"/>
  <c r="J132" i="14"/>
  <c r="B131" i="15"/>
  <c r="H131" i="15" s="1"/>
  <c r="B131" i="16" s="1"/>
  <c r="J131" i="14"/>
  <c r="B130" i="15"/>
  <c r="H130" i="15" s="1"/>
  <c r="B130" i="16" s="1"/>
  <c r="J130" i="14"/>
  <c r="B129" i="15"/>
  <c r="H129" i="15" s="1"/>
  <c r="B129" i="16" s="1"/>
  <c r="J129" i="14"/>
  <c r="B72" i="13"/>
  <c r="H72" i="13" s="1"/>
  <c r="J72" i="12"/>
  <c r="B71" i="13"/>
  <c r="H71" i="13" s="1"/>
  <c r="J71" i="12"/>
  <c r="B70" i="13"/>
  <c r="H70" i="13" s="1"/>
  <c r="J70" i="12"/>
  <c r="B69" i="13"/>
  <c r="H69" i="13" s="1"/>
  <c r="J69" i="12"/>
  <c r="B68" i="13"/>
  <c r="H68" i="13" s="1"/>
  <c r="J68" i="12"/>
  <c r="B65" i="13"/>
  <c r="H65" i="13" s="1"/>
  <c r="J65" i="12"/>
  <c r="B64" i="13"/>
  <c r="H64" i="13" s="1"/>
  <c r="J64" i="12"/>
  <c r="B63" i="13"/>
  <c r="H63" i="13" s="1"/>
  <c r="J63" i="12"/>
  <c r="B62" i="13"/>
  <c r="H62" i="13" s="1"/>
  <c r="J62" i="12"/>
  <c r="B128" i="14"/>
  <c r="H128" i="14" s="1"/>
  <c r="J128" i="13"/>
  <c r="L157" i="8"/>
  <c r="L134" i="9"/>
  <c r="Q134" i="8"/>
  <c r="L156" i="9"/>
  <c r="Q156" i="8"/>
  <c r="K105" i="13"/>
  <c r="P105" i="12"/>
  <c r="M105" i="13"/>
  <c r="R105" i="12"/>
  <c r="N105" i="13"/>
  <c r="S105" i="12"/>
  <c r="O105" i="13"/>
  <c r="T105" i="12"/>
  <c r="B102" i="11"/>
  <c r="H102" i="11" s="1"/>
  <c r="J102" i="10"/>
  <c r="U102" i="10"/>
  <c r="O38" i="12"/>
  <c r="T58" i="31"/>
  <c r="T73" i="31" s="1"/>
  <c r="T158" i="31" s="1"/>
  <c r="O73" i="31"/>
  <c r="O158" i="31" s="1"/>
  <c r="H66" i="9"/>
  <c r="J101" i="14"/>
  <c r="J100" i="14"/>
  <c r="J99" i="14"/>
  <c r="B61" i="10"/>
  <c r="H61" i="10" s="1"/>
  <c r="J61" i="9"/>
  <c r="U61" i="9"/>
  <c r="H93" i="10"/>
  <c r="J93" i="9"/>
  <c r="U93" i="9"/>
  <c r="H103" i="10"/>
  <c r="J103" i="9"/>
  <c r="U103" i="9"/>
  <c r="N136" i="9"/>
  <c r="S136" i="8"/>
  <c r="N58" i="8"/>
  <c r="N73" i="8" s="1"/>
  <c r="S58" i="7"/>
  <c r="S73" i="7" s="1"/>
  <c r="M136" i="9"/>
  <c r="R136" i="8"/>
  <c r="M58" i="8"/>
  <c r="M73" i="8" s="1"/>
  <c r="R58" i="7"/>
  <c r="R73" i="7" s="1"/>
  <c r="L136" i="9"/>
  <c r="Q136" i="8"/>
  <c r="L58" i="8"/>
  <c r="L73" i="8" s="1"/>
  <c r="L158" i="8" s="1"/>
  <c r="Q58" i="7"/>
  <c r="Q73" i="7" s="1"/>
  <c r="Q158" i="7" s="1"/>
  <c r="N93" i="11"/>
  <c r="S93" i="10"/>
  <c r="N103" i="11"/>
  <c r="S103" i="10"/>
  <c r="M93" i="11"/>
  <c r="R93" i="10"/>
  <c r="M103" i="11"/>
  <c r="R103" i="10"/>
  <c r="K93" i="11"/>
  <c r="P93" i="10"/>
  <c r="K103" i="11"/>
  <c r="P103" i="10"/>
  <c r="O61" i="13"/>
  <c r="T61" i="12"/>
  <c r="O72" i="14"/>
  <c r="T72" i="13"/>
  <c r="N72" i="13"/>
  <c r="S72" i="12"/>
  <c r="M72" i="13"/>
  <c r="R72" i="12"/>
  <c r="L72" i="13"/>
  <c r="Q72" i="12"/>
  <c r="U72" i="11"/>
  <c r="K72" i="13"/>
  <c r="P72" i="12"/>
  <c r="U72" i="12" s="1"/>
  <c r="O71" i="14"/>
  <c r="T71" i="13"/>
  <c r="N71" i="13"/>
  <c r="S71" i="12"/>
  <c r="M71" i="13"/>
  <c r="R71" i="12"/>
  <c r="L71" i="13"/>
  <c r="Q71" i="12"/>
  <c r="U71" i="11"/>
  <c r="K71" i="13"/>
  <c r="P71" i="12"/>
  <c r="U71" i="12" s="1"/>
  <c r="O70" i="14"/>
  <c r="T70" i="13"/>
  <c r="N70" i="13"/>
  <c r="S70" i="12"/>
  <c r="M70" i="13"/>
  <c r="R70" i="12"/>
  <c r="L70" i="13"/>
  <c r="Q70" i="12"/>
  <c r="U70" i="11"/>
  <c r="K70" i="13"/>
  <c r="P70" i="12"/>
  <c r="U70" i="12" s="1"/>
  <c r="O69" i="14"/>
  <c r="T69" i="13"/>
  <c r="N69" i="13"/>
  <c r="S69" i="12"/>
  <c r="M69" i="13"/>
  <c r="R69" i="12"/>
  <c r="L69" i="13"/>
  <c r="Q69" i="12"/>
  <c r="U69" i="11"/>
  <c r="K69" i="13"/>
  <c r="P69" i="12"/>
  <c r="U69" i="12" s="1"/>
  <c r="O68" i="14"/>
  <c r="T68" i="13"/>
  <c r="N68" i="13"/>
  <c r="S68" i="12"/>
  <c r="M68" i="13"/>
  <c r="R68" i="12"/>
  <c r="L68" i="13"/>
  <c r="Q68" i="12"/>
  <c r="U68" i="11"/>
  <c r="K68" i="13"/>
  <c r="P68" i="12"/>
  <c r="U68" i="12" s="1"/>
  <c r="O67" i="14"/>
  <c r="T67" i="13"/>
  <c r="N67" i="14"/>
  <c r="S67" i="13"/>
  <c r="M67" i="14"/>
  <c r="R67" i="13"/>
  <c r="L67" i="14"/>
  <c r="Q67" i="13"/>
  <c r="U67" i="12"/>
  <c r="K67" i="14"/>
  <c r="P67" i="13"/>
  <c r="U67" i="13" s="1"/>
  <c r="O66" i="14"/>
  <c r="T66" i="13"/>
  <c r="N66" i="13"/>
  <c r="S66" i="12"/>
  <c r="M66" i="13"/>
  <c r="R66" i="12"/>
  <c r="L66" i="13"/>
  <c r="Q66" i="12"/>
  <c r="K66" i="13"/>
  <c r="P66" i="12"/>
  <c r="O65" i="14"/>
  <c r="T65" i="13"/>
  <c r="N65" i="13"/>
  <c r="S65" i="12"/>
  <c r="M65" i="13"/>
  <c r="R65" i="12"/>
  <c r="L65" i="13"/>
  <c r="Q65" i="12"/>
  <c r="U65" i="11"/>
  <c r="K65" i="13"/>
  <c r="P65" i="12"/>
  <c r="U65" i="12" s="1"/>
  <c r="O64" i="14"/>
  <c r="T64" i="13"/>
  <c r="N64" i="13"/>
  <c r="S64" i="12"/>
  <c r="M64" i="13"/>
  <c r="R64" i="12"/>
  <c r="L64" i="13"/>
  <c r="Q64" i="12"/>
  <c r="U64" i="11"/>
  <c r="K64" i="13"/>
  <c r="P64" i="12"/>
  <c r="U64" i="12" s="1"/>
  <c r="O63" i="14"/>
  <c r="T63" i="13"/>
  <c r="N63" i="13"/>
  <c r="S63" i="12"/>
  <c r="M63" i="13"/>
  <c r="R63" i="12"/>
  <c r="L63" i="13"/>
  <c r="Q63" i="12"/>
  <c r="U63" i="11"/>
  <c r="K63" i="13"/>
  <c r="P63" i="12"/>
  <c r="U63" i="12" s="1"/>
  <c r="O62" i="14"/>
  <c r="T62" i="13"/>
  <c r="N62" i="13"/>
  <c r="S62" i="12"/>
  <c r="M62" i="13"/>
  <c r="R62" i="12"/>
  <c r="L62" i="13"/>
  <c r="Q62" i="12"/>
  <c r="U62" i="11"/>
  <c r="K62" i="13"/>
  <c r="P62" i="12"/>
  <c r="U62" i="12" s="1"/>
  <c r="O107" i="13"/>
  <c r="T107" i="12"/>
  <c r="U107" i="12" s="1"/>
  <c r="K108" i="13"/>
  <c r="P108" i="12"/>
  <c r="M108" i="13"/>
  <c r="R108" i="12"/>
  <c r="N108" i="13"/>
  <c r="S108" i="12"/>
  <c r="O108" i="13"/>
  <c r="T108" i="12"/>
  <c r="K109" i="13"/>
  <c r="P109" i="12"/>
  <c r="M109" i="13"/>
  <c r="R109" i="12"/>
  <c r="N109" i="13"/>
  <c r="S109" i="12"/>
  <c r="O109" i="13"/>
  <c r="T109" i="12"/>
  <c r="K110" i="13"/>
  <c r="P110" i="12"/>
  <c r="M110" i="13"/>
  <c r="R110" i="12"/>
  <c r="N110" i="13"/>
  <c r="S110" i="12"/>
  <c r="O110" i="13"/>
  <c r="T110" i="12"/>
  <c r="K111" i="13"/>
  <c r="P111" i="12"/>
  <c r="M111" i="13"/>
  <c r="R111" i="12"/>
  <c r="N111" i="13"/>
  <c r="S111" i="12"/>
  <c r="O111" i="13"/>
  <c r="T111" i="12"/>
  <c r="K112" i="13"/>
  <c r="P112" i="12"/>
  <c r="M112" i="13"/>
  <c r="R112" i="12"/>
  <c r="N112" i="13"/>
  <c r="S112" i="12"/>
  <c r="O112" i="13"/>
  <c r="T112" i="12"/>
  <c r="K113" i="13"/>
  <c r="P113" i="12"/>
  <c r="M113" i="13"/>
  <c r="R113" i="12"/>
  <c r="N113" i="13"/>
  <c r="S113" i="12"/>
  <c r="O113" i="13"/>
  <c r="T113" i="12"/>
  <c r="K114" i="13"/>
  <c r="P114" i="12"/>
  <c r="M114" i="13"/>
  <c r="R114" i="12"/>
  <c r="N114" i="13"/>
  <c r="S114" i="12"/>
  <c r="O114" i="13"/>
  <c r="T114" i="12"/>
  <c r="O92" i="13"/>
  <c r="T92" i="12"/>
  <c r="O102" i="13"/>
  <c r="T102" i="12"/>
  <c r="N92" i="13"/>
  <c r="S92" i="12"/>
  <c r="N102" i="13"/>
  <c r="S102" i="12"/>
  <c r="M92" i="13"/>
  <c r="R92" i="12"/>
  <c r="M102" i="13"/>
  <c r="R102" i="12"/>
  <c r="U92" i="11"/>
  <c r="K92" i="13"/>
  <c r="P92" i="12"/>
  <c r="U92" i="12" s="1"/>
  <c r="U102" i="11"/>
  <c r="K102" i="13"/>
  <c r="P102" i="12"/>
  <c r="B114" i="14"/>
  <c r="H114" i="14" s="1"/>
  <c r="J114" i="13"/>
  <c r="B113" i="14"/>
  <c r="H113" i="14" s="1"/>
  <c r="J113" i="13"/>
  <c r="B112" i="14"/>
  <c r="H112" i="14" s="1"/>
  <c r="J112" i="13"/>
  <c r="B111" i="14"/>
  <c r="H111" i="14" s="1"/>
  <c r="J111" i="13"/>
  <c r="B110" i="14"/>
  <c r="H110" i="14" s="1"/>
  <c r="J110" i="13"/>
  <c r="B109" i="14"/>
  <c r="H109" i="14" s="1"/>
  <c r="J109" i="13"/>
  <c r="B108" i="14"/>
  <c r="H108" i="14" s="1"/>
  <c r="J108" i="13"/>
  <c r="B107" i="14"/>
  <c r="H107" i="14" s="1"/>
  <c r="J107" i="13"/>
  <c r="B92" i="14"/>
  <c r="H92" i="14" s="1"/>
  <c r="J92" i="13"/>
  <c r="B91" i="14"/>
  <c r="H91" i="14" s="1"/>
  <c r="J91" i="13"/>
  <c r="B90" i="14"/>
  <c r="H90" i="14" s="1"/>
  <c r="J90" i="13"/>
  <c r="L93" i="13"/>
  <c r="Q93" i="12"/>
  <c r="L103" i="13"/>
  <c r="Q103" i="12"/>
  <c r="L96" i="13"/>
  <c r="Q96" i="12"/>
  <c r="L106" i="13"/>
  <c r="Q106" i="12"/>
  <c r="L91" i="15"/>
  <c r="Q91" i="14"/>
  <c r="L90" i="15"/>
  <c r="Q90" i="14"/>
  <c r="L89" i="15"/>
  <c r="Q89" i="14"/>
  <c r="L88" i="15"/>
  <c r="Q88" i="14"/>
  <c r="K59" i="18"/>
  <c r="P59" i="17"/>
  <c r="L59" i="18"/>
  <c r="Q59" i="17"/>
  <c r="M59" i="18"/>
  <c r="R59" i="17"/>
  <c r="N59" i="18"/>
  <c r="S59" i="17"/>
  <c r="O59" i="18"/>
  <c r="T59" i="17"/>
  <c r="K60" i="18"/>
  <c r="P60" i="17"/>
  <c r="L60" i="18"/>
  <c r="Q60" i="17"/>
  <c r="M60" i="18"/>
  <c r="R60" i="17"/>
  <c r="N60" i="18"/>
  <c r="S60" i="17"/>
  <c r="O60" i="18"/>
  <c r="T60" i="17"/>
  <c r="K104" i="17"/>
  <c r="P104" i="16"/>
  <c r="L104" i="17"/>
  <c r="Q104" i="16"/>
  <c r="M104" i="17"/>
  <c r="R104" i="16"/>
  <c r="N104" i="17"/>
  <c r="S104" i="16"/>
  <c r="O104" i="17"/>
  <c r="T104" i="16"/>
  <c r="K137" i="17"/>
  <c r="P137" i="16"/>
  <c r="L137" i="17"/>
  <c r="Q137" i="16"/>
  <c r="M137" i="17"/>
  <c r="R137" i="16"/>
  <c r="N137" i="17"/>
  <c r="S137" i="16"/>
  <c r="O137" i="17"/>
  <c r="T137" i="16"/>
  <c r="K138" i="17"/>
  <c r="P138" i="16"/>
  <c r="L138" i="17"/>
  <c r="Q138" i="16"/>
  <c r="M138" i="17"/>
  <c r="R138" i="16"/>
  <c r="N138" i="17"/>
  <c r="S138" i="16"/>
  <c r="O138" i="17"/>
  <c r="T138" i="16"/>
  <c r="K139" i="17"/>
  <c r="P139" i="16"/>
  <c r="L139" i="17"/>
  <c r="Q139" i="16"/>
  <c r="M139" i="17"/>
  <c r="R139" i="16"/>
  <c r="N139" i="17"/>
  <c r="S139" i="16"/>
  <c r="O139" i="17"/>
  <c r="T139" i="16"/>
  <c r="K140" i="17"/>
  <c r="P140" i="16"/>
  <c r="L140" i="17"/>
  <c r="Q140" i="16"/>
  <c r="M140" i="17"/>
  <c r="R140" i="16"/>
  <c r="N140" i="17"/>
  <c r="S140" i="16"/>
  <c r="O140" i="17"/>
  <c r="T140" i="16"/>
  <c r="K141" i="17"/>
  <c r="P141" i="16"/>
  <c r="L141" i="17"/>
  <c r="Q141" i="16"/>
  <c r="M141" i="17"/>
  <c r="R141" i="16"/>
  <c r="N141" i="17"/>
  <c r="S141" i="16"/>
  <c r="O141" i="17"/>
  <c r="T141" i="16"/>
  <c r="K142" i="17"/>
  <c r="P142" i="16"/>
  <c r="L142" i="17"/>
  <c r="Q142" i="16"/>
  <c r="M142" i="17"/>
  <c r="R142" i="16"/>
  <c r="N142" i="17"/>
  <c r="S142" i="16"/>
  <c r="O142" i="17"/>
  <c r="T142" i="16"/>
  <c r="K143" i="17"/>
  <c r="P143" i="16"/>
  <c r="L143" i="17"/>
  <c r="Q143" i="16"/>
  <c r="M143" i="17"/>
  <c r="R143" i="16"/>
  <c r="N143" i="17"/>
  <c r="S143" i="16"/>
  <c r="O143" i="17"/>
  <c r="T143" i="16"/>
  <c r="K144" i="17"/>
  <c r="P144" i="16"/>
  <c r="L144" i="17"/>
  <c r="Q144" i="16"/>
  <c r="M144" i="17"/>
  <c r="R144" i="16"/>
  <c r="N144" i="17"/>
  <c r="S144" i="16"/>
  <c r="O144" i="17"/>
  <c r="T144" i="16"/>
  <c r="K145" i="17"/>
  <c r="P145" i="16"/>
  <c r="L145" i="17"/>
  <c r="Q145" i="16"/>
  <c r="M145" i="17"/>
  <c r="R145" i="16"/>
  <c r="N145" i="17"/>
  <c r="S145" i="16"/>
  <c r="O145" i="17"/>
  <c r="T145" i="16"/>
  <c r="K146" i="17"/>
  <c r="P146" i="16"/>
  <c r="L146" i="17"/>
  <c r="Q146" i="16"/>
  <c r="M146" i="17"/>
  <c r="R146" i="16"/>
  <c r="N146" i="17"/>
  <c r="S146" i="16"/>
  <c r="O146" i="17"/>
  <c r="T146" i="16"/>
  <c r="K147" i="17"/>
  <c r="P147" i="16"/>
  <c r="L147" i="17"/>
  <c r="Q147" i="16"/>
  <c r="M147" i="17"/>
  <c r="R147" i="16"/>
  <c r="N147" i="17"/>
  <c r="S147" i="16"/>
  <c r="O147" i="17"/>
  <c r="T147" i="16"/>
  <c r="K148" i="17"/>
  <c r="P148" i="16"/>
  <c r="L148" i="17"/>
  <c r="Q148" i="16"/>
  <c r="M148" i="17"/>
  <c r="R148" i="16"/>
  <c r="N148" i="17"/>
  <c r="S148" i="16"/>
  <c r="O148" i="17"/>
  <c r="T148" i="16"/>
  <c r="K149" i="17"/>
  <c r="P149" i="16"/>
  <c r="L149" i="17"/>
  <c r="Q149" i="16"/>
  <c r="M149" i="17"/>
  <c r="R149" i="16"/>
  <c r="N149" i="17"/>
  <c r="S149" i="16"/>
  <c r="O149" i="17"/>
  <c r="T149" i="16"/>
  <c r="K150" i="17"/>
  <c r="P150" i="16"/>
  <c r="L150" i="17"/>
  <c r="Q150" i="16"/>
  <c r="M150" i="17"/>
  <c r="R150" i="16"/>
  <c r="N150" i="17"/>
  <c r="S150" i="16"/>
  <c r="O150" i="17"/>
  <c r="T150" i="16"/>
  <c r="K151" i="17"/>
  <c r="P151" i="16"/>
  <c r="L151" i="17"/>
  <c r="Q151" i="16"/>
  <c r="M151" i="17"/>
  <c r="R151" i="16"/>
  <c r="N151" i="17"/>
  <c r="S151" i="16"/>
  <c r="O151" i="17"/>
  <c r="T151" i="16"/>
  <c r="K152" i="17"/>
  <c r="P152" i="16"/>
  <c r="L152" i="17"/>
  <c r="Q152" i="16"/>
  <c r="M152" i="17"/>
  <c r="R152" i="16"/>
  <c r="N152" i="17"/>
  <c r="S152" i="16"/>
  <c r="O152" i="17"/>
  <c r="T152" i="16"/>
  <c r="K153" i="17"/>
  <c r="P153" i="16"/>
  <c r="L153" i="17"/>
  <c r="Q153" i="16"/>
  <c r="M153" i="17"/>
  <c r="R153" i="16"/>
  <c r="N153" i="17"/>
  <c r="S153" i="16"/>
  <c r="O153" i="17"/>
  <c r="T153" i="16"/>
  <c r="K154" i="17"/>
  <c r="P154" i="16"/>
  <c r="L154" i="17"/>
  <c r="Q154" i="16"/>
  <c r="M154" i="17"/>
  <c r="R154" i="16"/>
  <c r="N154" i="17"/>
  <c r="S154" i="16"/>
  <c r="O154" i="17"/>
  <c r="T154" i="16"/>
  <c r="K155" i="17"/>
  <c r="P155" i="16"/>
  <c r="L155" i="17"/>
  <c r="Q155" i="16"/>
  <c r="M155" i="17"/>
  <c r="R155" i="16"/>
  <c r="N155" i="17"/>
  <c r="S155" i="16"/>
  <c r="O155" i="17"/>
  <c r="T155" i="16"/>
  <c r="H137" i="16"/>
  <c r="J137" i="15"/>
  <c r="U137" i="15"/>
  <c r="H138" i="16"/>
  <c r="J138" i="15"/>
  <c r="U138" i="15"/>
  <c r="H139" i="16"/>
  <c r="J139" i="15"/>
  <c r="U139" i="15"/>
  <c r="H140" i="16"/>
  <c r="J140" i="15"/>
  <c r="U140" i="15"/>
  <c r="H141" i="16"/>
  <c r="J141" i="15"/>
  <c r="U141" i="15"/>
  <c r="H142" i="16"/>
  <c r="J142" i="15"/>
  <c r="U142" i="15"/>
  <c r="H143" i="16"/>
  <c r="J143" i="15"/>
  <c r="U143" i="15"/>
  <c r="H144" i="16"/>
  <c r="J144" i="15"/>
  <c r="U144" i="15"/>
  <c r="H145" i="16"/>
  <c r="J145" i="15"/>
  <c r="U145" i="15"/>
  <c r="H146" i="16"/>
  <c r="J146" i="15"/>
  <c r="U146" i="15"/>
  <c r="H147" i="16"/>
  <c r="J147" i="15"/>
  <c r="U147" i="15"/>
  <c r="H148" i="16"/>
  <c r="J148" i="15"/>
  <c r="U148" i="15"/>
  <c r="H149" i="16"/>
  <c r="J149" i="15"/>
  <c r="U149" i="15"/>
  <c r="H150" i="16"/>
  <c r="J150" i="15"/>
  <c r="U150" i="15"/>
  <c r="H151" i="16"/>
  <c r="J151" i="15"/>
  <c r="U151" i="15"/>
  <c r="H152" i="16"/>
  <c r="J152" i="15"/>
  <c r="U152" i="15"/>
  <c r="H153" i="16"/>
  <c r="J153" i="15"/>
  <c r="U153" i="15"/>
  <c r="H154" i="16"/>
  <c r="J154" i="15"/>
  <c r="U154" i="15"/>
  <c r="H155" i="16"/>
  <c r="J155" i="15"/>
  <c r="U155" i="15"/>
  <c r="K94" i="17"/>
  <c r="P94" i="16"/>
  <c r="L94" i="17"/>
  <c r="Q94" i="16"/>
  <c r="M94" i="17"/>
  <c r="R94" i="16"/>
  <c r="N94" i="17"/>
  <c r="S94" i="16"/>
  <c r="O94" i="17"/>
  <c r="T94" i="16"/>
  <c r="K95" i="17"/>
  <c r="P95" i="16"/>
  <c r="L95" i="17"/>
  <c r="Q95" i="16"/>
  <c r="M95" i="17"/>
  <c r="R95" i="16"/>
  <c r="N95" i="17"/>
  <c r="S95" i="16"/>
  <c r="O95" i="17"/>
  <c r="T95" i="16"/>
  <c r="L27" i="15"/>
  <c r="Q27" i="14"/>
  <c r="M27" i="15"/>
  <c r="R27" i="14"/>
  <c r="N27" i="15"/>
  <c r="S27" i="14"/>
  <c r="O27" i="15"/>
  <c r="T27" i="14"/>
  <c r="L28" i="15"/>
  <c r="Q28" i="14"/>
  <c r="M28" i="15"/>
  <c r="R28" i="14"/>
  <c r="N28" i="15"/>
  <c r="S28" i="14"/>
  <c r="O28" i="15"/>
  <c r="T28" i="14"/>
  <c r="L29" i="15"/>
  <c r="Q29" i="14"/>
  <c r="M29" i="15"/>
  <c r="R29" i="14"/>
  <c r="N29" i="15"/>
  <c r="S29" i="14"/>
  <c r="O29" i="15"/>
  <c r="T29" i="14"/>
  <c r="L30" i="15"/>
  <c r="Q30" i="14"/>
  <c r="M30" i="15"/>
  <c r="R30" i="14"/>
  <c r="N30" i="15"/>
  <c r="S30" i="14"/>
  <c r="O30" i="15"/>
  <c r="T30" i="14"/>
  <c r="L31" i="15"/>
  <c r="Q31" i="14"/>
  <c r="M31" i="15"/>
  <c r="R31" i="14"/>
  <c r="N31" i="15"/>
  <c r="S31" i="14"/>
  <c r="O31" i="15"/>
  <c r="T31" i="14"/>
  <c r="L32" i="15"/>
  <c r="Q32" i="14"/>
  <c r="M32" i="15"/>
  <c r="R32" i="14"/>
  <c r="N32" i="15"/>
  <c r="S32" i="14"/>
  <c r="O32" i="15"/>
  <c r="T32" i="14"/>
  <c r="L33" i="15"/>
  <c r="Q33" i="14"/>
  <c r="M33" i="15"/>
  <c r="R33" i="14"/>
  <c r="N33" i="15"/>
  <c r="S33" i="14"/>
  <c r="O33" i="15"/>
  <c r="T33" i="14"/>
  <c r="L34" i="15"/>
  <c r="Q34" i="14"/>
  <c r="M34" i="15"/>
  <c r="R34" i="14"/>
  <c r="N34" i="15"/>
  <c r="S34" i="14"/>
  <c r="O34" i="15"/>
  <c r="T34" i="14"/>
  <c r="L35" i="15"/>
  <c r="Q35" i="14"/>
  <c r="M35" i="15"/>
  <c r="R35" i="14"/>
  <c r="N35" i="15"/>
  <c r="S35" i="14"/>
  <c r="O35" i="15"/>
  <c r="T35" i="14"/>
  <c r="L36" i="15"/>
  <c r="Q36" i="14"/>
  <c r="M36" i="15"/>
  <c r="R36" i="14"/>
  <c r="N36" i="15"/>
  <c r="S36" i="14"/>
  <c r="O36" i="15"/>
  <c r="T36" i="14"/>
  <c r="L37" i="15"/>
  <c r="Q37" i="14"/>
  <c r="M37" i="15"/>
  <c r="R37" i="14"/>
  <c r="N37" i="15"/>
  <c r="S37" i="14"/>
  <c r="O37" i="15"/>
  <c r="T37" i="14"/>
  <c r="B27" i="13"/>
  <c r="H27" i="13" s="1"/>
  <c r="J27" i="12"/>
  <c r="B28" i="13"/>
  <c r="H28" i="13" s="1"/>
  <c r="J28" i="12"/>
  <c r="B29" i="13"/>
  <c r="H29" i="13" s="1"/>
  <c r="J29" i="12"/>
  <c r="B30" i="13"/>
  <c r="H30" i="13" s="1"/>
  <c r="J30" i="12"/>
  <c r="B31" i="13"/>
  <c r="H31" i="13" s="1"/>
  <c r="J31" i="12"/>
  <c r="B32" i="13"/>
  <c r="H32" i="13" s="1"/>
  <c r="J32" i="12"/>
  <c r="B33" i="13"/>
  <c r="H33" i="13" s="1"/>
  <c r="J33" i="12"/>
  <c r="B34" i="13"/>
  <c r="H34" i="13" s="1"/>
  <c r="J34" i="12"/>
  <c r="B35" i="13"/>
  <c r="H35" i="13" s="1"/>
  <c r="J35" i="12"/>
  <c r="B36" i="13"/>
  <c r="H36" i="13" s="1"/>
  <c r="J36" i="12"/>
  <c r="B37" i="13"/>
  <c r="H37" i="13" s="1"/>
  <c r="J37" i="12"/>
  <c r="L102" i="14"/>
  <c r="Q102" i="13"/>
  <c r="L92" i="14"/>
  <c r="Q92" i="13"/>
  <c r="O91" i="14"/>
  <c r="T91" i="13"/>
  <c r="N91" i="14"/>
  <c r="S91" i="13"/>
  <c r="M91" i="14"/>
  <c r="R91" i="13"/>
  <c r="K91" i="14"/>
  <c r="P91" i="13"/>
  <c r="U91" i="13" s="1"/>
  <c r="O90" i="14"/>
  <c r="T90" i="13"/>
  <c r="N90" i="14"/>
  <c r="S90" i="13"/>
  <c r="M90" i="14"/>
  <c r="R90" i="13"/>
  <c r="K90" i="14"/>
  <c r="P90" i="13"/>
  <c r="U90" i="13" s="1"/>
  <c r="O89" i="14"/>
  <c r="T89" i="13"/>
  <c r="N89" i="14"/>
  <c r="S89" i="13"/>
  <c r="M89" i="14"/>
  <c r="R89" i="13"/>
  <c r="U89" i="12"/>
  <c r="K89" i="14"/>
  <c r="P89" i="13"/>
  <c r="U89" i="13" s="1"/>
  <c r="O88" i="14"/>
  <c r="T88" i="13"/>
  <c r="N88" i="14"/>
  <c r="S88" i="13"/>
  <c r="M88" i="14"/>
  <c r="R88" i="13"/>
  <c r="U88" i="12"/>
  <c r="K88" i="14"/>
  <c r="P88" i="13"/>
  <c r="U88" i="13" s="1"/>
  <c r="L135" i="11"/>
  <c r="Q135" i="10"/>
  <c r="B89" i="15"/>
  <c r="H89" i="15" s="1"/>
  <c r="B89" i="16" s="1"/>
  <c r="J89" i="14"/>
  <c r="B88" i="15"/>
  <c r="H88" i="15" s="1"/>
  <c r="B88" i="16" s="1"/>
  <c r="J88" i="14"/>
  <c r="B67" i="15"/>
  <c r="H67" i="15" s="1"/>
  <c r="B67" i="16" s="1"/>
  <c r="J67" i="14"/>
  <c r="K107" i="14"/>
  <c r="P107" i="13"/>
  <c r="L107" i="14"/>
  <c r="Q107" i="13"/>
  <c r="M107" i="14"/>
  <c r="R107" i="13"/>
  <c r="N107" i="14"/>
  <c r="S107" i="13"/>
  <c r="L108" i="14"/>
  <c r="Q108" i="13"/>
  <c r="L109" i="14"/>
  <c r="Q109" i="13"/>
  <c r="L110" i="14"/>
  <c r="Q110" i="13"/>
  <c r="L111" i="14"/>
  <c r="Q111" i="13"/>
  <c r="L112" i="14"/>
  <c r="Q112" i="13"/>
  <c r="L113" i="14"/>
  <c r="Q113" i="13"/>
  <c r="L114" i="14"/>
  <c r="Q114" i="13"/>
  <c r="O103" i="12"/>
  <c r="T103" i="11"/>
  <c r="O93" i="12"/>
  <c r="T93" i="11"/>
  <c r="K106" i="12"/>
  <c r="P106" i="11"/>
  <c r="K96" i="12"/>
  <c r="P96" i="11"/>
  <c r="M106" i="12"/>
  <c r="R106" i="11"/>
  <c r="M96" i="12"/>
  <c r="R96" i="11"/>
  <c r="N106" i="12"/>
  <c r="S106" i="11"/>
  <c r="N96" i="12"/>
  <c r="S96" i="11"/>
  <c r="O106" i="12"/>
  <c r="T106" i="11"/>
  <c r="O96" i="12"/>
  <c r="T96" i="11"/>
  <c r="O135" i="12"/>
  <c r="T135" i="11"/>
  <c r="N61" i="12"/>
  <c r="S61" i="11"/>
  <c r="M61" i="12"/>
  <c r="R61" i="11"/>
  <c r="L61" i="12"/>
  <c r="Q61" i="11"/>
  <c r="K61" i="12"/>
  <c r="P61" i="11"/>
  <c r="O58" i="9"/>
  <c r="O73" i="9" s="1"/>
  <c r="O158" i="9" s="1"/>
  <c r="T58" i="8"/>
  <c r="T73" i="8" s="1"/>
  <c r="T158" i="8" s="1"/>
  <c r="B106" i="11"/>
  <c r="H106" i="11" s="1"/>
  <c r="J106" i="10"/>
  <c r="U106" i="10"/>
  <c r="B96" i="11"/>
  <c r="H96" i="11" s="1"/>
  <c r="J96" i="10"/>
  <c r="U96" i="10"/>
  <c r="K29" i="13"/>
  <c r="P29" i="13" s="1"/>
  <c r="P29" i="12"/>
  <c r="U29" i="12" s="1"/>
  <c r="K37" i="13"/>
  <c r="P37" i="13" s="1"/>
  <c r="P37" i="12"/>
  <c r="U37" i="12" s="1"/>
  <c r="K36" i="13"/>
  <c r="P36" i="13" s="1"/>
  <c r="P36" i="12"/>
  <c r="U36" i="12" s="1"/>
  <c r="K35" i="13"/>
  <c r="P35" i="13" s="1"/>
  <c r="P35" i="12"/>
  <c r="U35" i="12" s="1"/>
  <c r="K34" i="13"/>
  <c r="P34" i="13" s="1"/>
  <c r="P34" i="12"/>
  <c r="U34" i="12" s="1"/>
  <c r="K33" i="13"/>
  <c r="P33" i="13" s="1"/>
  <c r="P33" i="12"/>
  <c r="U33" i="12" s="1"/>
  <c r="K32" i="13"/>
  <c r="P32" i="13" s="1"/>
  <c r="P32" i="12"/>
  <c r="U32" i="12" s="1"/>
  <c r="K31" i="13"/>
  <c r="P31" i="13" s="1"/>
  <c r="P31" i="12"/>
  <c r="U31" i="12" s="1"/>
  <c r="K30" i="13"/>
  <c r="P30" i="13" s="1"/>
  <c r="P30" i="12"/>
  <c r="U30" i="12" s="1"/>
  <c r="K28" i="13"/>
  <c r="P28" i="13" s="1"/>
  <c r="P28" i="12"/>
  <c r="U28" i="12" s="1"/>
  <c r="K27" i="13"/>
  <c r="P27" i="13" s="1"/>
  <c r="P27" i="12"/>
  <c r="U27" i="12" s="1"/>
  <c r="O136" i="11"/>
  <c r="T136" i="10"/>
  <c r="B127" i="13"/>
  <c r="H127" i="13" s="1"/>
  <c r="J127" i="12"/>
  <c r="B126" i="13"/>
  <c r="H126" i="13" s="1"/>
  <c r="J126" i="12"/>
  <c r="B124" i="13"/>
  <c r="H124" i="13" s="1"/>
  <c r="J124" i="12"/>
  <c r="B123" i="13"/>
  <c r="H123" i="13" s="1"/>
  <c r="J123" i="12"/>
  <c r="B122" i="13"/>
  <c r="H122" i="13" s="1"/>
  <c r="J122" i="12"/>
  <c r="B121" i="13"/>
  <c r="H121" i="13" s="1"/>
  <c r="J121" i="12"/>
  <c r="B120" i="13"/>
  <c r="H120" i="13" s="1"/>
  <c r="J120" i="12"/>
  <c r="B119" i="13"/>
  <c r="H119" i="13" s="1"/>
  <c r="J119" i="12"/>
  <c r="L21" i="17"/>
  <c r="Q21" i="16"/>
  <c r="M21" i="17"/>
  <c r="R21" i="16"/>
  <c r="N21" i="17"/>
  <c r="S21" i="16"/>
  <c r="O21" i="17"/>
  <c r="T21" i="16"/>
  <c r="L22" i="17"/>
  <c r="Q22" i="16"/>
  <c r="M22" i="17"/>
  <c r="R22" i="16"/>
  <c r="N22" i="17"/>
  <c r="S22" i="16"/>
  <c r="O22" i="17"/>
  <c r="T22" i="16"/>
  <c r="K24" i="13"/>
  <c r="P24" i="12"/>
  <c r="K23" i="13"/>
  <c r="P23" i="12"/>
  <c r="K19" i="13"/>
  <c r="P19" i="12"/>
  <c r="K18" i="13"/>
  <c r="P18" i="12"/>
  <c r="B25" i="11"/>
  <c r="H25" i="11" s="1"/>
  <c r="U25" i="10"/>
  <c r="B26" i="11"/>
  <c r="H26" i="11" s="1"/>
  <c r="U26" i="10"/>
  <c r="U22" i="12"/>
  <c r="B22" i="13"/>
  <c r="H22" i="13" s="1"/>
  <c r="J22" i="12"/>
  <c r="U21" i="12"/>
  <c r="B21" i="13"/>
  <c r="H21" i="13" s="1"/>
  <c r="J21" i="12"/>
  <c r="U18" i="9"/>
  <c r="J18" i="9"/>
  <c r="U19" i="9"/>
  <c r="J19" i="9"/>
  <c r="K20" i="11"/>
  <c r="K38" i="11" s="1"/>
  <c r="Q20" i="11"/>
  <c r="R20" i="11"/>
  <c r="S20" i="11"/>
  <c r="U23" i="12"/>
  <c r="J23" i="12"/>
  <c r="U24" i="12"/>
  <c r="J24" i="12"/>
  <c r="T19" i="14"/>
  <c r="S19" i="14"/>
  <c r="R19" i="14"/>
  <c r="T18" i="14"/>
  <c r="S18" i="14"/>
  <c r="R18" i="14"/>
  <c r="T17" i="12"/>
  <c r="S17" i="12"/>
  <c r="R17" i="12"/>
  <c r="T16" i="12"/>
  <c r="S16" i="12"/>
  <c r="R16" i="12"/>
  <c r="T15" i="12"/>
  <c r="S15" i="12"/>
  <c r="R15" i="12"/>
  <c r="T14" i="12"/>
  <c r="S14" i="12"/>
  <c r="R14" i="12"/>
  <c r="T13" i="12"/>
  <c r="S13" i="12"/>
  <c r="R13" i="12"/>
  <c r="T12" i="12"/>
  <c r="S12" i="12"/>
  <c r="R12" i="12"/>
  <c r="T11" i="12"/>
  <c r="S11" i="12"/>
  <c r="R11" i="12"/>
  <c r="T10" i="12"/>
  <c r="S10" i="12"/>
  <c r="R10" i="12"/>
  <c r="T9" i="12"/>
  <c r="S9" i="12"/>
  <c r="R9" i="12"/>
  <c r="T8" i="12"/>
  <c r="S8" i="12"/>
  <c r="R8" i="12"/>
  <c r="T7" i="12"/>
  <c r="S7" i="12"/>
  <c r="R7" i="12"/>
  <c r="S6" i="12"/>
  <c r="R6" i="12"/>
  <c r="T41" i="12"/>
  <c r="O41" i="13"/>
  <c r="T57" i="12"/>
  <c r="O57" i="13"/>
  <c r="S57" i="12"/>
  <c r="N57" i="13"/>
  <c r="R57" i="12"/>
  <c r="M57" i="13"/>
  <c r="T56" i="12"/>
  <c r="O56" i="13"/>
  <c r="S56" i="12"/>
  <c r="N56" i="13"/>
  <c r="R56" i="12"/>
  <c r="M56" i="13"/>
  <c r="T55" i="12"/>
  <c r="O55" i="13"/>
  <c r="S55" i="12"/>
  <c r="N55" i="13"/>
  <c r="R55" i="12"/>
  <c r="M55" i="13"/>
  <c r="T54" i="12"/>
  <c r="O54" i="13"/>
  <c r="S54" i="12"/>
  <c r="N54" i="13"/>
  <c r="R54" i="12"/>
  <c r="M54" i="13"/>
  <c r="T53" i="12"/>
  <c r="O53" i="13"/>
  <c r="S53" i="12"/>
  <c r="N53" i="13"/>
  <c r="R53" i="12"/>
  <c r="M53" i="13"/>
  <c r="T52" i="12"/>
  <c r="O52" i="13"/>
  <c r="S52" i="12"/>
  <c r="N52" i="13"/>
  <c r="R52" i="12"/>
  <c r="M52" i="13"/>
  <c r="T51" i="12"/>
  <c r="O51" i="13"/>
  <c r="S51" i="12"/>
  <c r="N51" i="13"/>
  <c r="R51" i="12"/>
  <c r="M51" i="13"/>
  <c r="T50" i="12"/>
  <c r="O50" i="13"/>
  <c r="S50" i="12"/>
  <c r="N50" i="13"/>
  <c r="R50" i="12"/>
  <c r="M50" i="13"/>
  <c r="T49" i="12"/>
  <c r="O49" i="13"/>
  <c r="S49" i="12"/>
  <c r="N49" i="13"/>
  <c r="R49" i="12"/>
  <c r="M49" i="13"/>
  <c r="T48" i="12"/>
  <c r="O48" i="13"/>
  <c r="S48" i="12"/>
  <c r="N48" i="13"/>
  <c r="R48" i="12"/>
  <c r="M48" i="13"/>
  <c r="T47" i="12"/>
  <c r="O47" i="13"/>
  <c r="S47" i="12"/>
  <c r="N47" i="13"/>
  <c r="R47" i="12"/>
  <c r="M47" i="13"/>
  <c r="T46" i="12"/>
  <c r="O46" i="13"/>
  <c r="S46" i="12"/>
  <c r="N46" i="13"/>
  <c r="R46" i="12"/>
  <c r="M46" i="13"/>
  <c r="T45" i="12"/>
  <c r="O45" i="13"/>
  <c r="S45" i="12"/>
  <c r="N45" i="13"/>
  <c r="R45" i="12"/>
  <c r="M45" i="13"/>
  <c r="T44" i="12"/>
  <c r="O44" i="13"/>
  <c r="T26" i="14" s="1"/>
  <c r="S44" i="12"/>
  <c r="N44" i="13"/>
  <c r="S26" i="14" s="1"/>
  <c r="R44" i="12"/>
  <c r="M44" i="13"/>
  <c r="R26" i="14" s="1"/>
  <c r="T43" i="12"/>
  <c r="O43" i="13"/>
  <c r="T25" i="14" s="1"/>
  <c r="S43" i="12"/>
  <c r="N43" i="13"/>
  <c r="S25" i="14" s="1"/>
  <c r="R43" i="12"/>
  <c r="M43" i="13"/>
  <c r="R25" i="14" s="1"/>
  <c r="T42" i="12"/>
  <c r="O42" i="13"/>
  <c r="T24" i="14" s="1"/>
  <c r="S42" i="12"/>
  <c r="N42" i="13"/>
  <c r="S24" i="14" s="1"/>
  <c r="R42" i="12"/>
  <c r="M42" i="13"/>
  <c r="R24" i="14" s="1"/>
  <c r="T101" i="12"/>
  <c r="O101" i="13"/>
  <c r="O101" i="14" s="1"/>
  <c r="T101" i="14" s="1"/>
  <c r="S101" i="12"/>
  <c r="N101" i="13"/>
  <c r="N101" i="14" s="1"/>
  <c r="S101" i="14" s="1"/>
  <c r="R101" i="12"/>
  <c r="M101" i="13"/>
  <c r="M101" i="14" s="1"/>
  <c r="R101" i="14" s="1"/>
  <c r="U101" i="11"/>
  <c r="P101" i="12"/>
  <c r="K101" i="13"/>
  <c r="K101" i="14" s="1"/>
  <c r="P101" i="14" s="1"/>
  <c r="Q101" i="12"/>
  <c r="L101" i="13"/>
  <c r="L101" i="14" s="1"/>
  <c r="Q101" i="14" s="1"/>
  <c r="T100" i="12"/>
  <c r="O100" i="13"/>
  <c r="O100" i="14" s="1"/>
  <c r="T100" i="14" s="1"/>
  <c r="S100" i="12"/>
  <c r="N100" i="13"/>
  <c r="N100" i="14" s="1"/>
  <c r="S100" i="14" s="1"/>
  <c r="R100" i="12"/>
  <c r="M100" i="13"/>
  <c r="M100" i="14" s="1"/>
  <c r="R100" i="14" s="1"/>
  <c r="U100" i="11"/>
  <c r="P100" i="12"/>
  <c r="K100" i="13"/>
  <c r="K100" i="14" s="1"/>
  <c r="P100" i="14" s="1"/>
  <c r="Q100" i="12"/>
  <c r="L100" i="13"/>
  <c r="L100" i="14" s="1"/>
  <c r="Q100" i="14" s="1"/>
  <c r="T99" i="12"/>
  <c r="O99" i="13"/>
  <c r="O99" i="14" s="1"/>
  <c r="T99" i="14" s="1"/>
  <c r="S99" i="12"/>
  <c r="N99" i="13"/>
  <c r="N99" i="14" s="1"/>
  <c r="S99" i="14" s="1"/>
  <c r="R99" i="12"/>
  <c r="M99" i="13"/>
  <c r="M99" i="14" s="1"/>
  <c r="R99" i="14" s="1"/>
  <c r="U99" i="11"/>
  <c r="P99" i="12"/>
  <c r="K99" i="13"/>
  <c r="K99" i="14" s="1"/>
  <c r="P99" i="14" s="1"/>
  <c r="Q99" i="12"/>
  <c r="L99" i="13"/>
  <c r="L99" i="14" s="1"/>
  <c r="Q99" i="14" s="1"/>
  <c r="T98" i="12"/>
  <c r="S98" i="12"/>
  <c r="R98" i="12"/>
  <c r="U98" i="11"/>
  <c r="P98" i="12"/>
  <c r="Q98" i="12"/>
  <c r="T87" i="12"/>
  <c r="O87" i="13"/>
  <c r="S87" i="12"/>
  <c r="N87" i="13"/>
  <c r="R87" i="12"/>
  <c r="M87" i="13"/>
  <c r="U87" i="11"/>
  <c r="P87" i="12"/>
  <c r="K87" i="13"/>
  <c r="Q87" i="12"/>
  <c r="L87" i="13"/>
  <c r="T86" i="12"/>
  <c r="O86" i="13"/>
  <c r="S86" i="12"/>
  <c r="N86" i="13"/>
  <c r="R86" i="12"/>
  <c r="M86" i="13"/>
  <c r="U86" i="11"/>
  <c r="P86" i="12"/>
  <c r="K86" i="13"/>
  <c r="Q86" i="12"/>
  <c r="L86" i="13"/>
  <c r="T85" i="12"/>
  <c r="O85" i="13"/>
  <c r="S85" i="12"/>
  <c r="N85" i="13"/>
  <c r="R85" i="12"/>
  <c r="M85" i="13"/>
  <c r="U85" i="11"/>
  <c r="P85" i="12"/>
  <c r="K85" i="13"/>
  <c r="Q85" i="12"/>
  <c r="L85" i="13"/>
  <c r="T84" i="12"/>
  <c r="O84" i="13"/>
  <c r="S84" i="12"/>
  <c r="N84" i="13"/>
  <c r="R84" i="12"/>
  <c r="M84" i="13"/>
  <c r="U84" i="11"/>
  <c r="P84" i="12"/>
  <c r="K84" i="13"/>
  <c r="Q84" i="12"/>
  <c r="L84" i="13"/>
  <c r="T83" i="12"/>
  <c r="O83" i="13"/>
  <c r="S83" i="12"/>
  <c r="N83" i="13"/>
  <c r="R83" i="12"/>
  <c r="M83" i="13"/>
  <c r="U83" i="11"/>
  <c r="P83" i="12"/>
  <c r="K83" i="13"/>
  <c r="Q83" i="12"/>
  <c r="L83" i="13"/>
  <c r="O82" i="13"/>
  <c r="N82" i="13"/>
  <c r="M82" i="13"/>
  <c r="U82" i="11"/>
  <c r="K82" i="13"/>
  <c r="L82" i="13"/>
  <c r="T81" i="12"/>
  <c r="O81" i="13"/>
  <c r="S81" i="12"/>
  <c r="N81" i="13"/>
  <c r="R81" i="12"/>
  <c r="M81" i="13"/>
  <c r="U81" i="11"/>
  <c r="P81" i="12"/>
  <c r="K81" i="13"/>
  <c r="Q81" i="12"/>
  <c r="L81" i="13"/>
  <c r="T80" i="12"/>
  <c r="O80" i="13"/>
  <c r="S80" i="12"/>
  <c r="N80" i="13"/>
  <c r="R80" i="12"/>
  <c r="M80" i="13"/>
  <c r="U80" i="11"/>
  <c r="P80" i="12"/>
  <c r="K80" i="13"/>
  <c r="Q80" i="12"/>
  <c r="L80" i="13"/>
  <c r="T79" i="12"/>
  <c r="O79" i="13"/>
  <c r="S79" i="12"/>
  <c r="N79" i="13"/>
  <c r="R79" i="12"/>
  <c r="M79" i="13"/>
  <c r="U79" i="11"/>
  <c r="P79" i="12"/>
  <c r="K79" i="13"/>
  <c r="Q79" i="12"/>
  <c r="L79" i="13"/>
  <c r="T78" i="12"/>
  <c r="O78" i="13"/>
  <c r="S78" i="12"/>
  <c r="N78" i="13"/>
  <c r="R78" i="12"/>
  <c r="M78" i="13"/>
  <c r="U78" i="11"/>
  <c r="P78" i="12"/>
  <c r="K78" i="13"/>
  <c r="Q78" i="12"/>
  <c r="L78" i="13"/>
  <c r="T77" i="12"/>
  <c r="O77" i="13"/>
  <c r="S77" i="12"/>
  <c r="N77" i="13"/>
  <c r="R77" i="12"/>
  <c r="M77" i="13"/>
  <c r="U77" i="11"/>
  <c r="P77" i="12"/>
  <c r="K77" i="13"/>
  <c r="Q77" i="12"/>
  <c r="L77" i="13"/>
  <c r="J117" i="6"/>
  <c r="U117" i="6"/>
  <c r="T6" i="12"/>
  <c r="P118" i="11"/>
  <c r="K118" i="12"/>
  <c r="Q118" i="11"/>
  <c r="L118" i="12"/>
  <c r="R118" i="11"/>
  <c r="M118" i="12"/>
  <c r="S118" i="11"/>
  <c r="N118" i="12"/>
  <c r="T118" i="11"/>
  <c r="O118" i="12"/>
  <c r="S41" i="11"/>
  <c r="N41" i="12"/>
  <c r="R41" i="11"/>
  <c r="M41" i="12"/>
  <c r="P119" i="12"/>
  <c r="K119" i="13"/>
  <c r="Q119" i="12"/>
  <c r="L119" i="13"/>
  <c r="R119" i="12"/>
  <c r="M119" i="13"/>
  <c r="S119" i="12"/>
  <c r="N119" i="13"/>
  <c r="T119" i="12"/>
  <c r="O119" i="13"/>
  <c r="L120" i="12"/>
  <c r="Q120" i="11"/>
  <c r="U120" i="10"/>
  <c r="K120" i="12"/>
  <c r="P120" i="11"/>
  <c r="M120" i="12"/>
  <c r="R120" i="11"/>
  <c r="N120" i="12"/>
  <c r="S120" i="11"/>
  <c r="O120" i="12"/>
  <c r="T120" i="11"/>
  <c r="L121" i="12"/>
  <c r="Q121" i="11"/>
  <c r="U121" i="10"/>
  <c r="K121" i="12"/>
  <c r="P121" i="11"/>
  <c r="M121" i="12"/>
  <c r="R121" i="11"/>
  <c r="N121" i="12"/>
  <c r="S121" i="11"/>
  <c r="O121" i="12"/>
  <c r="T121" i="11"/>
  <c r="L122" i="12"/>
  <c r="Q122" i="11"/>
  <c r="U122" i="10"/>
  <c r="K122" i="12"/>
  <c r="P122" i="11"/>
  <c r="M122" i="12"/>
  <c r="R122" i="11"/>
  <c r="N122" i="12"/>
  <c r="S122" i="11"/>
  <c r="O122" i="12"/>
  <c r="T122" i="11"/>
  <c r="L123" i="12"/>
  <c r="Q123" i="11"/>
  <c r="U123" i="10"/>
  <c r="K123" i="12"/>
  <c r="P123" i="11"/>
  <c r="M123" i="12"/>
  <c r="R123" i="11"/>
  <c r="N123" i="12"/>
  <c r="S123" i="11"/>
  <c r="O123" i="12"/>
  <c r="T123" i="11"/>
  <c r="L124" i="12"/>
  <c r="Q124" i="11"/>
  <c r="U124" i="10"/>
  <c r="K124" i="12"/>
  <c r="P124" i="11"/>
  <c r="M124" i="12"/>
  <c r="R124" i="11"/>
  <c r="N124" i="12"/>
  <c r="S124" i="11"/>
  <c r="O124" i="12"/>
  <c r="T124" i="11"/>
  <c r="L125" i="12"/>
  <c r="Q125" i="11"/>
  <c r="U125" i="10"/>
  <c r="K125" i="12"/>
  <c r="P125" i="11"/>
  <c r="M125" i="12"/>
  <c r="R125" i="11"/>
  <c r="N125" i="12"/>
  <c r="S125" i="11"/>
  <c r="O125" i="12"/>
  <c r="T125" i="11"/>
  <c r="L126" i="12"/>
  <c r="Q126" i="11"/>
  <c r="U126" i="10"/>
  <c r="K126" i="12"/>
  <c r="P126" i="11"/>
  <c r="M126" i="12"/>
  <c r="R126" i="11"/>
  <c r="N126" i="12"/>
  <c r="S126" i="11"/>
  <c r="O126" i="12"/>
  <c r="T126" i="11"/>
  <c r="L127" i="12"/>
  <c r="Q127" i="11"/>
  <c r="U127" i="10"/>
  <c r="K127" i="12"/>
  <c r="P127" i="11"/>
  <c r="M127" i="12"/>
  <c r="R127" i="11"/>
  <c r="N127" i="12"/>
  <c r="S127" i="11"/>
  <c r="O127" i="12"/>
  <c r="T127" i="11"/>
  <c r="L128" i="12"/>
  <c r="Q128" i="11"/>
  <c r="U128" i="10"/>
  <c r="K128" i="12"/>
  <c r="P128" i="11"/>
  <c r="M128" i="12"/>
  <c r="R128" i="11"/>
  <c r="N128" i="12"/>
  <c r="S128" i="11"/>
  <c r="O128" i="12"/>
  <c r="T128" i="11"/>
  <c r="L129" i="12"/>
  <c r="Q129" i="11"/>
  <c r="U129" i="10"/>
  <c r="K129" i="12"/>
  <c r="P129" i="11"/>
  <c r="M129" i="12"/>
  <c r="R129" i="11"/>
  <c r="N129" i="12"/>
  <c r="S129" i="11"/>
  <c r="O129" i="12"/>
  <c r="T129" i="11"/>
  <c r="L130" i="12"/>
  <c r="Q130" i="11"/>
  <c r="U130" i="10"/>
  <c r="K130" i="12"/>
  <c r="P130" i="11"/>
  <c r="M130" i="12"/>
  <c r="R130" i="11"/>
  <c r="N130" i="12"/>
  <c r="S130" i="11"/>
  <c r="O130" i="12"/>
  <c r="T130" i="11"/>
  <c r="L131" i="12"/>
  <c r="Q131" i="11"/>
  <c r="U131" i="10"/>
  <c r="K131" i="12"/>
  <c r="P131" i="11"/>
  <c r="M131" i="12"/>
  <c r="R131" i="11"/>
  <c r="N131" i="12"/>
  <c r="S131" i="11"/>
  <c r="O131" i="12"/>
  <c r="T131" i="11"/>
  <c r="L132" i="12"/>
  <c r="Q132" i="11"/>
  <c r="U132" i="10"/>
  <c r="K132" i="12"/>
  <c r="P132" i="11"/>
  <c r="M132" i="12"/>
  <c r="R132" i="11"/>
  <c r="N132" i="12"/>
  <c r="S132" i="11"/>
  <c r="O132" i="12"/>
  <c r="T132" i="11"/>
  <c r="L133" i="12"/>
  <c r="Q133" i="11"/>
  <c r="U133" i="10"/>
  <c r="K133" i="12"/>
  <c r="P133" i="11"/>
  <c r="M133" i="12"/>
  <c r="R133" i="11"/>
  <c r="N133" i="12"/>
  <c r="S133" i="11"/>
  <c r="O133" i="12"/>
  <c r="T133" i="11"/>
  <c r="J101" i="13"/>
  <c r="J100" i="13"/>
  <c r="J99" i="13"/>
  <c r="B87" i="14"/>
  <c r="H87" i="14" s="1"/>
  <c r="J87" i="13"/>
  <c r="B86" i="14"/>
  <c r="H86" i="14" s="1"/>
  <c r="J86" i="13"/>
  <c r="B85" i="14"/>
  <c r="H85" i="14" s="1"/>
  <c r="J85" i="13"/>
  <c r="B84" i="14"/>
  <c r="H84" i="14" s="1"/>
  <c r="J84" i="13"/>
  <c r="B83" i="14"/>
  <c r="H83" i="14" s="1"/>
  <c r="J83" i="13"/>
  <c r="B82" i="14"/>
  <c r="H82" i="14" s="1"/>
  <c r="J82" i="13"/>
  <c r="B81" i="14"/>
  <c r="H81" i="14" s="1"/>
  <c r="J81" i="13"/>
  <c r="B80" i="14"/>
  <c r="H80" i="14" s="1"/>
  <c r="J80" i="13"/>
  <c r="B79" i="14"/>
  <c r="H79" i="14" s="1"/>
  <c r="J79" i="13"/>
  <c r="B78" i="14"/>
  <c r="H78" i="14" s="1"/>
  <c r="J78" i="13"/>
  <c r="B77" i="14"/>
  <c r="H77" i="14" s="1"/>
  <c r="J77" i="13"/>
  <c r="T5" i="13"/>
  <c r="O5" i="14"/>
  <c r="S5" i="12"/>
  <c r="N5" i="13"/>
  <c r="N38" i="13" s="1"/>
  <c r="R5" i="12"/>
  <c r="M5" i="13"/>
  <c r="M38" i="13" s="1"/>
  <c r="T76" i="11"/>
  <c r="T115" i="11" s="1"/>
  <c r="O76" i="12"/>
  <c r="O115" i="12" s="1"/>
  <c r="S76" i="11"/>
  <c r="N76" i="12"/>
  <c r="R76" i="11"/>
  <c r="M76" i="12"/>
  <c r="P76" i="11"/>
  <c r="K76" i="12"/>
  <c r="Q76" i="11"/>
  <c r="Q115" i="11" s="1"/>
  <c r="L76" i="12"/>
  <c r="L115" i="12" s="1"/>
  <c r="L47" i="12"/>
  <c r="Q47" i="11"/>
  <c r="K47" i="12"/>
  <c r="P47" i="11"/>
  <c r="L57" i="12"/>
  <c r="Q57" i="11"/>
  <c r="U57" i="10"/>
  <c r="K57" i="12"/>
  <c r="P57" i="11"/>
  <c r="B57" i="12"/>
  <c r="H57" i="12" s="1"/>
  <c r="J57" i="11"/>
  <c r="U57" i="11"/>
  <c r="L56" i="12"/>
  <c r="Q56" i="11"/>
  <c r="U56" i="10"/>
  <c r="K56" i="12"/>
  <c r="P56" i="11"/>
  <c r="B56" i="12"/>
  <c r="H56" i="12" s="1"/>
  <c r="J56" i="11"/>
  <c r="U56" i="11"/>
  <c r="L55" i="12"/>
  <c r="Q55" i="11"/>
  <c r="U55" i="10"/>
  <c r="K55" i="12"/>
  <c r="P55" i="11"/>
  <c r="B55" i="12"/>
  <c r="H55" i="12" s="1"/>
  <c r="J55" i="11"/>
  <c r="U55" i="11"/>
  <c r="L54" i="12"/>
  <c r="Q54" i="11"/>
  <c r="U54" i="10"/>
  <c r="K54" i="12"/>
  <c r="P54" i="11"/>
  <c r="B54" i="12"/>
  <c r="H54" i="12" s="1"/>
  <c r="J54" i="11"/>
  <c r="U54" i="11"/>
  <c r="L53" i="12"/>
  <c r="Q53" i="11"/>
  <c r="U53" i="10"/>
  <c r="K53" i="12"/>
  <c r="P53" i="11"/>
  <c r="B53" i="12"/>
  <c r="H53" i="12" s="1"/>
  <c r="J53" i="11"/>
  <c r="U53" i="11"/>
  <c r="L52" i="12"/>
  <c r="Q52" i="11"/>
  <c r="U52" i="10"/>
  <c r="K52" i="12"/>
  <c r="P52" i="11"/>
  <c r="B52" i="12"/>
  <c r="H52" i="12" s="1"/>
  <c r="J52" i="11"/>
  <c r="U52" i="11"/>
  <c r="L51" i="12"/>
  <c r="Q51" i="11"/>
  <c r="U51" i="10"/>
  <c r="K51" i="12"/>
  <c r="P51" i="11"/>
  <c r="B51" i="12"/>
  <c r="H51" i="12" s="1"/>
  <c r="J51" i="11"/>
  <c r="U51" i="11"/>
  <c r="L50" i="12"/>
  <c r="Q50" i="11"/>
  <c r="U50" i="10"/>
  <c r="K50" i="12"/>
  <c r="P50" i="11"/>
  <c r="B50" i="12"/>
  <c r="H50" i="12" s="1"/>
  <c r="J50" i="11"/>
  <c r="U50" i="11"/>
  <c r="L49" i="12"/>
  <c r="Q49" i="11"/>
  <c r="U49" i="10"/>
  <c r="K49" i="12"/>
  <c r="P49" i="11"/>
  <c r="B49" i="12"/>
  <c r="H49" i="12" s="1"/>
  <c r="J49" i="11"/>
  <c r="U49" i="11"/>
  <c r="L48" i="12"/>
  <c r="Q48" i="11"/>
  <c r="U48" i="10"/>
  <c r="K48" i="12"/>
  <c r="P48" i="11"/>
  <c r="B48" i="12"/>
  <c r="H48" i="12" s="1"/>
  <c r="J48" i="11"/>
  <c r="U48" i="11"/>
  <c r="L46" i="12"/>
  <c r="Q46" i="11"/>
  <c r="U46" i="10"/>
  <c r="K46" i="12"/>
  <c r="P46" i="11"/>
  <c r="B46" i="12"/>
  <c r="H46" i="12" s="1"/>
  <c r="J46" i="11"/>
  <c r="U46" i="11"/>
  <c r="L45" i="12"/>
  <c r="Q45" i="11"/>
  <c r="U45" i="10"/>
  <c r="K45" i="12"/>
  <c r="P45" i="11"/>
  <c r="B45" i="12"/>
  <c r="H45" i="12" s="1"/>
  <c r="J45" i="11"/>
  <c r="U45" i="11"/>
  <c r="L44" i="12"/>
  <c r="Q26" i="13" s="1"/>
  <c r="Q44" i="11"/>
  <c r="U44" i="10"/>
  <c r="K44" i="12"/>
  <c r="P26" i="13" s="1"/>
  <c r="P44" i="11"/>
  <c r="B44" i="12"/>
  <c r="H44" i="12" s="1"/>
  <c r="J44" i="11"/>
  <c r="U44" i="11"/>
  <c r="L43" i="12"/>
  <c r="Q25" i="13" s="1"/>
  <c r="Q43" i="11"/>
  <c r="U43" i="10"/>
  <c r="K43" i="12"/>
  <c r="P25" i="13" s="1"/>
  <c r="P43" i="11"/>
  <c r="B43" i="12"/>
  <c r="H43" i="12" s="1"/>
  <c r="J43" i="11"/>
  <c r="U43" i="11"/>
  <c r="L42" i="12"/>
  <c r="Q24" i="13" s="1"/>
  <c r="Q42" i="11"/>
  <c r="U42" i="10"/>
  <c r="K42" i="12"/>
  <c r="P24" i="13" s="1"/>
  <c r="P42" i="11"/>
  <c r="B42" i="12"/>
  <c r="H42" i="12" s="1"/>
  <c r="H24" i="13" s="1"/>
  <c r="B24" i="14" s="1"/>
  <c r="J42" i="11"/>
  <c r="U42" i="11"/>
  <c r="B41" i="12"/>
  <c r="J41" i="11"/>
  <c r="P41" i="11"/>
  <c r="K41" i="12"/>
  <c r="Q41" i="11"/>
  <c r="L41" i="12"/>
  <c r="Q19" i="13"/>
  <c r="Q18" i="13"/>
  <c r="Q17" i="11"/>
  <c r="K17" i="12"/>
  <c r="K17" i="13" s="1"/>
  <c r="P17" i="11"/>
  <c r="Q16" i="11"/>
  <c r="K16" i="12"/>
  <c r="K16" i="13" s="1"/>
  <c r="P16" i="11"/>
  <c r="Q15" i="11"/>
  <c r="K15" i="12"/>
  <c r="K15" i="13" s="1"/>
  <c r="P15" i="11"/>
  <c r="Q14" i="11"/>
  <c r="K14" i="12"/>
  <c r="K14" i="13" s="1"/>
  <c r="P14" i="11"/>
  <c r="Q13" i="11"/>
  <c r="K13" i="12"/>
  <c r="K13" i="13" s="1"/>
  <c r="P13" i="11"/>
  <c r="Q12" i="11"/>
  <c r="U12" i="10"/>
  <c r="K12" i="12"/>
  <c r="K12" i="13" s="1"/>
  <c r="P12" i="11"/>
  <c r="U12" i="11" s="1"/>
  <c r="Q11" i="11"/>
  <c r="K11" i="12"/>
  <c r="K11" i="13" s="1"/>
  <c r="P11" i="11"/>
  <c r="Q10" i="11"/>
  <c r="K10" i="12"/>
  <c r="K10" i="13" s="1"/>
  <c r="P10" i="11"/>
  <c r="Q9" i="11"/>
  <c r="K9" i="12"/>
  <c r="K9" i="13" s="1"/>
  <c r="P9" i="11"/>
  <c r="Q8" i="11"/>
  <c r="K8" i="12"/>
  <c r="K8" i="13" s="1"/>
  <c r="P8" i="11"/>
  <c r="Q7" i="11"/>
  <c r="K7" i="12"/>
  <c r="K7" i="13" s="1"/>
  <c r="P7" i="11"/>
  <c r="Q6" i="11"/>
  <c r="K6" i="12"/>
  <c r="K6" i="13" s="1"/>
  <c r="P6" i="11"/>
  <c r="B6" i="9"/>
  <c r="H6" i="9" s="1"/>
  <c r="U6" i="8"/>
  <c r="J6" i="8"/>
  <c r="B7" i="9"/>
  <c r="H7" i="9" s="1"/>
  <c r="U7" i="8"/>
  <c r="J7" i="8"/>
  <c r="B8" i="9"/>
  <c r="H8" i="9" s="1"/>
  <c r="U8" i="8"/>
  <c r="J8" i="8"/>
  <c r="B9" i="9"/>
  <c r="H9" i="9" s="1"/>
  <c r="U9" i="8"/>
  <c r="J9" i="8"/>
  <c r="B10" i="9"/>
  <c r="H10" i="9" s="1"/>
  <c r="U10" i="8"/>
  <c r="J10" i="8"/>
  <c r="B11" i="9"/>
  <c r="H11" i="9" s="1"/>
  <c r="U11" i="8"/>
  <c r="J11" i="8"/>
  <c r="B13" i="9"/>
  <c r="H13" i="9" s="1"/>
  <c r="U13" i="8"/>
  <c r="J13" i="8"/>
  <c r="B14" i="9"/>
  <c r="H14" i="9" s="1"/>
  <c r="U14" i="8"/>
  <c r="J14" i="8"/>
  <c r="B15" i="9"/>
  <c r="H15" i="9" s="1"/>
  <c r="U15" i="8"/>
  <c r="J15" i="8"/>
  <c r="H16" i="9"/>
  <c r="B16" i="10" s="1"/>
  <c r="U16" i="8"/>
  <c r="J16" i="8"/>
  <c r="H17" i="9"/>
  <c r="B17" i="10" s="1"/>
  <c r="U17" i="8"/>
  <c r="J17" i="8"/>
  <c r="H18" i="10"/>
  <c r="B18" i="11" s="1"/>
  <c r="J25" i="8"/>
  <c r="H19" i="10"/>
  <c r="B19" i="11" s="1"/>
  <c r="J26" i="8"/>
  <c r="B76" i="7"/>
  <c r="B115" i="7" s="1"/>
  <c r="J76" i="6"/>
  <c r="J115" i="6" s="1"/>
  <c r="U76" i="6"/>
  <c r="U115" i="6" s="1"/>
  <c r="P5" i="12"/>
  <c r="K5" i="13"/>
  <c r="Q5" i="12"/>
  <c r="L5" i="13"/>
  <c r="L38" i="13" s="1"/>
  <c r="H47" i="7"/>
  <c r="S5" i="11"/>
  <c r="S38" i="11" s="1"/>
  <c r="R5" i="11"/>
  <c r="R38" i="11" s="1"/>
  <c r="P5" i="11"/>
  <c r="Q5" i="11"/>
  <c r="Q38" i="11" s="1"/>
  <c r="B12" i="13"/>
  <c r="H12" i="13" s="1"/>
  <c r="J12" i="12"/>
  <c r="H73" i="1"/>
  <c r="K73" i="1"/>
  <c r="K58" i="2" s="1"/>
  <c r="K73" i="2" s="1"/>
  <c r="B125" i="13" l="1"/>
  <c r="H125" i="13" s="1"/>
  <c r="J125" i="12"/>
  <c r="Q23" i="13"/>
  <c r="P23" i="13"/>
  <c r="R23" i="13"/>
  <c r="S23" i="13"/>
  <c r="T23" i="14"/>
  <c r="P115" i="10"/>
  <c r="R115" i="10"/>
  <c r="S115" i="10"/>
  <c r="B102" i="12"/>
  <c r="H102" i="12" s="1"/>
  <c r="J102" i="11"/>
  <c r="O105" i="14"/>
  <c r="T105" i="13"/>
  <c r="N105" i="14"/>
  <c r="S105" i="13"/>
  <c r="M105" i="14"/>
  <c r="R105" i="13"/>
  <c r="K105" i="14"/>
  <c r="P105" i="13"/>
  <c r="L156" i="10"/>
  <c r="Q156" i="9"/>
  <c r="Q157" i="8"/>
  <c r="L157" i="9"/>
  <c r="L134" i="10"/>
  <c r="Q134" i="9"/>
  <c r="B128" i="15"/>
  <c r="H128" i="15" s="1"/>
  <c r="B128" i="16" s="1"/>
  <c r="J128" i="14"/>
  <c r="B62" i="14"/>
  <c r="H62" i="14" s="1"/>
  <c r="J62" i="13"/>
  <c r="B63" i="14"/>
  <c r="H63" i="14" s="1"/>
  <c r="J63" i="13"/>
  <c r="B64" i="14"/>
  <c r="H64" i="14" s="1"/>
  <c r="J64" i="13"/>
  <c r="B65" i="14"/>
  <c r="H65" i="14" s="1"/>
  <c r="J65" i="13"/>
  <c r="B68" i="14"/>
  <c r="H68" i="14" s="1"/>
  <c r="J68" i="13"/>
  <c r="B69" i="14"/>
  <c r="H69" i="14" s="1"/>
  <c r="J69" i="13"/>
  <c r="B70" i="14"/>
  <c r="H70" i="14" s="1"/>
  <c r="J70" i="13"/>
  <c r="B71" i="14"/>
  <c r="H71" i="14" s="1"/>
  <c r="J71" i="13"/>
  <c r="B72" i="14"/>
  <c r="H72" i="14" s="1"/>
  <c r="J72" i="13"/>
  <c r="H129" i="16"/>
  <c r="J129" i="15"/>
  <c r="H130" i="16"/>
  <c r="J130" i="15"/>
  <c r="H131" i="16"/>
  <c r="J131" i="15"/>
  <c r="H132" i="16"/>
  <c r="J132" i="15"/>
  <c r="H133" i="16"/>
  <c r="J133" i="15"/>
  <c r="B95" i="15"/>
  <c r="H95" i="15" s="1"/>
  <c r="B95" i="16" s="1"/>
  <c r="J95" i="14"/>
  <c r="U95" i="14"/>
  <c r="B94" i="15"/>
  <c r="H94" i="15" s="1"/>
  <c r="B94" i="16" s="1"/>
  <c r="J94" i="14"/>
  <c r="U94" i="14"/>
  <c r="B104" i="15"/>
  <c r="H104" i="15" s="1"/>
  <c r="B104" i="16" s="1"/>
  <c r="J104" i="14"/>
  <c r="U104" i="14"/>
  <c r="H60" i="16"/>
  <c r="B60" i="17" s="1"/>
  <c r="J60" i="15"/>
  <c r="U60" i="15"/>
  <c r="H59" i="16"/>
  <c r="B59" i="17" s="1"/>
  <c r="J59" i="15"/>
  <c r="U59" i="15"/>
  <c r="O6" i="14"/>
  <c r="O38" i="13"/>
  <c r="O157" i="10"/>
  <c r="O134" i="11"/>
  <c r="T134" i="10"/>
  <c r="O156" i="11"/>
  <c r="T156" i="10"/>
  <c r="L105" i="15"/>
  <c r="Q105" i="14"/>
  <c r="R156" i="6"/>
  <c r="M156" i="7"/>
  <c r="M157" i="6"/>
  <c r="M158" i="6" s="1"/>
  <c r="R157" i="6"/>
  <c r="R158" i="6" s="1"/>
  <c r="R134" i="7"/>
  <c r="M157" i="7"/>
  <c r="M158" i="7" s="1"/>
  <c r="M134" i="8"/>
  <c r="R135" i="7"/>
  <c r="M135" i="8"/>
  <c r="S156" i="6"/>
  <c r="N156" i="7"/>
  <c r="N157" i="6"/>
  <c r="N158" i="6" s="1"/>
  <c r="S157" i="6"/>
  <c r="S158" i="6" s="1"/>
  <c r="S134" i="7"/>
  <c r="N157" i="7"/>
  <c r="N158" i="7" s="1"/>
  <c r="N134" i="8"/>
  <c r="S135" i="7"/>
  <c r="N135" i="8"/>
  <c r="B105" i="13"/>
  <c r="H105" i="13" s="1"/>
  <c r="J105" i="12"/>
  <c r="U105" i="12"/>
  <c r="B134" i="13"/>
  <c r="H134" i="13" s="1"/>
  <c r="J134" i="12"/>
  <c r="H156" i="10"/>
  <c r="J156" i="9"/>
  <c r="P58" i="31"/>
  <c r="P73" i="31" s="1"/>
  <c r="P158" i="31" s="1"/>
  <c r="K73" i="31"/>
  <c r="K158" i="31" s="1"/>
  <c r="K115" i="11"/>
  <c r="M115" i="11"/>
  <c r="N115" i="11"/>
  <c r="B66" i="10"/>
  <c r="J66" i="9"/>
  <c r="U66" i="9"/>
  <c r="K58" i="3"/>
  <c r="P58" i="2"/>
  <c r="P73" i="2" s="1"/>
  <c r="H58" i="31"/>
  <c r="H73" i="31" s="1"/>
  <c r="U73" i="31" s="1"/>
  <c r="U158" i="31" s="1"/>
  <c r="H58" i="2"/>
  <c r="H73" i="2" s="1"/>
  <c r="U99" i="14"/>
  <c r="U100" i="14"/>
  <c r="U101" i="14"/>
  <c r="B96" i="12"/>
  <c r="H96" i="12" s="1"/>
  <c r="J96" i="11"/>
  <c r="U96" i="11"/>
  <c r="B106" i="12"/>
  <c r="H106" i="12" s="1"/>
  <c r="J106" i="11"/>
  <c r="U106" i="11"/>
  <c r="O58" i="10"/>
  <c r="O73" i="10" s="1"/>
  <c r="O158" i="10" s="1"/>
  <c r="T58" i="9"/>
  <c r="T73" i="9" s="1"/>
  <c r="T158" i="9" s="1"/>
  <c r="K61" i="13"/>
  <c r="P61" i="12"/>
  <c r="L61" i="13"/>
  <c r="Q61" i="12"/>
  <c r="M61" i="13"/>
  <c r="R61" i="12"/>
  <c r="N61" i="13"/>
  <c r="S61" i="12"/>
  <c r="O135" i="13"/>
  <c r="T135" i="12"/>
  <c r="O96" i="13"/>
  <c r="T96" i="12"/>
  <c r="O106" i="13"/>
  <c r="T106" i="12"/>
  <c r="N96" i="13"/>
  <c r="S96" i="12"/>
  <c r="N106" i="13"/>
  <c r="S106" i="12"/>
  <c r="M96" i="13"/>
  <c r="R96" i="12"/>
  <c r="M106" i="13"/>
  <c r="R106" i="12"/>
  <c r="K96" i="13"/>
  <c r="P96" i="12"/>
  <c r="K106" i="13"/>
  <c r="P106" i="12"/>
  <c r="O93" i="13"/>
  <c r="T93" i="12"/>
  <c r="O103" i="13"/>
  <c r="T103" i="12"/>
  <c r="L114" i="15"/>
  <c r="Q114" i="14"/>
  <c r="L113" i="15"/>
  <c r="Q113" i="14"/>
  <c r="L112" i="15"/>
  <c r="Q112" i="14"/>
  <c r="L111" i="15"/>
  <c r="Q111" i="14"/>
  <c r="L110" i="15"/>
  <c r="Q110" i="14"/>
  <c r="L109" i="15"/>
  <c r="Q109" i="14"/>
  <c r="L108" i="15"/>
  <c r="Q108" i="14"/>
  <c r="N107" i="15"/>
  <c r="S107" i="14"/>
  <c r="M107" i="15"/>
  <c r="R107" i="14"/>
  <c r="L107" i="15"/>
  <c r="Q107" i="14"/>
  <c r="K107" i="15"/>
  <c r="P107" i="14"/>
  <c r="H67" i="16"/>
  <c r="B67" i="17" s="1"/>
  <c r="J67" i="15"/>
  <c r="H88" i="16"/>
  <c r="J88" i="15"/>
  <c r="H89" i="16"/>
  <c r="J89" i="15"/>
  <c r="L135" i="12"/>
  <c r="Q135" i="11"/>
  <c r="K88" i="15"/>
  <c r="P88" i="14"/>
  <c r="M88" i="15"/>
  <c r="R88" i="14"/>
  <c r="N88" i="15"/>
  <c r="S88" i="14"/>
  <c r="O88" i="15"/>
  <c r="T88" i="14"/>
  <c r="K89" i="15"/>
  <c r="P89" i="14"/>
  <c r="M89" i="15"/>
  <c r="R89" i="14"/>
  <c r="N89" i="15"/>
  <c r="S89" i="14"/>
  <c r="O89" i="15"/>
  <c r="T89" i="14"/>
  <c r="K90" i="15"/>
  <c r="P90" i="14"/>
  <c r="M90" i="15"/>
  <c r="R90" i="14"/>
  <c r="N90" i="15"/>
  <c r="S90" i="14"/>
  <c r="O90" i="15"/>
  <c r="T90" i="14"/>
  <c r="K91" i="15"/>
  <c r="P91" i="14"/>
  <c r="M91" i="15"/>
  <c r="R91" i="14"/>
  <c r="N91" i="15"/>
  <c r="S91" i="14"/>
  <c r="O91" i="15"/>
  <c r="T91" i="14"/>
  <c r="L92" i="15"/>
  <c r="Q92" i="14"/>
  <c r="L102" i="15"/>
  <c r="Q102" i="14"/>
  <c r="B37" i="14"/>
  <c r="H37" i="14" s="1"/>
  <c r="J37" i="13"/>
  <c r="U37" i="13"/>
  <c r="B36" i="14"/>
  <c r="H36" i="14" s="1"/>
  <c r="J36" i="13"/>
  <c r="U36" i="13"/>
  <c r="B35" i="14"/>
  <c r="H35" i="14" s="1"/>
  <c r="J35" i="13"/>
  <c r="U35" i="13"/>
  <c r="B34" i="14"/>
  <c r="H34" i="14" s="1"/>
  <c r="J34" i="13"/>
  <c r="U34" i="13"/>
  <c r="B33" i="14"/>
  <c r="H33" i="14" s="1"/>
  <c r="J33" i="13"/>
  <c r="U33" i="13"/>
  <c r="B32" i="14"/>
  <c r="H32" i="14" s="1"/>
  <c r="J32" i="13"/>
  <c r="U32" i="13"/>
  <c r="B31" i="14"/>
  <c r="H31" i="14" s="1"/>
  <c r="J31" i="13"/>
  <c r="U31" i="13"/>
  <c r="B30" i="14"/>
  <c r="H30" i="14" s="1"/>
  <c r="J30" i="13"/>
  <c r="U30" i="13"/>
  <c r="B29" i="14"/>
  <c r="H29" i="14" s="1"/>
  <c r="J29" i="13"/>
  <c r="U29" i="13"/>
  <c r="B28" i="14"/>
  <c r="H28" i="14" s="1"/>
  <c r="J28" i="13"/>
  <c r="U28" i="13"/>
  <c r="B27" i="14"/>
  <c r="H27" i="14" s="1"/>
  <c r="J27" i="13"/>
  <c r="U27" i="13"/>
  <c r="O37" i="16"/>
  <c r="T37" i="15"/>
  <c r="N37" i="16"/>
  <c r="S37" i="15"/>
  <c r="M37" i="16"/>
  <c r="R37" i="15"/>
  <c r="L37" i="16"/>
  <c r="Q37" i="15"/>
  <c r="O36" i="16"/>
  <c r="T36" i="15"/>
  <c r="N36" i="16"/>
  <c r="S36" i="15"/>
  <c r="M36" i="16"/>
  <c r="R36" i="15"/>
  <c r="L36" i="16"/>
  <c r="Q36" i="15"/>
  <c r="O35" i="16"/>
  <c r="T35" i="15"/>
  <c r="N35" i="16"/>
  <c r="S35" i="15"/>
  <c r="M35" i="16"/>
  <c r="R35" i="15"/>
  <c r="L35" i="16"/>
  <c r="Q35" i="15"/>
  <c r="O34" i="16"/>
  <c r="T34" i="15"/>
  <c r="N34" i="16"/>
  <c r="S34" i="15"/>
  <c r="M34" i="16"/>
  <c r="R34" i="15"/>
  <c r="L34" i="16"/>
  <c r="Q34" i="15"/>
  <c r="O33" i="16"/>
  <c r="T33" i="15"/>
  <c r="N33" i="16"/>
  <c r="S33" i="15"/>
  <c r="M33" i="16"/>
  <c r="R33" i="15"/>
  <c r="L33" i="16"/>
  <c r="Q33" i="15"/>
  <c r="O32" i="16"/>
  <c r="T32" i="15"/>
  <c r="N32" i="16"/>
  <c r="S32" i="15"/>
  <c r="M32" i="16"/>
  <c r="R32" i="15"/>
  <c r="L32" i="16"/>
  <c r="Q32" i="15"/>
  <c r="O31" i="16"/>
  <c r="T31" i="15"/>
  <c r="N31" i="16"/>
  <c r="S31" i="15"/>
  <c r="M31" i="16"/>
  <c r="R31" i="15"/>
  <c r="L31" i="16"/>
  <c r="Q31" i="15"/>
  <c r="O30" i="16"/>
  <c r="T30" i="15"/>
  <c r="N30" i="16"/>
  <c r="S30" i="15"/>
  <c r="M30" i="16"/>
  <c r="R30" i="15"/>
  <c r="L30" i="16"/>
  <c r="Q30" i="15"/>
  <c r="O29" i="16"/>
  <c r="T29" i="15"/>
  <c r="N29" i="16"/>
  <c r="S29" i="15"/>
  <c r="M29" i="16"/>
  <c r="R29" i="15"/>
  <c r="L29" i="16"/>
  <c r="Q29" i="15"/>
  <c r="O28" i="16"/>
  <c r="T28" i="15"/>
  <c r="N28" i="16"/>
  <c r="S28" i="15"/>
  <c r="M28" i="16"/>
  <c r="R28" i="15"/>
  <c r="L28" i="16"/>
  <c r="Q28" i="15"/>
  <c r="O27" i="16"/>
  <c r="T27" i="15"/>
  <c r="N27" i="16"/>
  <c r="S27" i="15"/>
  <c r="M27" i="16"/>
  <c r="R27" i="15"/>
  <c r="L27" i="16"/>
  <c r="Q27" i="15"/>
  <c r="O95" i="18"/>
  <c r="T95" i="17"/>
  <c r="N95" i="18"/>
  <c r="S95" i="17"/>
  <c r="M95" i="18"/>
  <c r="R95" i="17"/>
  <c r="L95" i="18"/>
  <c r="Q95" i="17"/>
  <c r="K95" i="18"/>
  <c r="P95" i="17"/>
  <c r="O94" i="18"/>
  <c r="T94" i="17"/>
  <c r="N94" i="18"/>
  <c r="S94" i="17"/>
  <c r="M94" i="18"/>
  <c r="R94" i="17"/>
  <c r="L94" i="18"/>
  <c r="Q94" i="17"/>
  <c r="K94" i="18"/>
  <c r="P94" i="17"/>
  <c r="B155" i="17"/>
  <c r="H155" i="17" s="1"/>
  <c r="J155" i="16"/>
  <c r="U155" i="16"/>
  <c r="B154" i="17"/>
  <c r="H154" i="17" s="1"/>
  <c r="J154" i="16"/>
  <c r="U154" i="16"/>
  <c r="B153" i="17"/>
  <c r="H153" i="17" s="1"/>
  <c r="J153" i="16"/>
  <c r="U153" i="16"/>
  <c r="B152" i="17"/>
  <c r="H152" i="17" s="1"/>
  <c r="J152" i="16"/>
  <c r="U152" i="16"/>
  <c r="B151" i="17"/>
  <c r="H151" i="17" s="1"/>
  <c r="J151" i="16"/>
  <c r="U151" i="16"/>
  <c r="B150" i="17"/>
  <c r="H150" i="17" s="1"/>
  <c r="J150" i="16"/>
  <c r="U150" i="16"/>
  <c r="B149" i="17"/>
  <c r="H149" i="17" s="1"/>
  <c r="J149" i="16"/>
  <c r="U149" i="16"/>
  <c r="B148" i="17"/>
  <c r="H148" i="17" s="1"/>
  <c r="J148" i="16"/>
  <c r="U148" i="16"/>
  <c r="B147" i="17"/>
  <c r="H147" i="17" s="1"/>
  <c r="J147" i="16"/>
  <c r="U147" i="16"/>
  <c r="B146" i="17"/>
  <c r="H146" i="17" s="1"/>
  <c r="J146" i="16"/>
  <c r="U146" i="16"/>
  <c r="B145" i="17"/>
  <c r="H145" i="17" s="1"/>
  <c r="J145" i="16"/>
  <c r="U145" i="16"/>
  <c r="B144" i="17"/>
  <c r="H144" i="17" s="1"/>
  <c r="J144" i="16"/>
  <c r="U144" i="16"/>
  <c r="B143" i="17"/>
  <c r="H143" i="17" s="1"/>
  <c r="J143" i="16"/>
  <c r="U143" i="16"/>
  <c r="B142" i="17"/>
  <c r="H142" i="17" s="1"/>
  <c r="J142" i="16"/>
  <c r="U142" i="16"/>
  <c r="B141" i="17"/>
  <c r="H141" i="17" s="1"/>
  <c r="J141" i="16"/>
  <c r="U141" i="16"/>
  <c r="B140" i="17"/>
  <c r="H140" i="17" s="1"/>
  <c r="J140" i="16"/>
  <c r="U140" i="16"/>
  <c r="B139" i="17"/>
  <c r="H139" i="17" s="1"/>
  <c r="J139" i="16"/>
  <c r="U139" i="16"/>
  <c r="B138" i="17"/>
  <c r="H138" i="17" s="1"/>
  <c r="J138" i="16"/>
  <c r="U138" i="16"/>
  <c r="B137" i="17"/>
  <c r="H137" i="17" s="1"/>
  <c r="J137" i="16"/>
  <c r="U137" i="16"/>
  <c r="O155" i="18"/>
  <c r="T155" i="17"/>
  <c r="N155" i="18"/>
  <c r="S155" i="17"/>
  <c r="M155" i="18"/>
  <c r="R155" i="17"/>
  <c r="L155" i="18"/>
  <c r="Q155" i="17"/>
  <c r="K155" i="18"/>
  <c r="P155" i="17"/>
  <c r="O154" i="18"/>
  <c r="T154" i="17"/>
  <c r="N154" i="18"/>
  <c r="S154" i="17"/>
  <c r="M154" i="18"/>
  <c r="R154" i="17"/>
  <c r="L154" i="18"/>
  <c r="Q154" i="17"/>
  <c r="K154" i="18"/>
  <c r="P154" i="17"/>
  <c r="O153" i="18"/>
  <c r="T153" i="17"/>
  <c r="N153" i="18"/>
  <c r="S153" i="17"/>
  <c r="M153" i="18"/>
  <c r="R153" i="17"/>
  <c r="L153" i="18"/>
  <c r="Q153" i="17"/>
  <c r="K153" i="18"/>
  <c r="P153" i="17"/>
  <c r="O152" i="18"/>
  <c r="T152" i="17"/>
  <c r="N152" i="18"/>
  <c r="S152" i="17"/>
  <c r="M152" i="18"/>
  <c r="R152" i="17"/>
  <c r="L152" i="18"/>
  <c r="Q152" i="17"/>
  <c r="K152" i="18"/>
  <c r="P152" i="17"/>
  <c r="O151" i="18"/>
  <c r="T151" i="17"/>
  <c r="N151" i="18"/>
  <c r="S151" i="17"/>
  <c r="M151" i="18"/>
  <c r="R151" i="17"/>
  <c r="L151" i="18"/>
  <c r="Q151" i="17"/>
  <c r="K151" i="18"/>
  <c r="P151" i="17"/>
  <c r="O150" i="18"/>
  <c r="T150" i="17"/>
  <c r="N150" i="18"/>
  <c r="S150" i="17"/>
  <c r="M150" i="18"/>
  <c r="R150" i="17"/>
  <c r="L150" i="18"/>
  <c r="Q150" i="17"/>
  <c r="K150" i="18"/>
  <c r="P150" i="17"/>
  <c r="O149" i="18"/>
  <c r="T149" i="17"/>
  <c r="N149" i="18"/>
  <c r="S149" i="17"/>
  <c r="M149" i="18"/>
  <c r="R149" i="17"/>
  <c r="L149" i="18"/>
  <c r="Q149" i="17"/>
  <c r="K149" i="18"/>
  <c r="P149" i="17"/>
  <c r="O148" i="18"/>
  <c r="T148" i="17"/>
  <c r="N148" i="18"/>
  <c r="S148" i="17"/>
  <c r="M148" i="18"/>
  <c r="R148" i="17"/>
  <c r="L148" i="18"/>
  <c r="Q148" i="17"/>
  <c r="K148" i="18"/>
  <c r="P148" i="17"/>
  <c r="O147" i="18"/>
  <c r="T147" i="17"/>
  <c r="N147" i="18"/>
  <c r="S147" i="17"/>
  <c r="M147" i="18"/>
  <c r="R147" i="17"/>
  <c r="L147" i="18"/>
  <c r="Q147" i="17"/>
  <c r="K147" i="18"/>
  <c r="P147" i="17"/>
  <c r="O146" i="18"/>
  <c r="T146" i="17"/>
  <c r="N146" i="18"/>
  <c r="S146" i="17"/>
  <c r="M146" i="18"/>
  <c r="R146" i="17"/>
  <c r="L146" i="18"/>
  <c r="Q146" i="17"/>
  <c r="K146" i="18"/>
  <c r="P146" i="17"/>
  <c r="O145" i="18"/>
  <c r="T145" i="17"/>
  <c r="N145" i="18"/>
  <c r="S145" i="17"/>
  <c r="M145" i="18"/>
  <c r="R145" i="17"/>
  <c r="L145" i="18"/>
  <c r="Q145" i="17"/>
  <c r="K145" i="18"/>
  <c r="P145" i="17"/>
  <c r="O144" i="18"/>
  <c r="T144" i="17"/>
  <c r="N144" i="18"/>
  <c r="S144" i="17"/>
  <c r="M144" i="18"/>
  <c r="R144" i="17"/>
  <c r="L144" i="18"/>
  <c r="Q144" i="17"/>
  <c r="K144" i="18"/>
  <c r="P144" i="17"/>
  <c r="O143" i="18"/>
  <c r="T143" i="17"/>
  <c r="N143" i="18"/>
  <c r="S143" i="17"/>
  <c r="M143" i="18"/>
  <c r="R143" i="17"/>
  <c r="L143" i="18"/>
  <c r="Q143" i="17"/>
  <c r="K143" i="18"/>
  <c r="P143" i="17"/>
  <c r="O142" i="18"/>
  <c r="T142" i="17"/>
  <c r="N142" i="18"/>
  <c r="S142" i="17"/>
  <c r="M142" i="18"/>
  <c r="R142" i="17"/>
  <c r="L142" i="18"/>
  <c r="Q142" i="17"/>
  <c r="K142" i="18"/>
  <c r="P142" i="17"/>
  <c r="O141" i="18"/>
  <c r="T141" i="17"/>
  <c r="N141" i="18"/>
  <c r="S141" i="17"/>
  <c r="M141" i="18"/>
  <c r="R141" i="17"/>
  <c r="L141" i="18"/>
  <c r="Q141" i="17"/>
  <c r="K141" i="18"/>
  <c r="P141" i="17"/>
  <c r="O140" i="18"/>
  <c r="T140" i="17"/>
  <c r="N140" i="18"/>
  <c r="S140" i="17"/>
  <c r="M140" i="18"/>
  <c r="R140" i="17"/>
  <c r="L140" i="18"/>
  <c r="Q140" i="17"/>
  <c r="K140" i="18"/>
  <c r="P140" i="17"/>
  <c r="O139" i="18"/>
  <c r="T139" i="17"/>
  <c r="N139" i="18"/>
  <c r="S139" i="17"/>
  <c r="M139" i="18"/>
  <c r="R139" i="17"/>
  <c r="L139" i="18"/>
  <c r="Q139" i="17"/>
  <c r="K139" i="18"/>
  <c r="P139" i="17"/>
  <c r="O138" i="18"/>
  <c r="T138" i="17"/>
  <c r="N138" i="18"/>
  <c r="S138" i="17"/>
  <c r="M138" i="18"/>
  <c r="R138" i="17"/>
  <c r="L138" i="18"/>
  <c r="Q138" i="17"/>
  <c r="K138" i="18"/>
  <c r="P138" i="17"/>
  <c r="O137" i="18"/>
  <c r="T137" i="17"/>
  <c r="N137" i="18"/>
  <c r="S137" i="17"/>
  <c r="M137" i="18"/>
  <c r="R137" i="17"/>
  <c r="L137" i="18"/>
  <c r="Q137" i="17"/>
  <c r="K137" i="18"/>
  <c r="P137" i="17"/>
  <c r="O104" i="18"/>
  <c r="T104" i="17"/>
  <c r="N104" i="18"/>
  <c r="S104" i="17"/>
  <c r="M104" i="18"/>
  <c r="R104" i="17"/>
  <c r="L104" i="18"/>
  <c r="Q104" i="17"/>
  <c r="K104" i="18"/>
  <c r="P104" i="17"/>
  <c r="O60" i="19"/>
  <c r="T60" i="18"/>
  <c r="N60" i="19"/>
  <c r="S60" i="18"/>
  <c r="M60" i="19"/>
  <c r="R60" i="18"/>
  <c r="L60" i="19"/>
  <c r="Q60" i="18"/>
  <c r="K60" i="19"/>
  <c r="P60" i="18"/>
  <c r="O59" i="19"/>
  <c r="T59" i="18"/>
  <c r="N59" i="19"/>
  <c r="S59" i="18"/>
  <c r="M59" i="19"/>
  <c r="R59" i="18"/>
  <c r="L59" i="19"/>
  <c r="Q59" i="18"/>
  <c r="K59" i="19"/>
  <c r="P59" i="18"/>
  <c r="L88" i="16"/>
  <c r="Q88" i="15"/>
  <c r="L89" i="16"/>
  <c r="Q89" i="15"/>
  <c r="L90" i="16"/>
  <c r="Q90" i="15"/>
  <c r="L91" i="16"/>
  <c r="Q91" i="15"/>
  <c r="L106" i="14"/>
  <c r="Q106" i="13"/>
  <c r="L96" i="14"/>
  <c r="Q96" i="13"/>
  <c r="L103" i="14"/>
  <c r="Q103" i="13"/>
  <c r="L93" i="14"/>
  <c r="Q93" i="13"/>
  <c r="B90" i="15"/>
  <c r="H90" i="15" s="1"/>
  <c r="B90" i="16" s="1"/>
  <c r="J90" i="14"/>
  <c r="U90" i="14"/>
  <c r="B91" i="15"/>
  <c r="H91" i="15" s="1"/>
  <c r="B91" i="16" s="1"/>
  <c r="J91" i="14"/>
  <c r="U91" i="14"/>
  <c r="B92" i="15"/>
  <c r="H92" i="15" s="1"/>
  <c r="B92" i="16" s="1"/>
  <c r="J92" i="14"/>
  <c r="B107" i="15"/>
  <c r="H107" i="15" s="1"/>
  <c r="B107" i="16" s="1"/>
  <c r="J107" i="14"/>
  <c r="B108" i="15"/>
  <c r="H108" i="15" s="1"/>
  <c r="B108" i="16" s="1"/>
  <c r="J108" i="14"/>
  <c r="B109" i="15"/>
  <c r="H109" i="15" s="1"/>
  <c r="B109" i="16" s="1"/>
  <c r="J109" i="14"/>
  <c r="B110" i="15"/>
  <c r="H110" i="15" s="1"/>
  <c r="B110" i="16" s="1"/>
  <c r="J110" i="14"/>
  <c r="B111" i="15"/>
  <c r="H111" i="15" s="1"/>
  <c r="B111" i="16" s="1"/>
  <c r="J111" i="14"/>
  <c r="B112" i="15"/>
  <c r="H112" i="15" s="1"/>
  <c r="B112" i="16" s="1"/>
  <c r="J112" i="14"/>
  <c r="B113" i="15"/>
  <c r="H113" i="15" s="1"/>
  <c r="B113" i="16" s="1"/>
  <c r="J113" i="14"/>
  <c r="B114" i="15"/>
  <c r="H114" i="15" s="1"/>
  <c r="B114" i="16" s="1"/>
  <c r="J114" i="14"/>
  <c r="K102" i="14"/>
  <c r="P102" i="13"/>
  <c r="K92" i="14"/>
  <c r="P92" i="13"/>
  <c r="M102" i="14"/>
  <c r="R102" i="13"/>
  <c r="M92" i="14"/>
  <c r="R92" i="13"/>
  <c r="N102" i="14"/>
  <c r="S102" i="13"/>
  <c r="N92" i="14"/>
  <c r="S92" i="13"/>
  <c r="O102" i="14"/>
  <c r="T102" i="13"/>
  <c r="O92" i="14"/>
  <c r="T92" i="13"/>
  <c r="O114" i="14"/>
  <c r="T114" i="13"/>
  <c r="N114" i="14"/>
  <c r="S114" i="13"/>
  <c r="M114" i="14"/>
  <c r="R114" i="13"/>
  <c r="U114" i="12"/>
  <c r="K114" i="14"/>
  <c r="P114" i="13"/>
  <c r="U114" i="13" s="1"/>
  <c r="O113" i="14"/>
  <c r="T113" i="13"/>
  <c r="N113" i="14"/>
  <c r="S113" i="13"/>
  <c r="M113" i="14"/>
  <c r="R113" i="13"/>
  <c r="U113" i="12"/>
  <c r="K113" i="14"/>
  <c r="P113" i="13"/>
  <c r="U113" i="13" s="1"/>
  <c r="O112" i="14"/>
  <c r="T112" i="13"/>
  <c r="N112" i="14"/>
  <c r="S112" i="13"/>
  <c r="M112" i="14"/>
  <c r="R112" i="13"/>
  <c r="U112" i="12"/>
  <c r="K112" i="14"/>
  <c r="P112" i="13"/>
  <c r="U112" i="13" s="1"/>
  <c r="O111" i="14"/>
  <c r="T111" i="13"/>
  <c r="N111" i="14"/>
  <c r="S111" i="13"/>
  <c r="M111" i="14"/>
  <c r="R111" i="13"/>
  <c r="U111" i="12"/>
  <c r="K111" i="14"/>
  <c r="P111" i="13"/>
  <c r="U111" i="13" s="1"/>
  <c r="O110" i="14"/>
  <c r="T110" i="13"/>
  <c r="N110" i="14"/>
  <c r="S110" i="13"/>
  <c r="M110" i="14"/>
  <c r="R110" i="13"/>
  <c r="U110" i="12"/>
  <c r="K110" i="14"/>
  <c r="P110" i="13"/>
  <c r="U110" i="13" s="1"/>
  <c r="O109" i="14"/>
  <c r="T109" i="13"/>
  <c r="N109" i="14"/>
  <c r="S109" i="13"/>
  <c r="M109" i="14"/>
  <c r="R109" i="13"/>
  <c r="U109" i="12"/>
  <c r="K109" i="14"/>
  <c r="P109" i="13"/>
  <c r="U109" i="13" s="1"/>
  <c r="O108" i="14"/>
  <c r="T108" i="13"/>
  <c r="N108" i="14"/>
  <c r="S108" i="13"/>
  <c r="M108" i="14"/>
  <c r="R108" i="13"/>
  <c r="U108" i="12"/>
  <c r="K108" i="14"/>
  <c r="P108" i="13"/>
  <c r="U108" i="13" s="1"/>
  <c r="O107" i="14"/>
  <c r="T107" i="13"/>
  <c r="U107" i="13" s="1"/>
  <c r="K62" i="14"/>
  <c r="P62" i="13"/>
  <c r="L62" i="14"/>
  <c r="Q62" i="13"/>
  <c r="M62" i="14"/>
  <c r="R62" i="13"/>
  <c r="N62" i="14"/>
  <c r="S62" i="13"/>
  <c r="O62" i="15"/>
  <c r="T62" i="14"/>
  <c r="K63" i="14"/>
  <c r="P63" i="13"/>
  <c r="L63" i="14"/>
  <c r="Q63" i="13"/>
  <c r="M63" i="14"/>
  <c r="R63" i="13"/>
  <c r="N63" i="14"/>
  <c r="S63" i="13"/>
  <c r="O63" i="15"/>
  <c r="T63" i="14"/>
  <c r="K64" i="14"/>
  <c r="P64" i="13"/>
  <c r="L64" i="14"/>
  <c r="Q64" i="13"/>
  <c r="M64" i="14"/>
  <c r="R64" i="13"/>
  <c r="N64" i="14"/>
  <c r="S64" i="13"/>
  <c r="O64" i="15"/>
  <c r="T64" i="14"/>
  <c r="K65" i="14"/>
  <c r="P65" i="13"/>
  <c r="L65" i="14"/>
  <c r="Q65" i="13"/>
  <c r="M65" i="14"/>
  <c r="R65" i="13"/>
  <c r="N65" i="14"/>
  <c r="S65" i="13"/>
  <c r="O65" i="15"/>
  <c r="T65" i="14"/>
  <c r="K66" i="14"/>
  <c r="P66" i="13"/>
  <c r="L66" i="14"/>
  <c r="Q66" i="13"/>
  <c r="M66" i="14"/>
  <c r="R66" i="13"/>
  <c r="N66" i="14"/>
  <c r="S66" i="13"/>
  <c r="O66" i="15"/>
  <c r="T66" i="14"/>
  <c r="K67" i="15"/>
  <c r="P67" i="14"/>
  <c r="L67" i="15"/>
  <c r="Q67" i="14"/>
  <c r="M67" i="15"/>
  <c r="R67" i="14"/>
  <c r="N67" i="15"/>
  <c r="S67" i="14"/>
  <c r="O67" i="15"/>
  <c r="T67" i="14"/>
  <c r="K68" i="14"/>
  <c r="P68" i="13"/>
  <c r="L68" i="14"/>
  <c r="Q68" i="13"/>
  <c r="M68" i="14"/>
  <c r="R68" i="13"/>
  <c r="N68" i="14"/>
  <c r="S68" i="13"/>
  <c r="O68" i="15"/>
  <c r="T68" i="14"/>
  <c r="K69" i="14"/>
  <c r="P69" i="13"/>
  <c r="L69" i="14"/>
  <c r="Q69" i="13"/>
  <c r="M69" i="14"/>
  <c r="R69" i="13"/>
  <c r="N69" i="14"/>
  <c r="S69" i="13"/>
  <c r="O69" i="15"/>
  <c r="T69" i="14"/>
  <c r="K70" i="14"/>
  <c r="P70" i="13"/>
  <c r="L70" i="14"/>
  <c r="Q70" i="13"/>
  <c r="M70" i="14"/>
  <c r="R70" i="13"/>
  <c r="N70" i="14"/>
  <c r="S70" i="13"/>
  <c r="O70" i="15"/>
  <c r="T70" i="14"/>
  <c r="K71" i="14"/>
  <c r="P71" i="13"/>
  <c r="L71" i="14"/>
  <c r="Q71" i="13"/>
  <c r="M71" i="14"/>
  <c r="R71" i="13"/>
  <c r="N71" i="14"/>
  <c r="S71" i="13"/>
  <c r="O71" i="15"/>
  <c r="T71" i="14"/>
  <c r="K72" i="14"/>
  <c r="P72" i="13"/>
  <c r="L72" i="14"/>
  <c r="Q72" i="13"/>
  <c r="M72" i="14"/>
  <c r="R72" i="13"/>
  <c r="N72" i="14"/>
  <c r="S72" i="13"/>
  <c r="O72" i="15"/>
  <c r="T72" i="14"/>
  <c r="O61" i="14"/>
  <c r="T61" i="13"/>
  <c r="K103" i="12"/>
  <c r="P103" i="11"/>
  <c r="K93" i="12"/>
  <c r="K115" i="12" s="1"/>
  <c r="P93" i="11"/>
  <c r="P115" i="11" s="1"/>
  <c r="M103" i="12"/>
  <c r="R103" i="11"/>
  <c r="M93" i="12"/>
  <c r="M115" i="12" s="1"/>
  <c r="R93" i="11"/>
  <c r="R115" i="11" s="1"/>
  <c r="N103" i="12"/>
  <c r="S103" i="11"/>
  <c r="N93" i="12"/>
  <c r="N115" i="12" s="1"/>
  <c r="S93" i="11"/>
  <c r="S115" i="11" s="1"/>
  <c r="L58" i="9"/>
  <c r="L73" i="9" s="1"/>
  <c r="L158" i="9" s="1"/>
  <c r="Q58" i="8"/>
  <c r="Q73" i="8" s="1"/>
  <c r="Q158" i="8" s="1"/>
  <c r="L136" i="10"/>
  <c r="Q136" i="9"/>
  <c r="M58" i="9"/>
  <c r="M73" i="9" s="1"/>
  <c r="R58" i="8"/>
  <c r="R73" i="8" s="1"/>
  <c r="M136" i="10"/>
  <c r="R136" i="9"/>
  <c r="N58" i="9"/>
  <c r="N73" i="9" s="1"/>
  <c r="S58" i="8"/>
  <c r="S73" i="8" s="1"/>
  <c r="N136" i="10"/>
  <c r="S136" i="9"/>
  <c r="B103" i="11"/>
  <c r="H103" i="11" s="1"/>
  <c r="J103" i="10"/>
  <c r="U103" i="10"/>
  <c r="B93" i="11"/>
  <c r="H93" i="11" s="1"/>
  <c r="J93" i="10"/>
  <c r="U93" i="10"/>
  <c r="B61" i="11"/>
  <c r="H61" i="11" s="1"/>
  <c r="J61" i="10"/>
  <c r="U61" i="10"/>
  <c r="O136" i="12"/>
  <c r="T136" i="11"/>
  <c r="B119" i="14"/>
  <c r="H119" i="14" s="1"/>
  <c r="J119" i="13"/>
  <c r="B120" i="14"/>
  <c r="H120" i="14" s="1"/>
  <c r="J120" i="13"/>
  <c r="B121" i="14"/>
  <c r="H121" i="14" s="1"/>
  <c r="J121" i="13"/>
  <c r="B122" i="14"/>
  <c r="H122" i="14" s="1"/>
  <c r="J122" i="13"/>
  <c r="B123" i="14"/>
  <c r="H123" i="14" s="1"/>
  <c r="J123" i="13"/>
  <c r="B124" i="14"/>
  <c r="H124" i="14" s="1"/>
  <c r="J124" i="13"/>
  <c r="B126" i="14"/>
  <c r="H126" i="14" s="1"/>
  <c r="J126" i="13"/>
  <c r="B127" i="14"/>
  <c r="H127" i="14" s="1"/>
  <c r="J127" i="13"/>
  <c r="P20" i="11"/>
  <c r="P38" i="11" s="1"/>
  <c r="K20" i="12"/>
  <c r="K38" i="12" s="1"/>
  <c r="O22" i="18"/>
  <c r="T22" i="17"/>
  <c r="N22" i="18"/>
  <c r="S22" i="17"/>
  <c r="M22" i="18"/>
  <c r="R22" i="17"/>
  <c r="L22" i="18"/>
  <c r="Q22" i="17"/>
  <c r="O21" i="18"/>
  <c r="T21" i="17"/>
  <c r="N21" i="18"/>
  <c r="S21" i="17"/>
  <c r="M21" i="18"/>
  <c r="R21" i="17"/>
  <c r="L21" i="18"/>
  <c r="Q21" i="17"/>
  <c r="U26" i="11"/>
  <c r="B26" i="12"/>
  <c r="H26" i="12" s="1"/>
  <c r="B26" i="13" s="1"/>
  <c r="H26" i="13" s="1"/>
  <c r="U25" i="11"/>
  <c r="B25" i="12"/>
  <c r="H25" i="12" s="1"/>
  <c r="B25" i="13" s="1"/>
  <c r="H25" i="13" s="1"/>
  <c r="U22" i="13"/>
  <c r="B22" i="14"/>
  <c r="H22" i="14" s="1"/>
  <c r="J22" i="13"/>
  <c r="U21" i="13"/>
  <c r="B21" i="14"/>
  <c r="H21" i="14" s="1"/>
  <c r="J21" i="13"/>
  <c r="U19" i="10"/>
  <c r="J19" i="10"/>
  <c r="U18" i="10"/>
  <c r="J18" i="10"/>
  <c r="P18" i="13"/>
  <c r="P25" i="12"/>
  <c r="U25" i="12" s="1"/>
  <c r="P19" i="13"/>
  <c r="P26" i="12"/>
  <c r="U26" i="12" s="1"/>
  <c r="T20" i="12"/>
  <c r="T38" i="12" s="1"/>
  <c r="U24" i="13"/>
  <c r="J24" i="13"/>
  <c r="K158" i="1"/>
  <c r="K135" i="2" s="1"/>
  <c r="K157" i="2" s="1"/>
  <c r="K158" i="2" s="1"/>
  <c r="H158" i="1"/>
  <c r="H135" i="31" s="1"/>
  <c r="H157" i="31" s="1"/>
  <c r="T133" i="12"/>
  <c r="O133" i="13"/>
  <c r="S133" i="12"/>
  <c r="N133" i="13"/>
  <c r="R133" i="12"/>
  <c r="M133" i="13"/>
  <c r="U133" i="11"/>
  <c r="P133" i="12"/>
  <c r="K133" i="13"/>
  <c r="Q133" i="12"/>
  <c r="L133" i="13"/>
  <c r="T132" i="12"/>
  <c r="O132" i="13"/>
  <c r="S132" i="12"/>
  <c r="N132" i="13"/>
  <c r="R132" i="12"/>
  <c r="M132" i="13"/>
  <c r="U132" i="11"/>
  <c r="P132" i="12"/>
  <c r="K132" i="13"/>
  <c r="Q132" i="12"/>
  <c r="L132" i="13"/>
  <c r="T131" i="12"/>
  <c r="O131" i="13"/>
  <c r="S131" i="12"/>
  <c r="N131" i="13"/>
  <c r="R131" i="12"/>
  <c r="M131" i="13"/>
  <c r="U131" i="11"/>
  <c r="P131" i="12"/>
  <c r="K131" i="13"/>
  <c r="Q131" i="12"/>
  <c r="L131" i="13"/>
  <c r="T130" i="12"/>
  <c r="O130" i="13"/>
  <c r="S130" i="12"/>
  <c r="N130" i="13"/>
  <c r="R130" i="12"/>
  <c r="M130" i="13"/>
  <c r="U130" i="11"/>
  <c r="P130" i="12"/>
  <c r="K130" i="13"/>
  <c r="Q130" i="12"/>
  <c r="L130" i="13"/>
  <c r="T129" i="12"/>
  <c r="O129" i="13"/>
  <c r="S129" i="12"/>
  <c r="N129" i="13"/>
  <c r="R129" i="12"/>
  <c r="M129" i="13"/>
  <c r="U129" i="11"/>
  <c r="P129" i="12"/>
  <c r="K129" i="13"/>
  <c r="Q129" i="12"/>
  <c r="L129" i="13"/>
  <c r="T128" i="12"/>
  <c r="O128" i="13"/>
  <c r="S128" i="12"/>
  <c r="N128" i="13"/>
  <c r="R128" i="12"/>
  <c r="M128" i="13"/>
  <c r="U128" i="11"/>
  <c r="P128" i="12"/>
  <c r="K128" i="13"/>
  <c r="Q128" i="12"/>
  <c r="L128" i="13"/>
  <c r="T127" i="12"/>
  <c r="O127" i="13"/>
  <c r="S127" i="12"/>
  <c r="N127" i="13"/>
  <c r="R127" i="12"/>
  <c r="M127" i="13"/>
  <c r="U127" i="11"/>
  <c r="P127" i="12"/>
  <c r="K127" i="13"/>
  <c r="Q127" i="12"/>
  <c r="L127" i="13"/>
  <c r="T126" i="12"/>
  <c r="O126" i="13"/>
  <c r="S126" i="12"/>
  <c r="N126" i="13"/>
  <c r="R126" i="12"/>
  <c r="M126" i="13"/>
  <c r="U126" i="11"/>
  <c r="P126" i="12"/>
  <c r="K126" i="13"/>
  <c r="Q126" i="12"/>
  <c r="L126" i="13"/>
  <c r="T125" i="12"/>
  <c r="O125" i="13"/>
  <c r="S125" i="12"/>
  <c r="N125" i="13"/>
  <c r="R125" i="12"/>
  <c r="M125" i="13"/>
  <c r="U125" i="11"/>
  <c r="P125" i="12"/>
  <c r="K125" i="13"/>
  <c r="Q125" i="12"/>
  <c r="L125" i="13"/>
  <c r="T124" i="12"/>
  <c r="O124" i="13"/>
  <c r="S124" i="12"/>
  <c r="N124" i="13"/>
  <c r="R124" i="12"/>
  <c r="M124" i="13"/>
  <c r="U124" i="11"/>
  <c r="P124" i="12"/>
  <c r="K124" i="13"/>
  <c r="Q124" i="12"/>
  <c r="L124" i="13"/>
  <c r="T123" i="12"/>
  <c r="O123" i="13"/>
  <c r="S123" i="12"/>
  <c r="N123" i="13"/>
  <c r="R123" i="12"/>
  <c r="M123" i="13"/>
  <c r="U123" i="11"/>
  <c r="P123" i="12"/>
  <c r="K123" i="13"/>
  <c r="Q123" i="12"/>
  <c r="L123" i="13"/>
  <c r="T122" i="12"/>
  <c r="O122" i="13"/>
  <c r="S122" i="12"/>
  <c r="N122" i="13"/>
  <c r="R122" i="12"/>
  <c r="M122" i="13"/>
  <c r="U122" i="11"/>
  <c r="P122" i="12"/>
  <c r="K122" i="13"/>
  <c r="Q122" i="12"/>
  <c r="L122" i="13"/>
  <c r="T121" i="12"/>
  <c r="O121" i="13"/>
  <c r="S121" i="12"/>
  <c r="N121" i="13"/>
  <c r="R121" i="12"/>
  <c r="M121" i="13"/>
  <c r="U121" i="11"/>
  <c r="P121" i="12"/>
  <c r="K121" i="13"/>
  <c r="Q121" i="12"/>
  <c r="L121" i="13"/>
  <c r="T120" i="12"/>
  <c r="O120" i="13"/>
  <c r="S120" i="12"/>
  <c r="N120" i="13"/>
  <c r="R120" i="12"/>
  <c r="M120" i="13"/>
  <c r="U120" i="11"/>
  <c r="P120" i="12"/>
  <c r="K120" i="13"/>
  <c r="Q120" i="12"/>
  <c r="L120" i="13"/>
  <c r="T119" i="13"/>
  <c r="O119" i="14"/>
  <c r="S119" i="13"/>
  <c r="N119" i="14"/>
  <c r="R119" i="13"/>
  <c r="M119" i="14"/>
  <c r="Q119" i="13"/>
  <c r="L119" i="14"/>
  <c r="P119" i="13"/>
  <c r="U119" i="13" s="1"/>
  <c r="K119" i="14"/>
  <c r="U119" i="12"/>
  <c r="R41" i="12"/>
  <c r="M41" i="13"/>
  <c r="S41" i="12"/>
  <c r="N41" i="13"/>
  <c r="T118" i="12"/>
  <c r="O118" i="13"/>
  <c r="S118" i="12"/>
  <c r="N118" i="13"/>
  <c r="R118" i="12"/>
  <c r="M118" i="13"/>
  <c r="Q118" i="12"/>
  <c r="L118" i="13"/>
  <c r="P118" i="12"/>
  <c r="K118" i="13"/>
  <c r="T6" i="13"/>
  <c r="H118" i="7"/>
  <c r="Q77" i="13"/>
  <c r="L77" i="14"/>
  <c r="P77" i="13"/>
  <c r="K77" i="14"/>
  <c r="U77" i="12"/>
  <c r="R77" i="13"/>
  <c r="M77" i="14"/>
  <c r="S77" i="13"/>
  <c r="N77" i="14"/>
  <c r="T77" i="13"/>
  <c r="O77" i="14"/>
  <c r="Q78" i="13"/>
  <c r="L78" i="14"/>
  <c r="P78" i="13"/>
  <c r="K78" i="14"/>
  <c r="U78" i="12"/>
  <c r="R78" i="13"/>
  <c r="M78" i="14"/>
  <c r="S78" i="13"/>
  <c r="N78" i="14"/>
  <c r="T78" i="13"/>
  <c r="O78" i="14"/>
  <c r="Q79" i="13"/>
  <c r="L79" i="14"/>
  <c r="P79" i="13"/>
  <c r="K79" i="14"/>
  <c r="U79" i="12"/>
  <c r="R79" i="13"/>
  <c r="M79" i="14"/>
  <c r="S79" i="13"/>
  <c r="N79" i="14"/>
  <c r="T79" i="13"/>
  <c r="O79" i="14"/>
  <c r="Q80" i="13"/>
  <c r="L80" i="14"/>
  <c r="P80" i="13"/>
  <c r="K80" i="14"/>
  <c r="U80" i="12"/>
  <c r="R80" i="13"/>
  <c r="M80" i="14"/>
  <c r="S80" i="13"/>
  <c r="N80" i="14"/>
  <c r="T80" i="13"/>
  <c r="O80" i="14"/>
  <c r="Q81" i="13"/>
  <c r="L81" i="14"/>
  <c r="P81" i="13"/>
  <c r="K81" i="14"/>
  <c r="U81" i="12"/>
  <c r="R81" i="13"/>
  <c r="M81" i="14"/>
  <c r="S81" i="13"/>
  <c r="N81" i="14"/>
  <c r="T81" i="13"/>
  <c r="O81" i="14"/>
  <c r="Q82" i="13"/>
  <c r="L82" i="14"/>
  <c r="P82" i="13"/>
  <c r="K82" i="14"/>
  <c r="R82" i="13"/>
  <c r="M82" i="14"/>
  <c r="S82" i="13"/>
  <c r="N82" i="14"/>
  <c r="T82" i="13"/>
  <c r="O82" i="14"/>
  <c r="Q83" i="13"/>
  <c r="L83" i="14"/>
  <c r="P83" i="13"/>
  <c r="K83" i="14"/>
  <c r="U83" i="12"/>
  <c r="R83" i="13"/>
  <c r="M83" i="14"/>
  <c r="S83" i="13"/>
  <c r="N83" i="14"/>
  <c r="T83" i="13"/>
  <c r="O83" i="14"/>
  <c r="Q84" i="13"/>
  <c r="L84" i="14"/>
  <c r="P84" i="13"/>
  <c r="K84" i="14"/>
  <c r="U84" i="12"/>
  <c r="R84" i="13"/>
  <c r="M84" i="14"/>
  <c r="S84" i="13"/>
  <c r="N84" i="14"/>
  <c r="T84" i="13"/>
  <c r="O84" i="14"/>
  <c r="Q85" i="13"/>
  <c r="L85" i="14"/>
  <c r="P85" i="13"/>
  <c r="K85" i="14"/>
  <c r="U85" i="12"/>
  <c r="R85" i="13"/>
  <c r="M85" i="14"/>
  <c r="S85" i="13"/>
  <c r="N85" i="14"/>
  <c r="T85" i="13"/>
  <c r="O85" i="14"/>
  <c r="Q86" i="13"/>
  <c r="L86" i="14"/>
  <c r="P86" i="13"/>
  <c r="K86" i="14"/>
  <c r="U86" i="12"/>
  <c r="R86" i="13"/>
  <c r="M86" i="14"/>
  <c r="S86" i="13"/>
  <c r="N86" i="14"/>
  <c r="T86" i="13"/>
  <c r="O86" i="14"/>
  <c r="Q87" i="13"/>
  <c r="L87" i="14"/>
  <c r="P87" i="13"/>
  <c r="K87" i="14"/>
  <c r="U87" i="12"/>
  <c r="R87" i="13"/>
  <c r="M87" i="14"/>
  <c r="S87" i="13"/>
  <c r="N87" i="14"/>
  <c r="T87" i="13"/>
  <c r="O87" i="14"/>
  <c r="U98" i="12"/>
  <c r="Q99" i="13"/>
  <c r="P99" i="13"/>
  <c r="U99" i="12"/>
  <c r="R99" i="13"/>
  <c r="S99" i="13"/>
  <c r="T99" i="13"/>
  <c r="Q100" i="13"/>
  <c r="P100" i="13"/>
  <c r="U100" i="12"/>
  <c r="R100" i="13"/>
  <c r="S100" i="13"/>
  <c r="T100" i="13"/>
  <c r="Q101" i="13"/>
  <c r="P101" i="13"/>
  <c r="U101" i="12"/>
  <c r="R101" i="13"/>
  <c r="S101" i="13"/>
  <c r="T101" i="13"/>
  <c r="R42" i="13"/>
  <c r="M42" i="14"/>
  <c r="R24" i="15" s="1"/>
  <c r="S42" i="13"/>
  <c r="N42" i="14"/>
  <c r="S24" i="15" s="1"/>
  <c r="T42" i="13"/>
  <c r="O42" i="14"/>
  <c r="T24" i="15" s="1"/>
  <c r="R43" i="13"/>
  <c r="M43" i="14"/>
  <c r="R25" i="15" s="1"/>
  <c r="S43" i="13"/>
  <c r="N43" i="14"/>
  <c r="S25" i="15" s="1"/>
  <c r="T43" i="13"/>
  <c r="O43" i="14"/>
  <c r="T25" i="15" s="1"/>
  <c r="R44" i="13"/>
  <c r="M44" i="14"/>
  <c r="R26" i="15" s="1"/>
  <c r="S44" i="13"/>
  <c r="N44" i="14"/>
  <c r="S26" i="15" s="1"/>
  <c r="T44" i="13"/>
  <c r="O44" i="14"/>
  <c r="T26" i="15" s="1"/>
  <c r="R45" i="13"/>
  <c r="M45" i="14"/>
  <c r="S45" i="13"/>
  <c r="N45" i="14"/>
  <c r="T45" i="13"/>
  <c r="O45" i="14"/>
  <c r="R46" i="13"/>
  <c r="M46" i="14"/>
  <c r="S46" i="13"/>
  <c r="N46" i="14"/>
  <c r="T46" i="13"/>
  <c r="O46" i="14"/>
  <c r="R47" i="13"/>
  <c r="M47" i="14"/>
  <c r="S47" i="13"/>
  <c r="N47" i="14"/>
  <c r="T47" i="13"/>
  <c r="O47" i="14"/>
  <c r="R48" i="13"/>
  <c r="M48" i="14"/>
  <c r="S48" i="13"/>
  <c r="N48" i="14"/>
  <c r="T48" i="13"/>
  <c r="O48" i="14"/>
  <c r="R49" i="13"/>
  <c r="M49" i="14"/>
  <c r="S49" i="13"/>
  <c r="N49" i="14"/>
  <c r="T49" i="13"/>
  <c r="O49" i="14"/>
  <c r="R50" i="13"/>
  <c r="M50" i="14"/>
  <c r="S50" i="13"/>
  <c r="N50" i="14"/>
  <c r="T50" i="13"/>
  <c r="O50" i="14"/>
  <c r="R51" i="13"/>
  <c r="M51" i="14"/>
  <c r="S51" i="13"/>
  <c r="N51" i="14"/>
  <c r="T51" i="13"/>
  <c r="O51" i="14"/>
  <c r="R52" i="13"/>
  <c r="M52" i="14"/>
  <c r="S52" i="13"/>
  <c r="N52" i="14"/>
  <c r="T52" i="13"/>
  <c r="O52" i="14"/>
  <c r="R53" i="13"/>
  <c r="M53" i="14"/>
  <c r="S53" i="13"/>
  <c r="N53" i="14"/>
  <c r="T53" i="13"/>
  <c r="O53" i="14"/>
  <c r="R54" i="13"/>
  <c r="M54" i="14"/>
  <c r="S54" i="13"/>
  <c r="N54" i="14"/>
  <c r="T54" i="13"/>
  <c r="O54" i="14"/>
  <c r="R55" i="13"/>
  <c r="M55" i="14"/>
  <c r="S55" i="13"/>
  <c r="N55" i="14"/>
  <c r="T55" i="13"/>
  <c r="O55" i="14"/>
  <c r="R56" i="13"/>
  <c r="M56" i="14"/>
  <c r="S56" i="13"/>
  <c r="N56" i="14"/>
  <c r="T56" i="13"/>
  <c r="O56" i="14"/>
  <c r="R57" i="13"/>
  <c r="M57" i="14"/>
  <c r="S57" i="13"/>
  <c r="N57" i="14"/>
  <c r="T57" i="13"/>
  <c r="O57" i="14"/>
  <c r="T41" i="13"/>
  <c r="O41" i="14"/>
  <c r="R6" i="13"/>
  <c r="S6" i="13"/>
  <c r="R7" i="13"/>
  <c r="S7" i="13"/>
  <c r="T7" i="13"/>
  <c r="R8" i="13"/>
  <c r="S8" i="13"/>
  <c r="T8" i="13"/>
  <c r="R9" i="13"/>
  <c r="S9" i="13"/>
  <c r="T9" i="13"/>
  <c r="R10" i="13"/>
  <c r="S10" i="13"/>
  <c r="T10" i="13"/>
  <c r="R11" i="13"/>
  <c r="S11" i="13"/>
  <c r="T11" i="13"/>
  <c r="R12" i="13"/>
  <c r="S12" i="13"/>
  <c r="T12" i="13"/>
  <c r="R13" i="13"/>
  <c r="S13" i="13"/>
  <c r="T13" i="13"/>
  <c r="R14" i="13"/>
  <c r="S14" i="13"/>
  <c r="T14" i="13"/>
  <c r="R15" i="13"/>
  <c r="S15" i="13"/>
  <c r="T15" i="13"/>
  <c r="R16" i="13"/>
  <c r="S16" i="13"/>
  <c r="T16" i="13"/>
  <c r="R17" i="13"/>
  <c r="S17" i="13"/>
  <c r="T17" i="13"/>
  <c r="R18" i="15"/>
  <c r="S18" i="15"/>
  <c r="T18" i="15"/>
  <c r="R19" i="15"/>
  <c r="S19" i="15"/>
  <c r="T19" i="15"/>
  <c r="B77" i="15"/>
  <c r="H77" i="15" s="1"/>
  <c r="B77" i="16" s="1"/>
  <c r="J77" i="14"/>
  <c r="B78" i="15"/>
  <c r="H78" i="15" s="1"/>
  <c r="B78" i="16" s="1"/>
  <c r="J78" i="14"/>
  <c r="B79" i="15"/>
  <c r="H79" i="15" s="1"/>
  <c r="B79" i="16" s="1"/>
  <c r="J79" i="14"/>
  <c r="B80" i="15"/>
  <c r="H80" i="15" s="1"/>
  <c r="B80" i="16" s="1"/>
  <c r="J80" i="14"/>
  <c r="B81" i="15"/>
  <c r="H81" i="15" s="1"/>
  <c r="B81" i="16" s="1"/>
  <c r="J81" i="14"/>
  <c r="B82" i="15"/>
  <c r="H82" i="15" s="1"/>
  <c r="B82" i="16" s="1"/>
  <c r="J82" i="14"/>
  <c r="B83" i="15"/>
  <c r="H83" i="15" s="1"/>
  <c r="B83" i="16" s="1"/>
  <c r="J83" i="14"/>
  <c r="B84" i="15"/>
  <c r="H84" i="15" s="1"/>
  <c r="B84" i="16" s="1"/>
  <c r="J84" i="14"/>
  <c r="B85" i="15"/>
  <c r="H85" i="15" s="1"/>
  <c r="B85" i="16" s="1"/>
  <c r="J85" i="14"/>
  <c r="B86" i="15"/>
  <c r="H86" i="15" s="1"/>
  <c r="B86" i="16" s="1"/>
  <c r="J86" i="14"/>
  <c r="B87" i="15"/>
  <c r="H87" i="15" s="1"/>
  <c r="B87" i="16" s="1"/>
  <c r="J87" i="14"/>
  <c r="B99" i="15"/>
  <c r="H99" i="15" s="1"/>
  <c r="B100" i="15"/>
  <c r="H100" i="15" s="1"/>
  <c r="B100" i="16" s="1"/>
  <c r="B101" i="15"/>
  <c r="H101" i="15" s="1"/>
  <c r="B101" i="16" s="1"/>
  <c r="T5" i="14"/>
  <c r="O5" i="15"/>
  <c r="S5" i="13"/>
  <c r="N5" i="14"/>
  <c r="N38" i="14" s="1"/>
  <c r="R5" i="13"/>
  <c r="M5" i="14"/>
  <c r="M38" i="14" s="1"/>
  <c r="T76" i="12"/>
  <c r="T115" i="12" s="1"/>
  <c r="O76" i="13"/>
  <c r="O115" i="13" s="1"/>
  <c r="S76" i="12"/>
  <c r="N76" i="13"/>
  <c r="R76" i="12"/>
  <c r="M76" i="13"/>
  <c r="Q76" i="12"/>
  <c r="Q115" i="12" s="1"/>
  <c r="L76" i="13"/>
  <c r="L115" i="13" s="1"/>
  <c r="P76" i="12"/>
  <c r="K76" i="13"/>
  <c r="B42" i="13"/>
  <c r="H42" i="13" s="1"/>
  <c r="H24" i="14" s="1"/>
  <c r="B24" i="15" s="1"/>
  <c r="J42" i="12"/>
  <c r="P42" i="12"/>
  <c r="K42" i="13"/>
  <c r="K24" i="14" s="1"/>
  <c r="P24" i="14" s="1"/>
  <c r="Q42" i="12"/>
  <c r="L42" i="13"/>
  <c r="Q24" i="14" s="1"/>
  <c r="B43" i="13"/>
  <c r="H43" i="13" s="1"/>
  <c r="J43" i="12"/>
  <c r="P43" i="12"/>
  <c r="K43" i="13"/>
  <c r="K25" i="14" s="1"/>
  <c r="P25" i="14" s="1"/>
  <c r="Q43" i="12"/>
  <c r="L43" i="13"/>
  <c r="Q25" i="14" s="1"/>
  <c r="B44" i="13"/>
  <c r="H44" i="13" s="1"/>
  <c r="J44" i="12"/>
  <c r="P44" i="12"/>
  <c r="K44" i="13"/>
  <c r="K26" i="14" s="1"/>
  <c r="P26" i="14" s="1"/>
  <c r="Q44" i="12"/>
  <c r="L44" i="13"/>
  <c r="Q26" i="14" s="1"/>
  <c r="B45" i="13"/>
  <c r="H45" i="13" s="1"/>
  <c r="J45" i="12"/>
  <c r="P45" i="12"/>
  <c r="K45" i="13"/>
  <c r="K27" i="14" s="1"/>
  <c r="P27" i="14" s="1"/>
  <c r="Q45" i="12"/>
  <c r="L45" i="13"/>
  <c r="B46" i="13"/>
  <c r="H46" i="13" s="1"/>
  <c r="J46" i="12"/>
  <c r="P46" i="12"/>
  <c r="K46" i="13"/>
  <c r="K28" i="14" s="1"/>
  <c r="P28" i="14" s="1"/>
  <c r="Q46" i="12"/>
  <c r="L46" i="13"/>
  <c r="B48" i="13"/>
  <c r="H48" i="13" s="1"/>
  <c r="J48" i="12"/>
  <c r="P48" i="12"/>
  <c r="K48" i="13"/>
  <c r="K30" i="14" s="1"/>
  <c r="P30" i="14" s="1"/>
  <c r="Q48" i="12"/>
  <c r="L48" i="13"/>
  <c r="B49" i="13"/>
  <c r="H49" i="13" s="1"/>
  <c r="J49" i="12"/>
  <c r="P49" i="12"/>
  <c r="K49" i="13"/>
  <c r="K31" i="14" s="1"/>
  <c r="P31" i="14" s="1"/>
  <c r="Q49" i="12"/>
  <c r="L49" i="13"/>
  <c r="B50" i="13"/>
  <c r="H50" i="13" s="1"/>
  <c r="J50" i="12"/>
  <c r="P50" i="12"/>
  <c r="K50" i="13"/>
  <c r="K32" i="14" s="1"/>
  <c r="P32" i="14" s="1"/>
  <c r="Q50" i="12"/>
  <c r="L50" i="13"/>
  <c r="B51" i="13"/>
  <c r="H51" i="13" s="1"/>
  <c r="J51" i="12"/>
  <c r="P51" i="12"/>
  <c r="K51" i="13"/>
  <c r="K33" i="14" s="1"/>
  <c r="P33" i="14" s="1"/>
  <c r="Q51" i="12"/>
  <c r="L51" i="13"/>
  <c r="B52" i="13"/>
  <c r="H52" i="13" s="1"/>
  <c r="J52" i="12"/>
  <c r="P52" i="12"/>
  <c r="K52" i="13"/>
  <c r="K34" i="14" s="1"/>
  <c r="P34" i="14" s="1"/>
  <c r="Q52" i="12"/>
  <c r="L52" i="13"/>
  <c r="B53" i="13"/>
  <c r="H53" i="13" s="1"/>
  <c r="J53" i="12"/>
  <c r="P53" i="12"/>
  <c r="K53" i="13"/>
  <c r="K35" i="14" s="1"/>
  <c r="P35" i="14" s="1"/>
  <c r="Q53" i="12"/>
  <c r="L53" i="13"/>
  <c r="B54" i="13"/>
  <c r="H54" i="13" s="1"/>
  <c r="J54" i="12"/>
  <c r="P54" i="12"/>
  <c r="K54" i="13"/>
  <c r="K36" i="14" s="1"/>
  <c r="P36" i="14" s="1"/>
  <c r="Q54" i="12"/>
  <c r="L54" i="13"/>
  <c r="B55" i="13"/>
  <c r="H55" i="13" s="1"/>
  <c r="J55" i="12"/>
  <c r="P55" i="12"/>
  <c r="K55" i="13"/>
  <c r="K37" i="14" s="1"/>
  <c r="P37" i="14" s="1"/>
  <c r="Q55" i="12"/>
  <c r="L55" i="13"/>
  <c r="B56" i="13"/>
  <c r="H56" i="13" s="1"/>
  <c r="J56" i="12"/>
  <c r="P56" i="12"/>
  <c r="K56" i="13"/>
  <c r="Q56" i="12"/>
  <c r="L56" i="13"/>
  <c r="B57" i="13"/>
  <c r="H57" i="13" s="1"/>
  <c r="J57" i="12"/>
  <c r="P57" i="12"/>
  <c r="K57" i="13"/>
  <c r="Q57" i="12"/>
  <c r="L57" i="13"/>
  <c r="P47" i="12"/>
  <c r="K47" i="13"/>
  <c r="K29" i="14" s="1"/>
  <c r="P29" i="14" s="1"/>
  <c r="Q47" i="12"/>
  <c r="L47" i="13"/>
  <c r="Q41" i="12"/>
  <c r="L41" i="13"/>
  <c r="P41" i="12"/>
  <c r="K41" i="13"/>
  <c r="U41" i="11"/>
  <c r="H41" i="12"/>
  <c r="U26" i="9"/>
  <c r="J26" i="9"/>
  <c r="U25" i="9"/>
  <c r="J25" i="9"/>
  <c r="U17" i="9"/>
  <c r="J17" i="9"/>
  <c r="U16" i="9"/>
  <c r="J16" i="9"/>
  <c r="B15" i="10"/>
  <c r="U15" i="9"/>
  <c r="J15" i="9"/>
  <c r="B14" i="10"/>
  <c r="U14" i="9"/>
  <c r="J14" i="9"/>
  <c r="B13" i="10"/>
  <c r="U13" i="9"/>
  <c r="J13" i="9"/>
  <c r="B11" i="10"/>
  <c r="U11" i="9"/>
  <c r="J11" i="9"/>
  <c r="B10" i="10"/>
  <c r="U10" i="9"/>
  <c r="J10" i="9"/>
  <c r="B9" i="10"/>
  <c r="U9" i="9"/>
  <c r="J9" i="9"/>
  <c r="B8" i="10"/>
  <c r="U8" i="9"/>
  <c r="J8" i="9"/>
  <c r="B7" i="10"/>
  <c r="U7" i="9"/>
  <c r="J7" i="9"/>
  <c r="B6" i="10"/>
  <c r="U6" i="9"/>
  <c r="J6" i="9"/>
  <c r="P6" i="12"/>
  <c r="Q6" i="12"/>
  <c r="P7" i="12"/>
  <c r="Q7" i="12"/>
  <c r="P8" i="12"/>
  <c r="Q8" i="12"/>
  <c r="P9" i="12"/>
  <c r="Q9" i="12"/>
  <c r="P10" i="12"/>
  <c r="Q10" i="12"/>
  <c r="P11" i="12"/>
  <c r="Q11" i="12"/>
  <c r="P12" i="12"/>
  <c r="Q12" i="12"/>
  <c r="P13" i="12"/>
  <c r="Q13" i="12"/>
  <c r="P14" i="12"/>
  <c r="Q14" i="12"/>
  <c r="P15" i="12"/>
  <c r="Q15" i="12"/>
  <c r="P16" i="12"/>
  <c r="Q16" i="12"/>
  <c r="P17" i="12"/>
  <c r="Q17" i="12"/>
  <c r="K18" i="14"/>
  <c r="P18" i="14" s="1"/>
  <c r="Q18" i="14"/>
  <c r="K19" i="14"/>
  <c r="P19" i="14" s="1"/>
  <c r="Q19" i="14"/>
  <c r="H76" i="7"/>
  <c r="H115" i="7" s="1"/>
  <c r="Q5" i="13"/>
  <c r="L5" i="14"/>
  <c r="L38" i="14" s="1"/>
  <c r="P5" i="13"/>
  <c r="K5" i="14"/>
  <c r="B47" i="8"/>
  <c r="J47" i="7"/>
  <c r="U47" i="7"/>
  <c r="J73" i="1"/>
  <c r="P158" i="1"/>
  <c r="T73" i="1"/>
  <c r="B125" i="14" l="1"/>
  <c r="H125" i="14" s="1"/>
  <c r="J125" i="13"/>
  <c r="H23" i="13"/>
  <c r="B23" i="14" s="1"/>
  <c r="K23" i="14"/>
  <c r="P23" i="14" s="1"/>
  <c r="Q23" i="14"/>
  <c r="S23" i="14"/>
  <c r="R23" i="14"/>
  <c r="B156" i="11"/>
  <c r="H156" i="11" s="1"/>
  <c r="J156" i="10"/>
  <c r="B134" i="14"/>
  <c r="H134" i="14" s="1"/>
  <c r="J134" i="13"/>
  <c r="B105" i="14"/>
  <c r="H105" i="14" s="1"/>
  <c r="J105" i="13"/>
  <c r="U105" i="13"/>
  <c r="N135" i="9"/>
  <c r="S135" i="8"/>
  <c r="N134" i="9"/>
  <c r="S134" i="8"/>
  <c r="S156" i="7"/>
  <c r="S157" i="7" s="1"/>
  <c r="S158" i="7" s="1"/>
  <c r="N156" i="8"/>
  <c r="M135" i="9"/>
  <c r="R135" i="8"/>
  <c r="M134" i="9"/>
  <c r="R134" i="8"/>
  <c r="R156" i="7"/>
  <c r="R157" i="7" s="1"/>
  <c r="R158" i="7" s="1"/>
  <c r="M156" i="8"/>
  <c r="L105" i="16"/>
  <c r="Q105" i="15"/>
  <c r="O156" i="12"/>
  <c r="T156" i="11"/>
  <c r="T157" i="10"/>
  <c r="O134" i="12"/>
  <c r="T134" i="11"/>
  <c r="T157" i="11" s="1"/>
  <c r="O157" i="11"/>
  <c r="O6" i="15"/>
  <c r="O38" i="14"/>
  <c r="H59" i="17"/>
  <c r="B59" i="18" s="1"/>
  <c r="J59" i="16"/>
  <c r="U59" i="16"/>
  <c r="H60" i="17"/>
  <c r="B60" i="18" s="1"/>
  <c r="J60" i="16"/>
  <c r="U60" i="16"/>
  <c r="H104" i="16"/>
  <c r="J104" i="15"/>
  <c r="U104" i="15"/>
  <c r="H94" i="16"/>
  <c r="J94" i="15"/>
  <c r="U94" i="15"/>
  <c r="H95" i="16"/>
  <c r="J95" i="15"/>
  <c r="U95" i="15"/>
  <c r="B133" i="17"/>
  <c r="H133" i="17" s="1"/>
  <c r="J133" i="16"/>
  <c r="B132" i="17"/>
  <c r="H132" i="17" s="1"/>
  <c r="J132" i="16"/>
  <c r="B131" i="17"/>
  <c r="H131" i="17" s="1"/>
  <c r="J131" i="16"/>
  <c r="B130" i="17"/>
  <c r="H130" i="17" s="1"/>
  <c r="J130" i="16"/>
  <c r="B129" i="17"/>
  <c r="H129" i="17" s="1"/>
  <c r="J129" i="16"/>
  <c r="B72" i="15"/>
  <c r="H72" i="15" s="1"/>
  <c r="J72" i="14"/>
  <c r="B71" i="15"/>
  <c r="H71" i="15" s="1"/>
  <c r="J71" i="14"/>
  <c r="B70" i="15"/>
  <c r="H70" i="15" s="1"/>
  <c r="B70" i="16" s="1"/>
  <c r="J70" i="14"/>
  <c r="B69" i="15"/>
  <c r="H69" i="15" s="1"/>
  <c r="B69" i="16" s="1"/>
  <c r="J69" i="14"/>
  <c r="B68" i="15"/>
  <c r="H68" i="15" s="1"/>
  <c r="B68" i="16" s="1"/>
  <c r="J68" i="14"/>
  <c r="B65" i="15"/>
  <c r="H65" i="15" s="1"/>
  <c r="B65" i="16" s="1"/>
  <c r="J65" i="14"/>
  <c r="B64" i="15"/>
  <c r="H64" i="15" s="1"/>
  <c r="B64" i="16" s="1"/>
  <c r="J64" i="14"/>
  <c r="B63" i="15"/>
  <c r="H63" i="15" s="1"/>
  <c r="B63" i="16" s="1"/>
  <c r="J63" i="14"/>
  <c r="B62" i="15"/>
  <c r="H62" i="15" s="1"/>
  <c r="B62" i="16" s="1"/>
  <c r="J62" i="14"/>
  <c r="H128" i="16"/>
  <c r="J128" i="15"/>
  <c r="Q157" i="9"/>
  <c r="L157" i="10"/>
  <c r="L134" i="11"/>
  <c r="Q134" i="10"/>
  <c r="L156" i="11"/>
  <c r="Q156" i="10"/>
  <c r="K105" i="15"/>
  <c r="P105" i="14"/>
  <c r="M105" i="15"/>
  <c r="R105" i="14"/>
  <c r="N105" i="15"/>
  <c r="S105" i="14"/>
  <c r="O105" i="15"/>
  <c r="T105" i="14"/>
  <c r="B102" i="13"/>
  <c r="H102" i="13" s="1"/>
  <c r="J102" i="12"/>
  <c r="U102" i="12"/>
  <c r="U118" i="7"/>
  <c r="T23" i="15"/>
  <c r="H66" i="10"/>
  <c r="K135" i="3"/>
  <c r="P135" i="2"/>
  <c r="B61" i="12"/>
  <c r="H61" i="12" s="1"/>
  <c r="J61" i="11"/>
  <c r="U61" i="11"/>
  <c r="B93" i="12"/>
  <c r="H93" i="12" s="1"/>
  <c r="J93" i="11"/>
  <c r="U93" i="11"/>
  <c r="B103" i="12"/>
  <c r="H103" i="12" s="1"/>
  <c r="J103" i="11"/>
  <c r="U103" i="11"/>
  <c r="N136" i="11"/>
  <c r="S136" i="10"/>
  <c r="N58" i="10"/>
  <c r="N73" i="10" s="1"/>
  <c r="S58" i="9"/>
  <c r="S73" i="9" s="1"/>
  <c r="M136" i="11"/>
  <c r="R136" i="10"/>
  <c r="M58" i="10"/>
  <c r="M73" i="10" s="1"/>
  <c r="R58" i="9"/>
  <c r="R73" i="9" s="1"/>
  <c r="L136" i="11"/>
  <c r="L157" i="11" s="1"/>
  <c r="Q136" i="10"/>
  <c r="L58" i="10"/>
  <c r="L73" i="10" s="1"/>
  <c r="L158" i="10" s="1"/>
  <c r="Q58" i="9"/>
  <c r="Q73" i="9" s="1"/>
  <c r="Q158" i="9" s="1"/>
  <c r="N93" i="13"/>
  <c r="S93" i="12"/>
  <c r="N103" i="13"/>
  <c r="S103" i="12"/>
  <c r="M93" i="13"/>
  <c r="R93" i="12"/>
  <c r="M103" i="13"/>
  <c r="R103" i="12"/>
  <c r="K93" i="13"/>
  <c r="P93" i="12"/>
  <c r="K103" i="13"/>
  <c r="P103" i="12"/>
  <c r="O61" i="15"/>
  <c r="T61" i="14"/>
  <c r="O72" i="16"/>
  <c r="T72" i="15"/>
  <c r="N72" i="15"/>
  <c r="S72" i="14"/>
  <c r="M72" i="15"/>
  <c r="R72" i="14"/>
  <c r="L72" i="15"/>
  <c r="Q72" i="14"/>
  <c r="U72" i="13"/>
  <c r="K72" i="15"/>
  <c r="P72" i="14"/>
  <c r="U72" i="14" s="1"/>
  <c r="O71" i="16"/>
  <c r="T71" i="15"/>
  <c r="N71" i="15"/>
  <c r="S71" i="14"/>
  <c r="M71" i="15"/>
  <c r="R71" i="14"/>
  <c r="L71" i="15"/>
  <c r="Q71" i="14"/>
  <c r="U71" i="13"/>
  <c r="K71" i="15"/>
  <c r="P71" i="14"/>
  <c r="U71" i="14" s="1"/>
  <c r="O70" i="16"/>
  <c r="T70" i="15"/>
  <c r="N70" i="15"/>
  <c r="S70" i="14"/>
  <c r="M70" i="15"/>
  <c r="R70" i="14"/>
  <c r="L70" i="15"/>
  <c r="Q70" i="14"/>
  <c r="U70" i="13"/>
  <c r="K70" i="15"/>
  <c r="P70" i="14"/>
  <c r="U70" i="14" s="1"/>
  <c r="O69" i="16"/>
  <c r="T69" i="15"/>
  <c r="N69" i="15"/>
  <c r="S69" i="14"/>
  <c r="M69" i="15"/>
  <c r="R69" i="14"/>
  <c r="L69" i="15"/>
  <c r="Q69" i="14"/>
  <c r="U69" i="13"/>
  <c r="K69" i="15"/>
  <c r="P69" i="14"/>
  <c r="U69" i="14" s="1"/>
  <c r="O68" i="16"/>
  <c r="T68" i="15"/>
  <c r="N68" i="15"/>
  <c r="S68" i="14"/>
  <c r="M68" i="15"/>
  <c r="R68" i="14"/>
  <c r="L68" i="15"/>
  <c r="Q68" i="14"/>
  <c r="U68" i="13"/>
  <c r="K68" i="15"/>
  <c r="P68" i="14"/>
  <c r="U68" i="14" s="1"/>
  <c r="O67" i="16"/>
  <c r="T67" i="15"/>
  <c r="N67" i="16"/>
  <c r="S67" i="15"/>
  <c r="M67" i="16"/>
  <c r="R67" i="15"/>
  <c r="L67" i="16"/>
  <c r="Q67" i="15"/>
  <c r="U67" i="14"/>
  <c r="K67" i="16"/>
  <c r="P67" i="15"/>
  <c r="U67" i="15" s="1"/>
  <c r="O66" i="16"/>
  <c r="T66" i="15"/>
  <c r="N66" i="15"/>
  <c r="S66" i="14"/>
  <c r="M66" i="15"/>
  <c r="R66" i="14"/>
  <c r="L66" i="15"/>
  <c r="Q66" i="14"/>
  <c r="K66" i="15"/>
  <c r="P66" i="14"/>
  <c r="O65" i="16"/>
  <c r="T65" i="15"/>
  <c r="N65" i="15"/>
  <c r="S65" i="14"/>
  <c r="M65" i="15"/>
  <c r="R65" i="14"/>
  <c r="L65" i="15"/>
  <c r="Q65" i="14"/>
  <c r="U65" i="13"/>
  <c r="K65" i="15"/>
  <c r="P65" i="14"/>
  <c r="U65" i="14" s="1"/>
  <c r="O64" i="16"/>
  <c r="T64" i="15"/>
  <c r="N64" i="15"/>
  <c r="S64" i="14"/>
  <c r="M64" i="15"/>
  <c r="R64" i="14"/>
  <c r="L64" i="15"/>
  <c r="Q64" i="14"/>
  <c r="U64" i="13"/>
  <c r="K64" i="15"/>
  <c r="P64" i="14"/>
  <c r="U64" i="14" s="1"/>
  <c r="O63" i="16"/>
  <c r="T63" i="15"/>
  <c r="N63" i="15"/>
  <c r="S63" i="14"/>
  <c r="M63" i="15"/>
  <c r="R63" i="14"/>
  <c r="L63" i="15"/>
  <c r="Q63" i="14"/>
  <c r="U63" i="13"/>
  <c r="K63" i="15"/>
  <c r="P63" i="14"/>
  <c r="U63" i="14" s="1"/>
  <c r="O62" i="16"/>
  <c r="T62" i="15"/>
  <c r="N62" i="15"/>
  <c r="S62" i="14"/>
  <c r="M62" i="15"/>
  <c r="R62" i="14"/>
  <c r="L62" i="15"/>
  <c r="Q62" i="14"/>
  <c r="U62" i="13"/>
  <c r="K62" i="15"/>
  <c r="P62" i="14"/>
  <c r="U62" i="14" s="1"/>
  <c r="O107" i="15"/>
  <c r="T107" i="14"/>
  <c r="U107" i="14" s="1"/>
  <c r="K108" i="15"/>
  <c r="P108" i="14"/>
  <c r="M108" i="15"/>
  <c r="R108" i="14"/>
  <c r="N108" i="15"/>
  <c r="S108" i="14"/>
  <c r="O108" i="15"/>
  <c r="T108" i="14"/>
  <c r="K109" i="15"/>
  <c r="P109" i="14"/>
  <c r="M109" i="15"/>
  <c r="R109" i="14"/>
  <c r="N109" i="15"/>
  <c r="S109" i="14"/>
  <c r="O109" i="15"/>
  <c r="T109" i="14"/>
  <c r="K110" i="15"/>
  <c r="P110" i="14"/>
  <c r="M110" i="15"/>
  <c r="R110" i="14"/>
  <c r="N110" i="15"/>
  <c r="S110" i="14"/>
  <c r="O110" i="15"/>
  <c r="T110" i="14"/>
  <c r="K111" i="15"/>
  <c r="P111" i="14"/>
  <c r="M111" i="15"/>
  <c r="R111" i="14"/>
  <c r="N111" i="15"/>
  <c r="S111" i="14"/>
  <c r="O111" i="15"/>
  <c r="T111" i="14"/>
  <c r="K112" i="15"/>
  <c r="P112" i="14"/>
  <c r="M112" i="15"/>
  <c r="R112" i="14"/>
  <c r="N112" i="15"/>
  <c r="S112" i="14"/>
  <c r="O112" i="15"/>
  <c r="T112" i="14"/>
  <c r="K113" i="15"/>
  <c r="P113" i="14"/>
  <c r="M113" i="15"/>
  <c r="R113" i="14"/>
  <c r="N113" i="15"/>
  <c r="S113" i="14"/>
  <c r="O113" i="15"/>
  <c r="T113" i="14"/>
  <c r="K114" i="15"/>
  <c r="P114" i="14"/>
  <c r="M114" i="15"/>
  <c r="R114" i="14"/>
  <c r="N114" i="15"/>
  <c r="S114" i="14"/>
  <c r="O114" i="15"/>
  <c r="T114" i="14"/>
  <c r="O92" i="15"/>
  <c r="T92" i="14"/>
  <c r="O102" i="15"/>
  <c r="T102" i="14"/>
  <c r="N92" i="15"/>
  <c r="S92" i="14"/>
  <c r="N102" i="15"/>
  <c r="S102" i="14"/>
  <c r="M92" i="15"/>
  <c r="R92" i="14"/>
  <c r="M102" i="15"/>
  <c r="R102" i="14"/>
  <c r="U92" i="13"/>
  <c r="K92" i="15"/>
  <c r="P92" i="14"/>
  <c r="U92" i="14" s="1"/>
  <c r="U102" i="13"/>
  <c r="K102" i="15"/>
  <c r="P102" i="14"/>
  <c r="H114" i="16"/>
  <c r="J114" i="15"/>
  <c r="H113" i="16"/>
  <c r="J113" i="15"/>
  <c r="H112" i="16"/>
  <c r="J112" i="15"/>
  <c r="H111" i="16"/>
  <c r="J111" i="15"/>
  <c r="H110" i="16"/>
  <c r="J110" i="15"/>
  <c r="H109" i="16"/>
  <c r="J109" i="15"/>
  <c r="H108" i="16"/>
  <c r="J108" i="15"/>
  <c r="H107" i="16"/>
  <c r="J107" i="15"/>
  <c r="H92" i="16"/>
  <c r="J92" i="15"/>
  <c r="H91" i="16"/>
  <c r="J91" i="15"/>
  <c r="H90" i="16"/>
  <c r="J90" i="15"/>
  <c r="L93" i="15"/>
  <c r="Q93" i="14"/>
  <c r="L103" i="15"/>
  <c r="Q103" i="14"/>
  <c r="L96" i="15"/>
  <c r="Q96" i="14"/>
  <c r="L106" i="15"/>
  <c r="Q106" i="14"/>
  <c r="L91" i="17"/>
  <c r="Q91" i="16"/>
  <c r="L90" i="17"/>
  <c r="Q90" i="16"/>
  <c r="L89" i="17"/>
  <c r="Q89" i="16"/>
  <c r="L88" i="17"/>
  <c r="Q88" i="16"/>
  <c r="K59" i="20"/>
  <c r="P59" i="20" s="1"/>
  <c r="P59" i="19"/>
  <c r="L59" i="20"/>
  <c r="Q59" i="20" s="1"/>
  <c r="Q59" i="19"/>
  <c r="M59" i="20"/>
  <c r="R59" i="20" s="1"/>
  <c r="R59" i="19"/>
  <c r="N59" i="20"/>
  <c r="S59" i="20" s="1"/>
  <c r="S59" i="19"/>
  <c r="O59" i="20"/>
  <c r="T59" i="20" s="1"/>
  <c r="T59" i="19"/>
  <c r="K60" i="20"/>
  <c r="P60" i="20" s="1"/>
  <c r="P60" i="19"/>
  <c r="L60" i="20"/>
  <c r="Q60" i="20" s="1"/>
  <c r="Q60" i="19"/>
  <c r="M60" i="20"/>
  <c r="R60" i="20" s="1"/>
  <c r="R60" i="19"/>
  <c r="N60" i="20"/>
  <c r="S60" i="20" s="1"/>
  <c r="S60" i="19"/>
  <c r="O60" i="20"/>
  <c r="T60" i="20" s="1"/>
  <c r="T60" i="19"/>
  <c r="K104" i="19"/>
  <c r="P104" i="18"/>
  <c r="L104" i="19"/>
  <c r="Q104" i="18"/>
  <c r="M104" i="19"/>
  <c r="R104" i="18"/>
  <c r="N104" i="19"/>
  <c r="S104" i="18"/>
  <c r="O104" i="19"/>
  <c r="T104" i="18"/>
  <c r="K137" i="19"/>
  <c r="P137" i="18"/>
  <c r="L137" i="19"/>
  <c r="Q137" i="18"/>
  <c r="M137" i="19"/>
  <c r="R137" i="18"/>
  <c r="N137" i="19"/>
  <c r="S137" i="18"/>
  <c r="O137" i="19"/>
  <c r="T137" i="18"/>
  <c r="K138" i="19"/>
  <c r="P138" i="18"/>
  <c r="L138" i="19"/>
  <c r="Q138" i="18"/>
  <c r="M138" i="19"/>
  <c r="R138" i="18"/>
  <c r="N138" i="19"/>
  <c r="S138" i="18"/>
  <c r="O138" i="19"/>
  <c r="T138" i="18"/>
  <c r="K139" i="19"/>
  <c r="P139" i="18"/>
  <c r="L139" i="19"/>
  <c r="Q139" i="18"/>
  <c r="M139" i="19"/>
  <c r="R139" i="18"/>
  <c r="N139" i="19"/>
  <c r="S139" i="18"/>
  <c r="O139" i="19"/>
  <c r="T139" i="18"/>
  <c r="K140" i="19"/>
  <c r="P140" i="18"/>
  <c r="L140" i="19"/>
  <c r="Q140" i="18"/>
  <c r="M140" i="19"/>
  <c r="R140" i="18"/>
  <c r="N140" i="19"/>
  <c r="S140" i="18"/>
  <c r="O140" i="19"/>
  <c r="T140" i="18"/>
  <c r="K141" i="19"/>
  <c r="P141" i="18"/>
  <c r="L141" i="19"/>
  <c r="Q141" i="18"/>
  <c r="M141" i="19"/>
  <c r="R141" i="18"/>
  <c r="N141" i="19"/>
  <c r="S141" i="18"/>
  <c r="O141" i="19"/>
  <c r="T141" i="18"/>
  <c r="K142" i="19"/>
  <c r="P142" i="18"/>
  <c r="L142" i="19"/>
  <c r="Q142" i="18"/>
  <c r="M142" i="19"/>
  <c r="R142" i="18"/>
  <c r="N142" i="19"/>
  <c r="S142" i="18"/>
  <c r="O142" i="19"/>
  <c r="T142" i="18"/>
  <c r="K143" i="19"/>
  <c r="P143" i="18"/>
  <c r="L143" i="19"/>
  <c r="Q143" i="18"/>
  <c r="M143" i="19"/>
  <c r="R143" i="18"/>
  <c r="N143" i="19"/>
  <c r="S143" i="18"/>
  <c r="O143" i="19"/>
  <c r="T143" i="18"/>
  <c r="K144" i="19"/>
  <c r="P144" i="18"/>
  <c r="L144" i="19"/>
  <c r="Q144" i="18"/>
  <c r="M144" i="19"/>
  <c r="R144" i="18"/>
  <c r="N144" i="19"/>
  <c r="S144" i="18"/>
  <c r="O144" i="19"/>
  <c r="T144" i="18"/>
  <c r="K145" i="19"/>
  <c r="P145" i="18"/>
  <c r="L145" i="19"/>
  <c r="Q145" i="18"/>
  <c r="M145" i="19"/>
  <c r="R145" i="18"/>
  <c r="N145" i="19"/>
  <c r="S145" i="18"/>
  <c r="O145" i="19"/>
  <c r="T145" i="18"/>
  <c r="K146" i="19"/>
  <c r="P146" i="18"/>
  <c r="L146" i="19"/>
  <c r="Q146" i="18"/>
  <c r="M146" i="19"/>
  <c r="R146" i="18"/>
  <c r="N146" i="19"/>
  <c r="S146" i="18"/>
  <c r="O146" i="19"/>
  <c r="T146" i="18"/>
  <c r="K147" i="19"/>
  <c r="P147" i="18"/>
  <c r="L147" i="19"/>
  <c r="Q147" i="18"/>
  <c r="M147" i="19"/>
  <c r="R147" i="18"/>
  <c r="N147" i="19"/>
  <c r="S147" i="18"/>
  <c r="O147" i="19"/>
  <c r="T147" i="18"/>
  <c r="K148" i="19"/>
  <c r="P148" i="18"/>
  <c r="L148" i="19"/>
  <c r="Q148" i="18"/>
  <c r="M148" i="19"/>
  <c r="R148" i="18"/>
  <c r="N148" i="19"/>
  <c r="S148" i="18"/>
  <c r="O148" i="19"/>
  <c r="T148" i="18"/>
  <c r="K149" i="19"/>
  <c r="P149" i="18"/>
  <c r="L149" i="19"/>
  <c r="Q149" i="18"/>
  <c r="M149" i="19"/>
  <c r="R149" i="18"/>
  <c r="N149" i="19"/>
  <c r="S149" i="18"/>
  <c r="O149" i="19"/>
  <c r="T149" i="18"/>
  <c r="K150" i="19"/>
  <c r="P150" i="18"/>
  <c r="L150" i="19"/>
  <c r="Q150" i="18"/>
  <c r="M150" i="19"/>
  <c r="R150" i="18"/>
  <c r="N150" i="19"/>
  <c r="S150" i="18"/>
  <c r="O150" i="19"/>
  <c r="T150" i="18"/>
  <c r="K151" i="19"/>
  <c r="P151" i="18"/>
  <c r="L151" i="19"/>
  <c r="Q151" i="18"/>
  <c r="M151" i="19"/>
  <c r="R151" i="18"/>
  <c r="N151" i="19"/>
  <c r="S151" i="18"/>
  <c r="O151" i="19"/>
  <c r="T151" i="18"/>
  <c r="K152" i="19"/>
  <c r="P152" i="18"/>
  <c r="L152" i="19"/>
  <c r="Q152" i="18"/>
  <c r="M152" i="19"/>
  <c r="R152" i="18"/>
  <c r="N152" i="19"/>
  <c r="S152" i="18"/>
  <c r="O152" i="19"/>
  <c r="T152" i="18"/>
  <c r="K153" i="19"/>
  <c r="P153" i="18"/>
  <c r="L153" i="19"/>
  <c r="Q153" i="18"/>
  <c r="M153" i="19"/>
  <c r="R153" i="18"/>
  <c r="N153" i="19"/>
  <c r="S153" i="18"/>
  <c r="O153" i="19"/>
  <c r="T153" i="18"/>
  <c r="K154" i="19"/>
  <c r="P154" i="18"/>
  <c r="L154" i="19"/>
  <c r="Q154" i="18"/>
  <c r="M154" i="19"/>
  <c r="R154" i="18"/>
  <c r="N154" i="19"/>
  <c r="S154" i="18"/>
  <c r="O154" i="19"/>
  <c r="T154" i="18"/>
  <c r="K155" i="19"/>
  <c r="P155" i="18"/>
  <c r="L155" i="19"/>
  <c r="Q155" i="18"/>
  <c r="M155" i="19"/>
  <c r="R155" i="18"/>
  <c r="N155" i="19"/>
  <c r="S155" i="18"/>
  <c r="O155" i="19"/>
  <c r="T155" i="18"/>
  <c r="B137" i="18"/>
  <c r="H137" i="18" s="1"/>
  <c r="J137" i="17"/>
  <c r="U137" i="17"/>
  <c r="B138" i="18"/>
  <c r="H138" i="18" s="1"/>
  <c r="J138" i="17"/>
  <c r="U138" i="17"/>
  <c r="B139" i="18"/>
  <c r="H139" i="18" s="1"/>
  <c r="J139" i="17"/>
  <c r="U139" i="17"/>
  <c r="B140" i="18"/>
  <c r="H140" i="18" s="1"/>
  <c r="J140" i="17"/>
  <c r="U140" i="17"/>
  <c r="B141" i="18"/>
  <c r="H141" i="18" s="1"/>
  <c r="J141" i="17"/>
  <c r="U141" i="17"/>
  <c r="B142" i="18"/>
  <c r="H142" i="18" s="1"/>
  <c r="J142" i="17"/>
  <c r="U142" i="17"/>
  <c r="B143" i="18"/>
  <c r="H143" i="18" s="1"/>
  <c r="J143" i="17"/>
  <c r="U143" i="17"/>
  <c r="B144" i="18"/>
  <c r="H144" i="18" s="1"/>
  <c r="J144" i="17"/>
  <c r="U144" i="17"/>
  <c r="B145" i="18"/>
  <c r="H145" i="18" s="1"/>
  <c r="J145" i="17"/>
  <c r="U145" i="17"/>
  <c r="B146" i="18"/>
  <c r="H146" i="18" s="1"/>
  <c r="J146" i="17"/>
  <c r="U146" i="17"/>
  <c r="B147" i="18"/>
  <c r="H147" i="18" s="1"/>
  <c r="J147" i="17"/>
  <c r="U147" i="17"/>
  <c r="B148" i="18"/>
  <c r="H148" i="18" s="1"/>
  <c r="J148" i="17"/>
  <c r="U148" i="17"/>
  <c r="B149" i="18"/>
  <c r="H149" i="18" s="1"/>
  <c r="J149" i="17"/>
  <c r="U149" i="17"/>
  <c r="B150" i="18"/>
  <c r="H150" i="18" s="1"/>
  <c r="J150" i="17"/>
  <c r="U150" i="17"/>
  <c r="B151" i="18"/>
  <c r="H151" i="18" s="1"/>
  <c r="J151" i="17"/>
  <c r="U151" i="17"/>
  <c r="B152" i="18"/>
  <c r="H152" i="18" s="1"/>
  <c r="J152" i="17"/>
  <c r="U152" i="17"/>
  <c r="B153" i="18"/>
  <c r="H153" i="18" s="1"/>
  <c r="J153" i="17"/>
  <c r="U153" i="17"/>
  <c r="B154" i="18"/>
  <c r="H154" i="18" s="1"/>
  <c r="J154" i="17"/>
  <c r="U154" i="17"/>
  <c r="B155" i="18"/>
  <c r="H155" i="18" s="1"/>
  <c r="J155" i="17"/>
  <c r="U155" i="17"/>
  <c r="K94" i="19"/>
  <c r="P94" i="18"/>
  <c r="L94" i="19"/>
  <c r="Q94" i="18"/>
  <c r="M94" i="19"/>
  <c r="R94" i="18"/>
  <c r="N94" i="19"/>
  <c r="S94" i="18"/>
  <c r="O94" i="19"/>
  <c r="T94" i="18"/>
  <c r="K95" i="19"/>
  <c r="P95" i="18"/>
  <c r="L95" i="19"/>
  <c r="Q95" i="18"/>
  <c r="M95" i="19"/>
  <c r="R95" i="18"/>
  <c r="N95" i="19"/>
  <c r="S95" i="18"/>
  <c r="O95" i="19"/>
  <c r="T95" i="18"/>
  <c r="L27" i="17"/>
  <c r="Q27" i="16"/>
  <c r="M27" i="17"/>
  <c r="R27" i="16"/>
  <c r="N27" i="17"/>
  <c r="S27" i="16"/>
  <c r="O27" i="17"/>
  <c r="T27" i="16"/>
  <c r="L28" i="17"/>
  <c r="Q28" i="16"/>
  <c r="M28" i="17"/>
  <c r="R28" i="16"/>
  <c r="N28" i="17"/>
  <c r="S28" i="16"/>
  <c r="O28" i="17"/>
  <c r="T28" i="16"/>
  <c r="L29" i="17"/>
  <c r="Q29" i="16"/>
  <c r="M29" i="17"/>
  <c r="R29" i="16"/>
  <c r="N29" i="17"/>
  <c r="S29" i="16"/>
  <c r="O29" i="17"/>
  <c r="T29" i="16"/>
  <c r="L30" i="17"/>
  <c r="Q30" i="16"/>
  <c r="M30" i="17"/>
  <c r="R30" i="16"/>
  <c r="N30" i="17"/>
  <c r="S30" i="16"/>
  <c r="O30" i="17"/>
  <c r="T30" i="16"/>
  <c r="L31" i="17"/>
  <c r="Q31" i="16"/>
  <c r="M31" i="17"/>
  <c r="R31" i="16"/>
  <c r="N31" i="17"/>
  <c r="S31" i="16"/>
  <c r="O31" i="17"/>
  <c r="T31" i="16"/>
  <c r="L32" i="17"/>
  <c r="Q32" i="16"/>
  <c r="M32" i="17"/>
  <c r="R32" i="16"/>
  <c r="N32" i="17"/>
  <c r="S32" i="16"/>
  <c r="O32" i="17"/>
  <c r="T32" i="16"/>
  <c r="L33" i="17"/>
  <c r="Q33" i="16"/>
  <c r="M33" i="17"/>
  <c r="R33" i="16"/>
  <c r="N33" i="17"/>
  <c r="S33" i="16"/>
  <c r="O33" i="17"/>
  <c r="T33" i="16"/>
  <c r="L34" i="17"/>
  <c r="Q34" i="16"/>
  <c r="M34" i="17"/>
  <c r="R34" i="16"/>
  <c r="N34" i="17"/>
  <c r="S34" i="16"/>
  <c r="O34" i="17"/>
  <c r="T34" i="16"/>
  <c r="L35" i="17"/>
  <c r="Q35" i="16"/>
  <c r="M35" i="17"/>
  <c r="R35" i="16"/>
  <c r="N35" i="17"/>
  <c r="S35" i="16"/>
  <c r="O35" i="17"/>
  <c r="T35" i="16"/>
  <c r="L36" i="17"/>
  <c r="Q36" i="16"/>
  <c r="M36" i="17"/>
  <c r="R36" i="16"/>
  <c r="N36" i="17"/>
  <c r="S36" i="16"/>
  <c r="O36" i="17"/>
  <c r="T36" i="16"/>
  <c r="L37" i="17"/>
  <c r="Q37" i="16"/>
  <c r="M37" i="17"/>
  <c r="R37" i="16"/>
  <c r="N37" i="17"/>
  <c r="S37" i="16"/>
  <c r="O37" i="17"/>
  <c r="T37" i="16"/>
  <c r="B27" i="15"/>
  <c r="H27" i="15" s="1"/>
  <c r="J27" i="14"/>
  <c r="U27" i="14"/>
  <c r="B28" i="15"/>
  <c r="H28" i="15" s="1"/>
  <c r="J28" i="14"/>
  <c r="U28" i="14"/>
  <c r="B29" i="15"/>
  <c r="H29" i="15" s="1"/>
  <c r="J29" i="14"/>
  <c r="U29" i="14"/>
  <c r="B30" i="15"/>
  <c r="H30" i="15" s="1"/>
  <c r="J30" i="14"/>
  <c r="U30" i="14"/>
  <c r="B31" i="15"/>
  <c r="H31" i="15" s="1"/>
  <c r="J31" i="14"/>
  <c r="U31" i="14"/>
  <c r="B32" i="15"/>
  <c r="H32" i="15" s="1"/>
  <c r="J32" i="14"/>
  <c r="U32" i="14"/>
  <c r="B33" i="15"/>
  <c r="H33" i="15" s="1"/>
  <c r="J33" i="14"/>
  <c r="U33" i="14"/>
  <c r="B34" i="15"/>
  <c r="H34" i="15" s="1"/>
  <c r="J34" i="14"/>
  <c r="U34" i="14"/>
  <c r="B35" i="15"/>
  <c r="H35" i="15" s="1"/>
  <c r="J35" i="14"/>
  <c r="U35" i="14"/>
  <c r="B36" i="15"/>
  <c r="H36" i="15" s="1"/>
  <c r="J36" i="14"/>
  <c r="U36" i="14"/>
  <c r="B37" i="15"/>
  <c r="H37" i="15" s="1"/>
  <c r="J37" i="14"/>
  <c r="U37" i="14"/>
  <c r="L102" i="16"/>
  <c r="Q102" i="15"/>
  <c r="L92" i="16"/>
  <c r="Q92" i="15"/>
  <c r="O91" i="16"/>
  <c r="T91" i="15"/>
  <c r="N91" i="16"/>
  <c r="S91" i="15"/>
  <c r="M91" i="16"/>
  <c r="R91" i="15"/>
  <c r="K91" i="16"/>
  <c r="P91" i="15"/>
  <c r="U91" i="15" s="1"/>
  <c r="O90" i="16"/>
  <c r="T90" i="15"/>
  <c r="N90" i="16"/>
  <c r="S90" i="15"/>
  <c r="M90" i="16"/>
  <c r="R90" i="15"/>
  <c r="K90" i="16"/>
  <c r="P90" i="15"/>
  <c r="U90" i="15" s="1"/>
  <c r="O89" i="16"/>
  <c r="T89" i="15"/>
  <c r="N89" i="16"/>
  <c r="S89" i="15"/>
  <c r="M89" i="16"/>
  <c r="R89" i="15"/>
  <c r="U89" i="14"/>
  <c r="K89" i="16"/>
  <c r="P89" i="15"/>
  <c r="U89" i="15" s="1"/>
  <c r="O88" i="16"/>
  <c r="T88" i="15"/>
  <c r="N88" i="16"/>
  <c r="S88" i="15"/>
  <c r="M88" i="16"/>
  <c r="R88" i="15"/>
  <c r="U88" i="14"/>
  <c r="K88" i="16"/>
  <c r="P88" i="15"/>
  <c r="U88" i="15" s="1"/>
  <c r="L135" i="13"/>
  <c r="Q135" i="12"/>
  <c r="B89" i="17"/>
  <c r="H89" i="17" s="1"/>
  <c r="J89" i="16"/>
  <c r="B88" i="17"/>
  <c r="H88" i="17" s="1"/>
  <c r="J88" i="16"/>
  <c r="H67" i="17"/>
  <c r="B67" i="18" s="1"/>
  <c r="J67" i="16"/>
  <c r="K107" i="16"/>
  <c r="P107" i="15"/>
  <c r="L107" i="16"/>
  <c r="Q107" i="15"/>
  <c r="M107" i="16"/>
  <c r="R107" i="15"/>
  <c r="N107" i="16"/>
  <c r="S107" i="15"/>
  <c r="L108" i="16"/>
  <c r="Q108" i="15"/>
  <c r="L109" i="16"/>
  <c r="Q109" i="15"/>
  <c r="L110" i="16"/>
  <c r="Q110" i="15"/>
  <c r="L111" i="16"/>
  <c r="Q111" i="15"/>
  <c r="L112" i="16"/>
  <c r="Q112" i="15"/>
  <c r="L113" i="16"/>
  <c r="Q113" i="15"/>
  <c r="L114" i="16"/>
  <c r="Q114" i="15"/>
  <c r="O103" i="14"/>
  <c r="T103" i="13"/>
  <c r="O93" i="14"/>
  <c r="T93" i="13"/>
  <c r="K106" i="14"/>
  <c r="P106" i="13"/>
  <c r="K96" i="14"/>
  <c r="P96" i="13"/>
  <c r="M106" i="14"/>
  <c r="R106" i="13"/>
  <c r="M96" i="14"/>
  <c r="R96" i="13"/>
  <c r="N106" i="14"/>
  <c r="S106" i="13"/>
  <c r="N96" i="14"/>
  <c r="S96" i="13"/>
  <c r="O106" i="14"/>
  <c r="T106" i="13"/>
  <c r="O96" i="14"/>
  <c r="T96" i="13"/>
  <c r="O135" i="14"/>
  <c r="T135" i="13"/>
  <c r="N61" i="14"/>
  <c r="S61" i="13"/>
  <c r="M61" i="14"/>
  <c r="R61" i="13"/>
  <c r="L61" i="14"/>
  <c r="Q61" i="13"/>
  <c r="K61" i="14"/>
  <c r="P61" i="13"/>
  <c r="O58" i="11"/>
  <c r="O73" i="11" s="1"/>
  <c r="O158" i="11" s="1"/>
  <c r="T58" i="10"/>
  <c r="T73" i="10" s="1"/>
  <c r="T158" i="10" s="1"/>
  <c r="B106" i="13"/>
  <c r="H106" i="13" s="1"/>
  <c r="J106" i="12"/>
  <c r="U106" i="12"/>
  <c r="B96" i="13"/>
  <c r="H96" i="13" s="1"/>
  <c r="J96" i="12"/>
  <c r="U96" i="12"/>
  <c r="B58" i="3"/>
  <c r="U58" i="2"/>
  <c r="U73" i="2" s="1"/>
  <c r="J58" i="2"/>
  <c r="J73" i="2" s="1"/>
  <c r="J58" i="31"/>
  <c r="J73" i="31" s="1"/>
  <c r="U58" i="31"/>
  <c r="K58" i="4"/>
  <c r="P58" i="3"/>
  <c r="P73" i="3" s="1"/>
  <c r="K73" i="3"/>
  <c r="O136" i="13"/>
  <c r="T136" i="12"/>
  <c r="J135" i="31"/>
  <c r="J157" i="31" s="1"/>
  <c r="U135" i="31"/>
  <c r="B127" i="15"/>
  <c r="H127" i="15" s="1"/>
  <c r="B127" i="16" s="1"/>
  <c r="J127" i="14"/>
  <c r="B126" i="15"/>
  <c r="H126" i="15" s="1"/>
  <c r="B126" i="16" s="1"/>
  <c r="J126" i="14"/>
  <c r="B124" i="15"/>
  <c r="H124" i="15" s="1"/>
  <c r="B124" i="16" s="1"/>
  <c r="J124" i="14"/>
  <c r="B123" i="15"/>
  <c r="H123" i="15" s="1"/>
  <c r="B123" i="16" s="1"/>
  <c r="J123" i="14"/>
  <c r="B122" i="15"/>
  <c r="H122" i="15" s="1"/>
  <c r="B122" i="16" s="1"/>
  <c r="J122" i="14"/>
  <c r="B121" i="15"/>
  <c r="H121" i="15" s="1"/>
  <c r="B121" i="16" s="1"/>
  <c r="J121" i="14"/>
  <c r="B120" i="15"/>
  <c r="H120" i="15" s="1"/>
  <c r="B120" i="16" s="1"/>
  <c r="J120" i="14"/>
  <c r="B119" i="15"/>
  <c r="H119" i="15" s="1"/>
  <c r="B119" i="16" s="1"/>
  <c r="J119" i="14"/>
  <c r="L21" i="19"/>
  <c r="Q21" i="18"/>
  <c r="M21" i="19"/>
  <c r="R21" i="18"/>
  <c r="N21" i="19"/>
  <c r="S21" i="18"/>
  <c r="O21" i="19"/>
  <c r="T21" i="18"/>
  <c r="L22" i="19"/>
  <c r="Q22" i="18"/>
  <c r="M22" i="19"/>
  <c r="R22" i="18"/>
  <c r="N22" i="19"/>
  <c r="S22" i="18"/>
  <c r="O22" i="19"/>
  <c r="T22" i="18"/>
  <c r="K20" i="13"/>
  <c r="K38" i="13" s="1"/>
  <c r="P20" i="12"/>
  <c r="P38" i="12" s="1"/>
  <c r="U25" i="13"/>
  <c r="B25" i="14"/>
  <c r="H25" i="14" s="1"/>
  <c r="B25" i="15" s="1"/>
  <c r="U26" i="13"/>
  <c r="B26" i="14"/>
  <c r="H26" i="14" s="1"/>
  <c r="B26" i="15" s="1"/>
  <c r="U22" i="14"/>
  <c r="B22" i="15"/>
  <c r="H22" i="15" s="1"/>
  <c r="J22" i="14"/>
  <c r="U21" i="14"/>
  <c r="B21" i="15"/>
  <c r="H21" i="15" s="1"/>
  <c r="J21" i="14"/>
  <c r="T20" i="13"/>
  <c r="T38" i="13" s="1"/>
  <c r="S20" i="12"/>
  <c r="S38" i="12" s="1"/>
  <c r="R20" i="12"/>
  <c r="R38" i="12" s="1"/>
  <c r="Q20" i="12"/>
  <c r="Q38" i="12" s="1"/>
  <c r="U23" i="13"/>
  <c r="J23" i="13"/>
  <c r="U26" i="14"/>
  <c r="U25" i="14"/>
  <c r="U24" i="14"/>
  <c r="J24" i="14"/>
  <c r="T158" i="1"/>
  <c r="J158" i="1"/>
  <c r="T19" i="16"/>
  <c r="S19" i="16"/>
  <c r="R19" i="16"/>
  <c r="T18" i="16"/>
  <c r="S18" i="16"/>
  <c r="R18" i="16"/>
  <c r="T17" i="14"/>
  <c r="S17" i="14"/>
  <c r="R17" i="14"/>
  <c r="T16" i="14"/>
  <c r="S16" i="14"/>
  <c r="R16" i="14"/>
  <c r="T15" i="14"/>
  <c r="S15" i="14"/>
  <c r="R15" i="14"/>
  <c r="T14" i="14"/>
  <c r="S14" i="14"/>
  <c r="R14" i="14"/>
  <c r="T13" i="14"/>
  <c r="S13" i="14"/>
  <c r="R13" i="14"/>
  <c r="T12" i="14"/>
  <c r="S12" i="14"/>
  <c r="R12" i="14"/>
  <c r="T11" i="14"/>
  <c r="S11" i="14"/>
  <c r="R11" i="14"/>
  <c r="T10" i="14"/>
  <c r="S10" i="14"/>
  <c r="R10" i="14"/>
  <c r="T9" i="14"/>
  <c r="S9" i="14"/>
  <c r="R9" i="14"/>
  <c r="T8" i="14"/>
  <c r="S8" i="14"/>
  <c r="R8" i="14"/>
  <c r="T7" i="14"/>
  <c r="S7" i="14"/>
  <c r="R7" i="14"/>
  <c r="S6" i="14"/>
  <c r="R6" i="14"/>
  <c r="T41" i="14"/>
  <c r="O41" i="15"/>
  <c r="T57" i="14"/>
  <c r="O57" i="15"/>
  <c r="S57" i="14"/>
  <c r="N57" i="15"/>
  <c r="R57" i="14"/>
  <c r="M57" i="15"/>
  <c r="T56" i="14"/>
  <c r="O56" i="15"/>
  <c r="S56" i="14"/>
  <c r="N56" i="15"/>
  <c r="R56" i="14"/>
  <c r="M56" i="15"/>
  <c r="T55" i="14"/>
  <c r="O55" i="15"/>
  <c r="S55" i="14"/>
  <c r="N55" i="15"/>
  <c r="R55" i="14"/>
  <c r="M55" i="15"/>
  <c r="T54" i="14"/>
  <c r="O54" i="15"/>
  <c r="S54" i="14"/>
  <c r="N54" i="15"/>
  <c r="R54" i="14"/>
  <c r="M54" i="15"/>
  <c r="T53" i="14"/>
  <c r="O53" i="15"/>
  <c r="S53" i="14"/>
  <c r="N53" i="15"/>
  <c r="R53" i="14"/>
  <c r="M53" i="15"/>
  <c r="T52" i="14"/>
  <c r="O52" i="15"/>
  <c r="S52" i="14"/>
  <c r="N52" i="15"/>
  <c r="R52" i="14"/>
  <c r="M52" i="15"/>
  <c r="T51" i="14"/>
  <c r="O51" i="15"/>
  <c r="S51" i="14"/>
  <c r="N51" i="15"/>
  <c r="R51" i="14"/>
  <c r="M51" i="15"/>
  <c r="T50" i="14"/>
  <c r="O50" i="15"/>
  <c r="S50" i="14"/>
  <c r="N50" i="15"/>
  <c r="R50" i="14"/>
  <c r="M50" i="15"/>
  <c r="T49" i="14"/>
  <c r="O49" i="15"/>
  <c r="S49" i="14"/>
  <c r="N49" i="15"/>
  <c r="R49" i="14"/>
  <c r="M49" i="15"/>
  <c r="T48" i="14"/>
  <c r="O48" i="15"/>
  <c r="S48" i="14"/>
  <c r="N48" i="15"/>
  <c r="R48" i="14"/>
  <c r="M48" i="15"/>
  <c r="T47" i="14"/>
  <c r="O47" i="15"/>
  <c r="S47" i="14"/>
  <c r="N47" i="15"/>
  <c r="R47" i="14"/>
  <c r="M47" i="15"/>
  <c r="T46" i="14"/>
  <c r="O46" i="15"/>
  <c r="S46" i="14"/>
  <c r="N46" i="15"/>
  <c r="R46" i="14"/>
  <c r="M46" i="15"/>
  <c r="T45" i="14"/>
  <c r="O45" i="15"/>
  <c r="S45" i="14"/>
  <c r="N45" i="15"/>
  <c r="R45" i="14"/>
  <c r="M45" i="15"/>
  <c r="T44" i="14"/>
  <c r="O44" i="15"/>
  <c r="T26" i="16" s="1"/>
  <c r="S44" i="14"/>
  <c r="N44" i="15"/>
  <c r="S26" i="16" s="1"/>
  <c r="R44" i="14"/>
  <c r="M44" i="15"/>
  <c r="R26" i="16" s="1"/>
  <c r="T43" i="14"/>
  <c r="O43" i="15"/>
  <c r="T25" i="16" s="1"/>
  <c r="S43" i="14"/>
  <c r="N43" i="15"/>
  <c r="S25" i="16" s="1"/>
  <c r="R43" i="14"/>
  <c r="M43" i="15"/>
  <c r="R25" i="16" s="1"/>
  <c r="T42" i="14"/>
  <c r="O42" i="15"/>
  <c r="T24" i="16" s="1"/>
  <c r="S42" i="14"/>
  <c r="N42" i="15"/>
  <c r="S24" i="16" s="1"/>
  <c r="R42" i="14"/>
  <c r="M42" i="15"/>
  <c r="R24" i="16" s="1"/>
  <c r="O101" i="15"/>
  <c r="N101" i="15"/>
  <c r="M101" i="15"/>
  <c r="K101" i="15"/>
  <c r="U101" i="13"/>
  <c r="L101" i="15"/>
  <c r="O100" i="15"/>
  <c r="N100" i="15"/>
  <c r="M100" i="15"/>
  <c r="K100" i="15"/>
  <c r="U100" i="13"/>
  <c r="L100" i="15"/>
  <c r="O99" i="15"/>
  <c r="N99" i="15"/>
  <c r="M99" i="15"/>
  <c r="K99" i="15"/>
  <c r="U99" i="13"/>
  <c r="L99" i="15"/>
  <c r="T87" i="14"/>
  <c r="O87" i="15"/>
  <c r="S87" i="14"/>
  <c r="N87" i="15"/>
  <c r="R87" i="14"/>
  <c r="M87" i="15"/>
  <c r="P87" i="14"/>
  <c r="K87" i="15"/>
  <c r="U87" i="13"/>
  <c r="Q87" i="14"/>
  <c r="L87" i="15"/>
  <c r="T86" i="14"/>
  <c r="O86" i="15"/>
  <c r="S86" i="14"/>
  <c r="N86" i="15"/>
  <c r="R86" i="14"/>
  <c r="M86" i="15"/>
  <c r="P86" i="14"/>
  <c r="K86" i="15"/>
  <c r="U86" i="13"/>
  <c r="Q86" i="14"/>
  <c r="L86" i="15"/>
  <c r="T85" i="14"/>
  <c r="O85" i="15"/>
  <c r="S85" i="14"/>
  <c r="N85" i="15"/>
  <c r="R85" i="14"/>
  <c r="M85" i="15"/>
  <c r="P85" i="14"/>
  <c r="K85" i="15"/>
  <c r="U85" i="13"/>
  <c r="Q85" i="14"/>
  <c r="L85" i="15"/>
  <c r="T84" i="14"/>
  <c r="O84" i="15"/>
  <c r="S84" i="14"/>
  <c r="N84" i="15"/>
  <c r="R84" i="14"/>
  <c r="M84" i="15"/>
  <c r="P84" i="14"/>
  <c r="K84" i="15"/>
  <c r="U84" i="13"/>
  <c r="Q84" i="14"/>
  <c r="L84" i="15"/>
  <c r="T83" i="14"/>
  <c r="O83" i="15"/>
  <c r="S83" i="14"/>
  <c r="N83" i="15"/>
  <c r="R83" i="14"/>
  <c r="M83" i="15"/>
  <c r="P83" i="14"/>
  <c r="K83" i="15"/>
  <c r="U83" i="13"/>
  <c r="Q83" i="14"/>
  <c r="L83" i="15"/>
  <c r="T82" i="14"/>
  <c r="O82" i="15"/>
  <c r="S82" i="14"/>
  <c r="N82" i="15"/>
  <c r="R82" i="14"/>
  <c r="M82" i="15"/>
  <c r="P82" i="14"/>
  <c r="K82" i="15"/>
  <c r="U82" i="13"/>
  <c r="Q82" i="14"/>
  <c r="L82" i="15"/>
  <c r="T81" i="14"/>
  <c r="O81" i="15"/>
  <c r="S81" i="14"/>
  <c r="N81" i="15"/>
  <c r="R81" i="14"/>
  <c r="M81" i="15"/>
  <c r="P81" i="14"/>
  <c r="K81" i="15"/>
  <c r="U81" i="13"/>
  <c r="Q81" i="14"/>
  <c r="L81" i="15"/>
  <c r="T80" i="14"/>
  <c r="O80" i="15"/>
  <c r="S80" i="14"/>
  <c r="N80" i="15"/>
  <c r="R80" i="14"/>
  <c r="M80" i="15"/>
  <c r="P80" i="14"/>
  <c r="K80" i="15"/>
  <c r="U80" i="13"/>
  <c r="Q80" i="14"/>
  <c r="L80" i="15"/>
  <c r="T79" i="14"/>
  <c r="O79" i="15"/>
  <c r="S79" i="14"/>
  <c r="N79" i="15"/>
  <c r="R79" i="14"/>
  <c r="M79" i="15"/>
  <c r="P79" i="14"/>
  <c r="K79" i="15"/>
  <c r="U79" i="13"/>
  <c r="Q79" i="14"/>
  <c r="L79" i="15"/>
  <c r="T78" i="14"/>
  <c r="O78" i="15"/>
  <c r="S78" i="14"/>
  <c r="N78" i="15"/>
  <c r="R78" i="14"/>
  <c r="M78" i="15"/>
  <c r="P78" i="14"/>
  <c r="K78" i="15"/>
  <c r="U78" i="13"/>
  <c r="Q78" i="14"/>
  <c r="L78" i="15"/>
  <c r="T77" i="14"/>
  <c r="O77" i="15"/>
  <c r="S77" i="14"/>
  <c r="N77" i="15"/>
  <c r="R77" i="14"/>
  <c r="M77" i="15"/>
  <c r="P77" i="14"/>
  <c r="K77" i="15"/>
  <c r="U77" i="13"/>
  <c r="Q77" i="14"/>
  <c r="L77" i="15"/>
  <c r="B118" i="8"/>
  <c r="J118" i="7"/>
  <c r="T6" i="14"/>
  <c r="P118" i="13"/>
  <c r="K118" i="14"/>
  <c r="Q118" i="13"/>
  <c r="L118" i="14"/>
  <c r="R118" i="13"/>
  <c r="M118" i="14"/>
  <c r="S118" i="13"/>
  <c r="N118" i="14"/>
  <c r="T118" i="13"/>
  <c r="O118" i="14"/>
  <c r="S41" i="13"/>
  <c r="N41" i="14"/>
  <c r="R41" i="13"/>
  <c r="M41" i="14"/>
  <c r="P119" i="14"/>
  <c r="K119" i="15"/>
  <c r="Q119" i="14"/>
  <c r="L119" i="15"/>
  <c r="R119" i="14"/>
  <c r="M119" i="15"/>
  <c r="S119" i="14"/>
  <c r="N119" i="15"/>
  <c r="T119" i="14"/>
  <c r="O119" i="15"/>
  <c r="Q120" i="13"/>
  <c r="L120" i="14"/>
  <c r="P120" i="13"/>
  <c r="K120" i="14"/>
  <c r="U120" i="12"/>
  <c r="R120" i="13"/>
  <c r="M120" i="14"/>
  <c r="S120" i="13"/>
  <c r="N120" i="14"/>
  <c r="T120" i="13"/>
  <c r="O120" i="14"/>
  <c r="Q121" i="13"/>
  <c r="L121" i="14"/>
  <c r="P121" i="13"/>
  <c r="K121" i="14"/>
  <c r="U121" i="12"/>
  <c r="R121" i="13"/>
  <c r="M121" i="14"/>
  <c r="S121" i="13"/>
  <c r="N121" i="14"/>
  <c r="T121" i="13"/>
  <c r="O121" i="14"/>
  <c r="Q122" i="13"/>
  <c r="L122" i="14"/>
  <c r="P122" i="13"/>
  <c r="K122" i="14"/>
  <c r="U122" i="12"/>
  <c r="R122" i="13"/>
  <c r="M122" i="14"/>
  <c r="S122" i="13"/>
  <c r="N122" i="14"/>
  <c r="T122" i="13"/>
  <c r="O122" i="14"/>
  <c r="Q123" i="13"/>
  <c r="L123" i="14"/>
  <c r="P123" i="13"/>
  <c r="K123" i="14"/>
  <c r="U123" i="12"/>
  <c r="R123" i="13"/>
  <c r="M123" i="14"/>
  <c r="S123" i="13"/>
  <c r="N123" i="14"/>
  <c r="T123" i="13"/>
  <c r="O123" i="14"/>
  <c r="Q124" i="13"/>
  <c r="L124" i="14"/>
  <c r="P124" i="13"/>
  <c r="K124" i="14"/>
  <c r="U124" i="12"/>
  <c r="R124" i="13"/>
  <c r="M124" i="14"/>
  <c r="S124" i="13"/>
  <c r="N124" i="14"/>
  <c r="T124" i="13"/>
  <c r="O124" i="14"/>
  <c r="Q125" i="13"/>
  <c r="L125" i="14"/>
  <c r="P125" i="13"/>
  <c r="K125" i="14"/>
  <c r="U125" i="12"/>
  <c r="R125" i="13"/>
  <c r="M125" i="14"/>
  <c r="S125" i="13"/>
  <c r="N125" i="14"/>
  <c r="T125" i="13"/>
  <c r="O125" i="14"/>
  <c r="Q126" i="13"/>
  <c r="L126" i="14"/>
  <c r="P126" i="13"/>
  <c r="K126" i="14"/>
  <c r="U126" i="12"/>
  <c r="R126" i="13"/>
  <c r="M126" i="14"/>
  <c r="S126" i="13"/>
  <c r="N126" i="14"/>
  <c r="T126" i="13"/>
  <c r="O126" i="14"/>
  <c r="Q127" i="13"/>
  <c r="L127" i="14"/>
  <c r="P127" i="13"/>
  <c r="K127" i="14"/>
  <c r="U127" i="12"/>
  <c r="R127" i="13"/>
  <c r="M127" i="14"/>
  <c r="S127" i="13"/>
  <c r="N127" i="14"/>
  <c r="T127" i="13"/>
  <c r="O127" i="14"/>
  <c r="Q128" i="13"/>
  <c r="L128" i="14"/>
  <c r="P128" i="13"/>
  <c r="K128" i="14"/>
  <c r="U128" i="12"/>
  <c r="R128" i="13"/>
  <c r="M128" i="14"/>
  <c r="S128" i="13"/>
  <c r="N128" i="14"/>
  <c r="T128" i="13"/>
  <c r="O128" i="14"/>
  <c r="Q129" i="13"/>
  <c r="L129" i="14"/>
  <c r="P129" i="13"/>
  <c r="K129" i="14"/>
  <c r="U129" i="12"/>
  <c r="R129" i="13"/>
  <c r="M129" i="14"/>
  <c r="S129" i="13"/>
  <c r="N129" i="14"/>
  <c r="T129" i="13"/>
  <c r="O129" i="14"/>
  <c r="Q130" i="13"/>
  <c r="L130" i="14"/>
  <c r="P130" i="13"/>
  <c r="K130" i="14"/>
  <c r="U130" i="12"/>
  <c r="R130" i="13"/>
  <c r="M130" i="14"/>
  <c r="S130" i="13"/>
  <c r="N130" i="14"/>
  <c r="T130" i="13"/>
  <c r="O130" i="14"/>
  <c r="Q131" i="13"/>
  <c r="L131" i="14"/>
  <c r="P131" i="13"/>
  <c r="K131" i="14"/>
  <c r="U131" i="12"/>
  <c r="R131" i="13"/>
  <c r="M131" i="14"/>
  <c r="S131" i="13"/>
  <c r="N131" i="14"/>
  <c r="T131" i="13"/>
  <c r="O131" i="14"/>
  <c r="Q132" i="13"/>
  <c r="L132" i="14"/>
  <c r="P132" i="13"/>
  <c r="K132" i="14"/>
  <c r="U132" i="12"/>
  <c r="R132" i="13"/>
  <c r="M132" i="14"/>
  <c r="S132" i="13"/>
  <c r="N132" i="14"/>
  <c r="T132" i="13"/>
  <c r="O132" i="14"/>
  <c r="Q133" i="13"/>
  <c r="L133" i="14"/>
  <c r="P133" i="13"/>
  <c r="K133" i="14"/>
  <c r="U133" i="12"/>
  <c r="R133" i="13"/>
  <c r="M133" i="14"/>
  <c r="S133" i="13"/>
  <c r="N133" i="14"/>
  <c r="T133" i="13"/>
  <c r="O133" i="14"/>
  <c r="H101" i="16"/>
  <c r="J101" i="15"/>
  <c r="H100" i="16"/>
  <c r="J100" i="15"/>
  <c r="B99" i="16"/>
  <c r="H99" i="16" s="1"/>
  <c r="J99" i="15"/>
  <c r="H87" i="16"/>
  <c r="J87" i="15"/>
  <c r="H86" i="16"/>
  <c r="J86" i="15"/>
  <c r="H85" i="16"/>
  <c r="J85" i="15"/>
  <c r="H84" i="16"/>
  <c r="J84" i="15"/>
  <c r="H83" i="16"/>
  <c r="J83" i="15"/>
  <c r="H82" i="16"/>
  <c r="J82" i="15"/>
  <c r="H81" i="16"/>
  <c r="J81" i="15"/>
  <c r="H80" i="16"/>
  <c r="J80" i="15"/>
  <c r="H79" i="16"/>
  <c r="J79" i="15"/>
  <c r="H78" i="16"/>
  <c r="J78" i="15"/>
  <c r="H77" i="16"/>
  <c r="J77" i="15"/>
  <c r="T5" i="15"/>
  <c r="O5" i="16"/>
  <c r="S5" i="14"/>
  <c r="N5" i="15"/>
  <c r="N38" i="15" s="1"/>
  <c r="R5" i="14"/>
  <c r="M5" i="15"/>
  <c r="M38" i="15" s="1"/>
  <c r="T76" i="13"/>
  <c r="T115" i="13" s="1"/>
  <c r="O76" i="14"/>
  <c r="O115" i="14" s="1"/>
  <c r="S76" i="13"/>
  <c r="N76" i="14"/>
  <c r="R76" i="13"/>
  <c r="M76" i="14"/>
  <c r="P76" i="13"/>
  <c r="K76" i="14"/>
  <c r="Q76" i="13"/>
  <c r="Q115" i="13" s="1"/>
  <c r="L76" i="14"/>
  <c r="L115" i="14" s="1"/>
  <c r="Q47" i="13"/>
  <c r="L47" i="14"/>
  <c r="P47" i="13"/>
  <c r="K47" i="14"/>
  <c r="K29" i="15" s="1"/>
  <c r="P29" i="15" s="1"/>
  <c r="Q57" i="13"/>
  <c r="L57" i="14"/>
  <c r="P57" i="13"/>
  <c r="K57" i="14"/>
  <c r="U57" i="12"/>
  <c r="B57" i="14"/>
  <c r="H57" i="14" s="1"/>
  <c r="J57" i="13"/>
  <c r="U57" i="13"/>
  <c r="Q56" i="13"/>
  <c r="L56" i="14"/>
  <c r="P56" i="13"/>
  <c r="K56" i="14"/>
  <c r="U56" i="12"/>
  <c r="B56" i="14"/>
  <c r="H56" i="14" s="1"/>
  <c r="J56" i="13"/>
  <c r="U56" i="13"/>
  <c r="Q55" i="13"/>
  <c r="L55" i="14"/>
  <c r="P55" i="13"/>
  <c r="K55" i="14"/>
  <c r="K37" i="15" s="1"/>
  <c r="P37" i="15" s="1"/>
  <c r="U55" i="12"/>
  <c r="B55" i="14"/>
  <c r="H55" i="14" s="1"/>
  <c r="J55" i="13"/>
  <c r="U55" i="13"/>
  <c r="Q54" i="13"/>
  <c r="L54" i="14"/>
  <c r="P54" i="13"/>
  <c r="K54" i="14"/>
  <c r="K36" i="15" s="1"/>
  <c r="P36" i="15" s="1"/>
  <c r="U54" i="12"/>
  <c r="B54" i="14"/>
  <c r="H54" i="14" s="1"/>
  <c r="J54" i="13"/>
  <c r="U54" i="13"/>
  <c r="Q53" i="13"/>
  <c r="L53" i="14"/>
  <c r="P53" i="13"/>
  <c r="K53" i="14"/>
  <c r="K35" i="15" s="1"/>
  <c r="P35" i="15" s="1"/>
  <c r="U53" i="12"/>
  <c r="B53" i="14"/>
  <c r="H53" i="14" s="1"/>
  <c r="J53" i="13"/>
  <c r="U53" i="13"/>
  <c r="Q52" i="13"/>
  <c r="L52" i="14"/>
  <c r="P52" i="13"/>
  <c r="K52" i="14"/>
  <c r="K34" i="15" s="1"/>
  <c r="P34" i="15" s="1"/>
  <c r="U52" i="12"/>
  <c r="B52" i="14"/>
  <c r="H52" i="14" s="1"/>
  <c r="J52" i="13"/>
  <c r="U52" i="13"/>
  <c r="Q51" i="13"/>
  <c r="L51" i="14"/>
  <c r="P51" i="13"/>
  <c r="K51" i="14"/>
  <c r="K33" i="15" s="1"/>
  <c r="P33" i="15" s="1"/>
  <c r="U51" i="12"/>
  <c r="B51" i="14"/>
  <c r="H51" i="14" s="1"/>
  <c r="J51" i="13"/>
  <c r="U51" i="13"/>
  <c r="Q50" i="13"/>
  <c r="L50" i="14"/>
  <c r="P50" i="13"/>
  <c r="K50" i="14"/>
  <c r="K32" i="15" s="1"/>
  <c r="P32" i="15" s="1"/>
  <c r="U50" i="12"/>
  <c r="B50" i="14"/>
  <c r="H50" i="14" s="1"/>
  <c r="J50" i="13"/>
  <c r="U50" i="13"/>
  <c r="Q49" i="13"/>
  <c r="L49" i="14"/>
  <c r="P49" i="13"/>
  <c r="K49" i="14"/>
  <c r="K31" i="15" s="1"/>
  <c r="P31" i="15" s="1"/>
  <c r="U49" i="12"/>
  <c r="B49" i="14"/>
  <c r="H49" i="14" s="1"/>
  <c r="J49" i="13"/>
  <c r="U49" i="13"/>
  <c r="Q48" i="13"/>
  <c r="L48" i="14"/>
  <c r="P48" i="13"/>
  <c r="K48" i="14"/>
  <c r="K30" i="15" s="1"/>
  <c r="P30" i="15" s="1"/>
  <c r="U48" i="12"/>
  <c r="B48" i="14"/>
  <c r="H48" i="14" s="1"/>
  <c r="J48" i="13"/>
  <c r="U48" i="13"/>
  <c r="Q46" i="13"/>
  <c r="L46" i="14"/>
  <c r="P46" i="13"/>
  <c r="K46" i="14"/>
  <c r="K28" i="15" s="1"/>
  <c r="P28" i="15" s="1"/>
  <c r="U46" i="12"/>
  <c r="B46" i="14"/>
  <c r="H46" i="14" s="1"/>
  <c r="J46" i="13"/>
  <c r="U46" i="13"/>
  <c r="Q45" i="13"/>
  <c r="L45" i="14"/>
  <c r="P45" i="13"/>
  <c r="K45" i="14"/>
  <c r="K27" i="15" s="1"/>
  <c r="P27" i="15" s="1"/>
  <c r="U45" i="12"/>
  <c r="B45" i="14"/>
  <c r="H45" i="14" s="1"/>
  <c r="J45" i="13"/>
  <c r="U45" i="13"/>
  <c r="Q44" i="13"/>
  <c r="L44" i="14"/>
  <c r="Q26" i="15" s="1"/>
  <c r="P44" i="13"/>
  <c r="K44" i="14"/>
  <c r="K26" i="15" s="1"/>
  <c r="P26" i="15" s="1"/>
  <c r="U44" i="12"/>
  <c r="B44" i="14"/>
  <c r="H44" i="14" s="1"/>
  <c r="H26" i="15" s="1"/>
  <c r="J44" i="13"/>
  <c r="U44" i="13"/>
  <c r="Q43" i="13"/>
  <c r="L43" i="14"/>
  <c r="Q25" i="15" s="1"/>
  <c r="P43" i="13"/>
  <c r="K43" i="14"/>
  <c r="K25" i="15" s="1"/>
  <c r="P25" i="15" s="1"/>
  <c r="U43" i="12"/>
  <c r="B43" i="14"/>
  <c r="H43" i="14" s="1"/>
  <c r="H25" i="15" s="1"/>
  <c r="J43" i="13"/>
  <c r="U43" i="13"/>
  <c r="Q42" i="13"/>
  <c r="L42" i="14"/>
  <c r="Q24" i="15" s="1"/>
  <c r="P42" i="13"/>
  <c r="K42" i="14"/>
  <c r="K24" i="15" s="1"/>
  <c r="P24" i="15" s="1"/>
  <c r="U42" i="12"/>
  <c r="B42" i="14"/>
  <c r="H42" i="14" s="1"/>
  <c r="H24" i="15" s="1"/>
  <c r="B24" i="16" s="1"/>
  <c r="J42" i="13"/>
  <c r="U42" i="13"/>
  <c r="B41" i="13"/>
  <c r="J41" i="12"/>
  <c r="U41" i="12"/>
  <c r="P41" i="13"/>
  <c r="K41" i="14"/>
  <c r="Q41" i="13"/>
  <c r="L41" i="14"/>
  <c r="Q19" i="15"/>
  <c r="K19" i="15"/>
  <c r="P19" i="15" s="1"/>
  <c r="Q18" i="15"/>
  <c r="K18" i="15"/>
  <c r="P18" i="15" s="1"/>
  <c r="Q17" i="13"/>
  <c r="P17" i="13"/>
  <c r="K17" i="14"/>
  <c r="Q16" i="13"/>
  <c r="P16" i="13"/>
  <c r="K16" i="14"/>
  <c r="Q15" i="13"/>
  <c r="P15" i="13"/>
  <c r="K15" i="14"/>
  <c r="Q14" i="13"/>
  <c r="P14" i="13"/>
  <c r="K14" i="14"/>
  <c r="Q13" i="13"/>
  <c r="P13" i="13"/>
  <c r="K13" i="14"/>
  <c r="Q12" i="13"/>
  <c r="P12" i="13"/>
  <c r="K12" i="14"/>
  <c r="U12" i="12"/>
  <c r="Q11" i="13"/>
  <c r="P11" i="13"/>
  <c r="K11" i="14"/>
  <c r="Q10" i="13"/>
  <c r="P10" i="13"/>
  <c r="K10" i="14"/>
  <c r="Q9" i="13"/>
  <c r="P9" i="13"/>
  <c r="K9" i="14"/>
  <c r="Q8" i="13"/>
  <c r="P8" i="13"/>
  <c r="K8" i="14"/>
  <c r="Q7" i="13"/>
  <c r="P7" i="13"/>
  <c r="K7" i="14"/>
  <c r="Q6" i="13"/>
  <c r="P6" i="13"/>
  <c r="K6" i="14"/>
  <c r="H6" i="10"/>
  <c r="H7" i="10"/>
  <c r="H8" i="10"/>
  <c r="H9" i="10"/>
  <c r="H10" i="10"/>
  <c r="H11" i="10"/>
  <c r="H13" i="10"/>
  <c r="H14" i="10"/>
  <c r="H15" i="10"/>
  <c r="H16" i="10"/>
  <c r="B16" i="11" s="1"/>
  <c r="H17" i="10"/>
  <c r="B17" i="11" s="1"/>
  <c r="H18" i="11"/>
  <c r="B18" i="12" s="1"/>
  <c r="H19" i="11"/>
  <c r="B19" i="12" s="1"/>
  <c r="B76" i="8"/>
  <c r="B115" i="8" s="1"/>
  <c r="J76" i="7"/>
  <c r="J115" i="7" s="1"/>
  <c r="U76" i="7"/>
  <c r="U115" i="7" s="1"/>
  <c r="P5" i="14"/>
  <c r="K5" i="15"/>
  <c r="Q5" i="14"/>
  <c r="L5" i="15"/>
  <c r="L38" i="15" s="1"/>
  <c r="H47" i="8"/>
  <c r="B12" i="14"/>
  <c r="H12" i="14" s="1"/>
  <c r="U12" i="13"/>
  <c r="J12" i="13"/>
  <c r="U73" i="1"/>
  <c r="U158" i="1" s="1"/>
  <c r="B125" i="15" l="1"/>
  <c r="H125" i="15" s="1"/>
  <c r="J125" i="14"/>
  <c r="T23" i="16"/>
  <c r="P115" i="12"/>
  <c r="K115" i="13"/>
  <c r="R115" i="12"/>
  <c r="M115" i="13"/>
  <c r="S115" i="12"/>
  <c r="N115" i="13"/>
  <c r="U135" i="2"/>
  <c r="U157" i="2" s="1"/>
  <c r="P157" i="2"/>
  <c r="P158" i="2" s="1"/>
  <c r="P135" i="3"/>
  <c r="K157" i="3"/>
  <c r="B102" i="14"/>
  <c r="H102" i="14" s="1"/>
  <c r="J102" i="13"/>
  <c r="O105" i="16"/>
  <c r="T105" i="15"/>
  <c r="N105" i="16"/>
  <c r="S105" i="15"/>
  <c r="M105" i="16"/>
  <c r="R105" i="15"/>
  <c r="K105" i="16"/>
  <c r="P105" i="15"/>
  <c r="L156" i="12"/>
  <c r="Q156" i="11"/>
  <c r="Q157" i="10"/>
  <c r="L134" i="12"/>
  <c r="Q134" i="11"/>
  <c r="B128" i="17"/>
  <c r="H128" i="17" s="1"/>
  <c r="J128" i="16"/>
  <c r="H62" i="16"/>
  <c r="B62" i="17" s="1"/>
  <c r="J62" i="15"/>
  <c r="H63" i="16"/>
  <c r="B63" i="17" s="1"/>
  <c r="J63" i="15"/>
  <c r="H64" i="16"/>
  <c r="B64" i="17" s="1"/>
  <c r="J64" i="15"/>
  <c r="H65" i="16"/>
  <c r="B65" i="17" s="1"/>
  <c r="J65" i="15"/>
  <c r="H68" i="16"/>
  <c r="B68" i="17" s="1"/>
  <c r="J68" i="15"/>
  <c r="H69" i="16"/>
  <c r="B69" i="17" s="1"/>
  <c r="J69" i="15"/>
  <c r="H70" i="16"/>
  <c r="B70" i="17" s="1"/>
  <c r="J70" i="15"/>
  <c r="B71" i="16"/>
  <c r="H71" i="16" s="1"/>
  <c r="B71" i="17" s="1"/>
  <c r="J71" i="15"/>
  <c r="B72" i="16"/>
  <c r="H72" i="16" s="1"/>
  <c r="J72" i="15"/>
  <c r="B129" i="18"/>
  <c r="H129" i="18" s="1"/>
  <c r="J129" i="17"/>
  <c r="B130" i="18"/>
  <c r="H130" i="18" s="1"/>
  <c r="J130" i="17"/>
  <c r="B131" i="18"/>
  <c r="H131" i="18" s="1"/>
  <c r="J131" i="17"/>
  <c r="B132" i="18"/>
  <c r="H132" i="18" s="1"/>
  <c r="J132" i="17"/>
  <c r="B133" i="18"/>
  <c r="H133" i="18" s="1"/>
  <c r="J133" i="17"/>
  <c r="B95" i="17"/>
  <c r="H95" i="17" s="1"/>
  <c r="J95" i="16"/>
  <c r="U95" i="16"/>
  <c r="B94" i="17"/>
  <c r="H94" i="17" s="1"/>
  <c r="J94" i="16"/>
  <c r="U94" i="16"/>
  <c r="B104" i="17"/>
  <c r="H104" i="17" s="1"/>
  <c r="J104" i="16"/>
  <c r="U104" i="16"/>
  <c r="H60" i="18"/>
  <c r="J60" i="17"/>
  <c r="U60" i="17"/>
  <c r="H59" i="18"/>
  <c r="J59" i="17"/>
  <c r="U59" i="17"/>
  <c r="O6" i="16"/>
  <c r="O38" i="15"/>
  <c r="O157" i="12"/>
  <c r="T134" i="12"/>
  <c r="O134" i="13"/>
  <c r="O156" i="13"/>
  <c r="T156" i="12"/>
  <c r="L105" i="17"/>
  <c r="Q105" i="16"/>
  <c r="M156" i="9"/>
  <c r="R156" i="8"/>
  <c r="M157" i="8"/>
  <c r="M158" i="8" s="1"/>
  <c r="R157" i="8"/>
  <c r="R158" i="8" s="1"/>
  <c r="M157" i="9"/>
  <c r="M158" i="9" s="1"/>
  <c r="M134" i="10"/>
  <c r="R134" i="9"/>
  <c r="M135" i="10"/>
  <c r="R135" i="9"/>
  <c r="N156" i="9"/>
  <c r="S156" i="8"/>
  <c r="N157" i="8"/>
  <c r="N158" i="8" s="1"/>
  <c r="S157" i="8"/>
  <c r="S158" i="8" s="1"/>
  <c r="N157" i="9"/>
  <c r="N158" i="9" s="1"/>
  <c r="N134" i="10"/>
  <c r="S134" i="9"/>
  <c r="N135" i="10"/>
  <c r="S135" i="9"/>
  <c r="B105" i="15"/>
  <c r="H105" i="15" s="1"/>
  <c r="B105" i="16" s="1"/>
  <c r="J105" i="14"/>
  <c r="U105" i="14"/>
  <c r="B134" i="15"/>
  <c r="H134" i="15" s="1"/>
  <c r="B134" i="16" s="1"/>
  <c r="J134" i="14"/>
  <c r="B156" i="12"/>
  <c r="H156" i="12" s="1"/>
  <c r="J156" i="11"/>
  <c r="J158" i="31"/>
  <c r="Q23" i="15"/>
  <c r="K23" i="15"/>
  <c r="P23" i="15" s="1"/>
  <c r="R23" i="15"/>
  <c r="S23" i="15"/>
  <c r="B66" i="11"/>
  <c r="H66" i="11" s="1"/>
  <c r="J66" i="10"/>
  <c r="U66" i="10"/>
  <c r="P58" i="4"/>
  <c r="P73" i="4" s="1"/>
  <c r="K73" i="4"/>
  <c r="H58" i="3"/>
  <c r="B73" i="3"/>
  <c r="B96" i="14"/>
  <c r="H96" i="14" s="1"/>
  <c r="J96" i="13"/>
  <c r="U96" i="13"/>
  <c r="B106" i="14"/>
  <c r="H106" i="14" s="1"/>
  <c r="J106" i="13"/>
  <c r="U106" i="13"/>
  <c r="O58" i="12"/>
  <c r="O73" i="12" s="1"/>
  <c r="O158" i="12" s="1"/>
  <c r="T58" i="11"/>
  <c r="T73" i="11" s="1"/>
  <c r="T158" i="11" s="1"/>
  <c r="K61" i="15"/>
  <c r="P61" i="14"/>
  <c r="L61" i="15"/>
  <c r="Q61" i="14"/>
  <c r="M61" i="15"/>
  <c r="R61" i="14"/>
  <c r="N61" i="15"/>
  <c r="S61" i="14"/>
  <c r="O135" i="15"/>
  <c r="T135" i="14"/>
  <c r="O96" i="15"/>
  <c r="T96" i="14"/>
  <c r="O106" i="15"/>
  <c r="T106" i="14"/>
  <c r="N96" i="15"/>
  <c r="S96" i="14"/>
  <c r="N106" i="15"/>
  <c r="S106" i="14"/>
  <c r="M96" i="15"/>
  <c r="R96" i="14"/>
  <c r="M106" i="15"/>
  <c r="R106" i="14"/>
  <c r="K96" i="15"/>
  <c r="P96" i="14"/>
  <c r="K106" i="15"/>
  <c r="P106" i="14"/>
  <c r="O93" i="15"/>
  <c r="T93" i="14"/>
  <c r="O103" i="15"/>
  <c r="T103" i="14"/>
  <c r="L114" i="17"/>
  <c r="Q114" i="16"/>
  <c r="L113" i="17"/>
  <c r="Q113" i="16"/>
  <c r="L112" i="17"/>
  <c r="Q112" i="16"/>
  <c r="L111" i="17"/>
  <c r="Q111" i="16"/>
  <c r="L110" i="17"/>
  <c r="Q110" i="16"/>
  <c r="L109" i="17"/>
  <c r="Q109" i="16"/>
  <c r="L108" i="17"/>
  <c r="Q108" i="16"/>
  <c r="N107" i="17"/>
  <c r="S107" i="16"/>
  <c r="M107" i="17"/>
  <c r="R107" i="16"/>
  <c r="L107" i="17"/>
  <c r="Q107" i="16"/>
  <c r="K107" i="17"/>
  <c r="P107" i="16"/>
  <c r="H67" i="18"/>
  <c r="J67" i="17"/>
  <c r="B88" i="18"/>
  <c r="H88" i="18" s="1"/>
  <c r="J88" i="17"/>
  <c r="B89" i="18"/>
  <c r="H89" i="18" s="1"/>
  <c r="J89" i="17"/>
  <c r="L135" i="14"/>
  <c r="Q135" i="13"/>
  <c r="K88" i="17"/>
  <c r="P88" i="16"/>
  <c r="M88" i="17"/>
  <c r="R88" i="16"/>
  <c r="N88" i="17"/>
  <c r="S88" i="16"/>
  <c r="O88" i="17"/>
  <c r="T88" i="16"/>
  <c r="K89" i="17"/>
  <c r="P89" i="16"/>
  <c r="M89" i="17"/>
  <c r="R89" i="16"/>
  <c r="N89" i="17"/>
  <c r="S89" i="16"/>
  <c r="O89" i="17"/>
  <c r="T89" i="16"/>
  <c r="K90" i="17"/>
  <c r="P90" i="16"/>
  <c r="M90" i="17"/>
  <c r="R90" i="16"/>
  <c r="N90" i="17"/>
  <c r="S90" i="16"/>
  <c r="O90" i="17"/>
  <c r="T90" i="16"/>
  <c r="K91" i="17"/>
  <c r="P91" i="16"/>
  <c r="M91" i="17"/>
  <c r="R91" i="16"/>
  <c r="N91" i="17"/>
  <c r="S91" i="16"/>
  <c r="O91" i="17"/>
  <c r="T91" i="16"/>
  <c r="L92" i="17"/>
  <c r="Q92" i="16"/>
  <c r="L102" i="17"/>
  <c r="Q102" i="16"/>
  <c r="B37" i="16"/>
  <c r="H37" i="16" s="1"/>
  <c r="J37" i="15"/>
  <c r="U37" i="15"/>
  <c r="B36" i="16"/>
  <c r="H36" i="16" s="1"/>
  <c r="J36" i="15"/>
  <c r="U36" i="15"/>
  <c r="B35" i="16"/>
  <c r="H35" i="16" s="1"/>
  <c r="J35" i="15"/>
  <c r="U35" i="15"/>
  <c r="B34" i="16"/>
  <c r="H34" i="16" s="1"/>
  <c r="J34" i="15"/>
  <c r="U34" i="15"/>
  <c r="B33" i="16"/>
  <c r="H33" i="16" s="1"/>
  <c r="J33" i="15"/>
  <c r="U33" i="15"/>
  <c r="B32" i="16"/>
  <c r="H32" i="16" s="1"/>
  <c r="J32" i="15"/>
  <c r="U32" i="15"/>
  <c r="B31" i="16"/>
  <c r="H31" i="16" s="1"/>
  <c r="J31" i="15"/>
  <c r="U31" i="15"/>
  <c r="B30" i="16"/>
  <c r="H30" i="16" s="1"/>
  <c r="J30" i="15"/>
  <c r="U30" i="15"/>
  <c r="B29" i="16"/>
  <c r="H29" i="16" s="1"/>
  <c r="J29" i="15"/>
  <c r="U29" i="15"/>
  <c r="B28" i="16"/>
  <c r="H28" i="16" s="1"/>
  <c r="J28" i="15"/>
  <c r="U28" i="15"/>
  <c r="B27" i="16"/>
  <c r="H27" i="16" s="1"/>
  <c r="J27" i="15"/>
  <c r="U27" i="15"/>
  <c r="O37" i="18"/>
  <c r="T37" i="17"/>
  <c r="N37" i="18"/>
  <c r="S37" i="17"/>
  <c r="M37" i="18"/>
  <c r="R37" i="17"/>
  <c r="L37" i="18"/>
  <c r="Q37" i="17"/>
  <c r="O36" i="18"/>
  <c r="T36" i="17"/>
  <c r="N36" i="18"/>
  <c r="S36" i="17"/>
  <c r="M36" i="18"/>
  <c r="R36" i="17"/>
  <c r="L36" i="18"/>
  <c r="Q36" i="17"/>
  <c r="O35" i="18"/>
  <c r="T35" i="17"/>
  <c r="N35" i="18"/>
  <c r="S35" i="17"/>
  <c r="M35" i="18"/>
  <c r="R35" i="17"/>
  <c r="L35" i="18"/>
  <c r="Q35" i="17"/>
  <c r="O34" i="18"/>
  <c r="T34" i="17"/>
  <c r="N34" i="18"/>
  <c r="S34" i="17"/>
  <c r="M34" i="18"/>
  <c r="R34" i="17"/>
  <c r="L34" i="18"/>
  <c r="Q34" i="17"/>
  <c r="O33" i="18"/>
  <c r="T33" i="17"/>
  <c r="N33" i="18"/>
  <c r="S33" i="17"/>
  <c r="M33" i="18"/>
  <c r="R33" i="17"/>
  <c r="L33" i="18"/>
  <c r="Q33" i="17"/>
  <c r="O32" i="18"/>
  <c r="T32" i="17"/>
  <c r="N32" i="18"/>
  <c r="S32" i="17"/>
  <c r="M32" i="18"/>
  <c r="R32" i="17"/>
  <c r="L32" i="18"/>
  <c r="Q32" i="17"/>
  <c r="O31" i="18"/>
  <c r="T31" i="17"/>
  <c r="N31" i="18"/>
  <c r="S31" i="17"/>
  <c r="M31" i="18"/>
  <c r="R31" i="17"/>
  <c r="L31" i="18"/>
  <c r="Q31" i="17"/>
  <c r="O30" i="18"/>
  <c r="T30" i="17"/>
  <c r="N30" i="18"/>
  <c r="S30" i="17"/>
  <c r="M30" i="18"/>
  <c r="R30" i="17"/>
  <c r="L30" i="18"/>
  <c r="Q30" i="17"/>
  <c r="O29" i="18"/>
  <c r="T29" i="17"/>
  <c r="N29" i="18"/>
  <c r="S29" i="17"/>
  <c r="M29" i="18"/>
  <c r="R29" i="17"/>
  <c r="L29" i="18"/>
  <c r="Q29" i="17"/>
  <c r="O28" i="18"/>
  <c r="T28" i="17"/>
  <c r="N28" i="18"/>
  <c r="S28" i="17"/>
  <c r="M28" i="18"/>
  <c r="R28" i="17"/>
  <c r="L28" i="18"/>
  <c r="Q28" i="17"/>
  <c r="O27" i="18"/>
  <c r="T27" i="17"/>
  <c r="N27" i="18"/>
  <c r="S27" i="17"/>
  <c r="M27" i="18"/>
  <c r="R27" i="17"/>
  <c r="L27" i="18"/>
  <c r="Q27" i="17"/>
  <c r="O95" i="20"/>
  <c r="T95" i="19"/>
  <c r="N95" i="20"/>
  <c r="S95" i="19"/>
  <c r="M95" i="20"/>
  <c r="R95" i="19"/>
  <c r="L95" i="20"/>
  <c r="Q95" i="19"/>
  <c r="K95" i="20"/>
  <c r="P95" i="19"/>
  <c r="O94" i="20"/>
  <c r="T94" i="19"/>
  <c r="N94" i="20"/>
  <c r="S94" i="19"/>
  <c r="M94" i="20"/>
  <c r="R94" i="19"/>
  <c r="L94" i="20"/>
  <c r="Q94" i="19"/>
  <c r="K94" i="20"/>
  <c r="P94" i="19"/>
  <c r="B155" i="19"/>
  <c r="H155" i="19" s="1"/>
  <c r="J155" i="18"/>
  <c r="U155" i="18"/>
  <c r="B154" i="19"/>
  <c r="H154" i="19" s="1"/>
  <c r="J154" i="18"/>
  <c r="U154" i="18"/>
  <c r="B153" i="19"/>
  <c r="H153" i="19" s="1"/>
  <c r="J153" i="18"/>
  <c r="U153" i="18"/>
  <c r="B152" i="19"/>
  <c r="H152" i="19" s="1"/>
  <c r="J152" i="18"/>
  <c r="U152" i="18"/>
  <c r="B151" i="19"/>
  <c r="H151" i="19" s="1"/>
  <c r="J151" i="18"/>
  <c r="U151" i="18"/>
  <c r="B150" i="19"/>
  <c r="H150" i="19" s="1"/>
  <c r="J150" i="18"/>
  <c r="U150" i="18"/>
  <c r="B149" i="19"/>
  <c r="H149" i="19" s="1"/>
  <c r="J149" i="18"/>
  <c r="U149" i="18"/>
  <c r="B148" i="19"/>
  <c r="H148" i="19" s="1"/>
  <c r="J148" i="18"/>
  <c r="U148" i="18"/>
  <c r="B147" i="19"/>
  <c r="H147" i="19" s="1"/>
  <c r="J147" i="18"/>
  <c r="U147" i="18"/>
  <c r="B146" i="19"/>
  <c r="H146" i="19" s="1"/>
  <c r="J146" i="18"/>
  <c r="U146" i="18"/>
  <c r="B145" i="19"/>
  <c r="H145" i="19" s="1"/>
  <c r="J145" i="18"/>
  <c r="U145" i="18"/>
  <c r="B144" i="19"/>
  <c r="H144" i="19" s="1"/>
  <c r="J144" i="18"/>
  <c r="U144" i="18"/>
  <c r="B143" i="19"/>
  <c r="H143" i="19" s="1"/>
  <c r="J143" i="18"/>
  <c r="U143" i="18"/>
  <c r="B142" i="19"/>
  <c r="H142" i="19" s="1"/>
  <c r="J142" i="18"/>
  <c r="U142" i="18"/>
  <c r="B141" i="19"/>
  <c r="H141" i="19" s="1"/>
  <c r="J141" i="18"/>
  <c r="U141" i="18"/>
  <c r="B140" i="19"/>
  <c r="H140" i="19" s="1"/>
  <c r="J140" i="18"/>
  <c r="U140" i="18"/>
  <c r="B139" i="19"/>
  <c r="H139" i="19" s="1"/>
  <c r="J139" i="18"/>
  <c r="U139" i="18"/>
  <c r="B138" i="19"/>
  <c r="H138" i="19" s="1"/>
  <c r="J138" i="18"/>
  <c r="U138" i="18"/>
  <c r="B137" i="19"/>
  <c r="H137" i="19" s="1"/>
  <c r="J137" i="18"/>
  <c r="U137" i="18"/>
  <c r="O155" i="20"/>
  <c r="T155" i="19"/>
  <c r="N155" i="20"/>
  <c r="S155" i="19"/>
  <c r="M155" i="20"/>
  <c r="R155" i="19"/>
  <c r="L155" i="20"/>
  <c r="Q155" i="19"/>
  <c r="K155" i="20"/>
  <c r="P155" i="19"/>
  <c r="O154" i="20"/>
  <c r="T154" i="19"/>
  <c r="N154" i="20"/>
  <c r="S154" i="19"/>
  <c r="M154" i="20"/>
  <c r="R154" i="19"/>
  <c r="L154" i="20"/>
  <c r="Q154" i="19"/>
  <c r="K154" i="20"/>
  <c r="P154" i="19"/>
  <c r="O153" i="20"/>
  <c r="T153" i="19"/>
  <c r="N153" i="20"/>
  <c r="S153" i="19"/>
  <c r="M153" i="20"/>
  <c r="R153" i="19"/>
  <c r="L153" i="20"/>
  <c r="Q153" i="19"/>
  <c r="K153" i="20"/>
  <c r="P153" i="19"/>
  <c r="O152" i="20"/>
  <c r="T152" i="19"/>
  <c r="N152" i="20"/>
  <c r="S152" i="19"/>
  <c r="M152" i="20"/>
  <c r="R152" i="19"/>
  <c r="L152" i="20"/>
  <c r="Q152" i="19"/>
  <c r="K152" i="20"/>
  <c r="P152" i="19"/>
  <c r="O151" i="20"/>
  <c r="T151" i="19"/>
  <c r="N151" i="20"/>
  <c r="S151" i="19"/>
  <c r="M151" i="20"/>
  <c r="R151" i="19"/>
  <c r="L151" i="20"/>
  <c r="Q151" i="19"/>
  <c r="K151" i="20"/>
  <c r="P151" i="19"/>
  <c r="O150" i="20"/>
  <c r="T150" i="19"/>
  <c r="N150" i="20"/>
  <c r="S150" i="19"/>
  <c r="M150" i="20"/>
  <c r="R150" i="19"/>
  <c r="L150" i="20"/>
  <c r="Q150" i="19"/>
  <c r="K150" i="20"/>
  <c r="P150" i="19"/>
  <c r="O149" i="20"/>
  <c r="T149" i="19"/>
  <c r="N149" i="20"/>
  <c r="S149" i="19"/>
  <c r="M149" i="20"/>
  <c r="R149" i="19"/>
  <c r="L149" i="20"/>
  <c r="Q149" i="19"/>
  <c r="K149" i="20"/>
  <c r="P149" i="19"/>
  <c r="O148" i="20"/>
  <c r="T148" i="19"/>
  <c r="N148" i="20"/>
  <c r="S148" i="19"/>
  <c r="M148" i="20"/>
  <c r="R148" i="19"/>
  <c r="L148" i="20"/>
  <c r="Q148" i="19"/>
  <c r="K148" i="20"/>
  <c r="P148" i="19"/>
  <c r="O147" i="20"/>
  <c r="T147" i="19"/>
  <c r="N147" i="20"/>
  <c r="S147" i="19"/>
  <c r="M147" i="20"/>
  <c r="R147" i="19"/>
  <c r="L147" i="20"/>
  <c r="Q147" i="19"/>
  <c r="K147" i="20"/>
  <c r="P147" i="19"/>
  <c r="O146" i="20"/>
  <c r="T146" i="19"/>
  <c r="N146" i="20"/>
  <c r="S146" i="19"/>
  <c r="M146" i="20"/>
  <c r="R146" i="19"/>
  <c r="L146" i="20"/>
  <c r="Q146" i="19"/>
  <c r="K146" i="20"/>
  <c r="P146" i="19"/>
  <c r="O145" i="20"/>
  <c r="T145" i="19"/>
  <c r="N145" i="20"/>
  <c r="S145" i="19"/>
  <c r="M145" i="20"/>
  <c r="R145" i="19"/>
  <c r="L145" i="20"/>
  <c r="Q145" i="19"/>
  <c r="K145" i="20"/>
  <c r="P145" i="19"/>
  <c r="O144" i="20"/>
  <c r="T144" i="19"/>
  <c r="N144" i="20"/>
  <c r="S144" i="19"/>
  <c r="M144" i="20"/>
  <c r="R144" i="19"/>
  <c r="L144" i="20"/>
  <c r="Q144" i="19"/>
  <c r="K144" i="20"/>
  <c r="P144" i="19"/>
  <c r="O143" i="20"/>
  <c r="T143" i="19"/>
  <c r="N143" i="20"/>
  <c r="S143" i="19"/>
  <c r="M143" i="20"/>
  <c r="R143" i="19"/>
  <c r="L143" i="20"/>
  <c r="Q143" i="19"/>
  <c r="K143" i="20"/>
  <c r="P143" i="19"/>
  <c r="O142" i="20"/>
  <c r="T142" i="19"/>
  <c r="N142" i="20"/>
  <c r="S142" i="19"/>
  <c r="M142" i="20"/>
  <c r="R142" i="19"/>
  <c r="L142" i="20"/>
  <c r="Q142" i="19"/>
  <c r="K142" i="20"/>
  <c r="P142" i="19"/>
  <c r="O141" i="20"/>
  <c r="T141" i="19"/>
  <c r="N141" i="20"/>
  <c r="S141" i="19"/>
  <c r="M141" i="20"/>
  <c r="R141" i="19"/>
  <c r="L141" i="20"/>
  <c r="Q141" i="19"/>
  <c r="K141" i="20"/>
  <c r="P141" i="19"/>
  <c r="O140" i="20"/>
  <c r="T140" i="19"/>
  <c r="N140" i="20"/>
  <c r="S140" i="19"/>
  <c r="M140" i="20"/>
  <c r="R140" i="19"/>
  <c r="L140" i="20"/>
  <c r="Q140" i="19"/>
  <c r="K140" i="20"/>
  <c r="P140" i="19"/>
  <c r="O139" i="20"/>
  <c r="T139" i="19"/>
  <c r="N139" i="20"/>
  <c r="S139" i="19"/>
  <c r="M139" i="20"/>
  <c r="R139" i="19"/>
  <c r="L139" i="20"/>
  <c r="Q139" i="19"/>
  <c r="K139" i="20"/>
  <c r="P139" i="19"/>
  <c r="O138" i="20"/>
  <c r="T138" i="19"/>
  <c r="N138" i="20"/>
  <c r="S138" i="19"/>
  <c r="M138" i="20"/>
  <c r="R138" i="19"/>
  <c r="L138" i="20"/>
  <c r="Q138" i="19"/>
  <c r="K138" i="20"/>
  <c r="P138" i="19"/>
  <c r="O137" i="20"/>
  <c r="T137" i="19"/>
  <c r="N137" i="20"/>
  <c r="S137" i="19"/>
  <c r="M137" i="20"/>
  <c r="R137" i="19"/>
  <c r="L137" i="20"/>
  <c r="Q137" i="19"/>
  <c r="K137" i="20"/>
  <c r="P137" i="19"/>
  <c r="O104" i="20"/>
  <c r="T104" i="19"/>
  <c r="N104" i="20"/>
  <c r="S104" i="19"/>
  <c r="M104" i="20"/>
  <c r="R104" i="19"/>
  <c r="L104" i="20"/>
  <c r="Q104" i="19"/>
  <c r="K104" i="20"/>
  <c r="P104" i="19"/>
  <c r="L88" i="18"/>
  <c r="Q88" i="17"/>
  <c r="L89" i="18"/>
  <c r="Q89" i="17"/>
  <c r="L90" i="18"/>
  <c r="Q90" i="17"/>
  <c r="L91" i="18"/>
  <c r="Q91" i="17"/>
  <c r="L106" i="16"/>
  <c r="Q106" i="15"/>
  <c r="L96" i="16"/>
  <c r="Q96" i="15"/>
  <c r="L103" i="16"/>
  <c r="Q103" i="15"/>
  <c r="L93" i="16"/>
  <c r="Q93" i="15"/>
  <c r="B90" i="17"/>
  <c r="H90" i="17" s="1"/>
  <c r="J90" i="16"/>
  <c r="U90" i="16"/>
  <c r="B91" i="17"/>
  <c r="H91" i="17" s="1"/>
  <c r="J91" i="16"/>
  <c r="U91" i="16"/>
  <c r="B92" i="17"/>
  <c r="H92" i="17" s="1"/>
  <c r="J92" i="16"/>
  <c r="B107" i="17"/>
  <c r="H107" i="17" s="1"/>
  <c r="J107" i="16"/>
  <c r="B108" i="17"/>
  <c r="H108" i="17" s="1"/>
  <c r="J108" i="16"/>
  <c r="B109" i="17"/>
  <c r="H109" i="17" s="1"/>
  <c r="J109" i="16"/>
  <c r="B110" i="17"/>
  <c r="H110" i="17" s="1"/>
  <c r="J110" i="16"/>
  <c r="B111" i="17"/>
  <c r="H111" i="17" s="1"/>
  <c r="J111" i="16"/>
  <c r="B112" i="17"/>
  <c r="H112" i="17" s="1"/>
  <c r="J112" i="16"/>
  <c r="B113" i="17"/>
  <c r="H113" i="17" s="1"/>
  <c r="J113" i="16"/>
  <c r="B114" i="17"/>
  <c r="H114" i="17" s="1"/>
  <c r="J114" i="16"/>
  <c r="K102" i="16"/>
  <c r="P102" i="15"/>
  <c r="K92" i="16"/>
  <c r="P92" i="15"/>
  <c r="M102" i="16"/>
  <c r="R102" i="15"/>
  <c r="M92" i="16"/>
  <c r="R92" i="15"/>
  <c r="N102" i="16"/>
  <c r="S102" i="15"/>
  <c r="N92" i="16"/>
  <c r="S92" i="15"/>
  <c r="O102" i="16"/>
  <c r="T102" i="15"/>
  <c r="O92" i="16"/>
  <c r="T92" i="15"/>
  <c r="O114" i="16"/>
  <c r="T114" i="15"/>
  <c r="N114" i="16"/>
  <c r="S114" i="15"/>
  <c r="M114" i="16"/>
  <c r="R114" i="15"/>
  <c r="U114" i="14"/>
  <c r="K114" i="16"/>
  <c r="P114" i="15"/>
  <c r="U114" i="15" s="1"/>
  <c r="O113" i="16"/>
  <c r="T113" i="15"/>
  <c r="N113" i="16"/>
  <c r="S113" i="15"/>
  <c r="M113" i="16"/>
  <c r="R113" i="15"/>
  <c r="U113" i="14"/>
  <c r="K113" i="16"/>
  <c r="P113" i="15"/>
  <c r="U113" i="15" s="1"/>
  <c r="O112" i="16"/>
  <c r="T112" i="15"/>
  <c r="N112" i="16"/>
  <c r="S112" i="15"/>
  <c r="M112" i="16"/>
  <c r="R112" i="15"/>
  <c r="U112" i="14"/>
  <c r="K112" i="16"/>
  <c r="P112" i="15"/>
  <c r="U112" i="15" s="1"/>
  <c r="O111" i="16"/>
  <c r="T111" i="15"/>
  <c r="N111" i="16"/>
  <c r="S111" i="15"/>
  <c r="M111" i="16"/>
  <c r="R111" i="15"/>
  <c r="U111" i="14"/>
  <c r="K111" i="16"/>
  <c r="P111" i="15"/>
  <c r="U111" i="15" s="1"/>
  <c r="O110" i="16"/>
  <c r="T110" i="15"/>
  <c r="N110" i="16"/>
  <c r="S110" i="15"/>
  <c r="M110" i="16"/>
  <c r="R110" i="15"/>
  <c r="U110" i="14"/>
  <c r="K110" i="16"/>
  <c r="P110" i="15"/>
  <c r="U110" i="15" s="1"/>
  <c r="O109" i="16"/>
  <c r="T109" i="15"/>
  <c r="N109" i="16"/>
  <c r="S109" i="15"/>
  <c r="M109" i="16"/>
  <c r="R109" i="15"/>
  <c r="U109" i="14"/>
  <c r="K109" i="16"/>
  <c r="P109" i="15"/>
  <c r="U109" i="15" s="1"/>
  <c r="O108" i="16"/>
  <c r="T108" i="15"/>
  <c r="N108" i="16"/>
  <c r="S108" i="15"/>
  <c r="M108" i="16"/>
  <c r="R108" i="15"/>
  <c r="U108" i="14"/>
  <c r="K108" i="16"/>
  <c r="P108" i="15"/>
  <c r="U108" i="15" s="1"/>
  <c r="O107" i="16"/>
  <c r="T107" i="15"/>
  <c r="U107" i="15" s="1"/>
  <c r="K62" i="16"/>
  <c r="P62" i="15"/>
  <c r="L62" i="16"/>
  <c r="Q62" i="15"/>
  <c r="M62" i="16"/>
  <c r="R62" i="15"/>
  <c r="N62" i="16"/>
  <c r="S62" i="15"/>
  <c r="O62" i="17"/>
  <c r="T62" i="16"/>
  <c r="K63" i="16"/>
  <c r="P63" i="15"/>
  <c r="L63" i="16"/>
  <c r="Q63" i="15"/>
  <c r="M63" i="16"/>
  <c r="R63" i="15"/>
  <c r="N63" i="16"/>
  <c r="S63" i="15"/>
  <c r="O63" i="17"/>
  <c r="T63" i="16"/>
  <c r="K64" i="16"/>
  <c r="P64" i="15"/>
  <c r="L64" i="16"/>
  <c r="Q64" i="15"/>
  <c r="M64" i="16"/>
  <c r="R64" i="15"/>
  <c r="N64" i="16"/>
  <c r="S64" i="15"/>
  <c r="O64" i="17"/>
  <c r="T64" i="16"/>
  <c r="K65" i="16"/>
  <c r="P65" i="15"/>
  <c r="L65" i="16"/>
  <c r="Q65" i="15"/>
  <c r="M65" i="16"/>
  <c r="R65" i="15"/>
  <c r="N65" i="16"/>
  <c r="S65" i="15"/>
  <c r="O65" i="17"/>
  <c r="T65" i="16"/>
  <c r="K66" i="16"/>
  <c r="P66" i="15"/>
  <c r="L66" i="16"/>
  <c r="Q66" i="15"/>
  <c r="M66" i="16"/>
  <c r="R66" i="15"/>
  <c r="N66" i="16"/>
  <c r="S66" i="15"/>
  <c r="O66" i="17"/>
  <c r="T66" i="16"/>
  <c r="K67" i="17"/>
  <c r="P67" i="16"/>
  <c r="L67" i="17"/>
  <c r="Q67" i="16"/>
  <c r="M67" i="17"/>
  <c r="R67" i="16"/>
  <c r="N67" i="17"/>
  <c r="S67" i="16"/>
  <c r="O67" i="17"/>
  <c r="T67" i="16"/>
  <c r="K68" i="16"/>
  <c r="P68" i="15"/>
  <c r="L68" i="16"/>
  <c r="Q68" i="15"/>
  <c r="M68" i="16"/>
  <c r="R68" i="15"/>
  <c r="N68" i="16"/>
  <c r="S68" i="15"/>
  <c r="O68" i="17"/>
  <c r="T68" i="16"/>
  <c r="K69" i="16"/>
  <c r="P69" i="15"/>
  <c r="L69" i="16"/>
  <c r="Q69" i="15"/>
  <c r="M69" i="16"/>
  <c r="R69" i="15"/>
  <c r="N69" i="16"/>
  <c r="S69" i="15"/>
  <c r="O69" i="17"/>
  <c r="T69" i="16"/>
  <c r="K70" i="16"/>
  <c r="P70" i="15"/>
  <c r="L70" i="16"/>
  <c r="Q70" i="15"/>
  <c r="M70" i="16"/>
  <c r="R70" i="15"/>
  <c r="N70" i="16"/>
  <c r="S70" i="15"/>
  <c r="O70" i="17"/>
  <c r="T70" i="16"/>
  <c r="K71" i="16"/>
  <c r="P71" i="15"/>
  <c r="L71" i="16"/>
  <c r="Q71" i="15"/>
  <c r="M71" i="16"/>
  <c r="R71" i="15"/>
  <c r="N71" i="16"/>
  <c r="S71" i="15"/>
  <c r="O71" i="17"/>
  <c r="T71" i="16"/>
  <c r="K72" i="16"/>
  <c r="P72" i="15"/>
  <c r="L72" i="16"/>
  <c r="Q72" i="15"/>
  <c r="M72" i="16"/>
  <c r="R72" i="15"/>
  <c r="N72" i="16"/>
  <c r="S72" i="15"/>
  <c r="O72" i="17"/>
  <c r="T72" i="16"/>
  <c r="O61" i="16"/>
  <c r="T61" i="15"/>
  <c r="K103" i="14"/>
  <c r="P103" i="13"/>
  <c r="K93" i="14"/>
  <c r="K115" i="14" s="1"/>
  <c r="P93" i="13"/>
  <c r="P115" i="13" s="1"/>
  <c r="M103" i="14"/>
  <c r="R103" i="13"/>
  <c r="M93" i="14"/>
  <c r="M115" i="14" s="1"/>
  <c r="R93" i="13"/>
  <c r="R115" i="13" s="1"/>
  <c r="N103" i="14"/>
  <c r="S103" i="13"/>
  <c r="N93" i="14"/>
  <c r="N115" i="14" s="1"/>
  <c r="S93" i="13"/>
  <c r="S115" i="13" s="1"/>
  <c r="L58" i="11"/>
  <c r="L73" i="11" s="1"/>
  <c r="L158" i="11" s="1"/>
  <c r="Q58" i="10"/>
  <c r="Q73" i="10" s="1"/>
  <c r="Q158" i="10" s="1"/>
  <c r="L136" i="12"/>
  <c r="Q136" i="11"/>
  <c r="Q157" i="11" s="1"/>
  <c r="M58" i="11"/>
  <c r="M73" i="11" s="1"/>
  <c r="R58" i="10"/>
  <c r="R73" i="10" s="1"/>
  <c r="M136" i="12"/>
  <c r="R136" i="11"/>
  <c r="N58" i="11"/>
  <c r="N73" i="11" s="1"/>
  <c r="S58" i="10"/>
  <c r="S73" i="10" s="1"/>
  <c r="N136" i="12"/>
  <c r="S136" i="11"/>
  <c r="B103" i="13"/>
  <c r="H103" i="13" s="1"/>
  <c r="J103" i="12"/>
  <c r="U103" i="12"/>
  <c r="B93" i="13"/>
  <c r="H93" i="13" s="1"/>
  <c r="J93" i="12"/>
  <c r="U93" i="12"/>
  <c r="B61" i="13"/>
  <c r="H61" i="13" s="1"/>
  <c r="J61" i="12"/>
  <c r="U61" i="12"/>
  <c r="O136" i="14"/>
  <c r="T136" i="13"/>
  <c r="H119" i="16"/>
  <c r="J119" i="15"/>
  <c r="H120" i="16"/>
  <c r="J120" i="15"/>
  <c r="H121" i="16"/>
  <c r="J121" i="15"/>
  <c r="H122" i="16"/>
  <c r="J122" i="15"/>
  <c r="J123" i="15"/>
  <c r="H123" i="16"/>
  <c r="H124" i="16"/>
  <c r="J124" i="15"/>
  <c r="H126" i="16"/>
  <c r="J126" i="15"/>
  <c r="H127" i="16"/>
  <c r="J127" i="15"/>
  <c r="P20" i="13"/>
  <c r="P38" i="13" s="1"/>
  <c r="O22" i="20"/>
  <c r="T22" i="19"/>
  <c r="N22" i="20"/>
  <c r="S22" i="19"/>
  <c r="M22" i="20"/>
  <c r="R22" i="19"/>
  <c r="L22" i="20"/>
  <c r="Q22" i="19"/>
  <c r="O21" i="20"/>
  <c r="T21" i="19"/>
  <c r="N21" i="20"/>
  <c r="S21" i="19"/>
  <c r="M21" i="20"/>
  <c r="R21" i="19"/>
  <c r="L21" i="20"/>
  <c r="Q21" i="19"/>
  <c r="U25" i="15"/>
  <c r="B25" i="16"/>
  <c r="U26" i="15"/>
  <c r="B26" i="16"/>
  <c r="U22" i="15"/>
  <c r="B22" i="16"/>
  <c r="H22" i="16" s="1"/>
  <c r="J22" i="15"/>
  <c r="U21" i="15"/>
  <c r="B21" i="16"/>
  <c r="H21" i="16" s="1"/>
  <c r="J21" i="15"/>
  <c r="U19" i="11"/>
  <c r="J19" i="11"/>
  <c r="U18" i="11"/>
  <c r="J18" i="11"/>
  <c r="R20" i="13"/>
  <c r="R38" i="13" s="1"/>
  <c r="S20" i="13"/>
  <c r="S38" i="13" s="1"/>
  <c r="T20" i="14"/>
  <c r="T38" i="14" s="1"/>
  <c r="U24" i="15"/>
  <c r="J24" i="15"/>
  <c r="T133" i="14"/>
  <c r="O133" i="15"/>
  <c r="S133" i="14"/>
  <c r="N133" i="15"/>
  <c r="R133" i="14"/>
  <c r="M133" i="15"/>
  <c r="P133" i="14"/>
  <c r="K133" i="15"/>
  <c r="U133" i="13"/>
  <c r="Q133" i="14"/>
  <c r="L133" i="15"/>
  <c r="T132" i="14"/>
  <c r="O132" i="15"/>
  <c r="S132" i="14"/>
  <c r="N132" i="15"/>
  <c r="R132" i="14"/>
  <c r="M132" i="15"/>
  <c r="P132" i="14"/>
  <c r="K132" i="15"/>
  <c r="U132" i="13"/>
  <c r="Q132" i="14"/>
  <c r="L132" i="15"/>
  <c r="T131" i="14"/>
  <c r="O131" i="15"/>
  <c r="S131" i="14"/>
  <c r="N131" i="15"/>
  <c r="R131" i="14"/>
  <c r="M131" i="15"/>
  <c r="P131" i="14"/>
  <c r="K131" i="15"/>
  <c r="U131" i="13"/>
  <c r="Q131" i="14"/>
  <c r="L131" i="15"/>
  <c r="T130" i="14"/>
  <c r="O130" i="15"/>
  <c r="S130" i="14"/>
  <c r="N130" i="15"/>
  <c r="R130" i="14"/>
  <c r="M130" i="15"/>
  <c r="P130" i="14"/>
  <c r="K130" i="15"/>
  <c r="U130" i="13"/>
  <c r="Q130" i="14"/>
  <c r="L130" i="15"/>
  <c r="T129" i="14"/>
  <c r="O129" i="15"/>
  <c r="S129" i="14"/>
  <c r="N129" i="15"/>
  <c r="R129" i="14"/>
  <c r="M129" i="15"/>
  <c r="P129" i="14"/>
  <c r="K129" i="15"/>
  <c r="U129" i="13"/>
  <c r="Q129" i="14"/>
  <c r="L129" i="15"/>
  <c r="T128" i="14"/>
  <c r="O128" i="15"/>
  <c r="S128" i="14"/>
  <c r="N128" i="15"/>
  <c r="R128" i="14"/>
  <c r="M128" i="15"/>
  <c r="P128" i="14"/>
  <c r="K128" i="15"/>
  <c r="U128" i="13"/>
  <c r="Q128" i="14"/>
  <c r="L128" i="15"/>
  <c r="T127" i="14"/>
  <c r="O127" i="15"/>
  <c r="S127" i="14"/>
  <c r="N127" i="15"/>
  <c r="R127" i="14"/>
  <c r="M127" i="15"/>
  <c r="P127" i="14"/>
  <c r="K127" i="15"/>
  <c r="U127" i="13"/>
  <c r="Q127" i="14"/>
  <c r="L127" i="15"/>
  <c r="T126" i="14"/>
  <c r="O126" i="15"/>
  <c r="S126" i="14"/>
  <c r="N126" i="15"/>
  <c r="R126" i="14"/>
  <c r="M126" i="15"/>
  <c r="P126" i="14"/>
  <c r="K126" i="15"/>
  <c r="U126" i="13"/>
  <c r="Q126" i="14"/>
  <c r="L126" i="15"/>
  <c r="T125" i="14"/>
  <c r="O125" i="15"/>
  <c r="S125" i="14"/>
  <c r="N125" i="15"/>
  <c r="R125" i="14"/>
  <c r="M125" i="15"/>
  <c r="P125" i="14"/>
  <c r="K125" i="15"/>
  <c r="U125" i="13"/>
  <c r="Q125" i="14"/>
  <c r="L125" i="15"/>
  <c r="T124" i="14"/>
  <c r="O124" i="15"/>
  <c r="S124" i="14"/>
  <c r="N124" i="15"/>
  <c r="R124" i="14"/>
  <c r="M124" i="15"/>
  <c r="P124" i="14"/>
  <c r="K124" i="15"/>
  <c r="U124" i="13"/>
  <c r="Q124" i="14"/>
  <c r="L124" i="15"/>
  <c r="T123" i="14"/>
  <c r="O123" i="15"/>
  <c r="S123" i="14"/>
  <c r="N123" i="15"/>
  <c r="R123" i="14"/>
  <c r="M123" i="15"/>
  <c r="P123" i="14"/>
  <c r="K123" i="15"/>
  <c r="U123" i="13"/>
  <c r="Q123" i="14"/>
  <c r="L123" i="15"/>
  <c r="T122" i="14"/>
  <c r="O122" i="15"/>
  <c r="S122" i="14"/>
  <c r="N122" i="15"/>
  <c r="R122" i="14"/>
  <c r="M122" i="15"/>
  <c r="P122" i="14"/>
  <c r="K122" i="15"/>
  <c r="U122" i="13"/>
  <c r="Q122" i="14"/>
  <c r="L122" i="15"/>
  <c r="T121" i="14"/>
  <c r="O121" i="15"/>
  <c r="S121" i="14"/>
  <c r="N121" i="15"/>
  <c r="R121" i="14"/>
  <c r="M121" i="15"/>
  <c r="P121" i="14"/>
  <c r="K121" i="15"/>
  <c r="U121" i="13"/>
  <c r="Q121" i="14"/>
  <c r="L121" i="15"/>
  <c r="T120" i="14"/>
  <c r="O120" i="15"/>
  <c r="S120" i="14"/>
  <c r="N120" i="15"/>
  <c r="R120" i="14"/>
  <c r="M120" i="15"/>
  <c r="P120" i="14"/>
  <c r="K120" i="15"/>
  <c r="U120" i="13"/>
  <c r="Q120" i="14"/>
  <c r="L120" i="15"/>
  <c r="T119" i="15"/>
  <c r="O119" i="16"/>
  <c r="S119" i="15"/>
  <c r="N119" i="16"/>
  <c r="R119" i="15"/>
  <c r="M119" i="16"/>
  <c r="Q119" i="15"/>
  <c r="L119" i="16"/>
  <c r="P119" i="15"/>
  <c r="U119" i="15" s="1"/>
  <c r="K119" i="16"/>
  <c r="U119" i="14"/>
  <c r="R41" i="14"/>
  <c r="M41" i="15"/>
  <c r="S41" i="14"/>
  <c r="N41" i="15"/>
  <c r="T118" i="14"/>
  <c r="O118" i="15"/>
  <c r="S118" i="14"/>
  <c r="N118" i="15"/>
  <c r="R118" i="14"/>
  <c r="M118" i="15"/>
  <c r="Q118" i="14"/>
  <c r="L118" i="15"/>
  <c r="P118" i="14"/>
  <c r="K118" i="15"/>
  <c r="T6" i="15"/>
  <c r="H118" i="8"/>
  <c r="Q77" i="15"/>
  <c r="L77" i="16"/>
  <c r="P77" i="15"/>
  <c r="K77" i="16"/>
  <c r="U77" i="14"/>
  <c r="R77" i="15"/>
  <c r="M77" i="16"/>
  <c r="S77" i="15"/>
  <c r="N77" i="16"/>
  <c r="T77" i="15"/>
  <c r="O77" i="16"/>
  <c r="Q78" i="15"/>
  <c r="L78" i="16"/>
  <c r="P78" i="15"/>
  <c r="K78" i="16"/>
  <c r="U78" i="14"/>
  <c r="R78" i="15"/>
  <c r="M78" i="16"/>
  <c r="S78" i="15"/>
  <c r="N78" i="16"/>
  <c r="T78" i="15"/>
  <c r="O78" i="16"/>
  <c r="Q79" i="15"/>
  <c r="L79" i="16"/>
  <c r="P79" i="15"/>
  <c r="K79" i="16"/>
  <c r="U79" i="14"/>
  <c r="R79" i="15"/>
  <c r="M79" i="16"/>
  <c r="S79" i="15"/>
  <c r="N79" i="16"/>
  <c r="T79" i="15"/>
  <c r="O79" i="16"/>
  <c r="Q80" i="15"/>
  <c r="L80" i="16"/>
  <c r="P80" i="15"/>
  <c r="K80" i="16"/>
  <c r="U80" i="14"/>
  <c r="R80" i="15"/>
  <c r="M80" i="16"/>
  <c r="S80" i="15"/>
  <c r="N80" i="16"/>
  <c r="T80" i="15"/>
  <c r="O80" i="16"/>
  <c r="Q81" i="15"/>
  <c r="L81" i="16"/>
  <c r="P81" i="15"/>
  <c r="K81" i="16"/>
  <c r="U81" i="14"/>
  <c r="R81" i="15"/>
  <c r="M81" i="16"/>
  <c r="S81" i="15"/>
  <c r="N81" i="16"/>
  <c r="T81" i="15"/>
  <c r="O81" i="16"/>
  <c r="Q82" i="15"/>
  <c r="L82" i="16"/>
  <c r="P82" i="15"/>
  <c r="K82" i="16"/>
  <c r="U82" i="14"/>
  <c r="R82" i="15"/>
  <c r="M82" i="16"/>
  <c r="S82" i="15"/>
  <c r="N82" i="16"/>
  <c r="T82" i="15"/>
  <c r="O82" i="16"/>
  <c r="Q83" i="15"/>
  <c r="L83" i="16"/>
  <c r="P83" i="15"/>
  <c r="K83" i="16"/>
  <c r="U83" i="14"/>
  <c r="R83" i="15"/>
  <c r="M83" i="16"/>
  <c r="S83" i="15"/>
  <c r="N83" i="16"/>
  <c r="T83" i="15"/>
  <c r="O83" i="16"/>
  <c r="Q84" i="15"/>
  <c r="L84" i="16"/>
  <c r="P84" i="15"/>
  <c r="K84" i="16"/>
  <c r="U84" i="14"/>
  <c r="R84" i="15"/>
  <c r="M84" i="16"/>
  <c r="S84" i="15"/>
  <c r="N84" i="16"/>
  <c r="T84" i="15"/>
  <c r="O84" i="16"/>
  <c r="Q85" i="15"/>
  <c r="L85" i="16"/>
  <c r="P85" i="15"/>
  <c r="K85" i="16"/>
  <c r="U85" i="14"/>
  <c r="R85" i="15"/>
  <c r="M85" i="16"/>
  <c r="S85" i="15"/>
  <c r="N85" i="16"/>
  <c r="T85" i="15"/>
  <c r="O85" i="16"/>
  <c r="Q86" i="15"/>
  <c r="L86" i="16"/>
  <c r="P86" i="15"/>
  <c r="K86" i="16"/>
  <c r="U86" i="14"/>
  <c r="R86" i="15"/>
  <c r="M86" i="16"/>
  <c r="S86" i="15"/>
  <c r="N86" i="16"/>
  <c r="T86" i="15"/>
  <c r="O86" i="16"/>
  <c r="Q87" i="15"/>
  <c r="L87" i="16"/>
  <c r="P87" i="15"/>
  <c r="K87" i="16"/>
  <c r="U87" i="14"/>
  <c r="R87" i="15"/>
  <c r="M87" i="16"/>
  <c r="S87" i="15"/>
  <c r="N87" i="16"/>
  <c r="T87" i="15"/>
  <c r="O87" i="16"/>
  <c r="Q99" i="15"/>
  <c r="L99" i="16"/>
  <c r="P99" i="15"/>
  <c r="K99" i="16"/>
  <c r="R99" i="15"/>
  <c r="M99" i="16"/>
  <c r="S99" i="15"/>
  <c r="N99" i="16"/>
  <c r="T99" i="15"/>
  <c r="O99" i="16"/>
  <c r="Q100" i="15"/>
  <c r="L100" i="16"/>
  <c r="P100" i="15"/>
  <c r="K100" i="16"/>
  <c r="R100" i="15"/>
  <c r="M100" i="16"/>
  <c r="S100" i="15"/>
  <c r="N100" i="16"/>
  <c r="T100" i="15"/>
  <c r="O100" i="16"/>
  <c r="Q101" i="15"/>
  <c r="L101" i="16"/>
  <c r="P101" i="15"/>
  <c r="K101" i="16"/>
  <c r="R101" i="15"/>
  <c r="M101" i="16"/>
  <c r="S101" i="15"/>
  <c r="N101" i="16"/>
  <c r="T101" i="15"/>
  <c r="O101" i="16"/>
  <c r="R42" i="15"/>
  <c r="M42" i="16"/>
  <c r="R24" i="17" s="1"/>
  <c r="S42" i="15"/>
  <c r="N42" i="16"/>
  <c r="S24" i="17" s="1"/>
  <c r="T42" i="15"/>
  <c r="O42" i="16"/>
  <c r="T24" i="17" s="1"/>
  <c r="R43" i="15"/>
  <c r="M43" i="16"/>
  <c r="R25" i="17" s="1"/>
  <c r="S43" i="15"/>
  <c r="N43" i="16"/>
  <c r="S25" i="17" s="1"/>
  <c r="T43" i="15"/>
  <c r="O43" i="16"/>
  <c r="T25" i="17" s="1"/>
  <c r="R44" i="15"/>
  <c r="M44" i="16"/>
  <c r="R26" i="17" s="1"/>
  <c r="S44" i="15"/>
  <c r="N44" i="16"/>
  <c r="S26" i="17" s="1"/>
  <c r="T44" i="15"/>
  <c r="O44" i="16"/>
  <c r="T26" i="17" s="1"/>
  <c r="R45" i="15"/>
  <c r="M45" i="16"/>
  <c r="S45" i="15"/>
  <c r="N45" i="16"/>
  <c r="T45" i="15"/>
  <c r="O45" i="16"/>
  <c r="R46" i="15"/>
  <c r="M46" i="16"/>
  <c r="S46" i="15"/>
  <c r="N46" i="16"/>
  <c r="T46" i="15"/>
  <c r="O46" i="16"/>
  <c r="R47" i="15"/>
  <c r="M47" i="16"/>
  <c r="S47" i="15"/>
  <c r="N47" i="16"/>
  <c r="T47" i="15"/>
  <c r="O47" i="16"/>
  <c r="R48" i="15"/>
  <c r="M48" i="16"/>
  <c r="S48" i="15"/>
  <c r="N48" i="16"/>
  <c r="T48" i="15"/>
  <c r="O48" i="16"/>
  <c r="R49" i="15"/>
  <c r="M49" i="16"/>
  <c r="S49" i="15"/>
  <c r="N49" i="16"/>
  <c r="T49" i="15"/>
  <c r="O49" i="16"/>
  <c r="R50" i="15"/>
  <c r="M50" i="16"/>
  <c r="S50" i="15"/>
  <c r="N50" i="16"/>
  <c r="T50" i="15"/>
  <c r="O50" i="16"/>
  <c r="R51" i="15"/>
  <c r="M51" i="16"/>
  <c r="S51" i="15"/>
  <c r="N51" i="16"/>
  <c r="T51" i="15"/>
  <c r="O51" i="16"/>
  <c r="R52" i="15"/>
  <c r="M52" i="16"/>
  <c r="S52" i="15"/>
  <c r="N52" i="16"/>
  <c r="T52" i="15"/>
  <c r="O52" i="16"/>
  <c r="R53" i="15"/>
  <c r="M53" i="16"/>
  <c r="S53" i="15"/>
  <c r="N53" i="16"/>
  <c r="T53" i="15"/>
  <c r="O53" i="16"/>
  <c r="R54" i="15"/>
  <c r="M54" i="16"/>
  <c r="S54" i="15"/>
  <c r="N54" i="16"/>
  <c r="T54" i="15"/>
  <c r="O54" i="16"/>
  <c r="R55" i="15"/>
  <c r="M55" i="16"/>
  <c r="S55" i="15"/>
  <c r="N55" i="16"/>
  <c r="T55" i="15"/>
  <c r="O55" i="16"/>
  <c r="R56" i="15"/>
  <c r="M56" i="16"/>
  <c r="S56" i="15"/>
  <c r="N56" i="16"/>
  <c r="T56" i="15"/>
  <c r="O56" i="16"/>
  <c r="R57" i="15"/>
  <c r="M57" i="16"/>
  <c r="S57" i="15"/>
  <c r="N57" i="16"/>
  <c r="T57" i="15"/>
  <c r="O57" i="16"/>
  <c r="T41" i="15"/>
  <c r="O41" i="16"/>
  <c r="R6" i="15"/>
  <c r="S6" i="15"/>
  <c r="R7" i="15"/>
  <c r="S7" i="15"/>
  <c r="T7" i="15"/>
  <c r="R8" i="15"/>
  <c r="S8" i="15"/>
  <c r="T8" i="15"/>
  <c r="R9" i="15"/>
  <c r="S9" i="15"/>
  <c r="T9" i="15"/>
  <c r="R10" i="15"/>
  <c r="S10" i="15"/>
  <c r="T10" i="15"/>
  <c r="R11" i="15"/>
  <c r="S11" i="15"/>
  <c r="T11" i="15"/>
  <c r="R12" i="15"/>
  <c r="S12" i="15"/>
  <c r="T12" i="15"/>
  <c r="R13" i="15"/>
  <c r="S13" i="15"/>
  <c r="T13" i="15"/>
  <c r="R14" i="15"/>
  <c r="S14" i="15"/>
  <c r="T14" i="15"/>
  <c r="R15" i="15"/>
  <c r="S15" i="15"/>
  <c r="T15" i="15"/>
  <c r="R16" i="15"/>
  <c r="S16" i="15"/>
  <c r="T16" i="15"/>
  <c r="R17" i="15"/>
  <c r="S17" i="15"/>
  <c r="T17" i="15"/>
  <c r="R18" i="17"/>
  <c r="S18" i="17"/>
  <c r="T18" i="17"/>
  <c r="R19" i="17"/>
  <c r="S19" i="17"/>
  <c r="T19" i="17"/>
  <c r="B77" i="17"/>
  <c r="H77" i="17" s="1"/>
  <c r="J77" i="16"/>
  <c r="B78" i="17"/>
  <c r="H78" i="17" s="1"/>
  <c r="J78" i="16"/>
  <c r="B79" i="17"/>
  <c r="H79" i="17" s="1"/>
  <c r="J79" i="16"/>
  <c r="B80" i="17"/>
  <c r="H80" i="17" s="1"/>
  <c r="J80" i="16"/>
  <c r="B81" i="17"/>
  <c r="H81" i="17" s="1"/>
  <c r="J81" i="16"/>
  <c r="B82" i="17"/>
  <c r="H82" i="17" s="1"/>
  <c r="J82" i="16"/>
  <c r="B83" i="17"/>
  <c r="H83" i="17" s="1"/>
  <c r="J83" i="16"/>
  <c r="B84" i="17"/>
  <c r="H84" i="17" s="1"/>
  <c r="J84" i="16"/>
  <c r="B85" i="17"/>
  <c r="H85" i="17" s="1"/>
  <c r="J85" i="16"/>
  <c r="B86" i="17"/>
  <c r="H86" i="17" s="1"/>
  <c r="J86" i="16"/>
  <c r="B87" i="17"/>
  <c r="H87" i="17" s="1"/>
  <c r="J87" i="16"/>
  <c r="B99" i="17"/>
  <c r="H99" i="17" s="1"/>
  <c r="J99" i="16"/>
  <c r="B100" i="17"/>
  <c r="H100" i="17" s="1"/>
  <c r="J100" i="16"/>
  <c r="B101" i="17"/>
  <c r="H101" i="17" s="1"/>
  <c r="J101" i="16"/>
  <c r="T5" i="16"/>
  <c r="O5" i="17"/>
  <c r="S5" i="15"/>
  <c r="N5" i="16"/>
  <c r="N38" i="16" s="1"/>
  <c r="R5" i="15"/>
  <c r="M5" i="16"/>
  <c r="M38" i="16" s="1"/>
  <c r="T76" i="14"/>
  <c r="T115" i="14" s="1"/>
  <c r="O76" i="15"/>
  <c r="O115" i="15" s="1"/>
  <c r="S76" i="14"/>
  <c r="N76" i="15"/>
  <c r="R76" i="14"/>
  <c r="M76" i="15"/>
  <c r="Q76" i="14"/>
  <c r="Q115" i="14" s="1"/>
  <c r="L76" i="15"/>
  <c r="L115" i="15" s="1"/>
  <c r="P76" i="14"/>
  <c r="K76" i="15"/>
  <c r="B42" i="15"/>
  <c r="H42" i="15" s="1"/>
  <c r="J42" i="14"/>
  <c r="P42" i="14"/>
  <c r="K42" i="15"/>
  <c r="K24" i="16" s="1"/>
  <c r="P24" i="16" s="1"/>
  <c r="Q42" i="14"/>
  <c r="L42" i="15"/>
  <c r="Q24" i="16" s="1"/>
  <c r="B43" i="15"/>
  <c r="H43" i="15" s="1"/>
  <c r="J43" i="14"/>
  <c r="P43" i="14"/>
  <c r="K43" i="15"/>
  <c r="K25" i="16" s="1"/>
  <c r="P25" i="16" s="1"/>
  <c r="Q43" i="14"/>
  <c r="L43" i="15"/>
  <c r="Q25" i="16" s="1"/>
  <c r="B44" i="15"/>
  <c r="H44" i="15" s="1"/>
  <c r="J44" i="14"/>
  <c r="P44" i="14"/>
  <c r="K44" i="15"/>
  <c r="K26" i="16" s="1"/>
  <c r="P26" i="16" s="1"/>
  <c r="Q44" i="14"/>
  <c r="L44" i="15"/>
  <c r="Q26" i="16" s="1"/>
  <c r="B45" i="15"/>
  <c r="H45" i="15" s="1"/>
  <c r="B45" i="16" s="1"/>
  <c r="J45" i="14"/>
  <c r="P45" i="14"/>
  <c r="K45" i="15"/>
  <c r="K27" i="16" s="1"/>
  <c r="P27" i="16" s="1"/>
  <c r="Q45" i="14"/>
  <c r="L45" i="15"/>
  <c r="B46" i="15"/>
  <c r="H46" i="15" s="1"/>
  <c r="B46" i="16" s="1"/>
  <c r="J46" i="14"/>
  <c r="P46" i="14"/>
  <c r="K46" i="15"/>
  <c r="K28" i="16" s="1"/>
  <c r="P28" i="16" s="1"/>
  <c r="Q46" i="14"/>
  <c r="L46" i="15"/>
  <c r="B48" i="15"/>
  <c r="H48" i="15" s="1"/>
  <c r="B48" i="16" s="1"/>
  <c r="J48" i="14"/>
  <c r="P48" i="14"/>
  <c r="K48" i="15"/>
  <c r="K30" i="16" s="1"/>
  <c r="P30" i="16" s="1"/>
  <c r="Q48" i="14"/>
  <c r="L48" i="15"/>
  <c r="B49" i="15"/>
  <c r="H49" i="15" s="1"/>
  <c r="B49" i="16" s="1"/>
  <c r="J49" i="14"/>
  <c r="P49" i="14"/>
  <c r="K49" i="15"/>
  <c r="K31" i="16" s="1"/>
  <c r="P31" i="16" s="1"/>
  <c r="Q49" i="14"/>
  <c r="L49" i="15"/>
  <c r="B50" i="15"/>
  <c r="H50" i="15" s="1"/>
  <c r="B50" i="16" s="1"/>
  <c r="J50" i="14"/>
  <c r="P50" i="14"/>
  <c r="K50" i="15"/>
  <c r="K32" i="16" s="1"/>
  <c r="P32" i="16" s="1"/>
  <c r="Q50" i="14"/>
  <c r="L50" i="15"/>
  <c r="B51" i="15"/>
  <c r="H51" i="15" s="1"/>
  <c r="B51" i="16" s="1"/>
  <c r="J51" i="14"/>
  <c r="P51" i="14"/>
  <c r="K51" i="15"/>
  <c r="K33" i="16" s="1"/>
  <c r="P33" i="16" s="1"/>
  <c r="Q51" i="14"/>
  <c r="L51" i="15"/>
  <c r="B52" i="15"/>
  <c r="H52" i="15" s="1"/>
  <c r="B52" i="16" s="1"/>
  <c r="J52" i="14"/>
  <c r="P52" i="14"/>
  <c r="K52" i="15"/>
  <c r="K34" i="16" s="1"/>
  <c r="P34" i="16" s="1"/>
  <c r="Q52" i="14"/>
  <c r="L52" i="15"/>
  <c r="B53" i="15"/>
  <c r="H53" i="15" s="1"/>
  <c r="B53" i="16" s="1"/>
  <c r="J53" i="14"/>
  <c r="P53" i="14"/>
  <c r="K53" i="15"/>
  <c r="K35" i="16" s="1"/>
  <c r="P35" i="16" s="1"/>
  <c r="Q53" i="14"/>
  <c r="L53" i="15"/>
  <c r="B54" i="15"/>
  <c r="H54" i="15" s="1"/>
  <c r="B54" i="16" s="1"/>
  <c r="J54" i="14"/>
  <c r="P54" i="14"/>
  <c r="K54" i="15"/>
  <c r="K36" i="16" s="1"/>
  <c r="P36" i="16" s="1"/>
  <c r="Q54" i="14"/>
  <c r="L54" i="15"/>
  <c r="B55" i="15"/>
  <c r="H55" i="15" s="1"/>
  <c r="B55" i="16" s="1"/>
  <c r="J55" i="14"/>
  <c r="P55" i="14"/>
  <c r="K55" i="15"/>
  <c r="K37" i="16" s="1"/>
  <c r="P37" i="16" s="1"/>
  <c r="Q55" i="14"/>
  <c r="L55" i="15"/>
  <c r="B56" i="15"/>
  <c r="H56" i="15" s="1"/>
  <c r="B56" i="16" s="1"/>
  <c r="J56" i="14"/>
  <c r="P56" i="14"/>
  <c r="K56" i="15"/>
  <c r="Q56" i="14"/>
  <c r="L56" i="15"/>
  <c r="B57" i="15"/>
  <c r="H57" i="15" s="1"/>
  <c r="B57" i="16" s="1"/>
  <c r="J57" i="14"/>
  <c r="P57" i="14"/>
  <c r="K57" i="15"/>
  <c r="Q57" i="14"/>
  <c r="L57" i="15"/>
  <c r="P47" i="14"/>
  <c r="K47" i="15"/>
  <c r="K29" i="16" s="1"/>
  <c r="P29" i="16" s="1"/>
  <c r="Q47" i="14"/>
  <c r="L47" i="15"/>
  <c r="Q41" i="14"/>
  <c r="L41" i="15"/>
  <c r="P41" i="14"/>
  <c r="K41" i="15"/>
  <c r="H41" i="13"/>
  <c r="J26" i="10"/>
  <c r="J25" i="10"/>
  <c r="U17" i="10"/>
  <c r="J17" i="10"/>
  <c r="U16" i="10"/>
  <c r="J16" i="10"/>
  <c r="U15" i="10"/>
  <c r="J15" i="10"/>
  <c r="B15" i="11"/>
  <c r="U14" i="10"/>
  <c r="J14" i="10"/>
  <c r="B14" i="11"/>
  <c r="U13" i="10"/>
  <c r="J13" i="10"/>
  <c r="B13" i="11"/>
  <c r="U11" i="10"/>
  <c r="J11" i="10"/>
  <c r="B11" i="11"/>
  <c r="U10" i="10"/>
  <c r="J10" i="10"/>
  <c r="B10" i="11"/>
  <c r="U9" i="10"/>
  <c r="J9" i="10"/>
  <c r="B9" i="11"/>
  <c r="U8" i="10"/>
  <c r="J8" i="10"/>
  <c r="B8" i="11"/>
  <c r="U7" i="10"/>
  <c r="J7" i="10"/>
  <c r="B7" i="11"/>
  <c r="U6" i="10"/>
  <c r="J6" i="10"/>
  <c r="B6" i="11"/>
  <c r="P6" i="14"/>
  <c r="K6" i="15"/>
  <c r="Q6" i="14"/>
  <c r="P7" i="14"/>
  <c r="K7" i="15"/>
  <c r="Q7" i="14"/>
  <c r="P8" i="14"/>
  <c r="K8" i="15"/>
  <c r="Q8" i="14"/>
  <c r="P9" i="14"/>
  <c r="K9" i="15"/>
  <c r="Q9" i="14"/>
  <c r="P10" i="14"/>
  <c r="K10" i="15"/>
  <c r="Q10" i="14"/>
  <c r="P11" i="14"/>
  <c r="K11" i="15"/>
  <c r="Q11" i="14"/>
  <c r="P12" i="14"/>
  <c r="K12" i="15"/>
  <c r="Q12" i="14"/>
  <c r="P13" i="14"/>
  <c r="K13" i="15"/>
  <c r="Q13" i="14"/>
  <c r="P14" i="14"/>
  <c r="K14" i="15"/>
  <c r="Q14" i="14"/>
  <c r="P15" i="14"/>
  <c r="K15" i="15"/>
  <c r="Q15" i="14"/>
  <c r="P16" i="14"/>
  <c r="K16" i="15"/>
  <c r="Q16" i="14"/>
  <c r="P17" i="14"/>
  <c r="K17" i="15"/>
  <c r="Q17" i="14"/>
  <c r="K18" i="16"/>
  <c r="P18" i="16" s="1"/>
  <c r="Q18" i="16"/>
  <c r="K19" i="16"/>
  <c r="P19" i="16" s="1"/>
  <c r="Q19" i="16"/>
  <c r="H76" i="8"/>
  <c r="H115" i="8" s="1"/>
  <c r="Q5" i="15"/>
  <c r="L5" i="16"/>
  <c r="L38" i="16" s="1"/>
  <c r="P5" i="15"/>
  <c r="K5" i="16"/>
  <c r="B47" i="9"/>
  <c r="J47" i="8"/>
  <c r="U47" i="8"/>
  <c r="H26" i="16" l="1"/>
  <c r="B26" i="17" s="1"/>
  <c r="B44" i="16"/>
  <c r="H25" i="16"/>
  <c r="B25" i="17" s="1"/>
  <c r="B43" i="16"/>
  <c r="B125" i="16"/>
  <c r="H125" i="16" s="1"/>
  <c r="J125" i="15"/>
  <c r="H24" i="16"/>
  <c r="B24" i="17" s="1"/>
  <c r="B42" i="16"/>
  <c r="H23" i="14"/>
  <c r="B23" i="15" s="1"/>
  <c r="K23" i="16"/>
  <c r="P23" i="16" s="1"/>
  <c r="Q23" i="16"/>
  <c r="T23" i="17"/>
  <c r="S23" i="16"/>
  <c r="R23" i="16"/>
  <c r="B156" i="13"/>
  <c r="H156" i="13" s="1"/>
  <c r="J156" i="12"/>
  <c r="H134" i="16"/>
  <c r="J134" i="15"/>
  <c r="H105" i="16"/>
  <c r="J105" i="15"/>
  <c r="U105" i="15"/>
  <c r="N135" i="11"/>
  <c r="S135" i="10"/>
  <c r="N134" i="11"/>
  <c r="S134" i="10"/>
  <c r="N156" i="10"/>
  <c r="S156" i="9"/>
  <c r="S157" i="9" s="1"/>
  <c r="S158" i="9" s="1"/>
  <c r="M135" i="11"/>
  <c r="R135" i="10"/>
  <c r="M134" i="11"/>
  <c r="R134" i="10"/>
  <c r="M156" i="10"/>
  <c r="R156" i="9"/>
  <c r="R157" i="9" s="1"/>
  <c r="R158" i="9" s="1"/>
  <c r="L105" i="18"/>
  <c r="Q105" i="17"/>
  <c r="O156" i="14"/>
  <c r="T156" i="13"/>
  <c r="O157" i="13"/>
  <c r="T134" i="13"/>
  <c r="T157" i="13" s="1"/>
  <c r="O134" i="14"/>
  <c r="T157" i="12"/>
  <c r="O6" i="17"/>
  <c r="O38" i="16"/>
  <c r="B59" i="19"/>
  <c r="H59" i="19" s="1"/>
  <c r="J59" i="18"/>
  <c r="U59" i="18"/>
  <c r="B60" i="19"/>
  <c r="H60" i="19" s="1"/>
  <c r="J60" i="18"/>
  <c r="U60" i="18"/>
  <c r="B104" i="18"/>
  <c r="H104" i="18" s="1"/>
  <c r="J104" i="17"/>
  <c r="U104" i="17"/>
  <c r="B94" i="18"/>
  <c r="H94" i="18" s="1"/>
  <c r="J94" i="17"/>
  <c r="U94" i="17"/>
  <c r="B95" i="18"/>
  <c r="H95" i="18" s="1"/>
  <c r="J95" i="17"/>
  <c r="U95" i="17"/>
  <c r="B133" i="19"/>
  <c r="H133" i="19" s="1"/>
  <c r="J133" i="18"/>
  <c r="B132" i="19"/>
  <c r="H132" i="19" s="1"/>
  <c r="J132" i="18"/>
  <c r="B131" i="19"/>
  <c r="H131" i="19" s="1"/>
  <c r="J131" i="18"/>
  <c r="B130" i="19"/>
  <c r="H130" i="19" s="1"/>
  <c r="J130" i="18"/>
  <c r="B129" i="19"/>
  <c r="H129" i="19" s="1"/>
  <c r="J129" i="18"/>
  <c r="B72" i="17"/>
  <c r="H72" i="17" s="1"/>
  <c r="J72" i="16"/>
  <c r="H71" i="17"/>
  <c r="J71" i="16"/>
  <c r="H70" i="17"/>
  <c r="J70" i="16"/>
  <c r="H69" i="17"/>
  <c r="J69" i="16"/>
  <c r="H68" i="17"/>
  <c r="B68" i="18" s="1"/>
  <c r="J68" i="16"/>
  <c r="H65" i="17"/>
  <c r="B65" i="18" s="1"/>
  <c r="J65" i="16"/>
  <c r="H64" i="17"/>
  <c r="B64" i="18" s="1"/>
  <c r="J64" i="16"/>
  <c r="H63" i="17"/>
  <c r="B63" i="18" s="1"/>
  <c r="J63" i="16"/>
  <c r="H62" i="17"/>
  <c r="B62" i="18" s="1"/>
  <c r="J62" i="16"/>
  <c r="B128" i="18"/>
  <c r="H128" i="18" s="1"/>
  <c r="J128" i="17"/>
  <c r="L157" i="12"/>
  <c r="Q134" i="12"/>
  <c r="L134" i="13"/>
  <c r="L156" i="13"/>
  <c r="Q156" i="12"/>
  <c r="K105" i="17"/>
  <c r="P105" i="16"/>
  <c r="M105" i="17"/>
  <c r="R105" i="16"/>
  <c r="N105" i="17"/>
  <c r="S105" i="16"/>
  <c r="O105" i="17"/>
  <c r="T105" i="16"/>
  <c r="B102" i="15"/>
  <c r="H102" i="15" s="1"/>
  <c r="B102" i="16" s="1"/>
  <c r="J102" i="14"/>
  <c r="U102" i="14"/>
  <c r="K135" i="4"/>
  <c r="K158" i="3"/>
  <c r="K136" i="4" s="1"/>
  <c r="U135" i="3"/>
  <c r="U157" i="3" s="1"/>
  <c r="P157" i="3"/>
  <c r="P158" i="3" s="1"/>
  <c r="B66" i="12"/>
  <c r="H66" i="12" s="1"/>
  <c r="J66" i="11"/>
  <c r="U66" i="11"/>
  <c r="B61" i="14"/>
  <c r="H61" i="14" s="1"/>
  <c r="J61" i="13"/>
  <c r="U61" i="13"/>
  <c r="B93" i="14"/>
  <c r="H93" i="14" s="1"/>
  <c r="J93" i="13"/>
  <c r="U93" i="13"/>
  <c r="B103" i="14"/>
  <c r="H103" i="14" s="1"/>
  <c r="J103" i="13"/>
  <c r="U103" i="13"/>
  <c r="N136" i="13"/>
  <c r="S136" i="12"/>
  <c r="N58" i="12"/>
  <c r="N73" i="12" s="1"/>
  <c r="S58" i="11"/>
  <c r="S73" i="11" s="1"/>
  <c r="M136" i="13"/>
  <c r="R136" i="12"/>
  <c r="M58" i="12"/>
  <c r="M73" i="12" s="1"/>
  <c r="R58" i="11"/>
  <c r="R73" i="11" s="1"/>
  <c r="L136" i="13"/>
  <c r="Q136" i="12"/>
  <c r="L58" i="12"/>
  <c r="L73" i="12" s="1"/>
  <c r="L158" i="12" s="1"/>
  <c r="Q58" i="11"/>
  <c r="Q73" i="11" s="1"/>
  <c r="Q158" i="11" s="1"/>
  <c r="N93" i="15"/>
  <c r="S93" i="14"/>
  <c r="N103" i="15"/>
  <c r="S103" i="14"/>
  <c r="M93" i="15"/>
  <c r="R93" i="14"/>
  <c r="M103" i="15"/>
  <c r="R103" i="14"/>
  <c r="K93" i="15"/>
  <c r="P93" i="14"/>
  <c r="K103" i="15"/>
  <c r="P103" i="14"/>
  <c r="O61" i="17"/>
  <c r="T61" i="16"/>
  <c r="O72" i="18"/>
  <c r="T72" i="17"/>
  <c r="N72" i="17"/>
  <c r="S72" i="16"/>
  <c r="M72" i="17"/>
  <c r="R72" i="16"/>
  <c r="L72" i="17"/>
  <c r="Q72" i="16"/>
  <c r="U72" i="15"/>
  <c r="K72" i="17"/>
  <c r="P72" i="16"/>
  <c r="U72" i="16" s="1"/>
  <c r="O71" i="18"/>
  <c r="T71" i="17"/>
  <c r="N71" i="17"/>
  <c r="S71" i="16"/>
  <c r="M71" i="17"/>
  <c r="R71" i="16"/>
  <c r="L71" i="17"/>
  <c r="Q71" i="16"/>
  <c r="U71" i="15"/>
  <c r="K71" i="17"/>
  <c r="P71" i="16"/>
  <c r="U71" i="16" s="1"/>
  <c r="O70" i="18"/>
  <c r="T70" i="17"/>
  <c r="N70" i="17"/>
  <c r="S70" i="16"/>
  <c r="M70" i="17"/>
  <c r="R70" i="16"/>
  <c r="L70" i="17"/>
  <c r="Q70" i="16"/>
  <c r="U70" i="15"/>
  <c r="K70" i="17"/>
  <c r="P70" i="16"/>
  <c r="U70" i="16" s="1"/>
  <c r="O69" i="18"/>
  <c r="T69" i="17"/>
  <c r="N69" i="17"/>
  <c r="S69" i="16"/>
  <c r="M69" i="17"/>
  <c r="R69" i="16"/>
  <c r="L69" i="17"/>
  <c r="Q69" i="16"/>
  <c r="U69" i="15"/>
  <c r="K69" i="17"/>
  <c r="P69" i="16"/>
  <c r="U69" i="16" s="1"/>
  <c r="O68" i="18"/>
  <c r="T68" i="17"/>
  <c r="N68" i="17"/>
  <c r="S68" i="16"/>
  <c r="M68" i="17"/>
  <c r="R68" i="16"/>
  <c r="L68" i="17"/>
  <c r="Q68" i="16"/>
  <c r="U68" i="15"/>
  <c r="K68" i="17"/>
  <c r="P68" i="16"/>
  <c r="U68" i="16" s="1"/>
  <c r="O67" i="18"/>
  <c r="T67" i="17"/>
  <c r="N67" i="18"/>
  <c r="S67" i="17"/>
  <c r="M67" i="18"/>
  <c r="R67" i="17"/>
  <c r="L67" i="18"/>
  <c r="Q67" i="17"/>
  <c r="U67" i="16"/>
  <c r="K67" i="18"/>
  <c r="P67" i="17"/>
  <c r="U67" i="17" s="1"/>
  <c r="O66" i="18"/>
  <c r="T66" i="17"/>
  <c r="N66" i="17"/>
  <c r="S66" i="16"/>
  <c r="M66" i="17"/>
  <c r="R66" i="16"/>
  <c r="L66" i="17"/>
  <c r="Q66" i="16"/>
  <c r="K66" i="17"/>
  <c r="P66" i="16"/>
  <c r="O65" i="18"/>
  <c r="T65" i="17"/>
  <c r="N65" i="17"/>
  <c r="S65" i="16"/>
  <c r="M65" i="17"/>
  <c r="R65" i="16"/>
  <c r="L65" i="17"/>
  <c r="Q65" i="16"/>
  <c r="U65" i="15"/>
  <c r="K65" i="17"/>
  <c r="P65" i="16"/>
  <c r="U65" i="16" s="1"/>
  <c r="O64" i="18"/>
  <c r="T64" i="17"/>
  <c r="N64" i="17"/>
  <c r="S64" i="16"/>
  <c r="M64" i="17"/>
  <c r="R64" i="16"/>
  <c r="L64" i="17"/>
  <c r="Q64" i="16"/>
  <c r="U64" i="15"/>
  <c r="K64" i="17"/>
  <c r="P64" i="16"/>
  <c r="U64" i="16" s="1"/>
  <c r="O63" i="18"/>
  <c r="T63" i="17"/>
  <c r="N63" i="17"/>
  <c r="S63" i="16"/>
  <c r="M63" i="17"/>
  <c r="R63" i="16"/>
  <c r="L63" i="17"/>
  <c r="Q63" i="16"/>
  <c r="U63" i="15"/>
  <c r="K63" i="17"/>
  <c r="P63" i="16"/>
  <c r="U63" i="16" s="1"/>
  <c r="O62" i="18"/>
  <c r="T62" i="17"/>
  <c r="N62" i="17"/>
  <c r="S62" i="16"/>
  <c r="M62" i="17"/>
  <c r="R62" i="16"/>
  <c r="L62" i="17"/>
  <c r="Q62" i="16"/>
  <c r="U62" i="15"/>
  <c r="K62" i="17"/>
  <c r="P62" i="16"/>
  <c r="U62" i="16" s="1"/>
  <c r="O107" i="17"/>
  <c r="T107" i="16"/>
  <c r="U107" i="16" s="1"/>
  <c r="K108" i="17"/>
  <c r="P108" i="16"/>
  <c r="M108" i="17"/>
  <c r="R108" i="16"/>
  <c r="N108" i="17"/>
  <c r="S108" i="16"/>
  <c r="O108" i="17"/>
  <c r="T108" i="16"/>
  <c r="K109" i="17"/>
  <c r="P109" i="16"/>
  <c r="M109" i="17"/>
  <c r="R109" i="16"/>
  <c r="N109" i="17"/>
  <c r="S109" i="16"/>
  <c r="O109" i="17"/>
  <c r="T109" i="16"/>
  <c r="K110" i="17"/>
  <c r="P110" i="16"/>
  <c r="M110" i="17"/>
  <c r="R110" i="16"/>
  <c r="N110" i="17"/>
  <c r="S110" i="16"/>
  <c r="O110" i="17"/>
  <c r="T110" i="16"/>
  <c r="K111" i="17"/>
  <c r="P111" i="16"/>
  <c r="M111" i="17"/>
  <c r="R111" i="16"/>
  <c r="N111" i="17"/>
  <c r="S111" i="16"/>
  <c r="O111" i="17"/>
  <c r="T111" i="16"/>
  <c r="K112" i="17"/>
  <c r="P112" i="16"/>
  <c r="M112" i="17"/>
  <c r="R112" i="16"/>
  <c r="N112" i="17"/>
  <c r="S112" i="16"/>
  <c r="O112" i="17"/>
  <c r="T112" i="16"/>
  <c r="K113" i="17"/>
  <c r="P113" i="16"/>
  <c r="M113" i="17"/>
  <c r="R113" i="16"/>
  <c r="N113" i="17"/>
  <c r="S113" i="16"/>
  <c r="O113" i="17"/>
  <c r="T113" i="16"/>
  <c r="K114" i="17"/>
  <c r="P114" i="16"/>
  <c r="M114" i="17"/>
  <c r="R114" i="16"/>
  <c r="N114" i="17"/>
  <c r="S114" i="16"/>
  <c r="O114" i="17"/>
  <c r="T114" i="16"/>
  <c r="O92" i="17"/>
  <c r="T92" i="16"/>
  <c r="O102" i="17"/>
  <c r="T102" i="16"/>
  <c r="N92" i="17"/>
  <c r="S92" i="16"/>
  <c r="N102" i="17"/>
  <c r="S102" i="16"/>
  <c r="M92" i="17"/>
  <c r="R92" i="16"/>
  <c r="M102" i="17"/>
  <c r="R102" i="16"/>
  <c r="U92" i="15"/>
  <c r="K92" i="17"/>
  <c r="P92" i="16"/>
  <c r="U92" i="16" s="1"/>
  <c r="U102" i="15"/>
  <c r="K102" i="17"/>
  <c r="P102" i="16"/>
  <c r="B114" i="18"/>
  <c r="H114" i="18" s="1"/>
  <c r="J114" i="17"/>
  <c r="B113" i="18"/>
  <c r="H113" i="18" s="1"/>
  <c r="J113" i="17"/>
  <c r="B112" i="18"/>
  <c r="H112" i="18" s="1"/>
  <c r="J112" i="17"/>
  <c r="B111" i="18"/>
  <c r="H111" i="18" s="1"/>
  <c r="J111" i="17"/>
  <c r="B110" i="18"/>
  <c r="H110" i="18" s="1"/>
  <c r="J110" i="17"/>
  <c r="B109" i="18"/>
  <c r="H109" i="18" s="1"/>
  <c r="J109" i="17"/>
  <c r="B108" i="18"/>
  <c r="H108" i="18" s="1"/>
  <c r="J108" i="17"/>
  <c r="B107" i="18"/>
  <c r="H107" i="18" s="1"/>
  <c r="J107" i="17"/>
  <c r="B92" i="18"/>
  <c r="H92" i="18" s="1"/>
  <c r="J92" i="17"/>
  <c r="B91" i="18"/>
  <c r="H91" i="18" s="1"/>
  <c r="J91" i="17"/>
  <c r="B90" i="18"/>
  <c r="H90" i="18" s="1"/>
  <c r="J90" i="17"/>
  <c r="L93" i="17"/>
  <c r="Q93" i="16"/>
  <c r="L103" i="17"/>
  <c r="Q103" i="16"/>
  <c r="L96" i="17"/>
  <c r="Q96" i="16"/>
  <c r="L106" i="17"/>
  <c r="Q106" i="16"/>
  <c r="L91" i="19"/>
  <c r="Q91" i="18"/>
  <c r="L90" i="19"/>
  <c r="Q90" i="18"/>
  <c r="L89" i="19"/>
  <c r="Q89" i="18"/>
  <c r="L88" i="19"/>
  <c r="Q88" i="18"/>
  <c r="K104" i="21"/>
  <c r="P104" i="20"/>
  <c r="L104" i="21"/>
  <c r="Q104" i="20"/>
  <c r="M104" i="21"/>
  <c r="R104" i="20"/>
  <c r="N104" i="21"/>
  <c r="S104" i="20"/>
  <c r="O104" i="21"/>
  <c r="T104" i="20"/>
  <c r="K137" i="21"/>
  <c r="P137" i="20"/>
  <c r="L137" i="21"/>
  <c r="Q137" i="20"/>
  <c r="M137" i="21"/>
  <c r="R137" i="20"/>
  <c r="N137" i="21"/>
  <c r="S137" i="20"/>
  <c r="O137" i="21"/>
  <c r="T137" i="20"/>
  <c r="K138" i="21"/>
  <c r="P138" i="20"/>
  <c r="L138" i="21"/>
  <c r="Q138" i="20"/>
  <c r="M138" i="21"/>
  <c r="R138" i="20"/>
  <c r="N138" i="21"/>
  <c r="S138" i="20"/>
  <c r="O138" i="21"/>
  <c r="T138" i="20"/>
  <c r="K139" i="21"/>
  <c r="P139" i="20"/>
  <c r="L139" i="21"/>
  <c r="Q139" i="20"/>
  <c r="M139" i="21"/>
  <c r="R139" i="20"/>
  <c r="N139" i="21"/>
  <c r="S139" i="20"/>
  <c r="O139" i="21"/>
  <c r="T139" i="20"/>
  <c r="K140" i="21"/>
  <c r="P140" i="20"/>
  <c r="L140" i="21"/>
  <c r="Q140" i="20"/>
  <c r="M140" i="21"/>
  <c r="R140" i="20"/>
  <c r="N140" i="21"/>
  <c r="S140" i="20"/>
  <c r="O140" i="21"/>
  <c r="T140" i="20"/>
  <c r="K141" i="21"/>
  <c r="P141" i="20"/>
  <c r="L141" i="21"/>
  <c r="Q141" i="20"/>
  <c r="M141" i="21"/>
  <c r="R141" i="20"/>
  <c r="N141" i="21"/>
  <c r="S141" i="20"/>
  <c r="O141" i="21"/>
  <c r="T141" i="20"/>
  <c r="K142" i="21"/>
  <c r="P142" i="20"/>
  <c r="L142" i="21"/>
  <c r="Q142" i="20"/>
  <c r="M142" i="21"/>
  <c r="R142" i="20"/>
  <c r="N142" i="21"/>
  <c r="S142" i="20"/>
  <c r="O142" i="21"/>
  <c r="T142" i="20"/>
  <c r="K143" i="21"/>
  <c r="P143" i="20"/>
  <c r="L143" i="21"/>
  <c r="Q143" i="20"/>
  <c r="M143" i="21"/>
  <c r="R143" i="20"/>
  <c r="N143" i="21"/>
  <c r="S143" i="20"/>
  <c r="O143" i="21"/>
  <c r="T143" i="20"/>
  <c r="K144" i="21"/>
  <c r="P144" i="20"/>
  <c r="L144" i="21"/>
  <c r="Q144" i="20"/>
  <c r="M144" i="21"/>
  <c r="R144" i="20"/>
  <c r="N144" i="21"/>
  <c r="S144" i="20"/>
  <c r="O144" i="21"/>
  <c r="T144" i="20"/>
  <c r="K145" i="21"/>
  <c r="P145" i="20"/>
  <c r="L145" i="21"/>
  <c r="Q145" i="20"/>
  <c r="M145" i="21"/>
  <c r="R145" i="20"/>
  <c r="N145" i="21"/>
  <c r="S145" i="20"/>
  <c r="O145" i="21"/>
  <c r="T145" i="20"/>
  <c r="K146" i="21"/>
  <c r="P146" i="20"/>
  <c r="L146" i="21"/>
  <c r="Q146" i="20"/>
  <c r="M146" i="21"/>
  <c r="R146" i="20"/>
  <c r="N146" i="21"/>
  <c r="S146" i="20"/>
  <c r="O146" i="21"/>
  <c r="T146" i="20"/>
  <c r="K147" i="21"/>
  <c r="P147" i="20"/>
  <c r="L147" i="21"/>
  <c r="Q147" i="20"/>
  <c r="M147" i="21"/>
  <c r="R147" i="20"/>
  <c r="N147" i="21"/>
  <c r="S147" i="20"/>
  <c r="O147" i="21"/>
  <c r="T147" i="20"/>
  <c r="K148" i="21"/>
  <c r="P148" i="20"/>
  <c r="L148" i="21"/>
  <c r="Q148" i="20"/>
  <c r="M148" i="21"/>
  <c r="R148" i="20"/>
  <c r="N148" i="21"/>
  <c r="S148" i="20"/>
  <c r="O148" i="21"/>
  <c r="T148" i="20"/>
  <c r="K149" i="21"/>
  <c r="P149" i="20"/>
  <c r="L149" i="21"/>
  <c r="Q149" i="20"/>
  <c r="M149" i="21"/>
  <c r="R149" i="20"/>
  <c r="N149" i="21"/>
  <c r="S149" i="20"/>
  <c r="O149" i="21"/>
  <c r="T149" i="20"/>
  <c r="K150" i="21"/>
  <c r="P150" i="20"/>
  <c r="L150" i="21"/>
  <c r="Q150" i="20"/>
  <c r="M150" i="21"/>
  <c r="R150" i="20"/>
  <c r="N150" i="21"/>
  <c r="S150" i="20"/>
  <c r="O150" i="21"/>
  <c r="T150" i="20"/>
  <c r="K151" i="21"/>
  <c r="P151" i="20"/>
  <c r="L151" i="21"/>
  <c r="Q151" i="20"/>
  <c r="M151" i="21"/>
  <c r="R151" i="20"/>
  <c r="N151" i="21"/>
  <c r="S151" i="20"/>
  <c r="O151" i="21"/>
  <c r="T151" i="20"/>
  <c r="K152" i="21"/>
  <c r="P152" i="20"/>
  <c r="L152" i="21"/>
  <c r="Q152" i="20"/>
  <c r="M152" i="21"/>
  <c r="R152" i="20"/>
  <c r="N152" i="21"/>
  <c r="S152" i="20"/>
  <c r="O152" i="21"/>
  <c r="T152" i="20"/>
  <c r="K153" i="21"/>
  <c r="P153" i="20"/>
  <c r="L153" i="21"/>
  <c r="Q153" i="20"/>
  <c r="M153" i="21"/>
  <c r="R153" i="20"/>
  <c r="N153" i="21"/>
  <c r="S153" i="20"/>
  <c r="O153" i="21"/>
  <c r="T153" i="20"/>
  <c r="K154" i="21"/>
  <c r="P154" i="20"/>
  <c r="L154" i="21"/>
  <c r="Q154" i="20"/>
  <c r="M154" i="21"/>
  <c r="R154" i="20"/>
  <c r="N154" i="21"/>
  <c r="S154" i="20"/>
  <c r="O154" i="21"/>
  <c r="T154" i="20"/>
  <c r="K155" i="21"/>
  <c r="P155" i="20"/>
  <c r="L155" i="21"/>
  <c r="Q155" i="20"/>
  <c r="M155" i="21"/>
  <c r="R155" i="20"/>
  <c r="N155" i="21"/>
  <c r="S155" i="20"/>
  <c r="O155" i="21"/>
  <c r="T155" i="20"/>
  <c r="B137" i="20"/>
  <c r="H137" i="20" s="1"/>
  <c r="J137" i="19"/>
  <c r="U137" i="19"/>
  <c r="B138" i="20"/>
  <c r="H138" i="20" s="1"/>
  <c r="J138" i="19"/>
  <c r="U138" i="19"/>
  <c r="B139" i="20"/>
  <c r="H139" i="20" s="1"/>
  <c r="J139" i="19"/>
  <c r="U139" i="19"/>
  <c r="B140" i="20"/>
  <c r="H140" i="20" s="1"/>
  <c r="J140" i="19"/>
  <c r="U140" i="19"/>
  <c r="B141" i="20"/>
  <c r="H141" i="20" s="1"/>
  <c r="J141" i="19"/>
  <c r="U141" i="19"/>
  <c r="B142" i="20"/>
  <c r="H142" i="20" s="1"/>
  <c r="J142" i="19"/>
  <c r="U142" i="19"/>
  <c r="B143" i="20"/>
  <c r="H143" i="20" s="1"/>
  <c r="J143" i="19"/>
  <c r="U143" i="19"/>
  <c r="B144" i="20"/>
  <c r="H144" i="20" s="1"/>
  <c r="J144" i="19"/>
  <c r="U144" i="19"/>
  <c r="B145" i="20"/>
  <c r="H145" i="20" s="1"/>
  <c r="J145" i="19"/>
  <c r="U145" i="19"/>
  <c r="B146" i="20"/>
  <c r="H146" i="20" s="1"/>
  <c r="J146" i="19"/>
  <c r="U146" i="19"/>
  <c r="B147" i="20"/>
  <c r="H147" i="20" s="1"/>
  <c r="J147" i="19"/>
  <c r="U147" i="19"/>
  <c r="B148" i="20"/>
  <c r="H148" i="20" s="1"/>
  <c r="J148" i="19"/>
  <c r="U148" i="19"/>
  <c r="B149" i="20"/>
  <c r="H149" i="20" s="1"/>
  <c r="J149" i="19"/>
  <c r="U149" i="19"/>
  <c r="B150" i="20"/>
  <c r="H150" i="20" s="1"/>
  <c r="J150" i="19"/>
  <c r="U150" i="19"/>
  <c r="B151" i="20"/>
  <c r="H151" i="20" s="1"/>
  <c r="J151" i="19"/>
  <c r="U151" i="19"/>
  <c r="B152" i="20"/>
  <c r="H152" i="20" s="1"/>
  <c r="J152" i="19"/>
  <c r="U152" i="19"/>
  <c r="B153" i="20"/>
  <c r="H153" i="20" s="1"/>
  <c r="J153" i="19"/>
  <c r="U153" i="19"/>
  <c r="B154" i="20"/>
  <c r="H154" i="20" s="1"/>
  <c r="J154" i="19"/>
  <c r="U154" i="19"/>
  <c r="B155" i="20"/>
  <c r="H155" i="20" s="1"/>
  <c r="J155" i="19"/>
  <c r="U155" i="19"/>
  <c r="K94" i="21"/>
  <c r="P94" i="20"/>
  <c r="L94" i="21"/>
  <c r="Q94" i="20"/>
  <c r="M94" i="21"/>
  <c r="R94" i="20"/>
  <c r="N94" i="21"/>
  <c r="S94" i="20"/>
  <c r="O94" i="21"/>
  <c r="T94" i="20"/>
  <c r="K95" i="21"/>
  <c r="P95" i="20"/>
  <c r="L95" i="21"/>
  <c r="Q95" i="20"/>
  <c r="M95" i="21"/>
  <c r="R95" i="20"/>
  <c r="N95" i="21"/>
  <c r="S95" i="20"/>
  <c r="O95" i="21"/>
  <c r="T95" i="20"/>
  <c r="L27" i="19"/>
  <c r="Q27" i="18"/>
  <c r="M27" i="19"/>
  <c r="R27" i="18"/>
  <c r="N27" i="19"/>
  <c r="S27" i="18"/>
  <c r="O27" i="19"/>
  <c r="T27" i="18"/>
  <c r="L28" i="19"/>
  <c r="Q28" i="18"/>
  <c r="M28" i="19"/>
  <c r="R28" i="18"/>
  <c r="N28" i="19"/>
  <c r="S28" i="18"/>
  <c r="O28" i="19"/>
  <c r="T28" i="18"/>
  <c r="L29" i="19"/>
  <c r="Q29" i="18"/>
  <c r="M29" i="19"/>
  <c r="R29" i="18"/>
  <c r="N29" i="19"/>
  <c r="S29" i="18"/>
  <c r="O29" i="19"/>
  <c r="T29" i="18"/>
  <c r="L30" i="19"/>
  <c r="Q30" i="18"/>
  <c r="M30" i="19"/>
  <c r="R30" i="18"/>
  <c r="N30" i="19"/>
  <c r="S30" i="18"/>
  <c r="O30" i="19"/>
  <c r="T30" i="18"/>
  <c r="L31" i="19"/>
  <c r="Q31" i="18"/>
  <c r="M31" i="19"/>
  <c r="R31" i="18"/>
  <c r="N31" i="19"/>
  <c r="S31" i="18"/>
  <c r="O31" i="19"/>
  <c r="T31" i="18"/>
  <c r="L32" i="19"/>
  <c r="Q32" i="18"/>
  <c r="M32" i="19"/>
  <c r="R32" i="18"/>
  <c r="N32" i="19"/>
  <c r="S32" i="18"/>
  <c r="O32" i="19"/>
  <c r="T32" i="18"/>
  <c r="L33" i="19"/>
  <c r="Q33" i="18"/>
  <c r="M33" i="19"/>
  <c r="R33" i="18"/>
  <c r="N33" i="19"/>
  <c r="S33" i="18"/>
  <c r="O33" i="19"/>
  <c r="T33" i="18"/>
  <c r="L34" i="19"/>
  <c r="Q34" i="18"/>
  <c r="M34" i="19"/>
  <c r="R34" i="18"/>
  <c r="N34" i="19"/>
  <c r="S34" i="18"/>
  <c r="O34" i="19"/>
  <c r="T34" i="18"/>
  <c r="L35" i="19"/>
  <c r="Q35" i="18"/>
  <c r="M35" i="19"/>
  <c r="R35" i="18"/>
  <c r="N35" i="19"/>
  <c r="S35" i="18"/>
  <c r="O35" i="19"/>
  <c r="T35" i="18"/>
  <c r="L36" i="19"/>
  <c r="Q36" i="18"/>
  <c r="M36" i="19"/>
  <c r="R36" i="18"/>
  <c r="N36" i="19"/>
  <c r="S36" i="18"/>
  <c r="O36" i="19"/>
  <c r="T36" i="18"/>
  <c r="L37" i="19"/>
  <c r="Q37" i="18"/>
  <c r="M37" i="19"/>
  <c r="R37" i="18"/>
  <c r="N37" i="19"/>
  <c r="S37" i="18"/>
  <c r="O37" i="19"/>
  <c r="T37" i="18"/>
  <c r="B27" i="17"/>
  <c r="H27" i="17" s="1"/>
  <c r="J27" i="16"/>
  <c r="U27" i="16"/>
  <c r="B28" i="17"/>
  <c r="H28" i="17" s="1"/>
  <c r="J28" i="16"/>
  <c r="U28" i="16"/>
  <c r="B29" i="17"/>
  <c r="H29" i="17" s="1"/>
  <c r="J29" i="16"/>
  <c r="U29" i="16"/>
  <c r="B30" i="17"/>
  <c r="H30" i="17" s="1"/>
  <c r="J30" i="16"/>
  <c r="U30" i="16"/>
  <c r="B31" i="17"/>
  <c r="H31" i="17" s="1"/>
  <c r="J31" i="16"/>
  <c r="U31" i="16"/>
  <c r="B32" i="17"/>
  <c r="H32" i="17" s="1"/>
  <c r="J32" i="16"/>
  <c r="U32" i="16"/>
  <c r="B33" i="17"/>
  <c r="H33" i="17" s="1"/>
  <c r="J33" i="16"/>
  <c r="U33" i="16"/>
  <c r="B34" i="17"/>
  <c r="H34" i="17" s="1"/>
  <c r="J34" i="16"/>
  <c r="U34" i="16"/>
  <c r="B35" i="17"/>
  <c r="H35" i="17" s="1"/>
  <c r="J35" i="16"/>
  <c r="U35" i="16"/>
  <c r="B36" i="17"/>
  <c r="H36" i="17" s="1"/>
  <c r="J36" i="16"/>
  <c r="U36" i="16"/>
  <c r="B37" i="17"/>
  <c r="H37" i="17" s="1"/>
  <c r="J37" i="16"/>
  <c r="U37" i="16"/>
  <c r="L102" i="18"/>
  <c r="Q102" i="17"/>
  <c r="L92" i="18"/>
  <c r="Q92" i="17"/>
  <c r="O91" i="18"/>
  <c r="T91" i="17"/>
  <c r="N91" i="18"/>
  <c r="S91" i="17"/>
  <c r="M91" i="18"/>
  <c r="R91" i="17"/>
  <c r="K91" i="18"/>
  <c r="P91" i="17"/>
  <c r="U91" i="17" s="1"/>
  <c r="O90" i="18"/>
  <c r="T90" i="17"/>
  <c r="N90" i="18"/>
  <c r="S90" i="17"/>
  <c r="M90" i="18"/>
  <c r="R90" i="17"/>
  <c r="K90" i="18"/>
  <c r="P90" i="17"/>
  <c r="U90" i="17" s="1"/>
  <c r="O89" i="18"/>
  <c r="T89" i="17"/>
  <c r="N89" i="18"/>
  <c r="S89" i="17"/>
  <c r="M89" i="18"/>
  <c r="R89" i="17"/>
  <c r="U89" i="16"/>
  <c r="K89" i="18"/>
  <c r="P89" i="17"/>
  <c r="U89" i="17" s="1"/>
  <c r="O88" i="18"/>
  <c r="T88" i="17"/>
  <c r="N88" i="18"/>
  <c r="S88" i="17"/>
  <c r="M88" i="18"/>
  <c r="R88" i="17"/>
  <c r="U88" i="16"/>
  <c r="K88" i="18"/>
  <c r="P88" i="17"/>
  <c r="U88" i="17" s="1"/>
  <c r="L135" i="15"/>
  <c r="Q135" i="14"/>
  <c r="B89" i="19"/>
  <c r="H89" i="19" s="1"/>
  <c r="J89" i="18"/>
  <c r="B88" i="19"/>
  <c r="H88" i="19" s="1"/>
  <c r="J88" i="18"/>
  <c r="B67" i="19"/>
  <c r="H67" i="19" s="1"/>
  <c r="J67" i="18"/>
  <c r="K107" i="18"/>
  <c r="P107" i="17"/>
  <c r="L107" i="18"/>
  <c r="Q107" i="17"/>
  <c r="M107" i="18"/>
  <c r="R107" i="17"/>
  <c r="N107" i="18"/>
  <c r="S107" i="17"/>
  <c r="L108" i="18"/>
  <c r="Q108" i="17"/>
  <c r="L109" i="18"/>
  <c r="Q109" i="17"/>
  <c r="L110" i="18"/>
  <c r="Q110" i="17"/>
  <c r="L111" i="18"/>
  <c r="Q111" i="17"/>
  <c r="L112" i="18"/>
  <c r="Q112" i="17"/>
  <c r="L113" i="18"/>
  <c r="Q113" i="17"/>
  <c r="L114" i="18"/>
  <c r="Q114" i="17"/>
  <c r="O103" i="16"/>
  <c r="T103" i="15"/>
  <c r="O93" i="16"/>
  <c r="T93" i="15"/>
  <c r="K106" i="16"/>
  <c r="P106" i="15"/>
  <c r="K96" i="16"/>
  <c r="P96" i="15"/>
  <c r="M106" i="16"/>
  <c r="R106" i="15"/>
  <c r="M96" i="16"/>
  <c r="R96" i="15"/>
  <c r="N106" i="16"/>
  <c r="S106" i="15"/>
  <c r="N96" i="16"/>
  <c r="S96" i="15"/>
  <c r="O106" i="16"/>
  <c r="T106" i="15"/>
  <c r="O96" i="16"/>
  <c r="T96" i="15"/>
  <c r="O135" i="16"/>
  <c r="T135" i="15"/>
  <c r="N61" i="16"/>
  <c r="S61" i="15"/>
  <c r="M61" i="16"/>
  <c r="R61" i="15"/>
  <c r="L61" i="16"/>
  <c r="Q61" i="15"/>
  <c r="K61" i="16"/>
  <c r="P61" i="15"/>
  <c r="O58" i="13"/>
  <c r="O73" i="13" s="1"/>
  <c r="O158" i="13" s="1"/>
  <c r="T58" i="12"/>
  <c r="T73" i="12" s="1"/>
  <c r="T158" i="12" s="1"/>
  <c r="B106" i="15"/>
  <c r="H106" i="15" s="1"/>
  <c r="B106" i="16" s="1"/>
  <c r="J106" i="14"/>
  <c r="U106" i="14"/>
  <c r="B96" i="15"/>
  <c r="H96" i="15" s="1"/>
  <c r="B96" i="16" s="1"/>
  <c r="J96" i="14"/>
  <c r="U96" i="14"/>
  <c r="B58" i="4"/>
  <c r="J58" i="3"/>
  <c r="U58" i="3"/>
  <c r="H73" i="3"/>
  <c r="K58" i="5"/>
  <c r="K73" i="5" s="1"/>
  <c r="O136" i="15"/>
  <c r="T136" i="14"/>
  <c r="B127" i="17"/>
  <c r="H127" i="17" s="1"/>
  <c r="B127" i="18" s="1"/>
  <c r="J127" i="16"/>
  <c r="B126" i="17"/>
  <c r="H126" i="17" s="1"/>
  <c r="B126" i="18" s="1"/>
  <c r="J126" i="16"/>
  <c r="B124" i="17"/>
  <c r="H124" i="17" s="1"/>
  <c r="B124" i="18" s="1"/>
  <c r="J124" i="16"/>
  <c r="B123" i="17"/>
  <c r="H123" i="17" s="1"/>
  <c r="B123" i="18" s="1"/>
  <c r="J123" i="16"/>
  <c r="B122" i="17"/>
  <c r="H122" i="17" s="1"/>
  <c r="B122" i="18" s="1"/>
  <c r="J122" i="16"/>
  <c r="B121" i="17"/>
  <c r="H121" i="17" s="1"/>
  <c r="B121" i="18" s="1"/>
  <c r="J121" i="16"/>
  <c r="B120" i="17"/>
  <c r="H120" i="17" s="1"/>
  <c r="J120" i="16"/>
  <c r="B119" i="17"/>
  <c r="H119" i="17" s="1"/>
  <c r="J119" i="16"/>
  <c r="L21" i="21"/>
  <c r="Q21" i="20"/>
  <c r="M21" i="21"/>
  <c r="R21" i="20"/>
  <c r="N21" i="21"/>
  <c r="S21" i="20"/>
  <c r="O21" i="21"/>
  <c r="T21" i="20"/>
  <c r="L22" i="21"/>
  <c r="Q22" i="20"/>
  <c r="M22" i="21"/>
  <c r="R22" i="20"/>
  <c r="N22" i="21"/>
  <c r="S22" i="20"/>
  <c r="O22" i="21"/>
  <c r="T22" i="20"/>
  <c r="K20" i="14"/>
  <c r="K38" i="14" s="1"/>
  <c r="U22" i="16"/>
  <c r="B22" i="17"/>
  <c r="H22" i="17" s="1"/>
  <c r="J22" i="16"/>
  <c r="U21" i="16"/>
  <c r="B21" i="17"/>
  <c r="H21" i="17" s="1"/>
  <c r="J21" i="16"/>
  <c r="T20" i="15"/>
  <c r="T38" i="15" s="1"/>
  <c r="S20" i="14"/>
  <c r="S38" i="14" s="1"/>
  <c r="R20" i="14"/>
  <c r="R38" i="14" s="1"/>
  <c r="Q20" i="13"/>
  <c r="U23" i="14"/>
  <c r="J23" i="14"/>
  <c r="U26" i="16"/>
  <c r="U25" i="16"/>
  <c r="U24" i="16"/>
  <c r="J24" i="16"/>
  <c r="T19" i="18"/>
  <c r="S19" i="18"/>
  <c r="R19" i="18"/>
  <c r="T18" i="18"/>
  <c r="S18" i="18"/>
  <c r="R18" i="18"/>
  <c r="T17" i="16"/>
  <c r="S17" i="16"/>
  <c r="R17" i="16"/>
  <c r="T16" i="16"/>
  <c r="S16" i="16"/>
  <c r="R16" i="16"/>
  <c r="T15" i="16"/>
  <c r="S15" i="16"/>
  <c r="R15" i="16"/>
  <c r="T14" i="16"/>
  <c r="S14" i="16"/>
  <c r="R14" i="16"/>
  <c r="T13" i="16"/>
  <c r="S13" i="16"/>
  <c r="R13" i="16"/>
  <c r="T12" i="16"/>
  <c r="S12" i="16"/>
  <c r="R12" i="16"/>
  <c r="T11" i="16"/>
  <c r="S11" i="16"/>
  <c r="R11" i="16"/>
  <c r="T10" i="16"/>
  <c r="S10" i="16"/>
  <c r="R10" i="16"/>
  <c r="T9" i="16"/>
  <c r="S9" i="16"/>
  <c r="R9" i="16"/>
  <c r="T8" i="16"/>
  <c r="S8" i="16"/>
  <c r="R8" i="16"/>
  <c r="T7" i="16"/>
  <c r="S7" i="16"/>
  <c r="R7" i="16"/>
  <c r="S6" i="16"/>
  <c r="R6" i="16"/>
  <c r="T41" i="16"/>
  <c r="O41" i="17"/>
  <c r="T23" i="18" s="1"/>
  <c r="T57" i="16"/>
  <c r="O57" i="17"/>
  <c r="S57" i="16"/>
  <c r="N57" i="17"/>
  <c r="R57" i="16"/>
  <c r="M57" i="17"/>
  <c r="T56" i="16"/>
  <c r="O56" i="17"/>
  <c r="S56" i="16"/>
  <c r="N56" i="17"/>
  <c r="R56" i="16"/>
  <c r="M56" i="17"/>
  <c r="T55" i="16"/>
  <c r="O55" i="17"/>
  <c r="S55" i="16"/>
  <c r="N55" i="17"/>
  <c r="R55" i="16"/>
  <c r="M55" i="17"/>
  <c r="T54" i="16"/>
  <c r="O54" i="17"/>
  <c r="S54" i="16"/>
  <c r="N54" i="17"/>
  <c r="R54" i="16"/>
  <c r="M54" i="17"/>
  <c r="T53" i="16"/>
  <c r="O53" i="17"/>
  <c r="S53" i="16"/>
  <c r="N53" i="17"/>
  <c r="R53" i="16"/>
  <c r="M53" i="17"/>
  <c r="T52" i="16"/>
  <c r="O52" i="17"/>
  <c r="S52" i="16"/>
  <c r="N52" i="17"/>
  <c r="R52" i="16"/>
  <c r="M52" i="17"/>
  <c r="T51" i="16"/>
  <c r="O51" i="17"/>
  <c r="S51" i="16"/>
  <c r="N51" i="17"/>
  <c r="R51" i="16"/>
  <c r="M51" i="17"/>
  <c r="T50" i="16"/>
  <c r="O50" i="17"/>
  <c r="S50" i="16"/>
  <c r="N50" i="17"/>
  <c r="R50" i="16"/>
  <c r="M50" i="17"/>
  <c r="T49" i="16"/>
  <c r="O49" i="17"/>
  <c r="S49" i="16"/>
  <c r="N49" i="17"/>
  <c r="R49" i="16"/>
  <c r="M49" i="17"/>
  <c r="T48" i="16"/>
  <c r="O48" i="17"/>
  <c r="S48" i="16"/>
  <c r="N48" i="17"/>
  <c r="R48" i="16"/>
  <c r="M48" i="17"/>
  <c r="T47" i="16"/>
  <c r="O47" i="17"/>
  <c r="S47" i="16"/>
  <c r="N47" i="17"/>
  <c r="R47" i="16"/>
  <c r="M47" i="17"/>
  <c r="T46" i="16"/>
  <c r="O46" i="17"/>
  <c r="S46" i="16"/>
  <c r="N46" i="17"/>
  <c r="R46" i="16"/>
  <c r="M46" i="17"/>
  <c r="T45" i="16"/>
  <c r="O45" i="17"/>
  <c r="S45" i="16"/>
  <c r="N45" i="17"/>
  <c r="R45" i="16"/>
  <c r="M45" i="17"/>
  <c r="T44" i="16"/>
  <c r="O44" i="17"/>
  <c r="T26" i="18" s="1"/>
  <c r="S44" i="16"/>
  <c r="N44" i="17"/>
  <c r="S26" i="18" s="1"/>
  <c r="R44" i="16"/>
  <c r="M44" i="17"/>
  <c r="R26" i="18" s="1"/>
  <c r="T43" i="16"/>
  <c r="O43" i="17"/>
  <c r="T25" i="18" s="1"/>
  <c r="S43" i="16"/>
  <c r="N43" i="17"/>
  <c r="S25" i="18" s="1"/>
  <c r="R43" i="16"/>
  <c r="M43" i="17"/>
  <c r="R25" i="18" s="1"/>
  <c r="T42" i="16"/>
  <c r="O42" i="17"/>
  <c r="T24" i="18" s="1"/>
  <c r="S42" i="16"/>
  <c r="N42" i="17"/>
  <c r="S24" i="18" s="1"/>
  <c r="R42" i="16"/>
  <c r="M42" i="17"/>
  <c r="R24" i="18" s="1"/>
  <c r="T101" i="16"/>
  <c r="O101" i="17"/>
  <c r="S101" i="16"/>
  <c r="N101" i="17"/>
  <c r="R101" i="16"/>
  <c r="M101" i="17"/>
  <c r="P101" i="16"/>
  <c r="K101" i="17"/>
  <c r="U101" i="15"/>
  <c r="Q101" i="16"/>
  <c r="L101" i="17"/>
  <c r="T100" i="16"/>
  <c r="O100" i="17"/>
  <c r="S100" i="16"/>
  <c r="N100" i="17"/>
  <c r="R100" i="16"/>
  <c r="M100" i="17"/>
  <c r="P100" i="16"/>
  <c r="K100" i="17"/>
  <c r="U100" i="15"/>
  <c r="Q100" i="16"/>
  <c r="L100" i="17"/>
  <c r="T99" i="16"/>
  <c r="O99" i="17"/>
  <c r="S99" i="16"/>
  <c r="N99" i="17"/>
  <c r="R99" i="16"/>
  <c r="M99" i="17"/>
  <c r="P99" i="16"/>
  <c r="K99" i="17"/>
  <c r="U99" i="15"/>
  <c r="Q99" i="16"/>
  <c r="L99" i="17"/>
  <c r="T87" i="16"/>
  <c r="O87" i="17"/>
  <c r="S87" i="16"/>
  <c r="N87" i="17"/>
  <c r="R87" i="16"/>
  <c r="M87" i="17"/>
  <c r="P87" i="16"/>
  <c r="K87" i="17"/>
  <c r="U87" i="15"/>
  <c r="Q87" i="16"/>
  <c r="L87" i="17"/>
  <c r="T86" i="16"/>
  <c r="O86" i="17"/>
  <c r="S86" i="16"/>
  <c r="N86" i="17"/>
  <c r="R86" i="16"/>
  <c r="M86" i="17"/>
  <c r="P86" i="16"/>
  <c r="K86" i="17"/>
  <c r="U86" i="15"/>
  <c r="Q86" i="16"/>
  <c r="L86" i="17"/>
  <c r="T85" i="16"/>
  <c r="O85" i="17"/>
  <c r="S85" i="16"/>
  <c r="N85" i="17"/>
  <c r="R85" i="16"/>
  <c r="M85" i="17"/>
  <c r="P85" i="16"/>
  <c r="K85" i="17"/>
  <c r="U85" i="15"/>
  <c r="Q85" i="16"/>
  <c r="L85" i="17"/>
  <c r="T84" i="16"/>
  <c r="O84" i="17"/>
  <c r="S84" i="16"/>
  <c r="N84" i="17"/>
  <c r="R84" i="16"/>
  <c r="M84" i="17"/>
  <c r="P84" i="16"/>
  <c r="K84" i="17"/>
  <c r="U84" i="15"/>
  <c r="Q84" i="16"/>
  <c r="L84" i="17"/>
  <c r="T83" i="16"/>
  <c r="O83" i="17"/>
  <c r="S83" i="16"/>
  <c r="N83" i="17"/>
  <c r="R83" i="16"/>
  <c r="M83" i="17"/>
  <c r="P83" i="16"/>
  <c r="K83" i="17"/>
  <c r="U83" i="15"/>
  <c r="Q83" i="16"/>
  <c r="L83" i="17"/>
  <c r="T82" i="16"/>
  <c r="O82" i="17"/>
  <c r="S82" i="16"/>
  <c r="N82" i="17"/>
  <c r="R82" i="16"/>
  <c r="M82" i="17"/>
  <c r="P82" i="16"/>
  <c r="K82" i="17"/>
  <c r="U82" i="15"/>
  <c r="Q82" i="16"/>
  <c r="L82" i="17"/>
  <c r="T81" i="16"/>
  <c r="O81" i="17"/>
  <c r="S81" i="16"/>
  <c r="N81" i="17"/>
  <c r="R81" i="16"/>
  <c r="M81" i="17"/>
  <c r="P81" i="16"/>
  <c r="K81" i="17"/>
  <c r="U81" i="15"/>
  <c r="Q81" i="16"/>
  <c r="L81" i="17"/>
  <c r="T80" i="16"/>
  <c r="O80" i="17"/>
  <c r="S80" i="16"/>
  <c r="N80" i="17"/>
  <c r="R80" i="16"/>
  <c r="M80" i="17"/>
  <c r="P80" i="16"/>
  <c r="K80" i="17"/>
  <c r="U80" i="15"/>
  <c r="Q80" i="16"/>
  <c r="L80" i="17"/>
  <c r="T79" i="16"/>
  <c r="O79" i="17"/>
  <c r="S79" i="16"/>
  <c r="N79" i="17"/>
  <c r="R79" i="16"/>
  <c r="M79" i="17"/>
  <c r="P79" i="16"/>
  <c r="K79" i="17"/>
  <c r="U79" i="15"/>
  <c r="Q79" i="16"/>
  <c r="L79" i="17"/>
  <c r="T78" i="16"/>
  <c r="O78" i="17"/>
  <c r="S78" i="16"/>
  <c r="N78" i="17"/>
  <c r="R78" i="16"/>
  <c r="M78" i="17"/>
  <c r="P78" i="16"/>
  <c r="K78" i="17"/>
  <c r="U78" i="15"/>
  <c r="Q78" i="16"/>
  <c r="L78" i="17"/>
  <c r="T77" i="16"/>
  <c r="O77" i="17"/>
  <c r="S77" i="16"/>
  <c r="N77" i="17"/>
  <c r="R77" i="16"/>
  <c r="M77" i="17"/>
  <c r="P77" i="16"/>
  <c r="K77" i="17"/>
  <c r="U77" i="15"/>
  <c r="Q77" i="16"/>
  <c r="L77" i="17"/>
  <c r="B118" i="9"/>
  <c r="J118" i="8"/>
  <c r="U118" i="8"/>
  <c r="T6" i="16"/>
  <c r="P118" i="15"/>
  <c r="K118" i="16"/>
  <c r="Q118" i="15"/>
  <c r="L118" i="16"/>
  <c r="R118" i="15"/>
  <c r="M118" i="16"/>
  <c r="S118" i="15"/>
  <c r="N118" i="16"/>
  <c r="T118" i="15"/>
  <c r="O118" i="16"/>
  <c r="S41" i="15"/>
  <c r="N41" i="16"/>
  <c r="R41" i="15"/>
  <c r="M41" i="16"/>
  <c r="P119" i="16"/>
  <c r="K119" i="17"/>
  <c r="Q119" i="16"/>
  <c r="L119" i="17"/>
  <c r="R119" i="16"/>
  <c r="M119" i="17"/>
  <c r="S119" i="16"/>
  <c r="N119" i="17"/>
  <c r="T119" i="16"/>
  <c r="O119" i="17"/>
  <c r="Q120" i="15"/>
  <c r="L120" i="16"/>
  <c r="P120" i="15"/>
  <c r="K120" i="16"/>
  <c r="U120" i="14"/>
  <c r="R120" i="15"/>
  <c r="M120" i="16"/>
  <c r="S120" i="15"/>
  <c r="N120" i="16"/>
  <c r="T120" i="15"/>
  <c r="O120" i="16"/>
  <c r="Q121" i="15"/>
  <c r="L121" i="16"/>
  <c r="P121" i="15"/>
  <c r="K121" i="16"/>
  <c r="U121" i="14"/>
  <c r="R121" i="15"/>
  <c r="M121" i="16"/>
  <c r="S121" i="15"/>
  <c r="N121" i="16"/>
  <c r="T121" i="15"/>
  <c r="O121" i="16"/>
  <c r="Q122" i="15"/>
  <c r="L122" i="16"/>
  <c r="P122" i="15"/>
  <c r="K122" i="16"/>
  <c r="U122" i="14"/>
  <c r="R122" i="15"/>
  <c r="M122" i="16"/>
  <c r="S122" i="15"/>
  <c r="N122" i="16"/>
  <c r="T122" i="15"/>
  <c r="O122" i="16"/>
  <c r="Q123" i="15"/>
  <c r="L123" i="16"/>
  <c r="P123" i="15"/>
  <c r="K123" i="16"/>
  <c r="U123" i="14"/>
  <c r="R123" i="15"/>
  <c r="M123" i="16"/>
  <c r="S123" i="15"/>
  <c r="N123" i="16"/>
  <c r="T123" i="15"/>
  <c r="O123" i="16"/>
  <c r="Q124" i="15"/>
  <c r="L124" i="16"/>
  <c r="P124" i="15"/>
  <c r="K124" i="16"/>
  <c r="U124" i="14"/>
  <c r="R124" i="15"/>
  <c r="M124" i="16"/>
  <c r="S124" i="15"/>
  <c r="N124" i="16"/>
  <c r="T124" i="15"/>
  <c r="O124" i="16"/>
  <c r="Q125" i="15"/>
  <c r="L125" i="16"/>
  <c r="P125" i="15"/>
  <c r="K125" i="16"/>
  <c r="U125" i="14"/>
  <c r="R125" i="15"/>
  <c r="M125" i="16"/>
  <c r="S125" i="15"/>
  <c r="N125" i="16"/>
  <c r="T125" i="15"/>
  <c r="O125" i="16"/>
  <c r="Q126" i="15"/>
  <c r="L126" i="16"/>
  <c r="P126" i="15"/>
  <c r="K126" i="16"/>
  <c r="U126" i="14"/>
  <c r="R126" i="15"/>
  <c r="M126" i="16"/>
  <c r="S126" i="15"/>
  <c r="N126" i="16"/>
  <c r="T126" i="15"/>
  <c r="O126" i="16"/>
  <c r="Q127" i="15"/>
  <c r="L127" i="16"/>
  <c r="P127" i="15"/>
  <c r="K127" i="16"/>
  <c r="U127" i="14"/>
  <c r="R127" i="15"/>
  <c r="M127" i="16"/>
  <c r="S127" i="15"/>
  <c r="N127" i="16"/>
  <c r="T127" i="15"/>
  <c r="O127" i="16"/>
  <c r="Q128" i="15"/>
  <c r="L128" i="16"/>
  <c r="P128" i="15"/>
  <c r="K128" i="16"/>
  <c r="U128" i="14"/>
  <c r="R128" i="15"/>
  <c r="M128" i="16"/>
  <c r="S128" i="15"/>
  <c r="N128" i="16"/>
  <c r="T128" i="15"/>
  <c r="O128" i="16"/>
  <c r="Q129" i="15"/>
  <c r="L129" i="16"/>
  <c r="P129" i="15"/>
  <c r="K129" i="16"/>
  <c r="U129" i="14"/>
  <c r="R129" i="15"/>
  <c r="M129" i="16"/>
  <c r="S129" i="15"/>
  <c r="N129" i="16"/>
  <c r="T129" i="15"/>
  <c r="O129" i="16"/>
  <c r="Q130" i="15"/>
  <c r="L130" i="16"/>
  <c r="P130" i="15"/>
  <c r="K130" i="16"/>
  <c r="U130" i="14"/>
  <c r="R130" i="15"/>
  <c r="M130" i="16"/>
  <c r="S130" i="15"/>
  <c r="N130" i="16"/>
  <c r="T130" i="15"/>
  <c r="O130" i="16"/>
  <c r="Q131" i="15"/>
  <c r="L131" i="16"/>
  <c r="P131" i="15"/>
  <c r="K131" i="16"/>
  <c r="U131" i="14"/>
  <c r="R131" i="15"/>
  <c r="M131" i="16"/>
  <c r="S131" i="15"/>
  <c r="N131" i="16"/>
  <c r="T131" i="15"/>
  <c r="O131" i="16"/>
  <c r="Q132" i="15"/>
  <c r="L132" i="16"/>
  <c r="P132" i="15"/>
  <c r="K132" i="16"/>
  <c r="U132" i="14"/>
  <c r="R132" i="15"/>
  <c r="M132" i="16"/>
  <c r="S132" i="15"/>
  <c r="N132" i="16"/>
  <c r="T132" i="15"/>
  <c r="O132" i="16"/>
  <c r="Q133" i="15"/>
  <c r="L133" i="16"/>
  <c r="P133" i="15"/>
  <c r="K133" i="16"/>
  <c r="U133" i="14"/>
  <c r="R133" i="15"/>
  <c r="M133" i="16"/>
  <c r="S133" i="15"/>
  <c r="N133" i="16"/>
  <c r="T133" i="15"/>
  <c r="O133" i="16"/>
  <c r="B101" i="18"/>
  <c r="H101" i="18" s="1"/>
  <c r="J101" i="17"/>
  <c r="B100" i="18"/>
  <c r="H100" i="18" s="1"/>
  <c r="J100" i="17"/>
  <c r="B99" i="18"/>
  <c r="H99" i="18" s="1"/>
  <c r="J99" i="17"/>
  <c r="B87" i="18"/>
  <c r="H87" i="18" s="1"/>
  <c r="J87" i="17"/>
  <c r="B86" i="18"/>
  <c r="H86" i="18" s="1"/>
  <c r="J86" i="17"/>
  <c r="B85" i="18"/>
  <c r="H85" i="18" s="1"/>
  <c r="J85" i="17"/>
  <c r="B84" i="18"/>
  <c r="H84" i="18" s="1"/>
  <c r="J84" i="17"/>
  <c r="B83" i="18"/>
  <c r="H83" i="18" s="1"/>
  <c r="J83" i="17"/>
  <c r="B82" i="18"/>
  <c r="H82" i="18" s="1"/>
  <c r="J82" i="17"/>
  <c r="B81" i="18"/>
  <c r="H81" i="18" s="1"/>
  <c r="J81" i="17"/>
  <c r="B80" i="18"/>
  <c r="H80" i="18" s="1"/>
  <c r="J80" i="17"/>
  <c r="B79" i="18"/>
  <c r="H79" i="18" s="1"/>
  <c r="J79" i="17"/>
  <c r="B78" i="18"/>
  <c r="H78" i="18" s="1"/>
  <c r="J78" i="17"/>
  <c r="B77" i="18"/>
  <c r="H77" i="18" s="1"/>
  <c r="J77" i="17"/>
  <c r="T5" i="17"/>
  <c r="O5" i="18"/>
  <c r="S5" i="16"/>
  <c r="N5" i="17"/>
  <c r="N38" i="17" s="1"/>
  <c r="R5" i="16"/>
  <c r="M5" i="17"/>
  <c r="M38" i="17" s="1"/>
  <c r="T76" i="15"/>
  <c r="T115" i="15" s="1"/>
  <c r="O76" i="16"/>
  <c r="O115" i="16" s="1"/>
  <c r="S76" i="15"/>
  <c r="N76" i="16"/>
  <c r="R76" i="15"/>
  <c r="M76" i="16"/>
  <c r="P76" i="15"/>
  <c r="K76" i="16"/>
  <c r="Q76" i="15"/>
  <c r="Q115" i="15" s="1"/>
  <c r="L76" i="16"/>
  <c r="L115" i="16" s="1"/>
  <c r="Q47" i="15"/>
  <c r="L47" i="16"/>
  <c r="P47" i="15"/>
  <c r="K47" i="16"/>
  <c r="K29" i="17" s="1"/>
  <c r="P29" i="17" s="1"/>
  <c r="Q57" i="15"/>
  <c r="L57" i="16"/>
  <c r="P57" i="15"/>
  <c r="K57" i="16"/>
  <c r="U57" i="14"/>
  <c r="H57" i="16"/>
  <c r="B57" i="17" s="1"/>
  <c r="J57" i="15"/>
  <c r="U57" i="15"/>
  <c r="Q56" i="15"/>
  <c r="L56" i="16"/>
  <c r="P56" i="15"/>
  <c r="K56" i="16"/>
  <c r="U56" i="14"/>
  <c r="H56" i="16"/>
  <c r="B56" i="17" s="1"/>
  <c r="J56" i="15"/>
  <c r="U56" i="15"/>
  <c r="Q55" i="15"/>
  <c r="L55" i="16"/>
  <c r="P55" i="15"/>
  <c r="K55" i="16"/>
  <c r="K37" i="17" s="1"/>
  <c r="P37" i="17" s="1"/>
  <c r="U55" i="14"/>
  <c r="H55" i="16"/>
  <c r="B55" i="17" s="1"/>
  <c r="J55" i="15"/>
  <c r="U55" i="15"/>
  <c r="Q54" i="15"/>
  <c r="L54" i="16"/>
  <c r="P54" i="15"/>
  <c r="K54" i="16"/>
  <c r="K36" i="17" s="1"/>
  <c r="P36" i="17" s="1"/>
  <c r="U54" i="14"/>
  <c r="H54" i="16"/>
  <c r="B54" i="17" s="1"/>
  <c r="J54" i="15"/>
  <c r="U54" i="15"/>
  <c r="Q53" i="15"/>
  <c r="L53" i="16"/>
  <c r="P53" i="15"/>
  <c r="K53" i="16"/>
  <c r="K35" i="17" s="1"/>
  <c r="P35" i="17" s="1"/>
  <c r="U53" i="14"/>
  <c r="H53" i="16"/>
  <c r="B53" i="17" s="1"/>
  <c r="J53" i="15"/>
  <c r="U53" i="15"/>
  <c r="Q52" i="15"/>
  <c r="L52" i="16"/>
  <c r="P52" i="15"/>
  <c r="K52" i="16"/>
  <c r="K34" i="17" s="1"/>
  <c r="P34" i="17" s="1"/>
  <c r="U52" i="14"/>
  <c r="H52" i="16"/>
  <c r="B52" i="17" s="1"/>
  <c r="J52" i="15"/>
  <c r="U52" i="15"/>
  <c r="Q51" i="15"/>
  <c r="L51" i="16"/>
  <c r="P51" i="15"/>
  <c r="K51" i="16"/>
  <c r="K33" i="17" s="1"/>
  <c r="P33" i="17" s="1"/>
  <c r="U51" i="14"/>
  <c r="H51" i="16"/>
  <c r="B51" i="17" s="1"/>
  <c r="J51" i="15"/>
  <c r="U51" i="15"/>
  <c r="Q50" i="15"/>
  <c r="L50" i="16"/>
  <c r="P50" i="15"/>
  <c r="K50" i="16"/>
  <c r="K32" i="17" s="1"/>
  <c r="P32" i="17" s="1"/>
  <c r="U50" i="14"/>
  <c r="H50" i="16"/>
  <c r="B50" i="17" s="1"/>
  <c r="J50" i="15"/>
  <c r="U50" i="15"/>
  <c r="Q49" i="15"/>
  <c r="L49" i="16"/>
  <c r="P49" i="15"/>
  <c r="K49" i="16"/>
  <c r="K31" i="17" s="1"/>
  <c r="P31" i="17" s="1"/>
  <c r="U49" i="14"/>
  <c r="H49" i="16"/>
  <c r="B49" i="17" s="1"/>
  <c r="J49" i="15"/>
  <c r="U49" i="15"/>
  <c r="Q48" i="15"/>
  <c r="L48" i="16"/>
  <c r="P48" i="15"/>
  <c r="K48" i="16"/>
  <c r="K30" i="17" s="1"/>
  <c r="P30" i="17" s="1"/>
  <c r="U48" i="14"/>
  <c r="H48" i="16"/>
  <c r="B48" i="17" s="1"/>
  <c r="J48" i="15"/>
  <c r="U48" i="15"/>
  <c r="Q46" i="15"/>
  <c r="L46" i="16"/>
  <c r="P46" i="15"/>
  <c r="K46" i="16"/>
  <c r="K28" i="17" s="1"/>
  <c r="P28" i="17" s="1"/>
  <c r="U46" i="14"/>
  <c r="H46" i="16"/>
  <c r="B46" i="17" s="1"/>
  <c r="J46" i="15"/>
  <c r="U46" i="15"/>
  <c r="Q45" i="15"/>
  <c r="L45" i="16"/>
  <c r="P45" i="15"/>
  <c r="K45" i="16"/>
  <c r="K27" i="17" s="1"/>
  <c r="P27" i="17" s="1"/>
  <c r="U45" i="14"/>
  <c r="H45" i="16"/>
  <c r="B45" i="17" s="1"/>
  <c r="J45" i="15"/>
  <c r="U45" i="15"/>
  <c r="Q44" i="15"/>
  <c r="L44" i="16"/>
  <c r="Q26" i="17" s="1"/>
  <c r="P44" i="15"/>
  <c r="K44" i="16"/>
  <c r="K26" i="17" s="1"/>
  <c r="P26" i="17" s="1"/>
  <c r="U44" i="14"/>
  <c r="H44" i="16"/>
  <c r="J44" i="15"/>
  <c r="U44" i="15"/>
  <c r="Q43" i="15"/>
  <c r="L43" i="16"/>
  <c r="Q25" i="17" s="1"/>
  <c r="P43" i="15"/>
  <c r="K43" i="16"/>
  <c r="K25" i="17" s="1"/>
  <c r="P25" i="17" s="1"/>
  <c r="U43" i="14"/>
  <c r="H43" i="16"/>
  <c r="J43" i="15"/>
  <c r="U43" i="15"/>
  <c r="Q42" i="15"/>
  <c r="L42" i="16"/>
  <c r="Q24" i="17" s="1"/>
  <c r="P42" i="15"/>
  <c r="K42" i="16"/>
  <c r="K24" i="17" s="1"/>
  <c r="P24" i="17" s="1"/>
  <c r="U42" i="14"/>
  <c r="H42" i="16"/>
  <c r="J42" i="15"/>
  <c r="U42" i="15"/>
  <c r="B41" i="14"/>
  <c r="J41" i="13"/>
  <c r="U41" i="13"/>
  <c r="P41" i="15"/>
  <c r="K41" i="16"/>
  <c r="Q41" i="15"/>
  <c r="L41" i="16"/>
  <c r="Q19" i="17"/>
  <c r="K19" i="17"/>
  <c r="P19" i="17" s="1"/>
  <c r="Q18" i="17"/>
  <c r="K18" i="17"/>
  <c r="P18" i="17" s="1"/>
  <c r="Q17" i="15"/>
  <c r="P17" i="15"/>
  <c r="K17" i="16"/>
  <c r="Q16" i="15"/>
  <c r="P16" i="15"/>
  <c r="K16" i="16"/>
  <c r="Q15" i="15"/>
  <c r="P15" i="15"/>
  <c r="K15" i="16"/>
  <c r="Q14" i="15"/>
  <c r="P14" i="15"/>
  <c r="K14" i="16"/>
  <c r="Q13" i="15"/>
  <c r="P13" i="15"/>
  <c r="K13" i="16"/>
  <c r="Q12" i="15"/>
  <c r="P12" i="15"/>
  <c r="K12" i="16"/>
  <c r="Q11" i="15"/>
  <c r="P11" i="15"/>
  <c r="K11" i="16"/>
  <c r="Q10" i="15"/>
  <c r="P10" i="15"/>
  <c r="K10" i="16"/>
  <c r="Q9" i="15"/>
  <c r="P9" i="15"/>
  <c r="K9" i="16"/>
  <c r="Q8" i="15"/>
  <c r="P8" i="15"/>
  <c r="K8" i="16"/>
  <c r="Q7" i="15"/>
  <c r="P7" i="15"/>
  <c r="K7" i="16"/>
  <c r="Q6" i="15"/>
  <c r="P6" i="15"/>
  <c r="K6" i="16"/>
  <c r="H6" i="11"/>
  <c r="H7" i="11"/>
  <c r="H8" i="11"/>
  <c r="H9" i="11"/>
  <c r="H10" i="11"/>
  <c r="H11" i="11"/>
  <c r="H13" i="11"/>
  <c r="H14" i="11"/>
  <c r="H15" i="11"/>
  <c r="H16" i="11"/>
  <c r="B16" i="12" s="1"/>
  <c r="H17" i="11"/>
  <c r="B17" i="12" s="1"/>
  <c r="H18" i="12"/>
  <c r="B18" i="13" s="1"/>
  <c r="H19" i="12"/>
  <c r="B19" i="13" s="1"/>
  <c r="B76" i="9"/>
  <c r="B115" i="9" s="1"/>
  <c r="J76" i="8"/>
  <c r="J115" i="8" s="1"/>
  <c r="U76" i="8"/>
  <c r="U115" i="8" s="1"/>
  <c r="P5" i="16"/>
  <c r="K5" i="17"/>
  <c r="Q5" i="16"/>
  <c r="L5" i="17"/>
  <c r="L38" i="17" s="1"/>
  <c r="H47" i="9"/>
  <c r="B12" i="15"/>
  <c r="H12" i="15" s="1"/>
  <c r="U12" i="14"/>
  <c r="J12" i="14"/>
  <c r="B125" i="17" l="1"/>
  <c r="H125" i="17" s="1"/>
  <c r="J125" i="16"/>
  <c r="H24" i="17"/>
  <c r="B24" i="18" s="1"/>
  <c r="B42" i="17"/>
  <c r="H25" i="17"/>
  <c r="B43" i="17"/>
  <c r="H26" i="17"/>
  <c r="B44" i="17"/>
  <c r="Q23" i="17"/>
  <c r="K23" i="17"/>
  <c r="P23" i="17" s="1"/>
  <c r="R23" i="17"/>
  <c r="S23" i="17"/>
  <c r="Q38" i="13"/>
  <c r="K115" i="15"/>
  <c r="M115" i="15"/>
  <c r="N115" i="15"/>
  <c r="K157" i="4"/>
  <c r="K158" i="4" s="1"/>
  <c r="P136" i="4"/>
  <c r="K136" i="5"/>
  <c r="P135" i="4"/>
  <c r="U135" i="4" s="1"/>
  <c r="K135" i="5"/>
  <c r="H102" i="16"/>
  <c r="J102" i="15"/>
  <c r="O105" i="18"/>
  <c r="T105" i="17"/>
  <c r="N105" i="18"/>
  <c r="S105" i="17"/>
  <c r="M105" i="18"/>
  <c r="R105" i="17"/>
  <c r="K105" i="18"/>
  <c r="P105" i="17"/>
  <c r="L156" i="14"/>
  <c r="Q156" i="13"/>
  <c r="L157" i="13"/>
  <c r="Q134" i="13"/>
  <c r="L134" i="14"/>
  <c r="Q157" i="12"/>
  <c r="B128" i="19"/>
  <c r="H128" i="19" s="1"/>
  <c r="J128" i="18"/>
  <c r="H62" i="18"/>
  <c r="J62" i="17"/>
  <c r="H63" i="18"/>
  <c r="J63" i="17"/>
  <c r="H64" i="18"/>
  <c r="J64" i="17"/>
  <c r="H65" i="18"/>
  <c r="J65" i="17"/>
  <c r="H68" i="18"/>
  <c r="J68" i="17"/>
  <c r="B69" i="18"/>
  <c r="H69" i="18" s="1"/>
  <c r="J69" i="17"/>
  <c r="B70" i="18"/>
  <c r="H70" i="18" s="1"/>
  <c r="J70" i="17"/>
  <c r="B71" i="18"/>
  <c r="H71" i="18" s="1"/>
  <c r="J71" i="17"/>
  <c r="B72" i="18"/>
  <c r="H72" i="18" s="1"/>
  <c r="J72" i="17"/>
  <c r="B129" i="20"/>
  <c r="H129" i="20" s="1"/>
  <c r="J129" i="19"/>
  <c r="B130" i="20"/>
  <c r="H130" i="20" s="1"/>
  <c r="J130" i="19"/>
  <c r="B131" i="20"/>
  <c r="H131" i="20" s="1"/>
  <c r="J131" i="19"/>
  <c r="B132" i="20"/>
  <c r="H132" i="20" s="1"/>
  <c r="J132" i="19"/>
  <c r="B133" i="20"/>
  <c r="H133" i="20" s="1"/>
  <c r="J133" i="19"/>
  <c r="B95" i="19"/>
  <c r="H95" i="19" s="1"/>
  <c r="J95" i="18"/>
  <c r="U95" i="18"/>
  <c r="B94" i="19"/>
  <c r="H94" i="19" s="1"/>
  <c r="J94" i="18"/>
  <c r="U94" i="18"/>
  <c r="B104" i="19"/>
  <c r="H104" i="19" s="1"/>
  <c r="J104" i="18"/>
  <c r="U104" i="18"/>
  <c r="B60" i="20"/>
  <c r="H60" i="20" s="1"/>
  <c r="J60" i="19"/>
  <c r="U60" i="19"/>
  <c r="B59" i="20"/>
  <c r="H59" i="20" s="1"/>
  <c r="J59" i="19"/>
  <c r="U59" i="19"/>
  <c r="O6" i="18"/>
  <c r="O38" i="17"/>
  <c r="O157" i="14"/>
  <c r="T134" i="14"/>
  <c r="O134" i="15"/>
  <c r="O156" i="15"/>
  <c r="T156" i="14"/>
  <c r="L105" i="19"/>
  <c r="Q105" i="18"/>
  <c r="M156" i="11"/>
  <c r="R156" i="10"/>
  <c r="M157" i="10"/>
  <c r="M158" i="10" s="1"/>
  <c r="R157" i="10"/>
  <c r="R158" i="10" s="1"/>
  <c r="M134" i="12"/>
  <c r="R134" i="11"/>
  <c r="M157" i="11"/>
  <c r="M158" i="11" s="1"/>
  <c r="M135" i="12"/>
  <c r="R135" i="11"/>
  <c r="N156" i="11"/>
  <c r="S156" i="10"/>
  <c r="N157" i="10"/>
  <c r="N158" i="10" s="1"/>
  <c r="S157" i="10"/>
  <c r="S158" i="10" s="1"/>
  <c r="N134" i="12"/>
  <c r="S134" i="11"/>
  <c r="N157" i="11"/>
  <c r="N158" i="11" s="1"/>
  <c r="N135" i="12"/>
  <c r="S135" i="11"/>
  <c r="B105" i="17"/>
  <c r="H105" i="17" s="1"/>
  <c r="J105" i="16"/>
  <c r="U105" i="16"/>
  <c r="B134" i="17"/>
  <c r="H134" i="17" s="1"/>
  <c r="J134" i="16"/>
  <c r="B156" i="14"/>
  <c r="H156" i="14" s="1"/>
  <c r="J156" i="13"/>
  <c r="P115" i="14"/>
  <c r="R115" i="14"/>
  <c r="S115" i="14"/>
  <c r="B66" i="13"/>
  <c r="H66" i="13" s="1"/>
  <c r="J66" i="12"/>
  <c r="U66" i="12"/>
  <c r="K58" i="6"/>
  <c r="K73" i="6" s="1"/>
  <c r="P58" i="5"/>
  <c r="P73" i="5" s="1"/>
  <c r="J73" i="3"/>
  <c r="U73" i="3"/>
  <c r="H58" i="4"/>
  <c r="B58" i="5" s="1"/>
  <c r="B73" i="5" s="1"/>
  <c r="B73" i="4"/>
  <c r="H96" i="16"/>
  <c r="J96" i="15"/>
  <c r="U96" i="15"/>
  <c r="H106" i="16"/>
  <c r="J106" i="15"/>
  <c r="U106" i="15"/>
  <c r="O58" i="14"/>
  <c r="O73" i="14" s="1"/>
  <c r="O158" i="14" s="1"/>
  <c r="T58" i="13"/>
  <c r="T73" i="13" s="1"/>
  <c r="T158" i="13" s="1"/>
  <c r="K61" i="17"/>
  <c r="P61" i="16"/>
  <c r="L61" i="17"/>
  <c r="Q61" i="16"/>
  <c r="M61" i="17"/>
  <c r="R61" i="16"/>
  <c r="N61" i="17"/>
  <c r="S61" i="16"/>
  <c r="O135" i="17"/>
  <c r="T135" i="16"/>
  <c r="O96" i="17"/>
  <c r="T96" i="16"/>
  <c r="O106" i="17"/>
  <c r="T106" i="16"/>
  <c r="N96" i="17"/>
  <c r="S96" i="16"/>
  <c r="N106" i="17"/>
  <c r="S106" i="16"/>
  <c r="M96" i="17"/>
  <c r="R96" i="16"/>
  <c r="M106" i="17"/>
  <c r="R106" i="16"/>
  <c r="K96" i="17"/>
  <c r="P96" i="16"/>
  <c r="K106" i="17"/>
  <c r="P106" i="16"/>
  <c r="O93" i="17"/>
  <c r="T93" i="16"/>
  <c r="O103" i="17"/>
  <c r="T103" i="16"/>
  <c r="L114" i="19"/>
  <c r="Q114" i="18"/>
  <c r="L113" i="19"/>
  <c r="Q113" i="18"/>
  <c r="L112" i="19"/>
  <c r="Q112" i="18"/>
  <c r="L111" i="19"/>
  <c r="Q111" i="18"/>
  <c r="L110" i="19"/>
  <c r="Q110" i="18"/>
  <c r="L109" i="19"/>
  <c r="Q109" i="18"/>
  <c r="L108" i="19"/>
  <c r="Q108" i="18"/>
  <c r="N107" i="19"/>
  <c r="S107" i="18"/>
  <c r="M107" i="19"/>
  <c r="R107" i="18"/>
  <c r="L107" i="19"/>
  <c r="Q107" i="18"/>
  <c r="K107" i="19"/>
  <c r="P107" i="18"/>
  <c r="B67" i="20"/>
  <c r="H67" i="20" s="1"/>
  <c r="J67" i="19"/>
  <c r="B88" i="20"/>
  <c r="H88" i="20" s="1"/>
  <c r="J88" i="19"/>
  <c r="B89" i="20"/>
  <c r="H89" i="20" s="1"/>
  <c r="J89" i="19"/>
  <c r="L135" i="16"/>
  <c r="Q135" i="15"/>
  <c r="K88" i="19"/>
  <c r="P88" i="18"/>
  <c r="M88" i="19"/>
  <c r="R88" i="18"/>
  <c r="N88" i="19"/>
  <c r="S88" i="18"/>
  <c r="O88" i="19"/>
  <c r="T88" i="18"/>
  <c r="K89" i="19"/>
  <c r="P89" i="18"/>
  <c r="M89" i="19"/>
  <c r="R89" i="18"/>
  <c r="N89" i="19"/>
  <c r="S89" i="18"/>
  <c r="O89" i="19"/>
  <c r="T89" i="18"/>
  <c r="K90" i="19"/>
  <c r="P90" i="18"/>
  <c r="M90" i="19"/>
  <c r="R90" i="18"/>
  <c r="N90" i="19"/>
  <c r="S90" i="18"/>
  <c r="O90" i="19"/>
  <c r="T90" i="18"/>
  <c r="K91" i="19"/>
  <c r="P91" i="18"/>
  <c r="M91" i="19"/>
  <c r="R91" i="18"/>
  <c r="N91" i="19"/>
  <c r="S91" i="18"/>
  <c r="O91" i="19"/>
  <c r="T91" i="18"/>
  <c r="L92" i="19"/>
  <c r="Q92" i="18"/>
  <c r="L102" i="19"/>
  <c r="Q102" i="18"/>
  <c r="B37" i="18"/>
  <c r="H37" i="18" s="1"/>
  <c r="J37" i="17"/>
  <c r="U37" i="17"/>
  <c r="B36" i="18"/>
  <c r="H36" i="18" s="1"/>
  <c r="J36" i="17"/>
  <c r="U36" i="17"/>
  <c r="B35" i="18"/>
  <c r="H35" i="18" s="1"/>
  <c r="J35" i="17"/>
  <c r="U35" i="17"/>
  <c r="B34" i="18"/>
  <c r="H34" i="18" s="1"/>
  <c r="J34" i="17"/>
  <c r="U34" i="17"/>
  <c r="B33" i="18"/>
  <c r="H33" i="18" s="1"/>
  <c r="J33" i="17"/>
  <c r="U33" i="17"/>
  <c r="B32" i="18"/>
  <c r="H32" i="18" s="1"/>
  <c r="J32" i="17"/>
  <c r="U32" i="17"/>
  <c r="B31" i="18"/>
  <c r="H31" i="18" s="1"/>
  <c r="J31" i="17"/>
  <c r="U31" i="17"/>
  <c r="B30" i="18"/>
  <c r="H30" i="18" s="1"/>
  <c r="J30" i="17"/>
  <c r="U30" i="17"/>
  <c r="B29" i="18"/>
  <c r="H29" i="18" s="1"/>
  <c r="J29" i="17"/>
  <c r="U29" i="17"/>
  <c r="B28" i="18"/>
  <c r="H28" i="18" s="1"/>
  <c r="J28" i="17"/>
  <c r="U28" i="17"/>
  <c r="B27" i="18"/>
  <c r="H27" i="18" s="1"/>
  <c r="J27" i="17"/>
  <c r="U27" i="17"/>
  <c r="O37" i="20"/>
  <c r="T37" i="19"/>
  <c r="N37" i="20"/>
  <c r="S37" i="19"/>
  <c r="M37" i="20"/>
  <c r="R37" i="19"/>
  <c r="L37" i="20"/>
  <c r="Q37" i="19"/>
  <c r="O36" i="20"/>
  <c r="T36" i="19"/>
  <c r="N36" i="20"/>
  <c r="S36" i="19"/>
  <c r="M36" i="20"/>
  <c r="R36" i="19"/>
  <c r="L36" i="20"/>
  <c r="Q36" i="19"/>
  <c r="O35" i="20"/>
  <c r="T35" i="19"/>
  <c r="N35" i="20"/>
  <c r="S35" i="19"/>
  <c r="M35" i="20"/>
  <c r="R35" i="19"/>
  <c r="L35" i="20"/>
  <c r="Q35" i="19"/>
  <c r="O34" i="20"/>
  <c r="T34" i="19"/>
  <c r="N34" i="20"/>
  <c r="S34" i="19"/>
  <c r="M34" i="20"/>
  <c r="R34" i="19"/>
  <c r="L34" i="20"/>
  <c r="Q34" i="19"/>
  <c r="O33" i="20"/>
  <c r="T33" i="19"/>
  <c r="N33" i="20"/>
  <c r="S33" i="19"/>
  <c r="M33" i="20"/>
  <c r="R33" i="19"/>
  <c r="L33" i="20"/>
  <c r="Q33" i="19"/>
  <c r="O32" i="20"/>
  <c r="T32" i="19"/>
  <c r="N32" i="20"/>
  <c r="S32" i="19"/>
  <c r="M32" i="20"/>
  <c r="R32" i="19"/>
  <c r="L32" i="20"/>
  <c r="Q32" i="19"/>
  <c r="O31" i="20"/>
  <c r="T31" i="19"/>
  <c r="N31" i="20"/>
  <c r="S31" i="19"/>
  <c r="M31" i="20"/>
  <c r="R31" i="19"/>
  <c r="L31" i="20"/>
  <c r="Q31" i="19"/>
  <c r="O30" i="20"/>
  <c r="T30" i="19"/>
  <c r="N30" i="20"/>
  <c r="S30" i="19"/>
  <c r="M30" i="20"/>
  <c r="R30" i="19"/>
  <c r="L30" i="20"/>
  <c r="Q30" i="19"/>
  <c r="O29" i="20"/>
  <c r="T29" i="19"/>
  <c r="N29" i="20"/>
  <c r="S29" i="19"/>
  <c r="M29" i="20"/>
  <c r="R29" i="19"/>
  <c r="L29" i="20"/>
  <c r="Q29" i="19"/>
  <c r="O28" i="20"/>
  <c r="T28" i="19"/>
  <c r="N28" i="20"/>
  <c r="S28" i="19"/>
  <c r="M28" i="20"/>
  <c r="R28" i="19"/>
  <c r="L28" i="20"/>
  <c r="Q28" i="19"/>
  <c r="O27" i="20"/>
  <c r="T27" i="19"/>
  <c r="N27" i="20"/>
  <c r="S27" i="19"/>
  <c r="M27" i="20"/>
  <c r="R27" i="19"/>
  <c r="L27" i="20"/>
  <c r="Q27" i="19"/>
  <c r="O95" i="22"/>
  <c r="T95" i="21"/>
  <c r="N95" i="22"/>
  <c r="S95" i="21"/>
  <c r="M95" i="22"/>
  <c r="R95" i="21"/>
  <c r="L95" i="22"/>
  <c r="Q95" i="21"/>
  <c r="K95" i="22"/>
  <c r="P95" i="21"/>
  <c r="O94" i="22"/>
  <c r="T94" i="21"/>
  <c r="N94" i="22"/>
  <c r="S94" i="21"/>
  <c r="M94" i="22"/>
  <c r="R94" i="21"/>
  <c r="L94" i="22"/>
  <c r="Q94" i="21"/>
  <c r="K94" i="22"/>
  <c r="P94" i="21"/>
  <c r="B155" i="21"/>
  <c r="H155" i="21" s="1"/>
  <c r="J155" i="20"/>
  <c r="U155" i="20"/>
  <c r="B154" i="21"/>
  <c r="H154" i="21" s="1"/>
  <c r="J154" i="20"/>
  <c r="U154" i="20"/>
  <c r="B153" i="21"/>
  <c r="H153" i="21" s="1"/>
  <c r="J153" i="20"/>
  <c r="U153" i="20"/>
  <c r="B152" i="21"/>
  <c r="H152" i="21" s="1"/>
  <c r="J152" i="20"/>
  <c r="U152" i="20"/>
  <c r="B151" i="21"/>
  <c r="H151" i="21" s="1"/>
  <c r="J151" i="20"/>
  <c r="U151" i="20"/>
  <c r="B150" i="21"/>
  <c r="H150" i="21" s="1"/>
  <c r="J150" i="20"/>
  <c r="U150" i="20"/>
  <c r="B149" i="21"/>
  <c r="H149" i="21" s="1"/>
  <c r="J149" i="20"/>
  <c r="U149" i="20"/>
  <c r="B148" i="21"/>
  <c r="H148" i="21" s="1"/>
  <c r="J148" i="20"/>
  <c r="U148" i="20"/>
  <c r="B147" i="21"/>
  <c r="H147" i="21" s="1"/>
  <c r="J147" i="20"/>
  <c r="U147" i="20"/>
  <c r="B146" i="21"/>
  <c r="H146" i="21" s="1"/>
  <c r="J146" i="20"/>
  <c r="U146" i="20"/>
  <c r="B145" i="21"/>
  <c r="H145" i="21" s="1"/>
  <c r="J145" i="20"/>
  <c r="U145" i="20"/>
  <c r="B144" i="21"/>
  <c r="H144" i="21" s="1"/>
  <c r="J144" i="20"/>
  <c r="U144" i="20"/>
  <c r="B143" i="21"/>
  <c r="H143" i="21" s="1"/>
  <c r="J143" i="20"/>
  <c r="U143" i="20"/>
  <c r="B142" i="21"/>
  <c r="H142" i="21" s="1"/>
  <c r="J142" i="20"/>
  <c r="U142" i="20"/>
  <c r="B141" i="21"/>
  <c r="H141" i="21" s="1"/>
  <c r="J141" i="20"/>
  <c r="U141" i="20"/>
  <c r="B140" i="21"/>
  <c r="H140" i="21" s="1"/>
  <c r="J140" i="20"/>
  <c r="U140" i="20"/>
  <c r="B139" i="21"/>
  <c r="H139" i="21" s="1"/>
  <c r="J139" i="20"/>
  <c r="U139" i="20"/>
  <c r="B138" i="21"/>
  <c r="H138" i="21" s="1"/>
  <c r="J138" i="20"/>
  <c r="U138" i="20"/>
  <c r="B137" i="21"/>
  <c r="H137" i="21" s="1"/>
  <c r="J137" i="20"/>
  <c r="U137" i="20"/>
  <c r="O155" i="22"/>
  <c r="T155" i="21"/>
  <c r="N155" i="22"/>
  <c r="S155" i="21"/>
  <c r="M155" i="22"/>
  <c r="R155" i="21"/>
  <c r="L155" i="22"/>
  <c r="Q155" i="21"/>
  <c r="K155" i="22"/>
  <c r="P155" i="21"/>
  <c r="O154" i="22"/>
  <c r="T154" i="21"/>
  <c r="N154" i="22"/>
  <c r="S154" i="21"/>
  <c r="M154" i="22"/>
  <c r="R154" i="21"/>
  <c r="L154" i="22"/>
  <c r="Q154" i="21"/>
  <c r="K154" i="22"/>
  <c r="P154" i="21"/>
  <c r="O153" i="22"/>
  <c r="T153" i="21"/>
  <c r="N153" i="22"/>
  <c r="S153" i="21"/>
  <c r="M153" i="22"/>
  <c r="R153" i="21"/>
  <c r="L153" i="22"/>
  <c r="Q153" i="21"/>
  <c r="K153" i="22"/>
  <c r="P153" i="21"/>
  <c r="O152" i="22"/>
  <c r="T152" i="21"/>
  <c r="N152" i="22"/>
  <c r="S152" i="21"/>
  <c r="M152" i="22"/>
  <c r="R152" i="21"/>
  <c r="L152" i="22"/>
  <c r="Q152" i="21"/>
  <c r="K152" i="22"/>
  <c r="P152" i="21"/>
  <c r="O151" i="22"/>
  <c r="T151" i="21"/>
  <c r="N151" i="22"/>
  <c r="S151" i="21"/>
  <c r="M151" i="22"/>
  <c r="R151" i="21"/>
  <c r="L151" i="22"/>
  <c r="Q151" i="21"/>
  <c r="K151" i="22"/>
  <c r="P151" i="21"/>
  <c r="O150" i="22"/>
  <c r="T150" i="21"/>
  <c r="N150" i="22"/>
  <c r="S150" i="21"/>
  <c r="M150" i="22"/>
  <c r="R150" i="21"/>
  <c r="L150" i="22"/>
  <c r="Q150" i="21"/>
  <c r="K150" i="22"/>
  <c r="P150" i="21"/>
  <c r="O149" i="22"/>
  <c r="T149" i="21"/>
  <c r="N149" i="22"/>
  <c r="S149" i="21"/>
  <c r="M149" i="22"/>
  <c r="R149" i="21"/>
  <c r="L149" i="22"/>
  <c r="Q149" i="21"/>
  <c r="K149" i="22"/>
  <c r="P149" i="21"/>
  <c r="O148" i="22"/>
  <c r="T148" i="21"/>
  <c r="N148" i="22"/>
  <c r="S148" i="21"/>
  <c r="M148" i="22"/>
  <c r="R148" i="21"/>
  <c r="L148" i="22"/>
  <c r="Q148" i="21"/>
  <c r="K148" i="22"/>
  <c r="P148" i="21"/>
  <c r="O147" i="22"/>
  <c r="T147" i="21"/>
  <c r="N147" i="22"/>
  <c r="S147" i="21"/>
  <c r="M147" i="22"/>
  <c r="R147" i="21"/>
  <c r="L147" i="22"/>
  <c r="Q147" i="21"/>
  <c r="K147" i="22"/>
  <c r="P147" i="21"/>
  <c r="O146" i="22"/>
  <c r="T146" i="21"/>
  <c r="N146" i="22"/>
  <c r="S146" i="21"/>
  <c r="M146" i="22"/>
  <c r="R146" i="21"/>
  <c r="L146" i="22"/>
  <c r="Q146" i="21"/>
  <c r="K146" i="22"/>
  <c r="P146" i="21"/>
  <c r="O145" i="22"/>
  <c r="T145" i="21"/>
  <c r="N145" i="22"/>
  <c r="S145" i="21"/>
  <c r="M145" i="22"/>
  <c r="R145" i="21"/>
  <c r="L145" i="22"/>
  <c r="Q145" i="21"/>
  <c r="K145" i="22"/>
  <c r="P145" i="21"/>
  <c r="O144" i="22"/>
  <c r="T144" i="21"/>
  <c r="N144" i="22"/>
  <c r="S144" i="21"/>
  <c r="M144" i="22"/>
  <c r="R144" i="21"/>
  <c r="L144" i="22"/>
  <c r="Q144" i="21"/>
  <c r="K144" i="22"/>
  <c r="P144" i="21"/>
  <c r="O143" i="22"/>
  <c r="T143" i="21"/>
  <c r="N143" i="22"/>
  <c r="S143" i="21"/>
  <c r="M143" i="22"/>
  <c r="R143" i="21"/>
  <c r="L143" i="22"/>
  <c r="Q143" i="21"/>
  <c r="K143" i="22"/>
  <c r="P143" i="21"/>
  <c r="O142" i="22"/>
  <c r="T142" i="21"/>
  <c r="N142" i="22"/>
  <c r="S142" i="21"/>
  <c r="M142" i="22"/>
  <c r="R142" i="21"/>
  <c r="L142" i="22"/>
  <c r="Q142" i="21"/>
  <c r="K142" i="22"/>
  <c r="P142" i="21"/>
  <c r="O141" i="22"/>
  <c r="T141" i="21"/>
  <c r="N141" i="22"/>
  <c r="S141" i="21"/>
  <c r="M141" i="22"/>
  <c r="R141" i="21"/>
  <c r="L141" i="22"/>
  <c r="Q141" i="21"/>
  <c r="K141" i="22"/>
  <c r="P141" i="21"/>
  <c r="O140" i="22"/>
  <c r="T140" i="21"/>
  <c r="N140" i="22"/>
  <c r="S140" i="21"/>
  <c r="M140" i="22"/>
  <c r="R140" i="21"/>
  <c r="L140" i="22"/>
  <c r="Q140" i="21"/>
  <c r="K140" i="22"/>
  <c r="P140" i="21"/>
  <c r="O139" i="22"/>
  <c r="T139" i="21"/>
  <c r="N139" i="22"/>
  <c r="S139" i="21"/>
  <c r="M139" i="22"/>
  <c r="R139" i="21"/>
  <c r="L139" i="22"/>
  <c r="Q139" i="21"/>
  <c r="K139" i="22"/>
  <c r="P139" i="21"/>
  <c r="O138" i="22"/>
  <c r="T138" i="21"/>
  <c r="N138" i="22"/>
  <c r="S138" i="21"/>
  <c r="M138" i="22"/>
  <c r="R138" i="21"/>
  <c r="L138" i="22"/>
  <c r="Q138" i="21"/>
  <c r="K138" i="22"/>
  <c r="P138" i="21"/>
  <c r="O137" i="22"/>
  <c r="T137" i="21"/>
  <c r="N137" i="22"/>
  <c r="S137" i="21"/>
  <c r="M137" i="22"/>
  <c r="R137" i="21"/>
  <c r="L137" i="22"/>
  <c r="Q137" i="21"/>
  <c r="K137" i="22"/>
  <c r="P137" i="21"/>
  <c r="O104" i="22"/>
  <c r="T104" i="21"/>
  <c r="N104" i="22"/>
  <c r="S104" i="21"/>
  <c r="M104" i="22"/>
  <c r="R104" i="21"/>
  <c r="L104" i="22"/>
  <c r="Q104" i="21"/>
  <c r="K104" i="22"/>
  <c r="P104" i="21"/>
  <c r="L88" i="20"/>
  <c r="Q88" i="19"/>
  <c r="L89" i="20"/>
  <c r="Q89" i="19"/>
  <c r="L90" i="20"/>
  <c r="Q90" i="19"/>
  <c r="L91" i="20"/>
  <c r="Q91" i="19"/>
  <c r="L106" i="18"/>
  <c r="Q106" i="17"/>
  <c r="L96" i="18"/>
  <c r="Q96" i="17"/>
  <c r="L103" i="18"/>
  <c r="Q103" i="17"/>
  <c r="L93" i="18"/>
  <c r="Q93" i="17"/>
  <c r="B90" i="19"/>
  <c r="H90" i="19" s="1"/>
  <c r="J90" i="18"/>
  <c r="U90" i="18"/>
  <c r="B91" i="19"/>
  <c r="H91" i="19" s="1"/>
  <c r="J91" i="18"/>
  <c r="U91" i="18"/>
  <c r="B92" i="19"/>
  <c r="H92" i="19" s="1"/>
  <c r="J92" i="18"/>
  <c r="B107" i="19"/>
  <c r="H107" i="19" s="1"/>
  <c r="J107" i="18"/>
  <c r="B108" i="19"/>
  <c r="H108" i="19" s="1"/>
  <c r="J108" i="18"/>
  <c r="B109" i="19"/>
  <c r="H109" i="19" s="1"/>
  <c r="J109" i="18"/>
  <c r="B110" i="19"/>
  <c r="H110" i="19" s="1"/>
  <c r="J110" i="18"/>
  <c r="B111" i="19"/>
  <c r="H111" i="19" s="1"/>
  <c r="J111" i="18"/>
  <c r="B112" i="19"/>
  <c r="H112" i="19" s="1"/>
  <c r="J112" i="18"/>
  <c r="B113" i="19"/>
  <c r="H113" i="19" s="1"/>
  <c r="J113" i="18"/>
  <c r="B114" i="19"/>
  <c r="H114" i="19" s="1"/>
  <c r="J114" i="18"/>
  <c r="K102" i="18"/>
  <c r="P102" i="17"/>
  <c r="K92" i="18"/>
  <c r="P92" i="17"/>
  <c r="M102" i="18"/>
  <c r="R102" i="17"/>
  <c r="M92" i="18"/>
  <c r="R92" i="17"/>
  <c r="N102" i="18"/>
  <c r="S102" i="17"/>
  <c r="N92" i="18"/>
  <c r="S92" i="17"/>
  <c r="O102" i="18"/>
  <c r="T102" i="17"/>
  <c r="O92" i="18"/>
  <c r="T92" i="17"/>
  <c r="O114" i="18"/>
  <c r="T114" i="17"/>
  <c r="N114" i="18"/>
  <c r="S114" i="17"/>
  <c r="M114" i="18"/>
  <c r="R114" i="17"/>
  <c r="U114" i="16"/>
  <c r="K114" i="18"/>
  <c r="P114" i="17"/>
  <c r="U114" i="17" s="1"/>
  <c r="O113" i="18"/>
  <c r="T113" i="17"/>
  <c r="N113" i="18"/>
  <c r="S113" i="17"/>
  <c r="M113" i="18"/>
  <c r="R113" i="17"/>
  <c r="U113" i="16"/>
  <c r="K113" i="18"/>
  <c r="P113" i="17"/>
  <c r="U113" i="17" s="1"/>
  <c r="O112" i="18"/>
  <c r="T112" i="17"/>
  <c r="N112" i="18"/>
  <c r="S112" i="17"/>
  <c r="M112" i="18"/>
  <c r="R112" i="17"/>
  <c r="U112" i="16"/>
  <c r="K112" i="18"/>
  <c r="P112" i="17"/>
  <c r="U112" i="17" s="1"/>
  <c r="O111" i="18"/>
  <c r="T111" i="17"/>
  <c r="N111" i="18"/>
  <c r="S111" i="17"/>
  <c r="M111" i="18"/>
  <c r="R111" i="17"/>
  <c r="U111" i="16"/>
  <c r="K111" i="18"/>
  <c r="P111" i="17"/>
  <c r="U111" i="17" s="1"/>
  <c r="O110" i="18"/>
  <c r="T110" i="17"/>
  <c r="N110" i="18"/>
  <c r="S110" i="17"/>
  <c r="M110" i="18"/>
  <c r="R110" i="17"/>
  <c r="U110" i="16"/>
  <c r="K110" i="18"/>
  <c r="P110" i="17"/>
  <c r="U110" i="17" s="1"/>
  <c r="O109" i="18"/>
  <c r="T109" i="17"/>
  <c r="N109" i="18"/>
  <c r="S109" i="17"/>
  <c r="M109" i="18"/>
  <c r="R109" i="17"/>
  <c r="U109" i="16"/>
  <c r="K109" i="18"/>
  <c r="P109" i="17"/>
  <c r="U109" i="17" s="1"/>
  <c r="O108" i="18"/>
  <c r="T108" i="17"/>
  <c r="N108" i="18"/>
  <c r="S108" i="17"/>
  <c r="M108" i="18"/>
  <c r="R108" i="17"/>
  <c r="U108" i="16"/>
  <c r="K108" i="18"/>
  <c r="P108" i="17"/>
  <c r="U108" i="17" s="1"/>
  <c r="O107" i="18"/>
  <c r="T107" i="17"/>
  <c r="U107" i="17" s="1"/>
  <c r="K62" i="18"/>
  <c r="P62" i="17"/>
  <c r="L62" i="18"/>
  <c r="Q62" i="17"/>
  <c r="M62" i="18"/>
  <c r="R62" i="17"/>
  <c r="N62" i="18"/>
  <c r="S62" i="17"/>
  <c r="O62" i="19"/>
  <c r="T62" i="18"/>
  <c r="K63" i="18"/>
  <c r="P63" i="17"/>
  <c r="L63" i="18"/>
  <c r="Q63" i="17"/>
  <c r="M63" i="18"/>
  <c r="R63" i="17"/>
  <c r="N63" i="18"/>
  <c r="S63" i="17"/>
  <c r="O63" i="19"/>
  <c r="T63" i="18"/>
  <c r="K64" i="18"/>
  <c r="P64" i="17"/>
  <c r="L64" i="18"/>
  <c r="Q64" i="17"/>
  <c r="M64" i="18"/>
  <c r="R64" i="17"/>
  <c r="N64" i="18"/>
  <c r="S64" i="17"/>
  <c r="O64" i="19"/>
  <c r="T64" i="18"/>
  <c r="K65" i="18"/>
  <c r="P65" i="17"/>
  <c r="L65" i="18"/>
  <c r="Q65" i="17"/>
  <c r="M65" i="18"/>
  <c r="R65" i="17"/>
  <c r="N65" i="18"/>
  <c r="S65" i="17"/>
  <c r="O65" i="19"/>
  <c r="T65" i="18"/>
  <c r="K66" i="18"/>
  <c r="P66" i="17"/>
  <c r="L66" i="18"/>
  <c r="Q66" i="17"/>
  <c r="M66" i="18"/>
  <c r="R66" i="17"/>
  <c r="N66" i="18"/>
  <c r="S66" i="17"/>
  <c r="O66" i="19"/>
  <c r="T66" i="18"/>
  <c r="K67" i="19"/>
  <c r="P67" i="18"/>
  <c r="L67" i="19"/>
  <c r="Q67" i="18"/>
  <c r="M67" i="19"/>
  <c r="R67" i="18"/>
  <c r="N67" i="19"/>
  <c r="S67" i="18"/>
  <c r="O67" i="19"/>
  <c r="T67" i="18"/>
  <c r="K68" i="18"/>
  <c r="P68" i="17"/>
  <c r="L68" i="18"/>
  <c r="Q68" i="17"/>
  <c r="M68" i="18"/>
  <c r="R68" i="17"/>
  <c r="N68" i="18"/>
  <c r="S68" i="17"/>
  <c r="O68" i="19"/>
  <c r="T68" i="18"/>
  <c r="K69" i="18"/>
  <c r="P69" i="17"/>
  <c r="L69" i="18"/>
  <c r="Q69" i="17"/>
  <c r="M69" i="18"/>
  <c r="R69" i="17"/>
  <c r="N69" i="18"/>
  <c r="S69" i="17"/>
  <c r="O69" i="19"/>
  <c r="T69" i="18"/>
  <c r="K70" i="18"/>
  <c r="P70" i="17"/>
  <c r="L70" i="18"/>
  <c r="Q70" i="17"/>
  <c r="M70" i="18"/>
  <c r="R70" i="17"/>
  <c r="N70" i="18"/>
  <c r="S70" i="17"/>
  <c r="O70" i="19"/>
  <c r="T70" i="18"/>
  <c r="K71" i="18"/>
  <c r="P71" i="17"/>
  <c r="L71" i="18"/>
  <c r="Q71" i="17"/>
  <c r="M71" i="18"/>
  <c r="R71" i="17"/>
  <c r="N71" i="18"/>
  <c r="S71" i="17"/>
  <c r="O71" i="19"/>
  <c r="T71" i="18"/>
  <c r="K72" i="18"/>
  <c r="P72" i="17"/>
  <c r="L72" i="18"/>
  <c r="Q72" i="17"/>
  <c r="M72" i="18"/>
  <c r="R72" i="17"/>
  <c r="N72" i="18"/>
  <c r="S72" i="17"/>
  <c r="O72" i="19"/>
  <c r="T72" i="18"/>
  <c r="O61" i="18"/>
  <c r="T61" i="17"/>
  <c r="K103" i="16"/>
  <c r="P103" i="15"/>
  <c r="K93" i="16"/>
  <c r="K115" i="16" s="1"/>
  <c r="P93" i="15"/>
  <c r="P115" i="15" s="1"/>
  <c r="M103" i="16"/>
  <c r="R103" i="15"/>
  <c r="M93" i="16"/>
  <c r="M115" i="16" s="1"/>
  <c r="R93" i="15"/>
  <c r="R115" i="15" s="1"/>
  <c r="N103" i="16"/>
  <c r="S103" i="15"/>
  <c r="N93" i="16"/>
  <c r="N115" i="16" s="1"/>
  <c r="S93" i="15"/>
  <c r="S115" i="15" s="1"/>
  <c r="L58" i="13"/>
  <c r="L73" i="13" s="1"/>
  <c r="Q58" i="12"/>
  <c r="Q73" i="12" s="1"/>
  <c r="Q158" i="12" s="1"/>
  <c r="L136" i="14"/>
  <c r="Q136" i="13"/>
  <c r="M58" i="13"/>
  <c r="M73" i="13" s="1"/>
  <c r="R58" i="12"/>
  <c r="R73" i="12" s="1"/>
  <c r="M136" i="14"/>
  <c r="R136" i="13"/>
  <c r="N58" i="13"/>
  <c r="N73" i="13" s="1"/>
  <c r="S58" i="12"/>
  <c r="S73" i="12" s="1"/>
  <c r="N136" i="14"/>
  <c r="S136" i="13"/>
  <c r="B103" i="15"/>
  <c r="H103" i="15" s="1"/>
  <c r="B103" i="16" s="1"/>
  <c r="J103" i="14"/>
  <c r="U103" i="14"/>
  <c r="B93" i="15"/>
  <c r="H93" i="15" s="1"/>
  <c r="B93" i="16" s="1"/>
  <c r="J93" i="14"/>
  <c r="U93" i="14"/>
  <c r="B61" i="15"/>
  <c r="H61" i="15" s="1"/>
  <c r="B61" i="16" s="1"/>
  <c r="J61" i="14"/>
  <c r="U61" i="14"/>
  <c r="O136" i="16"/>
  <c r="T136" i="15"/>
  <c r="B119" i="18"/>
  <c r="H119" i="18" s="1"/>
  <c r="J119" i="17"/>
  <c r="B120" i="18"/>
  <c r="H120" i="18" s="1"/>
  <c r="J120" i="17"/>
  <c r="H121" i="18"/>
  <c r="J121" i="17"/>
  <c r="H122" i="18"/>
  <c r="J122" i="17"/>
  <c r="H123" i="18"/>
  <c r="J123" i="17"/>
  <c r="H124" i="18"/>
  <c r="J124" i="17"/>
  <c r="H126" i="18"/>
  <c r="J126" i="17"/>
  <c r="H127" i="18"/>
  <c r="J127" i="17"/>
  <c r="P20" i="14"/>
  <c r="O22" i="22"/>
  <c r="T22" i="21"/>
  <c r="N22" i="22"/>
  <c r="S22" i="21"/>
  <c r="M22" i="22"/>
  <c r="R22" i="21"/>
  <c r="L22" i="22"/>
  <c r="Q22" i="21"/>
  <c r="O21" i="22"/>
  <c r="T21" i="21"/>
  <c r="N21" i="22"/>
  <c r="S21" i="21"/>
  <c r="M21" i="22"/>
  <c r="R21" i="21"/>
  <c r="L21" i="22"/>
  <c r="Q21" i="21"/>
  <c r="U25" i="17"/>
  <c r="B25" i="18"/>
  <c r="U26" i="17"/>
  <c r="B26" i="18"/>
  <c r="U22" i="17"/>
  <c r="B22" i="18"/>
  <c r="H22" i="18" s="1"/>
  <c r="J22" i="17"/>
  <c r="U21" i="17"/>
  <c r="B21" i="18"/>
  <c r="H21" i="18" s="1"/>
  <c r="J21" i="17"/>
  <c r="U19" i="12"/>
  <c r="J19" i="12"/>
  <c r="U18" i="12"/>
  <c r="J18" i="12"/>
  <c r="L158" i="13"/>
  <c r="R20" i="15"/>
  <c r="R38" i="15" s="1"/>
  <c r="S20" i="15"/>
  <c r="S38" i="15" s="1"/>
  <c r="T20" i="16"/>
  <c r="T38" i="16" s="1"/>
  <c r="U24" i="17"/>
  <c r="J24" i="17"/>
  <c r="T133" i="16"/>
  <c r="O133" i="17"/>
  <c r="S133" i="16"/>
  <c r="N133" i="17"/>
  <c r="R133" i="16"/>
  <c r="M133" i="17"/>
  <c r="P133" i="16"/>
  <c r="K133" i="17"/>
  <c r="U133" i="15"/>
  <c r="Q133" i="16"/>
  <c r="L133" i="17"/>
  <c r="T132" i="16"/>
  <c r="O132" i="17"/>
  <c r="S132" i="16"/>
  <c r="N132" i="17"/>
  <c r="R132" i="16"/>
  <c r="M132" i="17"/>
  <c r="P132" i="16"/>
  <c r="K132" i="17"/>
  <c r="U132" i="15"/>
  <c r="Q132" i="16"/>
  <c r="L132" i="17"/>
  <c r="T131" i="16"/>
  <c r="O131" i="17"/>
  <c r="S131" i="16"/>
  <c r="N131" i="17"/>
  <c r="R131" i="16"/>
  <c r="M131" i="17"/>
  <c r="P131" i="16"/>
  <c r="K131" i="17"/>
  <c r="U131" i="15"/>
  <c r="Q131" i="16"/>
  <c r="L131" i="17"/>
  <c r="T130" i="16"/>
  <c r="O130" i="17"/>
  <c r="S130" i="16"/>
  <c r="N130" i="17"/>
  <c r="R130" i="16"/>
  <c r="M130" i="17"/>
  <c r="P130" i="16"/>
  <c r="K130" i="17"/>
  <c r="U130" i="15"/>
  <c r="Q130" i="16"/>
  <c r="L130" i="17"/>
  <c r="T129" i="16"/>
  <c r="O129" i="17"/>
  <c r="S129" i="16"/>
  <c r="N129" i="17"/>
  <c r="R129" i="16"/>
  <c r="M129" i="17"/>
  <c r="P129" i="16"/>
  <c r="K129" i="17"/>
  <c r="U129" i="15"/>
  <c r="Q129" i="16"/>
  <c r="L129" i="17"/>
  <c r="T128" i="16"/>
  <c r="O128" i="17"/>
  <c r="S128" i="16"/>
  <c r="N128" i="17"/>
  <c r="R128" i="16"/>
  <c r="M128" i="17"/>
  <c r="P128" i="16"/>
  <c r="K128" i="17"/>
  <c r="U128" i="15"/>
  <c r="Q128" i="16"/>
  <c r="L128" i="17"/>
  <c r="T127" i="16"/>
  <c r="O127" i="17"/>
  <c r="S127" i="16"/>
  <c r="N127" i="17"/>
  <c r="R127" i="16"/>
  <c r="M127" i="17"/>
  <c r="P127" i="16"/>
  <c r="K127" i="17"/>
  <c r="U127" i="15"/>
  <c r="Q127" i="16"/>
  <c r="L127" i="17"/>
  <c r="T126" i="16"/>
  <c r="O126" i="17"/>
  <c r="S126" i="16"/>
  <c r="N126" i="17"/>
  <c r="R126" i="16"/>
  <c r="M126" i="17"/>
  <c r="P126" i="16"/>
  <c r="K126" i="17"/>
  <c r="U126" i="15"/>
  <c r="Q126" i="16"/>
  <c r="L126" i="17"/>
  <c r="T125" i="16"/>
  <c r="O125" i="17"/>
  <c r="S125" i="16"/>
  <c r="N125" i="17"/>
  <c r="R125" i="16"/>
  <c r="M125" i="17"/>
  <c r="P125" i="16"/>
  <c r="K125" i="17"/>
  <c r="U125" i="15"/>
  <c r="Q125" i="16"/>
  <c r="L125" i="17"/>
  <c r="T124" i="16"/>
  <c r="O124" i="17"/>
  <c r="S124" i="16"/>
  <c r="N124" i="17"/>
  <c r="R124" i="16"/>
  <c r="M124" i="17"/>
  <c r="P124" i="16"/>
  <c r="K124" i="17"/>
  <c r="U124" i="15"/>
  <c r="Q124" i="16"/>
  <c r="L124" i="17"/>
  <c r="T123" i="16"/>
  <c r="O123" i="17"/>
  <c r="S123" i="16"/>
  <c r="N123" i="17"/>
  <c r="R123" i="16"/>
  <c r="M123" i="17"/>
  <c r="P123" i="16"/>
  <c r="K123" i="17"/>
  <c r="U123" i="15"/>
  <c r="Q123" i="16"/>
  <c r="L123" i="17"/>
  <c r="T122" i="16"/>
  <c r="O122" i="17"/>
  <c r="S122" i="16"/>
  <c r="N122" i="17"/>
  <c r="R122" i="16"/>
  <c r="M122" i="17"/>
  <c r="P122" i="16"/>
  <c r="K122" i="17"/>
  <c r="U122" i="15"/>
  <c r="Q122" i="16"/>
  <c r="L122" i="17"/>
  <c r="T121" i="16"/>
  <c r="O121" i="17"/>
  <c r="S121" i="16"/>
  <c r="N121" i="17"/>
  <c r="R121" i="16"/>
  <c r="M121" i="17"/>
  <c r="P121" i="16"/>
  <c r="K121" i="17"/>
  <c r="U121" i="15"/>
  <c r="Q121" i="16"/>
  <c r="L121" i="17"/>
  <c r="T120" i="16"/>
  <c r="O120" i="17"/>
  <c r="S120" i="16"/>
  <c r="N120" i="17"/>
  <c r="R120" i="16"/>
  <c r="M120" i="17"/>
  <c r="P120" i="16"/>
  <c r="K120" i="17"/>
  <c r="U120" i="15"/>
  <c r="Q120" i="16"/>
  <c r="L120" i="17"/>
  <c r="T119" i="17"/>
  <c r="O119" i="18"/>
  <c r="S119" i="17"/>
  <c r="N119" i="18"/>
  <c r="R119" i="17"/>
  <c r="M119" i="18"/>
  <c r="Q119" i="17"/>
  <c r="L119" i="18"/>
  <c r="P119" i="17"/>
  <c r="U119" i="17" s="1"/>
  <c r="K119" i="18"/>
  <c r="U119" i="16"/>
  <c r="R41" i="16"/>
  <c r="M41" i="17"/>
  <c r="S41" i="16"/>
  <c r="N41" i="17"/>
  <c r="T118" i="16"/>
  <c r="O118" i="17"/>
  <c r="S118" i="16"/>
  <c r="N118" i="17"/>
  <c r="R118" i="16"/>
  <c r="M118" i="17"/>
  <c r="Q118" i="16"/>
  <c r="L118" i="17"/>
  <c r="P118" i="16"/>
  <c r="K118" i="17"/>
  <c r="T6" i="17"/>
  <c r="H118" i="9"/>
  <c r="Q77" i="17"/>
  <c r="L77" i="18"/>
  <c r="P77" i="17"/>
  <c r="K77" i="18"/>
  <c r="U77" i="16"/>
  <c r="R77" i="17"/>
  <c r="M77" i="18"/>
  <c r="S77" i="17"/>
  <c r="N77" i="18"/>
  <c r="T77" i="17"/>
  <c r="O77" i="18"/>
  <c r="Q78" i="17"/>
  <c r="L78" i="18"/>
  <c r="P78" i="17"/>
  <c r="K78" i="18"/>
  <c r="U78" i="16"/>
  <c r="R78" i="17"/>
  <c r="M78" i="18"/>
  <c r="S78" i="17"/>
  <c r="N78" i="18"/>
  <c r="T78" i="17"/>
  <c r="O78" i="18"/>
  <c r="Q79" i="17"/>
  <c r="L79" i="18"/>
  <c r="P79" i="17"/>
  <c r="K79" i="18"/>
  <c r="U79" i="16"/>
  <c r="R79" i="17"/>
  <c r="M79" i="18"/>
  <c r="S79" i="17"/>
  <c r="N79" i="18"/>
  <c r="T79" i="17"/>
  <c r="O79" i="18"/>
  <c r="Q80" i="17"/>
  <c r="L80" i="18"/>
  <c r="P80" i="17"/>
  <c r="K80" i="18"/>
  <c r="U80" i="16"/>
  <c r="R80" i="17"/>
  <c r="M80" i="18"/>
  <c r="S80" i="17"/>
  <c r="N80" i="18"/>
  <c r="T80" i="17"/>
  <c r="O80" i="18"/>
  <c r="Q81" i="17"/>
  <c r="L81" i="18"/>
  <c r="P81" i="17"/>
  <c r="K81" i="18"/>
  <c r="U81" i="16"/>
  <c r="R81" i="17"/>
  <c r="M81" i="18"/>
  <c r="S81" i="17"/>
  <c r="N81" i="18"/>
  <c r="T81" i="17"/>
  <c r="O81" i="18"/>
  <c r="Q82" i="17"/>
  <c r="L82" i="18"/>
  <c r="P82" i="17"/>
  <c r="K82" i="18"/>
  <c r="U82" i="16"/>
  <c r="R82" i="17"/>
  <c r="M82" i="18"/>
  <c r="S82" i="17"/>
  <c r="N82" i="18"/>
  <c r="T82" i="17"/>
  <c r="O82" i="18"/>
  <c r="Q83" i="17"/>
  <c r="L83" i="18"/>
  <c r="P83" i="17"/>
  <c r="K83" i="18"/>
  <c r="U83" i="16"/>
  <c r="R83" i="17"/>
  <c r="M83" i="18"/>
  <c r="S83" i="17"/>
  <c r="N83" i="18"/>
  <c r="T83" i="17"/>
  <c r="O83" i="18"/>
  <c r="Q84" i="17"/>
  <c r="L84" i="18"/>
  <c r="P84" i="17"/>
  <c r="K84" i="18"/>
  <c r="U84" i="16"/>
  <c r="R84" i="17"/>
  <c r="M84" i="18"/>
  <c r="S84" i="17"/>
  <c r="N84" i="18"/>
  <c r="T84" i="17"/>
  <c r="O84" i="18"/>
  <c r="Q85" i="17"/>
  <c r="L85" i="18"/>
  <c r="P85" i="17"/>
  <c r="K85" i="18"/>
  <c r="U85" i="16"/>
  <c r="R85" i="17"/>
  <c r="M85" i="18"/>
  <c r="S85" i="17"/>
  <c r="N85" i="18"/>
  <c r="T85" i="17"/>
  <c r="O85" i="18"/>
  <c r="Q86" i="17"/>
  <c r="L86" i="18"/>
  <c r="P86" i="17"/>
  <c r="K86" i="18"/>
  <c r="U86" i="16"/>
  <c r="R86" i="17"/>
  <c r="M86" i="18"/>
  <c r="S86" i="17"/>
  <c r="N86" i="18"/>
  <c r="T86" i="17"/>
  <c r="O86" i="18"/>
  <c r="Q87" i="17"/>
  <c r="L87" i="18"/>
  <c r="P87" i="17"/>
  <c r="K87" i="18"/>
  <c r="U87" i="16"/>
  <c r="R87" i="17"/>
  <c r="M87" i="18"/>
  <c r="S87" i="17"/>
  <c r="N87" i="18"/>
  <c r="T87" i="17"/>
  <c r="O87" i="18"/>
  <c r="Q99" i="17"/>
  <c r="L99" i="18"/>
  <c r="P99" i="17"/>
  <c r="K99" i="18"/>
  <c r="U99" i="16"/>
  <c r="R99" i="17"/>
  <c r="M99" i="18"/>
  <c r="S99" i="17"/>
  <c r="N99" i="18"/>
  <c r="T99" i="17"/>
  <c r="O99" i="18"/>
  <c r="Q100" i="17"/>
  <c r="L100" i="18"/>
  <c r="P100" i="17"/>
  <c r="K100" i="18"/>
  <c r="U100" i="16"/>
  <c r="R100" i="17"/>
  <c r="M100" i="18"/>
  <c r="S100" i="17"/>
  <c r="N100" i="18"/>
  <c r="T100" i="17"/>
  <c r="O100" i="18"/>
  <c r="Q101" i="17"/>
  <c r="L101" i="18"/>
  <c r="P101" i="17"/>
  <c r="K101" i="18"/>
  <c r="U101" i="16"/>
  <c r="R101" i="17"/>
  <c r="M101" i="18"/>
  <c r="S101" i="17"/>
  <c r="N101" i="18"/>
  <c r="T101" i="17"/>
  <c r="O101" i="18"/>
  <c r="R42" i="17"/>
  <c r="M42" i="18"/>
  <c r="R24" i="19" s="1"/>
  <c r="S42" i="17"/>
  <c r="N42" i="18"/>
  <c r="S24" i="19" s="1"/>
  <c r="T42" i="17"/>
  <c r="O42" i="18"/>
  <c r="T24" i="19" s="1"/>
  <c r="R43" i="17"/>
  <c r="M43" i="18"/>
  <c r="R25" i="19" s="1"/>
  <c r="S43" i="17"/>
  <c r="N43" i="18"/>
  <c r="S25" i="19" s="1"/>
  <c r="T43" i="17"/>
  <c r="O43" i="18"/>
  <c r="T25" i="19" s="1"/>
  <c r="R44" i="17"/>
  <c r="M44" i="18"/>
  <c r="R26" i="19" s="1"/>
  <c r="S44" i="17"/>
  <c r="N44" i="18"/>
  <c r="S26" i="19" s="1"/>
  <c r="T44" i="17"/>
  <c r="O44" i="18"/>
  <c r="T26" i="19" s="1"/>
  <c r="R45" i="17"/>
  <c r="M45" i="18"/>
  <c r="S45" i="17"/>
  <c r="N45" i="18"/>
  <c r="T45" i="17"/>
  <c r="O45" i="18"/>
  <c r="R46" i="17"/>
  <c r="M46" i="18"/>
  <c r="S46" i="17"/>
  <c r="N46" i="18"/>
  <c r="T46" i="17"/>
  <c r="O46" i="18"/>
  <c r="R47" i="17"/>
  <c r="M47" i="18"/>
  <c r="S47" i="17"/>
  <c r="N47" i="18"/>
  <c r="T47" i="17"/>
  <c r="O47" i="18"/>
  <c r="R48" i="17"/>
  <c r="M48" i="18"/>
  <c r="S48" i="17"/>
  <c r="N48" i="18"/>
  <c r="T48" i="17"/>
  <c r="O48" i="18"/>
  <c r="R49" i="17"/>
  <c r="M49" i="18"/>
  <c r="S49" i="17"/>
  <c r="N49" i="18"/>
  <c r="T49" i="17"/>
  <c r="O49" i="18"/>
  <c r="R50" i="17"/>
  <c r="M50" i="18"/>
  <c r="S50" i="17"/>
  <c r="N50" i="18"/>
  <c r="T50" i="17"/>
  <c r="O50" i="18"/>
  <c r="R51" i="17"/>
  <c r="M51" i="18"/>
  <c r="S51" i="17"/>
  <c r="N51" i="18"/>
  <c r="T51" i="17"/>
  <c r="O51" i="18"/>
  <c r="R52" i="17"/>
  <c r="M52" i="18"/>
  <c r="S52" i="17"/>
  <c r="N52" i="18"/>
  <c r="T52" i="17"/>
  <c r="O52" i="18"/>
  <c r="R53" i="17"/>
  <c r="M53" i="18"/>
  <c r="S53" i="17"/>
  <c r="N53" i="18"/>
  <c r="T53" i="17"/>
  <c r="O53" i="18"/>
  <c r="R54" i="17"/>
  <c r="M54" i="18"/>
  <c r="S54" i="17"/>
  <c r="N54" i="18"/>
  <c r="T54" i="17"/>
  <c r="O54" i="18"/>
  <c r="R55" i="17"/>
  <c r="M55" i="18"/>
  <c r="S55" i="17"/>
  <c r="N55" i="18"/>
  <c r="T55" i="17"/>
  <c r="O55" i="18"/>
  <c r="R56" i="17"/>
  <c r="M56" i="18"/>
  <c r="S56" i="17"/>
  <c r="N56" i="18"/>
  <c r="T56" i="17"/>
  <c r="O56" i="18"/>
  <c r="R57" i="17"/>
  <c r="M57" i="18"/>
  <c r="S57" i="17"/>
  <c r="N57" i="18"/>
  <c r="T57" i="17"/>
  <c r="O57" i="18"/>
  <c r="T41" i="17"/>
  <c r="O41" i="18"/>
  <c r="T23" i="19" s="1"/>
  <c r="R6" i="17"/>
  <c r="S6" i="17"/>
  <c r="R7" i="17"/>
  <c r="S7" i="17"/>
  <c r="T7" i="17"/>
  <c r="R8" i="17"/>
  <c r="S8" i="17"/>
  <c r="T8" i="17"/>
  <c r="R9" i="17"/>
  <c r="S9" i="17"/>
  <c r="T9" i="17"/>
  <c r="R10" i="17"/>
  <c r="S10" i="17"/>
  <c r="T10" i="17"/>
  <c r="R11" i="17"/>
  <c r="S11" i="17"/>
  <c r="T11" i="17"/>
  <c r="R12" i="17"/>
  <c r="S12" i="17"/>
  <c r="T12" i="17"/>
  <c r="R13" i="17"/>
  <c r="S13" i="17"/>
  <c r="T13" i="17"/>
  <c r="R14" i="17"/>
  <c r="S14" i="17"/>
  <c r="T14" i="17"/>
  <c r="R15" i="17"/>
  <c r="S15" i="17"/>
  <c r="T15" i="17"/>
  <c r="R16" i="17"/>
  <c r="S16" i="17"/>
  <c r="T16" i="17"/>
  <c r="R17" i="17"/>
  <c r="S17" i="17"/>
  <c r="T17" i="17"/>
  <c r="R18" i="19"/>
  <c r="S18" i="19"/>
  <c r="T18" i="19"/>
  <c r="R19" i="19"/>
  <c r="S19" i="19"/>
  <c r="T19" i="19"/>
  <c r="B77" i="19"/>
  <c r="H77" i="19" s="1"/>
  <c r="J77" i="18"/>
  <c r="B78" i="19"/>
  <c r="H78" i="19" s="1"/>
  <c r="J78" i="18"/>
  <c r="B79" i="19"/>
  <c r="H79" i="19" s="1"/>
  <c r="J79" i="18"/>
  <c r="B80" i="19"/>
  <c r="H80" i="19" s="1"/>
  <c r="J80" i="18"/>
  <c r="B81" i="19"/>
  <c r="H81" i="19" s="1"/>
  <c r="J81" i="18"/>
  <c r="B82" i="19"/>
  <c r="H82" i="19" s="1"/>
  <c r="J82" i="18"/>
  <c r="B83" i="19"/>
  <c r="H83" i="19" s="1"/>
  <c r="J83" i="18"/>
  <c r="B84" i="19"/>
  <c r="H84" i="19" s="1"/>
  <c r="J84" i="18"/>
  <c r="B85" i="19"/>
  <c r="H85" i="19" s="1"/>
  <c r="J85" i="18"/>
  <c r="B86" i="19"/>
  <c r="H86" i="19" s="1"/>
  <c r="J86" i="18"/>
  <c r="B87" i="19"/>
  <c r="H87" i="19" s="1"/>
  <c r="J87" i="18"/>
  <c r="B99" i="19"/>
  <c r="H99" i="19" s="1"/>
  <c r="J99" i="18"/>
  <c r="B100" i="19"/>
  <c r="H100" i="19" s="1"/>
  <c r="J100" i="18"/>
  <c r="B101" i="19"/>
  <c r="H101" i="19" s="1"/>
  <c r="J101" i="18"/>
  <c r="T5" i="18"/>
  <c r="O5" i="19"/>
  <c r="S5" i="17"/>
  <c r="N5" i="18"/>
  <c r="N38" i="18" s="1"/>
  <c r="R5" i="17"/>
  <c r="M5" i="18"/>
  <c r="M38" i="18" s="1"/>
  <c r="T76" i="16"/>
  <c r="T115" i="16" s="1"/>
  <c r="O76" i="17"/>
  <c r="O115" i="17" s="1"/>
  <c r="S76" i="16"/>
  <c r="N76" i="17"/>
  <c r="R76" i="16"/>
  <c r="M76" i="17"/>
  <c r="Q76" i="16"/>
  <c r="Q115" i="16" s="1"/>
  <c r="L76" i="17"/>
  <c r="L115" i="17" s="1"/>
  <c r="P76" i="16"/>
  <c r="K76" i="17"/>
  <c r="H42" i="17"/>
  <c r="J42" i="16"/>
  <c r="P42" i="16"/>
  <c r="K42" i="17"/>
  <c r="K24" i="18" s="1"/>
  <c r="P24" i="18" s="1"/>
  <c r="Q42" i="16"/>
  <c r="L42" i="17"/>
  <c r="Q24" i="18" s="1"/>
  <c r="H43" i="17"/>
  <c r="J43" i="16"/>
  <c r="P43" i="16"/>
  <c r="K43" i="17"/>
  <c r="K25" i="18" s="1"/>
  <c r="P25" i="18" s="1"/>
  <c r="Q43" i="16"/>
  <c r="L43" i="17"/>
  <c r="Q25" i="18" s="1"/>
  <c r="H44" i="17"/>
  <c r="J44" i="16"/>
  <c r="P44" i="16"/>
  <c r="K44" i="17"/>
  <c r="K26" i="18" s="1"/>
  <c r="P26" i="18" s="1"/>
  <c r="Q44" i="16"/>
  <c r="L44" i="17"/>
  <c r="Q26" i="18" s="1"/>
  <c r="H45" i="17"/>
  <c r="B45" i="18" s="1"/>
  <c r="J45" i="16"/>
  <c r="P45" i="16"/>
  <c r="K45" i="17"/>
  <c r="K27" i="18" s="1"/>
  <c r="P27" i="18" s="1"/>
  <c r="Q45" i="16"/>
  <c r="L45" i="17"/>
  <c r="H46" i="17"/>
  <c r="B46" i="18" s="1"/>
  <c r="J46" i="16"/>
  <c r="P46" i="16"/>
  <c r="K46" i="17"/>
  <c r="K28" i="18" s="1"/>
  <c r="P28" i="18" s="1"/>
  <c r="Q46" i="16"/>
  <c r="L46" i="17"/>
  <c r="H48" i="17"/>
  <c r="B48" i="18" s="1"/>
  <c r="J48" i="16"/>
  <c r="P48" i="16"/>
  <c r="K48" i="17"/>
  <c r="K30" i="18" s="1"/>
  <c r="P30" i="18" s="1"/>
  <c r="Q48" i="16"/>
  <c r="L48" i="17"/>
  <c r="H49" i="17"/>
  <c r="B49" i="18" s="1"/>
  <c r="J49" i="16"/>
  <c r="P49" i="16"/>
  <c r="K49" i="17"/>
  <c r="K31" i="18" s="1"/>
  <c r="P31" i="18" s="1"/>
  <c r="Q49" i="16"/>
  <c r="L49" i="17"/>
  <c r="H50" i="17"/>
  <c r="B50" i="18" s="1"/>
  <c r="J50" i="16"/>
  <c r="P50" i="16"/>
  <c r="K50" i="17"/>
  <c r="K32" i="18" s="1"/>
  <c r="P32" i="18" s="1"/>
  <c r="Q50" i="16"/>
  <c r="L50" i="17"/>
  <c r="H51" i="17"/>
  <c r="B51" i="18" s="1"/>
  <c r="J51" i="16"/>
  <c r="P51" i="16"/>
  <c r="K51" i="17"/>
  <c r="K33" i="18" s="1"/>
  <c r="P33" i="18" s="1"/>
  <c r="Q51" i="16"/>
  <c r="L51" i="17"/>
  <c r="H52" i="17"/>
  <c r="B52" i="18" s="1"/>
  <c r="J52" i="16"/>
  <c r="P52" i="16"/>
  <c r="K52" i="17"/>
  <c r="K34" i="18" s="1"/>
  <c r="P34" i="18" s="1"/>
  <c r="Q52" i="16"/>
  <c r="L52" i="17"/>
  <c r="H53" i="17"/>
  <c r="B53" i="18" s="1"/>
  <c r="J53" i="16"/>
  <c r="P53" i="16"/>
  <c r="K53" i="17"/>
  <c r="K35" i="18" s="1"/>
  <c r="P35" i="18" s="1"/>
  <c r="Q53" i="16"/>
  <c r="L53" i="17"/>
  <c r="H54" i="17"/>
  <c r="B54" i="18" s="1"/>
  <c r="J54" i="16"/>
  <c r="P54" i="16"/>
  <c r="K54" i="17"/>
  <c r="K36" i="18" s="1"/>
  <c r="P36" i="18" s="1"/>
  <c r="Q54" i="16"/>
  <c r="L54" i="17"/>
  <c r="H55" i="17"/>
  <c r="B55" i="18" s="1"/>
  <c r="J55" i="16"/>
  <c r="P55" i="16"/>
  <c r="K55" i="17"/>
  <c r="K37" i="18" s="1"/>
  <c r="P37" i="18" s="1"/>
  <c r="Q55" i="16"/>
  <c r="L55" i="17"/>
  <c r="H56" i="17"/>
  <c r="B56" i="18" s="1"/>
  <c r="J56" i="16"/>
  <c r="P56" i="16"/>
  <c r="K56" i="17"/>
  <c r="Q56" i="16"/>
  <c r="L56" i="17"/>
  <c r="H57" i="17"/>
  <c r="B57" i="18" s="1"/>
  <c r="J57" i="16"/>
  <c r="P57" i="16"/>
  <c r="K57" i="17"/>
  <c r="Q57" i="16"/>
  <c r="L57" i="17"/>
  <c r="P47" i="16"/>
  <c r="K47" i="17"/>
  <c r="K29" i="18" s="1"/>
  <c r="P29" i="18" s="1"/>
  <c r="Q47" i="16"/>
  <c r="L47" i="17"/>
  <c r="Q41" i="16"/>
  <c r="L41" i="17"/>
  <c r="P41" i="16"/>
  <c r="K41" i="17"/>
  <c r="H41" i="14"/>
  <c r="J26" i="11"/>
  <c r="J25" i="11"/>
  <c r="U17" i="11"/>
  <c r="J17" i="11"/>
  <c r="U16" i="11"/>
  <c r="J16" i="11"/>
  <c r="U15" i="11"/>
  <c r="J15" i="11"/>
  <c r="B15" i="12"/>
  <c r="U14" i="11"/>
  <c r="J14" i="11"/>
  <c r="B14" i="12"/>
  <c r="U13" i="11"/>
  <c r="J13" i="11"/>
  <c r="B13" i="12"/>
  <c r="U11" i="11"/>
  <c r="J11" i="11"/>
  <c r="B11" i="12"/>
  <c r="U10" i="11"/>
  <c r="J10" i="11"/>
  <c r="B10" i="12"/>
  <c r="U9" i="11"/>
  <c r="J9" i="11"/>
  <c r="B9" i="12"/>
  <c r="U8" i="11"/>
  <c r="J8" i="11"/>
  <c r="B8" i="12"/>
  <c r="U7" i="11"/>
  <c r="J7" i="11"/>
  <c r="B7" i="12"/>
  <c r="U6" i="11"/>
  <c r="J6" i="11"/>
  <c r="B6" i="12"/>
  <c r="P6" i="16"/>
  <c r="K6" i="17"/>
  <c r="Q6" i="16"/>
  <c r="P7" i="16"/>
  <c r="K7" i="17"/>
  <c r="Q7" i="16"/>
  <c r="P8" i="16"/>
  <c r="K8" i="17"/>
  <c r="Q8" i="16"/>
  <c r="P9" i="16"/>
  <c r="K9" i="17"/>
  <c r="Q9" i="16"/>
  <c r="P10" i="16"/>
  <c r="K10" i="17"/>
  <c r="Q10" i="16"/>
  <c r="P11" i="16"/>
  <c r="K11" i="17"/>
  <c r="Q11" i="16"/>
  <c r="P12" i="16"/>
  <c r="K12" i="17"/>
  <c r="Q12" i="16"/>
  <c r="P13" i="16"/>
  <c r="K13" i="17"/>
  <c r="Q13" i="16"/>
  <c r="P14" i="16"/>
  <c r="K14" i="17"/>
  <c r="Q14" i="16"/>
  <c r="P15" i="16"/>
  <c r="K15" i="17"/>
  <c r="Q15" i="16"/>
  <c r="P16" i="16"/>
  <c r="K16" i="17"/>
  <c r="Q16" i="16"/>
  <c r="P17" i="16"/>
  <c r="K17" i="17"/>
  <c r="Q17" i="16"/>
  <c r="K18" i="18"/>
  <c r="P18" i="18" s="1"/>
  <c r="Q18" i="18"/>
  <c r="K19" i="18"/>
  <c r="P19" i="18" s="1"/>
  <c r="Q19" i="18"/>
  <c r="H76" i="9"/>
  <c r="H115" i="9" s="1"/>
  <c r="Q5" i="17"/>
  <c r="L5" i="18"/>
  <c r="L38" i="18" s="1"/>
  <c r="P5" i="17"/>
  <c r="K5" i="18"/>
  <c r="B47" i="10"/>
  <c r="J47" i="9"/>
  <c r="U47" i="9"/>
  <c r="B5" i="3"/>
  <c r="B158" i="2"/>
  <c r="B125" i="18" l="1"/>
  <c r="H125" i="18" s="1"/>
  <c r="J125" i="17"/>
  <c r="H26" i="18"/>
  <c r="B26" i="19" s="1"/>
  <c r="B44" i="18"/>
  <c r="H25" i="18"/>
  <c r="B25" i="19" s="1"/>
  <c r="B43" i="18"/>
  <c r="H24" i="18"/>
  <c r="B24" i="19" s="1"/>
  <c r="B42" i="18"/>
  <c r="H5" i="3"/>
  <c r="B38" i="3"/>
  <c r="K23" i="18"/>
  <c r="P23" i="18" s="1"/>
  <c r="Q23" i="18"/>
  <c r="S23" i="18"/>
  <c r="R23" i="18"/>
  <c r="B156" i="15"/>
  <c r="H156" i="15" s="1"/>
  <c r="B156" i="16" s="1"/>
  <c r="J156" i="14"/>
  <c r="B134" i="18"/>
  <c r="H134" i="18" s="1"/>
  <c r="J134" i="17"/>
  <c r="B105" i="18"/>
  <c r="H105" i="18" s="1"/>
  <c r="J105" i="17"/>
  <c r="U105" i="17"/>
  <c r="N135" i="13"/>
  <c r="S135" i="12"/>
  <c r="S134" i="12"/>
  <c r="N134" i="13"/>
  <c r="N156" i="12"/>
  <c r="S156" i="11"/>
  <c r="S157" i="11" s="1"/>
  <c r="S158" i="11" s="1"/>
  <c r="M135" i="13"/>
  <c r="R135" i="12"/>
  <c r="R134" i="12"/>
  <c r="M134" i="13"/>
  <c r="M156" i="12"/>
  <c r="R156" i="11"/>
  <c r="R157" i="11" s="1"/>
  <c r="R158" i="11" s="1"/>
  <c r="L105" i="20"/>
  <c r="Q105" i="19"/>
  <c r="O156" i="16"/>
  <c r="T156" i="15"/>
  <c r="O157" i="15"/>
  <c r="T134" i="15"/>
  <c r="T157" i="15" s="1"/>
  <c r="O134" i="16"/>
  <c r="T157" i="14"/>
  <c r="O6" i="19"/>
  <c r="O38" i="18"/>
  <c r="J59" i="20"/>
  <c r="U59" i="20"/>
  <c r="J60" i="20"/>
  <c r="U60" i="20"/>
  <c r="B104" i="20"/>
  <c r="H104" i="20" s="1"/>
  <c r="J104" i="19"/>
  <c r="U104" i="19"/>
  <c r="B94" i="20"/>
  <c r="H94" i="20" s="1"/>
  <c r="J94" i="19"/>
  <c r="U94" i="19"/>
  <c r="B95" i="20"/>
  <c r="H95" i="20" s="1"/>
  <c r="J95" i="19"/>
  <c r="U95" i="19"/>
  <c r="B133" i="21"/>
  <c r="H133" i="21" s="1"/>
  <c r="J133" i="20"/>
  <c r="B132" i="21"/>
  <c r="H132" i="21" s="1"/>
  <c r="J132" i="20"/>
  <c r="B131" i="21"/>
  <c r="H131" i="21" s="1"/>
  <c r="J131" i="20"/>
  <c r="B130" i="21"/>
  <c r="H130" i="21" s="1"/>
  <c r="J130" i="20"/>
  <c r="B129" i="21"/>
  <c r="H129" i="21" s="1"/>
  <c r="J129" i="20"/>
  <c r="B72" i="19"/>
  <c r="H72" i="19" s="1"/>
  <c r="J72" i="18"/>
  <c r="B71" i="19"/>
  <c r="H71" i="19" s="1"/>
  <c r="J71" i="18"/>
  <c r="B70" i="19"/>
  <c r="H70" i="19" s="1"/>
  <c r="J70" i="18"/>
  <c r="B69" i="19"/>
  <c r="H69" i="19" s="1"/>
  <c r="J69" i="18"/>
  <c r="B68" i="19"/>
  <c r="H68" i="19" s="1"/>
  <c r="J68" i="18"/>
  <c r="B65" i="19"/>
  <c r="H65" i="19" s="1"/>
  <c r="J65" i="18"/>
  <c r="B64" i="19"/>
  <c r="H64" i="19" s="1"/>
  <c r="J64" i="18"/>
  <c r="B63" i="19"/>
  <c r="H63" i="19" s="1"/>
  <c r="J63" i="18"/>
  <c r="B62" i="19"/>
  <c r="H62" i="19" s="1"/>
  <c r="J62" i="18"/>
  <c r="B128" i="20"/>
  <c r="H128" i="20" s="1"/>
  <c r="J128" i="19"/>
  <c r="L157" i="14"/>
  <c r="Q134" i="14"/>
  <c r="L134" i="15"/>
  <c r="Q157" i="13"/>
  <c r="L156" i="15"/>
  <c r="Q156" i="14"/>
  <c r="K105" i="19"/>
  <c r="P105" i="18"/>
  <c r="M105" i="19"/>
  <c r="R105" i="18"/>
  <c r="N105" i="19"/>
  <c r="S105" i="18"/>
  <c r="O105" i="19"/>
  <c r="T105" i="18"/>
  <c r="B102" i="17"/>
  <c r="H102" i="17" s="1"/>
  <c r="J102" i="16"/>
  <c r="U102" i="16"/>
  <c r="K157" i="5"/>
  <c r="K134" i="6"/>
  <c r="P135" i="5"/>
  <c r="K135" i="6"/>
  <c r="P136" i="5"/>
  <c r="P157" i="4"/>
  <c r="P158" i="4" s="1"/>
  <c r="H23" i="15"/>
  <c r="B23" i="16" s="1"/>
  <c r="P38" i="14"/>
  <c r="B66" i="14"/>
  <c r="H66" i="14" s="1"/>
  <c r="J66" i="13"/>
  <c r="U66" i="13"/>
  <c r="H61" i="16"/>
  <c r="B61" i="17" s="1"/>
  <c r="J61" i="15"/>
  <c r="U61" i="15"/>
  <c r="H93" i="16"/>
  <c r="J93" i="15"/>
  <c r="U93" i="15"/>
  <c r="H103" i="16"/>
  <c r="J103" i="15"/>
  <c r="U103" i="15"/>
  <c r="N136" i="15"/>
  <c r="S136" i="14"/>
  <c r="N58" i="14"/>
  <c r="N73" i="14" s="1"/>
  <c r="S58" i="13"/>
  <c r="S73" i="13" s="1"/>
  <c r="M136" i="15"/>
  <c r="R136" i="14"/>
  <c r="M58" i="14"/>
  <c r="M73" i="14" s="1"/>
  <c r="R58" i="13"/>
  <c r="R73" i="13" s="1"/>
  <c r="L136" i="15"/>
  <c r="Q136" i="14"/>
  <c r="L58" i="14"/>
  <c r="L73" i="14" s="1"/>
  <c r="Q58" i="13"/>
  <c r="Q73" i="13" s="1"/>
  <c r="Q158" i="13" s="1"/>
  <c r="N93" i="17"/>
  <c r="S93" i="16"/>
  <c r="N103" i="17"/>
  <c r="S103" i="16"/>
  <c r="M93" i="17"/>
  <c r="R93" i="16"/>
  <c r="M103" i="17"/>
  <c r="R103" i="16"/>
  <c r="K93" i="17"/>
  <c r="P93" i="16"/>
  <c r="K103" i="17"/>
  <c r="P103" i="16"/>
  <c r="O61" i="19"/>
  <c r="T61" i="18"/>
  <c r="O72" i="20"/>
  <c r="T72" i="20" s="1"/>
  <c r="T72" i="19"/>
  <c r="N72" i="19"/>
  <c r="S72" i="18"/>
  <c r="M72" i="19"/>
  <c r="R72" i="18"/>
  <c r="L72" i="19"/>
  <c r="Q72" i="18"/>
  <c r="U72" i="17"/>
  <c r="K72" i="19"/>
  <c r="P72" i="18"/>
  <c r="U72" i="18" s="1"/>
  <c r="O71" i="20"/>
  <c r="T71" i="20" s="1"/>
  <c r="T71" i="19"/>
  <c r="N71" i="19"/>
  <c r="S71" i="18"/>
  <c r="M71" i="19"/>
  <c r="R71" i="18"/>
  <c r="L71" i="19"/>
  <c r="Q71" i="18"/>
  <c r="U71" i="17"/>
  <c r="K71" i="19"/>
  <c r="P71" i="18"/>
  <c r="U71" i="18" s="1"/>
  <c r="O70" i="20"/>
  <c r="T70" i="20" s="1"/>
  <c r="T70" i="19"/>
  <c r="N70" i="19"/>
  <c r="S70" i="18"/>
  <c r="M70" i="19"/>
  <c r="R70" i="18"/>
  <c r="L70" i="19"/>
  <c r="Q70" i="18"/>
  <c r="U70" i="17"/>
  <c r="K70" i="19"/>
  <c r="P70" i="18"/>
  <c r="U70" i="18" s="1"/>
  <c r="O69" i="20"/>
  <c r="T69" i="20" s="1"/>
  <c r="T69" i="19"/>
  <c r="N69" i="19"/>
  <c r="S69" i="18"/>
  <c r="M69" i="19"/>
  <c r="R69" i="18"/>
  <c r="L69" i="19"/>
  <c r="Q69" i="18"/>
  <c r="U69" i="17"/>
  <c r="K69" i="19"/>
  <c r="P69" i="18"/>
  <c r="U69" i="18" s="1"/>
  <c r="O68" i="20"/>
  <c r="T68" i="20" s="1"/>
  <c r="T68" i="19"/>
  <c r="N68" i="19"/>
  <c r="S68" i="18"/>
  <c r="M68" i="19"/>
  <c r="R68" i="18"/>
  <c r="L68" i="19"/>
  <c r="Q68" i="18"/>
  <c r="U68" i="17"/>
  <c r="K68" i="19"/>
  <c r="P68" i="18"/>
  <c r="U68" i="18" s="1"/>
  <c r="O67" i="20"/>
  <c r="T67" i="20" s="1"/>
  <c r="T67" i="19"/>
  <c r="N67" i="20"/>
  <c r="S67" i="20" s="1"/>
  <c r="S67" i="19"/>
  <c r="M67" i="20"/>
  <c r="R67" i="20" s="1"/>
  <c r="R67" i="19"/>
  <c r="L67" i="20"/>
  <c r="Q67" i="20" s="1"/>
  <c r="Q67" i="19"/>
  <c r="U67" i="18"/>
  <c r="K67" i="20"/>
  <c r="P67" i="20" s="1"/>
  <c r="P67" i="19"/>
  <c r="U67" i="19" s="1"/>
  <c r="O66" i="20"/>
  <c r="T66" i="20" s="1"/>
  <c r="T66" i="19"/>
  <c r="N66" i="19"/>
  <c r="S66" i="18"/>
  <c r="M66" i="19"/>
  <c r="R66" i="18"/>
  <c r="L66" i="19"/>
  <c r="Q66" i="18"/>
  <c r="K66" i="19"/>
  <c r="P66" i="18"/>
  <c r="O65" i="20"/>
  <c r="T65" i="20" s="1"/>
  <c r="T65" i="19"/>
  <c r="N65" i="19"/>
  <c r="S65" i="18"/>
  <c r="M65" i="19"/>
  <c r="R65" i="18"/>
  <c r="L65" i="19"/>
  <c r="Q65" i="18"/>
  <c r="U65" i="17"/>
  <c r="K65" i="19"/>
  <c r="P65" i="18"/>
  <c r="U65" i="18" s="1"/>
  <c r="O64" i="20"/>
  <c r="T64" i="20" s="1"/>
  <c r="T64" i="19"/>
  <c r="N64" i="19"/>
  <c r="S64" i="18"/>
  <c r="M64" i="19"/>
  <c r="R64" i="18"/>
  <c r="L64" i="19"/>
  <c r="Q64" i="18"/>
  <c r="U64" i="17"/>
  <c r="K64" i="19"/>
  <c r="P64" i="18"/>
  <c r="U64" i="18" s="1"/>
  <c r="O63" i="20"/>
  <c r="T63" i="20" s="1"/>
  <c r="T63" i="19"/>
  <c r="N63" i="19"/>
  <c r="S63" i="18"/>
  <c r="M63" i="19"/>
  <c r="R63" i="18"/>
  <c r="L63" i="19"/>
  <c r="Q63" i="18"/>
  <c r="U63" i="17"/>
  <c r="K63" i="19"/>
  <c r="P63" i="18"/>
  <c r="U63" i="18" s="1"/>
  <c r="O62" i="20"/>
  <c r="T62" i="20" s="1"/>
  <c r="T62" i="19"/>
  <c r="N62" i="19"/>
  <c r="S62" i="18"/>
  <c r="M62" i="19"/>
  <c r="R62" i="18"/>
  <c r="L62" i="19"/>
  <c r="Q62" i="18"/>
  <c r="U62" i="17"/>
  <c r="K62" i="19"/>
  <c r="P62" i="18"/>
  <c r="U62" i="18" s="1"/>
  <c r="O107" i="19"/>
  <c r="T107" i="18"/>
  <c r="U107" i="18" s="1"/>
  <c r="K108" i="19"/>
  <c r="P108" i="18"/>
  <c r="M108" i="19"/>
  <c r="R108" i="18"/>
  <c r="N108" i="19"/>
  <c r="S108" i="18"/>
  <c r="O108" i="19"/>
  <c r="T108" i="18"/>
  <c r="K109" i="19"/>
  <c r="P109" i="18"/>
  <c r="M109" i="19"/>
  <c r="R109" i="18"/>
  <c r="N109" i="19"/>
  <c r="S109" i="18"/>
  <c r="O109" i="19"/>
  <c r="T109" i="18"/>
  <c r="K110" i="19"/>
  <c r="P110" i="18"/>
  <c r="M110" i="19"/>
  <c r="R110" i="18"/>
  <c r="N110" i="19"/>
  <c r="S110" i="18"/>
  <c r="O110" i="19"/>
  <c r="T110" i="18"/>
  <c r="K111" i="19"/>
  <c r="P111" i="18"/>
  <c r="M111" i="19"/>
  <c r="R111" i="18"/>
  <c r="N111" i="19"/>
  <c r="S111" i="18"/>
  <c r="O111" i="19"/>
  <c r="T111" i="18"/>
  <c r="K112" i="19"/>
  <c r="P112" i="18"/>
  <c r="M112" i="19"/>
  <c r="R112" i="18"/>
  <c r="N112" i="19"/>
  <c r="S112" i="18"/>
  <c r="O112" i="19"/>
  <c r="T112" i="18"/>
  <c r="K113" i="19"/>
  <c r="P113" i="18"/>
  <c r="M113" i="19"/>
  <c r="R113" i="18"/>
  <c r="N113" i="19"/>
  <c r="S113" i="18"/>
  <c r="O113" i="19"/>
  <c r="T113" i="18"/>
  <c r="K114" i="19"/>
  <c r="P114" i="18"/>
  <c r="M114" i="19"/>
  <c r="R114" i="18"/>
  <c r="N114" i="19"/>
  <c r="S114" i="18"/>
  <c r="O114" i="19"/>
  <c r="T114" i="18"/>
  <c r="O92" i="19"/>
  <c r="T92" i="18"/>
  <c r="O102" i="19"/>
  <c r="T102" i="18"/>
  <c r="N92" i="19"/>
  <c r="S92" i="18"/>
  <c r="N102" i="19"/>
  <c r="S102" i="18"/>
  <c r="M92" i="19"/>
  <c r="R92" i="18"/>
  <c r="M102" i="19"/>
  <c r="R102" i="18"/>
  <c r="U92" i="17"/>
  <c r="K92" i="19"/>
  <c r="P92" i="18"/>
  <c r="U92" i="18" s="1"/>
  <c r="U102" i="17"/>
  <c r="K102" i="19"/>
  <c r="P102" i="18"/>
  <c r="B114" i="20"/>
  <c r="H114" i="20" s="1"/>
  <c r="J114" i="19"/>
  <c r="B113" i="20"/>
  <c r="H113" i="20" s="1"/>
  <c r="J113" i="19"/>
  <c r="B112" i="20"/>
  <c r="H112" i="20" s="1"/>
  <c r="J112" i="19"/>
  <c r="B111" i="20"/>
  <c r="H111" i="20" s="1"/>
  <c r="J111" i="19"/>
  <c r="B110" i="20"/>
  <c r="H110" i="20" s="1"/>
  <c r="J110" i="19"/>
  <c r="B109" i="20"/>
  <c r="H109" i="20" s="1"/>
  <c r="J109" i="19"/>
  <c r="B108" i="20"/>
  <c r="H108" i="20" s="1"/>
  <c r="J108" i="19"/>
  <c r="B107" i="20"/>
  <c r="H107" i="20" s="1"/>
  <c r="J107" i="19"/>
  <c r="B92" i="20"/>
  <c r="H92" i="20" s="1"/>
  <c r="J92" i="19"/>
  <c r="B91" i="20"/>
  <c r="H91" i="20" s="1"/>
  <c r="J91" i="19"/>
  <c r="B90" i="20"/>
  <c r="H90" i="20" s="1"/>
  <c r="J90" i="19"/>
  <c r="L93" i="19"/>
  <c r="Q93" i="18"/>
  <c r="L103" i="19"/>
  <c r="Q103" i="18"/>
  <c r="L96" i="19"/>
  <c r="Q96" i="18"/>
  <c r="L106" i="19"/>
  <c r="Q106" i="18"/>
  <c r="L91" i="21"/>
  <c r="Q91" i="20"/>
  <c r="L90" i="21"/>
  <c r="Q90" i="20"/>
  <c r="L89" i="21"/>
  <c r="Q89" i="20"/>
  <c r="L88" i="21"/>
  <c r="Q88" i="20"/>
  <c r="K104" i="23"/>
  <c r="P104" i="22"/>
  <c r="L104" i="23"/>
  <c r="Q104" i="22"/>
  <c r="M104" i="23"/>
  <c r="R104" i="22"/>
  <c r="N104" i="23"/>
  <c r="S104" i="22"/>
  <c r="O104" i="23"/>
  <c r="T104" i="22"/>
  <c r="K137" i="23"/>
  <c r="P137" i="22"/>
  <c r="L137" i="23"/>
  <c r="Q137" i="22"/>
  <c r="M137" i="23"/>
  <c r="R137" i="22"/>
  <c r="N137" i="23"/>
  <c r="S137" i="22"/>
  <c r="O137" i="23"/>
  <c r="T137" i="22"/>
  <c r="K138" i="23"/>
  <c r="P138" i="22"/>
  <c r="L138" i="23"/>
  <c r="Q138" i="22"/>
  <c r="M138" i="23"/>
  <c r="R138" i="22"/>
  <c r="N138" i="23"/>
  <c r="S138" i="22"/>
  <c r="O138" i="23"/>
  <c r="T138" i="22"/>
  <c r="K139" i="23"/>
  <c r="P139" i="22"/>
  <c r="L139" i="23"/>
  <c r="Q139" i="22"/>
  <c r="M139" i="23"/>
  <c r="R139" i="22"/>
  <c r="N139" i="23"/>
  <c r="S139" i="22"/>
  <c r="O139" i="23"/>
  <c r="T139" i="22"/>
  <c r="K140" i="23"/>
  <c r="P140" i="22"/>
  <c r="L140" i="23"/>
  <c r="Q140" i="22"/>
  <c r="M140" i="23"/>
  <c r="R140" i="22"/>
  <c r="N140" i="23"/>
  <c r="S140" i="22"/>
  <c r="O140" i="23"/>
  <c r="T140" i="22"/>
  <c r="K141" i="23"/>
  <c r="P141" i="22"/>
  <c r="L141" i="23"/>
  <c r="Q141" i="22"/>
  <c r="M141" i="23"/>
  <c r="R141" i="22"/>
  <c r="N141" i="23"/>
  <c r="S141" i="22"/>
  <c r="O141" i="23"/>
  <c r="T141" i="22"/>
  <c r="K142" i="23"/>
  <c r="P142" i="22"/>
  <c r="L142" i="23"/>
  <c r="Q142" i="22"/>
  <c r="M142" i="23"/>
  <c r="R142" i="22"/>
  <c r="N142" i="23"/>
  <c r="S142" i="22"/>
  <c r="O142" i="23"/>
  <c r="T142" i="22"/>
  <c r="K143" i="23"/>
  <c r="P143" i="22"/>
  <c r="L143" i="23"/>
  <c r="Q143" i="22"/>
  <c r="M143" i="23"/>
  <c r="R143" i="22"/>
  <c r="N143" i="23"/>
  <c r="S143" i="22"/>
  <c r="O143" i="23"/>
  <c r="T143" i="22"/>
  <c r="K144" i="23"/>
  <c r="P144" i="22"/>
  <c r="L144" i="23"/>
  <c r="Q144" i="22"/>
  <c r="M144" i="23"/>
  <c r="R144" i="22"/>
  <c r="N144" i="23"/>
  <c r="S144" i="22"/>
  <c r="O144" i="23"/>
  <c r="T144" i="22"/>
  <c r="K145" i="23"/>
  <c r="P145" i="22"/>
  <c r="L145" i="23"/>
  <c r="Q145" i="22"/>
  <c r="M145" i="23"/>
  <c r="R145" i="22"/>
  <c r="N145" i="23"/>
  <c r="S145" i="22"/>
  <c r="O145" i="23"/>
  <c r="T145" i="22"/>
  <c r="K146" i="23"/>
  <c r="P146" i="22"/>
  <c r="L146" i="23"/>
  <c r="Q146" i="22"/>
  <c r="M146" i="23"/>
  <c r="R146" i="22"/>
  <c r="N146" i="23"/>
  <c r="S146" i="22"/>
  <c r="O146" i="23"/>
  <c r="T146" i="22"/>
  <c r="K147" i="23"/>
  <c r="P147" i="22"/>
  <c r="L147" i="23"/>
  <c r="Q147" i="22"/>
  <c r="M147" i="23"/>
  <c r="R147" i="22"/>
  <c r="N147" i="23"/>
  <c r="S147" i="22"/>
  <c r="O147" i="23"/>
  <c r="T147" i="22"/>
  <c r="K148" i="23"/>
  <c r="P148" i="22"/>
  <c r="L148" i="23"/>
  <c r="Q148" i="22"/>
  <c r="M148" i="23"/>
  <c r="R148" i="22"/>
  <c r="N148" i="23"/>
  <c r="S148" i="22"/>
  <c r="O148" i="23"/>
  <c r="T148" i="22"/>
  <c r="K149" i="23"/>
  <c r="P149" i="22"/>
  <c r="L149" i="23"/>
  <c r="Q149" i="22"/>
  <c r="M149" i="23"/>
  <c r="R149" i="22"/>
  <c r="N149" i="23"/>
  <c r="S149" i="22"/>
  <c r="O149" i="23"/>
  <c r="T149" i="22"/>
  <c r="K150" i="23"/>
  <c r="P150" i="22"/>
  <c r="L150" i="23"/>
  <c r="Q150" i="22"/>
  <c r="M150" i="23"/>
  <c r="R150" i="22"/>
  <c r="N150" i="23"/>
  <c r="S150" i="22"/>
  <c r="O150" i="23"/>
  <c r="T150" i="22"/>
  <c r="K151" i="23"/>
  <c r="P151" i="22"/>
  <c r="L151" i="23"/>
  <c r="Q151" i="22"/>
  <c r="M151" i="23"/>
  <c r="R151" i="22"/>
  <c r="N151" i="23"/>
  <c r="S151" i="22"/>
  <c r="O151" i="23"/>
  <c r="T151" i="22"/>
  <c r="K152" i="23"/>
  <c r="P152" i="22"/>
  <c r="L152" i="23"/>
  <c r="Q152" i="22"/>
  <c r="M152" i="23"/>
  <c r="R152" i="22"/>
  <c r="N152" i="23"/>
  <c r="S152" i="22"/>
  <c r="O152" i="23"/>
  <c r="T152" i="22"/>
  <c r="K153" i="23"/>
  <c r="P153" i="22"/>
  <c r="L153" i="23"/>
  <c r="Q153" i="22"/>
  <c r="M153" i="23"/>
  <c r="R153" i="22"/>
  <c r="N153" i="23"/>
  <c r="S153" i="22"/>
  <c r="O153" i="23"/>
  <c r="T153" i="22"/>
  <c r="K154" i="23"/>
  <c r="P154" i="22"/>
  <c r="L154" i="23"/>
  <c r="Q154" i="22"/>
  <c r="M154" i="23"/>
  <c r="R154" i="22"/>
  <c r="N154" i="23"/>
  <c r="S154" i="22"/>
  <c r="O154" i="23"/>
  <c r="T154" i="22"/>
  <c r="K155" i="23"/>
  <c r="P155" i="22"/>
  <c r="L155" i="23"/>
  <c r="Q155" i="22"/>
  <c r="M155" i="23"/>
  <c r="R155" i="22"/>
  <c r="N155" i="23"/>
  <c r="S155" i="22"/>
  <c r="O155" i="23"/>
  <c r="T155" i="22"/>
  <c r="B137" i="22"/>
  <c r="H137" i="22" s="1"/>
  <c r="J137" i="21"/>
  <c r="U137" i="21"/>
  <c r="B138" i="22"/>
  <c r="H138" i="22" s="1"/>
  <c r="J138" i="21"/>
  <c r="U138" i="21"/>
  <c r="B139" i="22"/>
  <c r="H139" i="22" s="1"/>
  <c r="J139" i="21"/>
  <c r="U139" i="21"/>
  <c r="B140" i="22"/>
  <c r="H140" i="22" s="1"/>
  <c r="J140" i="21"/>
  <c r="U140" i="21"/>
  <c r="B141" i="22"/>
  <c r="H141" i="22" s="1"/>
  <c r="J141" i="21"/>
  <c r="U141" i="21"/>
  <c r="B142" i="22"/>
  <c r="H142" i="22" s="1"/>
  <c r="J142" i="21"/>
  <c r="U142" i="21"/>
  <c r="B143" i="22"/>
  <c r="H143" i="22" s="1"/>
  <c r="J143" i="21"/>
  <c r="U143" i="21"/>
  <c r="B144" i="22"/>
  <c r="H144" i="22" s="1"/>
  <c r="J144" i="21"/>
  <c r="U144" i="21"/>
  <c r="B145" i="22"/>
  <c r="H145" i="22" s="1"/>
  <c r="J145" i="21"/>
  <c r="U145" i="21"/>
  <c r="B146" i="22"/>
  <c r="H146" i="22" s="1"/>
  <c r="J146" i="21"/>
  <c r="U146" i="21"/>
  <c r="B147" i="22"/>
  <c r="H147" i="22" s="1"/>
  <c r="J147" i="21"/>
  <c r="U147" i="21"/>
  <c r="B148" i="22"/>
  <c r="H148" i="22" s="1"/>
  <c r="J148" i="21"/>
  <c r="U148" i="21"/>
  <c r="B149" i="22"/>
  <c r="H149" i="22" s="1"/>
  <c r="J149" i="21"/>
  <c r="U149" i="21"/>
  <c r="B150" i="22"/>
  <c r="H150" i="22" s="1"/>
  <c r="J150" i="21"/>
  <c r="U150" i="21"/>
  <c r="B151" i="22"/>
  <c r="H151" i="22" s="1"/>
  <c r="J151" i="21"/>
  <c r="U151" i="21"/>
  <c r="B152" i="22"/>
  <c r="H152" i="22" s="1"/>
  <c r="J152" i="21"/>
  <c r="U152" i="21"/>
  <c r="B153" i="22"/>
  <c r="H153" i="22" s="1"/>
  <c r="J153" i="21"/>
  <c r="U153" i="21"/>
  <c r="B154" i="22"/>
  <c r="H154" i="22" s="1"/>
  <c r="J154" i="21"/>
  <c r="U154" i="21"/>
  <c r="B155" i="22"/>
  <c r="H155" i="22" s="1"/>
  <c r="J155" i="21"/>
  <c r="U155" i="21"/>
  <c r="K94" i="23"/>
  <c r="P94" i="22"/>
  <c r="L94" i="23"/>
  <c r="Q94" i="22"/>
  <c r="M94" i="23"/>
  <c r="R94" i="22"/>
  <c r="N94" i="23"/>
  <c r="S94" i="22"/>
  <c r="O94" i="23"/>
  <c r="T94" i="22"/>
  <c r="K95" i="23"/>
  <c r="P95" i="22"/>
  <c r="L95" i="23"/>
  <c r="Q95" i="22"/>
  <c r="M95" i="23"/>
  <c r="R95" i="22"/>
  <c r="N95" i="23"/>
  <c r="S95" i="22"/>
  <c r="O95" i="23"/>
  <c r="T95" i="22"/>
  <c r="L27" i="21"/>
  <c r="Q27" i="20"/>
  <c r="M27" i="21"/>
  <c r="R27" i="20"/>
  <c r="N27" i="21"/>
  <c r="S27" i="20"/>
  <c r="O27" i="21"/>
  <c r="T27" i="20"/>
  <c r="L28" i="21"/>
  <c r="Q28" i="20"/>
  <c r="M28" i="21"/>
  <c r="R28" i="20"/>
  <c r="N28" i="21"/>
  <c r="S28" i="20"/>
  <c r="O28" i="21"/>
  <c r="T28" i="20"/>
  <c r="L29" i="21"/>
  <c r="Q29" i="20"/>
  <c r="M29" i="21"/>
  <c r="R29" i="20"/>
  <c r="N29" i="21"/>
  <c r="S29" i="20"/>
  <c r="O29" i="21"/>
  <c r="T29" i="20"/>
  <c r="L30" i="21"/>
  <c r="Q30" i="20"/>
  <c r="M30" i="21"/>
  <c r="R30" i="20"/>
  <c r="N30" i="21"/>
  <c r="S30" i="20"/>
  <c r="O30" i="21"/>
  <c r="T30" i="20"/>
  <c r="L31" i="21"/>
  <c r="Q31" i="20"/>
  <c r="M31" i="21"/>
  <c r="R31" i="20"/>
  <c r="N31" i="21"/>
  <c r="S31" i="20"/>
  <c r="O31" i="21"/>
  <c r="T31" i="20"/>
  <c r="L32" i="21"/>
  <c r="Q32" i="20"/>
  <c r="M32" i="21"/>
  <c r="R32" i="20"/>
  <c r="N32" i="21"/>
  <c r="S32" i="20"/>
  <c r="O32" i="21"/>
  <c r="T32" i="20"/>
  <c r="L33" i="21"/>
  <c r="Q33" i="20"/>
  <c r="M33" i="21"/>
  <c r="R33" i="20"/>
  <c r="N33" i="21"/>
  <c r="S33" i="20"/>
  <c r="O33" i="21"/>
  <c r="T33" i="20"/>
  <c r="L34" i="21"/>
  <c r="Q34" i="20"/>
  <c r="M34" i="21"/>
  <c r="R34" i="20"/>
  <c r="N34" i="21"/>
  <c r="S34" i="20"/>
  <c r="O34" i="21"/>
  <c r="T34" i="20"/>
  <c r="L35" i="21"/>
  <c r="Q35" i="20"/>
  <c r="M35" i="21"/>
  <c r="R35" i="20"/>
  <c r="N35" i="21"/>
  <c r="S35" i="20"/>
  <c r="O35" i="21"/>
  <c r="T35" i="20"/>
  <c r="L36" i="21"/>
  <c r="Q36" i="20"/>
  <c r="M36" i="21"/>
  <c r="R36" i="20"/>
  <c r="N36" i="21"/>
  <c r="S36" i="20"/>
  <c r="O36" i="21"/>
  <c r="T36" i="20"/>
  <c r="L37" i="21"/>
  <c r="Q37" i="20"/>
  <c r="M37" i="21"/>
  <c r="R37" i="20"/>
  <c r="N37" i="21"/>
  <c r="S37" i="20"/>
  <c r="O37" i="21"/>
  <c r="T37" i="20"/>
  <c r="B27" i="19"/>
  <c r="H27" i="19" s="1"/>
  <c r="J27" i="18"/>
  <c r="U27" i="18"/>
  <c r="B28" i="19"/>
  <c r="H28" i="19" s="1"/>
  <c r="J28" i="18"/>
  <c r="U28" i="18"/>
  <c r="B29" i="19"/>
  <c r="H29" i="19" s="1"/>
  <c r="J29" i="18"/>
  <c r="U29" i="18"/>
  <c r="B30" i="19"/>
  <c r="H30" i="19" s="1"/>
  <c r="J30" i="18"/>
  <c r="U30" i="18"/>
  <c r="B31" i="19"/>
  <c r="H31" i="19" s="1"/>
  <c r="J31" i="18"/>
  <c r="U31" i="18"/>
  <c r="B32" i="19"/>
  <c r="H32" i="19" s="1"/>
  <c r="J32" i="18"/>
  <c r="U32" i="18"/>
  <c r="B33" i="19"/>
  <c r="H33" i="19" s="1"/>
  <c r="J33" i="18"/>
  <c r="U33" i="18"/>
  <c r="B34" i="19"/>
  <c r="H34" i="19" s="1"/>
  <c r="J34" i="18"/>
  <c r="U34" i="18"/>
  <c r="B35" i="19"/>
  <c r="H35" i="19" s="1"/>
  <c r="J35" i="18"/>
  <c r="U35" i="18"/>
  <c r="B36" i="19"/>
  <c r="H36" i="19" s="1"/>
  <c r="J36" i="18"/>
  <c r="U36" i="18"/>
  <c r="B37" i="19"/>
  <c r="H37" i="19" s="1"/>
  <c r="J37" i="18"/>
  <c r="U37" i="18"/>
  <c r="L102" i="20"/>
  <c r="Q102" i="19"/>
  <c r="L92" i="20"/>
  <c r="Q92" i="19"/>
  <c r="O91" i="20"/>
  <c r="T91" i="19"/>
  <c r="N91" i="20"/>
  <c r="S91" i="19"/>
  <c r="M91" i="20"/>
  <c r="R91" i="19"/>
  <c r="K91" i="20"/>
  <c r="P91" i="19"/>
  <c r="U91" i="19" s="1"/>
  <c r="O90" i="20"/>
  <c r="T90" i="19"/>
  <c r="N90" i="20"/>
  <c r="S90" i="19"/>
  <c r="M90" i="20"/>
  <c r="R90" i="19"/>
  <c r="K90" i="20"/>
  <c r="P90" i="19"/>
  <c r="U90" i="19" s="1"/>
  <c r="O89" i="20"/>
  <c r="T89" i="19"/>
  <c r="N89" i="20"/>
  <c r="S89" i="19"/>
  <c r="M89" i="20"/>
  <c r="R89" i="19"/>
  <c r="U89" i="18"/>
  <c r="K89" i="20"/>
  <c r="P89" i="19"/>
  <c r="U89" i="19" s="1"/>
  <c r="O88" i="20"/>
  <c r="T88" i="19"/>
  <c r="N88" i="20"/>
  <c r="S88" i="19"/>
  <c r="M88" i="20"/>
  <c r="R88" i="19"/>
  <c r="U88" i="18"/>
  <c r="K88" i="20"/>
  <c r="P88" i="19"/>
  <c r="U88" i="19" s="1"/>
  <c r="L135" i="17"/>
  <c r="Q135" i="16"/>
  <c r="B89" i="21"/>
  <c r="H89" i="21" s="1"/>
  <c r="J89" i="20"/>
  <c r="B88" i="21"/>
  <c r="H88" i="21" s="1"/>
  <c r="J88" i="20"/>
  <c r="J67" i="20"/>
  <c r="U67" i="20"/>
  <c r="K107" i="20"/>
  <c r="P107" i="19"/>
  <c r="L107" i="20"/>
  <c r="Q107" i="19"/>
  <c r="M107" i="20"/>
  <c r="R107" i="19"/>
  <c r="N107" i="20"/>
  <c r="S107" i="19"/>
  <c r="L108" i="20"/>
  <c r="Q108" i="19"/>
  <c r="L109" i="20"/>
  <c r="Q109" i="19"/>
  <c r="L110" i="20"/>
  <c r="Q110" i="19"/>
  <c r="L111" i="20"/>
  <c r="Q111" i="19"/>
  <c r="L112" i="20"/>
  <c r="Q112" i="19"/>
  <c r="L113" i="20"/>
  <c r="Q113" i="19"/>
  <c r="L114" i="20"/>
  <c r="Q114" i="19"/>
  <c r="O103" i="18"/>
  <c r="T103" i="17"/>
  <c r="O93" i="18"/>
  <c r="T93" i="17"/>
  <c r="K106" i="18"/>
  <c r="P106" i="17"/>
  <c r="K96" i="18"/>
  <c r="P96" i="17"/>
  <c r="M106" i="18"/>
  <c r="R106" i="17"/>
  <c r="M96" i="18"/>
  <c r="R96" i="17"/>
  <c r="N106" i="18"/>
  <c r="S106" i="17"/>
  <c r="N96" i="18"/>
  <c r="S96" i="17"/>
  <c r="O106" i="18"/>
  <c r="T106" i="17"/>
  <c r="O96" i="18"/>
  <c r="T96" i="17"/>
  <c r="O135" i="18"/>
  <c r="T135" i="17"/>
  <c r="N61" i="18"/>
  <c r="S61" i="17"/>
  <c r="M61" i="18"/>
  <c r="R61" i="17"/>
  <c r="L61" i="18"/>
  <c r="Q61" i="17"/>
  <c r="K61" i="18"/>
  <c r="P61" i="17"/>
  <c r="O58" i="15"/>
  <c r="O73" i="15" s="1"/>
  <c r="O158" i="15" s="1"/>
  <c r="T58" i="14"/>
  <c r="T73" i="14" s="1"/>
  <c r="T158" i="14" s="1"/>
  <c r="B106" i="17"/>
  <c r="H106" i="17" s="1"/>
  <c r="J106" i="16"/>
  <c r="U106" i="16"/>
  <c r="B96" i="17"/>
  <c r="H96" i="17" s="1"/>
  <c r="J96" i="16"/>
  <c r="U96" i="16"/>
  <c r="U58" i="4"/>
  <c r="J58" i="4"/>
  <c r="H73" i="4"/>
  <c r="K58" i="7"/>
  <c r="K73" i="7" s="1"/>
  <c r="P58" i="6"/>
  <c r="P73" i="6" s="1"/>
  <c r="K136" i="8"/>
  <c r="O136" i="17"/>
  <c r="T136" i="16"/>
  <c r="B127" i="19"/>
  <c r="H127" i="19" s="1"/>
  <c r="J127" i="18"/>
  <c r="B126" i="19"/>
  <c r="H126" i="19" s="1"/>
  <c r="J126" i="18"/>
  <c r="B124" i="19"/>
  <c r="H124" i="19" s="1"/>
  <c r="J124" i="18"/>
  <c r="B123" i="19"/>
  <c r="H123" i="19" s="1"/>
  <c r="J123" i="18"/>
  <c r="B122" i="19"/>
  <c r="H122" i="19" s="1"/>
  <c r="J122" i="18"/>
  <c r="B121" i="19"/>
  <c r="H121" i="19" s="1"/>
  <c r="J121" i="18"/>
  <c r="B120" i="19"/>
  <c r="H120" i="19" s="1"/>
  <c r="J120" i="18"/>
  <c r="B119" i="19"/>
  <c r="H119" i="19" s="1"/>
  <c r="J119" i="18"/>
  <c r="L21" i="23"/>
  <c r="Q21" i="22"/>
  <c r="M21" i="23"/>
  <c r="R21" i="22"/>
  <c r="N21" i="23"/>
  <c r="S21" i="22"/>
  <c r="O21" i="23"/>
  <c r="T21" i="22"/>
  <c r="L22" i="23"/>
  <c r="Q22" i="22"/>
  <c r="M22" i="23"/>
  <c r="R22" i="22"/>
  <c r="N22" i="23"/>
  <c r="S22" i="22"/>
  <c r="O22" i="23"/>
  <c r="T22" i="22"/>
  <c r="K20" i="15"/>
  <c r="K38" i="15" s="1"/>
  <c r="U22" i="18"/>
  <c r="B22" i="19"/>
  <c r="H22" i="19" s="1"/>
  <c r="J22" i="18"/>
  <c r="U21" i="18"/>
  <c r="B21" i="19"/>
  <c r="H21" i="19" s="1"/>
  <c r="J21" i="18"/>
  <c r="T20" i="17"/>
  <c r="T38" i="17" s="1"/>
  <c r="S20" i="16"/>
  <c r="S38" i="16" s="1"/>
  <c r="R20" i="16"/>
  <c r="R38" i="16" s="1"/>
  <c r="Q20" i="14"/>
  <c r="U23" i="15"/>
  <c r="J23" i="15"/>
  <c r="U26" i="18"/>
  <c r="U25" i="18"/>
  <c r="U24" i="18"/>
  <c r="J24" i="18"/>
  <c r="T19" i="20"/>
  <c r="S19" i="20"/>
  <c r="R19" i="20"/>
  <c r="T18" i="20"/>
  <c r="S18" i="20"/>
  <c r="R18" i="20"/>
  <c r="T17" i="18"/>
  <c r="S17" i="18"/>
  <c r="R17" i="18"/>
  <c r="T16" i="18"/>
  <c r="S16" i="18"/>
  <c r="R16" i="18"/>
  <c r="T15" i="18"/>
  <c r="S15" i="18"/>
  <c r="R15" i="18"/>
  <c r="T14" i="18"/>
  <c r="S14" i="18"/>
  <c r="R14" i="18"/>
  <c r="T13" i="18"/>
  <c r="S13" i="18"/>
  <c r="R13" i="18"/>
  <c r="T12" i="18"/>
  <c r="S12" i="18"/>
  <c r="R12" i="18"/>
  <c r="T11" i="18"/>
  <c r="S11" i="18"/>
  <c r="R11" i="18"/>
  <c r="T10" i="18"/>
  <c r="S10" i="18"/>
  <c r="R10" i="18"/>
  <c r="T9" i="18"/>
  <c r="S9" i="18"/>
  <c r="R9" i="18"/>
  <c r="T8" i="18"/>
  <c r="S8" i="18"/>
  <c r="R8" i="18"/>
  <c r="T7" i="18"/>
  <c r="S7" i="18"/>
  <c r="R7" i="18"/>
  <c r="S6" i="18"/>
  <c r="R6" i="18"/>
  <c r="T41" i="18"/>
  <c r="O41" i="19"/>
  <c r="T23" i="20" s="1"/>
  <c r="T57" i="18"/>
  <c r="O57" i="19"/>
  <c r="O57" i="20" s="1"/>
  <c r="T57" i="20" s="1"/>
  <c r="S57" i="18"/>
  <c r="N57" i="19"/>
  <c r="N57" i="20" s="1"/>
  <c r="S57" i="20" s="1"/>
  <c r="R57" i="18"/>
  <c r="M57" i="19"/>
  <c r="M57" i="20" s="1"/>
  <c r="R57" i="20" s="1"/>
  <c r="T56" i="18"/>
  <c r="O56" i="19"/>
  <c r="S56" i="18"/>
  <c r="N56" i="19"/>
  <c r="R56" i="18"/>
  <c r="M56" i="19"/>
  <c r="T55" i="18"/>
  <c r="O55" i="19"/>
  <c r="S55" i="18"/>
  <c r="N55" i="19"/>
  <c r="R55" i="18"/>
  <c r="M55" i="19"/>
  <c r="T54" i="18"/>
  <c r="O54" i="19"/>
  <c r="S54" i="18"/>
  <c r="N54" i="19"/>
  <c r="R54" i="18"/>
  <c r="M54" i="19"/>
  <c r="T53" i="18"/>
  <c r="O53" i="19"/>
  <c r="S53" i="18"/>
  <c r="N53" i="19"/>
  <c r="R53" i="18"/>
  <c r="M53" i="19"/>
  <c r="T52" i="18"/>
  <c r="O52" i="19"/>
  <c r="S52" i="18"/>
  <c r="N52" i="19"/>
  <c r="R52" i="18"/>
  <c r="M52" i="19"/>
  <c r="T51" i="18"/>
  <c r="O51" i="19"/>
  <c r="S51" i="18"/>
  <c r="N51" i="19"/>
  <c r="R51" i="18"/>
  <c r="M51" i="19"/>
  <c r="T50" i="18"/>
  <c r="O50" i="19"/>
  <c r="S50" i="18"/>
  <c r="N50" i="19"/>
  <c r="R50" i="18"/>
  <c r="M50" i="19"/>
  <c r="T49" i="18"/>
  <c r="O49" i="19"/>
  <c r="S49" i="18"/>
  <c r="N49" i="19"/>
  <c r="R49" i="18"/>
  <c r="M49" i="19"/>
  <c r="T48" i="18"/>
  <c r="O48" i="19"/>
  <c r="S48" i="18"/>
  <c r="N48" i="19"/>
  <c r="R48" i="18"/>
  <c r="M48" i="19"/>
  <c r="T47" i="18"/>
  <c r="O47" i="19"/>
  <c r="S47" i="18"/>
  <c r="N47" i="19"/>
  <c r="R47" i="18"/>
  <c r="M47" i="19"/>
  <c r="T46" i="18"/>
  <c r="O46" i="19"/>
  <c r="S46" i="18"/>
  <c r="N46" i="19"/>
  <c r="R46" i="18"/>
  <c r="M46" i="19"/>
  <c r="T45" i="18"/>
  <c r="O45" i="19"/>
  <c r="S45" i="18"/>
  <c r="N45" i="19"/>
  <c r="R45" i="18"/>
  <c r="M45" i="19"/>
  <c r="T44" i="18"/>
  <c r="O44" i="19"/>
  <c r="T26" i="20" s="1"/>
  <c r="S44" i="18"/>
  <c r="N44" i="19"/>
  <c r="S26" i="20" s="1"/>
  <c r="R44" i="18"/>
  <c r="M44" i="19"/>
  <c r="R26" i="20" s="1"/>
  <c r="T43" i="18"/>
  <c r="O43" i="19"/>
  <c r="T25" i="20" s="1"/>
  <c r="S43" i="18"/>
  <c r="N43" i="19"/>
  <c r="S25" i="20" s="1"/>
  <c r="R43" i="18"/>
  <c r="M43" i="19"/>
  <c r="R25" i="20" s="1"/>
  <c r="T42" i="18"/>
  <c r="O42" i="19"/>
  <c r="T24" i="20" s="1"/>
  <c r="S42" i="18"/>
  <c r="N42" i="19"/>
  <c r="S24" i="20" s="1"/>
  <c r="R42" i="18"/>
  <c r="M42" i="19"/>
  <c r="R24" i="20" s="1"/>
  <c r="T101" i="18"/>
  <c r="O101" i="19"/>
  <c r="S101" i="18"/>
  <c r="N101" i="19"/>
  <c r="R101" i="18"/>
  <c r="M101" i="19"/>
  <c r="P101" i="18"/>
  <c r="K101" i="19"/>
  <c r="U101" i="17"/>
  <c r="Q101" i="18"/>
  <c r="L101" i="19"/>
  <c r="T100" i="18"/>
  <c r="O100" i="19"/>
  <c r="S100" i="18"/>
  <c r="N100" i="19"/>
  <c r="R100" i="18"/>
  <c r="M100" i="19"/>
  <c r="P100" i="18"/>
  <c r="K100" i="19"/>
  <c r="U100" i="17"/>
  <c r="Q100" i="18"/>
  <c r="L100" i="19"/>
  <c r="T99" i="18"/>
  <c r="O99" i="19"/>
  <c r="S99" i="18"/>
  <c r="N99" i="19"/>
  <c r="R99" i="18"/>
  <c r="M99" i="19"/>
  <c r="P99" i="18"/>
  <c r="K99" i="19"/>
  <c r="U99" i="17"/>
  <c r="Q99" i="18"/>
  <c r="L99" i="19"/>
  <c r="T87" i="18"/>
  <c r="O87" i="19"/>
  <c r="S87" i="18"/>
  <c r="N87" i="19"/>
  <c r="R87" i="18"/>
  <c r="M87" i="19"/>
  <c r="P87" i="18"/>
  <c r="K87" i="19"/>
  <c r="U87" i="17"/>
  <c r="Q87" i="18"/>
  <c r="L87" i="19"/>
  <c r="T86" i="18"/>
  <c r="O86" i="19"/>
  <c r="S86" i="18"/>
  <c r="N86" i="19"/>
  <c r="R86" i="18"/>
  <c r="M86" i="19"/>
  <c r="P86" i="18"/>
  <c r="K86" i="19"/>
  <c r="U86" i="17"/>
  <c r="Q86" i="18"/>
  <c r="L86" i="19"/>
  <c r="T85" i="18"/>
  <c r="O85" i="19"/>
  <c r="S85" i="18"/>
  <c r="N85" i="19"/>
  <c r="R85" i="18"/>
  <c r="M85" i="19"/>
  <c r="P85" i="18"/>
  <c r="K85" i="19"/>
  <c r="U85" i="17"/>
  <c r="Q85" i="18"/>
  <c r="L85" i="19"/>
  <c r="T84" i="18"/>
  <c r="O84" i="19"/>
  <c r="S84" i="18"/>
  <c r="N84" i="19"/>
  <c r="R84" i="18"/>
  <c r="M84" i="19"/>
  <c r="P84" i="18"/>
  <c r="K84" i="19"/>
  <c r="U84" i="17"/>
  <c r="Q84" i="18"/>
  <c r="L84" i="19"/>
  <c r="T83" i="18"/>
  <c r="O83" i="19"/>
  <c r="S83" i="18"/>
  <c r="N83" i="19"/>
  <c r="R83" i="18"/>
  <c r="M83" i="19"/>
  <c r="P83" i="18"/>
  <c r="K83" i="19"/>
  <c r="U83" i="17"/>
  <c r="Q83" i="18"/>
  <c r="L83" i="19"/>
  <c r="T82" i="18"/>
  <c r="O82" i="19"/>
  <c r="S82" i="18"/>
  <c r="N82" i="19"/>
  <c r="R82" i="18"/>
  <c r="M82" i="19"/>
  <c r="P82" i="18"/>
  <c r="K82" i="19"/>
  <c r="U82" i="17"/>
  <c r="Q82" i="18"/>
  <c r="L82" i="19"/>
  <c r="T81" i="18"/>
  <c r="O81" i="19"/>
  <c r="S81" i="18"/>
  <c r="N81" i="19"/>
  <c r="R81" i="18"/>
  <c r="M81" i="19"/>
  <c r="P81" i="18"/>
  <c r="K81" i="19"/>
  <c r="U81" i="17"/>
  <c r="Q81" i="18"/>
  <c r="L81" i="19"/>
  <c r="T80" i="18"/>
  <c r="O80" i="19"/>
  <c r="S80" i="18"/>
  <c r="N80" i="19"/>
  <c r="R80" i="18"/>
  <c r="M80" i="19"/>
  <c r="P80" i="18"/>
  <c r="K80" i="19"/>
  <c r="U80" i="17"/>
  <c r="Q80" i="18"/>
  <c r="L80" i="19"/>
  <c r="T79" i="18"/>
  <c r="O79" i="19"/>
  <c r="S79" i="18"/>
  <c r="N79" i="19"/>
  <c r="R79" i="18"/>
  <c r="M79" i="19"/>
  <c r="P79" i="18"/>
  <c r="K79" i="19"/>
  <c r="U79" i="17"/>
  <c r="Q79" i="18"/>
  <c r="L79" i="19"/>
  <c r="T78" i="18"/>
  <c r="O78" i="19"/>
  <c r="S78" i="18"/>
  <c r="N78" i="19"/>
  <c r="R78" i="18"/>
  <c r="M78" i="19"/>
  <c r="P78" i="18"/>
  <c r="K78" i="19"/>
  <c r="U78" i="17"/>
  <c r="Q78" i="18"/>
  <c r="L78" i="19"/>
  <c r="T77" i="18"/>
  <c r="O77" i="19"/>
  <c r="S77" i="18"/>
  <c r="N77" i="19"/>
  <c r="R77" i="18"/>
  <c r="M77" i="19"/>
  <c r="P77" i="18"/>
  <c r="K77" i="19"/>
  <c r="U77" i="17"/>
  <c r="Q77" i="18"/>
  <c r="L77" i="19"/>
  <c r="B118" i="10"/>
  <c r="J118" i="9"/>
  <c r="U118" i="9"/>
  <c r="T6" i="18"/>
  <c r="P118" i="17"/>
  <c r="K118" i="18"/>
  <c r="Q118" i="17"/>
  <c r="L118" i="18"/>
  <c r="R118" i="17"/>
  <c r="M118" i="18"/>
  <c r="S118" i="17"/>
  <c r="N118" i="18"/>
  <c r="T118" i="17"/>
  <c r="O118" i="18"/>
  <c r="S41" i="17"/>
  <c r="N41" i="18"/>
  <c r="R41" i="17"/>
  <c r="M41" i="18"/>
  <c r="P119" i="18"/>
  <c r="K119" i="19"/>
  <c r="Q119" i="18"/>
  <c r="L119" i="19"/>
  <c r="R119" i="18"/>
  <c r="M119" i="19"/>
  <c r="S119" i="18"/>
  <c r="N119" i="19"/>
  <c r="T119" i="18"/>
  <c r="O119" i="19"/>
  <c r="Q120" i="17"/>
  <c r="L120" i="18"/>
  <c r="P120" i="17"/>
  <c r="K120" i="18"/>
  <c r="U120" i="16"/>
  <c r="R120" i="17"/>
  <c r="M120" i="18"/>
  <c r="S120" i="17"/>
  <c r="N120" i="18"/>
  <c r="T120" i="17"/>
  <c r="O120" i="18"/>
  <c r="Q121" i="17"/>
  <c r="L121" i="18"/>
  <c r="P121" i="17"/>
  <c r="K121" i="18"/>
  <c r="U121" i="16"/>
  <c r="R121" i="17"/>
  <c r="M121" i="18"/>
  <c r="S121" i="17"/>
  <c r="N121" i="18"/>
  <c r="T121" i="17"/>
  <c r="O121" i="18"/>
  <c r="Q122" i="17"/>
  <c r="L122" i="18"/>
  <c r="P122" i="17"/>
  <c r="K122" i="18"/>
  <c r="U122" i="16"/>
  <c r="R122" i="17"/>
  <c r="M122" i="18"/>
  <c r="S122" i="17"/>
  <c r="N122" i="18"/>
  <c r="T122" i="17"/>
  <c r="O122" i="18"/>
  <c r="Q123" i="17"/>
  <c r="L123" i="18"/>
  <c r="P123" i="17"/>
  <c r="K123" i="18"/>
  <c r="U123" i="16"/>
  <c r="R123" i="17"/>
  <c r="M123" i="18"/>
  <c r="S123" i="17"/>
  <c r="N123" i="18"/>
  <c r="T123" i="17"/>
  <c r="O123" i="18"/>
  <c r="Q124" i="17"/>
  <c r="L124" i="18"/>
  <c r="P124" i="17"/>
  <c r="K124" i="18"/>
  <c r="U124" i="16"/>
  <c r="R124" i="17"/>
  <c r="M124" i="18"/>
  <c r="S124" i="17"/>
  <c r="N124" i="18"/>
  <c r="T124" i="17"/>
  <c r="O124" i="18"/>
  <c r="Q125" i="17"/>
  <c r="L125" i="18"/>
  <c r="P125" i="17"/>
  <c r="K125" i="18"/>
  <c r="U125" i="16"/>
  <c r="R125" i="17"/>
  <c r="M125" i="18"/>
  <c r="S125" i="17"/>
  <c r="N125" i="18"/>
  <c r="T125" i="17"/>
  <c r="O125" i="18"/>
  <c r="Q126" i="17"/>
  <c r="L126" i="18"/>
  <c r="P126" i="17"/>
  <c r="K126" i="18"/>
  <c r="U126" i="16"/>
  <c r="R126" i="17"/>
  <c r="M126" i="18"/>
  <c r="S126" i="17"/>
  <c r="N126" i="18"/>
  <c r="T126" i="17"/>
  <c r="O126" i="18"/>
  <c r="Q127" i="17"/>
  <c r="L127" i="18"/>
  <c r="P127" i="17"/>
  <c r="K127" i="18"/>
  <c r="U127" i="16"/>
  <c r="R127" i="17"/>
  <c r="M127" i="18"/>
  <c r="S127" i="17"/>
  <c r="N127" i="18"/>
  <c r="T127" i="17"/>
  <c r="O127" i="18"/>
  <c r="Q128" i="17"/>
  <c r="L128" i="18"/>
  <c r="P128" i="17"/>
  <c r="K128" i="18"/>
  <c r="U128" i="16"/>
  <c r="R128" i="17"/>
  <c r="M128" i="18"/>
  <c r="S128" i="17"/>
  <c r="N128" i="18"/>
  <c r="T128" i="17"/>
  <c r="O128" i="18"/>
  <c r="Q129" i="17"/>
  <c r="L129" i="18"/>
  <c r="P129" i="17"/>
  <c r="K129" i="18"/>
  <c r="U129" i="16"/>
  <c r="R129" i="17"/>
  <c r="M129" i="18"/>
  <c r="S129" i="17"/>
  <c r="N129" i="18"/>
  <c r="T129" i="17"/>
  <c r="O129" i="18"/>
  <c r="Q130" i="17"/>
  <c r="L130" i="18"/>
  <c r="P130" i="17"/>
  <c r="K130" i="18"/>
  <c r="U130" i="16"/>
  <c r="R130" i="17"/>
  <c r="M130" i="18"/>
  <c r="S130" i="17"/>
  <c r="N130" i="18"/>
  <c r="T130" i="17"/>
  <c r="O130" i="18"/>
  <c r="Q131" i="17"/>
  <c r="L131" i="18"/>
  <c r="P131" i="17"/>
  <c r="K131" i="18"/>
  <c r="U131" i="16"/>
  <c r="R131" i="17"/>
  <c r="M131" i="18"/>
  <c r="S131" i="17"/>
  <c r="N131" i="18"/>
  <c r="T131" i="17"/>
  <c r="O131" i="18"/>
  <c r="Q132" i="17"/>
  <c r="L132" i="18"/>
  <c r="P132" i="17"/>
  <c r="K132" i="18"/>
  <c r="U132" i="16"/>
  <c r="R132" i="17"/>
  <c r="M132" i="18"/>
  <c r="S132" i="17"/>
  <c r="N132" i="18"/>
  <c r="T132" i="17"/>
  <c r="O132" i="18"/>
  <c r="Q133" i="17"/>
  <c r="L133" i="18"/>
  <c r="P133" i="17"/>
  <c r="K133" i="18"/>
  <c r="U133" i="16"/>
  <c r="R133" i="17"/>
  <c r="M133" i="18"/>
  <c r="S133" i="17"/>
  <c r="N133" i="18"/>
  <c r="T133" i="17"/>
  <c r="O133" i="18"/>
  <c r="B101" i="20"/>
  <c r="H101" i="20" s="1"/>
  <c r="J101" i="19"/>
  <c r="B100" i="20"/>
  <c r="H100" i="20" s="1"/>
  <c r="J100" i="19"/>
  <c r="B99" i="20"/>
  <c r="H99" i="20" s="1"/>
  <c r="J99" i="19"/>
  <c r="B87" i="20"/>
  <c r="H87" i="20" s="1"/>
  <c r="B72" i="21" s="1"/>
  <c r="H72" i="21" s="1"/>
  <c r="J87" i="19"/>
  <c r="B86" i="20"/>
  <c r="H86" i="20" s="1"/>
  <c r="B71" i="21" s="1"/>
  <c r="H71" i="21" s="1"/>
  <c r="J86" i="19"/>
  <c r="B85" i="20"/>
  <c r="H85" i="20" s="1"/>
  <c r="B70" i="21" s="1"/>
  <c r="H70" i="21" s="1"/>
  <c r="J85" i="19"/>
  <c r="B84" i="20"/>
  <c r="H84" i="20" s="1"/>
  <c r="B69" i="21" s="1"/>
  <c r="H69" i="21" s="1"/>
  <c r="J84" i="19"/>
  <c r="B83" i="20"/>
  <c r="H83" i="20" s="1"/>
  <c r="B68" i="21" s="1"/>
  <c r="H68" i="21" s="1"/>
  <c r="J83" i="19"/>
  <c r="B82" i="20"/>
  <c r="H82" i="20" s="1"/>
  <c r="B67" i="21" s="1"/>
  <c r="H67" i="21" s="1"/>
  <c r="J82" i="19"/>
  <c r="B81" i="20"/>
  <c r="H81" i="20" s="1"/>
  <c r="B66" i="21" s="1"/>
  <c r="H66" i="21" s="1"/>
  <c r="J81" i="19"/>
  <c r="B80" i="20"/>
  <c r="H80" i="20" s="1"/>
  <c r="B65" i="21" s="1"/>
  <c r="H65" i="21" s="1"/>
  <c r="J80" i="19"/>
  <c r="B79" i="20"/>
  <c r="H79" i="20" s="1"/>
  <c r="B64" i="21" s="1"/>
  <c r="H64" i="21" s="1"/>
  <c r="J79" i="19"/>
  <c r="B78" i="20"/>
  <c r="H78" i="20" s="1"/>
  <c r="B63" i="21" s="1"/>
  <c r="H63" i="21" s="1"/>
  <c r="J78" i="19"/>
  <c r="B77" i="20"/>
  <c r="H77" i="20" s="1"/>
  <c r="B62" i="21" s="1"/>
  <c r="H62" i="21" s="1"/>
  <c r="J77" i="19"/>
  <c r="T5" i="19"/>
  <c r="O5" i="20"/>
  <c r="S5" i="18"/>
  <c r="N5" i="19"/>
  <c r="N38" i="19" s="1"/>
  <c r="R5" i="18"/>
  <c r="M5" i="19"/>
  <c r="M38" i="19" s="1"/>
  <c r="T76" i="17"/>
  <c r="T115" i="17" s="1"/>
  <c r="O76" i="18"/>
  <c r="O115" i="18" s="1"/>
  <c r="S76" i="17"/>
  <c r="N76" i="18"/>
  <c r="R76" i="17"/>
  <c r="M76" i="18"/>
  <c r="P76" i="17"/>
  <c r="K76" i="18"/>
  <c r="Q76" i="17"/>
  <c r="Q115" i="17" s="1"/>
  <c r="L76" i="18"/>
  <c r="L115" i="18" s="1"/>
  <c r="Q47" i="17"/>
  <c r="L47" i="18"/>
  <c r="P47" i="17"/>
  <c r="K47" i="18"/>
  <c r="K29" i="19" s="1"/>
  <c r="P29" i="19" s="1"/>
  <c r="Q57" i="17"/>
  <c r="L57" i="18"/>
  <c r="P57" i="17"/>
  <c r="K57" i="18"/>
  <c r="U57" i="16"/>
  <c r="H57" i="18"/>
  <c r="J57" i="17"/>
  <c r="U57" i="17"/>
  <c r="Q56" i="17"/>
  <c r="L56" i="18"/>
  <c r="P56" i="17"/>
  <c r="K56" i="18"/>
  <c r="U56" i="16"/>
  <c r="H56" i="18"/>
  <c r="J56" i="17"/>
  <c r="U56" i="17"/>
  <c r="Q55" i="17"/>
  <c r="L55" i="18"/>
  <c r="P55" i="17"/>
  <c r="K55" i="18"/>
  <c r="K37" i="19" s="1"/>
  <c r="P37" i="19" s="1"/>
  <c r="U55" i="16"/>
  <c r="H55" i="18"/>
  <c r="J55" i="17"/>
  <c r="U55" i="17"/>
  <c r="Q54" i="17"/>
  <c r="L54" i="18"/>
  <c r="P54" i="17"/>
  <c r="K54" i="18"/>
  <c r="K36" i="19" s="1"/>
  <c r="P36" i="19" s="1"/>
  <c r="U54" i="16"/>
  <c r="H54" i="18"/>
  <c r="J54" i="17"/>
  <c r="U54" i="17"/>
  <c r="Q53" i="17"/>
  <c r="L53" i="18"/>
  <c r="P53" i="17"/>
  <c r="K53" i="18"/>
  <c r="K35" i="19" s="1"/>
  <c r="P35" i="19" s="1"/>
  <c r="U53" i="16"/>
  <c r="H53" i="18"/>
  <c r="J53" i="17"/>
  <c r="U53" i="17"/>
  <c r="Q52" i="17"/>
  <c r="L52" i="18"/>
  <c r="P52" i="17"/>
  <c r="K52" i="18"/>
  <c r="K34" i="19" s="1"/>
  <c r="P34" i="19" s="1"/>
  <c r="U52" i="16"/>
  <c r="H52" i="18"/>
  <c r="J52" i="17"/>
  <c r="U52" i="17"/>
  <c r="Q51" i="17"/>
  <c r="L51" i="18"/>
  <c r="P51" i="17"/>
  <c r="K51" i="18"/>
  <c r="K33" i="19" s="1"/>
  <c r="P33" i="19" s="1"/>
  <c r="U51" i="16"/>
  <c r="H51" i="18"/>
  <c r="J51" i="17"/>
  <c r="U51" i="17"/>
  <c r="Q50" i="17"/>
  <c r="L50" i="18"/>
  <c r="P50" i="17"/>
  <c r="K50" i="18"/>
  <c r="K32" i="19" s="1"/>
  <c r="P32" i="19" s="1"/>
  <c r="U50" i="16"/>
  <c r="H50" i="18"/>
  <c r="J50" i="17"/>
  <c r="U50" i="17"/>
  <c r="Q49" i="17"/>
  <c r="L49" i="18"/>
  <c r="P49" i="17"/>
  <c r="K49" i="18"/>
  <c r="K31" i="19" s="1"/>
  <c r="P31" i="19" s="1"/>
  <c r="U49" i="16"/>
  <c r="H49" i="18"/>
  <c r="J49" i="17"/>
  <c r="U49" i="17"/>
  <c r="Q48" i="17"/>
  <c r="L48" i="18"/>
  <c r="P48" i="17"/>
  <c r="K48" i="18"/>
  <c r="K30" i="19" s="1"/>
  <c r="P30" i="19" s="1"/>
  <c r="U48" i="16"/>
  <c r="H48" i="18"/>
  <c r="J48" i="17"/>
  <c r="U48" i="17"/>
  <c r="Q46" i="17"/>
  <c r="L46" i="18"/>
  <c r="P46" i="17"/>
  <c r="K46" i="18"/>
  <c r="K28" i="19" s="1"/>
  <c r="P28" i="19" s="1"/>
  <c r="U46" i="16"/>
  <c r="H46" i="18"/>
  <c r="J46" i="17"/>
  <c r="U46" i="17"/>
  <c r="Q45" i="17"/>
  <c r="L45" i="18"/>
  <c r="P45" i="17"/>
  <c r="K45" i="18"/>
  <c r="K27" i="19" s="1"/>
  <c r="P27" i="19" s="1"/>
  <c r="U45" i="16"/>
  <c r="H45" i="18"/>
  <c r="J45" i="17"/>
  <c r="U45" i="17"/>
  <c r="Q44" i="17"/>
  <c r="L44" i="18"/>
  <c r="Q26" i="19" s="1"/>
  <c r="P44" i="17"/>
  <c r="K44" i="18"/>
  <c r="K26" i="19" s="1"/>
  <c r="P26" i="19" s="1"/>
  <c r="U44" i="16"/>
  <c r="H44" i="18"/>
  <c r="H26" i="19" s="1"/>
  <c r="J44" i="17"/>
  <c r="U44" i="17"/>
  <c r="Q43" i="17"/>
  <c r="L43" i="18"/>
  <c r="Q25" i="19" s="1"/>
  <c r="P43" i="17"/>
  <c r="K43" i="18"/>
  <c r="K25" i="19" s="1"/>
  <c r="P25" i="19" s="1"/>
  <c r="U43" i="16"/>
  <c r="H43" i="18"/>
  <c r="H25" i="19" s="1"/>
  <c r="J43" i="17"/>
  <c r="U43" i="17"/>
  <c r="Q42" i="17"/>
  <c r="L42" i="18"/>
  <c r="Q24" i="19" s="1"/>
  <c r="P42" i="17"/>
  <c r="K42" i="18"/>
  <c r="K24" i="19" s="1"/>
  <c r="P24" i="19" s="1"/>
  <c r="U42" i="16"/>
  <c r="H42" i="18"/>
  <c r="H24" i="19" s="1"/>
  <c r="B24" i="20" s="1"/>
  <c r="J42" i="17"/>
  <c r="U42" i="17"/>
  <c r="B41" i="15"/>
  <c r="J41" i="14"/>
  <c r="U41" i="14"/>
  <c r="P41" i="17"/>
  <c r="K41" i="18"/>
  <c r="Q41" i="17"/>
  <c r="L41" i="18"/>
  <c r="Q19" i="19"/>
  <c r="K19" i="19"/>
  <c r="P19" i="19" s="1"/>
  <c r="Q18" i="19"/>
  <c r="K18" i="19"/>
  <c r="P18" i="19" s="1"/>
  <c r="Q17" i="17"/>
  <c r="P17" i="17"/>
  <c r="K17" i="18"/>
  <c r="Q16" i="17"/>
  <c r="P16" i="17"/>
  <c r="K16" i="18"/>
  <c r="Q15" i="17"/>
  <c r="P15" i="17"/>
  <c r="K15" i="18"/>
  <c r="Q14" i="17"/>
  <c r="P14" i="17"/>
  <c r="K14" i="18"/>
  <c r="Q13" i="17"/>
  <c r="P13" i="17"/>
  <c r="K13" i="18"/>
  <c r="Q12" i="17"/>
  <c r="P12" i="17"/>
  <c r="K12" i="18"/>
  <c r="Q11" i="17"/>
  <c r="P11" i="17"/>
  <c r="K11" i="18"/>
  <c r="Q10" i="17"/>
  <c r="P10" i="17"/>
  <c r="K10" i="18"/>
  <c r="Q9" i="17"/>
  <c r="P9" i="17"/>
  <c r="K9" i="18"/>
  <c r="Q8" i="17"/>
  <c r="P8" i="17"/>
  <c r="K8" i="18"/>
  <c r="Q7" i="17"/>
  <c r="P7" i="17"/>
  <c r="K7" i="18"/>
  <c r="Q6" i="17"/>
  <c r="P6" i="17"/>
  <c r="K6" i="18"/>
  <c r="H6" i="12"/>
  <c r="H7" i="12"/>
  <c r="H8" i="12"/>
  <c r="H9" i="12"/>
  <c r="H10" i="12"/>
  <c r="H11" i="12"/>
  <c r="H13" i="12"/>
  <c r="H14" i="12"/>
  <c r="H15" i="12"/>
  <c r="H16" i="12"/>
  <c r="B16" i="13" s="1"/>
  <c r="H17" i="12"/>
  <c r="B17" i="13" s="1"/>
  <c r="H18" i="13"/>
  <c r="B18" i="14" s="1"/>
  <c r="H19" i="13"/>
  <c r="B19" i="14" s="1"/>
  <c r="B76" i="10"/>
  <c r="B115" i="10" s="1"/>
  <c r="J76" i="9"/>
  <c r="J115" i="9" s="1"/>
  <c r="U76" i="9"/>
  <c r="U115" i="9" s="1"/>
  <c r="P5" i="18"/>
  <c r="K5" i="19"/>
  <c r="Q5" i="18"/>
  <c r="L5" i="19"/>
  <c r="L38" i="19" s="1"/>
  <c r="H47" i="10"/>
  <c r="B12" i="16"/>
  <c r="H12" i="16" s="1"/>
  <c r="U12" i="15"/>
  <c r="J12" i="15"/>
  <c r="H158" i="2"/>
  <c r="O6" i="20" l="1"/>
  <c r="O6" i="21" s="1"/>
  <c r="O6" i="22" s="1"/>
  <c r="O6" i="23" s="1"/>
  <c r="O6" i="24" s="1"/>
  <c r="O6" i="25" s="1"/>
  <c r="O6" i="26" s="1"/>
  <c r="O6" i="27" s="1"/>
  <c r="O6" i="28" s="1"/>
  <c r="O6" i="29" s="1"/>
  <c r="O6" i="30" s="1"/>
  <c r="O38" i="19"/>
  <c r="B125" i="19"/>
  <c r="H125" i="19" s="1"/>
  <c r="J125" i="18"/>
  <c r="Q23" i="19"/>
  <c r="K23" i="19"/>
  <c r="P23" i="19" s="1"/>
  <c r="R23" i="19"/>
  <c r="S23" i="19"/>
  <c r="P115" i="16"/>
  <c r="K115" i="17"/>
  <c r="R115" i="16"/>
  <c r="M115" i="17"/>
  <c r="S115" i="16"/>
  <c r="N115" i="17"/>
  <c r="K135" i="7"/>
  <c r="P135" i="6"/>
  <c r="P157" i="5"/>
  <c r="P158" i="5" s="1"/>
  <c r="U135" i="5"/>
  <c r="K134" i="7"/>
  <c r="P134" i="6"/>
  <c r="K156" i="6"/>
  <c r="K158" i="5"/>
  <c r="B102" i="18"/>
  <c r="H102" i="18" s="1"/>
  <c r="J102" i="17"/>
  <c r="O105" i="20"/>
  <c r="T105" i="19"/>
  <c r="N105" i="20"/>
  <c r="S105" i="19"/>
  <c r="M105" i="20"/>
  <c r="R105" i="19"/>
  <c r="K105" i="20"/>
  <c r="P105" i="19"/>
  <c r="L156" i="16"/>
  <c r="Q156" i="15"/>
  <c r="L157" i="15"/>
  <c r="Q134" i="15"/>
  <c r="L134" i="16"/>
  <c r="Q157" i="14"/>
  <c r="B128" i="21"/>
  <c r="H128" i="21" s="1"/>
  <c r="J128" i="20"/>
  <c r="B62" i="20"/>
  <c r="H62" i="20" s="1"/>
  <c r="J62" i="20" s="1"/>
  <c r="J62" i="19"/>
  <c r="B63" i="20"/>
  <c r="H63" i="20" s="1"/>
  <c r="J63" i="20" s="1"/>
  <c r="J63" i="19"/>
  <c r="B64" i="20"/>
  <c r="H64" i="20" s="1"/>
  <c r="J64" i="20" s="1"/>
  <c r="J64" i="19"/>
  <c r="B65" i="20"/>
  <c r="H65" i="20" s="1"/>
  <c r="J65" i="20" s="1"/>
  <c r="J65" i="19"/>
  <c r="B68" i="20"/>
  <c r="H68" i="20" s="1"/>
  <c r="J68" i="20" s="1"/>
  <c r="J68" i="19"/>
  <c r="B69" i="20"/>
  <c r="H69" i="20" s="1"/>
  <c r="J69" i="20" s="1"/>
  <c r="J69" i="19"/>
  <c r="B70" i="20"/>
  <c r="H70" i="20" s="1"/>
  <c r="J70" i="20" s="1"/>
  <c r="J70" i="19"/>
  <c r="B71" i="20"/>
  <c r="H71" i="20" s="1"/>
  <c r="J71" i="20" s="1"/>
  <c r="J71" i="19"/>
  <c r="B72" i="20"/>
  <c r="H72" i="20" s="1"/>
  <c r="J72" i="20" s="1"/>
  <c r="J72" i="19"/>
  <c r="B129" i="22"/>
  <c r="H129" i="22" s="1"/>
  <c r="J129" i="21"/>
  <c r="B130" i="22"/>
  <c r="H130" i="22" s="1"/>
  <c r="J130" i="21"/>
  <c r="B131" i="22"/>
  <c r="H131" i="22" s="1"/>
  <c r="J131" i="21"/>
  <c r="B132" i="22"/>
  <c r="H132" i="22" s="1"/>
  <c r="J132" i="21"/>
  <c r="B133" i="22"/>
  <c r="H133" i="22" s="1"/>
  <c r="J133" i="21"/>
  <c r="B95" i="21"/>
  <c r="H95" i="21" s="1"/>
  <c r="J95" i="20"/>
  <c r="U95" i="20"/>
  <c r="B94" i="21"/>
  <c r="H94" i="21" s="1"/>
  <c r="J94" i="20"/>
  <c r="U94" i="20"/>
  <c r="B104" i="21"/>
  <c r="H104" i="21" s="1"/>
  <c r="J104" i="20"/>
  <c r="U104" i="20"/>
  <c r="O157" i="16"/>
  <c r="T134" i="16"/>
  <c r="O134" i="17"/>
  <c r="O156" i="17"/>
  <c r="T156" i="16"/>
  <c r="L105" i="21"/>
  <c r="Q105" i="20"/>
  <c r="M156" i="13"/>
  <c r="R156" i="12"/>
  <c r="M157" i="12"/>
  <c r="M158" i="12" s="1"/>
  <c r="M157" i="13"/>
  <c r="M158" i="13" s="1"/>
  <c r="R134" i="13"/>
  <c r="M134" i="14"/>
  <c r="R157" i="12"/>
  <c r="R158" i="12" s="1"/>
  <c r="M135" i="14"/>
  <c r="R135" i="13"/>
  <c r="N156" i="13"/>
  <c r="S156" i="12"/>
  <c r="N157" i="12"/>
  <c r="N158" i="12" s="1"/>
  <c r="N157" i="13"/>
  <c r="N158" i="13" s="1"/>
  <c r="S134" i="13"/>
  <c r="N134" i="14"/>
  <c r="S157" i="12"/>
  <c r="S158" i="12" s="1"/>
  <c r="N135" i="14"/>
  <c r="S135" i="13"/>
  <c r="B105" i="19"/>
  <c r="H105" i="19" s="1"/>
  <c r="J105" i="18"/>
  <c r="U105" i="18"/>
  <c r="B134" i="19"/>
  <c r="H134" i="19" s="1"/>
  <c r="J134" i="18"/>
  <c r="H156" i="16"/>
  <c r="J156" i="15"/>
  <c r="J5" i="3"/>
  <c r="J38" i="3" s="1"/>
  <c r="H38" i="3"/>
  <c r="Q38" i="14"/>
  <c r="B66" i="15"/>
  <c r="H66" i="15" s="1"/>
  <c r="B66" i="16" s="1"/>
  <c r="J66" i="14"/>
  <c r="U66" i="14"/>
  <c r="B62" i="22"/>
  <c r="H62" i="22" s="1"/>
  <c r="J62" i="21"/>
  <c r="B63" i="22"/>
  <c r="H63" i="22" s="1"/>
  <c r="J63" i="21"/>
  <c r="B64" i="22"/>
  <c r="H64" i="22" s="1"/>
  <c r="J64" i="21"/>
  <c r="B65" i="22"/>
  <c r="H65" i="22" s="1"/>
  <c r="J65" i="21"/>
  <c r="B66" i="22"/>
  <c r="H66" i="22" s="1"/>
  <c r="J66" i="21"/>
  <c r="B67" i="22"/>
  <c r="H67" i="22" s="1"/>
  <c r="J67" i="21"/>
  <c r="B68" i="22"/>
  <c r="H68" i="22" s="1"/>
  <c r="J68" i="21"/>
  <c r="B69" i="22"/>
  <c r="H69" i="22" s="1"/>
  <c r="J69" i="21"/>
  <c r="B70" i="22"/>
  <c r="H70" i="22" s="1"/>
  <c r="J70" i="21"/>
  <c r="B71" i="22"/>
  <c r="H71" i="22" s="1"/>
  <c r="J71" i="21"/>
  <c r="B72" i="22"/>
  <c r="H72" i="22" s="1"/>
  <c r="J72" i="21"/>
  <c r="K136" i="9"/>
  <c r="P136" i="8"/>
  <c r="K58" i="8"/>
  <c r="K73" i="8" s="1"/>
  <c r="P58" i="7"/>
  <c r="P73" i="7" s="1"/>
  <c r="H58" i="5"/>
  <c r="H73" i="5" s="1"/>
  <c r="J73" i="4"/>
  <c r="U73" i="4"/>
  <c r="B96" i="18"/>
  <c r="H96" i="18" s="1"/>
  <c r="J96" i="17"/>
  <c r="U96" i="17"/>
  <c r="B106" i="18"/>
  <c r="H106" i="18" s="1"/>
  <c r="J106" i="17"/>
  <c r="U106" i="17"/>
  <c r="O58" i="16"/>
  <c r="O73" i="16" s="1"/>
  <c r="O158" i="16" s="1"/>
  <c r="T58" i="15"/>
  <c r="T73" i="15" s="1"/>
  <c r="T158" i="15" s="1"/>
  <c r="K61" i="19"/>
  <c r="P61" i="18"/>
  <c r="L61" i="19"/>
  <c r="Q61" i="18"/>
  <c r="M61" i="19"/>
  <c r="R61" i="18"/>
  <c r="N61" i="19"/>
  <c r="S61" i="18"/>
  <c r="O135" i="19"/>
  <c r="T135" i="18"/>
  <c r="O96" i="19"/>
  <c r="T96" i="18"/>
  <c r="O106" i="19"/>
  <c r="T106" i="18"/>
  <c r="N96" i="19"/>
  <c r="S96" i="18"/>
  <c r="N106" i="19"/>
  <c r="S106" i="18"/>
  <c r="M96" i="19"/>
  <c r="R96" i="18"/>
  <c r="M106" i="19"/>
  <c r="R106" i="18"/>
  <c r="K96" i="19"/>
  <c r="P96" i="18"/>
  <c r="K106" i="19"/>
  <c r="P106" i="18"/>
  <c r="O93" i="19"/>
  <c r="T93" i="18"/>
  <c r="O103" i="19"/>
  <c r="T103" i="18"/>
  <c r="L114" i="21"/>
  <c r="Q114" i="20"/>
  <c r="L113" i="21"/>
  <c r="Q113" i="20"/>
  <c r="L112" i="21"/>
  <c r="Q112" i="20"/>
  <c r="L111" i="21"/>
  <c r="Q111" i="20"/>
  <c r="L110" i="21"/>
  <c r="Q110" i="20"/>
  <c r="L109" i="21"/>
  <c r="Q109" i="20"/>
  <c r="L108" i="21"/>
  <c r="Q108" i="20"/>
  <c r="N107" i="21"/>
  <c r="S107" i="20"/>
  <c r="M107" i="21"/>
  <c r="R107" i="20"/>
  <c r="L107" i="21"/>
  <c r="Q107" i="20"/>
  <c r="K107" i="21"/>
  <c r="P107" i="20"/>
  <c r="B88" i="22"/>
  <c r="H88" i="22" s="1"/>
  <c r="J88" i="21"/>
  <c r="B89" i="22"/>
  <c r="H89" i="22" s="1"/>
  <c r="J89" i="21"/>
  <c r="L135" i="18"/>
  <c r="Q135" i="17"/>
  <c r="K88" i="21"/>
  <c r="P88" i="20"/>
  <c r="M88" i="21"/>
  <c r="R88" i="20"/>
  <c r="N88" i="21"/>
  <c r="S88" i="20"/>
  <c r="O88" i="21"/>
  <c r="T88" i="20"/>
  <c r="K89" i="21"/>
  <c r="P89" i="20"/>
  <c r="M89" i="21"/>
  <c r="R89" i="20"/>
  <c r="N89" i="21"/>
  <c r="S89" i="20"/>
  <c r="O89" i="21"/>
  <c r="T89" i="20"/>
  <c r="K90" i="21"/>
  <c r="P90" i="20"/>
  <c r="M90" i="21"/>
  <c r="R90" i="20"/>
  <c r="N90" i="21"/>
  <c r="S90" i="20"/>
  <c r="O90" i="21"/>
  <c r="T90" i="20"/>
  <c r="K91" i="21"/>
  <c r="P91" i="20"/>
  <c r="M91" i="21"/>
  <c r="R91" i="20"/>
  <c r="N91" i="21"/>
  <c r="S91" i="20"/>
  <c r="O91" i="21"/>
  <c r="T91" i="20"/>
  <c r="L92" i="21"/>
  <c r="Q92" i="20"/>
  <c r="L102" i="21"/>
  <c r="Q102" i="20"/>
  <c r="B37" i="20"/>
  <c r="H37" i="20" s="1"/>
  <c r="J37" i="19"/>
  <c r="U37" i="19"/>
  <c r="B36" i="20"/>
  <c r="H36" i="20" s="1"/>
  <c r="J36" i="19"/>
  <c r="U36" i="19"/>
  <c r="B35" i="20"/>
  <c r="H35" i="20" s="1"/>
  <c r="J35" i="19"/>
  <c r="U35" i="19"/>
  <c r="B34" i="20"/>
  <c r="H34" i="20" s="1"/>
  <c r="J34" i="19"/>
  <c r="U34" i="19"/>
  <c r="B33" i="20"/>
  <c r="H33" i="20" s="1"/>
  <c r="J33" i="19"/>
  <c r="U33" i="19"/>
  <c r="B32" i="20"/>
  <c r="H32" i="20" s="1"/>
  <c r="J32" i="19"/>
  <c r="U32" i="19"/>
  <c r="B31" i="20"/>
  <c r="H31" i="20" s="1"/>
  <c r="J31" i="19"/>
  <c r="U31" i="19"/>
  <c r="B30" i="20"/>
  <c r="H30" i="20" s="1"/>
  <c r="J30" i="19"/>
  <c r="U30" i="19"/>
  <c r="B29" i="20"/>
  <c r="H29" i="20" s="1"/>
  <c r="J29" i="19"/>
  <c r="U29" i="19"/>
  <c r="B28" i="20"/>
  <c r="H28" i="20" s="1"/>
  <c r="J28" i="19"/>
  <c r="U28" i="19"/>
  <c r="B27" i="20"/>
  <c r="H27" i="20" s="1"/>
  <c r="J27" i="19"/>
  <c r="U27" i="19"/>
  <c r="O37" i="22"/>
  <c r="T37" i="21"/>
  <c r="N37" i="22"/>
  <c r="S37" i="21"/>
  <c r="M37" i="22"/>
  <c r="R37" i="21"/>
  <c r="L37" i="22"/>
  <c r="Q37" i="21"/>
  <c r="O36" i="22"/>
  <c r="T36" i="21"/>
  <c r="N36" i="22"/>
  <c r="S36" i="21"/>
  <c r="M36" i="22"/>
  <c r="R36" i="21"/>
  <c r="L36" i="22"/>
  <c r="Q36" i="21"/>
  <c r="O35" i="22"/>
  <c r="T35" i="21"/>
  <c r="N35" i="22"/>
  <c r="S35" i="21"/>
  <c r="M35" i="22"/>
  <c r="R35" i="21"/>
  <c r="L35" i="22"/>
  <c r="Q35" i="21"/>
  <c r="O34" i="22"/>
  <c r="T34" i="21"/>
  <c r="N34" i="22"/>
  <c r="S34" i="21"/>
  <c r="M34" i="22"/>
  <c r="R34" i="21"/>
  <c r="L34" i="22"/>
  <c r="Q34" i="21"/>
  <c r="O33" i="22"/>
  <c r="T33" i="21"/>
  <c r="N33" i="22"/>
  <c r="S33" i="21"/>
  <c r="M33" i="22"/>
  <c r="R33" i="21"/>
  <c r="L33" i="22"/>
  <c r="Q33" i="21"/>
  <c r="O32" i="22"/>
  <c r="T32" i="21"/>
  <c r="N32" i="22"/>
  <c r="S32" i="21"/>
  <c r="M32" i="22"/>
  <c r="R32" i="21"/>
  <c r="L32" i="22"/>
  <c r="Q32" i="21"/>
  <c r="O31" i="22"/>
  <c r="T31" i="21"/>
  <c r="N31" i="22"/>
  <c r="S31" i="21"/>
  <c r="M31" i="22"/>
  <c r="R31" i="21"/>
  <c r="L31" i="22"/>
  <c r="Q31" i="21"/>
  <c r="O30" i="22"/>
  <c r="T30" i="21"/>
  <c r="N30" i="22"/>
  <c r="S30" i="21"/>
  <c r="M30" i="22"/>
  <c r="R30" i="21"/>
  <c r="L30" i="22"/>
  <c r="Q30" i="21"/>
  <c r="O29" i="22"/>
  <c r="T29" i="21"/>
  <c r="N29" i="22"/>
  <c r="S29" i="21"/>
  <c r="M29" i="22"/>
  <c r="R29" i="21"/>
  <c r="L29" i="22"/>
  <c r="Q29" i="21"/>
  <c r="O28" i="22"/>
  <c r="T28" i="21"/>
  <c r="N28" i="22"/>
  <c r="S28" i="21"/>
  <c r="M28" i="22"/>
  <c r="R28" i="21"/>
  <c r="L28" i="22"/>
  <c r="Q28" i="21"/>
  <c r="O27" i="22"/>
  <c r="T27" i="21"/>
  <c r="N27" i="22"/>
  <c r="S27" i="21"/>
  <c r="M27" i="22"/>
  <c r="R27" i="21"/>
  <c r="L27" i="22"/>
  <c r="Q27" i="21"/>
  <c r="O95" i="24"/>
  <c r="T95" i="23"/>
  <c r="N95" i="24"/>
  <c r="S95" i="23"/>
  <c r="M95" i="24"/>
  <c r="R95" i="23"/>
  <c r="L95" i="24"/>
  <c r="Q95" i="23"/>
  <c r="K95" i="24"/>
  <c r="P95" i="23"/>
  <c r="O94" i="24"/>
  <c r="T94" i="23"/>
  <c r="N94" i="24"/>
  <c r="S94" i="23"/>
  <c r="M94" i="24"/>
  <c r="R94" i="23"/>
  <c r="L94" i="24"/>
  <c r="Q94" i="23"/>
  <c r="K94" i="24"/>
  <c r="P94" i="23"/>
  <c r="B155" i="23"/>
  <c r="H155" i="23" s="1"/>
  <c r="J155" i="22"/>
  <c r="U155" i="22"/>
  <c r="B154" i="23"/>
  <c r="H154" i="23" s="1"/>
  <c r="J154" i="22"/>
  <c r="U154" i="22"/>
  <c r="B153" i="23"/>
  <c r="H153" i="23" s="1"/>
  <c r="J153" i="22"/>
  <c r="U153" i="22"/>
  <c r="B152" i="23"/>
  <c r="H152" i="23" s="1"/>
  <c r="J152" i="22"/>
  <c r="U152" i="22"/>
  <c r="B151" i="23"/>
  <c r="H151" i="23" s="1"/>
  <c r="J151" i="22"/>
  <c r="U151" i="22"/>
  <c r="B150" i="23"/>
  <c r="H150" i="23" s="1"/>
  <c r="J150" i="22"/>
  <c r="U150" i="22"/>
  <c r="B149" i="23"/>
  <c r="H149" i="23" s="1"/>
  <c r="J149" i="22"/>
  <c r="U149" i="22"/>
  <c r="B148" i="23"/>
  <c r="H148" i="23" s="1"/>
  <c r="J148" i="22"/>
  <c r="U148" i="22"/>
  <c r="B147" i="23"/>
  <c r="H147" i="23" s="1"/>
  <c r="J147" i="22"/>
  <c r="U147" i="22"/>
  <c r="B146" i="23"/>
  <c r="H146" i="23" s="1"/>
  <c r="J146" i="22"/>
  <c r="U146" i="22"/>
  <c r="B145" i="23"/>
  <c r="H145" i="23" s="1"/>
  <c r="J145" i="22"/>
  <c r="U145" i="22"/>
  <c r="B144" i="23"/>
  <c r="H144" i="23" s="1"/>
  <c r="J144" i="22"/>
  <c r="U144" i="22"/>
  <c r="B143" i="23"/>
  <c r="H143" i="23" s="1"/>
  <c r="J143" i="22"/>
  <c r="U143" i="22"/>
  <c r="B142" i="23"/>
  <c r="H142" i="23" s="1"/>
  <c r="J142" i="22"/>
  <c r="U142" i="22"/>
  <c r="B141" i="23"/>
  <c r="H141" i="23" s="1"/>
  <c r="J141" i="22"/>
  <c r="U141" i="22"/>
  <c r="B140" i="23"/>
  <c r="H140" i="23" s="1"/>
  <c r="J140" i="22"/>
  <c r="U140" i="22"/>
  <c r="B139" i="23"/>
  <c r="H139" i="23" s="1"/>
  <c r="J139" i="22"/>
  <c r="U139" i="22"/>
  <c r="B138" i="23"/>
  <c r="H138" i="23" s="1"/>
  <c r="J138" i="22"/>
  <c r="U138" i="22"/>
  <c r="B137" i="23"/>
  <c r="H137" i="23" s="1"/>
  <c r="J137" i="22"/>
  <c r="U137" i="22"/>
  <c r="O155" i="24"/>
  <c r="T155" i="23"/>
  <c r="N155" i="24"/>
  <c r="S155" i="23"/>
  <c r="M155" i="24"/>
  <c r="R155" i="23"/>
  <c r="L155" i="24"/>
  <c r="Q155" i="23"/>
  <c r="K155" i="24"/>
  <c r="P155" i="23"/>
  <c r="O154" i="24"/>
  <c r="T154" i="23"/>
  <c r="N154" i="24"/>
  <c r="S154" i="23"/>
  <c r="M154" i="24"/>
  <c r="R154" i="23"/>
  <c r="L154" i="24"/>
  <c r="Q154" i="23"/>
  <c r="K154" i="24"/>
  <c r="P154" i="23"/>
  <c r="O153" i="24"/>
  <c r="T153" i="23"/>
  <c r="N153" i="24"/>
  <c r="S153" i="23"/>
  <c r="M153" i="24"/>
  <c r="R153" i="23"/>
  <c r="L153" i="24"/>
  <c r="Q153" i="23"/>
  <c r="K153" i="24"/>
  <c r="P153" i="23"/>
  <c r="O152" i="24"/>
  <c r="T152" i="23"/>
  <c r="N152" i="24"/>
  <c r="S152" i="23"/>
  <c r="M152" i="24"/>
  <c r="R152" i="23"/>
  <c r="L152" i="24"/>
  <c r="Q152" i="23"/>
  <c r="K152" i="24"/>
  <c r="P152" i="23"/>
  <c r="O151" i="24"/>
  <c r="T151" i="23"/>
  <c r="N151" i="24"/>
  <c r="S151" i="23"/>
  <c r="M151" i="24"/>
  <c r="R151" i="23"/>
  <c r="L151" i="24"/>
  <c r="Q151" i="23"/>
  <c r="K151" i="24"/>
  <c r="P151" i="23"/>
  <c r="O150" i="24"/>
  <c r="T150" i="23"/>
  <c r="N150" i="24"/>
  <c r="S150" i="23"/>
  <c r="M150" i="24"/>
  <c r="R150" i="23"/>
  <c r="L150" i="24"/>
  <c r="Q150" i="23"/>
  <c r="K150" i="24"/>
  <c r="P150" i="23"/>
  <c r="O149" i="24"/>
  <c r="T149" i="23"/>
  <c r="N149" i="24"/>
  <c r="S149" i="23"/>
  <c r="M149" i="24"/>
  <c r="R149" i="23"/>
  <c r="L149" i="24"/>
  <c r="Q149" i="23"/>
  <c r="K149" i="24"/>
  <c r="P149" i="23"/>
  <c r="O148" i="24"/>
  <c r="T148" i="23"/>
  <c r="N148" i="24"/>
  <c r="S148" i="23"/>
  <c r="M148" i="24"/>
  <c r="R148" i="23"/>
  <c r="L148" i="24"/>
  <c r="Q148" i="23"/>
  <c r="K148" i="24"/>
  <c r="P148" i="23"/>
  <c r="O147" i="24"/>
  <c r="T147" i="23"/>
  <c r="N147" i="24"/>
  <c r="S147" i="23"/>
  <c r="M147" i="24"/>
  <c r="R147" i="23"/>
  <c r="L147" i="24"/>
  <c r="Q147" i="23"/>
  <c r="K147" i="24"/>
  <c r="P147" i="23"/>
  <c r="O146" i="24"/>
  <c r="T146" i="23"/>
  <c r="N146" i="24"/>
  <c r="S146" i="23"/>
  <c r="M146" i="24"/>
  <c r="R146" i="23"/>
  <c r="L146" i="24"/>
  <c r="Q146" i="23"/>
  <c r="K146" i="24"/>
  <c r="P146" i="23"/>
  <c r="O145" i="24"/>
  <c r="T145" i="23"/>
  <c r="N145" i="24"/>
  <c r="S145" i="23"/>
  <c r="M145" i="24"/>
  <c r="R145" i="23"/>
  <c r="L145" i="24"/>
  <c r="Q145" i="23"/>
  <c r="K145" i="24"/>
  <c r="P145" i="23"/>
  <c r="O144" i="24"/>
  <c r="T144" i="23"/>
  <c r="N144" i="24"/>
  <c r="S144" i="23"/>
  <c r="M144" i="24"/>
  <c r="R144" i="23"/>
  <c r="L144" i="24"/>
  <c r="Q144" i="23"/>
  <c r="K144" i="24"/>
  <c r="P144" i="23"/>
  <c r="O143" i="24"/>
  <c r="T143" i="23"/>
  <c r="N143" i="24"/>
  <c r="S143" i="23"/>
  <c r="M143" i="24"/>
  <c r="R143" i="23"/>
  <c r="L143" i="24"/>
  <c r="Q143" i="23"/>
  <c r="K143" i="24"/>
  <c r="P143" i="23"/>
  <c r="O142" i="24"/>
  <c r="T142" i="23"/>
  <c r="N142" i="24"/>
  <c r="S142" i="23"/>
  <c r="M142" i="24"/>
  <c r="R142" i="23"/>
  <c r="L142" i="24"/>
  <c r="Q142" i="23"/>
  <c r="K142" i="24"/>
  <c r="P142" i="23"/>
  <c r="O141" i="24"/>
  <c r="T141" i="23"/>
  <c r="N141" i="24"/>
  <c r="S141" i="23"/>
  <c r="M141" i="24"/>
  <c r="R141" i="23"/>
  <c r="L141" i="24"/>
  <c r="Q141" i="23"/>
  <c r="K141" i="24"/>
  <c r="P141" i="23"/>
  <c r="O140" i="24"/>
  <c r="T140" i="23"/>
  <c r="N140" i="24"/>
  <c r="S140" i="23"/>
  <c r="M140" i="24"/>
  <c r="R140" i="23"/>
  <c r="L140" i="24"/>
  <c r="Q140" i="23"/>
  <c r="K140" i="24"/>
  <c r="P140" i="23"/>
  <c r="O139" i="24"/>
  <c r="T139" i="23"/>
  <c r="N139" i="24"/>
  <c r="S139" i="23"/>
  <c r="M139" i="24"/>
  <c r="R139" i="23"/>
  <c r="L139" i="24"/>
  <c r="Q139" i="23"/>
  <c r="K139" i="24"/>
  <c r="P139" i="23"/>
  <c r="O138" i="24"/>
  <c r="T138" i="23"/>
  <c r="N138" i="24"/>
  <c r="S138" i="23"/>
  <c r="M138" i="24"/>
  <c r="R138" i="23"/>
  <c r="L138" i="24"/>
  <c r="Q138" i="23"/>
  <c r="K138" i="24"/>
  <c r="P138" i="23"/>
  <c r="O137" i="24"/>
  <c r="T137" i="23"/>
  <c r="N137" i="24"/>
  <c r="S137" i="23"/>
  <c r="M137" i="24"/>
  <c r="R137" i="23"/>
  <c r="L137" i="24"/>
  <c r="Q137" i="23"/>
  <c r="K137" i="24"/>
  <c r="P137" i="23"/>
  <c r="O105" i="24"/>
  <c r="T104" i="23"/>
  <c r="N105" i="24"/>
  <c r="S104" i="23"/>
  <c r="M105" i="24"/>
  <c r="R104" i="23"/>
  <c r="L105" i="24"/>
  <c r="Q104" i="23"/>
  <c r="K105" i="24"/>
  <c r="P104" i="23"/>
  <c r="L88" i="22"/>
  <c r="Q88" i="21"/>
  <c r="L89" i="22"/>
  <c r="Q89" i="21"/>
  <c r="L90" i="22"/>
  <c r="Q90" i="21"/>
  <c r="L91" i="22"/>
  <c r="Q91" i="21"/>
  <c r="L106" i="20"/>
  <c r="Q106" i="19"/>
  <c r="L96" i="20"/>
  <c r="Q96" i="19"/>
  <c r="L103" i="20"/>
  <c r="Q103" i="19"/>
  <c r="L93" i="20"/>
  <c r="Q93" i="19"/>
  <c r="B90" i="21"/>
  <c r="H90" i="21" s="1"/>
  <c r="J90" i="20"/>
  <c r="U90" i="20"/>
  <c r="B91" i="21"/>
  <c r="H91" i="21" s="1"/>
  <c r="J91" i="20"/>
  <c r="U91" i="20"/>
  <c r="B92" i="21"/>
  <c r="H92" i="21" s="1"/>
  <c r="J92" i="20"/>
  <c r="B107" i="21"/>
  <c r="H107" i="21" s="1"/>
  <c r="J107" i="20"/>
  <c r="B108" i="21"/>
  <c r="H108" i="21" s="1"/>
  <c r="J108" i="20"/>
  <c r="B109" i="21"/>
  <c r="H109" i="21" s="1"/>
  <c r="J109" i="20"/>
  <c r="B110" i="21"/>
  <c r="H110" i="21" s="1"/>
  <c r="J110" i="20"/>
  <c r="B111" i="21"/>
  <c r="H111" i="21" s="1"/>
  <c r="J111" i="20"/>
  <c r="B112" i="21"/>
  <c r="H112" i="21" s="1"/>
  <c r="J112" i="20"/>
  <c r="B113" i="21"/>
  <c r="H113" i="21" s="1"/>
  <c r="J113" i="20"/>
  <c r="B114" i="21"/>
  <c r="H114" i="21" s="1"/>
  <c r="J114" i="20"/>
  <c r="K102" i="20"/>
  <c r="P102" i="19"/>
  <c r="K92" i="20"/>
  <c r="P92" i="19"/>
  <c r="M102" i="20"/>
  <c r="R102" i="19"/>
  <c r="M92" i="20"/>
  <c r="R92" i="19"/>
  <c r="N102" i="20"/>
  <c r="S102" i="19"/>
  <c r="N92" i="20"/>
  <c r="S92" i="19"/>
  <c r="O102" i="20"/>
  <c r="T102" i="19"/>
  <c r="O92" i="20"/>
  <c r="T92" i="19"/>
  <c r="O114" i="20"/>
  <c r="T114" i="19"/>
  <c r="N114" i="20"/>
  <c r="S114" i="19"/>
  <c r="M114" i="20"/>
  <c r="R114" i="19"/>
  <c r="U114" i="18"/>
  <c r="K114" i="20"/>
  <c r="P114" i="19"/>
  <c r="U114" i="19" s="1"/>
  <c r="O113" i="20"/>
  <c r="T113" i="19"/>
  <c r="N113" i="20"/>
  <c r="S113" i="19"/>
  <c r="M113" i="20"/>
  <c r="R113" i="19"/>
  <c r="U113" i="18"/>
  <c r="K113" i="20"/>
  <c r="P113" i="19"/>
  <c r="U113" i="19" s="1"/>
  <c r="O112" i="20"/>
  <c r="T112" i="19"/>
  <c r="N112" i="20"/>
  <c r="S112" i="19"/>
  <c r="M112" i="20"/>
  <c r="R112" i="19"/>
  <c r="U112" i="18"/>
  <c r="K112" i="20"/>
  <c r="P112" i="19"/>
  <c r="U112" i="19" s="1"/>
  <c r="O111" i="20"/>
  <c r="T111" i="19"/>
  <c r="N111" i="20"/>
  <c r="S111" i="19"/>
  <c r="M111" i="20"/>
  <c r="R111" i="19"/>
  <c r="U111" i="18"/>
  <c r="K111" i="20"/>
  <c r="P111" i="19"/>
  <c r="U111" i="19" s="1"/>
  <c r="O110" i="20"/>
  <c r="T110" i="19"/>
  <c r="N110" i="20"/>
  <c r="S110" i="19"/>
  <c r="M110" i="20"/>
  <c r="R110" i="19"/>
  <c r="U110" i="18"/>
  <c r="K110" i="20"/>
  <c r="P110" i="19"/>
  <c r="U110" i="19" s="1"/>
  <c r="O109" i="20"/>
  <c r="T109" i="19"/>
  <c r="N109" i="20"/>
  <c r="S109" i="19"/>
  <c r="M109" i="20"/>
  <c r="R109" i="19"/>
  <c r="U109" i="18"/>
  <c r="K109" i="20"/>
  <c r="P109" i="19"/>
  <c r="U109" i="19" s="1"/>
  <c r="O108" i="20"/>
  <c r="T108" i="19"/>
  <c r="N108" i="20"/>
  <c r="S108" i="19"/>
  <c r="M108" i="20"/>
  <c r="R108" i="19"/>
  <c r="U108" i="18"/>
  <c r="K108" i="20"/>
  <c r="P108" i="19"/>
  <c r="U108" i="19" s="1"/>
  <c r="O107" i="20"/>
  <c r="T107" i="19"/>
  <c r="U107" i="19" s="1"/>
  <c r="K62" i="20"/>
  <c r="P62" i="20" s="1"/>
  <c r="P62" i="19"/>
  <c r="L62" i="20"/>
  <c r="Q62" i="20" s="1"/>
  <c r="Q62" i="19"/>
  <c r="M62" i="20"/>
  <c r="R62" i="20" s="1"/>
  <c r="R62" i="19"/>
  <c r="N62" i="20"/>
  <c r="S62" i="20" s="1"/>
  <c r="S62" i="19"/>
  <c r="K63" i="20"/>
  <c r="P63" i="20" s="1"/>
  <c r="P63" i="19"/>
  <c r="L63" i="20"/>
  <c r="Q63" i="20" s="1"/>
  <c r="Q63" i="19"/>
  <c r="M63" i="20"/>
  <c r="R63" i="20" s="1"/>
  <c r="R63" i="19"/>
  <c r="N63" i="20"/>
  <c r="S63" i="20" s="1"/>
  <c r="S63" i="19"/>
  <c r="K64" i="20"/>
  <c r="P64" i="20" s="1"/>
  <c r="P64" i="19"/>
  <c r="L64" i="20"/>
  <c r="Q64" i="20" s="1"/>
  <c r="Q64" i="19"/>
  <c r="M64" i="20"/>
  <c r="R64" i="20" s="1"/>
  <c r="R64" i="19"/>
  <c r="N64" i="20"/>
  <c r="S64" i="20" s="1"/>
  <c r="S64" i="19"/>
  <c r="K65" i="20"/>
  <c r="P65" i="20" s="1"/>
  <c r="P65" i="19"/>
  <c r="L65" i="20"/>
  <c r="Q65" i="20" s="1"/>
  <c r="Q65" i="19"/>
  <c r="M65" i="20"/>
  <c r="R65" i="20" s="1"/>
  <c r="R65" i="19"/>
  <c r="N65" i="20"/>
  <c r="S65" i="20" s="1"/>
  <c r="S65" i="19"/>
  <c r="K66" i="20"/>
  <c r="P66" i="20" s="1"/>
  <c r="P66" i="19"/>
  <c r="L66" i="20"/>
  <c r="Q66" i="20" s="1"/>
  <c r="Q66" i="19"/>
  <c r="M66" i="20"/>
  <c r="R66" i="20" s="1"/>
  <c r="R66" i="19"/>
  <c r="N66" i="20"/>
  <c r="S66" i="20" s="1"/>
  <c r="S66" i="19"/>
  <c r="K68" i="20"/>
  <c r="P68" i="20" s="1"/>
  <c r="P68" i="19"/>
  <c r="L68" i="20"/>
  <c r="Q68" i="20" s="1"/>
  <c r="Q68" i="19"/>
  <c r="M68" i="20"/>
  <c r="R68" i="20" s="1"/>
  <c r="R68" i="19"/>
  <c r="N68" i="20"/>
  <c r="S68" i="20" s="1"/>
  <c r="S68" i="19"/>
  <c r="K69" i="20"/>
  <c r="P69" i="20" s="1"/>
  <c r="P69" i="19"/>
  <c r="L69" i="20"/>
  <c r="Q69" i="20" s="1"/>
  <c r="Q69" i="19"/>
  <c r="M69" i="20"/>
  <c r="R69" i="20" s="1"/>
  <c r="R69" i="19"/>
  <c r="N69" i="20"/>
  <c r="S69" i="20" s="1"/>
  <c r="S69" i="19"/>
  <c r="K70" i="20"/>
  <c r="P70" i="20" s="1"/>
  <c r="P70" i="19"/>
  <c r="L70" i="20"/>
  <c r="Q70" i="20" s="1"/>
  <c r="Q70" i="19"/>
  <c r="M70" i="20"/>
  <c r="R70" i="20" s="1"/>
  <c r="R70" i="19"/>
  <c r="N70" i="20"/>
  <c r="S70" i="20" s="1"/>
  <c r="S70" i="19"/>
  <c r="K71" i="20"/>
  <c r="P71" i="20" s="1"/>
  <c r="P71" i="19"/>
  <c r="L71" i="20"/>
  <c r="Q71" i="20" s="1"/>
  <c r="Q71" i="19"/>
  <c r="M71" i="20"/>
  <c r="R71" i="20" s="1"/>
  <c r="R71" i="19"/>
  <c r="N71" i="20"/>
  <c r="S71" i="20" s="1"/>
  <c r="S71" i="19"/>
  <c r="K72" i="20"/>
  <c r="P72" i="20" s="1"/>
  <c r="P72" i="19"/>
  <c r="L72" i="20"/>
  <c r="Q72" i="20" s="1"/>
  <c r="Q72" i="19"/>
  <c r="M72" i="20"/>
  <c r="R72" i="20" s="1"/>
  <c r="R72" i="19"/>
  <c r="N72" i="20"/>
  <c r="S72" i="20" s="1"/>
  <c r="S72" i="19"/>
  <c r="O61" i="20"/>
  <c r="T61" i="20" s="1"/>
  <c r="T61" i="19"/>
  <c r="K103" i="18"/>
  <c r="P103" i="17"/>
  <c r="K93" i="18"/>
  <c r="K115" i="18" s="1"/>
  <c r="P93" i="17"/>
  <c r="P115" i="17" s="1"/>
  <c r="M103" i="18"/>
  <c r="R103" i="17"/>
  <c r="M93" i="18"/>
  <c r="M115" i="18" s="1"/>
  <c r="R93" i="17"/>
  <c r="R115" i="17" s="1"/>
  <c r="N103" i="18"/>
  <c r="S103" i="17"/>
  <c r="N93" i="18"/>
  <c r="N115" i="18" s="1"/>
  <c r="S93" i="17"/>
  <c r="S115" i="17" s="1"/>
  <c r="L58" i="15"/>
  <c r="L73" i="15" s="1"/>
  <c r="Q58" i="14"/>
  <c r="Q73" i="14" s="1"/>
  <c r="L136" i="16"/>
  <c r="Q136" i="15"/>
  <c r="M58" i="15"/>
  <c r="M73" i="15" s="1"/>
  <c r="R58" i="14"/>
  <c r="R73" i="14" s="1"/>
  <c r="M136" i="16"/>
  <c r="R136" i="15"/>
  <c r="N58" i="15"/>
  <c r="N73" i="15" s="1"/>
  <c r="S58" i="14"/>
  <c r="S73" i="14" s="1"/>
  <c r="N136" i="16"/>
  <c r="S136" i="15"/>
  <c r="B103" i="17"/>
  <c r="H103" i="17" s="1"/>
  <c r="J103" i="16"/>
  <c r="U103" i="16"/>
  <c r="B93" i="17"/>
  <c r="H93" i="17" s="1"/>
  <c r="J93" i="16"/>
  <c r="U93" i="16"/>
  <c r="H61" i="17"/>
  <c r="B61" i="18" s="1"/>
  <c r="J61" i="16"/>
  <c r="U61" i="16"/>
  <c r="O136" i="18"/>
  <c r="T136" i="17"/>
  <c r="B119" i="20"/>
  <c r="H119" i="20" s="1"/>
  <c r="J119" i="19"/>
  <c r="B120" i="20"/>
  <c r="H120" i="20" s="1"/>
  <c r="J120" i="19"/>
  <c r="B121" i="20"/>
  <c r="H121" i="20" s="1"/>
  <c r="J121" i="19"/>
  <c r="B122" i="20"/>
  <c r="H122" i="20" s="1"/>
  <c r="J122" i="19"/>
  <c r="B123" i="20"/>
  <c r="H123" i="20" s="1"/>
  <c r="J123" i="19"/>
  <c r="B124" i="20"/>
  <c r="H124" i="20" s="1"/>
  <c r="J124" i="19"/>
  <c r="B126" i="20"/>
  <c r="H126" i="20" s="1"/>
  <c r="J126" i="19"/>
  <c r="B127" i="20"/>
  <c r="H127" i="20" s="1"/>
  <c r="J127" i="19"/>
  <c r="P20" i="15"/>
  <c r="O22" i="24"/>
  <c r="T22" i="23"/>
  <c r="N22" i="24"/>
  <c r="S22" i="23"/>
  <c r="M22" i="24"/>
  <c r="R22" i="23"/>
  <c r="L22" i="24"/>
  <c r="Q22" i="23"/>
  <c r="O21" i="24"/>
  <c r="T21" i="23"/>
  <c r="N21" i="24"/>
  <c r="S21" i="23"/>
  <c r="M21" i="24"/>
  <c r="R21" i="23"/>
  <c r="L21" i="24"/>
  <c r="Q21" i="23"/>
  <c r="U25" i="19"/>
  <c r="B25" i="20"/>
  <c r="U26" i="19"/>
  <c r="B26" i="20"/>
  <c r="U22" i="19"/>
  <c r="B22" i="20"/>
  <c r="H22" i="20" s="1"/>
  <c r="J22" i="19"/>
  <c r="U21" i="19"/>
  <c r="B21" i="20"/>
  <c r="H21" i="20" s="1"/>
  <c r="J21" i="19"/>
  <c r="L158" i="14"/>
  <c r="R20" i="17"/>
  <c r="R38" i="17" s="1"/>
  <c r="S20" i="17"/>
  <c r="S38" i="17" s="1"/>
  <c r="T20" i="18"/>
  <c r="T38" i="18" s="1"/>
  <c r="U19" i="13"/>
  <c r="J19" i="13"/>
  <c r="U18" i="13"/>
  <c r="J18" i="13"/>
  <c r="U24" i="19"/>
  <c r="J24" i="19"/>
  <c r="T133" i="18"/>
  <c r="O133" i="19"/>
  <c r="S133" i="18"/>
  <c r="N133" i="19"/>
  <c r="R133" i="18"/>
  <c r="M133" i="19"/>
  <c r="P133" i="18"/>
  <c r="K133" i="19"/>
  <c r="U133" i="17"/>
  <c r="Q133" i="18"/>
  <c r="L133" i="19"/>
  <c r="T132" i="18"/>
  <c r="O132" i="19"/>
  <c r="S132" i="18"/>
  <c r="N132" i="19"/>
  <c r="R132" i="18"/>
  <c r="M132" i="19"/>
  <c r="P132" i="18"/>
  <c r="K132" i="19"/>
  <c r="U132" i="17"/>
  <c r="Q132" i="18"/>
  <c r="L132" i="19"/>
  <c r="T131" i="18"/>
  <c r="O131" i="19"/>
  <c r="S131" i="18"/>
  <c r="N131" i="19"/>
  <c r="R131" i="18"/>
  <c r="M131" i="19"/>
  <c r="P131" i="18"/>
  <c r="K131" i="19"/>
  <c r="U131" i="17"/>
  <c r="Q131" i="18"/>
  <c r="L131" i="19"/>
  <c r="T130" i="18"/>
  <c r="O130" i="19"/>
  <c r="S130" i="18"/>
  <c r="N130" i="19"/>
  <c r="R130" i="18"/>
  <c r="M130" i="19"/>
  <c r="P130" i="18"/>
  <c r="K130" i="19"/>
  <c r="U130" i="17"/>
  <c r="Q130" i="18"/>
  <c r="L130" i="19"/>
  <c r="T129" i="18"/>
  <c r="O129" i="19"/>
  <c r="S129" i="18"/>
  <c r="N129" i="19"/>
  <c r="R129" i="18"/>
  <c r="M129" i="19"/>
  <c r="P129" i="18"/>
  <c r="K129" i="19"/>
  <c r="U129" i="17"/>
  <c r="Q129" i="18"/>
  <c r="L129" i="19"/>
  <c r="T128" i="18"/>
  <c r="O128" i="19"/>
  <c r="S128" i="18"/>
  <c r="N128" i="19"/>
  <c r="R128" i="18"/>
  <c r="M128" i="19"/>
  <c r="P128" i="18"/>
  <c r="K128" i="19"/>
  <c r="U128" i="17"/>
  <c r="Q128" i="18"/>
  <c r="L128" i="19"/>
  <c r="T127" i="18"/>
  <c r="O127" i="19"/>
  <c r="S127" i="18"/>
  <c r="N127" i="19"/>
  <c r="R127" i="18"/>
  <c r="M127" i="19"/>
  <c r="P127" i="18"/>
  <c r="K127" i="19"/>
  <c r="U127" i="17"/>
  <c r="Q127" i="18"/>
  <c r="L127" i="19"/>
  <c r="T126" i="18"/>
  <c r="O126" i="19"/>
  <c r="S126" i="18"/>
  <c r="N126" i="19"/>
  <c r="R126" i="18"/>
  <c r="M126" i="19"/>
  <c r="P126" i="18"/>
  <c r="K126" i="19"/>
  <c r="U126" i="17"/>
  <c r="Q126" i="18"/>
  <c r="L126" i="19"/>
  <c r="T125" i="18"/>
  <c r="O125" i="19"/>
  <c r="S125" i="18"/>
  <c r="N125" i="19"/>
  <c r="R125" i="18"/>
  <c r="M125" i="19"/>
  <c r="P125" i="18"/>
  <c r="K125" i="19"/>
  <c r="U125" i="17"/>
  <c r="Q125" i="18"/>
  <c r="L125" i="19"/>
  <c r="T124" i="18"/>
  <c r="O124" i="19"/>
  <c r="S124" i="18"/>
  <c r="N124" i="19"/>
  <c r="R124" i="18"/>
  <c r="M124" i="19"/>
  <c r="P124" i="18"/>
  <c r="K124" i="19"/>
  <c r="U124" i="17"/>
  <c r="Q124" i="18"/>
  <c r="L124" i="19"/>
  <c r="T123" i="18"/>
  <c r="O123" i="19"/>
  <c r="S123" i="18"/>
  <c r="N123" i="19"/>
  <c r="R123" i="18"/>
  <c r="M123" i="19"/>
  <c r="P123" i="18"/>
  <c r="K123" i="19"/>
  <c r="U123" i="17"/>
  <c r="Q123" i="18"/>
  <c r="L123" i="19"/>
  <c r="T122" i="18"/>
  <c r="O122" i="19"/>
  <c r="S122" i="18"/>
  <c r="N122" i="19"/>
  <c r="R122" i="18"/>
  <c r="M122" i="19"/>
  <c r="P122" i="18"/>
  <c r="K122" i="19"/>
  <c r="U122" i="17"/>
  <c r="Q122" i="18"/>
  <c r="L122" i="19"/>
  <c r="T121" i="18"/>
  <c r="O121" i="19"/>
  <c r="S121" i="18"/>
  <c r="N121" i="19"/>
  <c r="R121" i="18"/>
  <c r="M121" i="19"/>
  <c r="P121" i="18"/>
  <c r="K121" i="19"/>
  <c r="U121" i="17"/>
  <c r="Q121" i="18"/>
  <c r="L121" i="19"/>
  <c r="T120" i="18"/>
  <c r="O120" i="19"/>
  <c r="S120" i="18"/>
  <c r="N120" i="19"/>
  <c r="R120" i="18"/>
  <c r="M120" i="19"/>
  <c r="P120" i="18"/>
  <c r="K120" i="19"/>
  <c r="U120" i="17"/>
  <c r="Q120" i="18"/>
  <c r="L120" i="19"/>
  <c r="T119" i="19"/>
  <c r="O119" i="20"/>
  <c r="S119" i="19"/>
  <c r="N119" i="20"/>
  <c r="R119" i="19"/>
  <c r="M119" i="20"/>
  <c r="Q119" i="19"/>
  <c r="L119" i="20"/>
  <c r="P119" i="19"/>
  <c r="U119" i="19" s="1"/>
  <c r="K119" i="20"/>
  <c r="U119" i="18"/>
  <c r="R41" i="18"/>
  <c r="M41" i="19"/>
  <c r="S41" i="18"/>
  <c r="N41" i="19"/>
  <c r="T118" i="18"/>
  <c r="O118" i="19"/>
  <c r="S118" i="18"/>
  <c r="N118" i="19"/>
  <c r="R118" i="18"/>
  <c r="M118" i="19"/>
  <c r="Q118" i="18"/>
  <c r="L118" i="19"/>
  <c r="P118" i="18"/>
  <c r="K118" i="19"/>
  <c r="T6" i="19"/>
  <c r="H118" i="10"/>
  <c r="Q77" i="19"/>
  <c r="L77" i="20"/>
  <c r="L62" i="21" s="1"/>
  <c r="P77" i="19"/>
  <c r="K77" i="20"/>
  <c r="K62" i="21" s="1"/>
  <c r="U77" i="18"/>
  <c r="R77" i="19"/>
  <c r="M77" i="20"/>
  <c r="M62" i="21" s="1"/>
  <c r="S77" i="19"/>
  <c r="N77" i="20"/>
  <c r="N62" i="21" s="1"/>
  <c r="T77" i="19"/>
  <c r="O77" i="20"/>
  <c r="O62" i="21" s="1"/>
  <c r="Q78" i="19"/>
  <c r="L78" i="20"/>
  <c r="L63" i="21" s="1"/>
  <c r="P78" i="19"/>
  <c r="K78" i="20"/>
  <c r="K63" i="21" s="1"/>
  <c r="U78" i="18"/>
  <c r="R78" i="19"/>
  <c r="M78" i="20"/>
  <c r="M63" i="21" s="1"/>
  <c r="S78" i="19"/>
  <c r="N78" i="20"/>
  <c r="N63" i="21" s="1"/>
  <c r="T78" i="19"/>
  <c r="O78" i="20"/>
  <c r="O63" i="21" s="1"/>
  <c r="Q79" i="19"/>
  <c r="L79" i="20"/>
  <c r="L64" i="21" s="1"/>
  <c r="P79" i="19"/>
  <c r="K79" i="20"/>
  <c r="K64" i="21" s="1"/>
  <c r="U79" i="18"/>
  <c r="R79" i="19"/>
  <c r="M79" i="20"/>
  <c r="M64" i="21" s="1"/>
  <c r="S79" i="19"/>
  <c r="N79" i="20"/>
  <c r="N64" i="21" s="1"/>
  <c r="T79" i="19"/>
  <c r="O79" i="20"/>
  <c r="O64" i="21" s="1"/>
  <c r="Q80" i="19"/>
  <c r="L80" i="20"/>
  <c r="L65" i="21" s="1"/>
  <c r="P80" i="19"/>
  <c r="K80" i="20"/>
  <c r="K65" i="21" s="1"/>
  <c r="U80" i="18"/>
  <c r="R80" i="19"/>
  <c r="M80" i="20"/>
  <c r="M65" i="21" s="1"/>
  <c r="S80" i="19"/>
  <c r="N80" i="20"/>
  <c r="N65" i="21" s="1"/>
  <c r="T80" i="19"/>
  <c r="O80" i="20"/>
  <c r="O65" i="21" s="1"/>
  <c r="Q81" i="19"/>
  <c r="L81" i="20"/>
  <c r="L66" i="21" s="1"/>
  <c r="P81" i="19"/>
  <c r="K81" i="20"/>
  <c r="K66" i="21" s="1"/>
  <c r="U81" i="18"/>
  <c r="R81" i="19"/>
  <c r="M81" i="20"/>
  <c r="M66" i="21" s="1"/>
  <c r="S81" i="19"/>
  <c r="N81" i="20"/>
  <c r="N66" i="21" s="1"/>
  <c r="T81" i="19"/>
  <c r="O81" i="20"/>
  <c r="O66" i="21" s="1"/>
  <c r="Q82" i="19"/>
  <c r="L82" i="20"/>
  <c r="L67" i="21" s="1"/>
  <c r="P82" i="19"/>
  <c r="K82" i="20"/>
  <c r="K67" i="21" s="1"/>
  <c r="U82" i="18"/>
  <c r="R82" i="19"/>
  <c r="M82" i="20"/>
  <c r="M67" i="21" s="1"/>
  <c r="S82" i="19"/>
  <c r="N82" i="20"/>
  <c r="N67" i="21" s="1"/>
  <c r="T82" i="19"/>
  <c r="O82" i="20"/>
  <c r="O67" i="21" s="1"/>
  <c r="Q83" i="19"/>
  <c r="L83" i="20"/>
  <c r="L68" i="21" s="1"/>
  <c r="P83" i="19"/>
  <c r="K83" i="20"/>
  <c r="K68" i="21" s="1"/>
  <c r="U83" i="18"/>
  <c r="R83" i="19"/>
  <c r="M83" i="20"/>
  <c r="M68" i="21" s="1"/>
  <c r="S83" i="19"/>
  <c r="N83" i="20"/>
  <c r="N68" i="21" s="1"/>
  <c r="T83" i="19"/>
  <c r="O83" i="20"/>
  <c r="O68" i="21" s="1"/>
  <c r="Q84" i="19"/>
  <c r="L84" i="20"/>
  <c r="L69" i="21" s="1"/>
  <c r="P84" i="19"/>
  <c r="K84" i="20"/>
  <c r="K69" i="21" s="1"/>
  <c r="U84" i="18"/>
  <c r="R84" i="19"/>
  <c r="M84" i="20"/>
  <c r="M69" i="21" s="1"/>
  <c r="S84" i="19"/>
  <c r="N84" i="20"/>
  <c r="N69" i="21" s="1"/>
  <c r="T84" i="19"/>
  <c r="O84" i="20"/>
  <c r="O69" i="21" s="1"/>
  <c r="Q85" i="19"/>
  <c r="L85" i="20"/>
  <c r="L70" i="21" s="1"/>
  <c r="P85" i="19"/>
  <c r="K85" i="20"/>
  <c r="K70" i="21" s="1"/>
  <c r="U85" i="18"/>
  <c r="R85" i="19"/>
  <c r="M85" i="20"/>
  <c r="M70" i="21" s="1"/>
  <c r="S85" i="19"/>
  <c r="N85" i="20"/>
  <c r="N70" i="21" s="1"/>
  <c r="T85" i="19"/>
  <c r="O85" i="20"/>
  <c r="O70" i="21" s="1"/>
  <c r="Q86" i="19"/>
  <c r="L86" i="20"/>
  <c r="L71" i="21" s="1"/>
  <c r="P86" i="19"/>
  <c r="K86" i="20"/>
  <c r="K71" i="21" s="1"/>
  <c r="U86" i="18"/>
  <c r="R86" i="19"/>
  <c r="M86" i="20"/>
  <c r="M71" i="21" s="1"/>
  <c r="S86" i="19"/>
  <c r="N86" i="20"/>
  <c r="N71" i="21" s="1"/>
  <c r="T86" i="19"/>
  <c r="O86" i="20"/>
  <c r="O71" i="21" s="1"/>
  <c r="Q87" i="19"/>
  <c r="L87" i="20"/>
  <c r="L72" i="21" s="1"/>
  <c r="P87" i="19"/>
  <c r="K87" i="20"/>
  <c r="K72" i="21" s="1"/>
  <c r="U87" i="18"/>
  <c r="R87" i="19"/>
  <c r="M87" i="20"/>
  <c r="M72" i="21" s="1"/>
  <c r="S87" i="19"/>
  <c r="N87" i="20"/>
  <c r="N72" i="21" s="1"/>
  <c r="T87" i="19"/>
  <c r="O87" i="20"/>
  <c r="O72" i="21" s="1"/>
  <c r="Q99" i="19"/>
  <c r="L99" i="20"/>
  <c r="P99" i="19"/>
  <c r="K99" i="20"/>
  <c r="U99" i="18"/>
  <c r="R99" i="19"/>
  <c r="M99" i="20"/>
  <c r="S99" i="19"/>
  <c r="N99" i="20"/>
  <c r="T99" i="19"/>
  <c r="O99" i="20"/>
  <c r="Q100" i="19"/>
  <c r="L100" i="20"/>
  <c r="P100" i="19"/>
  <c r="K100" i="20"/>
  <c r="U100" i="18"/>
  <c r="R100" i="19"/>
  <c r="M100" i="20"/>
  <c r="S100" i="19"/>
  <c r="N100" i="20"/>
  <c r="T100" i="19"/>
  <c r="O100" i="20"/>
  <c r="Q101" i="19"/>
  <c r="L101" i="20"/>
  <c r="P101" i="19"/>
  <c r="K101" i="20"/>
  <c r="U101" i="18"/>
  <c r="R101" i="19"/>
  <c r="M101" i="20"/>
  <c r="S101" i="19"/>
  <c r="N101" i="20"/>
  <c r="T101" i="19"/>
  <c r="O101" i="20"/>
  <c r="R42" i="19"/>
  <c r="M42" i="20"/>
  <c r="R24" i="21" s="1"/>
  <c r="S42" i="19"/>
  <c r="N42" i="20"/>
  <c r="S24" i="21" s="1"/>
  <c r="T42" i="19"/>
  <c r="O42" i="20"/>
  <c r="T24" i="21" s="1"/>
  <c r="R43" i="19"/>
  <c r="M43" i="20"/>
  <c r="R25" i="21" s="1"/>
  <c r="S43" i="19"/>
  <c r="N43" i="20"/>
  <c r="S25" i="21" s="1"/>
  <c r="T43" i="19"/>
  <c r="O43" i="20"/>
  <c r="T25" i="21" s="1"/>
  <c r="R44" i="19"/>
  <c r="M44" i="20"/>
  <c r="R26" i="21" s="1"/>
  <c r="S44" i="19"/>
  <c r="N44" i="20"/>
  <c r="S26" i="21" s="1"/>
  <c r="T44" i="19"/>
  <c r="O44" i="20"/>
  <c r="T26" i="21" s="1"/>
  <c r="R45" i="19"/>
  <c r="M45" i="20"/>
  <c r="S45" i="19"/>
  <c r="N45" i="20"/>
  <c r="T45" i="19"/>
  <c r="O45" i="20"/>
  <c r="R46" i="19"/>
  <c r="M46" i="20"/>
  <c r="S46" i="19"/>
  <c r="N46" i="20"/>
  <c r="T46" i="19"/>
  <c r="O46" i="20"/>
  <c r="R47" i="19"/>
  <c r="M47" i="20"/>
  <c r="S47" i="19"/>
  <c r="N47" i="20"/>
  <c r="T47" i="19"/>
  <c r="O47" i="20"/>
  <c r="R48" i="19"/>
  <c r="M48" i="20"/>
  <c r="S48" i="19"/>
  <c r="N48" i="20"/>
  <c r="T48" i="19"/>
  <c r="O48" i="20"/>
  <c r="R49" i="19"/>
  <c r="M49" i="20"/>
  <c r="S49" i="19"/>
  <c r="N49" i="20"/>
  <c r="T49" i="19"/>
  <c r="O49" i="20"/>
  <c r="R50" i="19"/>
  <c r="M50" i="20"/>
  <c r="S50" i="19"/>
  <c r="N50" i="20"/>
  <c r="T50" i="19"/>
  <c r="O50" i="20"/>
  <c r="R51" i="19"/>
  <c r="M51" i="20"/>
  <c r="S51" i="19"/>
  <c r="N51" i="20"/>
  <c r="T51" i="19"/>
  <c r="O51" i="20"/>
  <c r="R52" i="19"/>
  <c r="M52" i="20"/>
  <c r="S52" i="19"/>
  <c r="N52" i="20"/>
  <c r="T52" i="19"/>
  <c r="O52" i="20"/>
  <c r="R53" i="19"/>
  <c r="M53" i="20"/>
  <c r="S53" i="19"/>
  <c r="N53" i="20"/>
  <c r="T53" i="19"/>
  <c r="O53" i="20"/>
  <c r="R54" i="19"/>
  <c r="M54" i="20"/>
  <c r="S54" i="19"/>
  <c r="N54" i="20"/>
  <c r="T54" i="19"/>
  <c r="O54" i="20"/>
  <c r="R55" i="19"/>
  <c r="M55" i="20"/>
  <c r="S55" i="19"/>
  <c r="N55" i="20"/>
  <c r="T55" i="19"/>
  <c r="O55" i="20"/>
  <c r="R56" i="19"/>
  <c r="M56" i="20"/>
  <c r="S56" i="19"/>
  <c r="N56" i="20"/>
  <c r="T56" i="19"/>
  <c r="O56" i="20"/>
  <c r="R57" i="19"/>
  <c r="S57" i="19"/>
  <c r="T57" i="19"/>
  <c r="T41" i="19"/>
  <c r="O41" i="20"/>
  <c r="T23" i="21" s="1"/>
  <c r="R6" i="19"/>
  <c r="S6" i="19"/>
  <c r="R7" i="19"/>
  <c r="S7" i="19"/>
  <c r="T7" i="19"/>
  <c r="R8" i="19"/>
  <c r="S8" i="19"/>
  <c r="T8" i="19"/>
  <c r="R9" i="19"/>
  <c r="S9" i="19"/>
  <c r="T9" i="19"/>
  <c r="R10" i="19"/>
  <c r="S10" i="19"/>
  <c r="T10" i="19"/>
  <c r="R11" i="19"/>
  <c r="S11" i="19"/>
  <c r="T11" i="19"/>
  <c r="R12" i="19"/>
  <c r="S12" i="19"/>
  <c r="T12" i="19"/>
  <c r="R13" i="19"/>
  <c r="S13" i="19"/>
  <c r="T13" i="19"/>
  <c r="R14" i="19"/>
  <c r="S14" i="19"/>
  <c r="T14" i="19"/>
  <c r="R15" i="19"/>
  <c r="S15" i="19"/>
  <c r="T15" i="19"/>
  <c r="R16" i="19"/>
  <c r="S16" i="19"/>
  <c r="T16" i="19"/>
  <c r="R17" i="19"/>
  <c r="S17" i="19"/>
  <c r="T17" i="19"/>
  <c r="R18" i="21"/>
  <c r="S18" i="21"/>
  <c r="T18" i="21"/>
  <c r="R19" i="21"/>
  <c r="S19" i="21"/>
  <c r="T19" i="21"/>
  <c r="B77" i="21"/>
  <c r="H77" i="21" s="1"/>
  <c r="J77" i="20"/>
  <c r="B78" i="21"/>
  <c r="H78" i="21" s="1"/>
  <c r="J78" i="20"/>
  <c r="B79" i="21"/>
  <c r="H79" i="21" s="1"/>
  <c r="J79" i="20"/>
  <c r="B80" i="21"/>
  <c r="H80" i="21" s="1"/>
  <c r="J80" i="20"/>
  <c r="B81" i="21"/>
  <c r="H81" i="21" s="1"/>
  <c r="J81" i="20"/>
  <c r="B82" i="21"/>
  <c r="H82" i="21" s="1"/>
  <c r="J82" i="20"/>
  <c r="B83" i="21"/>
  <c r="H83" i="21" s="1"/>
  <c r="J83" i="20"/>
  <c r="B84" i="21"/>
  <c r="H84" i="21" s="1"/>
  <c r="J84" i="20"/>
  <c r="B85" i="21"/>
  <c r="H85" i="21" s="1"/>
  <c r="J85" i="20"/>
  <c r="B86" i="21"/>
  <c r="H86" i="21" s="1"/>
  <c r="J86" i="20"/>
  <c r="B87" i="21"/>
  <c r="H87" i="21" s="1"/>
  <c r="J87" i="20"/>
  <c r="B97" i="21"/>
  <c r="H97" i="21" s="1"/>
  <c r="B98" i="21"/>
  <c r="H98" i="21" s="1"/>
  <c r="B99" i="21"/>
  <c r="H99" i="21" s="1"/>
  <c r="J99" i="20"/>
  <c r="B100" i="21"/>
  <c r="H100" i="21" s="1"/>
  <c r="J100" i="20"/>
  <c r="B101" i="21"/>
  <c r="H101" i="21" s="1"/>
  <c r="J101" i="20"/>
  <c r="T5" i="20"/>
  <c r="O5" i="21"/>
  <c r="S5" i="19"/>
  <c r="N5" i="20"/>
  <c r="R5" i="19"/>
  <c r="M5" i="20"/>
  <c r="T76" i="18"/>
  <c r="T115" i="18" s="1"/>
  <c r="O76" i="19"/>
  <c r="S76" i="18"/>
  <c r="N76" i="19"/>
  <c r="R76" i="18"/>
  <c r="M76" i="19"/>
  <c r="Q76" i="18"/>
  <c r="Q115" i="18" s="1"/>
  <c r="L76" i="19"/>
  <c r="L115" i="19" s="1"/>
  <c r="P76" i="18"/>
  <c r="K76" i="19"/>
  <c r="B42" i="19"/>
  <c r="H42" i="19" s="1"/>
  <c r="H24" i="20" s="1"/>
  <c r="B24" i="21" s="1"/>
  <c r="J42" i="18"/>
  <c r="P42" i="18"/>
  <c r="K42" i="19"/>
  <c r="K24" i="20" s="1"/>
  <c r="P24" i="20" s="1"/>
  <c r="Q42" i="18"/>
  <c r="L42" i="19"/>
  <c r="Q24" i="20" s="1"/>
  <c r="B43" i="19"/>
  <c r="H43" i="19" s="1"/>
  <c r="H25" i="20" s="1"/>
  <c r="B25" i="21" s="1"/>
  <c r="J43" i="18"/>
  <c r="P43" i="18"/>
  <c r="K43" i="19"/>
  <c r="K25" i="20" s="1"/>
  <c r="P25" i="20" s="1"/>
  <c r="Q43" i="18"/>
  <c r="L43" i="19"/>
  <c r="Q25" i="20" s="1"/>
  <c r="B44" i="19"/>
  <c r="H44" i="19" s="1"/>
  <c r="H26" i="20" s="1"/>
  <c r="B26" i="21" s="1"/>
  <c r="J44" i="18"/>
  <c r="P44" i="18"/>
  <c r="K44" i="19"/>
  <c r="K26" i="20" s="1"/>
  <c r="P26" i="20" s="1"/>
  <c r="Q44" i="18"/>
  <c r="L44" i="19"/>
  <c r="Q26" i="20" s="1"/>
  <c r="B45" i="19"/>
  <c r="H45" i="19" s="1"/>
  <c r="J45" i="18"/>
  <c r="P45" i="18"/>
  <c r="K45" i="19"/>
  <c r="K27" i="20" s="1"/>
  <c r="P27" i="20" s="1"/>
  <c r="Q45" i="18"/>
  <c r="L45" i="19"/>
  <c r="B46" i="19"/>
  <c r="H46" i="19" s="1"/>
  <c r="J46" i="18"/>
  <c r="P46" i="18"/>
  <c r="K46" i="19"/>
  <c r="K28" i="20" s="1"/>
  <c r="P28" i="20" s="1"/>
  <c r="Q46" i="18"/>
  <c r="L46" i="19"/>
  <c r="B48" i="19"/>
  <c r="H48" i="19" s="1"/>
  <c r="J48" i="18"/>
  <c r="P48" i="18"/>
  <c r="K48" i="19"/>
  <c r="K30" i="20" s="1"/>
  <c r="P30" i="20" s="1"/>
  <c r="Q48" i="18"/>
  <c r="L48" i="19"/>
  <c r="B49" i="19"/>
  <c r="H49" i="19" s="1"/>
  <c r="J49" i="18"/>
  <c r="P49" i="18"/>
  <c r="K49" i="19"/>
  <c r="K31" i="20" s="1"/>
  <c r="P31" i="20" s="1"/>
  <c r="Q49" i="18"/>
  <c r="L49" i="19"/>
  <c r="B50" i="19"/>
  <c r="H50" i="19" s="1"/>
  <c r="J50" i="18"/>
  <c r="P50" i="18"/>
  <c r="K50" i="19"/>
  <c r="K32" i="20" s="1"/>
  <c r="P32" i="20" s="1"/>
  <c r="Q50" i="18"/>
  <c r="L50" i="19"/>
  <c r="B51" i="19"/>
  <c r="H51" i="19" s="1"/>
  <c r="J51" i="18"/>
  <c r="P51" i="18"/>
  <c r="K51" i="19"/>
  <c r="K33" i="20" s="1"/>
  <c r="P33" i="20" s="1"/>
  <c r="Q51" i="18"/>
  <c r="L51" i="19"/>
  <c r="B52" i="19"/>
  <c r="H52" i="19" s="1"/>
  <c r="J52" i="18"/>
  <c r="P52" i="18"/>
  <c r="K52" i="19"/>
  <c r="K34" i="20" s="1"/>
  <c r="P34" i="20" s="1"/>
  <c r="Q52" i="18"/>
  <c r="L52" i="19"/>
  <c r="B53" i="19"/>
  <c r="H53" i="19" s="1"/>
  <c r="J53" i="18"/>
  <c r="P53" i="18"/>
  <c r="K53" i="19"/>
  <c r="K35" i="20" s="1"/>
  <c r="P35" i="20" s="1"/>
  <c r="Q53" i="18"/>
  <c r="L53" i="19"/>
  <c r="B54" i="19"/>
  <c r="H54" i="19" s="1"/>
  <c r="J54" i="18"/>
  <c r="P54" i="18"/>
  <c r="K54" i="19"/>
  <c r="K36" i="20" s="1"/>
  <c r="P36" i="20" s="1"/>
  <c r="Q54" i="18"/>
  <c r="L54" i="19"/>
  <c r="B55" i="19"/>
  <c r="H55" i="19" s="1"/>
  <c r="J55" i="18"/>
  <c r="P55" i="18"/>
  <c r="K55" i="19"/>
  <c r="K37" i="20" s="1"/>
  <c r="P37" i="20" s="1"/>
  <c r="Q55" i="18"/>
  <c r="L55" i="19"/>
  <c r="B56" i="19"/>
  <c r="H56" i="19" s="1"/>
  <c r="J56" i="18"/>
  <c r="P56" i="18"/>
  <c r="K56" i="19"/>
  <c r="Q56" i="18"/>
  <c r="L56" i="19"/>
  <c r="B57" i="19"/>
  <c r="H57" i="19" s="1"/>
  <c r="B57" i="20" s="1"/>
  <c r="H57" i="20" s="1"/>
  <c r="J57" i="18"/>
  <c r="P57" i="18"/>
  <c r="K57" i="19"/>
  <c r="K57" i="20" s="1"/>
  <c r="P57" i="20" s="1"/>
  <c r="Q57" i="18"/>
  <c r="L57" i="19"/>
  <c r="L57" i="20" s="1"/>
  <c r="Q57" i="20" s="1"/>
  <c r="P47" i="18"/>
  <c r="K47" i="19"/>
  <c r="K29" i="20" s="1"/>
  <c r="P29" i="20" s="1"/>
  <c r="Q47" i="18"/>
  <c r="L47" i="19"/>
  <c r="Q41" i="18"/>
  <c r="L41" i="19"/>
  <c r="P41" i="18"/>
  <c r="K41" i="19"/>
  <c r="H41" i="15"/>
  <c r="J26" i="12"/>
  <c r="H19" i="14"/>
  <c r="B19" i="15" s="1"/>
  <c r="J25" i="12"/>
  <c r="H18" i="14"/>
  <c r="B18" i="15" s="1"/>
  <c r="U17" i="12"/>
  <c r="J17" i="12"/>
  <c r="H17" i="13"/>
  <c r="B17" i="14" s="1"/>
  <c r="U16" i="12"/>
  <c r="J16" i="12"/>
  <c r="H16" i="13"/>
  <c r="B16" i="14" s="1"/>
  <c r="U15" i="12"/>
  <c r="J15" i="12"/>
  <c r="B15" i="13"/>
  <c r="H15" i="13" s="1"/>
  <c r="U14" i="12"/>
  <c r="J14" i="12"/>
  <c r="B14" i="13"/>
  <c r="H14" i="13" s="1"/>
  <c r="U13" i="12"/>
  <c r="J13" i="12"/>
  <c r="B13" i="13"/>
  <c r="H13" i="13" s="1"/>
  <c r="U11" i="12"/>
  <c r="J11" i="12"/>
  <c r="B11" i="13"/>
  <c r="H11" i="13" s="1"/>
  <c r="U10" i="12"/>
  <c r="J10" i="12"/>
  <c r="B10" i="13"/>
  <c r="H10" i="13" s="1"/>
  <c r="U9" i="12"/>
  <c r="J9" i="12"/>
  <c r="B9" i="13"/>
  <c r="H9" i="13" s="1"/>
  <c r="U8" i="12"/>
  <c r="J8" i="12"/>
  <c r="B8" i="13"/>
  <c r="H8" i="13" s="1"/>
  <c r="U7" i="12"/>
  <c r="J7" i="12"/>
  <c r="B7" i="13"/>
  <c r="H7" i="13" s="1"/>
  <c r="U6" i="12"/>
  <c r="J6" i="12"/>
  <c r="B6" i="13"/>
  <c r="H6" i="13" s="1"/>
  <c r="P6" i="18"/>
  <c r="K6" i="19"/>
  <c r="Q6" i="18"/>
  <c r="P7" i="18"/>
  <c r="K7" i="19"/>
  <c r="Q7" i="18"/>
  <c r="P8" i="18"/>
  <c r="K8" i="19"/>
  <c r="Q8" i="18"/>
  <c r="P9" i="18"/>
  <c r="K9" i="19"/>
  <c r="Q9" i="18"/>
  <c r="P10" i="18"/>
  <c r="K10" i="19"/>
  <c r="Q10" i="18"/>
  <c r="P11" i="18"/>
  <c r="K11" i="19"/>
  <c r="Q11" i="18"/>
  <c r="P12" i="18"/>
  <c r="K12" i="19"/>
  <c r="Q12" i="18"/>
  <c r="P13" i="18"/>
  <c r="K13" i="19"/>
  <c r="Q13" i="18"/>
  <c r="P14" i="18"/>
  <c r="K14" i="19"/>
  <c r="Q14" i="18"/>
  <c r="P15" i="18"/>
  <c r="K15" i="19"/>
  <c r="Q15" i="18"/>
  <c r="P16" i="18"/>
  <c r="K16" i="19"/>
  <c r="Q16" i="18"/>
  <c r="P17" i="18"/>
  <c r="K17" i="19"/>
  <c r="Q17" i="18"/>
  <c r="K18" i="20"/>
  <c r="P18" i="20" s="1"/>
  <c r="Q18" i="20"/>
  <c r="K19" i="20"/>
  <c r="P19" i="20" s="1"/>
  <c r="Q19" i="20"/>
  <c r="H76" i="10"/>
  <c r="H115" i="10" s="1"/>
  <c r="Q5" i="19"/>
  <c r="L5" i="20"/>
  <c r="P5" i="19"/>
  <c r="K5" i="20"/>
  <c r="B47" i="11"/>
  <c r="U47" i="10"/>
  <c r="J47" i="10"/>
  <c r="J158" i="2"/>
  <c r="U158" i="2"/>
  <c r="B5" i="4"/>
  <c r="B38" i="4" s="1"/>
  <c r="U5" i="3"/>
  <c r="U38" i="3" s="1"/>
  <c r="K23" i="20" l="1"/>
  <c r="P23" i="20" s="1"/>
  <c r="S23" i="20"/>
  <c r="R23" i="20"/>
  <c r="O115" i="19"/>
  <c r="B125" i="20"/>
  <c r="H125" i="20" s="1"/>
  <c r="J125" i="19"/>
  <c r="Q23" i="20"/>
  <c r="H23" i="16"/>
  <c r="B23" i="17" s="1"/>
  <c r="P38" i="15"/>
  <c r="B156" i="17"/>
  <c r="H156" i="17" s="1"/>
  <c r="J156" i="16"/>
  <c r="B134" i="20"/>
  <c r="H134" i="20" s="1"/>
  <c r="J134" i="19"/>
  <c r="B105" i="20"/>
  <c r="H105" i="20" s="1"/>
  <c r="J105" i="19"/>
  <c r="U105" i="19"/>
  <c r="N135" i="15"/>
  <c r="S135" i="14"/>
  <c r="S134" i="14"/>
  <c r="N134" i="15"/>
  <c r="N156" i="14"/>
  <c r="S156" i="13"/>
  <c r="S157" i="13" s="1"/>
  <c r="S158" i="13" s="1"/>
  <c r="M135" i="15"/>
  <c r="R135" i="14"/>
  <c r="R134" i="14"/>
  <c r="M134" i="15"/>
  <c r="M156" i="14"/>
  <c r="R156" i="13"/>
  <c r="R157" i="13" s="1"/>
  <c r="R158" i="13" s="1"/>
  <c r="L105" i="22"/>
  <c r="Q105" i="21"/>
  <c r="O156" i="18"/>
  <c r="T156" i="17"/>
  <c r="O157" i="17"/>
  <c r="T134" i="17"/>
  <c r="T157" i="17" s="1"/>
  <c r="O134" i="18"/>
  <c r="T157" i="16"/>
  <c r="B104" i="22"/>
  <c r="H104" i="22" s="1"/>
  <c r="J104" i="21"/>
  <c r="U104" i="21"/>
  <c r="B94" i="22"/>
  <c r="H94" i="22" s="1"/>
  <c r="J94" i="21"/>
  <c r="U94" i="21"/>
  <c r="B95" i="22"/>
  <c r="H95" i="22" s="1"/>
  <c r="J95" i="21"/>
  <c r="U95" i="21"/>
  <c r="B133" i="23"/>
  <c r="H133" i="23" s="1"/>
  <c r="J133" i="22"/>
  <c r="B132" i="23"/>
  <c r="H132" i="23" s="1"/>
  <c r="J132" i="22"/>
  <c r="B131" i="23"/>
  <c r="H131" i="23" s="1"/>
  <c r="J131" i="22"/>
  <c r="B130" i="23"/>
  <c r="H130" i="23" s="1"/>
  <c r="J130" i="22"/>
  <c r="B129" i="23"/>
  <c r="H129" i="23" s="1"/>
  <c r="J129" i="22"/>
  <c r="B128" i="22"/>
  <c r="H128" i="22" s="1"/>
  <c r="J128" i="21"/>
  <c r="L157" i="16"/>
  <c r="Q134" i="16"/>
  <c r="L134" i="17"/>
  <c r="Q157" i="15"/>
  <c r="L156" i="17"/>
  <c r="Q156" i="16"/>
  <c r="K105" i="21"/>
  <c r="P105" i="20"/>
  <c r="M105" i="21"/>
  <c r="R105" i="20"/>
  <c r="N105" i="21"/>
  <c r="S105" i="20"/>
  <c r="O105" i="21"/>
  <c r="T105" i="20"/>
  <c r="B102" i="19"/>
  <c r="H102" i="19" s="1"/>
  <c r="J102" i="18"/>
  <c r="U102" i="18"/>
  <c r="P156" i="6"/>
  <c r="U156" i="6" s="1"/>
  <c r="K156" i="7"/>
  <c r="K157" i="6"/>
  <c r="K158" i="6" s="1"/>
  <c r="P157" i="6"/>
  <c r="P158" i="6" s="1"/>
  <c r="U134" i="6"/>
  <c r="P134" i="7"/>
  <c r="K157" i="7"/>
  <c r="K158" i="7" s="1"/>
  <c r="K134" i="8"/>
  <c r="P135" i="7"/>
  <c r="K135" i="8"/>
  <c r="Q158" i="14"/>
  <c r="H66" i="16"/>
  <c r="B66" i="17" s="1"/>
  <c r="J66" i="15"/>
  <c r="U66" i="15"/>
  <c r="J57" i="20"/>
  <c r="U57" i="20"/>
  <c r="O72" i="22"/>
  <c r="T72" i="21"/>
  <c r="N72" i="22"/>
  <c r="S72" i="21"/>
  <c r="M72" i="22"/>
  <c r="R72" i="21"/>
  <c r="K72" i="22"/>
  <c r="P72" i="21"/>
  <c r="L72" i="22"/>
  <c r="Q72" i="21"/>
  <c r="O71" i="22"/>
  <c r="T71" i="21"/>
  <c r="N71" i="22"/>
  <c r="S71" i="21"/>
  <c r="M71" i="22"/>
  <c r="R71" i="21"/>
  <c r="K71" i="22"/>
  <c r="P71" i="21"/>
  <c r="L71" i="22"/>
  <c r="Q71" i="21"/>
  <c r="O70" i="22"/>
  <c r="T70" i="21"/>
  <c r="N70" i="22"/>
  <c r="S70" i="21"/>
  <c r="M70" i="22"/>
  <c r="R70" i="21"/>
  <c r="K70" i="22"/>
  <c r="P70" i="21"/>
  <c r="L70" i="22"/>
  <c r="Q70" i="21"/>
  <c r="O69" i="22"/>
  <c r="T69" i="21"/>
  <c r="N69" i="22"/>
  <c r="S69" i="21"/>
  <c r="M69" i="22"/>
  <c r="R69" i="21"/>
  <c r="K69" i="22"/>
  <c r="P69" i="21"/>
  <c r="L69" i="22"/>
  <c r="Q69" i="21"/>
  <c r="O68" i="22"/>
  <c r="T68" i="21"/>
  <c r="N68" i="22"/>
  <c r="S68" i="21"/>
  <c r="M68" i="22"/>
  <c r="R68" i="21"/>
  <c r="K68" i="22"/>
  <c r="P68" i="21"/>
  <c r="L68" i="22"/>
  <c r="Q68" i="21"/>
  <c r="O67" i="22"/>
  <c r="T67" i="21"/>
  <c r="N67" i="22"/>
  <c r="S67" i="21"/>
  <c r="M67" i="22"/>
  <c r="R67" i="21"/>
  <c r="K67" i="22"/>
  <c r="P67" i="21"/>
  <c r="L67" i="22"/>
  <c r="Q67" i="21"/>
  <c r="O66" i="22"/>
  <c r="T66" i="21"/>
  <c r="N66" i="22"/>
  <c r="S66" i="21"/>
  <c r="M66" i="22"/>
  <c r="R66" i="21"/>
  <c r="K66" i="22"/>
  <c r="P66" i="21"/>
  <c r="L66" i="22"/>
  <c r="Q66" i="21"/>
  <c r="O65" i="22"/>
  <c r="T65" i="21"/>
  <c r="N65" i="22"/>
  <c r="S65" i="21"/>
  <c r="M65" i="22"/>
  <c r="R65" i="21"/>
  <c r="K65" i="22"/>
  <c r="P65" i="21"/>
  <c r="L65" i="22"/>
  <c r="Q65" i="21"/>
  <c r="O64" i="22"/>
  <c r="T64" i="21"/>
  <c r="N64" i="22"/>
  <c r="S64" i="21"/>
  <c r="M64" i="22"/>
  <c r="R64" i="21"/>
  <c r="K64" i="22"/>
  <c r="P64" i="21"/>
  <c r="L64" i="22"/>
  <c r="Q64" i="21"/>
  <c r="O63" i="22"/>
  <c r="T63" i="21"/>
  <c r="N63" i="22"/>
  <c r="S63" i="21"/>
  <c r="M63" i="22"/>
  <c r="R63" i="21"/>
  <c r="K63" i="22"/>
  <c r="P63" i="21"/>
  <c r="L63" i="22"/>
  <c r="Q63" i="21"/>
  <c r="O62" i="22"/>
  <c r="T62" i="21"/>
  <c r="N62" i="22"/>
  <c r="S62" i="21"/>
  <c r="M62" i="22"/>
  <c r="R62" i="21"/>
  <c r="K62" i="22"/>
  <c r="P62" i="21"/>
  <c r="L62" i="22"/>
  <c r="Q62" i="21"/>
  <c r="H61" i="18"/>
  <c r="J61" i="17"/>
  <c r="U61" i="17"/>
  <c r="B93" i="18"/>
  <c r="H93" i="18" s="1"/>
  <c r="J93" i="17"/>
  <c r="U93" i="17"/>
  <c r="B103" i="18"/>
  <c r="H103" i="18" s="1"/>
  <c r="J103" i="17"/>
  <c r="U103" i="17"/>
  <c r="N136" i="17"/>
  <c r="S136" i="16"/>
  <c r="N58" i="16"/>
  <c r="N73" i="16" s="1"/>
  <c r="S58" i="15"/>
  <c r="S73" i="15" s="1"/>
  <c r="M136" i="17"/>
  <c r="R136" i="16"/>
  <c r="M58" i="16"/>
  <c r="M73" i="16" s="1"/>
  <c r="R58" i="15"/>
  <c r="R73" i="15" s="1"/>
  <c r="L136" i="17"/>
  <c r="L157" i="17" s="1"/>
  <c r="Q136" i="16"/>
  <c r="L58" i="16"/>
  <c r="L73" i="16" s="1"/>
  <c r="Q58" i="15"/>
  <c r="Q73" i="15" s="1"/>
  <c r="N93" i="19"/>
  <c r="S93" i="18"/>
  <c r="N103" i="19"/>
  <c r="S103" i="18"/>
  <c r="M93" i="19"/>
  <c r="R93" i="18"/>
  <c r="M103" i="19"/>
  <c r="R103" i="18"/>
  <c r="K93" i="19"/>
  <c r="P93" i="18"/>
  <c r="K103" i="19"/>
  <c r="P103" i="18"/>
  <c r="U72" i="19"/>
  <c r="U72" i="20"/>
  <c r="U71" i="19"/>
  <c r="U71" i="20"/>
  <c r="U70" i="19"/>
  <c r="U70" i="20"/>
  <c r="U69" i="19"/>
  <c r="U69" i="20"/>
  <c r="U68" i="19"/>
  <c r="U68" i="20"/>
  <c r="U65" i="19"/>
  <c r="U65" i="20"/>
  <c r="U64" i="19"/>
  <c r="U64" i="20"/>
  <c r="U63" i="19"/>
  <c r="U63" i="20"/>
  <c r="U62" i="19"/>
  <c r="U62" i="20"/>
  <c r="O107" i="21"/>
  <c r="T107" i="20"/>
  <c r="U107" i="20" s="1"/>
  <c r="K108" i="21"/>
  <c r="P108" i="20"/>
  <c r="M108" i="21"/>
  <c r="R108" i="20"/>
  <c r="N108" i="21"/>
  <c r="S108" i="20"/>
  <c r="O108" i="21"/>
  <c r="T108" i="20"/>
  <c r="K109" i="21"/>
  <c r="P109" i="20"/>
  <c r="M109" i="21"/>
  <c r="R109" i="20"/>
  <c r="N109" i="21"/>
  <c r="S109" i="20"/>
  <c r="O109" i="21"/>
  <c r="T109" i="20"/>
  <c r="K110" i="21"/>
  <c r="P110" i="20"/>
  <c r="M110" i="21"/>
  <c r="R110" i="20"/>
  <c r="N110" i="21"/>
  <c r="S110" i="20"/>
  <c r="O110" i="21"/>
  <c r="T110" i="20"/>
  <c r="K111" i="21"/>
  <c r="P111" i="20"/>
  <c r="M111" i="21"/>
  <c r="R111" i="20"/>
  <c r="N111" i="21"/>
  <c r="S111" i="20"/>
  <c r="O111" i="21"/>
  <c r="T111" i="20"/>
  <c r="K112" i="21"/>
  <c r="P112" i="20"/>
  <c r="M112" i="21"/>
  <c r="R112" i="20"/>
  <c r="N112" i="21"/>
  <c r="S112" i="20"/>
  <c r="O112" i="21"/>
  <c r="T112" i="20"/>
  <c r="K113" i="21"/>
  <c r="P113" i="20"/>
  <c r="M113" i="21"/>
  <c r="R113" i="20"/>
  <c r="N113" i="21"/>
  <c r="S113" i="20"/>
  <c r="O113" i="21"/>
  <c r="T113" i="20"/>
  <c r="K114" i="21"/>
  <c r="P114" i="20"/>
  <c r="M114" i="21"/>
  <c r="R114" i="20"/>
  <c r="N114" i="21"/>
  <c r="S114" i="20"/>
  <c r="O114" i="21"/>
  <c r="T114" i="20"/>
  <c r="O92" i="21"/>
  <c r="T92" i="20"/>
  <c r="O102" i="21"/>
  <c r="T102" i="20"/>
  <c r="N92" i="21"/>
  <c r="S92" i="20"/>
  <c r="N102" i="21"/>
  <c r="S102" i="20"/>
  <c r="M92" i="21"/>
  <c r="R92" i="20"/>
  <c r="M102" i="21"/>
  <c r="R102" i="20"/>
  <c r="U92" i="19"/>
  <c r="K92" i="21"/>
  <c r="P92" i="20"/>
  <c r="U92" i="20" s="1"/>
  <c r="U102" i="19"/>
  <c r="K102" i="21"/>
  <c r="P102" i="20"/>
  <c r="B114" i="22"/>
  <c r="H114" i="22" s="1"/>
  <c r="J114" i="21"/>
  <c r="B113" i="22"/>
  <c r="H113" i="22" s="1"/>
  <c r="J113" i="21"/>
  <c r="B112" i="22"/>
  <c r="H112" i="22" s="1"/>
  <c r="J112" i="21"/>
  <c r="B111" i="22"/>
  <c r="H111" i="22" s="1"/>
  <c r="J111" i="21"/>
  <c r="B110" i="22"/>
  <c r="H110" i="22" s="1"/>
  <c r="J110" i="21"/>
  <c r="B109" i="22"/>
  <c r="H109" i="22" s="1"/>
  <c r="J109" i="21"/>
  <c r="B108" i="22"/>
  <c r="H108" i="22" s="1"/>
  <c r="J108" i="21"/>
  <c r="B107" i="22"/>
  <c r="H107" i="22" s="1"/>
  <c r="J107" i="21"/>
  <c r="B92" i="22"/>
  <c r="H92" i="22" s="1"/>
  <c r="J92" i="21"/>
  <c r="B91" i="22"/>
  <c r="H91" i="22" s="1"/>
  <c r="J91" i="21"/>
  <c r="B90" i="22"/>
  <c r="H90" i="22" s="1"/>
  <c r="J90" i="21"/>
  <c r="L93" i="21"/>
  <c r="Q93" i="20"/>
  <c r="L103" i="21"/>
  <c r="Q103" i="20"/>
  <c r="L96" i="21"/>
  <c r="Q96" i="20"/>
  <c r="L106" i="21"/>
  <c r="Q106" i="20"/>
  <c r="L91" i="23"/>
  <c r="Q91" i="22"/>
  <c r="L90" i="23"/>
  <c r="Q90" i="22"/>
  <c r="L89" i="23"/>
  <c r="Q89" i="22"/>
  <c r="L88" i="23"/>
  <c r="Q88" i="22"/>
  <c r="K104" i="25"/>
  <c r="P105" i="24"/>
  <c r="L104" i="25"/>
  <c r="Q105" i="24"/>
  <c r="M104" i="25"/>
  <c r="R105" i="24"/>
  <c r="N104" i="25"/>
  <c r="S105" i="24"/>
  <c r="O104" i="25"/>
  <c r="T105" i="24"/>
  <c r="K137" i="25"/>
  <c r="P137" i="24"/>
  <c r="L137" i="25"/>
  <c r="Q137" i="24"/>
  <c r="M137" i="25"/>
  <c r="R137" i="24"/>
  <c r="N137" i="25"/>
  <c r="S137" i="24"/>
  <c r="O137" i="25"/>
  <c r="T137" i="24"/>
  <c r="K138" i="25"/>
  <c r="P138" i="24"/>
  <c r="L138" i="25"/>
  <c r="Q138" i="24"/>
  <c r="M138" i="25"/>
  <c r="R138" i="24"/>
  <c r="N138" i="25"/>
  <c r="S138" i="24"/>
  <c r="O138" i="25"/>
  <c r="T138" i="24"/>
  <c r="K139" i="25"/>
  <c r="P139" i="24"/>
  <c r="L139" i="25"/>
  <c r="Q139" i="24"/>
  <c r="M139" i="25"/>
  <c r="R139" i="24"/>
  <c r="N139" i="25"/>
  <c r="S139" i="24"/>
  <c r="O139" i="25"/>
  <c r="T139" i="24"/>
  <c r="K140" i="25"/>
  <c r="P140" i="24"/>
  <c r="L140" i="25"/>
  <c r="Q140" i="24"/>
  <c r="M140" i="25"/>
  <c r="R140" i="24"/>
  <c r="N140" i="25"/>
  <c r="S140" i="24"/>
  <c r="O140" i="25"/>
  <c r="T140" i="24"/>
  <c r="K141" i="25"/>
  <c r="P141" i="24"/>
  <c r="L141" i="25"/>
  <c r="Q141" i="24"/>
  <c r="M141" i="25"/>
  <c r="R141" i="24"/>
  <c r="N141" i="25"/>
  <c r="S141" i="24"/>
  <c r="O141" i="25"/>
  <c r="T141" i="24"/>
  <c r="K142" i="25"/>
  <c r="P142" i="24"/>
  <c r="L142" i="25"/>
  <c r="Q142" i="24"/>
  <c r="M142" i="25"/>
  <c r="R142" i="24"/>
  <c r="N142" i="25"/>
  <c r="S142" i="24"/>
  <c r="O142" i="25"/>
  <c r="T142" i="24"/>
  <c r="K143" i="25"/>
  <c r="P143" i="24"/>
  <c r="L143" i="25"/>
  <c r="Q143" i="24"/>
  <c r="M143" i="25"/>
  <c r="R143" i="24"/>
  <c r="N143" i="25"/>
  <c r="S143" i="24"/>
  <c r="O143" i="25"/>
  <c r="T143" i="24"/>
  <c r="K144" i="25"/>
  <c r="P144" i="24"/>
  <c r="L144" i="25"/>
  <c r="Q144" i="24"/>
  <c r="M144" i="25"/>
  <c r="R144" i="24"/>
  <c r="N144" i="25"/>
  <c r="S144" i="24"/>
  <c r="O144" i="25"/>
  <c r="T144" i="24"/>
  <c r="K145" i="25"/>
  <c r="P145" i="24"/>
  <c r="L145" i="25"/>
  <c r="Q145" i="24"/>
  <c r="M145" i="25"/>
  <c r="R145" i="24"/>
  <c r="N145" i="25"/>
  <c r="S145" i="24"/>
  <c r="O145" i="25"/>
  <c r="T145" i="24"/>
  <c r="K146" i="25"/>
  <c r="P146" i="24"/>
  <c r="L146" i="25"/>
  <c r="Q146" i="24"/>
  <c r="M146" i="25"/>
  <c r="R146" i="24"/>
  <c r="N146" i="25"/>
  <c r="S146" i="24"/>
  <c r="O146" i="25"/>
  <c r="T146" i="24"/>
  <c r="K147" i="25"/>
  <c r="P147" i="24"/>
  <c r="L147" i="25"/>
  <c r="Q147" i="24"/>
  <c r="M147" i="25"/>
  <c r="R147" i="24"/>
  <c r="N147" i="25"/>
  <c r="S147" i="24"/>
  <c r="O147" i="25"/>
  <c r="T147" i="24"/>
  <c r="K148" i="25"/>
  <c r="P148" i="24"/>
  <c r="L148" i="25"/>
  <c r="Q148" i="24"/>
  <c r="M148" i="25"/>
  <c r="R148" i="24"/>
  <c r="N148" i="25"/>
  <c r="S148" i="24"/>
  <c r="O148" i="25"/>
  <c r="T148" i="24"/>
  <c r="K149" i="25"/>
  <c r="P149" i="24"/>
  <c r="L149" i="25"/>
  <c r="Q149" i="24"/>
  <c r="M149" i="25"/>
  <c r="R149" i="24"/>
  <c r="N149" i="25"/>
  <c r="S149" i="24"/>
  <c r="O149" i="25"/>
  <c r="T149" i="24"/>
  <c r="K150" i="25"/>
  <c r="P150" i="24"/>
  <c r="L150" i="25"/>
  <c r="Q150" i="24"/>
  <c r="M150" i="25"/>
  <c r="R150" i="24"/>
  <c r="N150" i="25"/>
  <c r="S150" i="24"/>
  <c r="O150" i="25"/>
  <c r="T150" i="24"/>
  <c r="K151" i="25"/>
  <c r="P151" i="24"/>
  <c r="L151" i="25"/>
  <c r="Q151" i="24"/>
  <c r="M151" i="25"/>
  <c r="R151" i="24"/>
  <c r="N151" i="25"/>
  <c r="S151" i="24"/>
  <c r="O151" i="25"/>
  <c r="T151" i="24"/>
  <c r="K152" i="25"/>
  <c r="P152" i="24"/>
  <c r="L152" i="25"/>
  <c r="Q152" i="24"/>
  <c r="M152" i="25"/>
  <c r="R152" i="24"/>
  <c r="N152" i="25"/>
  <c r="S152" i="24"/>
  <c r="O152" i="25"/>
  <c r="T152" i="24"/>
  <c r="K153" i="25"/>
  <c r="P153" i="24"/>
  <c r="L153" i="25"/>
  <c r="Q153" i="24"/>
  <c r="M153" i="25"/>
  <c r="R153" i="24"/>
  <c r="N153" i="25"/>
  <c r="S153" i="24"/>
  <c r="O153" i="25"/>
  <c r="T153" i="24"/>
  <c r="K154" i="25"/>
  <c r="P154" i="24"/>
  <c r="L154" i="25"/>
  <c r="Q154" i="24"/>
  <c r="M154" i="25"/>
  <c r="R154" i="24"/>
  <c r="N154" i="25"/>
  <c r="S154" i="24"/>
  <c r="O154" i="25"/>
  <c r="T154" i="24"/>
  <c r="K155" i="25"/>
  <c r="P155" i="24"/>
  <c r="L155" i="25"/>
  <c r="Q155" i="24"/>
  <c r="M155" i="25"/>
  <c r="R155" i="24"/>
  <c r="N155" i="25"/>
  <c r="S155" i="24"/>
  <c r="O155" i="25"/>
  <c r="T155" i="24"/>
  <c r="B137" i="24"/>
  <c r="H137" i="24" s="1"/>
  <c r="J137" i="23"/>
  <c r="U137" i="23"/>
  <c r="B138" i="24"/>
  <c r="H138" i="24" s="1"/>
  <c r="J138" i="23"/>
  <c r="U138" i="23"/>
  <c r="B139" i="24"/>
  <c r="H139" i="24" s="1"/>
  <c r="J139" i="23"/>
  <c r="U139" i="23"/>
  <c r="B140" i="24"/>
  <c r="H140" i="24" s="1"/>
  <c r="J140" i="23"/>
  <c r="U140" i="23"/>
  <c r="B141" i="24"/>
  <c r="H141" i="24" s="1"/>
  <c r="J141" i="23"/>
  <c r="U141" i="23"/>
  <c r="B142" i="24"/>
  <c r="H142" i="24" s="1"/>
  <c r="J142" i="23"/>
  <c r="U142" i="23"/>
  <c r="B143" i="24"/>
  <c r="H143" i="24" s="1"/>
  <c r="J143" i="23"/>
  <c r="U143" i="23"/>
  <c r="B144" i="24"/>
  <c r="H144" i="24" s="1"/>
  <c r="J144" i="23"/>
  <c r="U144" i="23"/>
  <c r="B145" i="24"/>
  <c r="H145" i="24" s="1"/>
  <c r="J145" i="23"/>
  <c r="U145" i="23"/>
  <c r="B146" i="24"/>
  <c r="H146" i="24" s="1"/>
  <c r="J146" i="23"/>
  <c r="U146" i="23"/>
  <c r="B147" i="24"/>
  <c r="H147" i="24" s="1"/>
  <c r="J147" i="23"/>
  <c r="U147" i="23"/>
  <c r="B148" i="24"/>
  <c r="H148" i="24" s="1"/>
  <c r="J148" i="23"/>
  <c r="U148" i="23"/>
  <c r="B149" i="24"/>
  <c r="H149" i="24" s="1"/>
  <c r="J149" i="23"/>
  <c r="U149" i="23"/>
  <c r="B150" i="24"/>
  <c r="H150" i="24" s="1"/>
  <c r="J150" i="23"/>
  <c r="U150" i="23"/>
  <c r="B151" i="24"/>
  <c r="H151" i="24" s="1"/>
  <c r="J151" i="23"/>
  <c r="U151" i="23"/>
  <c r="B152" i="24"/>
  <c r="H152" i="24" s="1"/>
  <c r="J152" i="23"/>
  <c r="U152" i="23"/>
  <c r="B153" i="24"/>
  <c r="H153" i="24" s="1"/>
  <c r="J153" i="23"/>
  <c r="U153" i="23"/>
  <c r="B154" i="24"/>
  <c r="H154" i="24" s="1"/>
  <c r="J154" i="23"/>
  <c r="U154" i="23"/>
  <c r="B155" i="24"/>
  <c r="H155" i="24" s="1"/>
  <c r="J155" i="23"/>
  <c r="U155" i="23"/>
  <c r="K94" i="25"/>
  <c r="P94" i="24"/>
  <c r="L94" i="25"/>
  <c r="Q94" i="24"/>
  <c r="M94" i="25"/>
  <c r="R94" i="24"/>
  <c r="N94" i="25"/>
  <c r="S94" i="24"/>
  <c r="O94" i="25"/>
  <c r="T94" i="24"/>
  <c r="K95" i="25"/>
  <c r="P95" i="24"/>
  <c r="L95" i="25"/>
  <c r="Q95" i="24"/>
  <c r="M95" i="25"/>
  <c r="R95" i="24"/>
  <c r="N95" i="25"/>
  <c r="S95" i="24"/>
  <c r="O95" i="25"/>
  <c r="T95" i="24"/>
  <c r="L27" i="23"/>
  <c r="Q27" i="22"/>
  <c r="M27" i="23"/>
  <c r="R27" i="22"/>
  <c r="N27" i="23"/>
  <c r="S27" i="22"/>
  <c r="O27" i="23"/>
  <c r="T27" i="22"/>
  <c r="L28" i="23"/>
  <c r="Q28" i="22"/>
  <c r="M28" i="23"/>
  <c r="R28" i="22"/>
  <c r="N28" i="23"/>
  <c r="S28" i="22"/>
  <c r="O28" i="23"/>
  <c r="T28" i="22"/>
  <c r="L29" i="23"/>
  <c r="Q29" i="22"/>
  <c r="M29" i="23"/>
  <c r="R29" i="22"/>
  <c r="N29" i="23"/>
  <c r="S29" i="22"/>
  <c r="O29" i="23"/>
  <c r="T29" i="22"/>
  <c r="L30" i="23"/>
  <c r="Q30" i="22"/>
  <c r="M30" i="23"/>
  <c r="R30" i="22"/>
  <c r="N30" i="23"/>
  <c r="S30" i="22"/>
  <c r="O30" i="23"/>
  <c r="T30" i="22"/>
  <c r="L31" i="23"/>
  <c r="Q31" i="22"/>
  <c r="M31" i="23"/>
  <c r="R31" i="22"/>
  <c r="N31" i="23"/>
  <c r="S31" i="22"/>
  <c r="O31" i="23"/>
  <c r="T31" i="22"/>
  <c r="L32" i="23"/>
  <c r="Q32" i="22"/>
  <c r="M32" i="23"/>
  <c r="R32" i="22"/>
  <c r="N32" i="23"/>
  <c r="S32" i="22"/>
  <c r="O32" i="23"/>
  <c r="T32" i="22"/>
  <c r="L33" i="23"/>
  <c r="Q33" i="22"/>
  <c r="M33" i="23"/>
  <c r="R33" i="22"/>
  <c r="N33" i="23"/>
  <c r="S33" i="22"/>
  <c r="O33" i="23"/>
  <c r="T33" i="22"/>
  <c r="L34" i="23"/>
  <c r="Q34" i="22"/>
  <c r="M34" i="23"/>
  <c r="R34" i="22"/>
  <c r="N34" i="23"/>
  <c r="S34" i="22"/>
  <c r="O34" i="23"/>
  <c r="T34" i="22"/>
  <c r="L35" i="23"/>
  <c r="Q35" i="22"/>
  <c r="M35" i="23"/>
  <c r="R35" i="22"/>
  <c r="N35" i="23"/>
  <c r="S35" i="22"/>
  <c r="O35" i="23"/>
  <c r="T35" i="22"/>
  <c r="L36" i="23"/>
  <c r="Q36" i="22"/>
  <c r="M36" i="23"/>
  <c r="R36" i="22"/>
  <c r="N36" i="23"/>
  <c r="S36" i="22"/>
  <c r="O36" i="23"/>
  <c r="T36" i="22"/>
  <c r="L37" i="23"/>
  <c r="Q37" i="22"/>
  <c r="M37" i="23"/>
  <c r="R37" i="22"/>
  <c r="N37" i="23"/>
  <c r="S37" i="22"/>
  <c r="O37" i="23"/>
  <c r="T37" i="22"/>
  <c r="B27" i="21"/>
  <c r="H27" i="21" s="1"/>
  <c r="J27" i="20"/>
  <c r="U27" i="20"/>
  <c r="B28" i="21"/>
  <c r="H28" i="21" s="1"/>
  <c r="J28" i="20"/>
  <c r="U28" i="20"/>
  <c r="B29" i="21"/>
  <c r="H29" i="21" s="1"/>
  <c r="J29" i="20"/>
  <c r="U29" i="20"/>
  <c r="B30" i="21"/>
  <c r="H30" i="21" s="1"/>
  <c r="J30" i="20"/>
  <c r="U30" i="20"/>
  <c r="B31" i="21"/>
  <c r="H31" i="21" s="1"/>
  <c r="J31" i="20"/>
  <c r="U31" i="20"/>
  <c r="B32" i="21"/>
  <c r="H32" i="21" s="1"/>
  <c r="J32" i="20"/>
  <c r="U32" i="20"/>
  <c r="B33" i="21"/>
  <c r="H33" i="21" s="1"/>
  <c r="J33" i="20"/>
  <c r="U33" i="20"/>
  <c r="B34" i="21"/>
  <c r="H34" i="21" s="1"/>
  <c r="J34" i="20"/>
  <c r="U34" i="20"/>
  <c r="B35" i="21"/>
  <c r="H35" i="21" s="1"/>
  <c r="J35" i="20"/>
  <c r="U35" i="20"/>
  <c r="B36" i="21"/>
  <c r="H36" i="21" s="1"/>
  <c r="J36" i="20"/>
  <c r="U36" i="20"/>
  <c r="B37" i="21"/>
  <c r="H37" i="21" s="1"/>
  <c r="J37" i="20"/>
  <c r="U37" i="20"/>
  <c r="L102" i="22"/>
  <c r="Q102" i="21"/>
  <c r="L92" i="22"/>
  <c r="Q92" i="21"/>
  <c r="O91" i="22"/>
  <c r="T91" i="21"/>
  <c r="N91" i="22"/>
  <c r="S91" i="21"/>
  <c r="M91" i="22"/>
  <c r="R91" i="21"/>
  <c r="K91" i="22"/>
  <c r="P91" i="21"/>
  <c r="U91" i="21" s="1"/>
  <c r="O90" i="22"/>
  <c r="T90" i="21"/>
  <c r="N90" i="22"/>
  <c r="S90" i="21"/>
  <c r="M90" i="22"/>
  <c r="R90" i="21"/>
  <c r="K90" i="22"/>
  <c r="P90" i="21"/>
  <c r="U90" i="21" s="1"/>
  <c r="O89" i="22"/>
  <c r="T89" i="21"/>
  <c r="N89" i="22"/>
  <c r="S89" i="21"/>
  <c r="M89" i="22"/>
  <c r="R89" i="21"/>
  <c r="U89" i="20"/>
  <c r="K89" i="22"/>
  <c r="P89" i="21"/>
  <c r="U89" i="21" s="1"/>
  <c r="O88" i="22"/>
  <c r="T88" i="21"/>
  <c r="N88" i="22"/>
  <c r="S88" i="21"/>
  <c r="M88" i="22"/>
  <c r="R88" i="21"/>
  <c r="U88" i="20"/>
  <c r="K88" i="22"/>
  <c r="P88" i="21"/>
  <c r="U88" i="21" s="1"/>
  <c r="L135" i="19"/>
  <c r="Q135" i="18"/>
  <c r="B89" i="23"/>
  <c r="H89" i="23" s="1"/>
  <c r="J89" i="22"/>
  <c r="B88" i="23"/>
  <c r="H88" i="23" s="1"/>
  <c r="J88" i="22"/>
  <c r="K107" i="22"/>
  <c r="P107" i="21"/>
  <c r="L107" i="22"/>
  <c r="Q107" i="21"/>
  <c r="M107" i="22"/>
  <c r="R107" i="21"/>
  <c r="N107" i="22"/>
  <c r="S107" i="21"/>
  <c r="L108" i="22"/>
  <c r="Q108" i="21"/>
  <c r="L109" i="22"/>
  <c r="Q109" i="21"/>
  <c r="L110" i="22"/>
  <c r="Q110" i="21"/>
  <c r="L111" i="22"/>
  <c r="Q111" i="21"/>
  <c r="L112" i="22"/>
  <c r="Q112" i="21"/>
  <c r="L113" i="22"/>
  <c r="Q113" i="21"/>
  <c r="L114" i="22"/>
  <c r="Q114" i="21"/>
  <c r="O103" i="20"/>
  <c r="T103" i="19"/>
  <c r="O93" i="20"/>
  <c r="T93" i="19"/>
  <c r="K106" i="20"/>
  <c r="P106" i="19"/>
  <c r="K96" i="20"/>
  <c r="P96" i="19"/>
  <c r="M106" i="20"/>
  <c r="R106" i="19"/>
  <c r="M96" i="20"/>
  <c r="R96" i="19"/>
  <c r="N106" i="20"/>
  <c r="S106" i="19"/>
  <c r="N96" i="20"/>
  <c r="S96" i="19"/>
  <c r="O106" i="20"/>
  <c r="T106" i="19"/>
  <c r="O96" i="20"/>
  <c r="T96" i="19"/>
  <c r="O135" i="20"/>
  <c r="T135" i="19"/>
  <c r="N61" i="20"/>
  <c r="S61" i="20" s="1"/>
  <c r="S61" i="19"/>
  <c r="M61" i="20"/>
  <c r="R61" i="20" s="1"/>
  <c r="R61" i="19"/>
  <c r="L61" i="20"/>
  <c r="Q61" i="20" s="1"/>
  <c r="Q61" i="19"/>
  <c r="K61" i="20"/>
  <c r="P61" i="20" s="1"/>
  <c r="P61" i="19"/>
  <c r="O58" i="17"/>
  <c r="O73" i="17" s="1"/>
  <c r="O158" i="17" s="1"/>
  <c r="T58" i="16"/>
  <c r="T73" i="16" s="1"/>
  <c r="T158" i="16" s="1"/>
  <c r="B106" i="19"/>
  <c r="J106" i="18"/>
  <c r="U106" i="18"/>
  <c r="B96" i="19"/>
  <c r="H96" i="19" s="1"/>
  <c r="J96" i="18"/>
  <c r="U96" i="18"/>
  <c r="B58" i="6"/>
  <c r="J58" i="5"/>
  <c r="J73" i="5" s="1"/>
  <c r="U58" i="5"/>
  <c r="U73" i="5" s="1"/>
  <c r="K58" i="9"/>
  <c r="K73" i="9" s="1"/>
  <c r="P58" i="8"/>
  <c r="P73" i="8" s="1"/>
  <c r="K136" i="10"/>
  <c r="P136" i="9"/>
  <c r="B72" i="23"/>
  <c r="H72" i="23" s="1"/>
  <c r="J72" i="22"/>
  <c r="B71" i="23"/>
  <c r="H71" i="23" s="1"/>
  <c r="J71" i="22"/>
  <c r="B70" i="23"/>
  <c r="H70" i="23" s="1"/>
  <c r="J70" i="22"/>
  <c r="B69" i="23"/>
  <c r="H69" i="23" s="1"/>
  <c r="J69" i="22"/>
  <c r="B68" i="23"/>
  <c r="H68" i="23" s="1"/>
  <c r="J68" i="22"/>
  <c r="B67" i="23"/>
  <c r="H67" i="23" s="1"/>
  <c r="J67" i="22"/>
  <c r="B66" i="23"/>
  <c r="H66" i="23" s="1"/>
  <c r="J66" i="22"/>
  <c r="B65" i="23"/>
  <c r="H65" i="23" s="1"/>
  <c r="J65" i="22"/>
  <c r="B64" i="23"/>
  <c r="H64" i="23" s="1"/>
  <c r="J64" i="22"/>
  <c r="B63" i="23"/>
  <c r="H63" i="23" s="1"/>
  <c r="J63" i="22"/>
  <c r="B62" i="23"/>
  <c r="H62" i="23" s="1"/>
  <c r="J62" i="22"/>
  <c r="O136" i="19"/>
  <c r="T136" i="18"/>
  <c r="B127" i="21"/>
  <c r="H127" i="21" s="1"/>
  <c r="J127" i="20"/>
  <c r="B126" i="21"/>
  <c r="H126" i="21" s="1"/>
  <c r="J126" i="20"/>
  <c r="B124" i="21"/>
  <c r="H124" i="21" s="1"/>
  <c r="J124" i="20"/>
  <c r="B123" i="21"/>
  <c r="H123" i="21" s="1"/>
  <c r="J123" i="20"/>
  <c r="B122" i="21"/>
  <c r="H122" i="21" s="1"/>
  <c r="J122" i="20"/>
  <c r="B121" i="21"/>
  <c r="H121" i="21" s="1"/>
  <c r="J121" i="20"/>
  <c r="B120" i="21"/>
  <c r="H120" i="21" s="1"/>
  <c r="J120" i="20"/>
  <c r="B119" i="21"/>
  <c r="H119" i="21" s="1"/>
  <c r="J119" i="20"/>
  <c r="L21" i="25"/>
  <c r="Q21" i="24"/>
  <c r="M21" i="25"/>
  <c r="R21" i="24"/>
  <c r="N21" i="25"/>
  <c r="S21" i="24"/>
  <c r="O21" i="25"/>
  <c r="T21" i="24"/>
  <c r="L22" i="25"/>
  <c r="Q22" i="24"/>
  <c r="M22" i="25"/>
  <c r="R22" i="24"/>
  <c r="N22" i="25"/>
  <c r="S22" i="24"/>
  <c r="O22" i="25"/>
  <c r="T22" i="24"/>
  <c r="K20" i="16"/>
  <c r="K38" i="16" s="1"/>
  <c r="J158" i="3"/>
  <c r="H158" i="3"/>
  <c r="H136" i="4" s="1"/>
  <c r="U22" i="20"/>
  <c r="B22" i="21"/>
  <c r="H22" i="21" s="1"/>
  <c r="J22" i="20"/>
  <c r="U21" i="20"/>
  <c r="B21" i="21"/>
  <c r="H21" i="21" s="1"/>
  <c r="J21" i="20"/>
  <c r="T20" i="19"/>
  <c r="T38" i="19" s="1"/>
  <c r="S20" i="18"/>
  <c r="S38" i="18" s="1"/>
  <c r="R20" i="18"/>
  <c r="R38" i="18" s="1"/>
  <c r="Q20" i="15"/>
  <c r="U18" i="14"/>
  <c r="J18" i="14"/>
  <c r="U19" i="14"/>
  <c r="J19" i="14"/>
  <c r="U23" i="16"/>
  <c r="J23" i="16"/>
  <c r="U26" i="20"/>
  <c r="U25" i="20"/>
  <c r="U24" i="20"/>
  <c r="J24" i="20"/>
  <c r="H5" i="4"/>
  <c r="H38" i="4" s="1"/>
  <c r="B158" i="4"/>
  <c r="T19" i="22"/>
  <c r="S19" i="22"/>
  <c r="R19" i="22"/>
  <c r="T18" i="22"/>
  <c r="S18" i="22"/>
  <c r="R18" i="22"/>
  <c r="T17" i="20"/>
  <c r="S17" i="20"/>
  <c r="R17" i="20"/>
  <c r="T16" i="20"/>
  <c r="S16" i="20"/>
  <c r="R16" i="20"/>
  <c r="T15" i="20"/>
  <c r="S15" i="20"/>
  <c r="R15" i="20"/>
  <c r="T14" i="20"/>
  <c r="S14" i="20"/>
  <c r="R14" i="20"/>
  <c r="T13" i="20"/>
  <c r="S13" i="20"/>
  <c r="R13" i="20"/>
  <c r="T12" i="20"/>
  <c r="S12" i="20"/>
  <c r="R12" i="20"/>
  <c r="T11" i="20"/>
  <c r="S11" i="20"/>
  <c r="R11" i="20"/>
  <c r="T10" i="20"/>
  <c r="S10" i="20"/>
  <c r="R10" i="20"/>
  <c r="T9" i="20"/>
  <c r="S9" i="20"/>
  <c r="R9" i="20"/>
  <c r="T8" i="20"/>
  <c r="S8" i="20"/>
  <c r="R8" i="20"/>
  <c r="T7" i="20"/>
  <c r="S7" i="20"/>
  <c r="R7" i="20"/>
  <c r="S6" i="20"/>
  <c r="R6" i="20"/>
  <c r="T41" i="20"/>
  <c r="O41" i="21"/>
  <c r="T23" i="22" s="1"/>
  <c r="O57" i="21"/>
  <c r="N57" i="21"/>
  <c r="M57" i="21"/>
  <c r="T56" i="20"/>
  <c r="O56" i="21"/>
  <c r="S56" i="20"/>
  <c r="N56" i="21"/>
  <c r="R56" i="20"/>
  <c r="M56" i="21"/>
  <c r="T55" i="20"/>
  <c r="O55" i="21"/>
  <c r="S55" i="20"/>
  <c r="N55" i="21"/>
  <c r="R55" i="20"/>
  <c r="M55" i="21"/>
  <c r="T54" i="20"/>
  <c r="O54" i="21"/>
  <c r="S54" i="20"/>
  <c r="N54" i="21"/>
  <c r="R54" i="20"/>
  <c r="M54" i="21"/>
  <c r="T53" i="20"/>
  <c r="O53" i="21"/>
  <c r="S53" i="20"/>
  <c r="N53" i="21"/>
  <c r="R53" i="20"/>
  <c r="M53" i="21"/>
  <c r="T52" i="20"/>
  <c r="O52" i="21"/>
  <c r="S52" i="20"/>
  <c r="N52" i="21"/>
  <c r="R52" i="20"/>
  <c r="M52" i="21"/>
  <c r="T51" i="20"/>
  <c r="O51" i="21"/>
  <c r="S51" i="20"/>
  <c r="N51" i="21"/>
  <c r="R51" i="20"/>
  <c r="M51" i="21"/>
  <c r="T50" i="20"/>
  <c r="O50" i="21"/>
  <c r="S50" i="20"/>
  <c r="N50" i="21"/>
  <c r="R50" i="20"/>
  <c r="M50" i="21"/>
  <c r="T49" i="20"/>
  <c r="O49" i="21"/>
  <c r="S49" i="20"/>
  <c r="N49" i="21"/>
  <c r="R49" i="20"/>
  <c r="M49" i="21"/>
  <c r="T48" i="20"/>
  <c r="O48" i="21"/>
  <c r="S48" i="20"/>
  <c r="N48" i="21"/>
  <c r="R48" i="20"/>
  <c r="M48" i="21"/>
  <c r="T47" i="20"/>
  <c r="O47" i="21"/>
  <c r="S47" i="20"/>
  <c r="N47" i="21"/>
  <c r="R47" i="20"/>
  <c r="M47" i="21"/>
  <c r="T46" i="20"/>
  <c r="O46" i="21"/>
  <c r="S46" i="20"/>
  <c r="N46" i="21"/>
  <c r="R46" i="20"/>
  <c r="M46" i="21"/>
  <c r="T45" i="20"/>
  <c r="O45" i="21"/>
  <c r="S45" i="20"/>
  <c r="N45" i="21"/>
  <c r="R45" i="20"/>
  <c r="M45" i="21"/>
  <c r="T44" i="20"/>
  <c r="O44" i="21"/>
  <c r="T26" i="22" s="1"/>
  <c r="S44" i="20"/>
  <c r="N44" i="21"/>
  <c r="S26" i="22" s="1"/>
  <c r="R44" i="20"/>
  <c r="M44" i="21"/>
  <c r="R26" i="22" s="1"/>
  <c r="T43" i="20"/>
  <c r="O43" i="21"/>
  <c r="T25" i="22" s="1"/>
  <c r="S43" i="20"/>
  <c r="N43" i="21"/>
  <c r="S25" i="22" s="1"/>
  <c r="R43" i="20"/>
  <c r="M43" i="21"/>
  <c r="R25" i="22" s="1"/>
  <c r="T42" i="20"/>
  <c r="O42" i="21"/>
  <c r="T24" i="22" s="1"/>
  <c r="S42" i="20"/>
  <c r="N42" i="21"/>
  <c r="S24" i="22" s="1"/>
  <c r="R42" i="20"/>
  <c r="M42" i="21"/>
  <c r="R24" i="22" s="1"/>
  <c r="T101" i="20"/>
  <c r="O101" i="21"/>
  <c r="S101" i="20"/>
  <c r="N101" i="21"/>
  <c r="R101" i="20"/>
  <c r="M101" i="21"/>
  <c r="P101" i="20"/>
  <c r="K101" i="21"/>
  <c r="U101" i="19"/>
  <c r="Q101" i="20"/>
  <c r="L101" i="21"/>
  <c r="T100" i="20"/>
  <c r="O100" i="21"/>
  <c r="S100" i="20"/>
  <c r="N100" i="21"/>
  <c r="R100" i="20"/>
  <c r="M100" i="21"/>
  <c r="P100" i="20"/>
  <c r="K100" i="21"/>
  <c r="U100" i="19"/>
  <c r="Q100" i="20"/>
  <c r="L100" i="21"/>
  <c r="T99" i="20"/>
  <c r="O99" i="21"/>
  <c r="S99" i="20"/>
  <c r="N99" i="21"/>
  <c r="R99" i="20"/>
  <c r="M99" i="21"/>
  <c r="P99" i="20"/>
  <c r="K99" i="21"/>
  <c r="U99" i="19"/>
  <c r="Q99" i="20"/>
  <c r="L99" i="21"/>
  <c r="T98" i="20"/>
  <c r="O98" i="21"/>
  <c r="N98" i="21"/>
  <c r="M98" i="21"/>
  <c r="K98" i="21"/>
  <c r="L98" i="21"/>
  <c r="T97" i="20"/>
  <c r="O97" i="21"/>
  <c r="N97" i="21"/>
  <c r="M97" i="21"/>
  <c r="K97" i="21"/>
  <c r="L97" i="21"/>
  <c r="T87" i="20"/>
  <c r="O87" i="21"/>
  <c r="S87" i="20"/>
  <c r="N87" i="21"/>
  <c r="R87" i="20"/>
  <c r="M87" i="21"/>
  <c r="P87" i="20"/>
  <c r="K87" i="21"/>
  <c r="U87" i="19"/>
  <c r="Q87" i="20"/>
  <c r="L87" i="21"/>
  <c r="T86" i="20"/>
  <c r="O86" i="21"/>
  <c r="S86" i="20"/>
  <c r="N86" i="21"/>
  <c r="R86" i="20"/>
  <c r="M86" i="21"/>
  <c r="P86" i="20"/>
  <c r="K86" i="21"/>
  <c r="U86" i="19"/>
  <c r="Q86" i="20"/>
  <c r="L86" i="21"/>
  <c r="T85" i="20"/>
  <c r="O85" i="21"/>
  <c r="S85" i="20"/>
  <c r="N85" i="21"/>
  <c r="R85" i="20"/>
  <c r="M85" i="21"/>
  <c r="P85" i="20"/>
  <c r="K85" i="21"/>
  <c r="U85" i="19"/>
  <c r="Q85" i="20"/>
  <c r="L85" i="21"/>
  <c r="T84" i="20"/>
  <c r="O84" i="21"/>
  <c r="S84" i="20"/>
  <c r="N84" i="21"/>
  <c r="R84" i="20"/>
  <c r="M84" i="21"/>
  <c r="P84" i="20"/>
  <c r="K84" i="21"/>
  <c r="U84" i="19"/>
  <c r="Q84" i="20"/>
  <c r="L84" i="21"/>
  <c r="T83" i="20"/>
  <c r="O83" i="21"/>
  <c r="S83" i="20"/>
  <c r="N83" i="21"/>
  <c r="R83" i="20"/>
  <c r="M83" i="21"/>
  <c r="P83" i="20"/>
  <c r="K83" i="21"/>
  <c r="U83" i="19"/>
  <c r="Q83" i="20"/>
  <c r="L83" i="21"/>
  <c r="T82" i="20"/>
  <c r="O82" i="21"/>
  <c r="S82" i="20"/>
  <c r="N82" i="21"/>
  <c r="R82" i="20"/>
  <c r="M82" i="21"/>
  <c r="P82" i="20"/>
  <c r="K82" i="21"/>
  <c r="U82" i="19"/>
  <c r="Q82" i="20"/>
  <c r="L82" i="21"/>
  <c r="T81" i="20"/>
  <c r="O81" i="21"/>
  <c r="S81" i="20"/>
  <c r="N81" i="21"/>
  <c r="R81" i="20"/>
  <c r="M81" i="21"/>
  <c r="P81" i="20"/>
  <c r="K81" i="21"/>
  <c r="U81" i="19"/>
  <c r="Q81" i="20"/>
  <c r="L81" i="21"/>
  <c r="T80" i="20"/>
  <c r="O80" i="21"/>
  <c r="S80" i="20"/>
  <c r="N80" i="21"/>
  <c r="R80" i="20"/>
  <c r="M80" i="21"/>
  <c r="P80" i="20"/>
  <c r="K80" i="21"/>
  <c r="U80" i="19"/>
  <c r="Q80" i="20"/>
  <c r="L80" i="21"/>
  <c r="T79" i="20"/>
  <c r="O79" i="21"/>
  <c r="S79" i="20"/>
  <c r="N79" i="21"/>
  <c r="R79" i="20"/>
  <c r="M79" i="21"/>
  <c r="P79" i="20"/>
  <c r="K79" i="21"/>
  <c r="U79" i="19"/>
  <c r="Q79" i="20"/>
  <c r="L79" i="21"/>
  <c r="T78" i="20"/>
  <c r="O78" i="21"/>
  <c r="S78" i="20"/>
  <c r="N78" i="21"/>
  <c r="R78" i="20"/>
  <c r="M78" i="21"/>
  <c r="P78" i="20"/>
  <c r="K78" i="21"/>
  <c r="U78" i="19"/>
  <c r="Q78" i="20"/>
  <c r="L78" i="21"/>
  <c r="T77" i="20"/>
  <c r="O77" i="21"/>
  <c r="S77" i="20"/>
  <c r="N77" i="21"/>
  <c r="R77" i="20"/>
  <c r="M77" i="21"/>
  <c r="P77" i="20"/>
  <c r="K77" i="21"/>
  <c r="U77" i="19"/>
  <c r="Q77" i="20"/>
  <c r="L77" i="21"/>
  <c r="B118" i="11"/>
  <c r="J118" i="10"/>
  <c r="U118" i="10"/>
  <c r="T6" i="20"/>
  <c r="P118" i="19"/>
  <c r="K118" i="20"/>
  <c r="Q118" i="19"/>
  <c r="L118" i="20"/>
  <c r="R118" i="19"/>
  <c r="M118" i="20"/>
  <c r="S118" i="19"/>
  <c r="N118" i="20"/>
  <c r="T118" i="19"/>
  <c r="O118" i="20"/>
  <c r="S41" i="19"/>
  <c r="N41" i="20"/>
  <c r="S23" i="21" s="1"/>
  <c r="R41" i="19"/>
  <c r="M41" i="20"/>
  <c r="R23" i="21" s="1"/>
  <c r="P119" i="20"/>
  <c r="K119" i="21"/>
  <c r="Q119" i="20"/>
  <c r="L119" i="21"/>
  <c r="R119" i="20"/>
  <c r="M119" i="21"/>
  <c r="S119" i="20"/>
  <c r="N119" i="21"/>
  <c r="T119" i="20"/>
  <c r="O119" i="21"/>
  <c r="Q120" i="19"/>
  <c r="L120" i="20"/>
  <c r="P120" i="19"/>
  <c r="K120" i="20"/>
  <c r="U120" i="18"/>
  <c r="R120" i="19"/>
  <c r="M120" i="20"/>
  <c r="S120" i="19"/>
  <c r="N120" i="20"/>
  <c r="T120" i="19"/>
  <c r="O120" i="20"/>
  <c r="Q121" i="19"/>
  <c r="L121" i="20"/>
  <c r="P121" i="19"/>
  <c r="K121" i="20"/>
  <c r="U121" i="18"/>
  <c r="R121" i="19"/>
  <c r="M121" i="20"/>
  <c r="S121" i="19"/>
  <c r="N121" i="20"/>
  <c r="T121" i="19"/>
  <c r="O121" i="20"/>
  <c r="Q122" i="19"/>
  <c r="L122" i="20"/>
  <c r="P122" i="19"/>
  <c r="K122" i="20"/>
  <c r="U122" i="18"/>
  <c r="R122" i="19"/>
  <c r="M122" i="20"/>
  <c r="S122" i="19"/>
  <c r="N122" i="20"/>
  <c r="T122" i="19"/>
  <c r="O122" i="20"/>
  <c r="Q123" i="19"/>
  <c r="L123" i="20"/>
  <c r="P123" i="19"/>
  <c r="K123" i="20"/>
  <c r="U123" i="18"/>
  <c r="R123" i="19"/>
  <c r="M123" i="20"/>
  <c r="S123" i="19"/>
  <c r="N123" i="20"/>
  <c r="T123" i="19"/>
  <c r="O123" i="20"/>
  <c r="Q124" i="19"/>
  <c r="L124" i="20"/>
  <c r="P124" i="19"/>
  <c r="K124" i="20"/>
  <c r="U124" i="18"/>
  <c r="R124" i="19"/>
  <c r="M124" i="20"/>
  <c r="S124" i="19"/>
  <c r="N124" i="20"/>
  <c r="T124" i="19"/>
  <c r="O124" i="20"/>
  <c r="Q125" i="19"/>
  <c r="L125" i="20"/>
  <c r="P125" i="19"/>
  <c r="K125" i="20"/>
  <c r="U125" i="18"/>
  <c r="R125" i="19"/>
  <c r="M125" i="20"/>
  <c r="S125" i="19"/>
  <c r="N125" i="20"/>
  <c r="T125" i="19"/>
  <c r="O125" i="20"/>
  <c r="Q126" i="19"/>
  <c r="L126" i="20"/>
  <c r="P126" i="19"/>
  <c r="K126" i="20"/>
  <c r="U126" i="18"/>
  <c r="R126" i="19"/>
  <c r="M126" i="20"/>
  <c r="S126" i="19"/>
  <c r="N126" i="20"/>
  <c r="T126" i="19"/>
  <c r="O126" i="20"/>
  <c r="Q127" i="19"/>
  <c r="L127" i="20"/>
  <c r="P127" i="19"/>
  <c r="K127" i="20"/>
  <c r="U127" i="18"/>
  <c r="R127" i="19"/>
  <c r="M127" i="20"/>
  <c r="S127" i="19"/>
  <c r="N127" i="20"/>
  <c r="T127" i="19"/>
  <c r="O127" i="20"/>
  <c r="Q128" i="19"/>
  <c r="L128" i="20"/>
  <c r="P128" i="19"/>
  <c r="K128" i="20"/>
  <c r="U128" i="18"/>
  <c r="R128" i="19"/>
  <c r="M128" i="20"/>
  <c r="S128" i="19"/>
  <c r="N128" i="20"/>
  <c r="T128" i="19"/>
  <c r="O128" i="20"/>
  <c r="Q129" i="19"/>
  <c r="L129" i="20"/>
  <c r="P129" i="19"/>
  <c r="K129" i="20"/>
  <c r="U129" i="18"/>
  <c r="R129" i="19"/>
  <c r="M129" i="20"/>
  <c r="S129" i="19"/>
  <c r="N129" i="20"/>
  <c r="T129" i="19"/>
  <c r="O129" i="20"/>
  <c r="Q130" i="19"/>
  <c r="L130" i="20"/>
  <c r="P130" i="19"/>
  <c r="K130" i="20"/>
  <c r="U130" i="18"/>
  <c r="R130" i="19"/>
  <c r="M130" i="20"/>
  <c r="S130" i="19"/>
  <c r="N130" i="20"/>
  <c r="T130" i="19"/>
  <c r="O130" i="20"/>
  <c r="Q131" i="19"/>
  <c r="L131" i="20"/>
  <c r="P131" i="19"/>
  <c r="K131" i="20"/>
  <c r="U131" i="18"/>
  <c r="R131" i="19"/>
  <c r="M131" i="20"/>
  <c r="S131" i="19"/>
  <c r="N131" i="20"/>
  <c r="T131" i="19"/>
  <c r="O131" i="20"/>
  <c r="Q132" i="19"/>
  <c r="L132" i="20"/>
  <c r="P132" i="19"/>
  <c r="K132" i="20"/>
  <c r="U132" i="18"/>
  <c r="R132" i="19"/>
  <c r="M132" i="20"/>
  <c r="S132" i="19"/>
  <c r="N132" i="20"/>
  <c r="T132" i="19"/>
  <c r="O132" i="20"/>
  <c r="Q133" i="19"/>
  <c r="L133" i="20"/>
  <c r="P133" i="19"/>
  <c r="K133" i="20"/>
  <c r="U133" i="18"/>
  <c r="R133" i="19"/>
  <c r="M133" i="20"/>
  <c r="S133" i="19"/>
  <c r="N133" i="20"/>
  <c r="T133" i="19"/>
  <c r="O133" i="20"/>
  <c r="B101" i="22"/>
  <c r="H101" i="22" s="1"/>
  <c r="J101" i="21"/>
  <c r="B100" i="22"/>
  <c r="H100" i="22" s="1"/>
  <c r="J100" i="21"/>
  <c r="B99" i="22"/>
  <c r="H99" i="22" s="1"/>
  <c r="J99" i="21"/>
  <c r="J98" i="21"/>
  <c r="J97" i="21"/>
  <c r="B87" i="22"/>
  <c r="H87" i="22" s="1"/>
  <c r="J87" i="21"/>
  <c r="B86" i="22"/>
  <c r="H86" i="22" s="1"/>
  <c r="J86" i="21"/>
  <c r="B85" i="22"/>
  <c r="H85" i="22" s="1"/>
  <c r="J85" i="21"/>
  <c r="B84" i="22"/>
  <c r="H84" i="22" s="1"/>
  <c r="J84" i="21"/>
  <c r="B83" i="22"/>
  <c r="H83" i="22" s="1"/>
  <c r="J83" i="21"/>
  <c r="B82" i="22"/>
  <c r="H82" i="22" s="1"/>
  <c r="J82" i="21"/>
  <c r="B81" i="22"/>
  <c r="H81" i="22" s="1"/>
  <c r="J81" i="21"/>
  <c r="B80" i="22"/>
  <c r="H80" i="22" s="1"/>
  <c r="J80" i="21"/>
  <c r="B79" i="22"/>
  <c r="H79" i="22" s="1"/>
  <c r="J79" i="21"/>
  <c r="B78" i="22"/>
  <c r="H78" i="22" s="1"/>
  <c r="J78" i="21"/>
  <c r="B77" i="22"/>
  <c r="H77" i="22" s="1"/>
  <c r="J77" i="21"/>
  <c r="T5" i="21"/>
  <c r="O5" i="22"/>
  <c r="S5" i="20"/>
  <c r="N5" i="21"/>
  <c r="R5" i="20"/>
  <c r="M5" i="21"/>
  <c r="T76" i="19"/>
  <c r="T115" i="19" s="1"/>
  <c r="O76" i="20"/>
  <c r="O61" i="21" s="1"/>
  <c r="S76" i="19"/>
  <c r="N76" i="20"/>
  <c r="N61" i="21" s="1"/>
  <c r="R76" i="19"/>
  <c r="M76" i="20"/>
  <c r="M61" i="21" s="1"/>
  <c r="P76" i="19"/>
  <c r="K76" i="20"/>
  <c r="K61" i="21" s="1"/>
  <c r="Q76" i="19"/>
  <c r="Q115" i="19" s="1"/>
  <c r="L76" i="20"/>
  <c r="L61" i="21" s="1"/>
  <c r="Q47" i="19"/>
  <c r="L47" i="20"/>
  <c r="P47" i="19"/>
  <c r="K47" i="20"/>
  <c r="K29" i="21" s="1"/>
  <c r="P29" i="21" s="1"/>
  <c r="Q57" i="19"/>
  <c r="P57" i="19"/>
  <c r="U57" i="18"/>
  <c r="J57" i="19"/>
  <c r="U57" i="19"/>
  <c r="Q56" i="19"/>
  <c r="L56" i="20"/>
  <c r="P56" i="19"/>
  <c r="K56" i="20"/>
  <c r="U56" i="18"/>
  <c r="B56" i="20"/>
  <c r="H56" i="20" s="1"/>
  <c r="J56" i="19"/>
  <c r="U56" i="19"/>
  <c r="Q55" i="19"/>
  <c r="L55" i="20"/>
  <c r="P55" i="19"/>
  <c r="K55" i="20"/>
  <c r="K37" i="21" s="1"/>
  <c r="P37" i="21" s="1"/>
  <c r="U55" i="18"/>
  <c r="B55" i="20"/>
  <c r="H55" i="20" s="1"/>
  <c r="J55" i="19"/>
  <c r="U55" i="19"/>
  <c r="Q54" i="19"/>
  <c r="L54" i="20"/>
  <c r="P54" i="19"/>
  <c r="K54" i="20"/>
  <c r="K36" i="21" s="1"/>
  <c r="P36" i="21" s="1"/>
  <c r="U54" i="18"/>
  <c r="B54" i="20"/>
  <c r="H54" i="20" s="1"/>
  <c r="J54" i="19"/>
  <c r="U54" i="19"/>
  <c r="Q53" i="19"/>
  <c r="L53" i="20"/>
  <c r="P53" i="19"/>
  <c r="K53" i="20"/>
  <c r="K35" i="21" s="1"/>
  <c r="P35" i="21" s="1"/>
  <c r="U53" i="18"/>
  <c r="B53" i="20"/>
  <c r="H53" i="20" s="1"/>
  <c r="J53" i="19"/>
  <c r="U53" i="19"/>
  <c r="Q52" i="19"/>
  <c r="L52" i="20"/>
  <c r="P52" i="19"/>
  <c r="K52" i="20"/>
  <c r="K34" i="21" s="1"/>
  <c r="P34" i="21" s="1"/>
  <c r="U52" i="18"/>
  <c r="B52" i="20"/>
  <c r="H52" i="20" s="1"/>
  <c r="J52" i="19"/>
  <c r="U52" i="19"/>
  <c r="Q51" i="19"/>
  <c r="L51" i="20"/>
  <c r="P51" i="19"/>
  <c r="K51" i="20"/>
  <c r="K33" i="21" s="1"/>
  <c r="P33" i="21" s="1"/>
  <c r="U51" i="18"/>
  <c r="B51" i="20"/>
  <c r="H51" i="20" s="1"/>
  <c r="J51" i="19"/>
  <c r="U51" i="19"/>
  <c r="Q50" i="19"/>
  <c r="L50" i="20"/>
  <c r="P50" i="19"/>
  <c r="K50" i="20"/>
  <c r="K32" i="21" s="1"/>
  <c r="P32" i="21" s="1"/>
  <c r="U50" i="18"/>
  <c r="B50" i="20"/>
  <c r="H50" i="20" s="1"/>
  <c r="J50" i="19"/>
  <c r="U50" i="19"/>
  <c r="Q49" i="19"/>
  <c r="L49" i="20"/>
  <c r="P49" i="19"/>
  <c r="K49" i="20"/>
  <c r="K31" i="21" s="1"/>
  <c r="P31" i="21" s="1"/>
  <c r="U49" i="18"/>
  <c r="B49" i="20"/>
  <c r="H49" i="20" s="1"/>
  <c r="J49" i="19"/>
  <c r="U49" i="19"/>
  <c r="Q48" i="19"/>
  <c r="L48" i="20"/>
  <c r="P48" i="19"/>
  <c r="K48" i="20"/>
  <c r="K30" i="21" s="1"/>
  <c r="P30" i="21" s="1"/>
  <c r="U48" i="18"/>
  <c r="B48" i="20"/>
  <c r="H48" i="20" s="1"/>
  <c r="J48" i="19"/>
  <c r="U48" i="19"/>
  <c r="Q46" i="19"/>
  <c r="L46" i="20"/>
  <c r="P46" i="19"/>
  <c r="K46" i="20"/>
  <c r="K28" i="21" s="1"/>
  <c r="P28" i="21" s="1"/>
  <c r="U46" i="18"/>
  <c r="B46" i="20"/>
  <c r="H46" i="20" s="1"/>
  <c r="J46" i="19"/>
  <c r="U46" i="19"/>
  <c r="Q45" i="19"/>
  <c r="L45" i="20"/>
  <c r="P45" i="19"/>
  <c r="K45" i="20"/>
  <c r="K27" i="21" s="1"/>
  <c r="P27" i="21" s="1"/>
  <c r="U45" i="18"/>
  <c r="B45" i="20"/>
  <c r="H45" i="20" s="1"/>
  <c r="J45" i="19"/>
  <c r="U45" i="19"/>
  <c r="Q44" i="19"/>
  <c r="L44" i="20"/>
  <c r="Q26" i="21" s="1"/>
  <c r="P44" i="19"/>
  <c r="K44" i="20"/>
  <c r="K26" i="21" s="1"/>
  <c r="P26" i="21" s="1"/>
  <c r="U44" i="18"/>
  <c r="B44" i="20"/>
  <c r="H44" i="20" s="1"/>
  <c r="H26" i="21" s="1"/>
  <c r="J44" i="19"/>
  <c r="U44" i="19"/>
  <c r="Q43" i="19"/>
  <c r="L43" i="20"/>
  <c r="Q25" i="21" s="1"/>
  <c r="P43" i="19"/>
  <c r="K43" i="20"/>
  <c r="K25" i="21" s="1"/>
  <c r="P25" i="21" s="1"/>
  <c r="U43" i="18"/>
  <c r="B43" i="20"/>
  <c r="H43" i="20" s="1"/>
  <c r="H25" i="21" s="1"/>
  <c r="J43" i="19"/>
  <c r="U43" i="19"/>
  <c r="Q42" i="19"/>
  <c r="L42" i="20"/>
  <c r="Q24" i="21" s="1"/>
  <c r="P42" i="19"/>
  <c r="K42" i="20"/>
  <c r="K24" i="21" s="1"/>
  <c r="P24" i="21" s="1"/>
  <c r="U42" i="18"/>
  <c r="B42" i="20"/>
  <c r="H42" i="20" s="1"/>
  <c r="H24" i="21" s="1"/>
  <c r="B24" i="22" s="1"/>
  <c r="J42" i="19"/>
  <c r="U42" i="19"/>
  <c r="B41" i="16"/>
  <c r="J41" i="15"/>
  <c r="U41" i="15"/>
  <c r="P41" i="19"/>
  <c r="K41" i="20"/>
  <c r="K23" i="21" s="1"/>
  <c r="P23" i="21" s="1"/>
  <c r="Q41" i="19"/>
  <c r="L41" i="20"/>
  <c r="Q23" i="21" s="1"/>
  <c r="Q19" i="21"/>
  <c r="K19" i="21"/>
  <c r="P19" i="21" s="1"/>
  <c r="Q18" i="21"/>
  <c r="K18" i="21"/>
  <c r="P18" i="21" s="1"/>
  <c r="Q17" i="19"/>
  <c r="P17" i="19"/>
  <c r="K17" i="20"/>
  <c r="Q16" i="19"/>
  <c r="P16" i="19"/>
  <c r="K16" i="20"/>
  <c r="Q15" i="19"/>
  <c r="P15" i="19"/>
  <c r="K15" i="20"/>
  <c r="Q14" i="19"/>
  <c r="P14" i="19"/>
  <c r="K14" i="20"/>
  <c r="Q13" i="19"/>
  <c r="P13" i="19"/>
  <c r="K13" i="20"/>
  <c r="Q12" i="19"/>
  <c r="P12" i="19"/>
  <c r="K12" i="20"/>
  <c r="Q11" i="19"/>
  <c r="P11" i="19"/>
  <c r="K11" i="20"/>
  <c r="Q10" i="19"/>
  <c r="P10" i="19"/>
  <c r="K10" i="20"/>
  <c r="Q9" i="19"/>
  <c r="P9" i="19"/>
  <c r="K9" i="20"/>
  <c r="Q8" i="19"/>
  <c r="P8" i="19"/>
  <c r="K8" i="20"/>
  <c r="Q7" i="19"/>
  <c r="P7" i="19"/>
  <c r="K7" i="20"/>
  <c r="Q6" i="19"/>
  <c r="P6" i="19"/>
  <c r="K6" i="20"/>
  <c r="U6" i="13"/>
  <c r="J6" i="13"/>
  <c r="B6" i="14"/>
  <c r="H6" i="14" s="1"/>
  <c r="U7" i="13"/>
  <c r="J7" i="13"/>
  <c r="B7" i="14"/>
  <c r="H7" i="14" s="1"/>
  <c r="U8" i="13"/>
  <c r="J8" i="13"/>
  <c r="B8" i="14"/>
  <c r="H8" i="14" s="1"/>
  <c r="U9" i="13"/>
  <c r="J9" i="13"/>
  <c r="B9" i="14"/>
  <c r="H9" i="14" s="1"/>
  <c r="U10" i="13"/>
  <c r="J10" i="13"/>
  <c r="B10" i="14"/>
  <c r="H10" i="14" s="1"/>
  <c r="U11" i="13"/>
  <c r="J11" i="13"/>
  <c r="B11" i="14"/>
  <c r="H11" i="14" s="1"/>
  <c r="U13" i="13"/>
  <c r="J13" i="13"/>
  <c r="B13" i="14"/>
  <c r="H13" i="14" s="1"/>
  <c r="U14" i="13"/>
  <c r="J14" i="13"/>
  <c r="B14" i="14"/>
  <c r="H14" i="14" s="1"/>
  <c r="U15" i="13"/>
  <c r="J15" i="13"/>
  <c r="B15" i="14"/>
  <c r="H15" i="14" s="1"/>
  <c r="U16" i="13"/>
  <c r="J16" i="13"/>
  <c r="H16" i="14"/>
  <c r="B16" i="15" s="1"/>
  <c r="U17" i="13"/>
  <c r="J17" i="13"/>
  <c r="H17" i="14"/>
  <c r="B17" i="15" s="1"/>
  <c r="J25" i="13"/>
  <c r="H18" i="15"/>
  <c r="B18" i="16" s="1"/>
  <c r="J26" i="13"/>
  <c r="H19" i="15"/>
  <c r="B19" i="16" s="1"/>
  <c r="B76" i="11"/>
  <c r="B115" i="11" s="1"/>
  <c r="J76" i="10"/>
  <c r="J115" i="10" s="1"/>
  <c r="U76" i="10"/>
  <c r="U115" i="10" s="1"/>
  <c r="P5" i="20"/>
  <c r="K5" i="21"/>
  <c r="Q5" i="20"/>
  <c r="L5" i="21"/>
  <c r="H47" i="11"/>
  <c r="B12" i="17"/>
  <c r="H12" i="17" s="1"/>
  <c r="B12" i="18" s="1"/>
  <c r="H12" i="18" s="1"/>
  <c r="U12" i="16"/>
  <c r="J12" i="16"/>
  <c r="U158" i="3"/>
  <c r="K115" i="19" l="1"/>
  <c r="M115" i="19"/>
  <c r="N115" i="19"/>
  <c r="B125" i="21"/>
  <c r="H125" i="21" s="1"/>
  <c r="J125" i="20"/>
  <c r="H106" i="19"/>
  <c r="B47" i="12"/>
  <c r="Q38" i="15"/>
  <c r="Q158" i="15" s="1"/>
  <c r="H58" i="6"/>
  <c r="H73" i="6" s="1"/>
  <c r="B73" i="6"/>
  <c r="P115" i="18"/>
  <c r="R115" i="18"/>
  <c r="S115" i="18"/>
  <c r="K135" i="9"/>
  <c r="P135" i="8"/>
  <c r="K134" i="9"/>
  <c r="P134" i="8"/>
  <c r="U134" i="7"/>
  <c r="P156" i="7"/>
  <c r="K156" i="8"/>
  <c r="B102" i="20"/>
  <c r="H102" i="20" s="1"/>
  <c r="J102" i="19"/>
  <c r="O105" i="22"/>
  <c r="T105" i="21"/>
  <c r="N105" i="22"/>
  <c r="S105" i="21"/>
  <c r="M105" i="22"/>
  <c r="R105" i="21"/>
  <c r="K105" i="22"/>
  <c r="P105" i="21"/>
  <c r="L156" i="18"/>
  <c r="Q156" i="17"/>
  <c r="Q134" i="17"/>
  <c r="L134" i="18"/>
  <c r="Q157" i="16"/>
  <c r="B128" i="23"/>
  <c r="H128" i="23" s="1"/>
  <c r="J128" i="22"/>
  <c r="B129" i="24"/>
  <c r="H129" i="24" s="1"/>
  <c r="J129" i="23"/>
  <c r="B130" i="24"/>
  <c r="H130" i="24" s="1"/>
  <c r="J130" i="23"/>
  <c r="B131" i="24"/>
  <c r="H131" i="24" s="1"/>
  <c r="J131" i="23"/>
  <c r="B132" i="24"/>
  <c r="H132" i="24" s="1"/>
  <c r="J132" i="23"/>
  <c r="B133" i="24"/>
  <c r="H133" i="24" s="1"/>
  <c r="J133" i="23"/>
  <c r="B95" i="23"/>
  <c r="H95" i="23" s="1"/>
  <c r="J95" i="22"/>
  <c r="U95" i="22"/>
  <c r="B94" i="23"/>
  <c r="H94" i="23" s="1"/>
  <c r="J94" i="22"/>
  <c r="U94" i="22"/>
  <c r="B104" i="23"/>
  <c r="H104" i="23" s="1"/>
  <c r="J104" i="22"/>
  <c r="U104" i="22"/>
  <c r="O157" i="18"/>
  <c r="T134" i="18"/>
  <c r="O134" i="19"/>
  <c r="O156" i="19"/>
  <c r="T156" i="18"/>
  <c r="L105" i="23"/>
  <c r="Q105" i="22"/>
  <c r="M156" i="15"/>
  <c r="R156" i="14"/>
  <c r="M157" i="14"/>
  <c r="M158" i="14" s="1"/>
  <c r="M157" i="15"/>
  <c r="M158" i="15" s="1"/>
  <c r="R134" i="15"/>
  <c r="M134" i="16"/>
  <c r="R157" i="14"/>
  <c r="R158" i="14" s="1"/>
  <c r="M135" i="16"/>
  <c r="R135" i="15"/>
  <c r="N156" i="15"/>
  <c r="S156" i="14"/>
  <c r="N157" i="14"/>
  <c r="N158" i="14" s="1"/>
  <c r="N157" i="15"/>
  <c r="N158" i="15" s="1"/>
  <c r="S134" i="15"/>
  <c r="N134" i="16"/>
  <c r="S157" i="14"/>
  <c r="S158" i="14" s="1"/>
  <c r="N135" i="16"/>
  <c r="S135" i="15"/>
  <c r="B105" i="21"/>
  <c r="H105" i="21" s="1"/>
  <c r="J105" i="20"/>
  <c r="U105" i="20"/>
  <c r="B134" i="21"/>
  <c r="H134" i="21" s="1"/>
  <c r="J134" i="20"/>
  <c r="B156" i="18"/>
  <c r="H156" i="18" s="1"/>
  <c r="J156" i="17"/>
  <c r="H66" i="17"/>
  <c r="B66" i="18" s="1"/>
  <c r="J66" i="16"/>
  <c r="U66" i="16"/>
  <c r="B136" i="5"/>
  <c r="H157" i="4"/>
  <c r="L61" i="22"/>
  <c r="Q61" i="21"/>
  <c r="K61" i="22"/>
  <c r="P61" i="21"/>
  <c r="M61" i="22"/>
  <c r="R61" i="21"/>
  <c r="N61" i="22"/>
  <c r="S61" i="21"/>
  <c r="O61" i="22"/>
  <c r="T61" i="21"/>
  <c r="B62" i="24"/>
  <c r="H62" i="24" s="1"/>
  <c r="J62" i="23"/>
  <c r="B63" i="24"/>
  <c r="H63" i="24" s="1"/>
  <c r="J63" i="23"/>
  <c r="B64" i="24"/>
  <c r="H64" i="24" s="1"/>
  <c r="J64" i="23"/>
  <c r="B65" i="24"/>
  <c r="H65" i="24" s="1"/>
  <c r="J65" i="23"/>
  <c r="B66" i="24"/>
  <c r="H66" i="24" s="1"/>
  <c r="J66" i="23"/>
  <c r="B67" i="24"/>
  <c r="H67" i="24" s="1"/>
  <c r="J67" i="23"/>
  <c r="B68" i="24"/>
  <c r="H68" i="24" s="1"/>
  <c r="J68" i="23"/>
  <c r="B69" i="24"/>
  <c r="H69" i="24" s="1"/>
  <c r="J69" i="23"/>
  <c r="B70" i="24"/>
  <c r="H70" i="24" s="1"/>
  <c r="J70" i="23"/>
  <c r="B71" i="24"/>
  <c r="H71" i="24" s="1"/>
  <c r="J71" i="23"/>
  <c r="B72" i="24"/>
  <c r="H72" i="24" s="1"/>
  <c r="J72" i="23"/>
  <c r="K136" i="11"/>
  <c r="P136" i="10"/>
  <c r="K58" i="10"/>
  <c r="K73" i="10" s="1"/>
  <c r="P58" i="9"/>
  <c r="P73" i="9" s="1"/>
  <c r="B58" i="7"/>
  <c r="J58" i="6"/>
  <c r="J73" i="6" s="1"/>
  <c r="U58" i="6"/>
  <c r="U73" i="6" s="1"/>
  <c r="B96" i="20"/>
  <c r="H96" i="20" s="1"/>
  <c r="J96" i="19"/>
  <c r="U96" i="19"/>
  <c r="B106" i="20"/>
  <c r="H106" i="20" s="1"/>
  <c r="J106" i="19"/>
  <c r="U106" i="19"/>
  <c r="O58" i="18"/>
  <c r="O73" i="18" s="1"/>
  <c r="O158" i="18" s="1"/>
  <c r="T58" i="17"/>
  <c r="T73" i="17" s="1"/>
  <c r="T158" i="17" s="1"/>
  <c r="O135" i="21"/>
  <c r="T135" i="20"/>
  <c r="O96" i="21"/>
  <c r="T96" i="20"/>
  <c r="O106" i="21"/>
  <c r="T106" i="20"/>
  <c r="N96" i="21"/>
  <c r="S96" i="20"/>
  <c r="N106" i="21"/>
  <c r="S106" i="20"/>
  <c r="M96" i="21"/>
  <c r="R96" i="20"/>
  <c r="M106" i="21"/>
  <c r="R106" i="20"/>
  <c r="K96" i="21"/>
  <c r="P96" i="20"/>
  <c r="K106" i="21"/>
  <c r="P106" i="20"/>
  <c r="O93" i="21"/>
  <c r="T93" i="20"/>
  <c r="O103" i="21"/>
  <c r="T103" i="20"/>
  <c r="L114" i="23"/>
  <c r="Q114" i="23" s="1"/>
  <c r="Q114" i="22"/>
  <c r="L113" i="23"/>
  <c r="Q113" i="22"/>
  <c r="L112" i="23"/>
  <c r="Q112" i="22"/>
  <c r="L111" i="23"/>
  <c r="Q111" i="22"/>
  <c r="L110" i="23"/>
  <c r="Q110" i="22"/>
  <c r="L109" i="23"/>
  <c r="Q109" i="22"/>
  <c r="L108" i="23"/>
  <c r="Q108" i="22"/>
  <c r="N107" i="23"/>
  <c r="S107" i="22"/>
  <c r="M107" i="23"/>
  <c r="R107" i="22"/>
  <c r="L107" i="23"/>
  <c r="Q107" i="22"/>
  <c r="K107" i="23"/>
  <c r="P107" i="22"/>
  <c r="B88" i="24"/>
  <c r="H88" i="24" s="1"/>
  <c r="J88" i="23"/>
  <c r="B89" i="24"/>
  <c r="H89" i="24" s="1"/>
  <c r="J89" i="23"/>
  <c r="L135" i="20"/>
  <c r="Q135" i="19"/>
  <c r="K88" i="23"/>
  <c r="P88" i="22"/>
  <c r="M88" i="23"/>
  <c r="R88" i="22"/>
  <c r="N88" i="23"/>
  <c r="S88" i="22"/>
  <c r="O88" i="23"/>
  <c r="T88" i="22"/>
  <c r="K89" i="23"/>
  <c r="P89" i="22"/>
  <c r="M89" i="23"/>
  <c r="R89" i="22"/>
  <c r="N89" i="23"/>
  <c r="S89" i="22"/>
  <c r="O89" i="23"/>
  <c r="T89" i="22"/>
  <c r="K90" i="23"/>
  <c r="P90" i="22"/>
  <c r="M90" i="23"/>
  <c r="R90" i="22"/>
  <c r="N90" i="23"/>
  <c r="S90" i="22"/>
  <c r="O90" i="23"/>
  <c r="T90" i="22"/>
  <c r="K91" i="23"/>
  <c r="P91" i="22"/>
  <c r="M91" i="23"/>
  <c r="R91" i="22"/>
  <c r="N91" i="23"/>
  <c r="S91" i="22"/>
  <c r="O91" i="23"/>
  <c r="T91" i="22"/>
  <c r="L92" i="23"/>
  <c r="Q92" i="22"/>
  <c r="L102" i="23"/>
  <c r="Q102" i="22"/>
  <c r="B37" i="22"/>
  <c r="H37" i="22" s="1"/>
  <c r="J37" i="21"/>
  <c r="U37" i="21"/>
  <c r="B36" i="22"/>
  <c r="H36" i="22" s="1"/>
  <c r="J36" i="21"/>
  <c r="U36" i="21"/>
  <c r="B35" i="22"/>
  <c r="H35" i="22" s="1"/>
  <c r="J35" i="21"/>
  <c r="U35" i="21"/>
  <c r="B34" i="22"/>
  <c r="H34" i="22" s="1"/>
  <c r="J34" i="21"/>
  <c r="U34" i="21"/>
  <c r="B33" i="22"/>
  <c r="H33" i="22" s="1"/>
  <c r="J33" i="21"/>
  <c r="U33" i="21"/>
  <c r="B32" i="22"/>
  <c r="H32" i="22" s="1"/>
  <c r="J32" i="21"/>
  <c r="U32" i="21"/>
  <c r="B31" i="22"/>
  <c r="H31" i="22" s="1"/>
  <c r="J31" i="21"/>
  <c r="U31" i="21"/>
  <c r="B30" i="22"/>
  <c r="H30" i="22" s="1"/>
  <c r="J30" i="21"/>
  <c r="U30" i="21"/>
  <c r="B29" i="22"/>
  <c r="H29" i="22" s="1"/>
  <c r="J29" i="21"/>
  <c r="U29" i="21"/>
  <c r="B28" i="22"/>
  <c r="H28" i="22" s="1"/>
  <c r="J28" i="21"/>
  <c r="U28" i="21"/>
  <c r="B27" i="22"/>
  <c r="H27" i="22" s="1"/>
  <c r="J27" i="21"/>
  <c r="U27" i="21"/>
  <c r="O37" i="24"/>
  <c r="T37" i="23"/>
  <c r="N37" i="24"/>
  <c r="S37" i="23"/>
  <c r="M37" i="24"/>
  <c r="R37" i="23"/>
  <c r="L37" i="24"/>
  <c r="Q37" i="23"/>
  <c r="O36" i="24"/>
  <c r="T36" i="23"/>
  <c r="N36" i="24"/>
  <c r="S36" i="23"/>
  <c r="M36" i="24"/>
  <c r="R36" i="23"/>
  <c r="L36" i="24"/>
  <c r="Q36" i="23"/>
  <c r="O35" i="24"/>
  <c r="T35" i="23"/>
  <c r="N35" i="24"/>
  <c r="S35" i="23"/>
  <c r="M35" i="24"/>
  <c r="R35" i="23"/>
  <c r="L35" i="24"/>
  <c r="Q35" i="23"/>
  <c r="O34" i="24"/>
  <c r="T34" i="23"/>
  <c r="N34" i="24"/>
  <c r="S34" i="23"/>
  <c r="M34" i="24"/>
  <c r="R34" i="23"/>
  <c r="L34" i="24"/>
  <c r="Q34" i="23"/>
  <c r="O33" i="24"/>
  <c r="T33" i="23"/>
  <c r="N33" i="24"/>
  <c r="S33" i="23"/>
  <c r="M33" i="24"/>
  <c r="R33" i="23"/>
  <c r="L33" i="24"/>
  <c r="Q33" i="23"/>
  <c r="O32" i="24"/>
  <c r="T32" i="23"/>
  <c r="N32" i="24"/>
  <c r="S32" i="23"/>
  <c r="M32" i="24"/>
  <c r="R32" i="23"/>
  <c r="L32" i="24"/>
  <c r="Q32" i="23"/>
  <c r="O31" i="24"/>
  <c r="T31" i="23"/>
  <c r="N31" i="24"/>
  <c r="S31" i="23"/>
  <c r="M31" i="24"/>
  <c r="R31" i="23"/>
  <c r="L31" i="24"/>
  <c r="Q31" i="23"/>
  <c r="O30" i="24"/>
  <c r="T30" i="23"/>
  <c r="N30" i="24"/>
  <c r="S30" i="23"/>
  <c r="M30" i="24"/>
  <c r="R30" i="23"/>
  <c r="L30" i="24"/>
  <c r="Q30" i="23"/>
  <c r="O29" i="24"/>
  <c r="T29" i="23"/>
  <c r="N29" i="24"/>
  <c r="S29" i="23"/>
  <c r="M29" i="24"/>
  <c r="R29" i="23"/>
  <c r="L29" i="24"/>
  <c r="Q29" i="23"/>
  <c r="O28" i="24"/>
  <c r="T28" i="23"/>
  <c r="N28" i="24"/>
  <c r="S28" i="23"/>
  <c r="M28" i="24"/>
  <c r="R28" i="23"/>
  <c r="L28" i="24"/>
  <c r="Q28" i="23"/>
  <c r="O27" i="24"/>
  <c r="T27" i="23"/>
  <c r="N27" i="24"/>
  <c r="S27" i="23"/>
  <c r="M27" i="24"/>
  <c r="R27" i="23"/>
  <c r="L27" i="24"/>
  <c r="Q27" i="23"/>
  <c r="O95" i="26"/>
  <c r="T95" i="25"/>
  <c r="N95" i="26"/>
  <c r="S95" i="25"/>
  <c r="M95" i="26"/>
  <c r="R95" i="25"/>
  <c r="L95" i="26"/>
  <c r="Q95" i="25"/>
  <c r="K95" i="26"/>
  <c r="P95" i="25"/>
  <c r="O94" i="26"/>
  <c r="T94" i="25"/>
  <c r="N94" i="26"/>
  <c r="S94" i="25"/>
  <c r="M94" i="26"/>
  <c r="R94" i="25"/>
  <c r="L94" i="26"/>
  <c r="Q94" i="25"/>
  <c r="K94" i="26"/>
  <c r="P94" i="25"/>
  <c r="B155" i="25"/>
  <c r="H155" i="25" s="1"/>
  <c r="J155" i="24"/>
  <c r="U155" i="24"/>
  <c r="B154" i="25"/>
  <c r="H154" i="25" s="1"/>
  <c r="J154" i="24"/>
  <c r="U154" i="24"/>
  <c r="B153" i="25"/>
  <c r="H153" i="25" s="1"/>
  <c r="J153" i="24"/>
  <c r="U153" i="24"/>
  <c r="B152" i="25"/>
  <c r="H152" i="25" s="1"/>
  <c r="J152" i="24"/>
  <c r="U152" i="24"/>
  <c r="B151" i="25"/>
  <c r="H151" i="25" s="1"/>
  <c r="J151" i="24"/>
  <c r="U151" i="24"/>
  <c r="B150" i="25"/>
  <c r="H150" i="25" s="1"/>
  <c r="J150" i="24"/>
  <c r="U150" i="24"/>
  <c r="B149" i="25"/>
  <c r="H149" i="25" s="1"/>
  <c r="J149" i="24"/>
  <c r="U149" i="24"/>
  <c r="B148" i="25"/>
  <c r="H148" i="25" s="1"/>
  <c r="J148" i="24"/>
  <c r="U148" i="24"/>
  <c r="B147" i="25"/>
  <c r="H147" i="25" s="1"/>
  <c r="J147" i="24"/>
  <c r="U147" i="24"/>
  <c r="B146" i="25"/>
  <c r="H146" i="25" s="1"/>
  <c r="J146" i="24"/>
  <c r="U146" i="24"/>
  <c r="B145" i="25"/>
  <c r="H145" i="25" s="1"/>
  <c r="J145" i="24"/>
  <c r="U145" i="24"/>
  <c r="B144" i="25"/>
  <c r="H144" i="25" s="1"/>
  <c r="J144" i="24"/>
  <c r="U144" i="24"/>
  <c r="B143" i="25"/>
  <c r="H143" i="25" s="1"/>
  <c r="J143" i="24"/>
  <c r="U143" i="24"/>
  <c r="B142" i="25"/>
  <c r="H142" i="25" s="1"/>
  <c r="J142" i="24"/>
  <c r="U142" i="24"/>
  <c r="B141" i="25"/>
  <c r="H141" i="25" s="1"/>
  <c r="J141" i="24"/>
  <c r="U141" i="24"/>
  <c r="B140" i="25"/>
  <c r="H140" i="25" s="1"/>
  <c r="J140" i="24"/>
  <c r="U140" i="24"/>
  <c r="B139" i="25"/>
  <c r="H139" i="25" s="1"/>
  <c r="J139" i="24"/>
  <c r="U139" i="24"/>
  <c r="B138" i="25"/>
  <c r="H138" i="25" s="1"/>
  <c r="J138" i="24"/>
  <c r="U138" i="24"/>
  <c r="B137" i="25"/>
  <c r="H137" i="25" s="1"/>
  <c r="J137" i="24"/>
  <c r="U137" i="24"/>
  <c r="O155" i="26"/>
  <c r="T155" i="25"/>
  <c r="N155" i="26"/>
  <c r="S155" i="25"/>
  <c r="M155" i="26"/>
  <c r="R155" i="25"/>
  <c r="L155" i="26"/>
  <c r="Q155" i="25"/>
  <c r="K155" i="26"/>
  <c r="P155" i="25"/>
  <c r="O154" i="26"/>
  <c r="T154" i="25"/>
  <c r="N154" i="26"/>
  <c r="S154" i="25"/>
  <c r="M154" i="26"/>
  <c r="R154" i="25"/>
  <c r="L154" i="26"/>
  <c r="Q154" i="25"/>
  <c r="K154" i="26"/>
  <c r="P154" i="25"/>
  <c r="O153" i="26"/>
  <c r="T153" i="25"/>
  <c r="N153" i="26"/>
  <c r="S153" i="25"/>
  <c r="M153" i="26"/>
  <c r="R153" i="25"/>
  <c r="L153" i="26"/>
  <c r="Q153" i="25"/>
  <c r="K153" i="26"/>
  <c r="P153" i="25"/>
  <c r="O152" i="26"/>
  <c r="T152" i="25"/>
  <c r="N152" i="26"/>
  <c r="S152" i="25"/>
  <c r="M152" i="26"/>
  <c r="R152" i="25"/>
  <c r="L152" i="26"/>
  <c r="Q152" i="25"/>
  <c r="K152" i="26"/>
  <c r="P152" i="25"/>
  <c r="O151" i="26"/>
  <c r="T151" i="25"/>
  <c r="N151" i="26"/>
  <c r="S151" i="25"/>
  <c r="M151" i="26"/>
  <c r="R151" i="25"/>
  <c r="L151" i="26"/>
  <c r="Q151" i="25"/>
  <c r="K151" i="26"/>
  <c r="P151" i="25"/>
  <c r="O150" i="26"/>
  <c r="T150" i="25"/>
  <c r="N150" i="26"/>
  <c r="S150" i="25"/>
  <c r="M150" i="26"/>
  <c r="R150" i="25"/>
  <c r="L150" i="26"/>
  <c r="Q150" i="25"/>
  <c r="K150" i="26"/>
  <c r="P150" i="25"/>
  <c r="O149" i="26"/>
  <c r="T149" i="25"/>
  <c r="N149" i="26"/>
  <c r="S149" i="25"/>
  <c r="M149" i="26"/>
  <c r="R149" i="25"/>
  <c r="L149" i="26"/>
  <c r="Q149" i="25"/>
  <c r="K149" i="26"/>
  <c r="P149" i="25"/>
  <c r="O148" i="26"/>
  <c r="T148" i="25"/>
  <c r="N148" i="26"/>
  <c r="S148" i="25"/>
  <c r="M148" i="26"/>
  <c r="R148" i="25"/>
  <c r="L148" i="26"/>
  <c r="Q148" i="25"/>
  <c r="K148" i="26"/>
  <c r="P148" i="25"/>
  <c r="O147" i="26"/>
  <c r="T147" i="25"/>
  <c r="N147" i="26"/>
  <c r="S147" i="25"/>
  <c r="M147" i="26"/>
  <c r="R147" i="25"/>
  <c r="L147" i="26"/>
  <c r="Q147" i="25"/>
  <c r="K147" i="26"/>
  <c r="P147" i="25"/>
  <c r="O146" i="26"/>
  <c r="T146" i="25"/>
  <c r="N146" i="26"/>
  <c r="S146" i="25"/>
  <c r="M146" i="26"/>
  <c r="R146" i="25"/>
  <c r="L146" i="26"/>
  <c r="Q146" i="25"/>
  <c r="K146" i="26"/>
  <c r="P146" i="25"/>
  <c r="O145" i="26"/>
  <c r="T145" i="25"/>
  <c r="N145" i="26"/>
  <c r="S145" i="25"/>
  <c r="M145" i="26"/>
  <c r="R145" i="25"/>
  <c r="L145" i="26"/>
  <c r="Q145" i="25"/>
  <c r="K145" i="26"/>
  <c r="P145" i="25"/>
  <c r="O144" i="26"/>
  <c r="T144" i="25"/>
  <c r="N144" i="26"/>
  <c r="S144" i="25"/>
  <c r="M144" i="26"/>
  <c r="R144" i="25"/>
  <c r="L144" i="26"/>
  <c r="Q144" i="25"/>
  <c r="K144" i="26"/>
  <c r="P144" i="25"/>
  <c r="O143" i="26"/>
  <c r="T143" i="25"/>
  <c r="N143" i="26"/>
  <c r="S143" i="25"/>
  <c r="M143" i="26"/>
  <c r="R143" i="25"/>
  <c r="L143" i="26"/>
  <c r="Q143" i="25"/>
  <c r="K143" i="26"/>
  <c r="P143" i="25"/>
  <c r="O142" i="26"/>
  <c r="T142" i="25"/>
  <c r="N142" i="26"/>
  <c r="S142" i="25"/>
  <c r="M142" i="26"/>
  <c r="R142" i="25"/>
  <c r="L142" i="26"/>
  <c r="Q142" i="25"/>
  <c r="K142" i="26"/>
  <c r="P142" i="25"/>
  <c r="O141" i="26"/>
  <c r="T141" i="25"/>
  <c r="N141" i="26"/>
  <c r="S141" i="25"/>
  <c r="M141" i="26"/>
  <c r="R141" i="25"/>
  <c r="L141" i="26"/>
  <c r="Q141" i="25"/>
  <c r="K141" i="26"/>
  <c r="P141" i="25"/>
  <c r="O140" i="26"/>
  <c r="T140" i="25"/>
  <c r="N140" i="26"/>
  <c r="S140" i="25"/>
  <c r="M140" i="26"/>
  <c r="R140" i="25"/>
  <c r="L140" i="26"/>
  <c r="Q140" i="25"/>
  <c r="K140" i="26"/>
  <c r="P140" i="25"/>
  <c r="O139" i="26"/>
  <c r="T139" i="25"/>
  <c r="N139" i="26"/>
  <c r="S139" i="25"/>
  <c r="M139" i="26"/>
  <c r="R139" i="25"/>
  <c r="L139" i="26"/>
  <c r="Q139" i="25"/>
  <c r="K139" i="26"/>
  <c r="P139" i="25"/>
  <c r="O138" i="26"/>
  <c r="T138" i="25"/>
  <c r="N138" i="26"/>
  <c r="S138" i="25"/>
  <c r="M138" i="26"/>
  <c r="R138" i="25"/>
  <c r="L138" i="26"/>
  <c r="Q138" i="25"/>
  <c r="K138" i="26"/>
  <c r="P138" i="25"/>
  <c r="O137" i="26"/>
  <c r="T137" i="25"/>
  <c r="N137" i="26"/>
  <c r="S137" i="25"/>
  <c r="M137" i="26"/>
  <c r="R137" i="25"/>
  <c r="L137" i="26"/>
  <c r="Q137" i="25"/>
  <c r="K137" i="26"/>
  <c r="P137" i="25"/>
  <c r="O104" i="26"/>
  <c r="T104" i="25"/>
  <c r="N104" i="26"/>
  <c r="S104" i="25"/>
  <c r="M104" i="26"/>
  <c r="R104" i="25"/>
  <c r="L104" i="26"/>
  <c r="Q104" i="25"/>
  <c r="K104" i="26"/>
  <c r="P104" i="25"/>
  <c r="L88" i="24"/>
  <c r="Q88" i="23"/>
  <c r="L89" i="24"/>
  <c r="Q89" i="23"/>
  <c r="L90" i="24"/>
  <c r="Q90" i="23"/>
  <c r="L91" i="24"/>
  <c r="Q91" i="23"/>
  <c r="L106" i="22"/>
  <c r="Q106" i="21"/>
  <c r="L96" i="22"/>
  <c r="Q96" i="21"/>
  <c r="L103" i="22"/>
  <c r="Q103" i="21"/>
  <c r="L93" i="22"/>
  <c r="Q93" i="21"/>
  <c r="B90" i="23"/>
  <c r="H90" i="23" s="1"/>
  <c r="J90" i="22"/>
  <c r="U90" i="22"/>
  <c r="B91" i="23"/>
  <c r="H91" i="23" s="1"/>
  <c r="J91" i="22"/>
  <c r="U91" i="22"/>
  <c r="B92" i="23"/>
  <c r="H92" i="23" s="1"/>
  <c r="J92" i="22"/>
  <c r="B107" i="23"/>
  <c r="H107" i="23" s="1"/>
  <c r="J107" i="22"/>
  <c r="B108" i="23"/>
  <c r="H108" i="23" s="1"/>
  <c r="J108" i="22"/>
  <c r="B109" i="23"/>
  <c r="H109" i="23" s="1"/>
  <c r="J109" i="22"/>
  <c r="B110" i="23"/>
  <c r="H110" i="23" s="1"/>
  <c r="J110" i="22"/>
  <c r="B111" i="23"/>
  <c r="H111" i="23" s="1"/>
  <c r="J111" i="22"/>
  <c r="B112" i="23"/>
  <c r="H112" i="23" s="1"/>
  <c r="J112" i="22"/>
  <c r="B113" i="23"/>
  <c r="H113" i="23" s="1"/>
  <c r="J113" i="22"/>
  <c r="B114" i="23"/>
  <c r="H114" i="23" s="1"/>
  <c r="J114" i="22"/>
  <c r="K102" i="22"/>
  <c r="P102" i="21"/>
  <c r="K92" i="22"/>
  <c r="P92" i="21"/>
  <c r="M102" i="22"/>
  <c r="R102" i="21"/>
  <c r="M92" i="22"/>
  <c r="R92" i="21"/>
  <c r="N102" i="22"/>
  <c r="S102" i="21"/>
  <c r="N92" i="22"/>
  <c r="S92" i="21"/>
  <c r="O102" i="22"/>
  <c r="T102" i="21"/>
  <c r="O92" i="22"/>
  <c r="T92" i="21"/>
  <c r="O114" i="22"/>
  <c r="T114" i="21"/>
  <c r="N114" i="22"/>
  <c r="S114" i="21"/>
  <c r="M114" i="22"/>
  <c r="R114" i="21"/>
  <c r="U114" i="20"/>
  <c r="K114" i="22"/>
  <c r="P114" i="21"/>
  <c r="U114" i="21" s="1"/>
  <c r="O113" i="22"/>
  <c r="T113" i="21"/>
  <c r="N113" i="22"/>
  <c r="S113" i="21"/>
  <c r="M113" i="22"/>
  <c r="R113" i="21"/>
  <c r="U113" i="20"/>
  <c r="K113" i="22"/>
  <c r="P113" i="21"/>
  <c r="U113" i="21" s="1"/>
  <c r="O112" i="22"/>
  <c r="T112" i="21"/>
  <c r="N112" i="22"/>
  <c r="S112" i="21"/>
  <c r="M112" i="22"/>
  <c r="R112" i="21"/>
  <c r="U112" i="20"/>
  <c r="K112" i="22"/>
  <c r="P112" i="21"/>
  <c r="U112" i="21" s="1"/>
  <c r="O111" i="22"/>
  <c r="T111" i="21"/>
  <c r="N111" i="22"/>
  <c r="S111" i="21"/>
  <c r="M111" i="22"/>
  <c r="R111" i="21"/>
  <c r="U111" i="20"/>
  <c r="K111" i="22"/>
  <c r="P111" i="21"/>
  <c r="U111" i="21" s="1"/>
  <c r="O110" i="22"/>
  <c r="T110" i="21"/>
  <c r="N110" i="22"/>
  <c r="S110" i="21"/>
  <c r="M110" i="22"/>
  <c r="R110" i="21"/>
  <c r="U110" i="20"/>
  <c r="K110" i="22"/>
  <c r="P110" i="21"/>
  <c r="U110" i="21" s="1"/>
  <c r="O109" i="22"/>
  <c r="T109" i="21"/>
  <c r="N109" i="22"/>
  <c r="S109" i="21"/>
  <c r="M109" i="22"/>
  <c r="R109" i="21"/>
  <c r="U109" i="20"/>
  <c r="K109" i="22"/>
  <c r="P109" i="21"/>
  <c r="U109" i="21" s="1"/>
  <c r="O108" i="22"/>
  <c r="T108" i="21"/>
  <c r="N108" i="22"/>
  <c r="S108" i="21"/>
  <c r="M108" i="22"/>
  <c r="R108" i="21"/>
  <c r="U108" i="20"/>
  <c r="K108" i="22"/>
  <c r="P108" i="21"/>
  <c r="U108" i="21" s="1"/>
  <c r="O107" i="22"/>
  <c r="T107" i="21"/>
  <c r="U107" i="21" s="1"/>
  <c r="K103" i="20"/>
  <c r="P103" i="19"/>
  <c r="K93" i="20"/>
  <c r="P93" i="19"/>
  <c r="P115" i="19" s="1"/>
  <c r="M103" i="20"/>
  <c r="R103" i="19"/>
  <c r="M93" i="20"/>
  <c r="R93" i="19"/>
  <c r="R115" i="19" s="1"/>
  <c r="N103" i="20"/>
  <c r="S103" i="19"/>
  <c r="N93" i="20"/>
  <c r="S93" i="19"/>
  <c r="S115" i="19" s="1"/>
  <c r="L58" i="17"/>
  <c r="L73" i="17" s="1"/>
  <c r="Q58" i="16"/>
  <c r="Q73" i="16" s="1"/>
  <c r="L136" i="18"/>
  <c r="Q136" i="17"/>
  <c r="Q157" i="17" s="1"/>
  <c r="M58" i="17"/>
  <c r="M73" i="17" s="1"/>
  <c r="R58" i="16"/>
  <c r="R73" i="16" s="1"/>
  <c r="M136" i="18"/>
  <c r="R136" i="17"/>
  <c r="N58" i="17"/>
  <c r="N73" i="17" s="1"/>
  <c r="S58" i="16"/>
  <c r="S73" i="16" s="1"/>
  <c r="N136" i="18"/>
  <c r="S136" i="17"/>
  <c r="B103" i="19"/>
  <c r="H103" i="19" s="1"/>
  <c r="J103" i="18"/>
  <c r="U103" i="18"/>
  <c r="B93" i="19"/>
  <c r="H93" i="19" s="1"/>
  <c r="J93" i="18"/>
  <c r="U93" i="18"/>
  <c r="B61" i="19"/>
  <c r="H61" i="19" s="1"/>
  <c r="J61" i="18"/>
  <c r="U61" i="18"/>
  <c r="L62" i="23"/>
  <c r="Q62" i="22"/>
  <c r="U62" i="21"/>
  <c r="K62" i="23"/>
  <c r="P62" i="22"/>
  <c r="M62" i="23"/>
  <c r="R62" i="22"/>
  <c r="N62" i="23"/>
  <c r="S62" i="22"/>
  <c r="O62" i="23"/>
  <c r="T62" i="22"/>
  <c r="L63" i="23"/>
  <c r="Q63" i="22"/>
  <c r="U63" i="21"/>
  <c r="K63" i="23"/>
  <c r="P63" i="22"/>
  <c r="M63" i="23"/>
  <c r="R63" i="22"/>
  <c r="N63" i="23"/>
  <c r="S63" i="22"/>
  <c r="O63" i="23"/>
  <c r="T63" i="22"/>
  <c r="L64" i="23"/>
  <c r="Q64" i="22"/>
  <c r="U64" i="21"/>
  <c r="K64" i="23"/>
  <c r="P64" i="22"/>
  <c r="M64" i="23"/>
  <c r="R64" i="22"/>
  <c r="N64" i="23"/>
  <c r="S64" i="22"/>
  <c r="O64" i="23"/>
  <c r="T64" i="22"/>
  <c r="L65" i="23"/>
  <c r="Q65" i="22"/>
  <c r="U65" i="21"/>
  <c r="K65" i="23"/>
  <c r="P65" i="22"/>
  <c r="M65" i="23"/>
  <c r="R65" i="22"/>
  <c r="N65" i="23"/>
  <c r="S65" i="22"/>
  <c r="O65" i="23"/>
  <c r="T65" i="22"/>
  <c r="L66" i="23"/>
  <c r="Q66" i="22"/>
  <c r="U66" i="21"/>
  <c r="K66" i="23"/>
  <c r="P66" i="22"/>
  <c r="M66" i="23"/>
  <c r="R66" i="22"/>
  <c r="N66" i="23"/>
  <c r="S66" i="22"/>
  <c r="O66" i="23"/>
  <c r="T66" i="22"/>
  <c r="L67" i="23"/>
  <c r="Q67" i="22"/>
  <c r="U67" i="21"/>
  <c r="K67" i="23"/>
  <c r="P67" i="22"/>
  <c r="M67" i="23"/>
  <c r="R67" i="22"/>
  <c r="N67" i="23"/>
  <c r="S67" i="22"/>
  <c r="O67" i="23"/>
  <c r="T67" i="22"/>
  <c r="L68" i="23"/>
  <c r="Q68" i="22"/>
  <c r="U68" i="21"/>
  <c r="K68" i="23"/>
  <c r="P68" i="22"/>
  <c r="M68" i="23"/>
  <c r="R68" i="22"/>
  <c r="N68" i="23"/>
  <c r="S68" i="22"/>
  <c r="O68" i="23"/>
  <c r="T68" i="22"/>
  <c r="L69" i="23"/>
  <c r="Q69" i="22"/>
  <c r="U69" i="21"/>
  <c r="K69" i="23"/>
  <c r="P69" i="22"/>
  <c r="M69" i="23"/>
  <c r="R69" i="22"/>
  <c r="N69" i="23"/>
  <c r="S69" i="22"/>
  <c r="O69" i="23"/>
  <c r="T69" i="22"/>
  <c r="L70" i="23"/>
  <c r="Q70" i="22"/>
  <c r="U70" i="21"/>
  <c r="K70" i="23"/>
  <c r="P70" i="22"/>
  <c r="M70" i="23"/>
  <c r="R70" i="22"/>
  <c r="N70" i="23"/>
  <c r="S70" i="22"/>
  <c r="O70" i="23"/>
  <c r="T70" i="22"/>
  <c r="L71" i="23"/>
  <c r="Q71" i="22"/>
  <c r="U71" i="21"/>
  <c r="K71" i="23"/>
  <c r="P71" i="22"/>
  <c r="M71" i="23"/>
  <c r="R71" i="22"/>
  <c r="N71" i="23"/>
  <c r="S71" i="22"/>
  <c r="O71" i="23"/>
  <c r="T71" i="22"/>
  <c r="L72" i="23"/>
  <c r="Q72" i="22"/>
  <c r="U72" i="21"/>
  <c r="K72" i="23"/>
  <c r="P72" i="22"/>
  <c r="M72" i="23"/>
  <c r="R72" i="22"/>
  <c r="N72" i="23"/>
  <c r="S72" i="22"/>
  <c r="O72" i="23"/>
  <c r="T72" i="22"/>
  <c r="O136" i="20"/>
  <c r="T136" i="19"/>
  <c r="H135" i="6"/>
  <c r="U136" i="4"/>
  <c r="U157" i="4" s="1"/>
  <c r="J136" i="4"/>
  <c r="J157" i="4" s="1"/>
  <c r="B119" i="22"/>
  <c r="H119" i="22" s="1"/>
  <c r="J119" i="21"/>
  <c r="B120" i="22"/>
  <c r="H120" i="22" s="1"/>
  <c r="J120" i="21"/>
  <c r="B121" i="22"/>
  <c r="H121" i="22" s="1"/>
  <c r="J121" i="21"/>
  <c r="B122" i="22"/>
  <c r="H122" i="22" s="1"/>
  <c r="J122" i="21"/>
  <c r="B123" i="22"/>
  <c r="H123" i="22" s="1"/>
  <c r="J123" i="21"/>
  <c r="B124" i="22"/>
  <c r="H124" i="22" s="1"/>
  <c r="J124" i="21"/>
  <c r="B126" i="22"/>
  <c r="H126" i="22" s="1"/>
  <c r="J126" i="21"/>
  <c r="B127" i="22"/>
  <c r="H127" i="22" s="1"/>
  <c r="J127" i="21"/>
  <c r="P20" i="16"/>
  <c r="O22" i="26"/>
  <c r="T22" i="25"/>
  <c r="N22" i="26"/>
  <c r="S22" i="25"/>
  <c r="M22" i="26"/>
  <c r="R22" i="25"/>
  <c r="L22" i="26"/>
  <c r="Q22" i="25"/>
  <c r="O21" i="26"/>
  <c r="T21" i="25"/>
  <c r="N21" i="26"/>
  <c r="S21" i="25"/>
  <c r="M21" i="26"/>
  <c r="R21" i="25"/>
  <c r="L21" i="26"/>
  <c r="Q21" i="25"/>
  <c r="U25" i="21"/>
  <c r="B25" i="22"/>
  <c r="U26" i="21"/>
  <c r="B26" i="22"/>
  <c r="U22" i="21"/>
  <c r="B22" i="22"/>
  <c r="H22" i="22" s="1"/>
  <c r="J22" i="21"/>
  <c r="U21" i="21"/>
  <c r="B21" i="22"/>
  <c r="H21" i="22" s="1"/>
  <c r="J21" i="21"/>
  <c r="L158" i="15"/>
  <c r="R20" i="19"/>
  <c r="R38" i="19" s="1"/>
  <c r="S20" i="19"/>
  <c r="S38" i="19" s="1"/>
  <c r="T20" i="20"/>
  <c r="T38" i="20" s="1"/>
  <c r="O38" i="20"/>
  <c r="U19" i="15"/>
  <c r="J19" i="15"/>
  <c r="U18" i="15"/>
  <c r="J18" i="15"/>
  <c r="U24" i="21"/>
  <c r="J24" i="21"/>
  <c r="U5" i="4"/>
  <c r="U38" i="4" s="1"/>
  <c r="H158" i="4"/>
  <c r="T133" i="20"/>
  <c r="O133" i="21"/>
  <c r="S133" i="20"/>
  <c r="N133" i="21"/>
  <c r="R133" i="20"/>
  <c r="M133" i="21"/>
  <c r="P133" i="20"/>
  <c r="K133" i="21"/>
  <c r="U133" i="19"/>
  <c r="Q133" i="20"/>
  <c r="L133" i="21"/>
  <c r="T132" i="20"/>
  <c r="O132" i="21"/>
  <c r="S132" i="20"/>
  <c r="N132" i="21"/>
  <c r="R132" i="20"/>
  <c r="M132" i="21"/>
  <c r="P132" i="20"/>
  <c r="K132" i="21"/>
  <c r="U132" i="19"/>
  <c r="Q132" i="20"/>
  <c r="L132" i="21"/>
  <c r="T131" i="20"/>
  <c r="O131" i="21"/>
  <c r="S131" i="20"/>
  <c r="N131" i="21"/>
  <c r="R131" i="20"/>
  <c r="M131" i="21"/>
  <c r="P131" i="20"/>
  <c r="K131" i="21"/>
  <c r="U131" i="19"/>
  <c r="Q131" i="20"/>
  <c r="L131" i="21"/>
  <c r="T130" i="20"/>
  <c r="O130" i="21"/>
  <c r="S130" i="20"/>
  <c r="N130" i="21"/>
  <c r="R130" i="20"/>
  <c r="M130" i="21"/>
  <c r="P130" i="20"/>
  <c r="K130" i="21"/>
  <c r="U130" i="19"/>
  <c r="Q130" i="20"/>
  <c r="L130" i="21"/>
  <c r="T129" i="20"/>
  <c r="O129" i="21"/>
  <c r="S129" i="20"/>
  <c r="N129" i="21"/>
  <c r="R129" i="20"/>
  <c r="M129" i="21"/>
  <c r="P129" i="20"/>
  <c r="K129" i="21"/>
  <c r="U129" i="19"/>
  <c r="Q129" i="20"/>
  <c r="L129" i="21"/>
  <c r="T128" i="20"/>
  <c r="O128" i="21"/>
  <c r="S128" i="20"/>
  <c r="N128" i="21"/>
  <c r="R128" i="20"/>
  <c r="M128" i="21"/>
  <c r="P128" i="20"/>
  <c r="K128" i="21"/>
  <c r="U128" i="19"/>
  <c r="Q128" i="20"/>
  <c r="L128" i="21"/>
  <c r="T127" i="20"/>
  <c r="O127" i="21"/>
  <c r="S127" i="20"/>
  <c r="N127" i="21"/>
  <c r="R127" i="20"/>
  <c r="M127" i="21"/>
  <c r="P127" i="20"/>
  <c r="K127" i="21"/>
  <c r="U127" i="19"/>
  <c r="Q127" i="20"/>
  <c r="L127" i="21"/>
  <c r="T126" i="20"/>
  <c r="O126" i="21"/>
  <c r="S126" i="20"/>
  <c r="N126" i="21"/>
  <c r="R126" i="20"/>
  <c r="M126" i="21"/>
  <c r="P126" i="20"/>
  <c r="K126" i="21"/>
  <c r="U126" i="19"/>
  <c r="Q126" i="20"/>
  <c r="L126" i="21"/>
  <c r="T125" i="20"/>
  <c r="O125" i="21"/>
  <c r="S125" i="20"/>
  <c r="N125" i="21"/>
  <c r="R125" i="20"/>
  <c r="M125" i="21"/>
  <c r="P125" i="20"/>
  <c r="K125" i="21"/>
  <c r="U125" i="19"/>
  <c r="Q125" i="20"/>
  <c r="L125" i="21"/>
  <c r="T124" i="20"/>
  <c r="O124" i="21"/>
  <c r="S124" i="20"/>
  <c r="N124" i="21"/>
  <c r="R124" i="20"/>
  <c r="M124" i="21"/>
  <c r="P124" i="20"/>
  <c r="K124" i="21"/>
  <c r="U124" i="19"/>
  <c r="Q124" i="20"/>
  <c r="L124" i="21"/>
  <c r="T123" i="20"/>
  <c r="O123" i="21"/>
  <c r="S123" i="20"/>
  <c r="N123" i="21"/>
  <c r="R123" i="20"/>
  <c r="M123" i="21"/>
  <c r="P123" i="20"/>
  <c r="K123" i="21"/>
  <c r="U123" i="19"/>
  <c r="Q123" i="20"/>
  <c r="L123" i="21"/>
  <c r="T122" i="20"/>
  <c r="O122" i="21"/>
  <c r="S122" i="20"/>
  <c r="N122" i="21"/>
  <c r="R122" i="20"/>
  <c r="M122" i="21"/>
  <c r="P122" i="20"/>
  <c r="K122" i="21"/>
  <c r="U122" i="19"/>
  <c r="Q122" i="20"/>
  <c r="L122" i="21"/>
  <c r="T121" i="20"/>
  <c r="O121" i="21"/>
  <c r="S121" i="20"/>
  <c r="N121" i="21"/>
  <c r="R121" i="20"/>
  <c r="M121" i="21"/>
  <c r="P121" i="20"/>
  <c r="K121" i="21"/>
  <c r="U121" i="19"/>
  <c r="Q121" i="20"/>
  <c r="L121" i="21"/>
  <c r="T120" i="20"/>
  <c r="O120" i="21"/>
  <c r="S120" i="20"/>
  <c r="N120" i="21"/>
  <c r="R120" i="20"/>
  <c r="M120" i="21"/>
  <c r="P120" i="20"/>
  <c r="K120" i="21"/>
  <c r="U120" i="19"/>
  <c r="Q120" i="20"/>
  <c r="L120" i="21"/>
  <c r="T119" i="21"/>
  <c r="O119" i="22"/>
  <c r="S119" i="21"/>
  <c r="N119" i="22"/>
  <c r="R119" i="21"/>
  <c r="M119" i="22"/>
  <c r="Q119" i="21"/>
  <c r="L119" i="22"/>
  <c r="P119" i="21"/>
  <c r="U119" i="21" s="1"/>
  <c r="K119" i="22"/>
  <c r="U119" i="20"/>
  <c r="R41" i="20"/>
  <c r="M41" i="21"/>
  <c r="R23" i="22" s="1"/>
  <c r="S41" i="20"/>
  <c r="N41" i="21"/>
  <c r="S23" i="22" s="1"/>
  <c r="T118" i="20"/>
  <c r="O118" i="21"/>
  <c r="S118" i="20"/>
  <c r="N118" i="21"/>
  <c r="R118" i="20"/>
  <c r="M118" i="21"/>
  <c r="Q118" i="20"/>
  <c r="L118" i="21"/>
  <c r="P118" i="20"/>
  <c r="K118" i="21"/>
  <c r="T6" i="21"/>
  <c r="H118" i="11"/>
  <c r="Q77" i="21"/>
  <c r="L77" i="22"/>
  <c r="P77" i="21"/>
  <c r="K77" i="22"/>
  <c r="U77" i="20"/>
  <c r="R77" i="21"/>
  <c r="M77" i="22"/>
  <c r="S77" i="21"/>
  <c r="N77" i="22"/>
  <c r="T77" i="21"/>
  <c r="O77" i="22"/>
  <c r="Q78" i="21"/>
  <c r="L78" i="22"/>
  <c r="P78" i="21"/>
  <c r="K78" i="22"/>
  <c r="U78" i="20"/>
  <c r="R78" i="21"/>
  <c r="M78" i="22"/>
  <c r="S78" i="21"/>
  <c r="N78" i="22"/>
  <c r="T78" i="21"/>
  <c r="O78" i="22"/>
  <c r="Q79" i="21"/>
  <c r="L79" i="22"/>
  <c r="P79" i="21"/>
  <c r="K79" i="22"/>
  <c r="U79" i="20"/>
  <c r="R79" i="21"/>
  <c r="M79" i="22"/>
  <c r="S79" i="21"/>
  <c r="N79" i="22"/>
  <c r="T79" i="21"/>
  <c r="O79" i="22"/>
  <c r="Q80" i="21"/>
  <c r="L80" i="22"/>
  <c r="P80" i="21"/>
  <c r="K80" i="22"/>
  <c r="U80" i="20"/>
  <c r="R80" i="21"/>
  <c r="M80" i="22"/>
  <c r="S80" i="21"/>
  <c r="N80" i="22"/>
  <c r="T80" i="21"/>
  <c r="O80" i="22"/>
  <c r="Q81" i="21"/>
  <c r="L81" i="22"/>
  <c r="P81" i="21"/>
  <c r="K81" i="22"/>
  <c r="U81" i="20"/>
  <c r="R81" i="21"/>
  <c r="M81" i="22"/>
  <c r="S81" i="21"/>
  <c r="N81" i="22"/>
  <c r="T81" i="21"/>
  <c r="O81" i="22"/>
  <c r="Q82" i="21"/>
  <c r="L82" i="22"/>
  <c r="P82" i="21"/>
  <c r="K82" i="22"/>
  <c r="U82" i="20"/>
  <c r="R82" i="21"/>
  <c r="M82" i="22"/>
  <c r="S82" i="21"/>
  <c r="N82" i="22"/>
  <c r="T82" i="21"/>
  <c r="O82" i="22"/>
  <c r="Q83" i="21"/>
  <c r="L83" i="22"/>
  <c r="P83" i="21"/>
  <c r="K83" i="22"/>
  <c r="U83" i="20"/>
  <c r="R83" i="21"/>
  <c r="M83" i="22"/>
  <c r="S83" i="21"/>
  <c r="N83" i="22"/>
  <c r="T83" i="21"/>
  <c r="O83" i="22"/>
  <c r="Q84" i="21"/>
  <c r="L84" i="22"/>
  <c r="P84" i="21"/>
  <c r="K84" i="22"/>
  <c r="U84" i="20"/>
  <c r="R84" i="21"/>
  <c r="M84" i="22"/>
  <c r="S84" i="21"/>
  <c r="N84" i="22"/>
  <c r="T84" i="21"/>
  <c r="O84" i="22"/>
  <c r="Q85" i="21"/>
  <c r="L85" i="22"/>
  <c r="P85" i="21"/>
  <c r="K85" i="22"/>
  <c r="U85" i="20"/>
  <c r="R85" i="21"/>
  <c r="M85" i="22"/>
  <c r="S85" i="21"/>
  <c r="N85" i="22"/>
  <c r="T85" i="21"/>
  <c r="O85" i="22"/>
  <c r="Q86" i="21"/>
  <c r="L86" i="22"/>
  <c r="P86" i="21"/>
  <c r="K86" i="22"/>
  <c r="U86" i="20"/>
  <c r="R86" i="21"/>
  <c r="M86" i="22"/>
  <c r="S86" i="21"/>
  <c r="N86" i="22"/>
  <c r="T86" i="21"/>
  <c r="O86" i="22"/>
  <c r="Q87" i="21"/>
  <c r="L87" i="22"/>
  <c r="P87" i="21"/>
  <c r="K87" i="22"/>
  <c r="U87" i="20"/>
  <c r="R87" i="21"/>
  <c r="M87" i="22"/>
  <c r="S87" i="21"/>
  <c r="N87" i="22"/>
  <c r="T87" i="21"/>
  <c r="O87" i="22"/>
  <c r="Q97" i="21"/>
  <c r="P97" i="21"/>
  <c r="U97" i="20"/>
  <c r="R97" i="21"/>
  <c r="S97" i="21"/>
  <c r="T97" i="21"/>
  <c r="Q98" i="21"/>
  <c r="P98" i="21"/>
  <c r="U98" i="20"/>
  <c r="R98" i="21"/>
  <c r="S98" i="21"/>
  <c r="T98" i="21"/>
  <c r="Q99" i="21"/>
  <c r="L99" i="22"/>
  <c r="P99" i="21"/>
  <c r="K99" i="22"/>
  <c r="U99" i="20"/>
  <c r="R99" i="21"/>
  <c r="M99" i="22"/>
  <c r="S99" i="21"/>
  <c r="N99" i="22"/>
  <c r="T99" i="21"/>
  <c r="O99" i="22"/>
  <c r="Q100" i="21"/>
  <c r="L100" i="22"/>
  <c r="P100" i="21"/>
  <c r="K100" i="22"/>
  <c r="U100" i="20"/>
  <c r="R100" i="21"/>
  <c r="M100" i="22"/>
  <c r="S100" i="21"/>
  <c r="N100" i="22"/>
  <c r="T100" i="21"/>
  <c r="O100" i="22"/>
  <c r="Q101" i="21"/>
  <c r="L101" i="22"/>
  <c r="P101" i="21"/>
  <c r="K101" i="22"/>
  <c r="U101" i="20"/>
  <c r="R101" i="21"/>
  <c r="M101" i="22"/>
  <c r="S101" i="21"/>
  <c r="N101" i="22"/>
  <c r="T101" i="21"/>
  <c r="O101" i="22"/>
  <c r="R42" i="21"/>
  <c r="M42" i="22"/>
  <c r="R24" i="23" s="1"/>
  <c r="S42" i="21"/>
  <c r="N42" i="22"/>
  <c r="S24" i="23" s="1"/>
  <c r="T42" i="21"/>
  <c r="O42" i="22"/>
  <c r="T24" i="23" s="1"/>
  <c r="R43" i="21"/>
  <c r="M43" i="22"/>
  <c r="R25" i="23" s="1"/>
  <c r="S43" i="21"/>
  <c r="N43" i="22"/>
  <c r="S25" i="23" s="1"/>
  <c r="T43" i="21"/>
  <c r="O43" i="22"/>
  <c r="T25" i="23" s="1"/>
  <c r="R44" i="21"/>
  <c r="M44" i="22"/>
  <c r="R26" i="23" s="1"/>
  <c r="S44" i="21"/>
  <c r="N44" i="22"/>
  <c r="S26" i="23" s="1"/>
  <c r="T44" i="21"/>
  <c r="O44" i="22"/>
  <c r="T26" i="23" s="1"/>
  <c r="R45" i="21"/>
  <c r="M45" i="22"/>
  <c r="S45" i="21"/>
  <c r="N45" i="22"/>
  <c r="T45" i="21"/>
  <c r="O45" i="22"/>
  <c r="R46" i="21"/>
  <c r="M46" i="22"/>
  <c r="S46" i="21"/>
  <c r="N46" i="22"/>
  <c r="T46" i="21"/>
  <c r="O46" i="22"/>
  <c r="R47" i="21"/>
  <c r="M47" i="22"/>
  <c r="S47" i="21"/>
  <c r="N47" i="22"/>
  <c r="T47" i="21"/>
  <c r="O47" i="22"/>
  <c r="R48" i="21"/>
  <c r="M48" i="22"/>
  <c r="S48" i="21"/>
  <c r="N48" i="22"/>
  <c r="T48" i="21"/>
  <c r="O48" i="22"/>
  <c r="R49" i="21"/>
  <c r="M49" i="22"/>
  <c r="S49" i="21"/>
  <c r="N49" i="22"/>
  <c r="T49" i="21"/>
  <c r="O49" i="22"/>
  <c r="R50" i="21"/>
  <c r="M50" i="22"/>
  <c r="S50" i="21"/>
  <c r="N50" i="22"/>
  <c r="T50" i="21"/>
  <c r="O50" i="22"/>
  <c r="R51" i="21"/>
  <c r="M51" i="22"/>
  <c r="S51" i="21"/>
  <c r="N51" i="22"/>
  <c r="T51" i="21"/>
  <c r="O51" i="22"/>
  <c r="R52" i="21"/>
  <c r="M52" i="22"/>
  <c r="S52" i="21"/>
  <c r="N52" i="22"/>
  <c r="T52" i="21"/>
  <c r="O52" i="22"/>
  <c r="R53" i="21"/>
  <c r="M53" i="22"/>
  <c r="S53" i="21"/>
  <c r="N53" i="22"/>
  <c r="T53" i="21"/>
  <c r="O53" i="22"/>
  <c r="R54" i="21"/>
  <c r="M54" i="22"/>
  <c r="S54" i="21"/>
  <c r="N54" i="22"/>
  <c r="T54" i="21"/>
  <c r="O54" i="22"/>
  <c r="R55" i="21"/>
  <c r="M55" i="22"/>
  <c r="S55" i="21"/>
  <c r="N55" i="22"/>
  <c r="T55" i="21"/>
  <c r="O55" i="22"/>
  <c r="R56" i="21"/>
  <c r="M56" i="22"/>
  <c r="S56" i="21"/>
  <c r="N56" i="22"/>
  <c r="T56" i="21"/>
  <c r="O56" i="22"/>
  <c r="R57" i="21"/>
  <c r="M57" i="22"/>
  <c r="S57" i="21"/>
  <c r="N57" i="22"/>
  <c r="T57" i="21"/>
  <c r="O57" i="22"/>
  <c r="T41" i="21"/>
  <c r="T73" i="21" s="1"/>
  <c r="O41" i="22"/>
  <c r="T23" i="23" s="1"/>
  <c r="O73" i="21"/>
  <c r="R6" i="21"/>
  <c r="S6" i="21"/>
  <c r="R7" i="21"/>
  <c r="S7" i="21"/>
  <c r="T7" i="21"/>
  <c r="R8" i="21"/>
  <c r="S8" i="21"/>
  <c r="T8" i="21"/>
  <c r="R9" i="21"/>
  <c r="S9" i="21"/>
  <c r="T9" i="21"/>
  <c r="R10" i="21"/>
  <c r="S10" i="21"/>
  <c r="T10" i="21"/>
  <c r="R11" i="21"/>
  <c r="S11" i="21"/>
  <c r="T11" i="21"/>
  <c r="R12" i="21"/>
  <c r="S12" i="21"/>
  <c r="T12" i="21"/>
  <c r="R13" i="21"/>
  <c r="S13" i="21"/>
  <c r="T13" i="21"/>
  <c r="R14" i="21"/>
  <c r="S14" i="21"/>
  <c r="T14" i="21"/>
  <c r="R15" i="21"/>
  <c r="S15" i="21"/>
  <c r="T15" i="21"/>
  <c r="R16" i="21"/>
  <c r="S16" i="21"/>
  <c r="T16" i="21"/>
  <c r="R17" i="21"/>
  <c r="S17" i="21"/>
  <c r="T17" i="21"/>
  <c r="R18" i="23"/>
  <c r="S18" i="23"/>
  <c r="T18" i="23"/>
  <c r="R19" i="23"/>
  <c r="S19" i="23"/>
  <c r="T19" i="23"/>
  <c r="B77" i="23"/>
  <c r="H77" i="23" s="1"/>
  <c r="J77" i="22"/>
  <c r="B78" i="23"/>
  <c r="H78" i="23" s="1"/>
  <c r="J78" i="22"/>
  <c r="B79" i="23"/>
  <c r="H79" i="23" s="1"/>
  <c r="J79" i="22"/>
  <c r="B80" i="23"/>
  <c r="H80" i="23" s="1"/>
  <c r="J80" i="22"/>
  <c r="B81" i="23"/>
  <c r="H81" i="23" s="1"/>
  <c r="J81" i="22"/>
  <c r="B82" i="23"/>
  <c r="H82" i="23" s="1"/>
  <c r="J82" i="22"/>
  <c r="B83" i="23"/>
  <c r="H83" i="23" s="1"/>
  <c r="J83" i="22"/>
  <c r="B84" i="23"/>
  <c r="H84" i="23" s="1"/>
  <c r="J84" i="22"/>
  <c r="B85" i="23"/>
  <c r="H85" i="23" s="1"/>
  <c r="J85" i="22"/>
  <c r="B86" i="23"/>
  <c r="H86" i="23" s="1"/>
  <c r="J86" i="22"/>
  <c r="B87" i="23"/>
  <c r="H87" i="23" s="1"/>
  <c r="J87" i="22"/>
  <c r="B97" i="23"/>
  <c r="H97" i="23" s="1"/>
  <c r="B97" i="24" s="1"/>
  <c r="H97" i="24" s="1"/>
  <c r="B98" i="23"/>
  <c r="H98" i="23" s="1"/>
  <c r="B99" i="23"/>
  <c r="H99" i="23" s="1"/>
  <c r="J99" i="22"/>
  <c r="B100" i="23"/>
  <c r="H100" i="23" s="1"/>
  <c r="J100" i="22"/>
  <c r="B101" i="23"/>
  <c r="H101" i="23" s="1"/>
  <c r="J101" i="22"/>
  <c r="T5" i="22"/>
  <c r="O5" i="23"/>
  <c r="S5" i="21"/>
  <c r="N5" i="22"/>
  <c r="R5" i="21"/>
  <c r="M5" i="22"/>
  <c r="T76" i="20"/>
  <c r="T115" i="20" s="1"/>
  <c r="O76" i="21"/>
  <c r="O115" i="20"/>
  <c r="S76" i="20"/>
  <c r="N76" i="21"/>
  <c r="N115" i="20"/>
  <c r="R76" i="20"/>
  <c r="M76" i="21"/>
  <c r="M115" i="20"/>
  <c r="Q76" i="20"/>
  <c r="Q115" i="20" s="1"/>
  <c r="L76" i="21"/>
  <c r="L115" i="20"/>
  <c r="P76" i="20"/>
  <c r="K76" i="21"/>
  <c r="K115" i="20"/>
  <c r="H47" i="12"/>
  <c r="B42" i="21"/>
  <c r="H42" i="21" s="1"/>
  <c r="H24" i="22" s="1"/>
  <c r="B24" i="23" s="1"/>
  <c r="J42" i="20"/>
  <c r="P42" i="20"/>
  <c r="K42" i="21"/>
  <c r="K24" i="22" s="1"/>
  <c r="P24" i="22" s="1"/>
  <c r="Q42" i="20"/>
  <c r="L42" i="21"/>
  <c r="Q24" i="22" s="1"/>
  <c r="B43" i="21"/>
  <c r="H43" i="21" s="1"/>
  <c r="H25" i="22" s="1"/>
  <c r="B25" i="23" s="1"/>
  <c r="J43" i="20"/>
  <c r="P43" i="20"/>
  <c r="K43" i="21"/>
  <c r="K25" i="22" s="1"/>
  <c r="P25" i="22" s="1"/>
  <c r="Q43" i="20"/>
  <c r="L43" i="21"/>
  <c r="Q25" i="22" s="1"/>
  <c r="B44" i="21"/>
  <c r="H44" i="21" s="1"/>
  <c r="H26" i="22" s="1"/>
  <c r="B26" i="23" s="1"/>
  <c r="J44" i="20"/>
  <c r="P44" i="20"/>
  <c r="K44" i="21"/>
  <c r="K26" i="22" s="1"/>
  <c r="P26" i="22" s="1"/>
  <c r="Q44" i="20"/>
  <c r="L44" i="21"/>
  <c r="Q26" i="22" s="1"/>
  <c r="B45" i="21"/>
  <c r="H45" i="21" s="1"/>
  <c r="J45" i="20"/>
  <c r="P45" i="20"/>
  <c r="K45" i="21"/>
  <c r="K27" i="22" s="1"/>
  <c r="P27" i="22" s="1"/>
  <c r="Q45" i="20"/>
  <c r="L45" i="21"/>
  <c r="B46" i="21"/>
  <c r="H46" i="21" s="1"/>
  <c r="J46" i="20"/>
  <c r="P46" i="20"/>
  <c r="K46" i="21"/>
  <c r="K28" i="22" s="1"/>
  <c r="P28" i="22" s="1"/>
  <c r="Q46" i="20"/>
  <c r="L46" i="21"/>
  <c r="B48" i="21"/>
  <c r="H48" i="21" s="1"/>
  <c r="J48" i="20"/>
  <c r="P48" i="20"/>
  <c r="K48" i="21"/>
  <c r="K30" i="22" s="1"/>
  <c r="P30" i="22" s="1"/>
  <c r="Q48" i="20"/>
  <c r="L48" i="21"/>
  <c r="B49" i="21"/>
  <c r="H49" i="21" s="1"/>
  <c r="J49" i="20"/>
  <c r="P49" i="20"/>
  <c r="K49" i="21"/>
  <c r="K31" i="22" s="1"/>
  <c r="P31" i="22" s="1"/>
  <c r="Q49" i="20"/>
  <c r="L49" i="21"/>
  <c r="B50" i="21"/>
  <c r="H50" i="21" s="1"/>
  <c r="J50" i="20"/>
  <c r="P50" i="20"/>
  <c r="K50" i="21"/>
  <c r="K32" i="22" s="1"/>
  <c r="P32" i="22" s="1"/>
  <c r="Q50" i="20"/>
  <c r="L50" i="21"/>
  <c r="B51" i="21"/>
  <c r="H51" i="21" s="1"/>
  <c r="J51" i="20"/>
  <c r="P51" i="20"/>
  <c r="K51" i="21"/>
  <c r="K33" i="22" s="1"/>
  <c r="P33" i="22" s="1"/>
  <c r="Q51" i="20"/>
  <c r="L51" i="21"/>
  <c r="B52" i="21"/>
  <c r="H52" i="21" s="1"/>
  <c r="J52" i="20"/>
  <c r="P52" i="20"/>
  <c r="K52" i="21"/>
  <c r="K34" i="22" s="1"/>
  <c r="P34" i="22" s="1"/>
  <c r="Q52" i="20"/>
  <c r="L52" i="21"/>
  <c r="B53" i="21"/>
  <c r="H53" i="21" s="1"/>
  <c r="J53" i="20"/>
  <c r="P53" i="20"/>
  <c r="K53" i="21"/>
  <c r="K35" i="22" s="1"/>
  <c r="P35" i="22" s="1"/>
  <c r="Q53" i="20"/>
  <c r="L53" i="21"/>
  <c r="B54" i="21"/>
  <c r="H54" i="21" s="1"/>
  <c r="J54" i="20"/>
  <c r="P54" i="20"/>
  <c r="K54" i="21"/>
  <c r="K36" i="22" s="1"/>
  <c r="P36" i="22" s="1"/>
  <c r="Q54" i="20"/>
  <c r="L54" i="21"/>
  <c r="B55" i="21"/>
  <c r="H55" i="21" s="1"/>
  <c r="J55" i="20"/>
  <c r="P55" i="20"/>
  <c r="K55" i="21"/>
  <c r="K37" i="22" s="1"/>
  <c r="P37" i="22" s="1"/>
  <c r="Q55" i="20"/>
  <c r="L55" i="21"/>
  <c r="B56" i="21"/>
  <c r="H56" i="21" s="1"/>
  <c r="J56" i="20"/>
  <c r="P56" i="20"/>
  <c r="K56" i="21"/>
  <c r="Q56" i="20"/>
  <c r="L56" i="21"/>
  <c r="B57" i="21"/>
  <c r="H57" i="21" s="1"/>
  <c r="K57" i="21"/>
  <c r="L57" i="21"/>
  <c r="P47" i="20"/>
  <c r="K47" i="21"/>
  <c r="K29" i="22" s="1"/>
  <c r="P29" i="22" s="1"/>
  <c r="Q47" i="20"/>
  <c r="L47" i="21"/>
  <c r="Q41" i="20"/>
  <c r="L41" i="21"/>
  <c r="Q23" i="22" s="1"/>
  <c r="P41" i="20"/>
  <c r="K41" i="21"/>
  <c r="K23" i="22" s="1"/>
  <c r="P23" i="22" s="1"/>
  <c r="H41" i="16"/>
  <c r="J26" i="14"/>
  <c r="H19" i="16"/>
  <c r="B19" i="17" s="1"/>
  <c r="J25" i="14"/>
  <c r="H18" i="16"/>
  <c r="B18" i="17" s="1"/>
  <c r="U17" i="14"/>
  <c r="J17" i="14"/>
  <c r="H17" i="15"/>
  <c r="B17" i="16" s="1"/>
  <c r="U16" i="14"/>
  <c r="J16" i="14"/>
  <c r="H16" i="15"/>
  <c r="B16" i="16" s="1"/>
  <c r="U15" i="14"/>
  <c r="J15" i="14"/>
  <c r="B15" i="15"/>
  <c r="H15" i="15" s="1"/>
  <c r="U14" i="14"/>
  <c r="J14" i="14"/>
  <c r="B14" i="15"/>
  <c r="H14" i="15" s="1"/>
  <c r="U13" i="14"/>
  <c r="J13" i="14"/>
  <c r="B13" i="15"/>
  <c r="H13" i="15" s="1"/>
  <c r="U11" i="14"/>
  <c r="J11" i="14"/>
  <c r="B11" i="15"/>
  <c r="H11" i="15" s="1"/>
  <c r="U10" i="14"/>
  <c r="J10" i="14"/>
  <c r="B10" i="15"/>
  <c r="H10" i="15" s="1"/>
  <c r="U9" i="14"/>
  <c r="J9" i="14"/>
  <c r="B9" i="15"/>
  <c r="H9" i="15" s="1"/>
  <c r="U8" i="14"/>
  <c r="J8" i="14"/>
  <c r="B8" i="15"/>
  <c r="H8" i="15" s="1"/>
  <c r="U7" i="14"/>
  <c r="J7" i="14"/>
  <c r="B7" i="15"/>
  <c r="H7" i="15" s="1"/>
  <c r="U6" i="14"/>
  <c r="J6" i="14"/>
  <c r="B6" i="15"/>
  <c r="H6" i="15" s="1"/>
  <c r="P6" i="20"/>
  <c r="K6" i="21"/>
  <c r="Q6" i="20"/>
  <c r="P7" i="20"/>
  <c r="K7" i="21"/>
  <c r="Q7" i="20"/>
  <c r="P8" i="20"/>
  <c r="K8" i="21"/>
  <c r="Q8" i="20"/>
  <c r="P9" i="20"/>
  <c r="K9" i="21"/>
  <c r="Q9" i="20"/>
  <c r="P10" i="20"/>
  <c r="K10" i="21"/>
  <c r="Q10" i="20"/>
  <c r="P11" i="20"/>
  <c r="K11" i="21"/>
  <c r="Q11" i="20"/>
  <c r="P12" i="20"/>
  <c r="K12" i="21"/>
  <c r="Q12" i="20"/>
  <c r="P13" i="20"/>
  <c r="K13" i="21"/>
  <c r="Q13" i="20"/>
  <c r="P14" i="20"/>
  <c r="K14" i="21"/>
  <c r="Q14" i="20"/>
  <c r="P15" i="20"/>
  <c r="K15" i="21"/>
  <c r="Q15" i="20"/>
  <c r="P16" i="20"/>
  <c r="K16" i="21"/>
  <c r="Q16" i="20"/>
  <c r="P17" i="20"/>
  <c r="K17" i="21"/>
  <c r="Q17" i="20"/>
  <c r="K18" i="22"/>
  <c r="P18" i="22" s="1"/>
  <c r="Q18" i="22"/>
  <c r="K19" i="22"/>
  <c r="P19" i="22" s="1"/>
  <c r="Q19" i="22"/>
  <c r="H76" i="11"/>
  <c r="H115" i="11" s="1"/>
  <c r="Q5" i="21"/>
  <c r="L5" i="22"/>
  <c r="P5" i="21"/>
  <c r="K5" i="22"/>
  <c r="J47" i="11"/>
  <c r="U47" i="11"/>
  <c r="B5" i="5"/>
  <c r="J5" i="4"/>
  <c r="J38" i="4" s="1"/>
  <c r="O157" i="19" l="1"/>
  <c r="B125" i="22"/>
  <c r="H125" i="22" s="1"/>
  <c r="J125" i="21"/>
  <c r="H5" i="5"/>
  <c r="H38" i="5" s="1"/>
  <c r="B38" i="5"/>
  <c r="H23" i="17"/>
  <c r="B23" i="18" s="1"/>
  <c r="P38" i="16"/>
  <c r="B135" i="7"/>
  <c r="H58" i="7"/>
  <c r="H73" i="7" s="1"/>
  <c r="B73" i="7"/>
  <c r="H136" i="5"/>
  <c r="B157" i="5"/>
  <c r="B156" i="19"/>
  <c r="H156" i="19" s="1"/>
  <c r="J156" i="18"/>
  <c r="B134" i="22"/>
  <c r="H134" i="22" s="1"/>
  <c r="J134" i="21"/>
  <c r="B105" i="22"/>
  <c r="H105" i="22" s="1"/>
  <c r="J105" i="21"/>
  <c r="U105" i="21"/>
  <c r="N135" i="17"/>
  <c r="S135" i="16"/>
  <c r="S134" i="16"/>
  <c r="N134" i="17"/>
  <c r="N156" i="16"/>
  <c r="S156" i="15"/>
  <c r="S157" i="15" s="1"/>
  <c r="S158" i="15" s="1"/>
  <c r="M135" i="17"/>
  <c r="R135" i="16"/>
  <c r="R134" i="16"/>
  <c r="M134" i="17"/>
  <c r="M156" i="16"/>
  <c r="R156" i="15"/>
  <c r="R157" i="15" s="1"/>
  <c r="R158" i="15" s="1"/>
  <c r="L106" i="24"/>
  <c r="Q105" i="23"/>
  <c r="O156" i="20"/>
  <c r="T156" i="19"/>
  <c r="T134" i="19"/>
  <c r="O134" i="20"/>
  <c r="T157" i="18"/>
  <c r="B105" i="24"/>
  <c r="H105" i="24" s="1"/>
  <c r="J104" i="23"/>
  <c r="U104" i="23"/>
  <c r="B94" i="24"/>
  <c r="H94" i="24" s="1"/>
  <c r="J94" i="23"/>
  <c r="U94" i="23"/>
  <c r="B95" i="24"/>
  <c r="H95" i="24" s="1"/>
  <c r="J95" i="23"/>
  <c r="U95" i="23"/>
  <c r="B133" i="25"/>
  <c r="H133" i="25" s="1"/>
  <c r="J133" i="24"/>
  <c r="B132" i="25"/>
  <c r="H132" i="25" s="1"/>
  <c r="J132" i="24"/>
  <c r="B131" i="25"/>
  <c r="H131" i="25" s="1"/>
  <c r="J131" i="24"/>
  <c r="B130" i="25"/>
  <c r="H130" i="25" s="1"/>
  <c r="J130" i="24"/>
  <c r="B129" i="25"/>
  <c r="H129" i="25" s="1"/>
  <c r="J129" i="24"/>
  <c r="B128" i="24"/>
  <c r="H128" i="24" s="1"/>
  <c r="J128" i="23"/>
  <c r="L157" i="18"/>
  <c r="Q134" i="18"/>
  <c r="L134" i="19"/>
  <c r="L156" i="19"/>
  <c r="Q156" i="18"/>
  <c r="K105" i="23"/>
  <c r="P105" i="22"/>
  <c r="M105" i="23"/>
  <c r="R105" i="22"/>
  <c r="N105" i="23"/>
  <c r="S105" i="22"/>
  <c r="O105" i="23"/>
  <c r="T105" i="22"/>
  <c r="B102" i="21"/>
  <c r="H102" i="21" s="1"/>
  <c r="J102" i="20"/>
  <c r="U102" i="20"/>
  <c r="K156" i="9"/>
  <c r="P156" i="8"/>
  <c r="U156" i="8" s="1"/>
  <c r="K157" i="8"/>
  <c r="K158" i="8" s="1"/>
  <c r="U156" i="7"/>
  <c r="P157" i="7"/>
  <c r="P158" i="7" s="1"/>
  <c r="P157" i="8"/>
  <c r="P158" i="8" s="1"/>
  <c r="U134" i="8"/>
  <c r="K157" i="9"/>
  <c r="K158" i="9" s="1"/>
  <c r="K134" i="10"/>
  <c r="P134" i="9"/>
  <c r="K135" i="10"/>
  <c r="P135" i="9"/>
  <c r="H66" i="18"/>
  <c r="J66" i="17"/>
  <c r="U66" i="17"/>
  <c r="J97" i="24"/>
  <c r="O72" i="24"/>
  <c r="T72" i="23"/>
  <c r="N72" i="24"/>
  <c r="S72" i="23"/>
  <c r="M72" i="24"/>
  <c r="R72" i="23"/>
  <c r="U72" i="22"/>
  <c r="K72" i="24"/>
  <c r="P72" i="23"/>
  <c r="L72" i="24"/>
  <c r="Q72" i="23"/>
  <c r="O71" i="24"/>
  <c r="T71" i="23"/>
  <c r="N71" i="24"/>
  <c r="S71" i="23"/>
  <c r="M71" i="24"/>
  <c r="R71" i="23"/>
  <c r="U71" i="22"/>
  <c r="K71" i="24"/>
  <c r="P71" i="23"/>
  <c r="L71" i="24"/>
  <c r="Q71" i="23"/>
  <c r="O70" i="24"/>
  <c r="T70" i="23"/>
  <c r="N70" i="24"/>
  <c r="S70" i="23"/>
  <c r="M70" i="24"/>
  <c r="R70" i="23"/>
  <c r="U70" i="22"/>
  <c r="K70" i="24"/>
  <c r="P70" i="23"/>
  <c r="L70" i="24"/>
  <c r="Q70" i="23"/>
  <c r="O69" i="24"/>
  <c r="T69" i="23"/>
  <c r="N69" i="24"/>
  <c r="S69" i="23"/>
  <c r="M69" i="24"/>
  <c r="R69" i="23"/>
  <c r="U69" i="22"/>
  <c r="K69" i="24"/>
  <c r="P69" i="23"/>
  <c r="L69" i="24"/>
  <c r="Q69" i="23"/>
  <c r="O68" i="24"/>
  <c r="T68" i="23"/>
  <c r="N68" i="24"/>
  <c r="S68" i="23"/>
  <c r="M68" i="24"/>
  <c r="R68" i="23"/>
  <c r="U68" i="22"/>
  <c r="K68" i="24"/>
  <c r="P68" i="23"/>
  <c r="L68" i="24"/>
  <c r="Q68" i="23"/>
  <c r="O67" i="24"/>
  <c r="T67" i="23"/>
  <c r="N67" i="24"/>
  <c r="S67" i="23"/>
  <c r="M67" i="24"/>
  <c r="R67" i="23"/>
  <c r="U67" i="22"/>
  <c r="K67" i="24"/>
  <c r="P67" i="23"/>
  <c r="L67" i="24"/>
  <c r="Q67" i="23"/>
  <c r="O66" i="24"/>
  <c r="T66" i="23"/>
  <c r="N66" i="24"/>
  <c r="S66" i="23"/>
  <c r="M66" i="24"/>
  <c r="R66" i="23"/>
  <c r="U66" i="22"/>
  <c r="K66" i="24"/>
  <c r="P66" i="23"/>
  <c r="L66" i="24"/>
  <c r="Q66" i="23"/>
  <c r="O65" i="24"/>
  <c r="T65" i="23"/>
  <c r="N65" i="24"/>
  <c r="S65" i="23"/>
  <c r="M65" i="24"/>
  <c r="R65" i="23"/>
  <c r="U65" i="22"/>
  <c r="K65" i="24"/>
  <c r="P65" i="23"/>
  <c r="L65" i="24"/>
  <c r="Q65" i="23"/>
  <c r="O64" i="24"/>
  <c r="T64" i="23"/>
  <c r="N64" i="24"/>
  <c r="S64" i="23"/>
  <c r="M64" i="24"/>
  <c r="R64" i="23"/>
  <c r="U64" i="22"/>
  <c r="K64" i="24"/>
  <c r="P64" i="23"/>
  <c r="L64" i="24"/>
  <c r="Q64" i="23"/>
  <c r="O63" i="24"/>
  <c r="T63" i="23"/>
  <c r="N63" i="24"/>
  <c r="S63" i="23"/>
  <c r="M63" i="24"/>
  <c r="R63" i="23"/>
  <c r="U63" i="22"/>
  <c r="K63" i="24"/>
  <c r="P63" i="23"/>
  <c r="L63" i="24"/>
  <c r="Q63" i="23"/>
  <c r="O62" i="24"/>
  <c r="T62" i="23"/>
  <c r="N62" i="24"/>
  <c r="S62" i="23"/>
  <c r="M62" i="24"/>
  <c r="R62" i="23"/>
  <c r="U62" i="22"/>
  <c r="K62" i="24"/>
  <c r="P62" i="23"/>
  <c r="L62" i="24"/>
  <c r="Q62" i="23"/>
  <c r="B61" i="20"/>
  <c r="H61" i="20" s="1"/>
  <c r="J61" i="19"/>
  <c r="U61" i="19"/>
  <c r="B93" i="20"/>
  <c r="H93" i="20" s="1"/>
  <c r="J93" i="19"/>
  <c r="U93" i="19"/>
  <c r="B103" i="20"/>
  <c r="H103" i="20" s="1"/>
  <c r="J103" i="19"/>
  <c r="U103" i="19"/>
  <c r="N136" i="19"/>
  <c r="S136" i="18"/>
  <c r="N58" i="18"/>
  <c r="N73" i="18" s="1"/>
  <c r="S58" i="17"/>
  <c r="S73" i="17" s="1"/>
  <c r="M136" i="19"/>
  <c r="R136" i="18"/>
  <c r="M58" i="18"/>
  <c r="M73" i="18" s="1"/>
  <c r="R58" i="17"/>
  <c r="R73" i="17" s="1"/>
  <c r="L136" i="19"/>
  <c r="Q136" i="18"/>
  <c r="L58" i="18"/>
  <c r="L73" i="18" s="1"/>
  <c r="Q58" i="17"/>
  <c r="Q73" i="17" s="1"/>
  <c r="N93" i="21"/>
  <c r="S93" i="20"/>
  <c r="S115" i="20" s="1"/>
  <c r="N103" i="21"/>
  <c r="S103" i="20"/>
  <c r="M93" i="21"/>
  <c r="R93" i="20"/>
  <c r="R115" i="20" s="1"/>
  <c r="M103" i="21"/>
  <c r="R103" i="20"/>
  <c r="K93" i="21"/>
  <c r="P93" i="20"/>
  <c r="P115" i="20" s="1"/>
  <c r="K103" i="21"/>
  <c r="P103" i="20"/>
  <c r="O107" i="23"/>
  <c r="T107" i="22"/>
  <c r="U107" i="22" s="1"/>
  <c r="K108" i="23"/>
  <c r="P108" i="22"/>
  <c r="M108" i="23"/>
  <c r="R108" i="22"/>
  <c r="N108" i="23"/>
  <c r="S108" i="22"/>
  <c r="O108" i="23"/>
  <c r="T108" i="22"/>
  <c r="K109" i="23"/>
  <c r="P109" i="22"/>
  <c r="M109" i="23"/>
  <c r="R109" i="22"/>
  <c r="N109" i="23"/>
  <c r="S109" i="22"/>
  <c r="O109" i="23"/>
  <c r="T109" i="22"/>
  <c r="K110" i="23"/>
  <c r="P110" i="22"/>
  <c r="M110" i="23"/>
  <c r="R110" i="22"/>
  <c r="N110" i="23"/>
  <c r="S110" i="22"/>
  <c r="O110" i="23"/>
  <c r="T110" i="22"/>
  <c r="K111" i="23"/>
  <c r="P111" i="22"/>
  <c r="M111" i="23"/>
  <c r="R111" i="22"/>
  <c r="N111" i="23"/>
  <c r="S111" i="22"/>
  <c r="O111" i="23"/>
  <c r="T111" i="22"/>
  <c r="K112" i="23"/>
  <c r="P112" i="22"/>
  <c r="M112" i="23"/>
  <c r="R112" i="22"/>
  <c r="N112" i="23"/>
  <c r="S112" i="22"/>
  <c r="O112" i="23"/>
  <c r="T112" i="22"/>
  <c r="K113" i="23"/>
  <c r="P113" i="22"/>
  <c r="M113" i="23"/>
  <c r="R113" i="22"/>
  <c r="N113" i="23"/>
  <c r="S113" i="22"/>
  <c r="O113" i="23"/>
  <c r="T113" i="22"/>
  <c r="K114" i="23"/>
  <c r="P114" i="23" s="1"/>
  <c r="P114" i="22"/>
  <c r="M114" i="23"/>
  <c r="R114" i="23" s="1"/>
  <c r="R114" i="22"/>
  <c r="N114" i="23"/>
  <c r="S114" i="23" s="1"/>
  <c r="S114" i="22"/>
  <c r="O114" i="23"/>
  <c r="T114" i="23" s="1"/>
  <c r="T114" i="22"/>
  <c r="O92" i="23"/>
  <c r="T92" i="22"/>
  <c r="O102" i="23"/>
  <c r="T102" i="22"/>
  <c r="N92" i="23"/>
  <c r="S92" i="22"/>
  <c r="N102" i="23"/>
  <c r="S102" i="22"/>
  <c r="M92" i="23"/>
  <c r="R92" i="22"/>
  <c r="M102" i="23"/>
  <c r="R102" i="22"/>
  <c r="U92" i="21"/>
  <c r="K92" i="23"/>
  <c r="P92" i="22"/>
  <c r="U92" i="22" s="1"/>
  <c r="U102" i="21"/>
  <c r="K102" i="23"/>
  <c r="P102" i="22"/>
  <c r="J114" i="23"/>
  <c r="U114" i="23"/>
  <c r="B114" i="24"/>
  <c r="H114" i="24" s="1"/>
  <c r="J113" i="23"/>
  <c r="B113" i="24"/>
  <c r="H113" i="24" s="1"/>
  <c r="J112" i="23"/>
  <c r="B112" i="24"/>
  <c r="H112" i="24" s="1"/>
  <c r="J111" i="23"/>
  <c r="B111" i="24"/>
  <c r="H111" i="24" s="1"/>
  <c r="J110" i="23"/>
  <c r="B110" i="24"/>
  <c r="H110" i="24" s="1"/>
  <c r="J109" i="23"/>
  <c r="B109" i="24"/>
  <c r="H109" i="24" s="1"/>
  <c r="J108" i="23"/>
  <c r="B108" i="24"/>
  <c r="H108" i="24" s="1"/>
  <c r="J107" i="23"/>
  <c r="B92" i="24"/>
  <c r="H92" i="24" s="1"/>
  <c r="J92" i="23"/>
  <c r="B91" i="24"/>
  <c r="H91" i="24" s="1"/>
  <c r="J91" i="23"/>
  <c r="B90" i="24"/>
  <c r="H90" i="24" s="1"/>
  <c r="J90" i="23"/>
  <c r="L93" i="23"/>
  <c r="Q93" i="22"/>
  <c r="L103" i="23"/>
  <c r="Q103" i="22"/>
  <c r="L96" i="23"/>
  <c r="Q96" i="22"/>
  <c r="L106" i="23"/>
  <c r="Q106" i="22"/>
  <c r="L91" i="25"/>
  <c r="Q91" i="24"/>
  <c r="L90" i="25"/>
  <c r="Q90" i="24"/>
  <c r="L89" i="25"/>
  <c r="Q89" i="24"/>
  <c r="L88" i="25"/>
  <c r="Q88" i="24"/>
  <c r="K104" i="27"/>
  <c r="P104" i="26"/>
  <c r="L104" i="27"/>
  <c r="Q104" i="26"/>
  <c r="M104" i="27"/>
  <c r="R104" i="26"/>
  <c r="N104" i="27"/>
  <c r="S104" i="26"/>
  <c r="O104" i="27"/>
  <c r="T104" i="26"/>
  <c r="K137" i="27"/>
  <c r="P137" i="26"/>
  <c r="L137" i="27"/>
  <c r="Q137" i="26"/>
  <c r="M137" i="27"/>
  <c r="R137" i="26"/>
  <c r="N137" i="27"/>
  <c r="S137" i="26"/>
  <c r="O137" i="27"/>
  <c r="T137" i="26"/>
  <c r="K138" i="27"/>
  <c r="P138" i="26"/>
  <c r="L138" i="27"/>
  <c r="Q138" i="26"/>
  <c r="M138" i="27"/>
  <c r="R138" i="26"/>
  <c r="N138" i="27"/>
  <c r="S138" i="26"/>
  <c r="O138" i="27"/>
  <c r="T138" i="26"/>
  <c r="K139" i="27"/>
  <c r="P139" i="26"/>
  <c r="L139" i="27"/>
  <c r="Q139" i="26"/>
  <c r="M139" i="27"/>
  <c r="R139" i="26"/>
  <c r="N139" i="27"/>
  <c r="S139" i="26"/>
  <c r="O139" i="27"/>
  <c r="T139" i="26"/>
  <c r="K140" i="27"/>
  <c r="P140" i="26"/>
  <c r="L140" i="27"/>
  <c r="Q140" i="26"/>
  <c r="M140" i="27"/>
  <c r="R140" i="26"/>
  <c r="N140" i="27"/>
  <c r="S140" i="26"/>
  <c r="O140" i="27"/>
  <c r="T140" i="26"/>
  <c r="K141" i="27"/>
  <c r="P141" i="26"/>
  <c r="L141" i="27"/>
  <c r="Q141" i="26"/>
  <c r="M141" i="27"/>
  <c r="R141" i="26"/>
  <c r="N141" i="27"/>
  <c r="S141" i="26"/>
  <c r="O141" i="27"/>
  <c r="T141" i="26"/>
  <c r="K142" i="27"/>
  <c r="P142" i="26"/>
  <c r="L142" i="27"/>
  <c r="Q142" i="26"/>
  <c r="M142" i="27"/>
  <c r="R142" i="26"/>
  <c r="N142" i="27"/>
  <c r="S142" i="26"/>
  <c r="O142" i="27"/>
  <c r="T142" i="26"/>
  <c r="K143" i="27"/>
  <c r="P143" i="26"/>
  <c r="L143" i="27"/>
  <c r="Q143" i="26"/>
  <c r="M143" i="27"/>
  <c r="R143" i="26"/>
  <c r="N143" i="27"/>
  <c r="S143" i="26"/>
  <c r="O143" i="27"/>
  <c r="T143" i="26"/>
  <c r="K144" i="27"/>
  <c r="P144" i="26"/>
  <c r="L144" i="27"/>
  <c r="Q144" i="26"/>
  <c r="M144" i="27"/>
  <c r="R144" i="26"/>
  <c r="N144" i="27"/>
  <c r="S144" i="26"/>
  <c r="O144" i="27"/>
  <c r="T144" i="26"/>
  <c r="K145" i="27"/>
  <c r="P145" i="26"/>
  <c r="L145" i="27"/>
  <c r="Q145" i="26"/>
  <c r="M145" i="27"/>
  <c r="R145" i="26"/>
  <c r="N145" i="27"/>
  <c r="S145" i="26"/>
  <c r="O145" i="27"/>
  <c r="T145" i="26"/>
  <c r="K146" i="27"/>
  <c r="P146" i="26"/>
  <c r="L146" i="27"/>
  <c r="Q146" i="26"/>
  <c r="M146" i="27"/>
  <c r="R146" i="26"/>
  <c r="N146" i="27"/>
  <c r="S146" i="26"/>
  <c r="O146" i="27"/>
  <c r="T146" i="26"/>
  <c r="K147" i="27"/>
  <c r="P147" i="26"/>
  <c r="L147" i="27"/>
  <c r="Q147" i="26"/>
  <c r="M147" i="27"/>
  <c r="R147" i="26"/>
  <c r="N147" i="27"/>
  <c r="S147" i="26"/>
  <c r="O147" i="27"/>
  <c r="T147" i="26"/>
  <c r="K148" i="27"/>
  <c r="P148" i="26"/>
  <c r="L148" i="27"/>
  <c r="Q148" i="26"/>
  <c r="M148" i="27"/>
  <c r="R148" i="26"/>
  <c r="N148" i="27"/>
  <c r="S148" i="26"/>
  <c r="O148" i="27"/>
  <c r="T148" i="26"/>
  <c r="K149" i="27"/>
  <c r="P149" i="26"/>
  <c r="L149" i="27"/>
  <c r="Q149" i="26"/>
  <c r="M149" i="27"/>
  <c r="R149" i="26"/>
  <c r="N149" i="27"/>
  <c r="S149" i="26"/>
  <c r="O149" i="27"/>
  <c r="T149" i="26"/>
  <c r="K150" i="27"/>
  <c r="P150" i="26"/>
  <c r="L150" i="27"/>
  <c r="Q150" i="26"/>
  <c r="M150" i="27"/>
  <c r="R150" i="26"/>
  <c r="N150" i="27"/>
  <c r="S150" i="26"/>
  <c r="O150" i="27"/>
  <c r="T150" i="26"/>
  <c r="K151" i="27"/>
  <c r="P151" i="26"/>
  <c r="L151" i="27"/>
  <c r="Q151" i="26"/>
  <c r="M151" i="27"/>
  <c r="R151" i="26"/>
  <c r="N151" i="27"/>
  <c r="S151" i="26"/>
  <c r="O151" i="27"/>
  <c r="T151" i="26"/>
  <c r="K152" i="27"/>
  <c r="P152" i="26"/>
  <c r="L152" i="27"/>
  <c r="Q152" i="26"/>
  <c r="M152" i="27"/>
  <c r="R152" i="26"/>
  <c r="N152" i="27"/>
  <c r="S152" i="26"/>
  <c r="O152" i="27"/>
  <c r="T152" i="26"/>
  <c r="K153" i="27"/>
  <c r="P153" i="26"/>
  <c r="L153" i="27"/>
  <c r="Q153" i="26"/>
  <c r="M153" i="27"/>
  <c r="R153" i="26"/>
  <c r="N153" i="27"/>
  <c r="S153" i="26"/>
  <c r="O153" i="27"/>
  <c r="T153" i="26"/>
  <c r="K154" i="27"/>
  <c r="P154" i="26"/>
  <c r="L154" i="27"/>
  <c r="Q154" i="26"/>
  <c r="M154" i="27"/>
  <c r="R154" i="26"/>
  <c r="N154" i="27"/>
  <c r="S154" i="26"/>
  <c r="O154" i="27"/>
  <c r="T154" i="26"/>
  <c r="K155" i="27"/>
  <c r="P155" i="26"/>
  <c r="L155" i="27"/>
  <c r="Q155" i="26"/>
  <c r="M155" i="27"/>
  <c r="R155" i="26"/>
  <c r="N155" i="27"/>
  <c r="S155" i="26"/>
  <c r="O155" i="27"/>
  <c r="T155" i="26"/>
  <c r="B137" i="26"/>
  <c r="H137" i="26" s="1"/>
  <c r="J137" i="25"/>
  <c r="U137" i="25"/>
  <c r="B138" i="26"/>
  <c r="H138" i="26" s="1"/>
  <c r="J138" i="25"/>
  <c r="U138" i="25"/>
  <c r="B139" i="26"/>
  <c r="H139" i="26" s="1"/>
  <c r="J139" i="25"/>
  <c r="U139" i="25"/>
  <c r="B140" i="26"/>
  <c r="H140" i="26" s="1"/>
  <c r="J140" i="25"/>
  <c r="U140" i="25"/>
  <c r="B141" i="26"/>
  <c r="H141" i="26" s="1"/>
  <c r="J141" i="25"/>
  <c r="U141" i="25"/>
  <c r="B142" i="26"/>
  <c r="H142" i="26" s="1"/>
  <c r="J142" i="25"/>
  <c r="U142" i="25"/>
  <c r="B143" i="26"/>
  <c r="H143" i="26" s="1"/>
  <c r="J143" i="25"/>
  <c r="U143" i="25"/>
  <c r="B144" i="26"/>
  <c r="H144" i="26" s="1"/>
  <c r="J144" i="25"/>
  <c r="U144" i="25"/>
  <c r="B145" i="26"/>
  <c r="H145" i="26" s="1"/>
  <c r="J145" i="25"/>
  <c r="U145" i="25"/>
  <c r="B146" i="26"/>
  <c r="H146" i="26" s="1"/>
  <c r="J146" i="25"/>
  <c r="U146" i="25"/>
  <c r="B147" i="26"/>
  <c r="H147" i="26" s="1"/>
  <c r="J147" i="25"/>
  <c r="U147" i="25"/>
  <c r="B148" i="26"/>
  <c r="H148" i="26" s="1"/>
  <c r="J148" i="25"/>
  <c r="U148" i="25"/>
  <c r="B149" i="26"/>
  <c r="H149" i="26" s="1"/>
  <c r="J149" i="25"/>
  <c r="U149" i="25"/>
  <c r="B150" i="26"/>
  <c r="H150" i="26" s="1"/>
  <c r="J150" i="25"/>
  <c r="U150" i="25"/>
  <c r="B151" i="26"/>
  <c r="H151" i="26" s="1"/>
  <c r="J151" i="25"/>
  <c r="U151" i="25"/>
  <c r="B152" i="26"/>
  <c r="H152" i="26" s="1"/>
  <c r="J152" i="25"/>
  <c r="U152" i="25"/>
  <c r="B153" i="26"/>
  <c r="H153" i="26" s="1"/>
  <c r="J153" i="25"/>
  <c r="U153" i="25"/>
  <c r="B154" i="26"/>
  <c r="H154" i="26" s="1"/>
  <c r="J154" i="25"/>
  <c r="U154" i="25"/>
  <c r="B155" i="26"/>
  <c r="H155" i="26" s="1"/>
  <c r="J155" i="25"/>
  <c r="U155" i="25"/>
  <c r="K94" i="27"/>
  <c r="P94" i="26"/>
  <c r="L94" i="27"/>
  <c r="Q94" i="26"/>
  <c r="M94" i="27"/>
  <c r="R94" i="26"/>
  <c r="N94" i="27"/>
  <c r="S94" i="26"/>
  <c r="O94" i="27"/>
  <c r="T94" i="26"/>
  <c r="K95" i="27"/>
  <c r="P95" i="26"/>
  <c r="L95" i="27"/>
  <c r="Q95" i="26"/>
  <c r="M95" i="27"/>
  <c r="R95" i="26"/>
  <c r="N95" i="27"/>
  <c r="S95" i="26"/>
  <c r="O95" i="27"/>
  <c r="T95" i="26"/>
  <c r="L27" i="25"/>
  <c r="Q27" i="24"/>
  <c r="M27" i="25"/>
  <c r="R27" i="24"/>
  <c r="N27" i="25"/>
  <c r="S27" i="24"/>
  <c r="O27" i="25"/>
  <c r="T27" i="24"/>
  <c r="L28" i="25"/>
  <c r="Q28" i="24"/>
  <c r="M28" i="25"/>
  <c r="R28" i="24"/>
  <c r="N28" i="25"/>
  <c r="S28" i="24"/>
  <c r="O28" i="25"/>
  <c r="T28" i="24"/>
  <c r="L29" i="25"/>
  <c r="Q29" i="24"/>
  <c r="M29" i="25"/>
  <c r="R29" i="24"/>
  <c r="N29" i="25"/>
  <c r="S29" i="24"/>
  <c r="O29" i="25"/>
  <c r="T29" i="24"/>
  <c r="L30" i="25"/>
  <c r="Q30" i="24"/>
  <c r="M30" i="25"/>
  <c r="R30" i="24"/>
  <c r="N30" i="25"/>
  <c r="S30" i="24"/>
  <c r="O30" i="25"/>
  <c r="T30" i="24"/>
  <c r="L31" i="25"/>
  <c r="Q31" i="24"/>
  <c r="M31" i="25"/>
  <c r="R31" i="24"/>
  <c r="N31" i="25"/>
  <c r="S31" i="24"/>
  <c r="O31" i="25"/>
  <c r="T31" i="24"/>
  <c r="L32" i="25"/>
  <c r="Q32" i="24"/>
  <c r="M32" i="25"/>
  <c r="R32" i="24"/>
  <c r="N32" i="25"/>
  <c r="S32" i="24"/>
  <c r="O32" i="25"/>
  <c r="T32" i="24"/>
  <c r="L33" i="25"/>
  <c r="Q33" i="24"/>
  <c r="M33" i="25"/>
  <c r="R33" i="24"/>
  <c r="N33" i="25"/>
  <c r="S33" i="24"/>
  <c r="O33" i="25"/>
  <c r="T33" i="24"/>
  <c r="L34" i="25"/>
  <c r="Q34" i="24"/>
  <c r="M34" i="25"/>
  <c r="R34" i="24"/>
  <c r="N34" i="25"/>
  <c r="S34" i="24"/>
  <c r="O34" i="25"/>
  <c r="T34" i="24"/>
  <c r="L35" i="25"/>
  <c r="Q35" i="24"/>
  <c r="M35" i="25"/>
  <c r="R35" i="24"/>
  <c r="N35" i="25"/>
  <c r="S35" i="24"/>
  <c r="O35" i="25"/>
  <c r="T35" i="24"/>
  <c r="L36" i="25"/>
  <c r="Q36" i="24"/>
  <c r="M36" i="25"/>
  <c r="R36" i="24"/>
  <c r="N36" i="25"/>
  <c r="S36" i="24"/>
  <c r="O36" i="25"/>
  <c r="T36" i="24"/>
  <c r="L37" i="25"/>
  <c r="Q37" i="24"/>
  <c r="M37" i="25"/>
  <c r="R37" i="24"/>
  <c r="N37" i="25"/>
  <c r="S37" i="24"/>
  <c r="O37" i="25"/>
  <c r="T37" i="24"/>
  <c r="B27" i="23"/>
  <c r="H27" i="23" s="1"/>
  <c r="J27" i="22"/>
  <c r="U27" i="22"/>
  <c r="B28" i="23"/>
  <c r="H28" i="23" s="1"/>
  <c r="J28" i="22"/>
  <c r="U28" i="22"/>
  <c r="B29" i="23"/>
  <c r="H29" i="23" s="1"/>
  <c r="J29" i="22"/>
  <c r="U29" i="22"/>
  <c r="B30" i="23"/>
  <c r="H30" i="23" s="1"/>
  <c r="J30" i="22"/>
  <c r="U30" i="22"/>
  <c r="B31" i="23"/>
  <c r="H31" i="23" s="1"/>
  <c r="J31" i="22"/>
  <c r="U31" i="22"/>
  <c r="B32" i="23"/>
  <c r="H32" i="23" s="1"/>
  <c r="J32" i="22"/>
  <c r="U32" i="22"/>
  <c r="B33" i="23"/>
  <c r="H33" i="23" s="1"/>
  <c r="J33" i="22"/>
  <c r="U33" i="22"/>
  <c r="B34" i="23"/>
  <c r="H34" i="23" s="1"/>
  <c r="J34" i="22"/>
  <c r="U34" i="22"/>
  <c r="B35" i="23"/>
  <c r="H35" i="23" s="1"/>
  <c r="J35" i="22"/>
  <c r="U35" i="22"/>
  <c r="B36" i="23"/>
  <c r="H36" i="23" s="1"/>
  <c r="J36" i="22"/>
  <c r="U36" i="22"/>
  <c r="B37" i="23"/>
  <c r="H37" i="23" s="1"/>
  <c r="J37" i="22"/>
  <c r="U37" i="22"/>
  <c r="L103" i="24"/>
  <c r="Q102" i="23"/>
  <c r="L92" i="24"/>
  <c r="Q92" i="23"/>
  <c r="O91" i="24"/>
  <c r="T91" i="23"/>
  <c r="N91" i="24"/>
  <c r="S91" i="23"/>
  <c r="M91" i="24"/>
  <c r="R91" i="23"/>
  <c r="K91" i="24"/>
  <c r="P91" i="23"/>
  <c r="U91" i="23" s="1"/>
  <c r="O90" i="24"/>
  <c r="T90" i="23"/>
  <c r="N90" i="24"/>
  <c r="S90" i="23"/>
  <c r="M90" i="24"/>
  <c r="R90" i="23"/>
  <c r="K90" i="24"/>
  <c r="P90" i="23"/>
  <c r="U90" i="23" s="1"/>
  <c r="O89" i="24"/>
  <c r="T89" i="23"/>
  <c r="N89" i="24"/>
  <c r="S89" i="23"/>
  <c r="M89" i="24"/>
  <c r="R89" i="23"/>
  <c r="U89" i="22"/>
  <c r="K89" i="24"/>
  <c r="P89" i="23"/>
  <c r="U89" i="23" s="1"/>
  <c r="O88" i="24"/>
  <c r="T88" i="23"/>
  <c r="N88" i="24"/>
  <c r="S88" i="23"/>
  <c r="M88" i="24"/>
  <c r="R88" i="23"/>
  <c r="U88" i="22"/>
  <c r="K88" i="24"/>
  <c r="P88" i="23"/>
  <c r="U88" i="23" s="1"/>
  <c r="L135" i="21"/>
  <c r="Q135" i="20"/>
  <c r="B89" i="25"/>
  <c r="H89" i="25" s="1"/>
  <c r="J89" i="24"/>
  <c r="B88" i="25"/>
  <c r="H88" i="25" s="1"/>
  <c r="J88" i="24"/>
  <c r="K108" i="24"/>
  <c r="P107" i="23"/>
  <c r="L108" i="24"/>
  <c r="Q107" i="23"/>
  <c r="M108" i="24"/>
  <c r="R107" i="23"/>
  <c r="N108" i="24"/>
  <c r="S107" i="23"/>
  <c r="L109" i="24"/>
  <c r="Q108" i="23"/>
  <c r="L110" i="24"/>
  <c r="Q109" i="23"/>
  <c r="L111" i="24"/>
  <c r="Q110" i="23"/>
  <c r="L112" i="24"/>
  <c r="Q111" i="23"/>
  <c r="L113" i="24"/>
  <c r="Q112" i="23"/>
  <c r="L114" i="24"/>
  <c r="Q113" i="23"/>
  <c r="O103" i="22"/>
  <c r="T103" i="21"/>
  <c r="O93" i="22"/>
  <c r="T93" i="21"/>
  <c r="K106" i="22"/>
  <c r="P106" i="21"/>
  <c r="K96" i="22"/>
  <c r="P96" i="21"/>
  <c r="M106" i="22"/>
  <c r="R106" i="21"/>
  <c r="M96" i="22"/>
  <c r="R96" i="21"/>
  <c r="N106" i="22"/>
  <c r="S106" i="21"/>
  <c r="N96" i="22"/>
  <c r="S96" i="21"/>
  <c r="O106" i="22"/>
  <c r="T106" i="21"/>
  <c r="O96" i="22"/>
  <c r="T96" i="21"/>
  <c r="O135" i="22"/>
  <c r="T135" i="21"/>
  <c r="O58" i="19"/>
  <c r="O73" i="19" s="1"/>
  <c r="O158" i="19" s="1"/>
  <c r="T58" i="18"/>
  <c r="T73" i="18" s="1"/>
  <c r="T158" i="18" s="1"/>
  <c r="B106" i="21"/>
  <c r="H106" i="21" s="1"/>
  <c r="J106" i="20"/>
  <c r="U106" i="20"/>
  <c r="B96" i="21"/>
  <c r="H96" i="21" s="1"/>
  <c r="J96" i="20"/>
  <c r="U96" i="20"/>
  <c r="B58" i="8"/>
  <c r="J58" i="7"/>
  <c r="J73" i="7" s="1"/>
  <c r="U58" i="7"/>
  <c r="U73" i="7" s="1"/>
  <c r="K58" i="11"/>
  <c r="K73" i="11" s="1"/>
  <c r="P58" i="10"/>
  <c r="P73" i="10" s="1"/>
  <c r="K136" i="12"/>
  <c r="P136" i="11"/>
  <c r="B72" i="25"/>
  <c r="H72" i="25" s="1"/>
  <c r="J72" i="24"/>
  <c r="B71" i="25"/>
  <c r="H71" i="25" s="1"/>
  <c r="J71" i="24"/>
  <c r="B70" i="25"/>
  <c r="H70" i="25" s="1"/>
  <c r="J70" i="24"/>
  <c r="B69" i="25"/>
  <c r="H69" i="25" s="1"/>
  <c r="J69" i="24"/>
  <c r="B68" i="25"/>
  <c r="H68" i="25" s="1"/>
  <c r="J68" i="24"/>
  <c r="B67" i="25"/>
  <c r="H67" i="25" s="1"/>
  <c r="J67" i="24"/>
  <c r="B66" i="25"/>
  <c r="H66" i="25" s="1"/>
  <c r="J66" i="24"/>
  <c r="B65" i="25"/>
  <c r="H65" i="25" s="1"/>
  <c r="J65" i="24"/>
  <c r="B64" i="25"/>
  <c r="H64" i="25" s="1"/>
  <c r="J64" i="24"/>
  <c r="B63" i="25"/>
  <c r="H63" i="25" s="1"/>
  <c r="J63" i="24"/>
  <c r="B62" i="25"/>
  <c r="H62" i="25" s="1"/>
  <c r="J62" i="24"/>
  <c r="O61" i="23"/>
  <c r="T61" i="22"/>
  <c r="N61" i="23"/>
  <c r="S61" i="22"/>
  <c r="M61" i="23"/>
  <c r="R61" i="22"/>
  <c r="K61" i="23"/>
  <c r="P61" i="22"/>
  <c r="L61" i="23"/>
  <c r="Q61" i="22"/>
  <c r="O136" i="21"/>
  <c r="T136" i="20"/>
  <c r="J135" i="6"/>
  <c r="U135" i="6"/>
  <c r="B127" i="23"/>
  <c r="H127" i="23" s="1"/>
  <c r="J127" i="22"/>
  <c r="B126" i="23"/>
  <c r="H126" i="23" s="1"/>
  <c r="J126" i="22"/>
  <c r="B124" i="23"/>
  <c r="H124" i="23" s="1"/>
  <c r="J124" i="22"/>
  <c r="B123" i="23"/>
  <c r="H123" i="23" s="1"/>
  <c r="J123" i="22"/>
  <c r="B122" i="23"/>
  <c r="H122" i="23" s="1"/>
  <c r="J122" i="22"/>
  <c r="B121" i="23"/>
  <c r="H121" i="23" s="1"/>
  <c r="J121" i="22"/>
  <c r="B120" i="23"/>
  <c r="H120" i="23" s="1"/>
  <c r="J120" i="22"/>
  <c r="B119" i="23"/>
  <c r="H119" i="23" s="1"/>
  <c r="J119" i="22"/>
  <c r="L21" i="27"/>
  <c r="Q21" i="26"/>
  <c r="M21" i="27"/>
  <c r="R21" i="26"/>
  <c r="N21" i="27"/>
  <c r="S21" i="26"/>
  <c r="O21" i="27"/>
  <c r="T21" i="26"/>
  <c r="L22" i="27"/>
  <c r="Q22" i="26"/>
  <c r="M22" i="27"/>
  <c r="R22" i="26"/>
  <c r="N22" i="27"/>
  <c r="S22" i="26"/>
  <c r="O22" i="27"/>
  <c r="T22" i="26"/>
  <c r="K20" i="17"/>
  <c r="K38" i="17" s="1"/>
  <c r="U22" i="22"/>
  <c r="B22" i="23"/>
  <c r="H22" i="23" s="1"/>
  <c r="J22" i="22"/>
  <c r="U21" i="22"/>
  <c r="B21" i="23"/>
  <c r="H21" i="23" s="1"/>
  <c r="J21" i="22"/>
  <c r="T20" i="21"/>
  <c r="O38" i="21"/>
  <c r="S20" i="20"/>
  <c r="S38" i="20" s="1"/>
  <c r="N38" i="20"/>
  <c r="R20" i="20"/>
  <c r="R38" i="20" s="1"/>
  <c r="M38" i="20"/>
  <c r="Q20" i="16"/>
  <c r="U18" i="16"/>
  <c r="J18" i="16"/>
  <c r="U19" i="16"/>
  <c r="J19" i="16"/>
  <c r="U23" i="17"/>
  <c r="J23" i="17"/>
  <c r="U26" i="22"/>
  <c r="U25" i="22"/>
  <c r="U24" i="22"/>
  <c r="J24" i="22"/>
  <c r="J158" i="4"/>
  <c r="U158" i="4"/>
  <c r="T19" i="24"/>
  <c r="S19" i="24"/>
  <c r="R19" i="24"/>
  <c r="T18" i="24"/>
  <c r="S18" i="24"/>
  <c r="R18" i="24"/>
  <c r="T17" i="22"/>
  <c r="S17" i="22"/>
  <c r="R17" i="22"/>
  <c r="T16" i="22"/>
  <c r="S16" i="22"/>
  <c r="R16" i="22"/>
  <c r="T15" i="22"/>
  <c r="S15" i="22"/>
  <c r="R15" i="22"/>
  <c r="T14" i="22"/>
  <c r="S14" i="22"/>
  <c r="R14" i="22"/>
  <c r="T13" i="22"/>
  <c r="S13" i="22"/>
  <c r="R13" i="22"/>
  <c r="T12" i="22"/>
  <c r="S12" i="22"/>
  <c r="R12" i="22"/>
  <c r="T11" i="22"/>
  <c r="S11" i="22"/>
  <c r="R11" i="22"/>
  <c r="T10" i="22"/>
  <c r="S10" i="22"/>
  <c r="R10" i="22"/>
  <c r="T9" i="22"/>
  <c r="S9" i="22"/>
  <c r="R9" i="22"/>
  <c r="T8" i="22"/>
  <c r="S8" i="22"/>
  <c r="R8" i="22"/>
  <c r="T7" i="22"/>
  <c r="S7" i="22"/>
  <c r="R7" i="22"/>
  <c r="S6" i="22"/>
  <c r="R6" i="22"/>
  <c r="T41" i="22"/>
  <c r="O41" i="23"/>
  <c r="T23" i="24" s="1"/>
  <c r="O73" i="22"/>
  <c r="T57" i="22"/>
  <c r="O57" i="23"/>
  <c r="S57" i="22"/>
  <c r="N57" i="23"/>
  <c r="R57" i="22"/>
  <c r="M57" i="23"/>
  <c r="T56" i="22"/>
  <c r="O56" i="23"/>
  <c r="S56" i="22"/>
  <c r="N56" i="23"/>
  <c r="R56" i="22"/>
  <c r="M56" i="23"/>
  <c r="T55" i="22"/>
  <c r="O55" i="23"/>
  <c r="S55" i="22"/>
  <c r="N55" i="23"/>
  <c r="R55" i="22"/>
  <c r="M55" i="23"/>
  <c r="T54" i="22"/>
  <c r="O54" i="23"/>
  <c r="S54" i="22"/>
  <c r="N54" i="23"/>
  <c r="R54" i="22"/>
  <c r="M54" i="23"/>
  <c r="T53" i="22"/>
  <c r="O53" i="23"/>
  <c r="S53" i="22"/>
  <c r="N53" i="23"/>
  <c r="R53" i="22"/>
  <c r="M53" i="23"/>
  <c r="T52" i="22"/>
  <c r="O52" i="23"/>
  <c r="S52" i="22"/>
  <c r="N52" i="23"/>
  <c r="R52" i="22"/>
  <c r="M52" i="23"/>
  <c r="T51" i="22"/>
  <c r="O51" i="23"/>
  <c r="S51" i="22"/>
  <c r="N51" i="23"/>
  <c r="R51" i="22"/>
  <c r="M51" i="23"/>
  <c r="T50" i="22"/>
  <c r="O50" i="23"/>
  <c r="S50" i="22"/>
  <c r="N50" i="23"/>
  <c r="R50" i="22"/>
  <c r="M50" i="23"/>
  <c r="T49" i="22"/>
  <c r="O49" i="23"/>
  <c r="S49" i="22"/>
  <c r="N49" i="23"/>
  <c r="R49" i="22"/>
  <c r="M49" i="23"/>
  <c r="T48" i="22"/>
  <c r="O48" i="23"/>
  <c r="S48" i="22"/>
  <c r="N48" i="23"/>
  <c r="R48" i="22"/>
  <c r="M48" i="23"/>
  <c r="T47" i="22"/>
  <c r="O47" i="23"/>
  <c r="S47" i="22"/>
  <c r="N47" i="23"/>
  <c r="R47" i="22"/>
  <c r="M47" i="23"/>
  <c r="T46" i="22"/>
  <c r="O46" i="23"/>
  <c r="S46" i="22"/>
  <c r="N46" i="23"/>
  <c r="R46" i="22"/>
  <c r="M46" i="23"/>
  <c r="T45" i="22"/>
  <c r="O45" i="23"/>
  <c r="S45" i="22"/>
  <c r="N45" i="23"/>
  <c r="R45" i="22"/>
  <c r="M45" i="23"/>
  <c r="T44" i="22"/>
  <c r="O44" i="23"/>
  <c r="S44" i="22"/>
  <c r="N44" i="23"/>
  <c r="R44" i="22"/>
  <c r="M44" i="23"/>
  <c r="T43" i="22"/>
  <c r="O43" i="23"/>
  <c r="S43" i="22"/>
  <c r="N43" i="23"/>
  <c r="R43" i="22"/>
  <c r="M43" i="23"/>
  <c r="T42" i="22"/>
  <c r="O42" i="23"/>
  <c r="T24" i="24" s="1"/>
  <c r="S42" i="22"/>
  <c r="N42" i="23"/>
  <c r="S24" i="24" s="1"/>
  <c r="R42" i="22"/>
  <c r="M42" i="23"/>
  <c r="R24" i="24" s="1"/>
  <c r="T101" i="22"/>
  <c r="O101" i="23"/>
  <c r="S101" i="22"/>
  <c r="N101" i="23"/>
  <c r="R101" i="22"/>
  <c r="M101" i="23"/>
  <c r="P101" i="22"/>
  <c r="K101" i="23"/>
  <c r="U101" i="21"/>
  <c r="Q101" i="22"/>
  <c r="L101" i="23"/>
  <c r="T100" i="22"/>
  <c r="O100" i="23"/>
  <c r="S100" i="22"/>
  <c r="N100" i="23"/>
  <c r="R100" i="22"/>
  <c r="M100" i="23"/>
  <c r="P100" i="22"/>
  <c r="K100" i="23"/>
  <c r="U100" i="21"/>
  <c r="Q100" i="22"/>
  <c r="L100" i="23"/>
  <c r="T99" i="22"/>
  <c r="O99" i="23"/>
  <c r="S99" i="22"/>
  <c r="N99" i="23"/>
  <c r="R99" i="22"/>
  <c r="M99" i="23"/>
  <c r="P99" i="22"/>
  <c r="K99" i="23"/>
  <c r="U99" i="21"/>
  <c r="Q99" i="22"/>
  <c r="L99" i="23"/>
  <c r="O98" i="23"/>
  <c r="N98" i="23"/>
  <c r="M98" i="23"/>
  <c r="K98" i="23"/>
  <c r="U98" i="21"/>
  <c r="L98" i="23"/>
  <c r="O97" i="23"/>
  <c r="O97" i="24" s="1"/>
  <c r="T97" i="24" s="1"/>
  <c r="N97" i="23"/>
  <c r="N97" i="24" s="1"/>
  <c r="S97" i="24" s="1"/>
  <c r="M97" i="23"/>
  <c r="M97" i="24" s="1"/>
  <c r="R97" i="24" s="1"/>
  <c r="K97" i="23"/>
  <c r="K97" i="24" s="1"/>
  <c r="P97" i="24" s="1"/>
  <c r="U97" i="21"/>
  <c r="L97" i="23"/>
  <c r="L97" i="24" s="1"/>
  <c r="Q97" i="24" s="1"/>
  <c r="T87" i="22"/>
  <c r="O87" i="23"/>
  <c r="S87" i="22"/>
  <c r="N87" i="23"/>
  <c r="R87" i="22"/>
  <c r="M87" i="23"/>
  <c r="P87" i="22"/>
  <c r="K87" i="23"/>
  <c r="U87" i="21"/>
  <c r="Q87" i="22"/>
  <c r="L87" i="23"/>
  <c r="T86" i="22"/>
  <c r="O86" i="23"/>
  <c r="S86" i="22"/>
  <c r="N86" i="23"/>
  <c r="R86" i="22"/>
  <c r="M86" i="23"/>
  <c r="P86" i="22"/>
  <c r="K86" i="23"/>
  <c r="U86" i="21"/>
  <c r="Q86" i="22"/>
  <c r="L86" i="23"/>
  <c r="T85" i="22"/>
  <c r="O85" i="23"/>
  <c r="S85" i="22"/>
  <c r="N85" i="23"/>
  <c r="R85" i="22"/>
  <c r="M85" i="23"/>
  <c r="P85" i="22"/>
  <c r="K85" i="23"/>
  <c r="U85" i="21"/>
  <c r="Q85" i="22"/>
  <c r="L85" i="23"/>
  <c r="T84" i="22"/>
  <c r="O84" i="23"/>
  <c r="S84" i="22"/>
  <c r="N84" i="23"/>
  <c r="R84" i="22"/>
  <c r="M84" i="23"/>
  <c r="P84" i="22"/>
  <c r="K84" i="23"/>
  <c r="U84" i="21"/>
  <c r="Q84" i="22"/>
  <c r="L84" i="23"/>
  <c r="T83" i="22"/>
  <c r="O83" i="23"/>
  <c r="S83" i="22"/>
  <c r="N83" i="23"/>
  <c r="R83" i="22"/>
  <c r="M83" i="23"/>
  <c r="P83" i="22"/>
  <c r="K83" i="23"/>
  <c r="U83" i="21"/>
  <c r="Q83" i="22"/>
  <c r="L83" i="23"/>
  <c r="T82" i="22"/>
  <c r="O82" i="23"/>
  <c r="S82" i="22"/>
  <c r="N82" i="23"/>
  <c r="R82" i="22"/>
  <c r="M82" i="23"/>
  <c r="P82" i="22"/>
  <c r="K82" i="23"/>
  <c r="U82" i="21"/>
  <c r="Q82" i="22"/>
  <c r="L82" i="23"/>
  <c r="T81" i="22"/>
  <c r="O81" i="23"/>
  <c r="S81" i="22"/>
  <c r="N81" i="23"/>
  <c r="R81" i="22"/>
  <c r="M81" i="23"/>
  <c r="P81" i="22"/>
  <c r="K81" i="23"/>
  <c r="U81" i="21"/>
  <c r="Q81" i="22"/>
  <c r="L81" i="23"/>
  <c r="T80" i="22"/>
  <c r="O80" i="23"/>
  <c r="S80" i="22"/>
  <c r="N80" i="23"/>
  <c r="R80" i="22"/>
  <c r="M80" i="23"/>
  <c r="P80" i="22"/>
  <c r="K80" i="23"/>
  <c r="U80" i="21"/>
  <c r="Q80" i="22"/>
  <c r="L80" i="23"/>
  <c r="T79" i="22"/>
  <c r="O79" i="23"/>
  <c r="S79" i="22"/>
  <c r="N79" i="23"/>
  <c r="R79" i="22"/>
  <c r="M79" i="23"/>
  <c r="P79" i="22"/>
  <c r="K79" i="23"/>
  <c r="U79" i="21"/>
  <c r="Q79" i="22"/>
  <c r="L79" i="23"/>
  <c r="T78" i="22"/>
  <c r="O78" i="23"/>
  <c r="S78" i="22"/>
  <c r="N78" i="23"/>
  <c r="R78" i="22"/>
  <c r="M78" i="23"/>
  <c r="P78" i="22"/>
  <c r="K78" i="23"/>
  <c r="U78" i="21"/>
  <c r="Q78" i="22"/>
  <c r="L78" i="23"/>
  <c r="T77" i="22"/>
  <c r="O77" i="23"/>
  <c r="S77" i="22"/>
  <c r="N77" i="23"/>
  <c r="R77" i="22"/>
  <c r="M77" i="23"/>
  <c r="P77" i="22"/>
  <c r="K77" i="23"/>
  <c r="U77" i="21"/>
  <c r="Q77" i="22"/>
  <c r="L77" i="23"/>
  <c r="B118" i="12"/>
  <c r="J118" i="11"/>
  <c r="U118" i="11"/>
  <c r="T6" i="22"/>
  <c r="T38" i="21"/>
  <c r="P118" i="21"/>
  <c r="K118" i="22"/>
  <c r="Q118" i="21"/>
  <c r="L118" i="22"/>
  <c r="R118" i="21"/>
  <c r="M118" i="22"/>
  <c r="S118" i="21"/>
  <c r="N118" i="22"/>
  <c r="T118" i="21"/>
  <c r="O118" i="22"/>
  <c r="S41" i="21"/>
  <c r="S73" i="21" s="1"/>
  <c r="N41" i="22"/>
  <c r="S23" i="23" s="1"/>
  <c r="N73" i="21"/>
  <c r="R41" i="21"/>
  <c r="R73" i="21" s="1"/>
  <c r="M41" i="22"/>
  <c r="R23" i="23" s="1"/>
  <c r="M73" i="21"/>
  <c r="P119" i="22"/>
  <c r="K119" i="23"/>
  <c r="Q119" i="22"/>
  <c r="L119" i="23"/>
  <c r="R119" i="22"/>
  <c r="M119" i="23"/>
  <c r="S119" i="22"/>
  <c r="N119" i="23"/>
  <c r="T119" i="22"/>
  <c r="O119" i="23"/>
  <c r="Q120" i="21"/>
  <c r="L120" i="22"/>
  <c r="P120" i="21"/>
  <c r="K120" i="22"/>
  <c r="U120" i="20"/>
  <c r="R120" i="21"/>
  <c r="M120" i="22"/>
  <c r="S120" i="21"/>
  <c r="N120" i="22"/>
  <c r="T120" i="21"/>
  <c r="O120" i="22"/>
  <c r="Q121" i="21"/>
  <c r="L121" i="22"/>
  <c r="P121" i="21"/>
  <c r="K121" i="22"/>
  <c r="U121" i="20"/>
  <c r="R121" i="21"/>
  <c r="M121" i="22"/>
  <c r="S121" i="21"/>
  <c r="N121" i="22"/>
  <c r="T121" i="21"/>
  <c r="O121" i="22"/>
  <c r="Q122" i="21"/>
  <c r="L122" i="22"/>
  <c r="P122" i="21"/>
  <c r="K122" i="22"/>
  <c r="U122" i="20"/>
  <c r="R122" i="21"/>
  <c r="M122" i="22"/>
  <c r="S122" i="21"/>
  <c r="N122" i="22"/>
  <c r="T122" i="21"/>
  <c r="O122" i="22"/>
  <c r="Q123" i="21"/>
  <c r="L123" i="22"/>
  <c r="P123" i="21"/>
  <c r="K123" i="22"/>
  <c r="U123" i="20"/>
  <c r="R123" i="21"/>
  <c r="M123" i="22"/>
  <c r="S123" i="21"/>
  <c r="N123" i="22"/>
  <c r="T123" i="21"/>
  <c r="O123" i="22"/>
  <c r="Q124" i="21"/>
  <c r="L124" i="22"/>
  <c r="P124" i="21"/>
  <c r="K124" i="22"/>
  <c r="U124" i="20"/>
  <c r="R124" i="21"/>
  <c r="M124" i="22"/>
  <c r="S124" i="21"/>
  <c r="N124" i="22"/>
  <c r="T124" i="21"/>
  <c r="O124" i="22"/>
  <c r="Q125" i="21"/>
  <c r="L125" i="22"/>
  <c r="P125" i="21"/>
  <c r="K125" i="22"/>
  <c r="U125" i="20"/>
  <c r="R125" i="21"/>
  <c r="M125" i="22"/>
  <c r="S125" i="21"/>
  <c r="N125" i="22"/>
  <c r="T125" i="21"/>
  <c r="O125" i="22"/>
  <c r="Q126" i="21"/>
  <c r="L126" i="22"/>
  <c r="P126" i="21"/>
  <c r="K126" i="22"/>
  <c r="U126" i="20"/>
  <c r="R126" i="21"/>
  <c r="M126" i="22"/>
  <c r="S126" i="21"/>
  <c r="N126" i="22"/>
  <c r="T126" i="21"/>
  <c r="O126" i="22"/>
  <c r="Q127" i="21"/>
  <c r="L127" i="22"/>
  <c r="P127" i="21"/>
  <c r="K127" i="22"/>
  <c r="U127" i="20"/>
  <c r="R127" i="21"/>
  <c r="M127" i="22"/>
  <c r="S127" i="21"/>
  <c r="N127" i="22"/>
  <c r="T127" i="21"/>
  <c r="O127" i="22"/>
  <c r="Q128" i="21"/>
  <c r="L128" i="22"/>
  <c r="P128" i="21"/>
  <c r="K128" i="22"/>
  <c r="U128" i="20"/>
  <c r="R128" i="21"/>
  <c r="M128" i="22"/>
  <c r="S128" i="21"/>
  <c r="N128" i="22"/>
  <c r="T128" i="21"/>
  <c r="O128" i="22"/>
  <c r="Q129" i="21"/>
  <c r="L129" i="22"/>
  <c r="P129" i="21"/>
  <c r="K129" i="22"/>
  <c r="U129" i="20"/>
  <c r="R129" i="21"/>
  <c r="M129" i="22"/>
  <c r="S129" i="21"/>
  <c r="N129" i="22"/>
  <c r="T129" i="21"/>
  <c r="O129" i="22"/>
  <c r="Q130" i="21"/>
  <c r="L130" i="22"/>
  <c r="P130" i="21"/>
  <c r="K130" i="22"/>
  <c r="U130" i="20"/>
  <c r="R130" i="21"/>
  <c r="M130" i="22"/>
  <c r="S130" i="21"/>
  <c r="N130" i="22"/>
  <c r="T130" i="21"/>
  <c r="O130" i="22"/>
  <c r="Q131" i="21"/>
  <c r="L131" i="22"/>
  <c r="P131" i="21"/>
  <c r="K131" i="22"/>
  <c r="U131" i="20"/>
  <c r="R131" i="21"/>
  <c r="M131" i="22"/>
  <c r="S131" i="21"/>
  <c r="N131" i="22"/>
  <c r="T131" i="21"/>
  <c r="O131" i="22"/>
  <c r="Q132" i="21"/>
  <c r="L132" i="22"/>
  <c r="P132" i="21"/>
  <c r="K132" i="22"/>
  <c r="U132" i="20"/>
  <c r="R132" i="21"/>
  <c r="M132" i="22"/>
  <c r="S132" i="21"/>
  <c r="N132" i="22"/>
  <c r="T132" i="21"/>
  <c r="O132" i="22"/>
  <c r="Q133" i="21"/>
  <c r="L133" i="22"/>
  <c r="P133" i="21"/>
  <c r="K133" i="22"/>
  <c r="U133" i="20"/>
  <c r="R133" i="21"/>
  <c r="M133" i="22"/>
  <c r="S133" i="21"/>
  <c r="N133" i="22"/>
  <c r="T133" i="21"/>
  <c r="O133" i="22"/>
  <c r="B102" i="24"/>
  <c r="H102" i="24" s="1"/>
  <c r="J101" i="23"/>
  <c r="B101" i="24"/>
  <c r="H101" i="24" s="1"/>
  <c r="J100" i="23"/>
  <c r="B100" i="24"/>
  <c r="H100" i="24" s="1"/>
  <c r="J99" i="23"/>
  <c r="J98" i="23"/>
  <c r="J97" i="23"/>
  <c r="B87" i="24"/>
  <c r="H87" i="24" s="1"/>
  <c r="J87" i="23"/>
  <c r="B86" i="24"/>
  <c r="H86" i="24" s="1"/>
  <c r="J86" i="23"/>
  <c r="B85" i="24"/>
  <c r="H85" i="24" s="1"/>
  <c r="J85" i="23"/>
  <c r="B84" i="24"/>
  <c r="H84" i="24" s="1"/>
  <c r="J84" i="23"/>
  <c r="B83" i="24"/>
  <c r="H83" i="24" s="1"/>
  <c r="J83" i="23"/>
  <c r="B82" i="24"/>
  <c r="H82" i="24" s="1"/>
  <c r="J82" i="23"/>
  <c r="B81" i="24"/>
  <c r="H81" i="24" s="1"/>
  <c r="J81" i="23"/>
  <c r="B80" i="24"/>
  <c r="H80" i="24" s="1"/>
  <c r="J80" i="23"/>
  <c r="B79" i="24"/>
  <c r="H79" i="24" s="1"/>
  <c r="J79" i="23"/>
  <c r="B78" i="24"/>
  <c r="H78" i="24" s="1"/>
  <c r="J78" i="23"/>
  <c r="B77" i="24"/>
  <c r="H77" i="24" s="1"/>
  <c r="J77" i="23"/>
  <c r="T5" i="23"/>
  <c r="O5" i="24"/>
  <c r="S5" i="22"/>
  <c r="N5" i="23"/>
  <c r="R5" i="22"/>
  <c r="M5" i="23"/>
  <c r="T76" i="21"/>
  <c r="T115" i="21" s="1"/>
  <c r="O76" i="22"/>
  <c r="O115" i="21"/>
  <c r="S76" i="21"/>
  <c r="N76" i="22"/>
  <c r="N115" i="21"/>
  <c r="R76" i="21"/>
  <c r="M76" i="22"/>
  <c r="M115" i="21"/>
  <c r="P76" i="21"/>
  <c r="K76" i="22"/>
  <c r="K115" i="21"/>
  <c r="Q76" i="21"/>
  <c r="Q115" i="21" s="1"/>
  <c r="L76" i="22"/>
  <c r="L115" i="21"/>
  <c r="Q47" i="21"/>
  <c r="L47" i="22"/>
  <c r="P47" i="21"/>
  <c r="K47" i="22"/>
  <c r="K29" i="23" s="1"/>
  <c r="Q57" i="21"/>
  <c r="L57" i="22"/>
  <c r="P57" i="21"/>
  <c r="K57" i="22"/>
  <c r="B57" i="22"/>
  <c r="H57" i="22" s="1"/>
  <c r="J57" i="21"/>
  <c r="U57" i="21"/>
  <c r="Q56" i="21"/>
  <c r="L56" i="22"/>
  <c r="P56" i="21"/>
  <c r="K56" i="22"/>
  <c r="U56" i="20"/>
  <c r="B56" i="22"/>
  <c r="H56" i="22" s="1"/>
  <c r="J56" i="21"/>
  <c r="U56" i="21"/>
  <c r="Q55" i="21"/>
  <c r="L55" i="22"/>
  <c r="P55" i="21"/>
  <c r="K55" i="22"/>
  <c r="K37" i="23" s="1"/>
  <c r="U55" i="20"/>
  <c r="B55" i="22"/>
  <c r="H55" i="22" s="1"/>
  <c r="J55" i="21"/>
  <c r="U55" i="21"/>
  <c r="Q54" i="21"/>
  <c r="L54" i="22"/>
  <c r="P54" i="21"/>
  <c r="K54" i="22"/>
  <c r="K36" i="23" s="1"/>
  <c r="U54" i="20"/>
  <c r="B54" i="22"/>
  <c r="H54" i="22" s="1"/>
  <c r="J54" i="21"/>
  <c r="U54" i="21"/>
  <c r="Q53" i="21"/>
  <c r="L53" i="22"/>
  <c r="P53" i="21"/>
  <c r="K53" i="22"/>
  <c r="K35" i="23" s="1"/>
  <c r="U53" i="20"/>
  <c r="B53" i="22"/>
  <c r="H53" i="22" s="1"/>
  <c r="J53" i="21"/>
  <c r="U53" i="21"/>
  <c r="Q52" i="21"/>
  <c r="L52" i="22"/>
  <c r="P52" i="21"/>
  <c r="K52" i="22"/>
  <c r="K34" i="23" s="1"/>
  <c r="U52" i="20"/>
  <c r="B52" i="22"/>
  <c r="H52" i="22" s="1"/>
  <c r="J52" i="21"/>
  <c r="U52" i="21"/>
  <c r="Q51" i="21"/>
  <c r="L51" i="22"/>
  <c r="P51" i="21"/>
  <c r="K51" i="22"/>
  <c r="K33" i="23" s="1"/>
  <c r="U51" i="20"/>
  <c r="B51" i="22"/>
  <c r="H51" i="22" s="1"/>
  <c r="J51" i="21"/>
  <c r="U51" i="21"/>
  <c r="Q50" i="21"/>
  <c r="L50" i="22"/>
  <c r="P50" i="21"/>
  <c r="K50" i="22"/>
  <c r="K32" i="23" s="1"/>
  <c r="U50" i="20"/>
  <c r="B50" i="22"/>
  <c r="H50" i="22" s="1"/>
  <c r="J50" i="21"/>
  <c r="U50" i="21"/>
  <c r="Q49" i="21"/>
  <c r="L49" i="22"/>
  <c r="P49" i="21"/>
  <c r="K49" i="22"/>
  <c r="K31" i="23" s="1"/>
  <c r="U49" i="20"/>
  <c r="B49" i="22"/>
  <c r="H49" i="22" s="1"/>
  <c r="J49" i="21"/>
  <c r="U49" i="21"/>
  <c r="Q48" i="21"/>
  <c r="L48" i="22"/>
  <c r="P48" i="21"/>
  <c r="K48" i="22"/>
  <c r="K30" i="23" s="1"/>
  <c r="U48" i="20"/>
  <c r="B48" i="22"/>
  <c r="H48" i="22" s="1"/>
  <c r="J48" i="21"/>
  <c r="U48" i="21"/>
  <c r="Q46" i="21"/>
  <c r="L46" i="22"/>
  <c r="P46" i="21"/>
  <c r="K46" i="22"/>
  <c r="K28" i="23" s="1"/>
  <c r="U46" i="20"/>
  <c r="B46" i="22"/>
  <c r="H46" i="22" s="1"/>
  <c r="J46" i="21"/>
  <c r="U46" i="21"/>
  <c r="Q45" i="21"/>
  <c r="L45" i="22"/>
  <c r="P45" i="21"/>
  <c r="K45" i="22"/>
  <c r="K27" i="23" s="1"/>
  <c r="U45" i="20"/>
  <c r="B45" i="22"/>
  <c r="H45" i="22" s="1"/>
  <c r="J45" i="21"/>
  <c r="U45" i="21"/>
  <c r="Q44" i="21"/>
  <c r="L44" i="22"/>
  <c r="Q26" i="23" s="1"/>
  <c r="P44" i="21"/>
  <c r="K44" i="22"/>
  <c r="K26" i="23" s="1"/>
  <c r="P26" i="23" s="1"/>
  <c r="U44" i="20"/>
  <c r="B44" i="22"/>
  <c r="H44" i="22" s="1"/>
  <c r="H26" i="23" s="1"/>
  <c r="J44" i="21"/>
  <c r="U44" i="21"/>
  <c r="Q43" i="21"/>
  <c r="L43" i="22"/>
  <c r="Q25" i="23" s="1"/>
  <c r="P43" i="21"/>
  <c r="K43" i="22"/>
  <c r="K25" i="23" s="1"/>
  <c r="P25" i="23" s="1"/>
  <c r="U43" i="20"/>
  <c r="B43" i="22"/>
  <c r="H43" i="22" s="1"/>
  <c r="H25" i="23" s="1"/>
  <c r="J43" i="21"/>
  <c r="U43" i="21"/>
  <c r="Q42" i="21"/>
  <c r="L42" i="22"/>
  <c r="Q24" i="23" s="1"/>
  <c r="P42" i="21"/>
  <c r="K42" i="22"/>
  <c r="K24" i="23" s="1"/>
  <c r="P24" i="23" s="1"/>
  <c r="U42" i="20"/>
  <c r="B42" i="22"/>
  <c r="H42" i="22" s="1"/>
  <c r="H24" i="23" s="1"/>
  <c r="B24" i="24" s="1"/>
  <c r="J42" i="21"/>
  <c r="U42" i="21"/>
  <c r="B47" i="13"/>
  <c r="J47" i="12"/>
  <c r="U47" i="12"/>
  <c r="B41" i="17"/>
  <c r="J41" i="16"/>
  <c r="U41" i="16"/>
  <c r="P41" i="21"/>
  <c r="P73" i="21" s="1"/>
  <c r="K41" i="22"/>
  <c r="K23" i="23" s="1"/>
  <c r="P23" i="23" s="1"/>
  <c r="K73" i="21"/>
  <c r="Q41" i="21"/>
  <c r="Q73" i="21" s="1"/>
  <c r="L41" i="22"/>
  <c r="Q23" i="23" s="1"/>
  <c r="L73" i="21"/>
  <c r="Q19" i="23"/>
  <c r="K19" i="23"/>
  <c r="P19" i="23" s="1"/>
  <c r="Q18" i="23"/>
  <c r="K18" i="23"/>
  <c r="P18" i="23" s="1"/>
  <c r="Q17" i="21"/>
  <c r="P17" i="21"/>
  <c r="K17" i="22"/>
  <c r="Q16" i="21"/>
  <c r="P16" i="21"/>
  <c r="K16" i="22"/>
  <c r="Q15" i="21"/>
  <c r="P15" i="21"/>
  <c r="K15" i="22"/>
  <c r="Q14" i="21"/>
  <c r="P14" i="21"/>
  <c r="K14" i="22"/>
  <c r="Q13" i="21"/>
  <c r="P13" i="21"/>
  <c r="K13" i="22"/>
  <c r="Q12" i="21"/>
  <c r="P12" i="21"/>
  <c r="K12" i="22"/>
  <c r="Q11" i="21"/>
  <c r="P11" i="21"/>
  <c r="K11" i="22"/>
  <c r="Q10" i="21"/>
  <c r="P10" i="21"/>
  <c r="K10" i="22"/>
  <c r="Q9" i="21"/>
  <c r="P9" i="21"/>
  <c r="K9" i="22"/>
  <c r="Q8" i="21"/>
  <c r="P8" i="21"/>
  <c r="K8" i="22"/>
  <c r="Q7" i="21"/>
  <c r="P7" i="21"/>
  <c r="K7" i="22"/>
  <c r="Q6" i="21"/>
  <c r="P6" i="21"/>
  <c r="K6" i="22"/>
  <c r="U6" i="15"/>
  <c r="J6" i="15"/>
  <c r="B6" i="16"/>
  <c r="H6" i="16" s="1"/>
  <c r="U7" i="15"/>
  <c r="J7" i="15"/>
  <c r="B7" i="16"/>
  <c r="H7" i="16" s="1"/>
  <c r="U8" i="15"/>
  <c r="J8" i="15"/>
  <c r="B8" i="16"/>
  <c r="H8" i="16" s="1"/>
  <c r="U9" i="15"/>
  <c r="J9" i="15"/>
  <c r="B9" i="16"/>
  <c r="H9" i="16" s="1"/>
  <c r="U10" i="15"/>
  <c r="J10" i="15"/>
  <c r="B10" i="16"/>
  <c r="H10" i="16" s="1"/>
  <c r="U11" i="15"/>
  <c r="J11" i="15"/>
  <c r="B11" i="16"/>
  <c r="H11" i="16" s="1"/>
  <c r="U13" i="15"/>
  <c r="J13" i="15"/>
  <c r="B13" i="16"/>
  <c r="H13" i="16" s="1"/>
  <c r="U14" i="15"/>
  <c r="J14" i="15"/>
  <c r="B14" i="16"/>
  <c r="H14" i="16" s="1"/>
  <c r="U15" i="15"/>
  <c r="J15" i="15"/>
  <c r="B15" i="16"/>
  <c r="H15" i="16" s="1"/>
  <c r="U16" i="15"/>
  <c r="J16" i="15"/>
  <c r="H16" i="16"/>
  <c r="B16" i="17" s="1"/>
  <c r="U17" i="15"/>
  <c r="J17" i="15"/>
  <c r="H17" i="16"/>
  <c r="B17" i="17" s="1"/>
  <c r="J25" i="15"/>
  <c r="H18" i="17"/>
  <c r="B18" i="18" s="1"/>
  <c r="J26" i="15"/>
  <c r="H19" i="17"/>
  <c r="B19" i="18" s="1"/>
  <c r="B76" i="12"/>
  <c r="B115" i="12" s="1"/>
  <c r="J76" i="11"/>
  <c r="J115" i="11" s="1"/>
  <c r="U76" i="11"/>
  <c r="U115" i="11" s="1"/>
  <c r="P5" i="22"/>
  <c r="K5" i="23"/>
  <c r="Q5" i="22"/>
  <c r="L5" i="23"/>
  <c r="U12" i="17"/>
  <c r="J12" i="17"/>
  <c r="B158" i="5"/>
  <c r="L157" i="19" l="1"/>
  <c r="T157" i="19"/>
  <c r="B125" i="23"/>
  <c r="H125" i="23" s="1"/>
  <c r="J125" i="22"/>
  <c r="Q38" i="16"/>
  <c r="Q158" i="16" s="1"/>
  <c r="H58" i="8"/>
  <c r="H73" i="8" s="1"/>
  <c r="B73" i="8"/>
  <c r="K135" i="11"/>
  <c r="P135" i="10"/>
  <c r="U134" i="9"/>
  <c r="K134" i="11"/>
  <c r="P134" i="10"/>
  <c r="K156" i="10"/>
  <c r="P156" i="9"/>
  <c r="B102" i="22"/>
  <c r="H102" i="22" s="1"/>
  <c r="J102" i="21"/>
  <c r="O106" i="24"/>
  <c r="T105" i="23"/>
  <c r="N106" i="24"/>
  <c r="S105" i="23"/>
  <c r="M106" i="24"/>
  <c r="R105" i="23"/>
  <c r="K106" i="24"/>
  <c r="P105" i="23"/>
  <c r="L156" i="20"/>
  <c r="Q156" i="19"/>
  <c r="Q134" i="19"/>
  <c r="L134" i="20"/>
  <c r="Q157" i="18"/>
  <c r="B128" i="25"/>
  <c r="H128" i="25" s="1"/>
  <c r="J128" i="24"/>
  <c r="B129" i="26"/>
  <c r="H129" i="26" s="1"/>
  <c r="J129" i="25"/>
  <c r="B130" i="26"/>
  <c r="H130" i="26" s="1"/>
  <c r="J130" i="25"/>
  <c r="B131" i="26"/>
  <c r="H131" i="26" s="1"/>
  <c r="J131" i="25"/>
  <c r="B132" i="26"/>
  <c r="H132" i="26" s="1"/>
  <c r="J132" i="25"/>
  <c r="B133" i="26"/>
  <c r="H133" i="26" s="1"/>
  <c r="J133" i="25"/>
  <c r="B95" i="25"/>
  <c r="H95" i="25" s="1"/>
  <c r="J95" i="24"/>
  <c r="U95" i="24"/>
  <c r="B94" i="25"/>
  <c r="H94" i="25" s="1"/>
  <c r="J94" i="24"/>
  <c r="U94" i="24"/>
  <c r="B104" i="25"/>
  <c r="H104" i="25" s="1"/>
  <c r="J105" i="24"/>
  <c r="U105" i="24"/>
  <c r="O157" i="20"/>
  <c r="T134" i="20"/>
  <c r="T157" i="20" s="1"/>
  <c r="O134" i="21"/>
  <c r="O156" i="21"/>
  <c r="T156" i="20"/>
  <c r="L105" i="25"/>
  <c r="Q106" i="24"/>
  <c r="M156" i="17"/>
  <c r="R156" i="16"/>
  <c r="M157" i="16"/>
  <c r="M158" i="16" s="1"/>
  <c r="M157" i="17"/>
  <c r="M158" i="17" s="1"/>
  <c r="R134" i="17"/>
  <c r="M134" i="18"/>
  <c r="R157" i="16"/>
  <c r="R158" i="16" s="1"/>
  <c r="M135" i="18"/>
  <c r="R135" i="17"/>
  <c r="N156" i="17"/>
  <c r="S156" i="16"/>
  <c r="N157" i="16"/>
  <c r="N158" i="16" s="1"/>
  <c r="N157" i="17"/>
  <c r="N158" i="17" s="1"/>
  <c r="S134" i="17"/>
  <c r="N134" i="18"/>
  <c r="S157" i="16"/>
  <c r="S158" i="16" s="1"/>
  <c r="N135" i="18"/>
  <c r="S135" i="17"/>
  <c r="B105" i="23"/>
  <c r="H105" i="23" s="1"/>
  <c r="J105" i="22"/>
  <c r="U105" i="22"/>
  <c r="B134" i="23"/>
  <c r="H134" i="23" s="1"/>
  <c r="J134" i="22"/>
  <c r="B156" i="20"/>
  <c r="H156" i="20" s="1"/>
  <c r="J156" i="19"/>
  <c r="B136" i="6"/>
  <c r="H157" i="5"/>
  <c r="J136" i="5"/>
  <c r="J157" i="5" s="1"/>
  <c r="U136" i="5"/>
  <c r="U157" i="5" s="1"/>
  <c r="H135" i="7"/>
  <c r="B66" i="19"/>
  <c r="H66" i="19" s="1"/>
  <c r="J66" i="18"/>
  <c r="U66" i="18"/>
  <c r="K27" i="24"/>
  <c r="P27" i="23"/>
  <c r="K28" i="24"/>
  <c r="P28" i="23"/>
  <c r="K30" i="24"/>
  <c r="P30" i="23"/>
  <c r="K31" i="24"/>
  <c r="P31" i="23"/>
  <c r="K32" i="24"/>
  <c r="P32" i="23"/>
  <c r="K33" i="24"/>
  <c r="P33" i="23"/>
  <c r="K34" i="24"/>
  <c r="P34" i="23"/>
  <c r="K35" i="24"/>
  <c r="P35" i="23"/>
  <c r="K36" i="24"/>
  <c r="P36" i="23"/>
  <c r="K37" i="24"/>
  <c r="P37" i="23"/>
  <c r="K29" i="24"/>
  <c r="P29" i="23"/>
  <c r="U97" i="24"/>
  <c r="L61" i="24"/>
  <c r="Q61" i="23"/>
  <c r="K61" i="24"/>
  <c r="P61" i="23"/>
  <c r="M61" i="24"/>
  <c r="R61" i="23"/>
  <c r="N61" i="24"/>
  <c r="S61" i="23"/>
  <c r="O61" i="24"/>
  <c r="T61" i="23"/>
  <c r="B62" i="26"/>
  <c r="H62" i="26" s="1"/>
  <c r="J62" i="25"/>
  <c r="B63" i="26"/>
  <c r="H63" i="26" s="1"/>
  <c r="J63" i="25"/>
  <c r="B64" i="26"/>
  <c r="H64" i="26" s="1"/>
  <c r="J64" i="25"/>
  <c r="B65" i="26"/>
  <c r="H65" i="26" s="1"/>
  <c r="J65" i="25"/>
  <c r="B66" i="26"/>
  <c r="H66" i="26" s="1"/>
  <c r="J66" i="25"/>
  <c r="B67" i="26"/>
  <c r="H67" i="26" s="1"/>
  <c r="J67" i="25"/>
  <c r="B68" i="26"/>
  <c r="H68" i="26" s="1"/>
  <c r="J68" i="25"/>
  <c r="B69" i="26"/>
  <c r="H69" i="26" s="1"/>
  <c r="J69" i="25"/>
  <c r="B70" i="26"/>
  <c r="H70" i="26" s="1"/>
  <c r="J70" i="25"/>
  <c r="B71" i="26"/>
  <c r="H71" i="26" s="1"/>
  <c r="J71" i="25"/>
  <c r="B72" i="26"/>
  <c r="H72" i="26" s="1"/>
  <c r="J72" i="25"/>
  <c r="K136" i="13"/>
  <c r="P136" i="12"/>
  <c r="K58" i="12"/>
  <c r="K73" i="12" s="1"/>
  <c r="P58" i="11"/>
  <c r="P73" i="11" s="1"/>
  <c r="B58" i="9"/>
  <c r="J58" i="8"/>
  <c r="J73" i="8" s="1"/>
  <c r="U58" i="8"/>
  <c r="U73" i="8" s="1"/>
  <c r="B96" i="22"/>
  <c r="H96" i="22" s="1"/>
  <c r="J96" i="21"/>
  <c r="U96" i="21"/>
  <c r="B106" i="22"/>
  <c r="H106" i="22" s="1"/>
  <c r="J106" i="21"/>
  <c r="U106" i="21"/>
  <c r="O58" i="20"/>
  <c r="T58" i="19"/>
  <c r="T73" i="19" s="1"/>
  <c r="T158" i="19" s="1"/>
  <c r="O135" i="23"/>
  <c r="T135" i="22"/>
  <c r="O96" i="23"/>
  <c r="T96" i="22"/>
  <c r="O106" i="23"/>
  <c r="T106" i="22"/>
  <c r="N96" i="23"/>
  <c r="S96" i="22"/>
  <c r="N106" i="23"/>
  <c r="S106" i="22"/>
  <c r="M96" i="23"/>
  <c r="R96" i="22"/>
  <c r="M106" i="23"/>
  <c r="R106" i="22"/>
  <c r="K96" i="23"/>
  <c r="P96" i="22"/>
  <c r="K106" i="23"/>
  <c r="P106" i="22"/>
  <c r="O93" i="23"/>
  <c r="T93" i="22"/>
  <c r="O103" i="23"/>
  <c r="T103" i="22"/>
  <c r="L113" i="25"/>
  <c r="Q114" i="24"/>
  <c r="L112" i="25"/>
  <c r="Q113" i="24"/>
  <c r="L111" i="25"/>
  <c r="Q112" i="24"/>
  <c r="L110" i="25"/>
  <c r="Q111" i="24"/>
  <c r="L109" i="25"/>
  <c r="Q110" i="24"/>
  <c r="L108" i="25"/>
  <c r="Q109" i="24"/>
  <c r="N107" i="25"/>
  <c r="S108" i="24"/>
  <c r="M107" i="25"/>
  <c r="R108" i="24"/>
  <c r="L107" i="25"/>
  <c r="Q108" i="24"/>
  <c r="K107" i="25"/>
  <c r="P108" i="24"/>
  <c r="B88" i="26"/>
  <c r="H88" i="26" s="1"/>
  <c r="J88" i="25"/>
  <c r="B89" i="26"/>
  <c r="H89" i="26" s="1"/>
  <c r="J89" i="25"/>
  <c r="L135" i="22"/>
  <c r="Q135" i="21"/>
  <c r="K88" i="25"/>
  <c r="P88" i="24"/>
  <c r="M88" i="25"/>
  <c r="R88" i="24"/>
  <c r="N88" i="25"/>
  <c r="S88" i="24"/>
  <c r="O88" i="25"/>
  <c r="T88" i="24"/>
  <c r="K89" i="25"/>
  <c r="P89" i="24"/>
  <c r="M89" i="25"/>
  <c r="R89" i="24"/>
  <c r="N89" i="25"/>
  <c r="S89" i="24"/>
  <c r="O89" i="25"/>
  <c r="T89" i="24"/>
  <c r="K90" i="25"/>
  <c r="P90" i="24"/>
  <c r="M90" i="25"/>
  <c r="R90" i="24"/>
  <c r="N90" i="25"/>
  <c r="S90" i="24"/>
  <c r="O90" i="25"/>
  <c r="T90" i="24"/>
  <c r="K91" i="25"/>
  <c r="P91" i="24"/>
  <c r="M91" i="25"/>
  <c r="R91" i="24"/>
  <c r="N91" i="25"/>
  <c r="S91" i="24"/>
  <c r="O91" i="25"/>
  <c r="T91" i="24"/>
  <c r="L92" i="25"/>
  <c r="Q92" i="24"/>
  <c r="L102" i="25"/>
  <c r="Q103" i="24"/>
  <c r="B37" i="24"/>
  <c r="H37" i="24" s="1"/>
  <c r="J37" i="23"/>
  <c r="U37" i="23"/>
  <c r="B36" i="24"/>
  <c r="H36" i="24" s="1"/>
  <c r="J36" i="23"/>
  <c r="U36" i="23"/>
  <c r="B35" i="24"/>
  <c r="H35" i="24" s="1"/>
  <c r="J35" i="23"/>
  <c r="U35" i="23"/>
  <c r="B34" i="24"/>
  <c r="H34" i="24" s="1"/>
  <c r="J34" i="23"/>
  <c r="U34" i="23"/>
  <c r="B33" i="24"/>
  <c r="H33" i="24" s="1"/>
  <c r="J33" i="23"/>
  <c r="U33" i="23"/>
  <c r="B32" i="24"/>
  <c r="H32" i="24" s="1"/>
  <c r="J32" i="23"/>
  <c r="U32" i="23"/>
  <c r="B31" i="24"/>
  <c r="H31" i="24" s="1"/>
  <c r="J31" i="23"/>
  <c r="U31" i="23"/>
  <c r="B30" i="24"/>
  <c r="H30" i="24" s="1"/>
  <c r="J30" i="23"/>
  <c r="U30" i="23"/>
  <c r="B29" i="24"/>
  <c r="H29" i="24" s="1"/>
  <c r="J29" i="23"/>
  <c r="U29" i="23"/>
  <c r="B28" i="24"/>
  <c r="H28" i="24" s="1"/>
  <c r="J28" i="23"/>
  <c r="U28" i="23"/>
  <c r="B27" i="24"/>
  <c r="H27" i="24" s="1"/>
  <c r="J27" i="23"/>
  <c r="U27" i="23"/>
  <c r="O37" i="26"/>
  <c r="T37" i="25"/>
  <c r="N37" i="26"/>
  <c r="S37" i="25"/>
  <c r="M37" i="26"/>
  <c r="R37" i="25"/>
  <c r="L37" i="26"/>
  <c r="Q37" i="25"/>
  <c r="O36" i="26"/>
  <c r="T36" i="25"/>
  <c r="N36" i="26"/>
  <c r="S36" i="25"/>
  <c r="M36" i="26"/>
  <c r="R36" i="25"/>
  <c r="L36" i="26"/>
  <c r="Q36" i="25"/>
  <c r="O35" i="26"/>
  <c r="T35" i="25"/>
  <c r="N35" i="26"/>
  <c r="S35" i="25"/>
  <c r="M35" i="26"/>
  <c r="R35" i="25"/>
  <c r="L35" i="26"/>
  <c r="Q35" i="25"/>
  <c r="O34" i="26"/>
  <c r="T34" i="25"/>
  <c r="N34" i="26"/>
  <c r="S34" i="25"/>
  <c r="M34" i="26"/>
  <c r="R34" i="25"/>
  <c r="L34" i="26"/>
  <c r="Q34" i="25"/>
  <c r="O33" i="26"/>
  <c r="T33" i="25"/>
  <c r="N33" i="26"/>
  <c r="S33" i="25"/>
  <c r="M33" i="26"/>
  <c r="R33" i="25"/>
  <c r="L33" i="26"/>
  <c r="Q33" i="25"/>
  <c r="O32" i="26"/>
  <c r="T32" i="25"/>
  <c r="N32" i="26"/>
  <c r="S32" i="25"/>
  <c r="M32" i="26"/>
  <c r="R32" i="25"/>
  <c r="L32" i="26"/>
  <c r="Q32" i="25"/>
  <c r="O31" i="26"/>
  <c r="T31" i="25"/>
  <c r="N31" i="26"/>
  <c r="S31" i="25"/>
  <c r="M31" i="26"/>
  <c r="R31" i="25"/>
  <c r="L31" i="26"/>
  <c r="Q31" i="25"/>
  <c r="O30" i="26"/>
  <c r="T30" i="25"/>
  <c r="N30" i="26"/>
  <c r="S30" i="25"/>
  <c r="M30" i="26"/>
  <c r="R30" i="25"/>
  <c r="L30" i="26"/>
  <c r="Q30" i="25"/>
  <c r="O29" i="26"/>
  <c r="T29" i="25"/>
  <c r="N29" i="26"/>
  <c r="S29" i="25"/>
  <c r="M29" i="26"/>
  <c r="R29" i="25"/>
  <c r="L29" i="26"/>
  <c r="Q29" i="25"/>
  <c r="O28" i="26"/>
  <c r="T28" i="25"/>
  <c r="N28" i="26"/>
  <c r="S28" i="25"/>
  <c r="M28" i="26"/>
  <c r="R28" i="25"/>
  <c r="L28" i="26"/>
  <c r="Q28" i="25"/>
  <c r="O27" i="26"/>
  <c r="T27" i="25"/>
  <c r="N27" i="26"/>
  <c r="S27" i="25"/>
  <c r="M27" i="26"/>
  <c r="R27" i="25"/>
  <c r="L27" i="26"/>
  <c r="Q27" i="25"/>
  <c r="O95" i="28"/>
  <c r="T95" i="27"/>
  <c r="N95" i="28"/>
  <c r="S95" i="27"/>
  <c r="M95" i="28"/>
  <c r="R95" i="27"/>
  <c r="L95" i="28"/>
  <c r="Q95" i="27"/>
  <c r="K95" i="28"/>
  <c r="P95" i="27"/>
  <c r="O94" i="28"/>
  <c r="T94" i="27"/>
  <c r="N94" i="28"/>
  <c r="S94" i="27"/>
  <c r="M94" i="28"/>
  <c r="R94" i="27"/>
  <c r="L94" i="28"/>
  <c r="Q94" i="27"/>
  <c r="K94" i="28"/>
  <c r="P94" i="27"/>
  <c r="B155" i="27"/>
  <c r="H155" i="27" s="1"/>
  <c r="J155" i="26"/>
  <c r="U155" i="26"/>
  <c r="B154" i="27"/>
  <c r="H154" i="27" s="1"/>
  <c r="J154" i="26"/>
  <c r="U154" i="26"/>
  <c r="B153" i="27"/>
  <c r="H153" i="27" s="1"/>
  <c r="J153" i="26"/>
  <c r="U153" i="26"/>
  <c r="B152" i="27"/>
  <c r="H152" i="27" s="1"/>
  <c r="J152" i="26"/>
  <c r="U152" i="26"/>
  <c r="B151" i="27"/>
  <c r="H151" i="27" s="1"/>
  <c r="J151" i="26"/>
  <c r="U151" i="26"/>
  <c r="B150" i="27"/>
  <c r="H150" i="27" s="1"/>
  <c r="J150" i="26"/>
  <c r="U150" i="26"/>
  <c r="B149" i="27"/>
  <c r="H149" i="27" s="1"/>
  <c r="J149" i="26"/>
  <c r="U149" i="26"/>
  <c r="B148" i="27"/>
  <c r="H148" i="27" s="1"/>
  <c r="J148" i="26"/>
  <c r="U148" i="26"/>
  <c r="B147" i="27"/>
  <c r="H147" i="27" s="1"/>
  <c r="J147" i="26"/>
  <c r="U147" i="26"/>
  <c r="B146" i="27"/>
  <c r="H146" i="27" s="1"/>
  <c r="J146" i="26"/>
  <c r="U146" i="26"/>
  <c r="B145" i="27"/>
  <c r="H145" i="27" s="1"/>
  <c r="J145" i="26"/>
  <c r="U145" i="26"/>
  <c r="B144" i="27"/>
  <c r="H144" i="27" s="1"/>
  <c r="J144" i="26"/>
  <c r="U144" i="26"/>
  <c r="B143" i="27"/>
  <c r="H143" i="27" s="1"/>
  <c r="J143" i="26"/>
  <c r="U143" i="26"/>
  <c r="B142" i="27"/>
  <c r="H142" i="27" s="1"/>
  <c r="J142" i="26"/>
  <c r="U142" i="26"/>
  <c r="B141" i="27"/>
  <c r="H141" i="27" s="1"/>
  <c r="J141" i="26"/>
  <c r="U141" i="26"/>
  <c r="B140" i="27"/>
  <c r="H140" i="27" s="1"/>
  <c r="J140" i="26"/>
  <c r="U140" i="26"/>
  <c r="B139" i="27"/>
  <c r="H139" i="27" s="1"/>
  <c r="J139" i="26"/>
  <c r="U139" i="26"/>
  <c r="B138" i="27"/>
  <c r="H138" i="27" s="1"/>
  <c r="J138" i="26"/>
  <c r="U138" i="26"/>
  <c r="B137" i="27"/>
  <c r="H137" i="27" s="1"/>
  <c r="J137" i="26"/>
  <c r="U137" i="26"/>
  <c r="O155" i="28"/>
  <c r="T155" i="28" s="1"/>
  <c r="T155" i="27"/>
  <c r="N155" i="28"/>
  <c r="S155" i="28" s="1"/>
  <c r="S155" i="27"/>
  <c r="M155" i="28"/>
  <c r="R155" i="28" s="1"/>
  <c r="R155" i="27"/>
  <c r="L155" i="28"/>
  <c r="Q155" i="28" s="1"/>
  <c r="Q155" i="27"/>
  <c r="K155" i="28"/>
  <c r="P155" i="28" s="1"/>
  <c r="P155" i="27"/>
  <c r="O154" i="28"/>
  <c r="T154" i="28" s="1"/>
  <c r="T154" i="27"/>
  <c r="N154" i="28"/>
  <c r="S154" i="28" s="1"/>
  <c r="S154" i="27"/>
  <c r="M154" i="28"/>
  <c r="R154" i="28" s="1"/>
  <c r="R154" i="27"/>
  <c r="L154" i="28"/>
  <c r="Q154" i="28" s="1"/>
  <c r="Q154" i="27"/>
  <c r="K154" i="28"/>
  <c r="P154" i="28" s="1"/>
  <c r="P154" i="27"/>
  <c r="O153" i="28"/>
  <c r="T153" i="28" s="1"/>
  <c r="T153" i="27"/>
  <c r="N153" i="28"/>
  <c r="S153" i="28" s="1"/>
  <c r="S153" i="27"/>
  <c r="M153" i="28"/>
  <c r="R153" i="28" s="1"/>
  <c r="R153" i="27"/>
  <c r="L153" i="28"/>
  <c r="Q153" i="28" s="1"/>
  <c r="Q153" i="27"/>
  <c r="K153" i="28"/>
  <c r="P153" i="28" s="1"/>
  <c r="P153" i="27"/>
  <c r="O152" i="28"/>
  <c r="T152" i="28" s="1"/>
  <c r="T152" i="27"/>
  <c r="N152" i="28"/>
  <c r="S152" i="28" s="1"/>
  <c r="S152" i="27"/>
  <c r="M152" i="28"/>
  <c r="R152" i="28" s="1"/>
  <c r="R152" i="27"/>
  <c r="L152" i="28"/>
  <c r="Q152" i="28" s="1"/>
  <c r="Q152" i="27"/>
  <c r="K152" i="28"/>
  <c r="P152" i="28" s="1"/>
  <c r="P152" i="27"/>
  <c r="O151" i="28"/>
  <c r="T151" i="28" s="1"/>
  <c r="T151" i="27"/>
  <c r="N151" i="28"/>
  <c r="S151" i="28" s="1"/>
  <c r="S151" i="27"/>
  <c r="M151" i="28"/>
  <c r="R151" i="28" s="1"/>
  <c r="R151" i="27"/>
  <c r="L151" i="28"/>
  <c r="Q151" i="28" s="1"/>
  <c r="Q151" i="27"/>
  <c r="K151" i="28"/>
  <c r="P151" i="28" s="1"/>
  <c r="P151" i="27"/>
  <c r="O150" i="28"/>
  <c r="T150" i="28" s="1"/>
  <c r="T150" i="27"/>
  <c r="N150" i="28"/>
  <c r="S150" i="28" s="1"/>
  <c r="S150" i="27"/>
  <c r="M150" i="28"/>
  <c r="R150" i="28" s="1"/>
  <c r="R150" i="27"/>
  <c r="L150" i="28"/>
  <c r="Q150" i="28" s="1"/>
  <c r="Q150" i="27"/>
  <c r="K150" i="28"/>
  <c r="P150" i="28" s="1"/>
  <c r="P150" i="27"/>
  <c r="O149" i="28"/>
  <c r="T149" i="28" s="1"/>
  <c r="T149" i="27"/>
  <c r="N149" i="28"/>
  <c r="S149" i="28" s="1"/>
  <c r="S149" i="27"/>
  <c r="M149" i="28"/>
  <c r="R149" i="28" s="1"/>
  <c r="R149" i="27"/>
  <c r="L149" i="28"/>
  <c r="Q149" i="28" s="1"/>
  <c r="Q149" i="27"/>
  <c r="K149" i="28"/>
  <c r="P149" i="28" s="1"/>
  <c r="P149" i="27"/>
  <c r="O148" i="28"/>
  <c r="T148" i="28" s="1"/>
  <c r="T148" i="27"/>
  <c r="N148" i="28"/>
  <c r="S148" i="28" s="1"/>
  <c r="S148" i="27"/>
  <c r="M148" i="28"/>
  <c r="R148" i="28" s="1"/>
  <c r="R148" i="27"/>
  <c r="L148" i="28"/>
  <c r="Q148" i="28" s="1"/>
  <c r="Q148" i="27"/>
  <c r="K148" i="28"/>
  <c r="P148" i="28" s="1"/>
  <c r="P148" i="27"/>
  <c r="O147" i="28"/>
  <c r="T147" i="28" s="1"/>
  <c r="T147" i="27"/>
  <c r="N147" i="28"/>
  <c r="S147" i="28" s="1"/>
  <c r="S147" i="27"/>
  <c r="M147" i="28"/>
  <c r="R147" i="28" s="1"/>
  <c r="R147" i="27"/>
  <c r="L147" i="28"/>
  <c r="Q147" i="28" s="1"/>
  <c r="Q147" i="27"/>
  <c r="K147" i="28"/>
  <c r="P147" i="28" s="1"/>
  <c r="P147" i="27"/>
  <c r="O146" i="28"/>
  <c r="T146" i="28" s="1"/>
  <c r="T146" i="27"/>
  <c r="N146" i="28"/>
  <c r="S146" i="28" s="1"/>
  <c r="S146" i="27"/>
  <c r="M146" i="28"/>
  <c r="R146" i="28" s="1"/>
  <c r="R146" i="27"/>
  <c r="L146" i="28"/>
  <c r="Q146" i="28" s="1"/>
  <c r="Q146" i="27"/>
  <c r="K146" i="28"/>
  <c r="P146" i="28" s="1"/>
  <c r="P146" i="27"/>
  <c r="O145" i="28"/>
  <c r="T145" i="28" s="1"/>
  <c r="T145" i="27"/>
  <c r="N145" i="28"/>
  <c r="S145" i="28" s="1"/>
  <c r="S145" i="27"/>
  <c r="M145" i="28"/>
  <c r="R145" i="28" s="1"/>
  <c r="R145" i="27"/>
  <c r="L145" i="28"/>
  <c r="Q145" i="28" s="1"/>
  <c r="Q145" i="27"/>
  <c r="K145" i="28"/>
  <c r="P145" i="28" s="1"/>
  <c r="P145" i="27"/>
  <c r="O144" i="28"/>
  <c r="T144" i="28" s="1"/>
  <c r="T144" i="27"/>
  <c r="N144" i="28"/>
  <c r="S144" i="28" s="1"/>
  <c r="S144" i="27"/>
  <c r="M144" i="28"/>
  <c r="R144" i="28" s="1"/>
  <c r="R144" i="27"/>
  <c r="L144" i="28"/>
  <c r="Q144" i="28" s="1"/>
  <c r="Q144" i="27"/>
  <c r="K144" i="28"/>
  <c r="P144" i="28" s="1"/>
  <c r="P144" i="27"/>
  <c r="O143" i="28"/>
  <c r="T143" i="28" s="1"/>
  <c r="T143" i="27"/>
  <c r="N143" i="28"/>
  <c r="S143" i="28" s="1"/>
  <c r="S143" i="27"/>
  <c r="M143" i="28"/>
  <c r="R143" i="28" s="1"/>
  <c r="R143" i="27"/>
  <c r="L143" i="28"/>
  <c r="Q143" i="28" s="1"/>
  <c r="Q143" i="27"/>
  <c r="K143" i="28"/>
  <c r="P143" i="28" s="1"/>
  <c r="P143" i="27"/>
  <c r="O142" i="28"/>
  <c r="T142" i="28" s="1"/>
  <c r="T142" i="27"/>
  <c r="N142" i="28"/>
  <c r="S142" i="28" s="1"/>
  <c r="S142" i="27"/>
  <c r="M142" i="28"/>
  <c r="R142" i="28" s="1"/>
  <c r="R142" i="27"/>
  <c r="L142" i="28"/>
  <c r="Q142" i="28" s="1"/>
  <c r="Q142" i="27"/>
  <c r="K142" i="28"/>
  <c r="P142" i="28" s="1"/>
  <c r="P142" i="27"/>
  <c r="O141" i="28"/>
  <c r="T141" i="28" s="1"/>
  <c r="T141" i="27"/>
  <c r="N141" i="28"/>
  <c r="S141" i="28" s="1"/>
  <c r="S141" i="27"/>
  <c r="M141" i="28"/>
  <c r="R141" i="28" s="1"/>
  <c r="R141" i="27"/>
  <c r="L141" i="28"/>
  <c r="Q141" i="28" s="1"/>
  <c r="Q141" i="27"/>
  <c r="K141" i="28"/>
  <c r="P141" i="28" s="1"/>
  <c r="P141" i="27"/>
  <c r="O140" i="28"/>
  <c r="T140" i="28" s="1"/>
  <c r="T140" i="27"/>
  <c r="N140" i="28"/>
  <c r="S140" i="28" s="1"/>
  <c r="S140" i="27"/>
  <c r="M140" i="28"/>
  <c r="R140" i="28" s="1"/>
  <c r="R140" i="27"/>
  <c r="L140" i="28"/>
  <c r="Q140" i="28" s="1"/>
  <c r="Q140" i="27"/>
  <c r="K140" i="28"/>
  <c r="P140" i="28" s="1"/>
  <c r="P140" i="27"/>
  <c r="O139" i="28"/>
  <c r="T139" i="28" s="1"/>
  <c r="T139" i="27"/>
  <c r="N139" i="28"/>
  <c r="S139" i="28" s="1"/>
  <c r="S139" i="27"/>
  <c r="M139" i="28"/>
  <c r="R139" i="28" s="1"/>
  <c r="R139" i="27"/>
  <c r="L139" i="28"/>
  <c r="Q139" i="28" s="1"/>
  <c r="Q139" i="27"/>
  <c r="K139" i="28"/>
  <c r="P139" i="28" s="1"/>
  <c r="P139" i="27"/>
  <c r="O138" i="28"/>
  <c r="T138" i="28" s="1"/>
  <c r="T138" i="27"/>
  <c r="N138" i="28"/>
  <c r="S138" i="28" s="1"/>
  <c r="S138" i="27"/>
  <c r="M138" i="28"/>
  <c r="R138" i="28" s="1"/>
  <c r="R138" i="27"/>
  <c r="L138" i="28"/>
  <c r="Q138" i="28" s="1"/>
  <c r="Q138" i="27"/>
  <c r="K138" i="28"/>
  <c r="P138" i="28" s="1"/>
  <c r="P138" i="27"/>
  <c r="O137" i="28"/>
  <c r="T137" i="28" s="1"/>
  <c r="T137" i="27"/>
  <c r="N137" i="28"/>
  <c r="S137" i="28" s="1"/>
  <c r="S137" i="27"/>
  <c r="M137" i="28"/>
  <c r="R137" i="28" s="1"/>
  <c r="R137" i="27"/>
  <c r="L137" i="28"/>
  <c r="Q137" i="28" s="1"/>
  <c r="Q137" i="27"/>
  <c r="K137" i="28"/>
  <c r="P137" i="28" s="1"/>
  <c r="P137" i="27"/>
  <c r="O104" i="28"/>
  <c r="T104" i="27"/>
  <c r="N104" i="28"/>
  <c r="S104" i="27"/>
  <c r="M104" i="28"/>
  <c r="R104" i="27"/>
  <c r="L104" i="28"/>
  <c r="Q104" i="27"/>
  <c r="K104" i="28"/>
  <c r="P104" i="27"/>
  <c r="L88" i="26"/>
  <c r="Q88" i="25"/>
  <c r="L89" i="26"/>
  <c r="Q89" i="25"/>
  <c r="L90" i="26"/>
  <c r="Q90" i="25"/>
  <c r="L91" i="26"/>
  <c r="Q91" i="25"/>
  <c r="L107" i="24"/>
  <c r="Q106" i="23"/>
  <c r="L96" i="24"/>
  <c r="Q96" i="23"/>
  <c r="L104" i="24"/>
  <c r="Q103" i="23"/>
  <c r="L93" i="24"/>
  <c r="Q93" i="23"/>
  <c r="B90" i="25"/>
  <c r="H90" i="25" s="1"/>
  <c r="J90" i="24"/>
  <c r="U90" i="24"/>
  <c r="B91" i="25"/>
  <c r="H91" i="25" s="1"/>
  <c r="J91" i="24"/>
  <c r="U91" i="24"/>
  <c r="B92" i="25"/>
  <c r="H92" i="25" s="1"/>
  <c r="J92" i="24"/>
  <c r="B107" i="25"/>
  <c r="H107" i="25" s="1"/>
  <c r="J108" i="24"/>
  <c r="B108" i="25"/>
  <c r="H108" i="25" s="1"/>
  <c r="J109" i="24"/>
  <c r="B109" i="25"/>
  <c r="H109" i="25" s="1"/>
  <c r="J110" i="24"/>
  <c r="B110" i="25"/>
  <c r="H110" i="25" s="1"/>
  <c r="J111" i="24"/>
  <c r="B111" i="25"/>
  <c r="H111" i="25" s="1"/>
  <c r="J112" i="24"/>
  <c r="B112" i="25"/>
  <c r="H112" i="25" s="1"/>
  <c r="J113" i="24"/>
  <c r="B113" i="25"/>
  <c r="H113" i="25" s="1"/>
  <c r="J114" i="24"/>
  <c r="K103" i="24"/>
  <c r="P102" i="23"/>
  <c r="K92" i="24"/>
  <c r="P92" i="23"/>
  <c r="M103" i="24"/>
  <c r="R102" i="23"/>
  <c r="M92" i="24"/>
  <c r="R92" i="23"/>
  <c r="N103" i="24"/>
  <c r="S102" i="23"/>
  <c r="N92" i="24"/>
  <c r="S92" i="23"/>
  <c r="O103" i="24"/>
  <c r="T102" i="23"/>
  <c r="O92" i="24"/>
  <c r="T92" i="23"/>
  <c r="U114" i="22"/>
  <c r="O114" i="24"/>
  <c r="T113" i="23"/>
  <c r="N114" i="24"/>
  <c r="S113" i="23"/>
  <c r="M114" i="24"/>
  <c r="R113" i="23"/>
  <c r="U113" i="22"/>
  <c r="K114" i="24"/>
  <c r="P113" i="23"/>
  <c r="U113" i="23" s="1"/>
  <c r="O113" i="24"/>
  <c r="T112" i="23"/>
  <c r="N113" i="24"/>
  <c r="S112" i="23"/>
  <c r="M113" i="24"/>
  <c r="R112" i="23"/>
  <c r="U112" i="22"/>
  <c r="K113" i="24"/>
  <c r="P112" i="23"/>
  <c r="U112" i="23" s="1"/>
  <c r="O112" i="24"/>
  <c r="T111" i="23"/>
  <c r="N112" i="24"/>
  <c r="S111" i="23"/>
  <c r="M112" i="24"/>
  <c r="R111" i="23"/>
  <c r="U111" i="22"/>
  <c r="K112" i="24"/>
  <c r="P111" i="23"/>
  <c r="U111" i="23" s="1"/>
  <c r="O111" i="24"/>
  <c r="T110" i="23"/>
  <c r="N111" i="24"/>
  <c r="S110" i="23"/>
  <c r="M111" i="24"/>
  <c r="R110" i="23"/>
  <c r="U110" i="22"/>
  <c r="K111" i="24"/>
  <c r="P110" i="23"/>
  <c r="U110" i="23" s="1"/>
  <c r="O110" i="24"/>
  <c r="T109" i="23"/>
  <c r="N110" i="24"/>
  <c r="S109" i="23"/>
  <c r="M110" i="24"/>
  <c r="R109" i="23"/>
  <c r="U109" i="22"/>
  <c r="K110" i="24"/>
  <c r="P109" i="23"/>
  <c r="U109" i="23" s="1"/>
  <c r="O109" i="24"/>
  <c r="T108" i="23"/>
  <c r="N109" i="24"/>
  <c r="S108" i="23"/>
  <c r="M109" i="24"/>
  <c r="R108" i="23"/>
  <c r="U108" i="22"/>
  <c r="K109" i="24"/>
  <c r="P108" i="23"/>
  <c r="U108" i="23" s="1"/>
  <c r="O108" i="24"/>
  <c r="T107" i="23"/>
  <c r="U107" i="23" s="1"/>
  <c r="K103" i="22"/>
  <c r="P103" i="21"/>
  <c r="K93" i="22"/>
  <c r="P93" i="21"/>
  <c r="P115" i="21" s="1"/>
  <c r="M103" i="22"/>
  <c r="R103" i="21"/>
  <c r="M93" i="22"/>
  <c r="R93" i="21"/>
  <c r="R115" i="21" s="1"/>
  <c r="N103" i="22"/>
  <c r="S103" i="21"/>
  <c r="N93" i="22"/>
  <c r="S93" i="21"/>
  <c r="S115" i="21" s="1"/>
  <c r="L58" i="19"/>
  <c r="L73" i="19" s="1"/>
  <c r="Q58" i="18"/>
  <c r="Q73" i="18" s="1"/>
  <c r="L136" i="20"/>
  <c r="Q136" i="19"/>
  <c r="M58" i="19"/>
  <c r="M73" i="19" s="1"/>
  <c r="R58" i="18"/>
  <c r="R73" i="18" s="1"/>
  <c r="M136" i="20"/>
  <c r="R136" i="19"/>
  <c r="N58" i="19"/>
  <c r="N73" i="19" s="1"/>
  <c r="S58" i="18"/>
  <c r="S73" i="18" s="1"/>
  <c r="N136" i="20"/>
  <c r="S136" i="19"/>
  <c r="B103" i="21"/>
  <c r="H103" i="21" s="1"/>
  <c r="J103" i="20"/>
  <c r="U103" i="20"/>
  <c r="B93" i="21"/>
  <c r="H93" i="21" s="1"/>
  <c r="J93" i="20"/>
  <c r="U93" i="20"/>
  <c r="J61" i="20"/>
  <c r="U61" i="20"/>
  <c r="L62" i="25"/>
  <c r="Q62" i="24"/>
  <c r="U62" i="23"/>
  <c r="K62" i="25"/>
  <c r="P62" i="24"/>
  <c r="M62" i="25"/>
  <c r="R62" i="24"/>
  <c r="N62" i="25"/>
  <c r="S62" i="24"/>
  <c r="O62" i="25"/>
  <c r="T62" i="24"/>
  <c r="L63" i="25"/>
  <c r="Q63" i="24"/>
  <c r="U63" i="23"/>
  <c r="K63" i="25"/>
  <c r="P63" i="24"/>
  <c r="M63" i="25"/>
  <c r="R63" i="24"/>
  <c r="N63" i="25"/>
  <c r="S63" i="24"/>
  <c r="O63" i="25"/>
  <c r="T63" i="24"/>
  <c r="L64" i="25"/>
  <c r="Q64" i="24"/>
  <c r="U64" i="23"/>
  <c r="K64" i="25"/>
  <c r="P64" i="24"/>
  <c r="M64" i="25"/>
  <c r="R64" i="24"/>
  <c r="N64" i="25"/>
  <c r="S64" i="24"/>
  <c r="O64" i="25"/>
  <c r="T64" i="24"/>
  <c r="L65" i="25"/>
  <c r="Q65" i="24"/>
  <c r="U65" i="23"/>
  <c r="K65" i="25"/>
  <c r="P65" i="24"/>
  <c r="M65" i="25"/>
  <c r="R65" i="24"/>
  <c r="N65" i="25"/>
  <c r="S65" i="24"/>
  <c r="O65" i="25"/>
  <c r="T65" i="24"/>
  <c r="L66" i="25"/>
  <c r="Q66" i="24"/>
  <c r="U66" i="23"/>
  <c r="K66" i="25"/>
  <c r="P66" i="24"/>
  <c r="M66" i="25"/>
  <c r="R66" i="24"/>
  <c r="N66" i="25"/>
  <c r="S66" i="24"/>
  <c r="O66" i="25"/>
  <c r="T66" i="24"/>
  <c r="L67" i="25"/>
  <c r="Q67" i="24"/>
  <c r="U67" i="23"/>
  <c r="K67" i="25"/>
  <c r="P67" i="24"/>
  <c r="M67" i="25"/>
  <c r="R67" i="24"/>
  <c r="N67" i="25"/>
  <c r="S67" i="24"/>
  <c r="O67" i="25"/>
  <c r="T67" i="24"/>
  <c r="L68" i="25"/>
  <c r="Q68" i="24"/>
  <c r="U68" i="23"/>
  <c r="K68" i="25"/>
  <c r="P68" i="24"/>
  <c r="M68" i="25"/>
  <c r="R68" i="24"/>
  <c r="N68" i="25"/>
  <c r="S68" i="24"/>
  <c r="O68" i="25"/>
  <c r="T68" i="24"/>
  <c r="L69" i="25"/>
  <c r="Q69" i="24"/>
  <c r="U69" i="23"/>
  <c r="K69" i="25"/>
  <c r="P69" i="24"/>
  <c r="M69" i="25"/>
  <c r="R69" i="24"/>
  <c r="N69" i="25"/>
  <c r="S69" i="24"/>
  <c r="O69" i="25"/>
  <c r="T69" i="24"/>
  <c r="L70" i="25"/>
  <c r="Q70" i="24"/>
  <c r="U70" i="23"/>
  <c r="K70" i="25"/>
  <c r="P70" i="24"/>
  <c r="M70" i="25"/>
  <c r="R70" i="24"/>
  <c r="N70" i="25"/>
  <c r="S70" i="24"/>
  <c r="O70" i="25"/>
  <c r="T70" i="24"/>
  <c r="L71" i="25"/>
  <c r="Q71" i="24"/>
  <c r="U71" i="23"/>
  <c r="K71" i="25"/>
  <c r="P71" i="24"/>
  <c r="M71" i="25"/>
  <c r="R71" i="24"/>
  <c r="N71" i="25"/>
  <c r="S71" i="24"/>
  <c r="O71" i="25"/>
  <c r="T71" i="24"/>
  <c r="L72" i="25"/>
  <c r="Q72" i="24"/>
  <c r="U72" i="23"/>
  <c r="K72" i="25"/>
  <c r="P72" i="24"/>
  <c r="M72" i="25"/>
  <c r="R72" i="24"/>
  <c r="N72" i="25"/>
  <c r="S72" i="24"/>
  <c r="O72" i="25"/>
  <c r="T72" i="24"/>
  <c r="O136" i="22"/>
  <c r="T136" i="21"/>
  <c r="B119" i="24"/>
  <c r="H119" i="24" s="1"/>
  <c r="J119" i="23"/>
  <c r="B120" i="24"/>
  <c r="H120" i="24" s="1"/>
  <c r="J120" i="23"/>
  <c r="B121" i="24"/>
  <c r="H121" i="24" s="1"/>
  <c r="J121" i="23"/>
  <c r="B122" i="24"/>
  <c r="H122" i="24" s="1"/>
  <c r="J122" i="23"/>
  <c r="B123" i="24"/>
  <c r="H123" i="24" s="1"/>
  <c r="J123" i="23"/>
  <c r="B124" i="24"/>
  <c r="H124" i="24" s="1"/>
  <c r="J124" i="23"/>
  <c r="B126" i="24"/>
  <c r="H126" i="24" s="1"/>
  <c r="J126" i="23"/>
  <c r="B127" i="24"/>
  <c r="H127" i="24" s="1"/>
  <c r="J127" i="23"/>
  <c r="P20" i="17"/>
  <c r="O22" i="28"/>
  <c r="T22" i="27"/>
  <c r="N22" i="28"/>
  <c r="S22" i="27"/>
  <c r="M22" i="28"/>
  <c r="R22" i="27"/>
  <c r="L22" i="28"/>
  <c r="Q22" i="27"/>
  <c r="O21" i="28"/>
  <c r="T21" i="27"/>
  <c r="N21" i="28"/>
  <c r="S21" i="27"/>
  <c r="M21" i="28"/>
  <c r="R21" i="27"/>
  <c r="L21" i="28"/>
  <c r="Q21" i="27"/>
  <c r="U25" i="23"/>
  <c r="B25" i="24"/>
  <c r="U26" i="23"/>
  <c r="B26" i="24"/>
  <c r="U22" i="23"/>
  <c r="B22" i="24"/>
  <c r="H22" i="24" s="1"/>
  <c r="J22" i="23"/>
  <c r="U21" i="23"/>
  <c r="B21" i="24"/>
  <c r="H21" i="24" s="1"/>
  <c r="J21" i="23"/>
  <c r="L158" i="16"/>
  <c r="R20" i="21"/>
  <c r="R38" i="21" s="1"/>
  <c r="M38" i="21"/>
  <c r="S20" i="21"/>
  <c r="S38" i="21" s="1"/>
  <c r="N38" i="21"/>
  <c r="T20" i="22"/>
  <c r="T38" i="22" s="1"/>
  <c r="O38" i="22"/>
  <c r="U19" i="17"/>
  <c r="J19" i="17"/>
  <c r="U18" i="17"/>
  <c r="J18" i="17"/>
  <c r="U24" i="23"/>
  <c r="J24" i="23"/>
  <c r="T133" i="22"/>
  <c r="O133" i="23"/>
  <c r="S133" i="22"/>
  <c r="N133" i="23"/>
  <c r="R133" i="22"/>
  <c r="M133" i="23"/>
  <c r="P133" i="22"/>
  <c r="K133" i="23"/>
  <c r="U133" i="21"/>
  <c r="Q133" i="22"/>
  <c r="L133" i="23"/>
  <c r="T132" i="22"/>
  <c r="O132" i="23"/>
  <c r="S132" i="22"/>
  <c r="N132" i="23"/>
  <c r="R132" i="22"/>
  <c r="M132" i="23"/>
  <c r="P132" i="22"/>
  <c r="K132" i="23"/>
  <c r="U132" i="21"/>
  <c r="Q132" i="22"/>
  <c r="L132" i="23"/>
  <c r="T131" i="22"/>
  <c r="O131" i="23"/>
  <c r="S131" i="22"/>
  <c r="N131" i="23"/>
  <c r="R131" i="22"/>
  <c r="M131" i="23"/>
  <c r="P131" i="22"/>
  <c r="K131" i="23"/>
  <c r="U131" i="21"/>
  <c r="Q131" i="22"/>
  <c r="L131" i="23"/>
  <c r="T130" i="22"/>
  <c r="O130" i="23"/>
  <c r="S130" i="22"/>
  <c r="N130" i="23"/>
  <c r="R130" i="22"/>
  <c r="M130" i="23"/>
  <c r="P130" i="22"/>
  <c r="K130" i="23"/>
  <c r="U130" i="21"/>
  <c r="Q130" i="22"/>
  <c r="L130" i="23"/>
  <c r="T129" i="22"/>
  <c r="O129" i="23"/>
  <c r="S129" i="22"/>
  <c r="N129" i="23"/>
  <c r="R129" i="22"/>
  <c r="M129" i="23"/>
  <c r="P129" i="22"/>
  <c r="K129" i="23"/>
  <c r="U129" i="21"/>
  <c r="Q129" i="22"/>
  <c r="L129" i="23"/>
  <c r="T128" i="22"/>
  <c r="O128" i="23"/>
  <c r="S128" i="22"/>
  <c r="N128" i="23"/>
  <c r="R128" i="22"/>
  <c r="M128" i="23"/>
  <c r="P128" i="22"/>
  <c r="K128" i="23"/>
  <c r="U128" i="21"/>
  <c r="Q128" i="22"/>
  <c r="L128" i="23"/>
  <c r="T127" i="22"/>
  <c r="O127" i="23"/>
  <c r="S127" i="22"/>
  <c r="N127" i="23"/>
  <c r="R127" i="22"/>
  <c r="M127" i="23"/>
  <c r="P127" i="22"/>
  <c r="K127" i="23"/>
  <c r="U127" i="21"/>
  <c r="Q127" i="22"/>
  <c r="L127" i="23"/>
  <c r="T126" i="22"/>
  <c r="O126" i="23"/>
  <c r="S126" i="22"/>
  <c r="N126" i="23"/>
  <c r="R126" i="22"/>
  <c r="M126" i="23"/>
  <c r="P126" i="22"/>
  <c r="K126" i="23"/>
  <c r="U126" i="21"/>
  <c r="Q126" i="22"/>
  <c r="L126" i="23"/>
  <c r="T125" i="22"/>
  <c r="O125" i="23"/>
  <c r="S125" i="22"/>
  <c r="N125" i="23"/>
  <c r="R125" i="22"/>
  <c r="M125" i="23"/>
  <c r="P125" i="22"/>
  <c r="K125" i="23"/>
  <c r="U125" i="21"/>
  <c r="Q125" i="22"/>
  <c r="L125" i="23"/>
  <c r="T124" i="22"/>
  <c r="O124" i="23"/>
  <c r="S124" i="22"/>
  <c r="N124" i="23"/>
  <c r="R124" i="22"/>
  <c r="M124" i="23"/>
  <c r="P124" i="22"/>
  <c r="K124" i="23"/>
  <c r="U124" i="21"/>
  <c r="Q124" i="22"/>
  <c r="L124" i="23"/>
  <c r="T123" i="22"/>
  <c r="O123" i="23"/>
  <c r="S123" i="22"/>
  <c r="N123" i="23"/>
  <c r="R123" i="22"/>
  <c r="M123" i="23"/>
  <c r="P123" i="22"/>
  <c r="K123" i="23"/>
  <c r="U123" i="21"/>
  <c r="Q123" i="22"/>
  <c r="L123" i="23"/>
  <c r="T122" i="22"/>
  <c r="O122" i="23"/>
  <c r="S122" i="22"/>
  <c r="N122" i="23"/>
  <c r="R122" i="22"/>
  <c r="M122" i="23"/>
  <c r="P122" i="22"/>
  <c r="K122" i="23"/>
  <c r="U122" i="21"/>
  <c r="Q122" i="22"/>
  <c r="L122" i="23"/>
  <c r="T121" i="22"/>
  <c r="O121" i="23"/>
  <c r="S121" i="22"/>
  <c r="N121" i="23"/>
  <c r="R121" i="22"/>
  <c r="M121" i="23"/>
  <c r="P121" i="22"/>
  <c r="K121" i="23"/>
  <c r="U121" i="21"/>
  <c r="Q121" i="22"/>
  <c r="L121" i="23"/>
  <c r="T120" i="22"/>
  <c r="O120" i="23"/>
  <c r="S120" i="22"/>
  <c r="N120" i="23"/>
  <c r="R120" i="22"/>
  <c r="M120" i="23"/>
  <c r="P120" i="22"/>
  <c r="K120" i="23"/>
  <c r="U120" i="21"/>
  <c r="Q120" i="22"/>
  <c r="L120" i="23"/>
  <c r="T119" i="23"/>
  <c r="O119" i="24"/>
  <c r="S119" i="23"/>
  <c r="N119" i="24"/>
  <c r="R119" i="23"/>
  <c r="M119" i="24"/>
  <c r="Q119" i="23"/>
  <c r="L119" i="24"/>
  <c r="P119" i="23"/>
  <c r="U119" i="23" s="1"/>
  <c r="K119" i="24"/>
  <c r="U119" i="22"/>
  <c r="R41" i="22"/>
  <c r="R73" i="22" s="1"/>
  <c r="M41" i="23"/>
  <c r="R23" i="24" s="1"/>
  <c r="M73" i="22"/>
  <c r="S41" i="22"/>
  <c r="S73" i="22" s="1"/>
  <c r="N41" i="23"/>
  <c r="S23" i="24" s="1"/>
  <c r="N73" i="22"/>
  <c r="T118" i="22"/>
  <c r="O118" i="23"/>
  <c r="S118" i="22"/>
  <c r="N118" i="23"/>
  <c r="R118" i="22"/>
  <c r="M118" i="23"/>
  <c r="Q118" i="22"/>
  <c r="L118" i="23"/>
  <c r="P118" i="22"/>
  <c r="K118" i="23"/>
  <c r="T6" i="23"/>
  <c r="H118" i="12"/>
  <c r="Q77" i="23"/>
  <c r="L77" i="24"/>
  <c r="P77" i="23"/>
  <c r="K77" i="24"/>
  <c r="U77" i="22"/>
  <c r="R77" i="23"/>
  <c r="M77" i="24"/>
  <c r="S77" i="23"/>
  <c r="N77" i="24"/>
  <c r="T77" i="23"/>
  <c r="O77" i="24"/>
  <c r="Q78" i="23"/>
  <c r="L78" i="24"/>
  <c r="P78" i="23"/>
  <c r="K78" i="24"/>
  <c r="U78" i="22"/>
  <c r="R78" i="23"/>
  <c r="M78" i="24"/>
  <c r="S78" i="23"/>
  <c r="N78" i="24"/>
  <c r="T78" i="23"/>
  <c r="O78" i="24"/>
  <c r="Q79" i="23"/>
  <c r="L79" i="24"/>
  <c r="P79" i="23"/>
  <c r="K79" i="24"/>
  <c r="U79" i="22"/>
  <c r="R79" i="23"/>
  <c r="M79" i="24"/>
  <c r="S79" i="23"/>
  <c r="N79" i="24"/>
  <c r="T79" i="23"/>
  <c r="O79" i="24"/>
  <c r="Q80" i="23"/>
  <c r="L80" i="24"/>
  <c r="P80" i="23"/>
  <c r="K80" i="24"/>
  <c r="U80" i="22"/>
  <c r="R80" i="23"/>
  <c r="M80" i="24"/>
  <c r="S80" i="23"/>
  <c r="N80" i="24"/>
  <c r="T80" i="23"/>
  <c r="O80" i="24"/>
  <c r="Q81" i="23"/>
  <c r="L81" i="24"/>
  <c r="P81" i="23"/>
  <c r="K81" i="24"/>
  <c r="U81" i="22"/>
  <c r="R81" i="23"/>
  <c r="M81" i="24"/>
  <c r="S81" i="23"/>
  <c r="N81" i="24"/>
  <c r="T81" i="23"/>
  <c r="O81" i="24"/>
  <c r="Q82" i="23"/>
  <c r="L82" i="24"/>
  <c r="P82" i="23"/>
  <c r="K82" i="24"/>
  <c r="U82" i="22"/>
  <c r="R82" i="23"/>
  <c r="M82" i="24"/>
  <c r="S82" i="23"/>
  <c r="N82" i="24"/>
  <c r="T82" i="23"/>
  <c r="O82" i="24"/>
  <c r="Q83" i="23"/>
  <c r="L83" i="24"/>
  <c r="P83" i="23"/>
  <c r="K83" i="24"/>
  <c r="U83" i="22"/>
  <c r="R83" i="23"/>
  <c r="M83" i="24"/>
  <c r="S83" i="23"/>
  <c r="N83" i="24"/>
  <c r="T83" i="23"/>
  <c r="O83" i="24"/>
  <c r="Q84" i="23"/>
  <c r="L84" i="24"/>
  <c r="P84" i="23"/>
  <c r="K84" i="24"/>
  <c r="U84" i="22"/>
  <c r="R84" i="23"/>
  <c r="M84" i="24"/>
  <c r="S84" i="23"/>
  <c r="N84" i="24"/>
  <c r="T84" i="23"/>
  <c r="O84" i="24"/>
  <c r="Q85" i="23"/>
  <c r="L85" i="24"/>
  <c r="P85" i="23"/>
  <c r="K85" i="24"/>
  <c r="U85" i="22"/>
  <c r="R85" i="23"/>
  <c r="M85" i="24"/>
  <c r="S85" i="23"/>
  <c r="N85" i="24"/>
  <c r="T85" i="23"/>
  <c r="O85" i="24"/>
  <c r="Q86" i="23"/>
  <c r="L86" i="24"/>
  <c r="P86" i="23"/>
  <c r="K86" i="24"/>
  <c r="U86" i="22"/>
  <c r="R86" i="23"/>
  <c r="M86" i="24"/>
  <c r="S86" i="23"/>
  <c r="N86" i="24"/>
  <c r="T86" i="23"/>
  <c r="O86" i="24"/>
  <c r="Q87" i="23"/>
  <c r="L87" i="24"/>
  <c r="P87" i="23"/>
  <c r="K87" i="24"/>
  <c r="U87" i="22"/>
  <c r="R87" i="23"/>
  <c r="M87" i="24"/>
  <c r="S87" i="23"/>
  <c r="N87" i="24"/>
  <c r="T87" i="23"/>
  <c r="O87" i="24"/>
  <c r="Q97" i="23"/>
  <c r="P97" i="23"/>
  <c r="R97" i="23"/>
  <c r="S97" i="23"/>
  <c r="T97" i="23"/>
  <c r="Q98" i="23"/>
  <c r="P98" i="23"/>
  <c r="R98" i="23"/>
  <c r="S98" i="23"/>
  <c r="T98" i="23"/>
  <c r="Q99" i="23"/>
  <c r="L100" i="24"/>
  <c r="P99" i="23"/>
  <c r="K100" i="24"/>
  <c r="U99" i="22"/>
  <c r="R99" i="23"/>
  <c r="M100" i="24"/>
  <c r="S99" i="23"/>
  <c r="N100" i="24"/>
  <c r="T99" i="23"/>
  <c r="O100" i="24"/>
  <c r="Q100" i="23"/>
  <c r="L101" i="24"/>
  <c r="P100" i="23"/>
  <c r="K101" i="24"/>
  <c r="U100" i="22"/>
  <c r="R100" i="23"/>
  <c r="M101" i="24"/>
  <c r="S100" i="23"/>
  <c r="N101" i="24"/>
  <c r="T100" i="23"/>
  <c r="O101" i="24"/>
  <c r="Q101" i="23"/>
  <c r="L102" i="24"/>
  <c r="P101" i="23"/>
  <c r="K102" i="24"/>
  <c r="U101" i="22"/>
  <c r="R101" i="23"/>
  <c r="M102" i="24"/>
  <c r="S101" i="23"/>
  <c r="N102" i="24"/>
  <c r="T101" i="23"/>
  <c r="O102" i="24"/>
  <c r="R42" i="23"/>
  <c r="M42" i="24"/>
  <c r="R24" i="25" s="1"/>
  <c r="S42" i="23"/>
  <c r="N42" i="24"/>
  <c r="S24" i="25" s="1"/>
  <c r="T42" i="23"/>
  <c r="O42" i="24"/>
  <c r="T24" i="25" s="1"/>
  <c r="R43" i="23"/>
  <c r="M43" i="24"/>
  <c r="R25" i="25" s="1"/>
  <c r="S43" i="23"/>
  <c r="N43" i="24"/>
  <c r="S25" i="25" s="1"/>
  <c r="T43" i="23"/>
  <c r="O43" i="24"/>
  <c r="T25" i="25" s="1"/>
  <c r="R44" i="23"/>
  <c r="M44" i="24"/>
  <c r="S44" i="23"/>
  <c r="N44" i="24"/>
  <c r="T44" i="23"/>
  <c r="O44" i="24"/>
  <c r="R45" i="23"/>
  <c r="M45" i="24"/>
  <c r="S45" i="23"/>
  <c r="N45" i="24"/>
  <c r="T45" i="23"/>
  <c r="O45" i="24"/>
  <c r="R46" i="23"/>
  <c r="M46" i="24"/>
  <c r="S46" i="23"/>
  <c r="N46" i="24"/>
  <c r="T46" i="23"/>
  <c r="O46" i="24"/>
  <c r="R47" i="23"/>
  <c r="M47" i="24"/>
  <c r="S47" i="23"/>
  <c r="N47" i="24"/>
  <c r="T47" i="23"/>
  <c r="O47" i="24"/>
  <c r="R48" i="23"/>
  <c r="M48" i="24"/>
  <c r="S48" i="23"/>
  <c r="N48" i="24"/>
  <c r="T48" i="23"/>
  <c r="O48" i="24"/>
  <c r="R49" i="23"/>
  <c r="M49" i="24"/>
  <c r="S49" i="23"/>
  <c r="N49" i="24"/>
  <c r="T49" i="23"/>
  <c r="O49" i="24"/>
  <c r="R50" i="23"/>
  <c r="M50" i="24"/>
  <c r="S50" i="23"/>
  <c r="N50" i="24"/>
  <c r="T50" i="23"/>
  <c r="O50" i="24"/>
  <c r="R51" i="23"/>
  <c r="M51" i="24"/>
  <c r="S51" i="23"/>
  <c r="N51" i="24"/>
  <c r="T51" i="23"/>
  <c r="O51" i="24"/>
  <c r="R52" i="23"/>
  <c r="M52" i="24"/>
  <c r="S52" i="23"/>
  <c r="N52" i="24"/>
  <c r="T52" i="23"/>
  <c r="O52" i="24"/>
  <c r="R53" i="23"/>
  <c r="M53" i="24"/>
  <c r="S53" i="23"/>
  <c r="N53" i="24"/>
  <c r="T53" i="23"/>
  <c r="O53" i="24"/>
  <c r="R54" i="23"/>
  <c r="M54" i="24"/>
  <c r="S54" i="23"/>
  <c r="N54" i="24"/>
  <c r="T54" i="23"/>
  <c r="O54" i="24"/>
  <c r="R55" i="23"/>
  <c r="M55" i="24"/>
  <c r="S55" i="23"/>
  <c r="N55" i="24"/>
  <c r="T55" i="23"/>
  <c r="O55" i="24"/>
  <c r="R56" i="23"/>
  <c r="M56" i="24"/>
  <c r="S56" i="23"/>
  <c r="N56" i="24"/>
  <c r="T56" i="23"/>
  <c r="O56" i="24"/>
  <c r="R57" i="23"/>
  <c r="M57" i="24"/>
  <c r="S57" i="23"/>
  <c r="N57" i="24"/>
  <c r="T57" i="23"/>
  <c r="O57" i="24"/>
  <c r="T41" i="23"/>
  <c r="T73" i="23" s="1"/>
  <c r="O41" i="24"/>
  <c r="T23" i="25" s="1"/>
  <c r="O73" i="23"/>
  <c r="T73" i="22"/>
  <c r="R6" i="23"/>
  <c r="S6" i="23"/>
  <c r="R7" i="23"/>
  <c r="S7" i="23"/>
  <c r="T7" i="23"/>
  <c r="R8" i="23"/>
  <c r="S8" i="23"/>
  <c r="T8" i="23"/>
  <c r="R9" i="23"/>
  <c r="S9" i="23"/>
  <c r="T9" i="23"/>
  <c r="R10" i="23"/>
  <c r="S10" i="23"/>
  <c r="T10" i="23"/>
  <c r="R11" i="23"/>
  <c r="S11" i="23"/>
  <c r="T11" i="23"/>
  <c r="R12" i="23"/>
  <c r="S12" i="23"/>
  <c r="T12" i="23"/>
  <c r="R13" i="23"/>
  <c r="S13" i="23"/>
  <c r="T13" i="23"/>
  <c r="R14" i="23"/>
  <c r="S14" i="23"/>
  <c r="T14" i="23"/>
  <c r="R15" i="23"/>
  <c r="S15" i="23"/>
  <c r="T15" i="23"/>
  <c r="R16" i="23"/>
  <c r="S16" i="23"/>
  <c r="T16" i="23"/>
  <c r="R17" i="23"/>
  <c r="S17" i="23"/>
  <c r="T17" i="23"/>
  <c r="R18" i="25"/>
  <c r="S18" i="25"/>
  <c r="T18" i="25"/>
  <c r="R19" i="25"/>
  <c r="S19" i="25"/>
  <c r="T19" i="25"/>
  <c r="B77" i="25"/>
  <c r="H77" i="25" s="1"/>
  <c r="J77" i="24"/>
  <c r="B78" i="25"/>
  <c r="H78" i="25" s="1"/>
  <c r="J78" i="24"/>
  <c r="B79" i="25"/>
  <c r="H79" i="25" s="1"/>
  <c r="J79" i="24"/>
  <c r="B80" i="25"/>
  <c r="H80" i="25" s="1"/>
  <c r="J80" i="24"/>
  <c r="B81" i="25"/>
  <c r="H81" i="25" s="1"/>
  <c r="J81" i="24"/>
  <c r="B82" i="25"/>
  <c r="H82" i="25" s="1"/>
  <c r="J82" i="24"/>
  <c r="B83" i="25"/>
  <c r="H83" i="25" s="1"/>
  <c r="J83" i="24"/>
  <c r="B84" i="25"/>
  <c r="H84" i="25" s="1"/>
  <c r="J84" i="24"/>
  <c r="B85" i="25"/>
  <c r="H85" i="25" s="1"/>
  <c r="J85" i="24"/>
  <c r="B86" i="25"/>
  <c r="H86" i="25" s="1"/>
  <c r="J86" i="24"/>
  <c r="B87" i="25"/>
  <c r="H87" i="25" s="1"/>
  <c r="J87" i="24"/>
  <c r="B99" i="25"/>
  <c r="H99" i="25" s="1"/>
  <c r="B99" i="26" s="1"/>
  <c r="H99" i="26" s="1"/>
  <c r="J100" i="24"/>
  <c r="B100" i="25"/>
  <c r="H100" i="25" s="1"/>
  <c r="B100" i="26" s="1"/>
  <c r="H100" i="26" s="1"/>
  <c r="J101" i="24"/>
  <c r="B101" i="25"/>
  <c r="H101" i="25" s="1"/>
  <c r="B101" i="26" s="1"/>
  <c r="H101" i="26" s="1"/>
  <c r="J102" i="24"/>
  <c r="T5" i="24"/>
  <c r="O5" i="25"/>
  <c r="S5" i="23"/>
  <c r="N5" i="24"/>
  <c r="R5" i="23"/>
  <c r="M5" i="24"/>
  <c r="T76" i="22"/>
  <c r="T115" i="22" s="1"/>
  <c r="O76" i="23"/>
  <c r="O115" i="22"/>
  <c r="S76" i="22"/>
  <c r="N76" i="23"/>
  <c r="N115" i="22"/>
  <c r="R76" i="22"/>
  <c r="M76" i="23"/>
  <c r="M115" i="22"/>
  <c r="Q76" i="22"/>
  <c r="Q115" i="22" s="1"/>
  <c r="L76" i="23"/>
  <c r="L115" i="22"/>
  <c r="P76" i="22"/>
  <c r="K76" i="23"/>
  <c r="K115" i="22"/>
  <c r="H47" i="13"/>
  <c r="B42" i="23"/>
  <c r="H42" i="23" s="1"/>
  <c r="H24" i="24" s="1"/>
  <c r="B24" i="25" s="1"/>
  <c r="J42" i="22"/>
  <c r="P42" i="22"/>
  <c r="K42" i="23"/>
  <c r="K24" i="24" s="1"/>
  <c r="P24" i="24" s="1"/>
  <c r="Q42" i="22"/>
  <c r="L42" i="23"/>
  <c r="Q24" i="24" s="1"/>
  <c r="B43" i="23"/>
  <c r="H43" i="23" s="1"/>
  <c r="H25" i="24" s="1"/>
  <c r="B25" i="25" s="1"/>
  <c r="J43" i="22"/>
  <c r="P43" i="22"/>
  <c r="K43" i="23"/>
  <c r="Q43" i="22"/>
  <c r="L43" i="23"/>
  <c r="B44" i="23"/>
  <c r="H44" i="23" s="1"/>
  <c r="J44" i="22"/>
  <c r="P44" i="22"/>
  <c r="K44" i="23"/>
  <c r="Q44" i="22"/>
  <c r="L44" i="23"/>
  <c r="B45" i="23"/>
  <c r="H45" i="23" s="1"/>
  <c r="J45" i="22"/>
  <c r="P45" i="22"/>
  <c r="K45" i="23"/>
  <c r="Q45" i="22"/>
  <c r="L45" i="23"/>
  <c r="B46" i="23"/>
  <c r="H46" i="23" s="1"/>
  <c r="J46" i="22"/>
  <c r="P46" i="22"/>
  <c r="K46" i="23"/>
  <c r="Q46" i="22"/>
  <c r="L46" i="23"/>
  <c r="B48" i="23"/>
  <c r="H48" i="23" s="1"/>
  <c r="J48" i="22"/>
  <c r="P48" i="22"/>
  <c r="K48" i="23"/>
  <c r="Q48" i="22"/>
  <c r="L48" i="23"/>
  <c r="B49" i="23"/>
  <c r="H49" i="23" s="1"/>
  <c r="J49" i="22"/>
  <c r="P49" i="22"/>
  <c r="K49" i="23"/>
  <c r="Q49" i="22"/>
  <c r="L49" i="23"/>
  <c r="B50" i="23"/>
  <c r="H50" i="23" s="1"/>
  <c r="J50" i="22"/>
  <c r="P50" i="22"/>
  <c r="K50" i="23"/>
  <c r="Q50" i="22"/>
  <c r="L50" i="23"/>
  <c r="B51" i="23"/>
  <c r="H51" i="23" s="1"/>
  <c r="J51" i="22"/>
  <c r="P51" i="22"/>
  <c r="K51" i="23"/>
  <c r="Q51" i="22"/>
  <c r="L51" i="23"/>
  <c r="B52" i="23"/>
  <c r="H52" i="23" s="1"/>
  <c r="J52" i="22"/>
  <c r="P52" i="22"/>
  <c r="K52" i="23"/>
  <c r="Q52" i="22"/>
  <c r="L52" i="23"/>
  <c r="B53" i="23"/>
  <c r="H53" i="23" s="1"/>
  <c r="J53" i="22"/>
  <c r="P53" i="22"/>
  <c r="K53" i="23"/>
  <c r="Q53" i="22"/>
  <c r="L53" i="23"/>
  <c r="B54" i="23"/>
  <c r="H54" i="23" s="1"/>
  <c r="J54" i="22"/>
  <c r="P54" i="22"/>
  <c r="K54" i="23"/>
  <c r="Q54" i="22"/>
  <c r="L54" i="23"/>
  <c r="B55" i="23"/>
  <c r="H55" i="23" s="1"/>
  <c r="J55" i="22"/>
  <c r="P55" i="22"/>
  <c r="K55" i="23"/>
  <c r="Q55" i="22"/>
  <c r="L55" i="23"/>
  <c r="B56" i="23"/>
  <c r="H56" i="23" s="1"/>
  <c r="J56" i="22"/>
  <c r="P56" i="22"/>
  <c r="K56" i="23"/>
  <c r="Q56" i="22"/>
  <c r="L56" i="23"/>
  <c r="B57" i="23"/>
  <c r="H57" i="23" s="1"/>
  <c r="J57" i="22"/>
  <c r="P57" i="22"/>
  <c r="K57" i="23"/>
  <c r="Q57" i="22"/>
  <c r="L57" i="23"/>
  <c r="P47" i="22"/>
  <c r="K47" i="23"/>
  <c r="Q47" i="22"/>
  <c r="L47" i="23"/>
  <c r="Q41" i="22"/>
  <c r="Q73" i="22" s="1"/>
  <c r="L41" i="23"/>
  <c r="Q23" i="24" s="1"/>
  <c r="L73" i="22"/>
  <c r="P41" i="22"/>
  <c r="P73" i="22" s="1"/>
  <c r="K41" i="23"/>
  <c r="K23" i="24" s="1"/>
  <c r="P23" i="24" s="1"/>
  <c r="K73" i="22"/>
  <c r="H41" i="17"/>
  <c r="J26" i="16"/>
  <c r="H19" i="18"/>
  <c r="B19" i="19" s="1"/>
  <c r="J25" i="16"/>
  <c r="H18" i="18"/>
  <c r="B18" i="19" s="1"/>
  <c r="U17" i="16"/>
  <c r="J17" i="16"/>
  <c r="H17" i="17"/>
  <c r="B17" i="18" s="1"/>
  <c r="U16" i="16"/>
  <c r="J16" i="16"/>
  <c r="H16" i="17"/>
  <c r="B16" i="18" s="1"/>
  <c r="U15" i="16"/>
  <c r="J15" i="16"/>
  <c r="B15" i="17"/>
  <c r="H15" i="17" s="1"/>
  <c r="U14" i="16"/>
  <c r="J14" i="16"/>
  <c r="B14" i="17"/>
  <c r="H14" i="17" s="1"/>
  <c r="U13" i="16"/>
  <c r="J13" i="16"/>
  <c r="B13" i="17"/>
  <c r="H13" i="17" s="1"/>
  <c r="U11" i="16"/>
  <c r="J11" i="16"/>
  <c r="B11" i="17"/>
  <c r="H11" i="17" s="1"/>
  <c r="U10" i="16"/>
  <c r="J10" i="16"/>
  <c r="B10" i="17"/>
  <c r="H10" i="17" s="1"/>
  <c r="U9" i="16"/>
  <c r="J9" i="16"/>
  <c r="B9" i="17"/>
  <c r="H9" i="17" s="1"/>
  <c r="U8" i="16"/>
  <c r="J8" i="16"/>
  <c r="B8" i="17"/>
  <c r="H8" i="17" s="1"/>
  <c r="U7" i="16"/>
  <c r="J7" i="16"/>
  <c r="B7" i="17"/>
  <c r="H7" i="17" s="1"/>
  <c r="U6" i="16"/>
  <c r="J6" i="16"/>
  <c r="B6" i="17"/>
  <c r="H6" i="17" s="1"/>
  <c r="P6" i="22"/>
  <c r="K6" i="23"/>
  <c r="Q6" i="22"/>
  <c r="P7" i="22"/>
  <c r="K7" i="23"/>
  <c r="Q7" i="22"/>
  <c r="P8" i="22"/>
  <c r="K8" i="23"/>
  <c r="Q8" i="22"/>
  <c r="P9" i="22"/>
  <c r="K9" i="23"/>
  <c r="Q9" i="22"/>
  <c r="P10" i="22"/>
  <c r="K10" i="23"/>
  <c r="Q10" i="22"/>
  <c r="P11" i="22"/>
  <c r="K11" i="23"/>
  <c r="Q11" i="22"/>
  <c r="P12" i="22"/>
  <c r="K12" i="23"/>
  <c r="Q12" i="22"/>
  <c r="P13" i="22"/>
  <c r="K13" i="23"/>
  <c r="Q13" i="22"/>
  <c r="P14" i="22"/>
  <c r="K14" i="23"/>
  <c r="Q14" i="22"/>
  <c r="P15" i="22"/>
  <c r="K15" i="23"/>
  <c r="Q15" i="22"/>
  <c r="P16" i="22"/>
  <c r="K16" i="23"/>
  <c r="Q16" i="22"/>
  <c r="P17" i="22"/>
  <c r="K17" i="23"/>
  <c r="Q17" i="22"/>
  <c r="K18" i="24"/>
  <c r="P18" i="24" s="1"/>
  <c r="Q18" i="24"/>
  <c r="K19" i="24"/>
  <c r="P19" i="24" s="1"/>
  <c r="Q19" i="24"/>
  <c r="H76" i="12"/>
  <c r="H115" i="12" s="1"/>
  <c r="Q5" i="23"/>
  <c r="L5" i="24"/>
  <c r="P5" i="23"/>
  <c r="K5" i="24"/>
  <c r="B5" i="6"/>
  <c r="H158" i="5"/>
  <c r="J5" i="5"/>
  <c r="J38" i="5" s="1"/>
  <c r="U5" i="5"/>
  <c r="U38" i="5" s="1"/>
  <c r="Q157" i="19" l="1"/>
  <c r="B125" i="24"/>
  <c r="H125" i="24" s="1"/>
  <c r="J125" i="23"/>
  <c r="H5" i="6"/>
  <c r="H38" i="6" s="1"/>
  <c r="B38" i="6"/>
  <c r="H23" i="18"/>
  <c r="B23" i="19" s="1"/>
  <c r="P38" i="17"/>
  <c r="H58" i="9"/>
  <c r="H73" i="9" s="1"/>
  <c r="B73" i="9"/>
  <c r="U135" i="7"/>
  <c r="B135" i="8"/>
  <c r="H135" i="8" s="1"/>
  <c r="J135" i="7"/>
  <c r="H136" i="6"/>
  <c r="B157" i="6"/>
  <c r="B156" i="21"/>
  <c r="H156" i="21" s="1"/>
  <c r="J156" i="20"/>
  <c r="B134" i="24"/>
  <c r="H134" i="24" s="1"/>
  <c r="J134" i="23"/>
  <c r="B106" i="24"/>
  <c r="H106" i="24" s="1"/>
  <c r="J105" i="23"/>
  <c r="U105" i="23"/>
  <c r="N135" i="19"/>
  <c r="S135" i="18"/>
  <c r="S134" i="18"/>
  <c r="N134" i="19"/>
  <c r="N156" i="18"/>
  <c r="S156" i="17"/>
  <c r="S157" i="17" s="1"/>
  <c r="S158" i="17" s="1"/>
  <c r="M135" i="19"/>
  <c r="R135" i="18"/>
  <c r="R134" i="18"/>
  <c r="M134" i="19"/>
  <c r="M156" i="18"/>
  <c r="R156" i="17"/>
  <c r="R157" i="17" s="1"/>
  <c r="R158" i="17" s="1"/>
  <c r="L105" i="26"/>
  <c r="Q105" i="25"/>
  <c r="O156" i="22"/>
  <c r="T156" i="21"/>
  <c r="O157" i="21"/>
  <c r="O158" i="21" s="1"/>
  <c r="T134" i="21"/>
  <c r="T157" i="21" s="1"/>
  <c r="T158" i="21" s="1"/>
  <c r="O134" i="22"/>
  <c r="B104" i="26"/>
  <c r="H104" i="26" s="1"/>
  <c r="J104" i="25"/>
  <c r="U104" i="25"/>
  <c r="B94" i="26"/>
  <c r="H94" i="26" s="1"/>
  <c r="J94" i="25"/>
  <c r="U94" i="25"/>
  <c r="B95" i="26"/>
  <c r="H95" i="26" s="1"/>
  <c r="J95" i="25"/>
  <c r="U95" i="25"/>
  <c r="B133" i="27"/>
  <c r="H133" i="27" s="1"/>
  <c r="J133" i="26"/>
  <c r="B132" i="27"/>
  <c r="H132" i="27" s="1"/>
  <c r="J132" i="26"/>
  <c r="B131" i="27"/>
  <c r="H131" i="27" s="1"/>
  <c r="J131" i="26"/>
  <c r="B130" i="27"/>
  <c r="H130" i="27" s="1"/>
  <c r="J130" i="26"/>
  <c r="B129" i="27"/>
  <c r="H129" i="27" s="1"/>
  <c r="J129" i="26"/>
  <c r="B128" i="26"/>
  <c r="H128" i="26" s="1"/>
  <c r="J128" i="25"/>
  <c r="L157" i="20"/>
  <c r="Q134" i="20"/>
  <c r="Q157" i="20" s="1"/>
  <c r="L134" i="21"/>
  <c r="L156" i="21"/>
  <c r="Q156" i="20"/>
  <c r="K105" i="25"/>
  <c r="P106" i="24"/>
  <c r="M105" i="25"/>
  <c r="R106" i="24"/>
  <c r="N105" i="25"/>
  <c r="S106" i="24"/>
  <c r="O105" i="25"/>
  <c r="T106" i="24"/>
  <c r="B102" i="23"/>
  <c r="H102" i="23" s="1"/>
  <c r="J102" i="22"/>
  <c r="U102" i="22"/>
  <c r="U156" i="9"/>
  <c r="P157" i="9"/>
  <c r="P158" i="9" s="1"/>
  <c r="K156" i="11"/>
  <c r="P156" i="10"/>
  <c r="U156" i="10" s="1"/>
  <c r="K157" i="10"/>
  <c r="K158" i="10" s="1"/>
  <c r="P157" i="10"/>
  <c r="P158" i="10" s="1"/>
  <c r="U134" i="10"/>
  <c r="K134" i="12"/>
  <c r="P134" i="11"/>
  <c r="K157" i="11"/>
  <c r="K158" i="11" s="1"/>
  <c r="K135" i="12"/>
  <c r="P135" i="11"/>
  <c r="B66" i="20"/>
  <c r="H66" i="20" s="1"/>
  <c r="J66" i="19"/>
  <c r="U66" i="19"/>
  <c r="O72" i="26"/>
  <c r="T72" i="25"/>
  <c r="N72" i="26"/>
  <c r="S72" i="25"/>
  <c r="M72" i="26"/>
  <c r="R72" i="25"/>
  <c r="U72" i="24"/>
  <c r="K72" i="26"/>
  <c r="P72" i="25"/>
  <c r="L72" i="26"/>
  <c r="Q72" i="25"/>
  <c r="O71" i="26"/>
  <c r="T71" i="25"/>
  <c r="N71" i="26"/>
  <c r="S71" i="25"/>
  <c r="M71" i="26"/>
  <c r="R71" i="25"/>
  <c r="U71" i="24"/>
  <c r="K71" i="26"/>
  <c r="P71" i="25"/>
  <c r="L71" i="26"/>
  <c r="Q71" i="25"/>
  <c r="O70" i="26"/>
  <c r="T70" i="25"/>
  <c r="N70" i="26"/>
  <c r="S70" i="25"/>
  <c r="M70" i="26"/>
  <c r="R70" i="25"/>
  <c r="U70" i="24"/>
  <c r="K70" i="26"/>
  <c r="P70" i="25"/>
  <c r="L70" i="26"/>
  <c r="Q70" i="25"/>
  <c r="O69" i="26"/>
  <c r="T69" i="25"/>
  <c r="N69" i="26"/>
  <c r="S69" i="25"/>
  <c r="M69" i="26"/>
  <c r="R69" i="25"/>
  <c r="U69" i="24"/>
  <c r="K69" i="26"/>
  <c r="P69" i="25"/>
  <c r="L69" i="26"/>
  <c r="Q69" i="25"/>
  <c r="O68" i="26"/>
  <c r="T68" i="25"/>
  <c r="N68" i="26"/>
  <c r="S68" i="25"/>
  <c r="M68" i="26"/>
  <c r="R68" i="25"/>
  <c r="U68" i="24"/>
  <c r="K68" i="26"/>
  <c r="P68" i="25"/>
  <c r="L68" i="26"/>
  <c r="Q68" i="25"/>
  <c r="O67" i="26"/>
  <c r="T67" i="25"/>
  <c r="N67" i="26"/>
  <c r="S67" i="25"/>
  <c r="M67" i="26"/>
  <c r="R67" i="25"/>
  <c r="U67" i="24"/>
  <c r="K67" i="26"/>
  <c r="P67" i="25"/>
  <c r="L67" i="26"/>
  <c r="Q67" i="25"/>
  <c r="O66" i="26"/>
  <c r="T66" i="25"/>
  <c r="N66" i="26"/>
  <c r="S66" i="25"/>
  <c r="M66" i="26"/>
  <c r="R66" i="25"/>
  <c r="U66" i="24"/>
  <c r="K66" i="26"/>
  <c r="P66" i="25"/>
  <c r="L66" i="26"/>
  <c r="Q66" i="25"/>
  <c r="O65" i="26"/>
  <c r="T65" i="25"/>
  <c r="N65" i="26"/>
  <c r="S65" i="25"/>
  <c r="M65" i="26"/>
  <c r="R65" i="25"/>
  <c r="U65" i="24"/>
  <c r="K65" i="26"/>
  <c r="P65" i="25"/>
  <c r="L65" i="26"/>
  <c r="Q65" i="25"/>
  <c r="O64" i="26"/>
  <c r="T64" i="25"/>
  <c r="N64" i="26"/>
  <c r="S64" i="25"/>
  <c r="M64" i="26"/>
  <c r="R64" i="25"/>
  <c r="U64" i="24"/>
  <c r="K64" i="26"/>
  <c r="P64" i="25"/>
  <c r="L64" i="26"/>
  <c r="Q64" i="25"/>
  <c r="O63" i="26"/>
  <c r="T63" i="25"/>
  <c r="N63" i="26"/>
  <c r="S63" i="25"/>
  <c r="M63" i="26"/>
  <c r="R63" i="25"/>
  <c r="U63" i="24"/>
  <c r="K63" i="26"/>
  <c r="P63" i="25"/>
  <c r="L63" i="26"/>
  <c r="Q63" i="25"/>
  <c r="O62" i="26"/>
  <c r="T62" i="25"/>
  <c r="N62" i="26"/>
  <c r="S62" i="25"/>
  <c r="M62" i="26"/>
  <c r="R62" i="25"/>
  <c r="U62" i="24"/>
  <c r="K62" i="26"/>
  <c r="P62" i="25"/>
  <c r="L62" i="26"/>
  <c r="Q62" i="25"/>
  <c r="B93" i="22"/>
  <c r="H93" i="22" s="1"/>
  <c r="J93" i="21"/>
  <c r="U93" i="21"/>
  <c r="B103" i="22"/>
  <c r="H103" i="22" s="1"/>
  <c r="J103" i="21"/>
  <c r="U103" i="21"/>
  <c r="N136" i="21"/>
  <c r="S136" i="20"/>
  <c r="N58" i="20"/>
  <c r="S58" i="19"/>
  <c r="S73" i="19" s="1"/>
  <c r="M136" i="21"/>
  <c r="R136" i="20"/>
  <c r="M58" i="20"/>
  <c r="R58" i="19"/>
  <c r="R73" i="19" s="1"/>
  <c r="L136" i="21"/>
  <c r="Q136" i="20"/>
  <c r="L58" i="20"/>
  <c r="Q58" i="19"/>
  <c r="Q73" i="19" s="1"/>
  <c r="N93" i="23"/>
  <c r="S93" i="22"/>
  <c r="S115" i="22" s="1"/>
  <c r="N103" i="23"/>
  <c r="S103" i="22"/>
  <c r="M93" i="23"/>
  <c r="R93" i="22"/>
  <c r="R115" i="22" s="1"/>
  <c r="M103" i="23"/>
  <c r="R103" i="22"/>
  <c r="K93" i="23"/>
  <c r="P93" i="22"/>
  <c r="P115" i="22" s="1"/>
  <c r="K103" i="23"/>
  <c r="P103" i="22"/>
  <c r="O107" i="25"/>
  <c r="T108" i="24"/>
  <c r="U108" i="24" s="1"/>
  <c r="K108" i="25"/>
  <c r="P109" i="24"/>
  <c r="M108" i="25"/>
  <c r="R109" i="24"/>
  <c r="N108" i="25"/>
  <c r="S109" i="24"/>
  <c r="O108" i="25"/>
  <c r="T109" i="24"/>
  <c r="K109" i="25"/>
  <c r="P110" i="24"/>
  <c r="M109" i="25"/>
  <c r="R110" i="24"/>
  <c r="N109" i="25"/>
  <c r="S110" i="24"/>
  <c r="O109" i="25"/>
  <c r="T110" i="24"/>
  <c r="K110" i="25"/>
  <c r="P111" i="24"/>
  <c r="M110" i="25"/>
  <c r="R111" i="24"/>
  <c r="N110" i="25"/>
  <c r="S111" i="24"/>
  <c r="O110" i="25"/>
  <c r="T111" i="24"/>
  <c r="K111" i="25"/>
  <c r="P112" i="24"/>
  <c r="M111" i="25"/>
  <c r="R112" i="24"/>
  <c r="N111" i="25"/>
  <c r="S112" i="24"/>
  <c r="O111" i="25"/>
  <c r="T112" i="24"/>
  <c r="K112" i="25"/>
  <c r="P113" i="24"/>
  <c r="M112" i="25"/>
  <c r="R113" i="24"/>
  <c r="N112" i="25"/>
  <c r="S113" i="24"/>
  <c r="O112" i="25"/>
  <c r="T113" i="24"/>
  <c r="K113" i="25"/>
  <c r="P114" i="24"/>
  <c r="M113" i="25"/>
  <c r="R114" i="24"/>
  <c r="N113" i="25"/>
  <c r="S114" i="24"/>
  <c r="O113" i="25"/>
  <c r="T114" i="24"/>
  <c r="O92" i="25"/>
  <c r="T92" i="24"/>
  <c r="O102" i="25"/>
  <c r="T103" i="24"/>
  <c r="N92" i="25"/>
  <c r="S92" i="24"/>
  <c r="N102" i="25"/>
  <c r="S103" i="24"/>
  <c r="M92" i="25"/>
  <c r="R92" i="24"/>
  <c r="M102" i="25"/>
  <c r="R103" i="24"/>
  <c r="U92" i="23"/>
  <c r="K92" i="25"/>
  <c r="P92" i="24"/>
  <c r="U92" i="24" s="1"/>
  <c r="U102" i="23"/>
  <c r="K102" i="25"/>
  <c r="P103" i="24"/>
  <c r="B113" i="26"/>
  <c r="H113" i="26" s="1"/>
  <c r="J113" i="25"/>
  <c r="B112" i="26"/>
  <c r="H112" i="26" s="1"/>
  <c r="J112" i="25"/>
  <c r="B111" i="26"/>
  <c r="H111" i="26" s="1"/>
  <c r="J111" i="25"/>
  <c r="B110" i="26"/>
  <c r="H110" i="26" s="1"/>
  <c r="J110" i="25"/>
  <c r="B109" i="26"/>
  <c r="H109" i="26" s="1"/>
  <c r="J109" i="25"/>
  <c r="B108" i="26"/>
  <c r="H108" i="26" s="1"/>
  <c r="J108" i="25"/>
  <c r="B107" i="26"/>
  <c r="H107" i="26" s="1"/>
  <c r="J107" i="25"/>
  <c r="B92" i="26"/>
  <c r="H92" i="26" s="1"/>
  <c r="J92" i="25"/>
  <c r="B91" i="26"/>
  <c r="H91" i="26" s="1"/>
  <c r="J91" i="25"/>
  <c r="B90" i="26"/>
  <c r="H90" i="26" s="1"/>
  <c r="J90" i="25"/>
  <c r="L93" i="25"/>
  <c r="Q93" i="24"/>
  <c r="L103" i="25"/>
  <c r="Q104" i="24"/>
  <c r="L96" i="25"/>
  <c r="Q96" i="24"/>
  <c r="L106" i="25"/>
  <c r="Q107" i="24"/>
  <c r="L91" i="27"/>
  <c r="Q91" i="26"/>
  <c r="L90" i="27"/>
  <c r="Q90" i="26"/>
  <c r="L89" i="27"/>
  <c r="Q89" i="26"/>
  <c r="L88" i="27"/>
  <c r="Q88" i="26"/>
  <c r="K104" i="29"/>
  <c r="P104" i="28"/>
  <c r="L104" i="29"/>
  <c r="Q104" i="28"/>
  <c r="M104" i="29"/>
  <c r="R104" i="28"/>
  <c r="N104" i="29"/>
  <c r="S104" i="28"/>
  <c r="O104" i="29"/>
  <c r="T104" i="28"/>
  <c r="B137" i="28"/>
  <c r="H137" i="28" s="1"/>
  <c r="J137" i="27"/>
  <c r="U137" i="27"/>
  <c r="B138" i="28"/>
  <c r="H138" i="28" s="1"/>
  <c r="J138" i="27"/>
  <c r="U138" i="27"/>
  <c r="B139" i="28"/>
  <c r="H139" i="28" s="1"/>
  <c r="J139" i="27"/>
  <c r="U139" i="27"/>
  <c r="B140" i="28"/>
  <c r="H140" i="28" s="1"/>
  <c r="J140" i="27"/>
  <c r="U140" i="27"/>
  <c r="B141" i="28"/>
  <c r="H141" i="28" s="1"/>
  <c r="J141" i="27"/>
  <c r="U141" i="27"/>
  <c r="B142" i="28"/>
  <c r="H142" i="28" s="1"/>
  <c r="J142" i="27"/>
  <c r="U142" i="27"/>
  <c r="B143" i="28"/>
  <c r="H143" i="28" s="1"/>
  <c r="J143" i="27"/>
  <c r="U143" i="27"/>
  <c r="B144" i="28"/>
  <c r="H144" i="28" s="1"/>
  <c r="J144" i="27"/>
  <c r="U144" i="27"/>
  <c r="B145" i="28"/>
  <c r="H145" i="28" s="1"/>
  <c r="J145" i="27"/>
  <c r="U145" i="27"/>
  <c r="B146" i="28"/>
  <c r="H146" i="28" s="1"/>
  <c r="J146" i="27"/>
  <c r="U146" i="27"/>
  <c r="B147" i="28"/>
  <c r="H147" i="28" s="1"/>
  <c r="J147" i="27"/>
  <c r="U147" i="27"/>
  <c r="B148" i="28"/>
  <c r="H148" i="28" s="1"/>
  <c r="J148" i="27"/>
  <c r="U148" i="27"/>
  <c r="B149" i="28"/>
  <c r="H149" i="28" s="1"/>
  <c r="J149" i="27"/>
  <c r="U149" i="27"/>
  <c r="B150" i="28"/>
  <c r="H150" i="28" s="1"/>
  <c r="J150" i="27"/>
  <c r="U150" i="27"/>
  <c r="B151" i="28"/>
  <c r="H151" i="28" s="1"/>
  <c r="J151" i="27"/>
  <c r="U151" i="27"/>
  <c r="B152" i="28"/>
  <c r="H152" i="28" s="1"/>
  <c r="J152" i="27"/>
  <c r="U152" i="27"/>
  <c r="B153" i="28"/>
  <c r="H153" i="28" s="1"/>
  <c r="J153" i="27"/>
  <c r="U153" i="27"/>
  <c r="B154" i="28"/>
  <c r="H154" i="28" s="1"/>
  <c r="J154" i="27"/>
  <c r="U154" i="27"/>
  <c r="B155" i="28"/>
  <c r="H155" i="28" s="1"/>
  <c r="J155" i="27"/>
  <c r="U155" i="27"/>
  <c r="K94" i="29"/>
  <c r="P94" i="28"/>
  <c r="L94" i="29"/>
  <c r="Q94" i="28"/>
  <c r="M94" i="29"/>
  <c r="R94" i="28"/>
  <c r="N94" i="29"/>
  <c r="S94" i="28"/>
  <c r="O94" i="29"/>
  <c r="T94" i="28"/>
  <c r="K95" i="29"/>
  <c r="P95" i="28"/>
  <c r="L95" i="29"/>
  <c r="Q95" i="28"/>
  <c r="M95" i="29"/>
  <c r="R95" i="28"/>
  <c r="N95" i="29"/>
  <c r="S95" i="28"/>
  <c r="O95" i="29"/>
  <c r="T95" i="28"/>
  <c r="L27" i="27"/>
  <c r="Q27" i="26"/>
  <c r="M27" i="27"/>
  <c r="R27" i="26"/>
  <c r="N27" i="27"/>
  <c r="S27" i="26"/>
  <c r="O27" i="27"/>
  <c r="T27" i="26"/>
  <c r="L28" i="27"/>
  <c r="Q28" i="26"/>
  <c r="M28" i="27"/>
  <c r="R28" i="26"/>
  <c r="N28" i="27"/>
  <c r="S28" i="26"/>
  <c r="O28" i="27"/>
  <c r="T28" i="26"/>
  <c r="L29" i="27"/>
  <c r="Q29" i="26"/>
  <c r="M29" i="27"/>
  <c r="R29" i="26"/>
  <c r="N29" i="27"/>
  <c r="S29" i="26"/>
  <c r="O29" i="27"/>
  <c r="T29" i="26"/>
  <c r="L30" i="27"/>
  <c r="Q30" i="26"/>
  <c r="M30" i="27"/>
  <c r="R30" i="26"/>
  <c r="N30" i="27"/>
  <c r="S30" i="26"/>
  <c r="O30" i="27"/>
  <c r="T30" i="26"/>
  <c r="L31" i="27"/>
  <c r="Q31" i="26"/>
  <c r="M31" i="27"/>
  <c r="R31" i="26"/>
  <c r="N31" i="27"/>
  <c r="S31" i="26"/>
  <c r="O31" i="27"/>
  <c r="T31" i="26"/>
  <c r="L32" i="27"/>
  <c r="Q32" i="26"/>
  <c r="M32" i="27"/>
  <c r="R32" i="26"/>
  <c r="N32" i="27"/>
  <c r="S32" i="26"/>
  <c r="O32" i="27"/>
  <c r="T32" i="26"/>
  <c r="L33" i="27"/>
  <c r="Q33" i="26"/>
  <c r="M33" i="27"/>
  <c r="R33" i="26"/>
  <c r="N33" i="27"/>
  <c r="S33" i="26"/>
  <c r="O33" i="27"/>
  <c r="T33" i="26"/>
  <c r="L34" i="27"/>
  <c r="Q34" i="26"/>
  <c r="M34" i="27"/>
  <c r="R34" i="26"/>
  <c r="N34" i="27"/>
  <c r="S34" i="26"/>
  <c r="O34" i="27"/>
  <c r="T34" i="26"/>
  <c r="L35" i="27"/>
  <c r="Q35" i="26"/>
  <c r="M35" i="27"/>
  <c r="R35" i="26"/>
  <c r="N35" i="27"/>
  <c r="S35" i="26"/>
  <c r="O35" i="27"/>
  <c r="T35" i="26"/>
  <c r="L36" i="27"/>
  <c r="Q36" i="26"/>
  <c r="M36" i="27"/>
  <c r="R36" i="26"/>
  <c r="N36" i="27"/>
  <c r="S36" i="26"/>
  <c r="O36" i="27"/>
  <c r="T36" i="26"/>
  <c r="L37" i="27"/>
  <c r="Q37" i="26"/>
  <c r="M37" i="27"/>
  <c r="R37" i="26"/>
  <c r="N37" i="27"/>
  <c r="S37" i="26"/>
  <c r="O37" i="27"/>
  <c r="T37" i="26"/>
  <c r="B27" i="25"/>
  <c r="H27" i="25" s="1"/>
  <c r="J27" i="24"/>
  <c r="B28" i="25"/>
  <c r="H28" i="25" s="1"/>
  <c r="J28" i="24"/>
  <c r="B29" i="25"/>
  <c r="H29" i="25" s="1"/>
  <c r="J29" i="24"/>
  <c r="B30" i="25"/>
  <c r="H30" i="25" s="1"/>
  <c r="J30" i="24"/>
  <c r="B31" i="25"/>
  <c r="H31" i="25" s="1"/>
  <c r="J31" i="24"/>
  <c r="B32" i="25"/>
  <c r="H32" i="25" s="1"/>
  <c r="J32" i="24"/>
  <c r="B33" i="25"/>
  <c r="H33" i="25" s="1"/>
  <c r="J33" i="24"/>
  <c r="B34" i="25"/>
  <c r="H34" i="25" s="1"/>
  <c r="J34" i="24"/>
  <c r="B35" i="25"/>
  <c r="H35" i="25" s="1"/>
  <c r="J35" i="24"/>
  <c r="B36" i="25"/>
  <c r="H36" i="25" s="1"/>
  <c r="J36" i="24"/>
  <c r="B37" i="25"/>
  <c r="H37" i="25" s="1"/>
  <c r="J37" i="24"/>
  <c r="L102" i="26"/>
  <c r="Q102" i="25"/>
  <c r="L92" i="26"/>
  <c r="Q92" i="25"/>
  <c r="O91" i="26"/>
  <c r="T91" i="25"/>
  <c r="N91" i="26"/>
  <c r="S91" i="25"/>
  <c r="M91" i="26"/>
  <c r="R91" i="25"/>
  <c r="K91" i="26"/>
  <c r="P91" i="25"/>
  <c r="U91" i="25" s="1"/>
  <c r="O90" i="26"/>
  <c r="T90" i="25"/>
  <c r="N90" i="26"/>
  <c r="S90" i="25"/>
  <c r="M90" i="26"/>
  <c r="R90" i="25"/>
  <c r="K90" i="26"/>
  <c r="P90" i="25"/>
  <c r="U90" i="25" s="1"/>
  <c r="O89" i="26"/>
  <c r="T89" i="25"/>
  <c r="N89" i="26"/>
  <c r="S89" i="25"/>
  <c r="M89" i="26"/>
  <c r="R89" i="25"/>
  <c r="U89" i="24"/>
  <c r="K89" i="26"/>
  <c r="P89" i="25"/>
  <c r="U89" i="25" s="1"/>
  <c r="O88" i="26"/>
  <c r="T88" i="25"/>
  <c r="N88" i="26"/>
  <c r="S88" i="25"/>
  <c r="M88" i="26"/>
  <c r="R88" i="25"/>
  <c r="U88" i="24"/>
  <c r="K88" i="26"/>
  <c r="P88" i="25"/>
  <c r="U88" i="25" s="1"/>
  <c r="L135" i="23"/>
  <c r="Q135" i="22"/>
  <c r="B89" i="27"/>
  <c r="H89" i="27" s="1"/>
  <c r="J89" i="26"/>
  <c r="B88" i="27"/>
  <c r="H88" i="27" s="1"/>
  <c r="J88" i="26"/>
  <c r="K107" i="26"/>
  <c r="P107" i="25"/>
  <c r="L107" i="26"/>
  <c r="Q107" i="25"/>
  <c r="M107" i="26"/>
  <c r="R107" i="25"/>
  <c r="N107" i="26"/>
  <c r="S107" i="25"/>
  <c r="L108" i="26"/>
  <c r="Q108" i="25"/>
  <c r="L109" i="26"/>
  <c r="Q109" i="25"/>
  <c r="L110" i="26"/>
  <c r="Q110" i="25"/>
  <c r="L111" i="26"/>
  <c r="Q111" i="25"/>
  <c r="L112" i="26"/>
  <c r="Q112" i="25"/>
  <c r="L113" i="26"/>
  <c r="Q113" i="25"/>
  <c r="O104" i="24"/>
  <c r="T103" i="23"/>
  <c r="O93" i="24"/>
  <c r="T93" i="23"/>
  <c r="K107" i="24"/>
  <c r="P106" i="23"/>
  <c r="K96" i="24"/>
  <c r="P96" i="23"/>
  <c r="M107" i="24"/>
  <c r="R106" i="23"/>
  <c r="M96" i="24"/>
  <c r="R96" i="23"/>
  <c r="N107" i="24"/>
  <c r="S106" i="23"/>
  <c r="N96" i="24"/>
  <c r="S96" i="23"/>
  <c r="O107" i="24"/>
  <c r="T106" i="23"/>
  <c r="O96" i="24"/>
  <c r="T96" i="23"/>
  <c r="O135" i="24"/>
  <c r="T135" i="23"/>
  <c r="T58" i="20"/>
  <c r="T73" i="20" s="1"/>
  <c r="T158" i="20" s="1"/>
  <c r="O73" i="20"/>
  <c r="B106" i="23"/>
  <c r="H106" i="23" s="1"/>
  <c r="J106" i="22"/>
  <c r="U106" i="22"/>
  <c r="B96" i="23"/>
  <c r="H96" i="23" s="1"/>
  <c r="U96" i="22"/>
  <c r="J96" i="22"/>
  <c r="B58" i="10"/>
  <c r="J58" i="9"/>
  <c r="J73" i="9" s="1"/>
  <c r="U58" i="9"/>
  <c r="U73" i="9" s="1"/>
  <c r="K58" i="13"/>
  <c r="K73" i="13" s="1"/>
  <c r="P58" i="12"/>
  <c r="P73" i="12" s="1"/>
  <c r="K136" i="14"/>
  <c r="P136" i="13"/>
  <c r="B72" i="27"/>
  <c r="H72" i="27" s="1"/>
  <c r="J72" i="26"/>
  <c r="B71" i="27"/>
  <c r="H71" i="27" s="1"/>
  <c r="J71" i="26"/>
  <c r="B70" i="27"/>
  <c r="H70" i="27" s="1"/>
  <c r="J70" i="26"/>
  <c r="B69" i="27"/>
  <c r="H69" i="27" s="1"/>
  <c r="J69" i="26"/>
  <c r="B68" i="27"/>
  <c r="H68" i="27" s="1"/>
  <c r="J68" i="26"/>
  <c r="B67" i="27"/>
  <c r="H67" i="27" s="1"/>
  <c r="J67" i="26"/>
  <c r="B66" i="27"/>
  <c r="H66" i="27" s="1"/>
  <c r="J66" i="26"/>
  <c r="B65" i="27"/>
  <c r="H65" i="27" s="1"/>
  <c r="J65" i="26"/>
  <c r="B64" i="27"/>
  <c r="H64" i="27" s="1"/>
  <c r="J64" i="26"/>
  <c r="B63" i="27"/>
  <c r="H63" i="27" s="1"/>
  <c r="J63" i="26"/>
  <c r="B62" i="27"/>
  <c r="H62" i="27" s="1"/>
  <c r="J62" i="26"/>
  <c r="O61" i="25"/>
  <c r="T61" i="24"/>
  <c r="N61" i="25"/>
  <c r="S61" i="24"/>
  <c r="M61" i="25"/>
  <c r="R61" i="24"/>
  <c r="K61" i="25"/>
  <c r="P61" i="24"/>
  <c r="L61" i="25"/>
  <c r="Q61" i="24"/>
  <c r="K29" i="25"/>
  <c r="P29" i="24"/>
  <c r="U29" i="24" s="1"/>
  <c r="K37" i="25"/>
  <c r="P37" i="24"/>
  <c r="U37" i="24" s="1"/>
  <c r="K36" i="25"/>
  <c r="P36" i="24"/>
  <c r="U36" i="24" s="1"/>
  <c r="K35" i="25"/>
  <c r="P35" i="24"/>
  <c r="U35" i="24" s="1"/>
  <c r="K34" i="25"/>
  <c r="P34" i="24"/>
  <c r="U34" i="24" s="1"/>
  <c r="K33" i="25"/>
  <c r="P33" i="24"/>
  <c r="U33" i="24" s="1"/>
  <c r="K32" i="25"/>
  <c r="P32" i="24"/>
  <c r="U32" i="24" s="1"/>
  <c r="K31" i="25"/>
  <c r="P31" i="24"/>
  <c r="U31" i="24" s="1"/>
  <c r="K30" i="25"/>
  <c r="P30" i="24"/>
  <c r="U30" i="24" s="1"/>
  <c r="K28" i="25"/>
  <c r="P28" i="24"/>
  <c r="U28" i="24" s="1"/>
  <c r="K27" i="25"/>
  <c r="P27" i="24"/>
  <c r="U27" i="24" s="1"/>
  <c r="O136" i="23"/>
  <c r="T136" i="22"/>
  <c r="J101" i="26"/>
  <c r="J100" i="26"/>
  <c r="J99" i="26"/>
  <c r="B127" i="25"/>
  <c r="H127" i="25" s="1"/>
  <c r="J127" i="24"/>
  <c r="B126" i="25"/>
  <c r="H126" i="25" s="1"/>
  <c r="J126" i="24"/>
  <c r="B124" i="25"/>
  <c r="H124" i="25" s="1"/>
  <c r="J124" i="24"/>
  <c r="B123" i="25"/>
  <c r="H123" i="25" s="1"/>
  <c r="J123" i="24"/>
  <c r="B122" i="25"/>
  <c r="H122" i="25" s="1"/>
  <c r="J122" i="24"/>
  <c r="B121" i="25"/>
  <c r="H121" i="25" s="1"/>
  <c r="J121" i="24"/>
  <c r="B120" i="25"/>
  <c r="H120" i="25" s="1"/>
  <c r="J120" i="24"/>
  <c r="B119" i="25"/>
  <c r="H119" i="25" s="1"/>
  <c r="J119" i="24"/>
  <c r="L21" i="29"/>
  <c r="Q21" i="28"/>
  <c r="M21" i="29"/>
  <c r="R21" i="28"/>
  <c r="N21" i="29"/>
  <c r="S21" i="28"/>
  <c r="O21" i="29"/>
  <c r="T21" i="28"/>
  <c r="L22" i="29"/>
  <c r="Q22" i="28"/>
  <c r="M22" i="29"/>
  <c r="R22" i="28"/>
  <c r="N22" i="29"/>
  <c r="S22" i="28"/>
  <c r="O22" i="29"/>
  <c r="T22" i="28"/>
  <c r="K20" i="18"/>
  <c r="K38" i="18" s="1"/>
  <c r="U22" i="24"/>
  <c r="B22" i="25"/>
  <c r="H22" i="25" s="1"/>
  <c r="J22" i="24"/>
  <c r="U21" i="24"/>
  <c r="B21" i="25"/>
  <c r="H21" i="25" s="1"/>
  <c r="J21" i="24"/>
  <c r="T20" i="23"/>
  <c r="O38" i="23"/>
  <c r="S20" i="22"/>
  <c r="S38" i="22" s="1"/>
  <c r="N38" i="22"/>
  <c r="R20" i="22"/>
  <c r="R38" i="22" s="1"/>
  <c r="M38" i="22"/>
  <c r="Q20" i="17"/>
  <c r="U18" i="18"/>
  <c r="J18" i="18"/>
  <c r="U19" i="18"/>
  <c r="J19" i="18"/>
  <c r="U23" i="18"/>
  <c r="J23" i="18"/>
  <c r="U24" i="24"/>
  <c r="J24" i="24"/>
  <c r="J158" i="5"/>
  <c r="T26" i="24"/>
  <c r="T19" i="26"/>
  <c r="S26" i="24"/>
  <c r="S19" i="26"/>
  <c r="R26" i="24"/>
  <c r="R19" i="26"/>
  <c r="T25" i="24"/>
  <c r="T18" i="26"/>
  <c r="S25" i="24"/>
  <c r="S18" i="26"/>
  <c r="R25" i="24"/>
  <c r="R18" i="26"/>
  <c r="T17" i="24"/>
  <c r="S17" i="24"/>
  <c r="R17" i="24"/>
  <c r="T16" i="24"/>
  <c r="S16" i="24"/>
  <c r="R16" i="24"/>
  <c r="T15" i="24"/>
  <c r="S15" i="24"/>
  <c r="R15" i="24"/>
  <c r="T14" i="24"/>
  <c r="S14" i="24"/>
  <c r="R14" i="24"/>
  <c r="T13" i="24"/>
  <c r="S13" i="24"/>
  <c r="R13" i="24"/>
  <c r="T12" i="24"/>
  <c r="S12" i="24"/>
  <c r="R12" i="24"/>
  <c r="T11" i="24"/>
  <c r="S11" i="24"/>
  <c r="R11" i="24"/>
  <c r="T10" i="24"/>
  <c r="S10" i="24"/>
  <c r="R10" i="24"/>
  <c r="T9" i="24"/>
  <c r="S9" i="24"/>
  <c r="R9" i="24"/>
  <c r="T8" i="24"/>
  <c r="S8" i="24"/>
  <c r="R8" i="24"/>
  <c r="T7" i="24"/>
  <c r="S7" i="24"/>
  <c r="R7" i="24"/>
  <c r="S6" i="24"/>
  <c r="R6" i="24"/>
  <c r="T41" i="24"/>
  <c r="O73" i="24"/>
  <c r="O41" i="25"/>
  <c r="T23" i="26" s="1"/>
  <c r="T57" i="24"/>
  <c r="O57" i="25"/>
  <c r="S57" i="24"/>
  <c r="N57" i="25"/>
  <c r="R57" i="24"/>
  <c r="M57" i="25"/>
  <c r="T56" i="24"/>
  <c r="O56" i="25"/>
  <c r="S56" i="24"/>
  <c r="N56" i="25"/>
  <c r="R56" i="24"/>
  <c r="M56" i="25"/>
  <c r="T55" i="24"/>
  <c r="O55" i="25"/>
  <c r="S55" i="24"/>
  <c r="N55" i="25"/>
  <c r="R55" i="24"/>
  <c r="M55" i="25"/>
  <c r="T54" i="24"/>
  <c r="O54" i="25"/>
  <c r="S54" i="24"/>
  <c r="N54" i="25"/>
  <c r="R54" i="24"/>
  <c r="M54" i="25"/>
  <c r="T53" i="24"/>
  <c r="O53" i="25"/>
  <c r="S53" i="24"/>
  <c r="N53" i="25"/>
  <c r="R53" i="24"/>
  <c r="M53" i="25"/>
  <c r="T52" i="24"/>
  <c r="O52" i="25"/>
  <c r="S52" i="24"/>
  <c r="N52" i="25"/>
  <c r="R52" i="24"/>
  <c r="M52" i="25"/>
  <c r="T51" i="24"/>
  <c r="O51" i="25"/>
  <c r="S51" i="24"/>
  <c r="N51" i="25"/>
  <c r="R51" i="24"/>
  <c r="M51" i="25"/>
  <c r="T50" i="24"/>
  <c r="O50" i="25"/>
  <c r="S50" i="24"/>
  <c r="N50" i="25"/>
  <c r="R50" i="24"/>
  <c r="M50" i="25"/>
  <c r="T49" i="24"/>
  <c r="O49" i="25"/>
  <c r="S49" i="24"/>
  <c r="N49" i="25"/>
  <c r="R49" i="24"/>
  <c r="M49" i="25"/>
  <c r="T48" i="24"/>
  <c r="O48" i="25"/>
  <c r="S48" i="24"/>
  <c r="N48" i="25"/>
  <c r="R48" i="24"/>
  <c r="M48" i="25"/>
  <c r="T47" i="24"/>
  <c r="O47" i="25"/>
  <c r="S47" i="24"/>
  <c r="N47" i="25"/>
  <c r="R47" i="24"/>
  <c r="M47" i="25"/>
  <c r="T46" i="24"/>
  <c r="O46" i="25"/>
  <c r="S46" i="24"/>
  <c r="N46" i="25"/>
  <c r="R46" i="24"/>
  <c r="M46" i="25"/>
  <c r="T45" i="24"/>
  <c r="O45" i="25"/>
  <c r="S45" i="24"/>
  <c r="N45" i="25"/>
  <c r="R45" i="24"/>
  <c r="M45" i="25"/>
  <c r="T44" i="24"/>
  <c r="O44" i="25"/>
  <c r="S44" i="24"/>
  <c r="N44" i="25"/>
  <c r="R44" i="24"/>
  <c r="M44" i="25"/>
  <c r="T43" i="24"/>
  <c r="O43" i="25"/>
  <c r="T25" i="26" s="1"/>
  <c r="S43" i="24"/>
  <c r="N43" i="25"/>
  <c r="S25" i="26" s="1"/>
  <c r="R43" i="24"/>
  <c r="M43" i="25"/>
  <c r="R25" i="26" s="1"/>
  <c r="T42" i="24"/>
  <c r="O42" i="25"/>
  <c r="T24" i="26" s="1"/>
  <c r="S42" i="24"/>
  <c r="N42" i="25"/>
  <c r="S24" i="26" s="1"/>
  <c r="R42" i="24"/>
  <c r="M42" i="25"/>
  <c r="R24" i="26" s="1"/>
  <c r="T102" i="24"/>
  <c r="O101" i="25"/>
  <c r="O101" i="26" s="1"/>
  <c r="T101" i="26" s="1"/>
  <c r="S102" i="24"/>
  <c r="N101" i="25"/>
  <c r="N101" i="26" s="1"/>
  <c r="S101" i="26" s="1"/>
  <c r="R102" i="24"/>
  <c r="M101" i="25"/>
  <c r="M101" i="26" s="1"/>
  <c r="R101" i="26" s="1"/>
  <c r="P102" i="24"/>
  <c r="K101" i="25"/>
  <c r="K101" i="26" s="1"/>
  <c r="P101" i="26" s="1"/>
  <c r="U101" i="23"/>
  <c r="Q102" i="24"/>
  <c r="L101" i="25"/>
  <c r="L101" i="26" s="1"/>
  <c r="Q101" i="26" s="1"/>
  <c r="T101" i="24"/>
  <c r="O100" i="25"/>
  <c r="O100" i="26" s="1"/>
  <c r="T100" i="26" s="1"/>
  <c r="S101" i="24"/>
  <c r="N100" i="25"/>
  <c r="N100" i="26" s="1"/>
  <c r="S100" i="26" s="1"/>
  <c r="R101" i="24"/>
  <c r="M100" i="25"/>
  <c r="M100" i="26" s="1"/>
  <c r="R100" i="26" s="1"/>
  <c r="P101" i="24"/>
  <c r="K100" i="25"/>
  <c r="K100" i="26" s="1"/>
  <c r="P100" i="26" s="1"/>
  <c r="U100" i="23"/>
  <c r="Q101" i="24"/>
  <c r="L100" i="25"/>
  <c r="L100" i="26" s="1"/>
  <c r="Q100" i="26" s="1"/>
  <c r="T100" i="24"/>
  <c r="O99" i="25"/>
  <c r="O99" i="26" s="1"/>
  <c r="T99" i="26" s="1"/>
  <c r="S100" i="24"/>
  <c r="N99" i="25"/>
  <c r="N99" i="26" s="1"/>
  <c r="S99" i="26" s="1"/>
  <c r="R100" i="24"/>
  <c r="M99" i="25"/>
  <c r="M99" i="26" s="1"/>
  <c r="R99" i="26" s="1"/>
  <c r="P100" i="24"/>
  <c r="K99" i="25"/>
  <c r="K99" i="26" s="1"/>
  <c r="P99" i="26" s="1"/>
  <c r="U99" i="23"/>
  <c r="Q100" i="24"/>
  <c r="L99" i="25"/>
  <c r="L99" i="26" s="1"/>
  <c r="Q99" i="26" s="1"/>
  <c r="U98" i="23"/>
  <c r="U97" i="23"/>
  <c r="T87" i="24"/>
  <c r="O87" i="25"/>
  <c r="S87" i="24"/>
  <c r="N87" i="25"/>
  <c r="R87" i="24"/>
  <c r="M87" i="25"/>
  <c r="P87" i="24"/>
  <c r="K87" i="25"/>
  <c r="U87" i="23"/>
  <c r="Q87" i="24"/>
  <c r="L87" i="25"/>
  <c r="T86" i="24"/>
  <c r="O86" i="25"/>
  <c r="S86" i="24"/>
  <c r="N86" i="25"/>
  <c r="R86" i="24"/>
  <c r="M86" i="25"/>
  <c r="P86" i="24"/>
  <c r="K86" i="25"/>
  <c r="U86" i="23"/>
  <c r="Q86" i="24"/>
  <c r="L86" i="25"/>
  <c r="T85" i="24"/>
  <c r="O85" i="25"/>
  <c r="S85" i="24"/>
  <c r="N85" i="25"/>
  <c r="R85" i="24"/>
  <c r="M85" i="25"/>
  <c r="P85" i="24"/>
  <c r="K85" i="25"/>
  <c r="U85" i="23"/>
  <c r="Q85" i="24"/>
  <c r="L85" i="25"/>
  <c r="T84" i="24"/>
  <c r="O84" i="25"/>
  <c r="S84" i="24"/>
  <c r="N84" i="25"/>
  <c r="R84" i="24"/>
  <c r="M84" i="25"/>
  <c r="P84" i="24"/>
  <c r="K84" i="25"/>
  <c r="U84" i="23"/>
  <c r="Q84" i="24"/>
  <c r="L84" i="25"/>
  <c r="T83" i="24"/>
  <c r="O83" i="25"/>
  <c r="S83" i="24"/>
  <c r="N83" i="25"/>
  <c r="R83" i="24"/>
  <c r="M83" i="25"/>
  <c r="P83" i="24"/>
  <c r="K83" i="25"/>
  <c r="U83" i="23"/>
  <c r="Q83" i="24"/>
  <c r="L83" i="25"/>
  <c r="T82" i="24"/>
  <c r="O82" i="25"/>
  <c r="S82" i="24"/>
  <c r="N82" i="25"/>
  <c r="R82" i="24"/>
  <c r="M82" i="25"/>
  <c r="P82" i="24"/>
  <c r="K82" i="25"/>
  <c r="U82" i="23"/>
  <c r="Q82" i="24"/>
  <c r="L82" i="25"/>
  <c r="T81" i="24"/>
  <c r="O81" i="25"/>
  <c r="S81" i="24"/>
  <c r="N81" i="25"/>
  <c r="R81" i="24"/>
  <c r="M81" i="25"/>
  <c r="P81" i="24"/>
  <c r="K81" i="25"/>
  <c r="U81" i="23"/>
  <c r="Q81" i="24"/>
  <c r="L81" i="25"/>
  <c r="T80" i="24"/>
  <c r="O80" i="25"/>
  <c r="S80" i="24"/>
  <c r="N80" i="25"/>
  <c r="R80" i="24"/>
  <c r="M80" i="25"/>
  <c r="P80" i="24"/>
  <c r="K80" i="25"/>
  <c r="U80" i="23"/>
  <c r="Q80" i="24"/>
  <c r="L80" i="25"/>
  <c r="T79" i="24"/>
  <c r="O79" i="25"/>
  <c r="S79" i="24"/>
  <c r="N79" i="25"/>
  <c r="R79" i="24"/>
  <c r="M79" i="25"/>
  <c r="P79" i="24"/>
  <c r="K79" i="25"/>
  <c r="U79" i="23"/>
  <c r="Q79" i="24"/>
  <c r="L79" i="25"/>
  <c r="T78" i="24"/>
  <c r="O78" i="25"/>
  <c r="S78" i="24"/>
  <c r="N78" i="25"/>
  <c r="R78" i="24"/>
  <c r="M78" i="25"/>
  <c r="P78" i="24"/>
  <c r="K78" i="25"/>
  <c r="U78" i="23"/>
  <c r="Q78" i="24"/>
  <c r="L78" i="25"/>
  <c r="T77" i="24"/>
  <c r="O77" i="25"/>
  <c r="S77" i="24"/>
  <c r="N77" i="25"/>
  <c r="R77" i="24"/>
  <c r="M77" i="25"/>
  <c r="P77" i="24"/>
  <c r="K77" i="25"/>
  <c r="U77" i="23"/>
  <c r="Q77" i="24"/>
  <c r="L77" i="25"/>
  <c r="B118" i="13"/>
  <c r="J118" i="12"/>
  <c r="U118" i="12"/>
  <c r="T6" i="24"/>
  <c r="T38" i="23"/>
  <c r="P118" i="23"/>
  <c r="K118" i="24"/>
  <c r="Q118" i="23"/>
  <c r="L118" i="24"/>
  <c r="R118" i="23"/>
  <c r="M118" i="24"/>
  <c r="S118" i="23"/>
  <c r="N118" i="24"/>
  <c r="T118" i="23"/>
  <c r="O118" i="24"/>
  <c r="S41" i="23"/>
  <c r="S73" i="23" s="1"/>
  <c r="N41" i="24"/>
  <c r="S23" i="25" s="1"/>
  <c r="N73" i="23"/>
  <c r="R41" i="23"/>
  <c r="R73" i="23" s="1"/>
  <c r="M41" i="24"/>
  <c r="R23" i="25" s="1"/>
  <c r="M73" i="23"/>
  <c r="P119" i="24"/>
  <c r="K119" i="25"/>
  <c r="Q119" i="24"/>
  <c r="L119" i="25"/>
  <c r="R119" i="24"/>
  <c r="M119" i="25"/>
  <c r="S119" i="24"/>
  <c r="N119" i="25"/>
  <c r="T119" i="24"/>
  <c r="O119" i="25"/>
  <c r="Q120" i="23"/>
  <c r="L120" i="24"/>
  <c r="P120" i="23"/>
  <c r="K120" i="24"/>
  <c r="U120" i="22"/>
  <c r="R120" i="23"/>
  <c r="M120" i="24"/>
  <c r="S120" i="23"/>
  <c r="N120" i="24"/>
  <c r="T120" i="23"/>
  <c r="O120" i="24"/>
  <c r="Q121" i="23"/>
  <c r="L121" i="24"/>
  <c r="P121" i="23"/>
  <c r="K121" i="24"/>
  <c r="U121" i="22"/>
  <c r="R121" i="23"/>
  <c r="M121" i="24"/>
  <c r="S121" i="23"/>
  <c r="N121" i="24"/>
  <c r="T121" i="23"/>
  <c r="O121" i="24"/>
  <c r="Q122" i="23"/>
  <c r="L122" i="24"/>
  <c r="P122" i="23"/>
  <c r="K122" i="24"/>
  <c r="U122" i="22"/>
  <c r="R122" i="23"/>
  <c r="M122" i="24"/>
  <c r="S122" i="23"/>
  <c r="N122" i="24"/>
  <c r="T122" i="23"/>
  <c r="O122" i="24"/>
  <c r="Q123" i="23"/>
  <c r="L123" i="24"/>
  <c r="P123" i="23"/>
  <c r="K123" i="24"/>
  <c r="U123" i="22"/>
  <c r="R123" i="23"/>
  <c r="M123" i="24"/>
  <c r="S123" i="23"/>
  <c r="N123" i="24"/>
  <c r="T123" i="23"/>
  <c r="O123" i="24"/>
  <c r="Q124" i="23"/>
  <c r="L124" i="24"/>
  <c r="P124" i="23"/>
  <c r="K124" i="24"/>
  <c r="U124" i="22"/>
  <c r="R124" i="23"/>
  <c r="M124" i="24"/>
  <c r="S124" i="23"/>
  <c r="N124" i="24"/>
  <c r="T124" i="23"/>
  <c r="O124" i="24"/>
  <c r="Q125" i="23"/>
  <c r="L125" i="24"/>
  <c r="P125" i="23"/>
  <c r="K125" i="24"/>
  <c r="U125" i="22"/>
  <c r="R125" i="23"/>
  <c r="M125" i="24"/>
  <c r="S125" i="23"/>
  <c r="N125" i="24"/>
  <c r="T125" i="23"/>
  <c r="O125" i="24"/>
  <c r="Q126" i="23"/>
  <c r="L126" i="24"/>
  <c r="P126" i="23"/>
  <c r="K126" i="24"/>
  <c r="U126" i="22"/>
  <c r="R126" i="23"/>
  <c r="M126" i="24"/>
  <c r="S126" i="23"/>
  <c r="N126" i="24"/>
  <c r="T126" i="23"/>
  <c r="O126" i="24"/>
  <c r="Q127" i="23"/>
  <c r="L127" i="24"/>
  <c r="P127" i="23"/>
  <c r="K127" i="24"/>
  <c r="U127" i="22"/>
  <c r="R127" i="23"/>
  <c r="M127" i="24"/>
  <c r="S127" i="23"/>
  <c r="N127" i="24"/>
  <c r="T127" i="23"/>
  <c r="O127" i="24"/>
  <c r="Q128" i="23"/>
  <c r="L128" i="24"/>
  <c r="P128" i="23"/>
  <c r="K128" i="24"/>
  <c r="U128" i="22"/>
  <c r="R128" i="23"/>
  <c r="M128" i="24"/>
  <c r="S128" i="23"/>
  <c r="N128" i="24"/>
  <c r="T128" i="23"/>
  <c r="O128" i="24"/>
  <c r="Q129" i="23"/>
  <c r="L129" i="24"/>
  <c r="P129" i="23"/>
  <c r="K129" i="24"/>
  <c r="U129" i="22"/>
  <c r="R129" i="23"/>
  <c r="M129" i="24"/>
  <c r="S129" i="23"/>
  <c r="N129" i="24"/>
  <c r="T129" i="23"/>
  <c r="O129" i="24"/>
  <c r="Q130" i="23"/>
  <c r="L130" i="24"/>
  <c r="P130" i="23"/>
  <c r="K130" i="24"/>
  <c r="U130" i="22"/>
  <c r="R130" i="23"/>
  <c r="M130" i="24"/>
  <c r="S130" i="23"/>
  <c r="N130" i="24"/>
  <c r="T130" i="23"/>
  <c r="O130" i="24"/>
  <c r="Q131" i="23"/>
  <c r="L131" i="24"/>
  <c r="P131" i="23"/>
  <c r="K131" i="24"/>
  <c r="U131" i="22"/>
  <c r="R131" i="23"/>
  <c r="M131" i="24"/>
  <c r="S131" i="23"/>
  <c r="N131" i="24"/>
  <c r="T131" i="23"/>
  <c r="O131" i="24"/>
  <c r="Q132" i="23"/>
  <c r="L132" i="24"/>
  <c r="P132" i="23"/>
  <c r="K132" i="24"/>
  <c r="U132" i="22"/>
  <c r="R132" i="23"/>
  <c r="M132" i="24"/>
  <c r="S132" i="23"/>
  <c r="N132" i="24"/>
  <c r="T132" i="23"/>
  <c r="O132" i="24"/>
  <c r="Q133" i="23"/>
  <c r="L133" i="24"/>
  <c r="P133" i="23"/>
  <c r="K133" i="24"/>
  <c r="U133" i="22"/>
  <c r="R133" i="23"/>
  <c r="M133" i="24"/>
  <c r="S133" i="23"/>
  <c r="N133" i="24"/>
  <c r="T133" i="23"/>
  <c r="O133" i="24"/>
  <c r="J101" i="25"/>
  <c r="J100" i="25"/>
  <c r="J99" i="25"/>
  <c r="B87" i="26"/>
  <c r="H87" i="26" s="1"/>
  <c r="J87" i="25"/>
  <c r="B86" i="26"/>
  <c r="H86" i="26" s="1"/>
  <c r="J86" i="25"/>
  <c r="B85" i="26"/>
  <c r="H85" i="26" s="1"/>
  <c r="J85" i="25"/>
  <c r="B84" i="26"/>
  <c r="H84" i="26" s="1"/>
  <c r="J84" i="25"/>
  <c r="B83" i="26"/>
  <c r="H83" i="26" s="1"/>
  <c r="J83" i="25"/>
  <c r="B82" i="26"/>
  <c r="H82" i="26" s="1"/>
  <c r="J82" i="25"/>
  <c r="B81" i="26"/>
  <c r="H81" i="26" s="1"/>
  <c r="J81" i="25"/>
  <c r="B80" i="26"/>
  <c r="H80" i="26" s="1"/>
  <c r="J80" i="25"/>
  <c r="B79" i="26"/>
  <c r="H79" i="26" s="1"/>
  <c r="J79" i="25"/>
  <c r="B78" i="26"/>
  <c r="H78" i="26" s="1"/>
  <c r="J78" i="25"/>
  <c r="B77" i="26"/>
  <c r="H77" i="26" s="1"/>
  <c r="J77" i="25"/>
  <c r="T5" i="25"/>
  <c r="O5" i="26"/>
  <c r="S5" i="24"/>
  <c r="N5" i="25"/>
  <c r="R5" i="24"/>
  <c r="M5" i="25"/>
  <c r="T76" i="23"/>
  <c r="T115" i="23" s="1"/>
  <c r="O76" i="24"/>
  <c r="O115" i="23"/>
  <c r="S76" i="23"/>
  <c r="N76" i="24"/>
  <c r="N115" i="23"/>
  <c r="R76" i="23"/>
  <c r="M76" i="24"/>
  <c r="M115" i="23"/>
  <c r="P76" i="23"/>
  <c r="K76" i="24"/>
  <c r="K115" i="23"/>
  <c r="Q76" i="23"/>
  <c r="Q115" i="23" s="1"/>
  <c r="L76" i="24"/>
  <c r="L115" i="23"/>
  <c r="Q47" i="23"/>
  <c r="L47" i="24"/>
  <c r="P47" i="23"/>
  <c r="K47" i="24"/>
  <c r="Q57" i="23"/>
  <c r="L57" i="24"/>
  <c r="P57" i="23"/>
  <c r="K57" i="24"/>
  <c r="U57" i="22"/>
  <c r="B57" i="24"/>
  <c r="H57" i="24" s="1"/>
  <c r="J57" i="23"/>
  <c r="U57" i="23"/>
  <c r="Q56" i="23"/>
  <c r="L56" i="24"/>
  <c r="P56" i="23"/>
  <c r="K56" i="24"/>
  <c r="U56" i="22"/>
  <c r="B56" i="24"/>
  <c r="H56" i="24" s="1"/>
  <c r="J56" i="23"/>
  <c r="U56" i="23"/>
  <c r="Q55" i="23"/>
  <c r="L55" i="24"/>
  <c r="P55" i="23"/>
  <c r="K55" i="24"/>
  <c r="U55" i="22"/>
  <c r="B55" i="24"/>
  <c r="H55" i="24" s="1"/>
  <c r="J55" i="23"/>
  <c r="U55" i="23"/>
  <c r="Q54" i="23"/>
  <c r="L54" i="24"/>
  <c r="P54" i="23"/>
  <c r="K54" i="24"/>
  <c r="U54" i="22"/>
  <c r="B54" i="24"/>
  <c r="H54" i="24" s="1"/>
  <c r="J54" i="23"/>
  <c r="U54" i="23"/>
  <c r="Q53" i="23"/>
  <c r="L53" i="24"/>
  <c r="P53" i="23"/>
  <c r="K53" i="24"/>
  <c r="U53" i="22"/>
  <c r="B53" i="24"/>
  <c r="H53" i="24" s="1"/>
  <c r="J53" i="23"/>
  <c r="U53" i="23"/>
  <c r="Q52" i="23"/>
  <c r="L52" i="24"/>
  <c r="P52" i="23"/>
  <c r="K52" i="24"/>
  <c r="U52" i="22"/>
  <c r="B52" i="24"/>
  <c r="H52" i="24" s="1"/>
  <c r="J52" i="23"/>
  <c r="U52" i="23"/>
  <c r="Q51" i="23"/>
  <c r="L51" i="24"/>
  <c r="P51" i="23"/>
  <c r="K51" i="24"/>
  <c r="U51" i="22"/>
  <c r="B51" i="24"/>
  <c r="H51" i="24" s="1"/>
  <c r="J51" i="23"/>
  <c r="U51" i="23"/>
  <c r="Q50" i="23"/>
  <c r="L50" i="24"/>
  <c r="P50" i="23"/>
  <c r="K50" i="24"/>
  <c r="U50" i="22"/>
  <c r="B50" i="24"/>
  <c r="H50" i="24" s="1"/>
  <c r="J50" i="23"/>
  <c r="U50" i="23"/>
  <c r="Q49" i="23"/>
  <c r="L49" i="24"/>
  <c r="P49" i="23"/>
  <c r="K49" i="24"/>
  <c r="U49" i="22"/>
  <c r="B49" i="24"/>
  <c r="H49" i="24" s="1"/>
  <c r="J49" i="23"/>
  <c r="U49" i="23"/>
  <c r="Q48" i="23"/>
  <c r="L48" i="24"/>
  <c r="P48" i="23"/>
  <c r="K48" i="24"/>
  <c r="U48" i="22"/>
  <c r="B48" i="24"/>
  <c r="H48" i="24" s="1"/>
  <c r="J48" i="23"/>
  <c r="U48" i="23"/>
  <c r="Q46" i="23"/>
  <c r="L46" i="24"/>
  <c r="P46" i="23"/>
  <c r="K46" i="24"/>
  <c r="U46" i="22"/>
  <c r="B46" i="24"/>
  <c r="H46" i="24" s="1"/>
  <c r="J46" i="23"/>
  <c r="U46" i="23"/>
  <c r="Q45" i="23"/>
  <c r="L45" i="24"/>
  <c r="P45" i="23"/>
  <c r="K45" i="24"/>
  <c r="U45" i="22"/>
  <c r="B45" i="24"/>
  <c r="H45" i="24" s="1"/>
  <c r="J45" i="23"/>
  <c r="U45" i="23"/>
  <c r="Q44" i="23"/>
  <c r="L44" i="24"/>
  <c r="P44" i="23"/>
  <c r="K44" i="24"/>
  <c r="U44" i="22"/>
  <c r="B44" i="24"/>
  <c r="H44" i="24" s="1"/>
  <c r="J44" i="23"/>
  <c r="U44" i="23"/>
  <c r="Q43" i="23"/>
  <c r="L43" i="24"/>
  <c r="Q25" i="25" s="1"/>
  <c r="P43" i="23"/>
  <c r="K43" i="24"/>
  <c r="K25" i="25" s="1"/>
  <c r="P25" i="25" s="1"/>
  <c r="U43" i="22"/>
  <c r="B43" i="24"/>
  <c r="H43" i="24" s="1"/>
  <c r="H25" i="25" s="1"/>
  <c r="J43" i="23"/>
  <c r="U43" i="23"/>
  <c r="Q42" i="23"/>
  <c r="L42" i="24"/>
  <c r="Q24" i="25" s="1"/>
  <c r="P42" i="23"/>
  <c r="K42" i="24"/>
  <c r="K24" i="25" s="1"/>
  <c r="P24" i="25" s="1"/>
  <c r="U42" i="22"/>
  <c r="B42" i="24"/>
  <c r="H42" i="24" s="1"/>
  <c r="H24" i="25" s="1"/>
  <c r="B24" i="26" s="1"/>
  <c r="J42" i="23"/>
  <c r="U42" i="23"/>
  <c r="B47" i="14"/>
  <c r="J47" i="13"/>
  <c r="U47" i="13"/>
  <c r="B41" i="18"/>
  <c r="J41" i="17"/>
  <c r="U41" i="17"/>
  <c r="P41" i="23"/>
  <c r="P73" i="23" s="1"/>
  <c r="K41" i="24"/>
  <c r="K23" i="25" s="1"/>
  <c r="P23" i="25" s="1"/>
  <c r="K73" i="23"/>
  <c r="Q41" i="23"/>
  <c r="Q73" i="23" s="1"/>
  <c r="L41" i="24"/>
  <c r="Q23" i="25" s="1"/>
  <c r="L73" i="23"/>
  <c r="Q19" i="25"/>
  <c r="K26" i="24"/>
  <c r="K19" i="25" s="1"/>
  <c r="P19" i="25" s="1"/>
  <c r="Q18" i="25"/>
  <c r="K25" i="24"/>
  <c r="K18" i="25" s="1"/>
  <c r="P18" i="25" s="1"/>
  <c r="Q17" i="23"/>
  <c r="P17" i="23"/>
  <c r="K17" i="24"/>
  <c r="Q16" i="23"/>
  <c r="P16" i="23"/>
  <c r="K16" i="24"/>
  <c r="Q15" i="23"/>
  <c r="P15" i="23"/>
  <c r="K15" i="24"/>
  <c r="Q14" i="23"/>
  <c r="P14" i="23"/>
  <c r="K14" i="24"/>
  <c r="Q13" i="23"/>
  <c r="P13" i="23"/>
  <c r="K13" i="24"/>
  <c r="Q12" i="23"/>
  <c r="P12" i="23"/>
  <c r="K12" i="24"/>
  <c r="Q11" i="23"/>
  <c r="P11" i="23"/>
  <c r="K11" i="24"/>
  <c r="Q10" i="23"/>
  <c r="P10" i="23"/>
  <c r="K10" i="24"/>
  <c r="Q9" i="23"/>
  <c r="P9" i="23"/>
  <c r="K9" i="24"/>
  <c r="Q8" i="23"/>
  <c r="P8" i="23"/>
  <c r="K8" i="24"/>
  <c r="Q7" i="23"/>
  <c r="P7" i="23"/>
  <c r="K7" i="24"/>
  <c r="Q6" i="23"/>
  <c r="P6" i="23"/>
  <c r="K6" i="24"/>
  <c r="B6" i="18"/>
  <c r="H6" i="18" s="1"/>
  <c r="U6" i="17"/>
  <c r="J6" i="17"/>
  <c r="B7" i="18"/>
  <c r="H7" i="18" s="1"/>
  <c r="U7" i="17"/>
  <c r="J7" i="17"/>
  <c r="B8" i="18"/>
  <c r="H8" i="18" s="1"/>
  <c r="U8" i="17"/>
  <c r="J8" i="17"/>
  <c r="B9" i="18"/>
  <c r="H9" i="18" s="1"/>
  <c r="U9" i="17"/>
  <c r="J9" i="17"/>
  <c r="B10" i="18"/>
  <c r="H10" i="18" s="1"/>
  <c r="U10" i="17"/>
  <c r="J10" i="17"/>
  <c r="B11" i="18"/>
  <c r="H11" i="18" s="1"/>
  <c r="U11" i="17"/>
  <c r="J11" i="17"/>
  <c r="B13" i="18"/>
  <c r="H13" i="18" s="1"/>
  <c r="U13" i="17"/>
  <c r="J13" i="17"/>
  <c r="B14" i="18"/>
  <c r="H14" i="18" s="1"/>
  <c r="U14" i="17"/>
  <c r="J14" i="17"/>
  <c r="B15" i="18"/>
  <c r="H15" i="18" s="1"/>
  <c r="U15" i="17"/>
  <c r="J15" i="17"/>
  <c r="H16" i="18"/>
  <c r="B16" i="19" s="1"/>
  <c r="U16" i="17"/>
  <c r="J16" i="17"/>
  <c r="H17" i="18"/>
  <c r="B17" i="19" s="1"/>
  <c r="U17" i="17"/>
  <c r="J17" i="17"/>
  <c r="H18" i="19"/>
  <c r="B18" i="20" s="1"/>
  <c r="J25" i="17"/>
  <c r="H19" i="19"/>
  <c r="B19" i="20" s="1"/>
  <c r="J26" i="17"/>
  <c r="B76" i="13"/>
  <c r="B115" i="13" s="1"/>
  <c r="J76" i="12"/>
  <c r="J115" i="12" s="1"/>
  <c r="U76" i="12"/>
  <c r="U115" i="12" s="1"/>
  <c r="P5" i="24"/>
  <c r="K5" i="25"/>
  <c r="Q5" i="24"/>
  <c r="L5" i="25"/>
  <c r="B12" i="19"/>
  <c r="H12" i="19" s="1"/>
  <c r="U12" i="18"/>
  <c r="J12" i="18"/>
  <c r="U158" i="5"/>
  <c r="B125" i="25" l="1"/>
  <c r="H125" i="25" s="1"/>
  <c r="J125" i="24"/>
  <c r="Q38" i="17"/>
  <c r="Q158" i="17" s="1"/>
  <c r="H58" i="10"/>
  <c r="H73" i="10" s="1"/>
  <c r="B73" i="10"/>
  <c r="K135" i="13"/>
  <c r="P135" i="12"/>
  <c r="U134" i="11"/>
  <c r="P134" i="12"/>
  <c r="K134" i="13"/>
  <c r="K156" i="12"/>
  <c r="P156" i="11"/>
  <c r="B103" i="24"/>
  <c r="H103" i="24" s="1"/>
  <c r="J102" i="23"/>
  <c r="O105" i="26"/>
  <c r="T105" i="25"/>
  <c r="N105" i="26"/>
  <c r="S105" i="25"/>
  <c r="M105" i="26"/>
  <c r="R105" i="25"/>
  <c r="K105" i="26"/>
  <c r="P105" i="25"/>
  <c r="L156" i="22"/>
  <c r="Q156" i="21"/>
  <c r="L157" i="21"/>
  <c r="Q134" i="21"/>
  <c r="Q157" i="21" s="1"/>
  <c r="L134" i="22"/>
  <c r="B128" i="27"/>
  <c r="H128" i="27" s="1"/>
  <c r="J128" i="26"/>
  <c r="B129" i="28"/>
  <c r="H129" i="28" s="1"/>
  <c r="J129" i="27"/>
  <c r="B130" i="28"/>
  <c r="H130" i="28" s="1"/>
  <c r="J130" i="27"/>
  <c r="B131" i="28"/>
  <c r="H131" i="28" s="1"/>
  <c r="J131" i="27"/>
  <c r="B132" i="28"/>
  <c r="H132" i="28" s="1"/>
  <c r="J132" i="27"/>
  <c r="B133" i="28"/>
  <c r="H133" i="28" s="1"/>
  <c r="J133" i="27"/>
  <c r="B95" i="27"/>
  <c r="H95" i="27" s="1"/>
  <c r="J95" i="26"/>
  <c r="U95" i="26"/>
  <c r="B94" i="27"/>
  <c r="H94" i="27" s="1"/>
  <c r="J94" i="26"/>
  <c r="U94" i="26"/>
  <c r="B104" i="27"/>
  <c r="H104" i="27" s="1"/>
  <c r="J104" i="26"/>
  <c r="U104" i="26"/>
  <c r="O157" i="22"/>
  <c r="O158" i="22" s="1"/>
  <c r="T134" i="22"/>
  <c r="T157" i="22" s="1"/>
  <c r="T158" i="22" s="1"/>
  <c r="O134" i="23"/>
  <c r="O156" i="23"/>
  <c r="T156" i="22"/>
  <c r="L105" i="27"/>
  <c r="Q105" i="26"/>
  <c r="M156" i="19"/>
  <c r="M157" i="19" s="1"/>
  <c r="R156" i="18"/>
  <c r="M157" i="18"/>
  <c r="M158" i="18" s="1"/>
  <c r="M158" i="19"/>
  <c r="R134" i="19"/>
  <c r="M134" i="20"/>
  <c r="R157" i="18"/>
  <c r="R158" i="18" s="1"/>
  <c r="M135" i="20"/>
  <c r="R135" i="19"/>
  <c r="N156" i="19"/>
  <c r="N157" i="19" s="1"/>
  <c r="S156" i="18"/>
  <c r="N157" i="18"/>
  <c r="N158" i="18" s="1"/>
  <c r="N158" i="19"/>
  <c r="S134" i="19"/>
  <c r="N134" i="20"/>
  <c r="S157" i="18"/>
  <c r="S158" i="18" s="1"/>
  <c r="N135" i="20"/>
  <c r="S135" i="19"/>
  <c r="B105" i="25"/>
  <c r="H105" i="25" s="1"/>
  <c r="J106" i="24"/>
  <c r="U106" i="24"/>
  <c r="B134" i="25"/>
  <c r="H134" i="25" s="1"/>
  <c r="J134" i="24"/>
  <c r="B156" i="22"/>
  <c r="H156" i="22" s="1"/>
  <c r="J156" i="21"/>
  <c r="B136" i="7"/>
  <c r="J136" i="6"/>
  <c r="J157" i="6" s="1"/>
  <c r="U136" i="6"/>
  <c r="U157" i="6" s="1"/>
  <c r="H157" i="6"/>
  <c r="B135" i="9"/>
  <c r="H135" i="9" s="1"/>
  <c r="B135" i="10" s="1"/>
  <c r="J135" i="8"/>
  <c r="U135" i="8"/>
  <c r="J66" i="20"/>
  <c r="U66" i="20"/>
  <c r="U99" i="26"/>
  <c r="U100" i="26"/>
  <c r="U101" i="26"/>
  <c r="K27" i="26"/>
  <c r="P27" i="25"/>
  <c r="K28" i="26"/>
  <c r="P28" i="25"/>
  <c r="K30" i="26"/>
  <c r="P30" i="25"/>
  <c r="K31" i="26"/>
  <c r="P31" i="25"/>
  <c r="K32" i="26"/>
  <c r="P32" i="25"/>
  <c r="K33" i="26"/>
  <c r="P33" i="25"/>
  <c r="K34" i="26"/>
  <c r="P34" i="25"/>
  <c r="K35" i="26"/>
  <c r="P35" i="25"/>
  <c r="K36" i="26"/>
  <c r="P36" i="25"/>
  <c r="K37" i="26"/>
  <c r="P37" i="25"/>
  <c r="K29" i="26"/>
  <c r="P29" i="25"/>
  <c r="L61" i="26"/>
  <c r="Q61" i="25"/>
  <c r="K61" i="26"/>
  <c r="P61" i="25"/>
  <c r="M61" i="26"/>
  <c r="R61" i="25"/>
  <c r="N61" i="26"/>
  <c r="S61" i="25"/>
  <c r="O61" i="26"/>
  <c r="T61" i="25"/>
  <c r="B62" i="28"/>
  <c r="H62" i="28" s="1"/>
  <c r="J62" i="27"/>
  <c r="B63" i="28"/>
  <c r="H63" i="28" s="1"/>
  <c r="J63" i="27"/>
  <c r="B64" i="28"/>
  <c r="H64" i="28" s="1"/>
  <c r="J64" i="27"/>
  <c r="B65" i="28"/>
  <c r="H65" i="28" s="1"/>
  <c r="J65" i="27"/>
  <c r="B66" i="28"/>
  <c r="H66" i="28" s="1"/>
  <c r="J66" i="27"/>
  <c r="B67" i="28"/>
  <c r="H67" i="28" s="1"/>
  <c r="J67" i="27"/>
  <c r="B68" i="28"/>
  <c r="H68" i="28" s="1"/>
  <c r="J68" i="27"/>
  <c r="B69" i="28"/>
  <c r="H69" i="28" s="1"/>
  <c r="J69" i="27"/>
  <c r="B70" i="28"/>
  <c r="H70" i="28" s="1"/>
  <c r="J70" i="27"/>
  <c r="B71" i="28"/>
  <c r="H71" i="28" s="1"/>
  <c r="J71" i="27"/>
  <c r="B72" i="28"/>
  <c r="H72" i="28" s="1"/>
  <c r="J72" i="27"/>
  <c r="K136" i="15"/>
  <c r="P136" i="14"/>
  <c r="K58" i="14"/>
  <c r="K73" i="14" s="1"/>
  <c r="P58" i="13"/>
  <c r="P73" i="13" s="1"/>
  <c r="B58" i="11"/>
  <c r="J58" i="10"/>
  <c r="J73" i="10" s="1"/>
  <c r="U58" i="10"/>
  <c r="U73" i="10" s="1"/>
  <c r="B96" i="24"/>
  <c r="H96" i="24" s="1"/>
  <c r="J96" i="23"/>
  <c r="U96" i="23"/>
  <c r="B107" i="24"/>
  <c r="H107" i="24" s="1"/>
  <c r="J106" i="23"/>
  <c r="U106" i="23"/>
  <c r="O58" i="21"/>
  <c r="O158" i="20"/>
  <c r="O135" i="25"/>
  <c r="T135" i="24"/>
  <c r="O96" i="25"/>
  <c r="T96" i="24"/>
  <c r="O106" i="25"/>
  <c r="T107" i="24"/>
  <c r="N96" i="25"/>
  <c r="S96" i="24"/>
  <c r="N106" i="25"/>
  <c r="S107" i="24"/>
  <c r="M96" i="25"/>
  <c r="R96" i="24"/>
  <c r="M106" i="25"/>
  <c r="R107" i="24"/>
  <c r="K96" i="25"/>
  <c r="P96" i="24"/>
  <c r="K106" i="25"/>
  <c r="P107" i="24"/>
  <c r="O93" i="25"/>
  <c r="T93" i="24"/>
  <c r="O103" i="25"/>
  <c r="T104" i="24"/>
  <c r="L113" i="27"/>
  <c r="Q113" i="26"/>
  <c r="L112" i="27"/>
  <c r="Q112" i="26"/>
  <c r="L111" i="27"/>
  <c r="Q111" i="26"/>
  <c r="L110" i="27"/>
  <c r="Q110" i="26"/>
  <c r="L109" i="27"/>
  <c r="Q109" i="26"/>
  <c r="L108" i="27"/>
  <c r="Q108" i="26"/>
  <c r="N107" i="27"/>
  <c r="S107" i="26"/>
  <c r="M107" i="27"/>
  <c r="R107" i="26"/>
  <c r="L107" i="27"/>
  <c r="Q107" i="26"/>
  <c r="K107" i="27"/>
  <c r="P107" i="26"/>
  <c r="B88" i="28"/>
  <c r="H88" i="28" s="1"/>
  <c r="J88" i="27"/>
  <c r="B89" i="28"/>
  <c r="H89" i="28" s="1"/>
  <c r="J89" i="27"/>
  <c r="L135" i="24"/>
  <c r="Q135" i="23"/>
  <c r="K88" i="27"/>
  <c r="P88" i="26"/>
  <c r="M88" i="27"/>
  <c r="R88" i="26"/>
  <c r="N88" i="27"/>
  <c r="S88" i="26"/>
  <c r="O88" i="27"/>
  <c r="T88" i="26"/>
  <c r="K89" i="27"/>
  <c r="P89" i="26"/>
  <c r="M89" i="27"/>
  <c r="R89" i="26"/>
  <c r="N89" i="27"/>
  <c r="S89" i="26"/>
  <c r="O89" i="27"/>
  <c r="T89" i="26"/>
  <c r="K90" i="27"/>
  <c r="P90" i="26"/>
  <c r="M90" i="27"/>
  <c r="R90" i="26"/>
  <c r="N90" i="27"/>
  <c r="S90" i="26"/>
  <c r="O90" i="27"/>
  <c r="T90" i="26"/>
  <c r="K91" i="27"/>
  <c r="P91" i="26"/>
  <c r="M91" i="27"/>
  <c r="R91" i="26"/>
  <c r="N91" i="27"/>
  <c r="S91" i="26"/>
  <c r="O91" i="27"/>
  <c r="T91" i="26"/>
  <c r="L92" i="27"/>
  <c r="Q92" i="26"/>
  <c r="L102" i="27"/>
  <c r="Q102" i="26"/>
  <c r="B37" i="26"/>
  <c r="H37" i="26" s="1"/>
  <c r="J37" i="25"/>
  <c r="U37" i="25"/>
  <c r="B36" i="26"/>
  <c r="H36" i="26" s="1"/>
  <c r="J36" i="25"/>
  <c r="U36" i="25"/>
  <c r="B35" i="26"/>
  <c r="H35" i="26" s="1"/>
  <c r="J35" i="25"/>
  <c r="U35" i="25"/>
  <c r="B34" i="26"/>
  <c r="H34" i="26" s="1"/>
  <c r="J34" i="25"/>
  <c r="U34" i="25"/>
  <c r="B33" i="26"/>
  <c r="H33" i="26" s="1"/>
  <c r="J33" i="25"/>
  <c r="U33" i="25"/>
  <c r="B32" i="26"/>
  <c r="H32" i="26" s="1"/>
  <c r="J32" i="25"/>
  <c r="U32" i="25"/>
  <c r="B31" i="26"/>
  <c r="H31" i="26" s="1"/>
  <c r="J31" i="25"/>
  <c r="U31" i="25"/>
  <c r="B30" i="26"/>
  <c r="H30" i="26" s="1"/>
  <c r="J30" i="25"/>
  <c r="U30" i="25"/>
  <c r="B29" i="26"/>
  <c r="H29" i="26" s="1"/>
  <c r="J29" i="25"/>
  <c r="U29" i="25"/>
  <c r="B28" i="26"/>
  <c r="H28" i="26" s="1"/>
  <c r="J28" i="25"/>
  <c r="U28" i="25"/>
  <c r="B27" i="26"/>
  <c r="H27" i="26" s="1"/>
  <c r="J27" i="25"/>
  <c r="U27" i="25"/>
  <c r="O37" i="28"/>
  <c r="T37" i="27"/>
  <c r="N37" i="28"/>
  <c r="S37" i="27"/>
  <c r="M37" i="28"/>
  <c r="R37" i="27"/>
  <c r="L37" i="28"/>
  <c r="Q37" i="27"/>
  <c r="O36" i="28"/>
  <c r="T36" i="27"/>
  <c r="N36" i="28"/>
  <c r="S36" i="27"/>
  <c r="M36" i="28"/>
  <c r="R36" i="27"/>
  <c r="L36" i="28"/>
  <c r="Q36" i="27"/>
  <c r="O35" i="28"/>
  <c r="T35" i="27"/>
  <c r="N35" i="28"/>
  <c r="S35" i="27"/>
  <c r="M35" i="28"/>
  <c r="R35" i="27"/>
  <c r="L35" i="28"/>
  <c r="Q35" i="27"/>
  <c r="O34" i="28"/>
  <c r="T34" i="27"/>
  <c r="N34" i="28"/>
  <c r="S34" i="27"/>
  <c r="M34" i="28"/>
  <c r="R34" i="27"/>
  <c r="L34" i="28"/>
  <c r="Q34" i="27"/>
  <c r="O33" i="28"/>
  <c r="T33" i="27"/>
  <c r="N33" i="28"/>
  <c r="S33" i="27"/>
  <c r="M33" i="28"/>
  <c r="R33" i="27"/>
  <c r="L33" i="28"/>
  <c r="Q33" i="27"/>
  <c r="O32" i="28"/>
  <c r="T32" i="27"/>
  <c r="N32" i="28"/>
  <c r="S32" i="27"/>
  <c r="M32" i="28"/>
  <c r="R32" i="27"/>
  <c r="L32" i="28"/>
  <c r="Q32" i="27"/>
  <c r="O31" i="28"/>
  <c r="T31" i="27"/>
  <c r="N31" i="28"/>
  <c r="S31" i="27"/>
  <c r="M31" i="28"/>
  <c r="R31" i="27"/>
  <c r="L31" i="28"/>
  <c r="Q31" i="27"/>
  <c r="O30" i="28"/>
  <c r="T30" i="27"/>
  <c r="N30" i="28"/>
  <c r="S30" i="27"/>
  <c r="M30" i="28"/>
  <c r="R30" i="27"/>
  <c r="L30" i="28"/>
  <c r="Q30" i="27"/>
  <c r="O29" i="28"/>
  <c r="T29" i="27"/>
  <c r="N29" i="28"/>
  <c r="S29" i="27"/>
  <c r="M29" i="28"/>
  <c r="R29" i="27"/>
  <c r="L29" i="28"/>
  <c r="Q29" i="27"/>
  <c r="O28" i="28"/>
  <c r="T28" i="27"/>
  <c r="N28" i="28"/>
  <c r="S28" i="27"/>
  <c r="M28" i="28"/>
  <c r="R28" i="27"/>
  <c r="L28" i="28"/>
  <c r="Q28" i="27"/>
  <c r="O27" i="28"/>
  <c r="T27" i="27"/>
  <c r="N27" i="28"/>
  <c r="S27" i="27"/>
  <c r="M27" i="28"/>
  <c r="R27" i="27"/>
  <c r="L27" i="28"/>
  <c r="Q27" i="27"/>
  <c r="O95" i="30"/>
  <c r="T95" i="29"/>
  <c r="N95" i="30"/>
  <c r="S95" i="30" s="1"/>
  <c r="S95" i="29"/>
  <c r="M95" i="30"/>
  <c r="R95" i="30" s="1"/>
  <c r="R95" i="29"/>
  <c r="L95" i="30"/>
  <c r="Q95" i="30" s="1"/>
  <c r="Q95" i="29"/>
  <c r="K95" i="30"/>
  <c r="P95" i="29"/>
  <c r="O94" i="30"/>
  <c r="T94" i="29"/>
  <c r="N94" i="30"/>
  <c r="S94" i="30" s="1"/>
  <c r="S94" i="29"/>
  <c r="M94" i="30"/>
  <c r="R94" i="30" s="1"/>
  <c r="R94" i="29"/>
  <c r="L94" i="30"/>
  <c r="Q94" i="30" s="1"/>
  <c r="Q94" i="29"/>
  <c r="K94" i="30"/>
  <c r="P94" i="29"/>
  <c r="B155" i="29"/>
  <c r="H155" i="29" s="1"/>
  <c r="J155" i="28"/>
  <c r="U155" i="28"/>
  <c r="B154" i="29"/>
  <c r="H154" i="29" s="1"/>
  <c r="J154" i="28"/>
  <c r="U154" i="28"/>
  <c r="B153" i="29"/>
  <c r="H153" i="29" s="1"/>
  <c r="J153" i="28"/>
  <c r="U153" i="28"/>
  <c r="B152" i="29"/>
  <c r="H152" i="29" s="1"/>
  <c r="J152" i="28"/>
  <c r="U152" i="28"/>
  <c r="B151" i="29"/>
  <c r="H151" i="29" s="1"/>
  <c r="J151" i="28"/>
  <c r="U151" i="28"/>
  <c r="B150" i="29"/>
  <c r="H150" i="29" s="1"/>
  <c r="J150" i="28"/>
  <c r="U150" i="28"/>
  <c r="B149" i="29"/>
  <c r="H149" i="29" s="1"/>
  <c r="J149" i="28"/>
  <c r="U149" i="28"/>
  <c r="B148" i="29"/>
  <c r="H148" i="29" s="1"/>
  <c r="J148" i="28"/>
  <c r="U148" i="28"/>
  <c r="B147" i="29"/>
  <c r="H147" i="29" s="1"/>
  <c r="J147" i="28"/>
  <c r="U147" i="28"/>
  <c r="B146" i="29"/>
  <c r="H146" i="29" s="1"/>
  <c r="J146" i="28"/>
  <c r="U146" i="28"/>
  <c r="B145" i="29"/>
  <c r="H145" i="29" s="1"/>
  <c r="J145" i="28"/>
  <c r="U145" i="28"/>
  <c r="B144" i="29"/>
  <c r="H144" i="29" s="1"/>
  <c r="J144" i="28"/>
  <c r="U144" i="28"/>
  <c r="B143" i="29"/>
  <c r="H143" i="29" s="1"/>
  <c r="J143" i="28"/>
  <c r="U143" i="28"/>
  <c r="B142" i="29"/>
  <c r="H142" i="29" s="1"/>
  <c r="J142" i="28"/>
  <c r="U142" i="28"/>
  <c r="B141" i="29"/>
  <c r="H141" i="29" s="1"/>
  <c r="J141" i="28"/>
  <c r="U141" i="28"/>
  <c r="B140" i="29"/>
  <c r="H140" i="29" s="1"/>
  <c r="J140" i="28"/>
  <c r="U140" i="28"/>
  <c r="B139" i="29"/>
  <c r="H139" i="29" s="1"/>
  <c r="J139" i="28"/>
  <c r="U139" i="28"/>
  <c r="B138" i="29"/>
  <c r="H138" i="29" s="1"/>
  <c r="J138" i="28"/>
  <c r="U138" i="28"/>
  <c r="B137" i="29"/>
  <c r="H137" i="29" s="1"/>
  <c r="J137" i="28"/>
  <c r="U137" i="28"/>
  <c r="O104" i="30"/>
  <c r="T104" i="29"/>
  <c r="N104" i="30"/>
  <c r="S104" i="30" s="1"/>
  <c r="S104" i="29"/>
  <c r="M104" i="30"/>
  <c r="R104" i="30" s="1"/>
  <c r="R104" i="29"/>
  <c r="L104" i="30"/>
  <c r="Q104" i="30" s="1"/>
  <c r="Q104" i="29"/>
  <c r="K104" i="30"/>
  <c r="P104" i="29"/>
  <c r="L88" i="28"/>
  <c r="Q88" i="27"/>
  <c r="L89" i="28"/>
  <c r="Q89" i="27"/>
  <c r="L90" i="28"/>
  <c r="Q90" i="27"/>
  <c r="L91" i="28"/>
  <c r="Q91" i="27"/>
  <c r="L106" i="26"/>
  <c r="Q106" i="25"/>
  <c r="L96" i="26"/>
  <c r="Q96" i="25"/>
  <c r="L103" i="26"/>
  <c r="Q103" i="25"/>
  <c r="L93" i="26"/>
  <c r="Q93" i="25"/>
  <c r="B90" i="27"/>
  <c r="H90" i="27" s="1"/>
  <c r="J90" i="26"/>
  <c r="U90" i="26"/>
  <c r="B91" i="27"/>
  <c r="H91" i="27" s="1"/>
  <c r="J91" i="26"/>
  <c r="U91" i="26"/>
  <c r="B92" i="27"/>
  <c r="H92" i="27" s="1"/>
  <c r="J92" i="26"/>
  <c r="B107" i="27"/>
  <c r="H107" i="27" s="1"/>
  <c r="J107" i="26"/>
  <c r="B108" i="27"/>
  <c r="H108" i="27" s="1"/>
  <c r="J108" i="26"/>
  <c r="B109" i="27"/>
  <c r="H109" i="27" s="1"/>
  <c r="J109" i="26"/>
  <c r="B110" i="27"/>
  <c r="H110" i="27" s="1"/>
  <c r="J110" i="26"/>
  <c r="B111" i="27"/>
  <c r="H111" i="27" s="1"/>
  <c r="J111" i="26"/>
  <c r="B112" i="27"/>
  <c r="H112" i="27" s="1"/>
  <c r="J112" i="26"/>
  <c r="B113" i="27"/>
  <c r="H113" i="27" s="1"/>
  <c r="J113" i="26"/>
  <c r="K102" i="26"/>
  <c r="P102" i="25"/>
  <c r="K92" i="26"/>
  <c r="P92" i="25"/>
  <c r="M102" i="26"/>
  <c r="R102" i="25"/>
  <c r="M92" i="26"/>
  <c r="R92" i="25"/>
  <c r="N102" i="26"/>
  <c r="S102" i="25"/>
  <c r="N92" i="26"/>
  <c r="S92" i="25"/>
  <c r="O102" i="26"/>
  <c r="T102" i="25"/>
  <c r="O92" i="26"/>
  <c r="T92" i="25"/>
  <c r="O113" i="26"/>
  <c r="T113" i="25"/>
  <c r="N113" i="26"/>
  <c r="S113" i="25"/>
  <c r="M113" i="26"/>
  <c r="R113" i="25"/>
  <c r="U114" i="24"/>
  <c r="K113" i="26"/>
  <c r="P113" i="25"/>
  <c r="U113" i="25" s="1"/>
  <c r="O112" i="26"/>
  <c r="T112" i="25"/>
  <c r="N112" i="26"/>
  <c r="S112" i="25"/>
  <c r="M112" i="26"/>
  <c r="R112" i="25"/>
  <c r="U113" i="24"/>
  <c r="K112" i="26"/>
  <c r="P112" i="25"/>
  <c r="U112" i="25" s="1"/>
  <c r="O111" i="26"/>
  <c r="T111" i="25"/>
  <c r="N111" i="26"/>
  <c r="S111" i="25"/>
  <c r="M111" i="26"/>
  <c r="R111" i="25"/>
  <c r="U112" i="24"/>
  <c r="K111" i="26"/>
  <c r="P111" i="25"/>
  <c r="U111" i="25" s="1"/>
  <c r="O110" i="26"/>
  <c r="T110" i="25"/>
  <c r="N110" i="26"/>
  <c r="S110" i="25"/>
  <c r="M110" i="26"/>
  <c r="R110" i="25"/>
  <c r="U111" i="24"/>
  <c r="K110" i="26"/>
  <c r="P110" i="25"/>
  <c r="U110" i="25" s="1"/>
  <c r="O109" i="26"/>
  <c r="T109" i="25"/>
  <c r="N109" i="26"/>
  <c r="S109" i="25"/>
  <c r="M109" i="26"/>
  <c r="R109" i="25"/>
  <c r="U110" i="24"/>
  <c r="K109" i="26"/>
  <c r="P109" i="25"/>
  <c r="U109" i="25" s="1"/>
  <c r="O108" i="26"/>
  <c r="T108" i="25"/>
  <c r="N108" i="26"/>
  <c r="S108" i="25"/>
  <c r="M108" i="26"/>
  <c r="R108" i="25"/>
  <c r="U109" i="24"/>
  <c r="K108" i="26"/>
  <c r="P108" i="25"/>
  <c r="U108" i="25" s="1"/>
  <c r="O107" i="26"/>
  <c r="T107" i="25"/>
  <c r="U107" i="25" s="1"/>
  <c r="K104" i="24"/>
  <c r="P103" i="23"/>
  <c r="K93" i="24"/>
  <c r="P93" i="23"/>
  <c r="P115" i="23" s="1"/>
  <c r="M104" i="24"/>
  <c r="R103" i="23"/>
  <c r="M93" i="24"/>
  <c r="R93" i="23"/>
  <c r="R115" i="23" s="1"/>
  <c r="N104" i="24"/>
  <c r="S103" i="23"/>
  <c r="N93" i="24"/>
  <c r="S93" i="23"/>
  <c r="S115" i="23" s="1"/>
  <c r="Q58" i="20"/>
  <c r="Q73" i="20" s="1"/>
  <c r="L73" i="20"/>
  <c r="L58" i="21" s="1"/>
  <c r="L136" i="22"/>
  <c r="Q136" i="21"/>
  <c r="R58" i="20"/>
  <c r="R73" i="20" s="1"/>
  <c r="M73" i="20"/>
  <c r="M136" i="22"/>
  <c r="R136" i="21"/>
  <c r="S58" i="20"/>
  <c r="S73" i="20" s="1"/>
  <c r="N73" i="20"/>
  <c r="N136" i="22"/>
  <c r="S136" i="21"/>
  <c r="B103" i="23"/>
  <c r="H103" i="23" s="1"/>
  <c r="J103" i="22"/>
  <c r="U103" i="22"/>
  <c r="B93" i="23"/>
  <c r="H93" i="23" s="1"/>
  <c r="J93" i="22"/>
  <c r="U93" i="22"/>
  <c r="L62" i="27"/>
  <c r="Q62" i="26"/>
  <c r="U62" i="25"/>
  <c r="K62" i="27"/>
  <c r="P62" i="26"/>
  <c r="M62" i="27"/>
  <c r="R62" i="26"/>
  <c r="N62" i="27"/>
  <c r="S62" i="26"/>
  <c r="O62" i="27"/>
  <c r="T62" i="26"/>
  <c r="L63" i="27"/>
  <c r="Q63" i="26"/>
  <c r="U63" i="25"/>
  <c r="K63" i="27"/>
  <c r="P63" i="26"/>
  <c r="M63" i="27"/>
  <c r="R63" i="26"/>
  <c r="N63" i="27"/>
  <c r="S63" i="26"/>
  <c r="O63" i="27"/>
  <c r="T63" i="26"/>
  <c r="L64" i="27"/>
  <c r="Q64" i="26"/>
  <c r="U64" i="25"/>
  <c r="K64" i="27"/>
  <c r="P64" i="26"/>
  <c r="M64" i="27"/>
  <c r="R64" i="26"/>
  <c r="N64" i="27"/>
  <c r="S64" i="26"/>
  <c r="O64" i="27"/>
  <c r="T64" i="26"/>
  <c r="L65" i="27"/>
  <c r="Q65" i="26"/>
  <c r="U65" i="25"/>
  <c r="K65" i="27"/>
  <c r="P65" i="26"/>
  <c r="M65" i="27"/>
  <c r="R65" i="26"/>
  <c r="N65" i="27"/>
  <c r="S65" i="26"/>
  <c r="O65" i="27"/>
  <c r="T65" i="26"/>
  <c r="L66" i="27"/>
  <c r="Q66" i="26"/>
  <c r="U66" i="25"/>
  <c r="K66" i="27"/>
  <c r="P66" i="26"/>
  <c r="M66" i="27"/>
  <c r="R66" i="26"/>
  <c r="N66" i="27"/>
  <c r="S66" i="26"/>
  <c r="O66" i="27"/>
  <c r="T66" i="26"/>
  <c r="L67" i="27"/>
  <c r="Q67" i="26"/>
  <c r="U67" i="25"/>
  <c r="K67" i="27"/>
  <c r="P67" i="26"/>
  <c r="M67" i="27"/>
  <c r="R67" i="26"/>
  <c r="N67" i="27"/>
  <c r="S67" i="26"/>
  <c r="O67" i="27"/>
  <c r="T67" i="26"/>
  <c r="L68" i="27"/>
  <c r="Q68" i="26"/>
  <c r="U68" i="25"/>
  <c r="K68" i="27"/>
  <c r="P68" i="26"/>
  <c r="M68" i="27"/>
  <c r="R68" i="26"/>
  <c r="N68" i="27"/>
  <c r="S68" i="26"/>
  <c r="O68" i="27"/>
  <c r="T68" i="26"/>
  <c r="L69" i="27"/>
  <c r="Q69" i="26"/>
  <c r="U69" i="25"/>
  <c r="K69" i="27"/>
  <c r="P69" i="26"/>
  <c r="M69" i="27"/>
  <c r="R69" i="26"/>
  <c r="N69" i="27"/>
  <c r="S69" i="26"/>
  <c r="O69" i="27"/>
  <c r="T69" i="26"/>
  <c r="L70" i="27"/>
  <c r="Q70" i="26"/>
  <c r="U70" i="25"/>
  <c r="K70" i="27"/>
  <c r="P70" i="26"/>
  <c r="M70" i="27"/>
  <c r="R70" i="26"/>
  <c r="N70" i="27"/>
  <c r="S70" i="26"/>
  <c r="O70" i="27"/>
  <c r="T70" i="26"/>
  <c r="L71" i="27"/>
  <c r="Q71" i="26"/>
  <c r="U71" i="25"/>
  <c r="K71" i="27"/>
  <c r="P71" i="26"/>
  <c r="M71" i="27"/>
  <c r="R71" i="26"/>
  <c r="N71" i="27"/>
  <c r="S71" i="26"/>
  <c r="O71" i="27"/>
  <c r="T71" i="26"/>
  <c r="L72" i="27"/>
  <c r="Q72" i="26"/>
  <c r="U72" i="25"/>
  <c r="K72" i="27"/>
  <c r="P72" i="26"/>
  <c r="M72" i="27"/>
  <c r="R72" i="26"/>
  <c r="N72" i="27"/>
  <c r="S72" i="26"/>
  <c r="O72" i="27"/>
  <c r="T72" i="26"/>
  <c r="O136" i="24"/>
  <c r="T136" i="23"/>
  <c r="B119" i="26"/>
  <c r="H119" i="26" s="1"/>
  <c r="J119" i="25"/>
  <c r="B120" i="26"/>
  <c r="H120" i="26" s="1"/>
  <c r="J120" i="25"/>
  <c r="B121" i="26"/>
  <c r="H121" i="26" s="1"/>
  <c r="J121" i="25"/>
  <c r="B122" i="26"/>
  <c r="H122" i="26" s="1"/>
  <c r="J122" i="25"/>
  <c r="B123" i="26"/>
  <c r="H123" i="26" s="1"/>
  <c r="J123" i="25"/>
  <c r="B124" i="26"/>
  <c r="H124" i="26" s="1"/>
  <c r="J124" i="25"/>
  <c r="B126" i="26"/>
  <c r="H126" i="26" s="1"/>
  <c r="J126" i="25"/>
  <c r="B127" i="26"/>
  <c r="H127" i="26" s="1"/>
  <c r="J127" i="25"/>
  <c r="P20" i="18"/>
  <c r="O22" i="30"/>
  <c r="T22" i="29"/>
  <c r="N22" i="30"/>
  <c r="S22" i="30" s="1"/>
  <c r="S22" i="29"/>
  <c r="M22" i="30"/>
  <c r="R22" i="30" s="1"/>
  <c r="R22" i="29"/>
  <c r="L22" i="30"/>
  <c r="Q22" i="30" s="1"/>
  <c r="Q22" i="29"/>
  <c r="O21" i="30"/>
  <c r="T21" i="29"/>
  <c r="N21" i="30"/>
  <c r="S21" i="30" s="1"/>
  <c r="S21" i="29"/>
  <c r="M21" i="30"/>
  <c r="R21" i="30" s="1"/>
  <c r="R21" i="29"/>
  <c r="L21" i="30"/>
  <c r="Q21" i="30" s="1"/>
  <c r="Q21" i="29"/>
  <c r="U25" i="25"/>
  <c r="B25" i="26"/>
  <c r="U22" i="25"/>
  <c r="B22" i="26"/>
  <c r="H22" i="26" s="1"/>
  <c r="J22" i="25"/>
  <c r="U21" i="25"/>
  <c r="B21" i="26"/>
  <c r="H21" i="26" s="1"/>
  <c r="J21" i="25"/>
  <c r="L158" i="17"/>
  <c r="R20" i="23"/>
  <c r="R38" i="23" s="1"/>
  <c r="M38" i="23"/>
  <c r="S20" i="23"/>
  <c r="S38" i="23" s="1"/>
  <c r="N38" i="23"/>
  <c r="T20" i="24"/>
  <c r="T38" i="24" s="1"/>
  <c r="O38" i="24"/>
  <c r="U19" i="19"/>
  <c r="J19" i="19"/>
  <c r="U18" i="19"/>
  <c r="J18" i="19"/>
  <c r="U24" i="25"/>
  <c r="J24" i="25"/>
  <c r="T133" i="24"/>
  <c r="O133" i="25"/>
  <c r="S133" i="24"/>
  <c r="N133" i="25"/>
  <c r="R133" i="24"/>
  <c r="M133" i="25"/>
  <c r="P133" i="24"/>
  <c r="K133" i="25"/>
  <c r="U133" i="23"/>
  <c r="Q133" i="24"/>
  <c r="L133" i="25"/>
  <c r="T132" i="24"/>
  <c r="O132" i="25"/>
  <c r="S132" i="24"/>
  <c r="N132" i="25"/>
  <c r="R132" i="24"/>
  <c r="M132" i="25"/>
  <c r="P132" i="24"/>
  <c r="K132" i="25"/>
  <c r="U132" i="23"/>
  <c r="Q132" i="24"/>
  <c r="L132" i="25"/>
  <c r="T131" i="24"/>
  <c r="O131" i="25"/>
  <c r="S131" i="24"/>
  <c r="N131" i="25"/>
  <c r="R131" i="24"/>
  <c r="M131" i="25"/>
  <c r="P131" i="24"/>
  <c r="K131" i="25"/>
  <c r="U131" i="23"/>
  <c r="Q131" i="24"/>
  <c r="L131" i="25"/>
  <c r="T130" i="24"/>
  <c r="O130" i="25"/>
  <c r="S130" i="24"/>
  <c r="N130" i="25"/>
  <c r="R130" i="24"/>
  <c r="M130" i="25"/>
  <c r="P130" i="24"/>
  <c r="K130" i="25"/>
  <c r="U130" i="23"/>
  <c r="Q130" i="24"/>
  <c r="L130" i="25"/>
  <c r="T129" i="24"/>
  <c r="O129" i="25"/>
  <c r="S129" i="24"/>
  <c r="N129" i="25"/>
  <c r="R129" i="24"/>
  <c r="M129" i="25"/>
  <c r="P129" i="24"/>
  <c r="K129" i="25"/>
  <c r="U129" i="23"/>
  <c r="Q129" i="24"/>
  <c r="L129" i="25"/>
  <c r="T128" i="24"/>
  <c r="O128" i="25"/>
  <c r="S128" i="24"/>
  <c r="N128" i="25"/>
  <c r="R128" i="24"/>
  <c r="M128" i="25"/>
  <c r="P128" i="24"/>
  <c r="K128" i="25"/>
  <c r="U128" i="23"/>
  <c r="Q128" i="24"/>
  <c r="L128" i="25"/>
  <c r="T127" i="24"/>
  <c r="O127" i="25"/>
  <c r="S127" i="24"/>
  <c r="N127" i="25"/>
  <c r="R127" i="24"/>
  <c r="M127" i="25"/>
  <c r="P127" i="24"/>
  <c r="K127" i="25"/>
  <c r="U127" i="23"/>
  <c r="Q127" i="24"/>
  <c r="L127" i="25"/>
  <c r="T126" i="24"/>
  <c r="O126" i="25"/>
  <c r="S126" i="24"/>
  <c r="N126" i="25"/>
  <c r="R126" i="24"/>
  <c r="M126" i="25"/>
  <c r="P126" i="24"/>
  <c r="K126" i="25"/>
  <c r="U126" i="23"/>
  <c r="Q126" i="24"/>
  <c r="L126" i="25"/>
  <c r="T125" i="24"/>
  <c r="O125" i="25"/>
  <c r="S125" i="24"/>
  <c r="N125" i="25"/>
  <c r="R125" i="24"/>
  <c r="M125" i="25"/>
  <c r="P125" i="24"/>
  <c r="K125" i="25"/>
  <c r="U125" i="23"/>
  <c r="Q125" i="24"/>
  <c r="L125" i="25"/>
  <c r="T124" i="24"/>
  <c r="O124" i="25"/>
  <c r="S124" i="24"/>
  <c r="N124" i="25"/>
  <c r="R124" i="24"/>
  <c r="M124" i="25"/>
  <c r="P124" i="24"/>
  <c r="K124" i="25"/>
  <c r="U124" i="23"/>
  <c r="Q124" i="24"/>
  <c r="L124" i="25"/>
  <c r="T123" i="24"/>
  <c r="O123" i="25"/>
  <c r="S123" i="24"/>
  <c r="N123" i="25"/>
  <c r="R123" i="24"/>
  <c r="M123" i="25"/>
  <c r="P123" i="24"/>
  <c r="K123" i="25"/>
  <c r="U123" i="23"/>
  <c r="Q123" i="24"/>
  <c r="L123" i="25"/>
  <c r="T122" i="24"/>
  <c r="O122" i="25"/>
  <c r="S122" i="24"/>
  <c r="N122" i="25"/>
  <c r="R122" i="24"/>
  <c r="M122" i="25"/>
  <c r="P122" i="24"/>
  <c r="K122" i="25"/>
  <c r="U122" i="23"/>
  <c r="Q122" i="24"/>
  <c r="L122" i="25"/>
  <c r="T121" i="24"/>
  <c r="O121" i="25"/>
  <c r="S121" i="24"/>
  <c r="N121" i="25"/>
  <c r="R121" i="24"/>
  <c r="M121" i="25"/>
  <c r="P121" i="24"/>
  <c r="K121" i="25"/>
  <c r="U121" i="23"/>
  <c r="Q121" i="24"/>
  <c r="L121" i="25"/>
  <c r="T120" i="24"/>
  <c r="O120" i="25"/>
  <c r="S120" i="24"/>
  <c r="N120" i="25"/>
  <c r="R120" i="24"/>
  <c r="M120" i="25"/>
  <c r="P120" i="24"/>
  <c r="K120" i="25"/>
  <c r="U120" i="23"/>
  <c r="Q120" i="24"/>
  <c r="L120" i="25"/>
  <c r="T119" i="25"/>
  <c r="O119" i="26"/>
  <c r="S119" i="25"/>
  <c r="N119" i="26"/>
  <c r="R119" i="25"/>
  <c r="M119" i="26"/>
  <c r="Q119" i="25"/>
  <c r="L119" i="26"/>
  <c r="P119" i="25"/>
  <c r="U119" i="25" s="1"/>
  <c r="K119" i="26"/>
  <c r="U119" i="24"/>
  <c r="R41" i="24"/>
  <c r="R73" i="24" s="1"/>
  <c r="M41" i="25"/>
  <c r="R23" i="26" s="1"/>
  <c r="M73" i="24"/>
  <c r="S41" i="24"/>
  <c r="S73" i="24" s="1"/>
  <c r="N41" i="25"/>
  <c r="S23" i="26" s="1"/>
  <c r="N73" i="24"/>
  <c r="T118" i="24"/>
  <c r="O118" i="25"/>
  <c r="S118" i="24"/>
  <c r="N118" i="25"/>
  <c r="R118" i="24"/>
  <c r="M118" i="25"/>
  <c r="Q118" i="24"/>
  <c r="L118" i="25"/>
  <c r="P118" i="24"/>
  <c r="K118" i="25"/>
  <c r="T6" i="25"/>
  <c r="H118" i="13"/>
  <c r="Q77" i="25"/>
  <c r="L77" i="26"/>
  <c r="P77" i="25"/>
  <c r="K77" i="26"/>
  <c r="U77" i="24"/>
  <c r="R77" i="25"/>
  <c r="M77" i="26"/>
  <c r="S77" i="25"/>
  <c r="N77" i="26"/>
  <c r="T77" i="25"/>
  <c r="O77" i="26"/>
  <c r="Q78" i="25"/>
  <c r="L78" i="26"/>
  <c r="P78" i="25"/>
  <c r="K78" i="26"/>
  <c r="U78" i="24"/>
  <c r="R78" i="25"/>
  <c r="M78" i="26"/>
  <c r="S78" i="25"/>
  <c r="N78" i="26"/>
  <c r="T78" i="25"/>
  <c r="O78" i="26"/>
  <c r="Q79" i="25"/>
  <c r="L79" i="26"/>
  <c r="P79" i="25"/>
  <c r="K79" i="26"/>
  <c r="U79" i="24"/>
  <c r="R79" i="25"/>
  <c r="M79" i="26"/>
  <c r="S79" i="25"/>
  <c r="N79" i="26"/>
  <c r="T79" i="25"/>
  <c r="O79" i="26"/>
  <c r="Q80" i="25"/>
  <c r="L80" i="26"/>
  <c r="P80" i="25"/>
  <c r="K80" i="26"/>
  <c r="U80" i="24"/>
  <c r="R80" i="25"/>
  <c r="M80" i="26"/>
  <c r="S80" i="25"/>
  <c r="N80" i="26"/>
  <c r="T80" i="25"/>
  <c r="O80" i="26"/>
  <c r="Q81" i="25"/>
  <c r="L81" i="26"/>
  <c r="P81" i="25"/>
  <c r="K81" i="26"/>
  <c r="U81" i="24"/>
  <c r="R81" i="25"/>
  <c r="M81" i="26"/>
  <c r="S81" i="25"/>
  <c r="N81" i="26"/>
  <c r="T81" i="25"/>
  <c r="O81" i="26"/>
  <c r="Q82" i="25"/>
  <c r="L82" i="26"/>
  <c r="P82" i="25"/>
  <c r="K82" i="26"/>
  <c r="U82" i="24"/>
  <c r="R82" i="25"/>
  <c r="M82" i="26"/>
  <c r="S82" i="25"/>
  <c r="N82" i="26"/>
  <c r="T82" i="25"/>
  <c r="O82" i="26"/>
  <c r="Q83" i="25"/>
  <c r="L83" i="26"/>
  <c r="P83" i="25"/>
  <c r="K83" i="26"/>
  <c r="U83" i="24"/>
  <c r="R83" i="25"/>
  <c r="M83" i="26"/>
  <c r="S83" i="25"/>
  <c r="N83" i="26"/>
  <c r="T83" i="25"/>
  <c r="O83" i="26"/>
  <c r="Q84" i="25"/>
  <c r="L84" i="26"/>
  <c r="P84" i="25"/>
  <c r="K84" i="26"/>
  <c r="U84" i="24"/>
  <c r="R84" i="25"/>
  <c r="M84" i="26"/>
  <c r="S84" i="25"/>
  <c r="N84" i="26"/>
  <c r="T84" i="25"/>
  <c r="O84" i="26"/>
  <c r="Q85" i="25"/>
  <c r="L85" i="26"/>
  <c r="P85" i="25"/>
  <c r="K85" i="26"/>
  <c r="U85" i="24"/>
  <c r="R85" i="25"/>
  <c r="M85" i="26"/>
  <c r="S85" i="25"/>
  <c r="N85" i="26"/>
  <c r="T85" i="25"/>
  <c r="O85" i="26"/>
  <c r="Q86" i="25"/>
  <c r="L86" i="26"/>
  <c r="P86" i="25"/>
  <c r="K86" i="26"/>
  <c r="U86" i="24"/>
  <c r="R86" i="25"/>
  <c r="M86" i="26"/>
  <c r="S86" i="25"/>
  <c r="N86" i="26"/>
  <c r="T86" i="25"/>
  <c r="O86" i="26"/>
  <c r="Q87" i="25"/>
  <c r="L87" i="26"/>
  <c r="P87" i="25"/>
  <c r="K87" i="26"/>
  <c r="U87" i="24"/>
  <c r="R87" i="25"/>
  <c r="M87" i="26"/>
  <c r="S87" i="25"/>
  <c r="N87" i="26"/>
  <c r="T87" i="25"/>
  <c r="O87" i="26"/>
  <c r="Q99" i="25"/>
  <c r="P99" i="25"/>
  <c r="U100" i="24"/>
  <c r="R99" i="25"/>
  <c r="S99" i="25"/>
  <c r="T99" i="25"/>
  <c r="Q100" i="25"/>
  <c r="P100" i="25"/>
  <c r="U101" i="24"/>
  <c r="R100" i="25"/>
  <c r="S100" i="25"/>
  <c r="T100" i="25"/>
  <c r="Q101" i="25"/>
  <c r="P101" i="25"/>
  <c r="U102" i="24"/>
  <c r="R101" i="25"/>
  <c r="S101" i="25"/>
  <c r="T101" i="25"/>
  <c r="R42" i="25"/>
  <c r="M42" i="26"/>
  <c r="R24" i="27" s="1"/>
  <c r="S42" i="25"/>
  <c r="N42" i="26"/>
  <c r="S24" i="27" s="1"/>
  <c r="T42" i="25"/>
  <c r="O42" i="26"/>
  <c r="T24" i="27" s="1"/>
  <c r="R43" i="25"/>
  <c r="M43" i="26"/>
  <c r="S43" i="25"/>
  <c r="N43" i="26"/>
  <c r="T43" i="25"/>
  <c r="O43" i="26"/>
  <c r="R44" i="25"/>
  <c r="M44" i="26"/>
  <c r="S44" i="25"/>
  <c r="N44" i="26"/>
  <c r="T44" i="25"/>
  <c r="O44" i="26"/>
  <c r="R45" i="25"/>
  <c r="M45" i="26"/>
  <c r="S45" i="25"/>
  <c r="N45" i="26"/>
  <c r="T45" i="25"/>
  <c r="O45" i="26"/>
  <c r="R46" i="25"/>
  <c r="M46" i="26"/>
  <c r="S46" i="25"/>
  <c r="N46" i="26"/>
  <c r="T46" i="25"/>
  <c r="O46" i="26"/>
  <c r="R47" i="25"/>
  <c r="M47" i="26"/>
  <c r="S47" i="25"/>
  <c r="N47" i="26"/>
  <c r="T47" i="25"/>
  <c r="O47" i="26"/>
  <c r="R48" i="25"/>
  <c r="M48" i="26"/>
  <c r="S48" i="25"/>
  <c r="N48" i="26"/>
  <c r="T48" i="25"/>
  <c r="O48" i="26"/>
  <c r="R49" i="25"/>
  <c r="M49" i="26"/>
  <c r="S49" i="25"/>
  <c r="N49" i="26"/>
  <c r="T49" i="25"/>
  <c r="O49" i="26"/>
  <c r="R50" i="25"/>
  <c r="M50" i="26"/>
  <c r="S50" i="25"/>
  <c r="N50" i="26"/>
  <c r="T50" i="25"/>
  <c r="O50" i="26"/>
  <c r="R51" i="25"/>
  <c r="M51" i="26"/>
  <c r="S51" i="25"/>
  <c r="N51" i="26"/>
  <c r="T51" i="25"/>
  <c r="O51" i="26"/>
  <c r="R52" i="25"/>
  <c r="M52" i="26"/>
  <c r="S52" i="25"/>
  <c r="N52" i="26"/>
  <c r="T52" i="25"/>
  <c r="O52" i="26"/>
  <c r="R53" i="25"/>
  <c r="M53" i="26"/>
  <c r="S53" i="25"/>
  <c r="N53" i="26"/>
  <c r="T53" i="25"/>
  <c r="O53" i="26"/>
  <c r="R54" i="25"/>
  <c r="M54" i="26"/>
  <c r="S54" i="25"/>
  <c r="N54" i="26"/>
  <c r="T54" i="25"/>
  <c r="O54" i="26"/>
  <c r="R55" i="25"/>
  <c r="M55" i="26"/>
  <c r="S55" i="25"/>
  <c r="N55" i="26"/>
  <c r="T55" i="25"/>
  <c r="O55" i="26"/>
  <c r="R56" i="25"/>
  <c r="M56" i="26"/>
  <c r="S56" i="25"/>
  <c r="N56" i="26"/>
  <c r="T56" i="25"/>
  <c r="O56" i="26"/>
  <c r="R57" i="25"/>
  <c r="M57" i="26"/>
  <c r="S57" i="25"/>
  <c r="N57" i="26"/>
  <c r="T57" i="25"/>
  <c r="O57" i="26"/>
  <c r="T41" i="25"/>
  <c r="T73" i="25" s="1"/>
  <c r="O41" i="26"/>
  <c r="T23" i="27" s="1"/>
  <c r="O73" i="25"/>
  <c r="T73" i="24"/>
  <c r="R6" i="25"/>
  <c r="S6" i="25"/>
  <c r="R7" i="25"/>
  <c r="S7" i="25"/>
  <c r="T7" i="25"/>
  <c r="R8" i="25"/>
  <c r="S8" i="25"/>
  <c r="T8" i="25"/>
  <c r="R9" i="25"/>
  <c r="S9" i="25"/>
  <c r="T9" i="25"/>
  <c r="R10" i="25"/>
  <c r="S10" i="25"/>
  <c r="T10" i="25"/>
  <c r="R11" i="25"/>
  <c r="S11" i="25"/>
  <c r="T11" i="25"/>
  <c r="R12" i="25"/>
  <c r="S12" i="25"/>
  <c r="T12" i="25"/>
  <c r="R13" i="25"/>
  <c r="S13" i="25"/>
  <c r="T13" i="25"/>
  <c r="R14" i="25"/>
  <c r="S14" i="25"/>
  <c r="T14" i="25"/>
  <c r="R15" i="25"/>
  <c r="S15" i="25"/>
  <c r="T15" i="25"/>
  <c r="R16" i="25"/>
  <c r="S16" i="25"/>
  <c r="T16" i="25"/>
  <c r="R17" i="25"/>
  <c r="S17" i="25"/>
  <c r="T17" i="25"/>
  <c r="R18" i="27"/>
  <c r="S18" i="27"/>
  <c r="T18" i="27"/>
  <c r="R26" i="25"/>
  <c r="R19" i="27"/>
  <c r="S26" i="25"/>
  <c r="S19" i="27"/>
  <c r="T26" i="25"/>
  <c r="T19" i="27"/>
  <c r="B77" i="27"/>
  <c r="H77" i="27" s="1"/>
  <c r="J77" i="26"/>
  <c r="B78" i="27"/>
  <c r="H78" i="27" s="1"/>
  <c r="J78" i="26"/>
  <c r="B79" i="27"/>
  <c r="H79" i="27" s="1"/>
  <c r="J79" i="26"/>
  <c r="B80" i="27"/>
  <c r="H80" i="27" s="1"/>
  <c r="J80" i="26"/>
  <c r="B81" i="27"/>
  <c r="H81" i="27" s="1"/>
  <c r="J81" i="26"/>
  <c r="B82" i="27"/>
  <c r="H82" i="27" s="1"/>
  <c r="J82" i="26"/>
  <c r="B83" i="27"/>
  <c r="H83" i="27" s="1"/>
  <c r="J83" i="26"/>
  <c r="B84" i="27"/>
  <c r="H84" i="27" s="1"/>
  <c r="J84" i="26"/>
  <c r="B85" i="27"/>
  <c r="H85" i="27" s="1"/>
  <c r="J85" i="26"/>
  <c r="B86" i="27"/>
  <c r="H86" i="27" s="1"/>
  <c r="J86" i="26"/>
  <c r="B87" i="27"/>
  <c r="H87" i="27" s="1"/>
  <c r="J87" i="26"/>
  <c r="B99" i="27"/>
  <c r="H99" i="27" s="1"/>
  <c r="B100" i="27"/>
  <c r="H100" i="27" s="1"/>
  <c r="B101" i="27"/>
  <c r="H101" i="27" s="1"/>
  <c r="T5" i="26"/>
  <c r="O5" i="27"/>
  <c r="S5" i="25"/>
  <c r="N5" i="26"/>
  <c r="R5" i="25"/>
  <c r="M5" i="26"/>
  <c r="T76" i="24"/>
  <c r="T115" i="24" s="1"/>
  <c r="O115" i="24"/>
  <c r="O76" i="25"/>
  <c r="S76" i="24"/>
  <c r="N76" i="25"/>
  <c r="N115" i="24"/>
  <c r="N114" i="25" s="1"/>
  <c r="R76" i="24"/>
  <c r="M76" i="25"/>
  <c r="M115" i="24"/>
  <c r="M114" i="25" s="1"/>
  <c r="Q76" i="24"/>
  <c r="Q115" i="24" s="1"/>
  <c r="L76" i="25"/>
  <c r="L115" i="24"/>
  <c r="L114" i="25" s="1"/>
  <c r="P76" i="24"/>
  <c r="K76" i="25"/>
  <c r="K115" i="24"/>
  <c r="K114" i="25" s="1"/>
  <c r="H47" i="14"/>
  <c r="B42" i="25"/>
  <c r="H42" i="25" s="1"/>
  <c r="H24" i="26" s="1"/>
  <c r="B24" i="27" s="1"/>
  <c r="J42" i="24"/>
  <c r="P42" i="24"/>
  <c r="K42" i="25"/>
  <c r="K24" i="26" s="1"/>
  <c r="P24" i="26" s="1"/>
  <c r="Q42" i="24"/>
  <c r="L42" i="25"/>
  <c r="Q24" i="26" s="1"/>
  <c r="B43" i="25"/>
  <c r="H43" i="25" s="1"/>
  <c r="H25" i="26" s="1"/>
  <c r="B25" i="27" s="1"/>
  <c r="J43" i="24"/>
  <c r="P43" i="24"/>
  <c r="K43" i="25"/>
  <c r="K25" i="26" s="1"/>
  <c r="P25" i="26" s="1"/>
  <c r="Q43" i="24"/>
  <c r="L43" i="25"/>
  <c r="Q25" i="26" s="1"/>
  <c r="B44" i="25"/>
  <c r="H44" i="25" s="1"/>
  <c r="J44" i="24"/>
  <c r="P44" i="24"/>
  <c r="K44" i="25"/>
  <c r="Q44" i="24"/>
  <c r="L44" i="25"/>
  <c r="B45" i="25"/>
  <c r="H45" i="25" s="1"/>
  <c r="J45" i="24"/>
  <c r="P45" i="24"/>
  <c r="K45" i="25"/>
  <c r="Q45" i="24"/>
  <c r="L45" i="25"/>
  <c r="B46" i="25"/>
  <c r="H46" i="25" s="1"/>
  <c r="J46" i="24"/>
  <c r="P46" i="24"/>
  <c r="K46" i="25"/>
  <c r="Q46" i="24"/>
  <c r="L46" i="25"/>
  <c r="B48" i="25"/>
  <c r="H48" i="25" s="1"/>
  <c r="J48" i="24"/>
  <c r="P48" i="24"/>
  <c r="K48" i="25"/>
  <c r="Q48" i="24"/>
  <c r="L48" i="25"/>
  <c r="B49" i="25"/>
  <c r="H49" i="25" s="1"/>
  <c r="J49" i="24"/>
  <c r="P49" i="24"/>
  <c r="K49" i="25"/>
  <c r="Q49" i="24"/>
  <c r="L49" i="25"/>
  <c r="B50" i="25"/>
  <c r="H50" i="25" s="1"/>
  <c r="J50" i="24"/>
  <c r="P50" i="24"/>
  <c r="K50" i="25"/>
  <c r="Q50" i="24"/>
  <c r="L50" i="25"/>
  <c r="B51" i="25"/>
  <c r="H51" i="25" s="1"/>
  <c r="J51" i="24"/>
  <c r="P51" i="24"/>
  <c r="K51" i="25"/>
  <c r="Q51" i="24"/>
  <c r="L51" i="25"/>
  <c r="B52" i="25"/>
  <c r="H52" i="25" s="1"/>
  <c r="J52" i="24"/>
  <c r="P52" i="24"/>
  <c r="K52" i="25"/>
  <c r="Q52" i="24"/>
  <c r="L52" i="25"/>
  <c r="B53" i="25"/>
  <c r="H53" i="25" s="1"/>
  <c r="J53" i="24"/>
  <c r="P53" i="24"/>
  <c r="K53" i="25"/>
  <c r="Q53" i="24"/>
  <c r="L53" i="25"/>
  <c r="B54" i="25"/>
  <c r="H54" i="25" s="1"/>
  <c r="J54" i="24"/>
  <c r="P54" i="24"/>
  <c r="K54" i="25"/>
  <c r="Q54" i="24"/>
  <c r="L54" i="25"/>
  <c r="B55" i="25"/>
  <c r="H55" i="25" s="1"/>
  <c r="J55" i="24"/>
  <c r="P55" i="24"/>
  <c r="K55" i="25"/>
  <c r="Q55" i="24"/>
  <c r="L55" i="25"/>
  <c r="B56" i="25"/>
  <c r="H56" i="25" s="1"/>
  <c r="J56" i="24"/>
  <c r="P56" i="24"/>
  <c r="K56" i="25"/>
  <c r="Q56" i="24"/>
  <c r="L56" i="25"/>
  <c r="B57" i="25"/>
  <c r="H57" i="25" s="1"/>
  <c r="J57" i="24"/>
  <c r="P57" i="24"/>
  <c r="K57" i="25"/>
  <c r="Q57" i="24"/>
  <c r="L57" i="25"/>
  <c r="P47" i="24"/>
  <c r="K47" i="25"/>
  <c r="Q47" i="24"/>
  <c r="L47" i="25"/>
  <c r="Q41" i="24"/>
  <c r="Q73" i="24" s="1"/>
  <c r="L41" i="25"/>
  <c r="Q23" i="26" s="1"/>
  <c r="L73" i="24"/>
  <c r="P41" i="24"/>
  <c r="P73" i="24" s="1"/>
  <c r="K41" i="25"/>
  <c r="K23" i="26" s="1"/>
  <c r="P23" i="26" s="1"/>
  <c r="K73" i="24"/>
  <c r="H41" i="18"/>
  <c r="J26" i="18"/>
  <c r="H19" i="20"/>
  <c r="B19" i="21" s="1"/>
  <c r="J25" i="18"/>
  <c r="H18" i="20"/>
  <c r="B18" i="21" s="1"/>
  <c r="U17" i="18"/>
  <c r="J17" i="18"/>
  <c r="H17" i="19"/>
  <c r="B17" i="20" s="1"/>
  <c r="U16" i="18"/>
  <c r="J16" i="18"/>
  <c r="H16" i="19"/>
  <c r="B16" i="20" s="1"/>
  <c r="U15" i="18"/>
  <c r="J15" i="18"/>
  <c r="B15" i="19"/>
  <c r="H15" i="19" s="1"/>
  <c r="U14" i="18"/>
  <c r="J14" i="18"/>
  <c r="B14" i="19"/>
  <c r="H14" i="19" s="1"/>
  <c r="U13" i="18"/>
  <c r="J13" i="18"/>
  <c r="B13" i="19"/>
  <c r="H13" i="19" s="1"/>
  <c r="U11" i="18"/>
  <c r="J11" i="18"/>
  <c r="B11" i="19"/>
  <c r="H11" i="19" s="1"/>
  <c r="U10" i="18"/>
  <c r="J10" i="18"/>
  <c r="B10" i="19"/>
  <c r="H10" i="19" s="1"/>
  <c r="U9" i="18"/>
  <c r="J9" i="18"/>
  <c r="B9" i="19"/>
  <c r="H9" i="19" s="1"/>
  <c r="U8" i="18"/>
  <c r="J8" i="18"/>
  <c r="B8" i="19"/>
  <c r="H8" i="19" s="1"/>
  <c r="U7" i="18"/>
  <c r="J7" i="18"/>
  <c r="B7" i="19"/>
  <c r="H7" i="19" s="1"/>
  <c r="U6" i="18"/>
  <c r="J6" i="18"/>
  <c r="B6" i="19"/>
  <c r="H6" i="19" s="1"/>
  <c r="P6" i="24"/>
  <c r="K6" i="25"/>
  <c r="Q6" i="24"/>
  <c r="P7" i="24"/>
  <c r="K7" i="25"/>
  <c r="Q7" i="24"/>
  <c r="P8" i="24"/>
  <c r="K8" i="25"/>
  <c r="Q8" i="24"/>
  <c r="P9" i="24"/>
  <c r="K9" i="25"/>
  <c r="Q9" i="24"/>
  <c r="P10" i="24"/>
  <c r="K10" i="25"/>
  <c r="Q10" i="24"/>
  <c r="P11" i="24"/>
  <c r="K11" i="25"/>
  <c r="Q11" i="24"/>
  <c r="P12" i="24"/>
  <c r="K12" i="25"/>
  <c r="Q12" i="24"/>
  <c r="P13" i="24"/>
  <c r="K13" i="25"/>
  <c r="Q13" i="24"/>
  <c r="P14" i="24"/>
  <c r="K14" i="25"/>
  <c r="Q14" i="24"/>
  <c r="P15" i="24"/>
  <c r="K15" i="25"/>
  <c r="Q15" i="24"/>
  <c r="P16" i="24"/>
  <c r="K16" i="25"/>
  <c r="Q16" i="24"/>
  <c r="P17" i="24"/>
  <c r="K17" i="25"/>
  <c r="Q17" i="24"/>
  <c r="P25" i="24"/>
  <c r="K18" i="26"/>
  <c r="P18" i="26" s="1"/>
  <c r="Q25" i="24"/>
  <c r="Q18" i="26"/>
  <c r="P26" i="24"/>
  <c r="K26" i="25"/>
  <c r="K19" i="26" s="1"/>
  <c r="P19" i="26" s="1"/>
  <c r="Q26" i="24"/>
  <c r="Q19" i="26"/>
  <c r="H76" i="13"/>
  <c r="H115" i="13" s="1"/>
  <c r="Q5" i="25"/>
  <c r="L5" i="26"/>
  <c r="P5" i="25"/>
  <c r="K5" i="26"/>
  <c r="B5" i="7"/>
  <c r="J5" i="6"/>
  <c r="J38" i="6" s="1"/>
  <c r="U5" i="6"/>
  <c r="U38" i="6" s="1"/>
  <c r="B125" i="26" l="1"/>
  <c r="H125" i="26" s="1"/>
  <c r="J125" i="25"/>
  <c r="H5" i="7"/>
  <c r="B38" i="7"/>
  <c r="H23" i="19"/>
  <c r="B23" i="20" s="1"/>
  <c r="P38" i="18"/>
  <c r="H58" i="11"/>
  <c r="H73" i="11" s="1"/>
  <c r="B73" i="11"/>
  <c r="H135" i="10"/>
  <c r="J135" i="9"/>
  <c r="U135" i="9"/>
  <c r="H136" i="7"/>
  <c r="B157" i="7"/>
  <c r="B156" i="23"/>
  <c r="H156" i="23" s="1"/>
  <c r="J156" i="22"/>
  <c r="B134" i="26"/>
  <c r="H134" i="26" s="1"/>
  <c r="J134" i="25"/>
  <c r="B105" i="26"/>
  <c r="H105" i="26" s="1"/>
  <c r="J105" i="25"/>
  <c r="U105" i="25"/>
  <c r="N135" i="21"/>
  <c r="S135" i="20"/>
  <c r="N157" i="20"/>
  <c r="S134" i="20"/>
  <c r="S157" i="20" s="1"/>
  <c r="S158" i="20" s="1"/>
  <c r="N134" i="21"/>
  <c r="N156" i="20"/>
  <c r="S156" i="19"/>
  <c r="S157" i="19" s="1"/>
  <c r="S158" i="19" s="1"/>
  <c r="M135" i="21"/>
  <c r="R135" i="20"/>
  <c r="M157" i="20"/>
  <c r="R134" i="20"/>
  <c r="R157" i="20" s="1"/>
  <c r="R158" i="20" s="1"/>
  <c r="M134" i="21"/>
  <c r="M156" i="20"/>
  <c r="R156" i="19"/>
  <c r="R157" i="19" s="1"/>
  <c r="R158" i="19" s="1"/>
  <c r="L105" i="28"/>
  <c r="Q105" i="27"/>
  <c r="O156" i="24"/>
  <c r="T156" i="23"/>
  <c r="O157" i="23"/>
  <c r="O158" i="23" s="1"/>
  <c r="T134" i="23"/>
  <c r="T157" i="23" s="1"/>
  <c r="T158" i="23" s="1"/>
  <c r="O134" i="24"/>
  <c r="B104" i="28"/>
  <c r="H104" i="28" s="1"/>
  <c r="J104" i="27"/>
  <c r="U104" i="27"/>
  <c r="B94" i="28"/>
  <c r="H94" i="28" s="1"/>
  <c r="J94" i="27"/>
  <c r="U94" i="27"/>
  <c r="B95" i="28"/>
  <c r="H95" i="28" s="1"/>
  <c r="J95" i="27"/>
  <c r="U95" i="27"/>
  <c r="B133" i="29"/>
  <c r="H133" i="29" s="1"/>
  <c r="J133" i="28"/>
  <c r="B132" i="29"/>
  <c r="H132" i="29" s="1"/>
  <c r="J132" i="28"/>
  <c r="B131" i="29"/>
  <c r="H131" i="29" s="1"/>
  <c r="J131" i="28"/>
  <c r="B130" i="29"/>
  <c r="H130" i="29" s="1"/>
  <c r="J130" i="28"/>
  <c r="B129" i="29"/>
  <c r="H129" i="29" s="1"/>
  <c r="J129" i="28"/>
  <c r="B128" i="28"/>
  <c r="H128" i="28" s="1"/>
  <c r="J128" i="27"/>
  <c r="L157" i="22"/>
  <c r="Q134" i="22"/>
  <c r="Q157" i="22" s="1"/>
  <c r="L134" i="23"/>
  <c r="L156" i="23"/>
  <c r="Q156" i="22"/>
  <c r="K105" i="27"/>
  <c r="P105" i="26"/>
  <c r="M105" i="27"/>
  <c r="R105" i="26"/>
  <c r="N105" i="27"/>
  <c r="S105" i="26"/>
  <c r="O105" i="27"/>
  <c r="T105" i="26"/>
  <c r="B102" i="25"/>
  <c r="H102" i="25" s="1"/>
  <c r="J103" i="24"/>
  <c r="U103" i="24"/>
  <c r="U156" i="11"/>
  <c r="P157" i="11"/>
  <c r="P158" i="11" s="1"/>
  <c r="K156" i="13"/>
  <c r="P156" i="12"/>
  <c r="U156" i="12" s="1"/>
  <c r="K157" i="12"/>
  <c r="K158" i="12" s="1"/>
  <c r="K157" i="13"/>
  <c r="K158" i="13" s="1"/>
  <c r="P134" i="13"/>
  <c r="K134" i="14"/>
  <c r="P157" i="12"/>
  <c r="P158" i="12" s="1"/>
  <c r="U134" i="12"/>
  <c r="K135" i="14"/>
  <c r="P135" i="13"/>
  <c r="K118" i="26"/>
  <c r="P118" i="26" s="1"/>
  <c r="L118" i="26"/>
  <c r="Q118" i="26" s="1"/>
  <c r="M118" i="26"/>
  <c r="R118" i="26" s="1"/>
  <c r="N118" i="26"/>
  <c r="S118" i="26" s="1"/>
  <c r="O118" i="26"/>
  <c r="T118" i="26" s="1"/>
  <c r="O72" i="28"/>
  <c r="T72" i="27"/>
  <c r="N72" i="28"/>
  <c r="S72" i="27"/>
  <c r="M72" i="28"/>
  <c r="R72" i="27"/>
  <c r="U72" i="26"/>
  <c r="K72" i="28"/>
  <c r="P72" i="27"/>
  <c r="L72" i="28"/>
  <c r="Q72" i="27"/>
  <c r="O71" i="28"/>
  <c r="T71" i="27"/>
  <c r="N71" i="28"/>
  <c r="S71" i="27"/>
  <c r="M71" i="28"/>
  <c r="R71" i="27"/>
  <c r="U71" i="26"/>
  <c r="K71" i="28"/>
  <c r="P71" i="27"/>
  <c r="L71" i="28"/>
  <c r="Q71" i="27"/>
  <c r="O70" i="28"/>
  <c r="T70" i="27"/>
  <c r="N70" i="28"/>
  <c r="S70" i="27"/>
  <c r="M70" i="28"/>
  <c r="R70" i="27"/>
  <c r="U70" i="26"/>
  <c r="K70" i="28"/>
  <c r="P70" i="27"/>
  <c r="L70" i="28"/>
  <c r="Q70" i="27"/>
  <c r="O69" i="28"/>
  <c r="T69" i="27"/>
  <c r="N69" i="28"/>
  <c r="S69" i="27"/>
  <c r="M69" i="28"/>
  <c r="R69" i="27"/>
  <c r="U69" i="26"/>
  <c r="K69" i="28"/>
  <c r="P69" i="27"/>
  <c r="L69" i="28"/>
  <c r="Q69" i="27"/>
  <c r="O68" i="28"/>
  <c r="T68" i="27"/>
  <c r="N68" i="28"/>
  <c r="S68" i="27"/>
  <c r="M68" i="28"/>
  <c r="R68" i="27"/>
  <c r="U68" i="26"/>
  <c r="K68" i="28"/>
  <c r="P68" i="27"/>
  <c r="L68" i="28"/>
  <c r="Q68" i="27"/>
  <c r="O67" i="28"/>
  <c r="T67" i="27"/>
  <c r="N67" i="28"/>
  <c r="S67" i="27"/>
  <c r="M67" i="28"/>
  <c r="R67" i="27"/>
  <c r="U67" i="26"/>
  <c r="K67" i="28"/>
  <c r="P67" i="27"/>
  <c r="L67" i="28"/>
  <c r="Q67" i="27"/>
  <c r="O66" i="28"/>
  <c r="T66" i="27"/>
  <c r="N66" i="28"/>
  <c r="S66" i="27"/>
  <c r="M66" i="28"/>
  <c r="R66" i="27"/>
  <c r="U66" i="26"/>
  <c r="K66" i="28"/>
  <c r="P66" i="27"/>
  <c r="L66" i="28"/>
  <c r="Q66" i="27"/>
  <c r="O65" i="28"/>
  <c r="T65" i="27"/>
  <c r="N65" i="28"/>
  <c r="S65" i="27"/>
  <c r="M65" i="28"/>
  <c r="R65" i="27"/>
  <c r="U65" i="26"/>
  <c r="K65" i="28"/>
  <c r="P65" i="27"/>
  <c r="L65" i="28"/>
  <c r="Q65" i="27"/>
  <c r="O64" i="28"/>
  <c r="T64" i="27"/>
  <c r="N64" i="28"/>
  <c r="S64" i="27"/>
  <c r="M64" i="28"/>
  <c r="R64" i="27"/>
  <c r="U64" i="26"/>
  <c r="K64" i="28"/>
  <c r="P64" i="27"/>
  <c r="L64" i="28"/>
  <c r="Q64" i="27"/>
  <c r="O63" i="28"/>
  <c r="T63" i="27"/>
  <c r="N63" i="28"/>
  <c r="S63" i="27"/>
  <c r="M63" i="28"/>
  <c r="R63" i="27"/>
  <c r="U63" i="26"/>
  <c r="K63" i="28"/>
  <c r="P63" i="27"/>
  <c r="L63" i="28"/>
  <c r="Q63" i="27"/>
  <c r="O62" i="28"/>
  <c r="T62" i="27"/>
  <c r="N62" i="28"/>
  <c r="S62" i="27"/>
  <c r="M62" i="28"/>
  <c r="R62" i="27"/>
  <c r="U62" i="26"/>
  <c r="K62" i="28"/>
  <c r="P62" i="27"/>
  <c r="L62" i="28"/>
  <c r="Q62" i="27"/>
  <c r="B93" i="24"/>
  <c r="H93" i="24" s="1"/>
  <c r="J93" i="23"/>
  <c r="U93" i="23"/>
  <c r="B104" i="24"/>
  <c r="H104" i="24" s="1"/>
  <c r="J103" i="23"/>
  <c r="U103" i="23"/>
  <c r="N136" i="23"/>
  <c r="S136" i="22"/>
  <c r="N58" i="21"/>
  <c r="N158" i="20"/>
  <c r="M136" i="23"/>
  <c r="R136" i="22"/>
  <c r="M58" i="21"/>
  <c r="M158" i="20"/>
  <c r="L136" i="23"/>
  <c r="Q136" i="22"/>
  <c r="L58" i="22"/>
  <c r="Q58" i="21"/>
  <c r="N93" i="25"/>
  <c r="S93" i="24"/>
  <c r="S115" i="24" s="1"/>
  <c r="N103" i="25"/>
  <c r="S104" i="24"/>
  <c r="M93" i="25"/>
  <c r="R93" i="24"/>
  <c r="R115" i="24" s="1"/>
  <c r="M103" i="25"/>
  <c r="R104" i="24"/>
  <c r="K93" i="25"/>
  <c r="P93" i="24"/>
  <c r="P115" i="24" s="1"/>
  <c r="K103" i="25"/>
  <c r="P104" i="24"/>
  <c r="O107" i="27"/>
  <c r="T107" i="26"/>
  <c r="U107" i="26" s="1"/>
  <c r="K108" i="27"/>
  <c r="P108" i="26"/>
  <c r="M108" i="27"/>
  <c r="R108" i="26"/>
  <c r="N108" i="27"/>
  <c r="S108" i="26"/>
  <c r="O108" i="27"/>
  <c r="T108" i="26"/>
  <c r="K109" i="27"/>
  <c r="P109" i="26"/>
  <c r="M109" i="27"/>
  <c r="R109" i="26"/>
  <c r="N109" i="27"/>
  <c r="S109" i="26"/>
  <c r="O109" i="27"/>
  <c r="T109" i="26"/>
  <c r="K110" i="27"/>
  <c r="P110" i="26"/>
  <c r="M110" i="27"/>
  <c r="R110" i="26"/>
  <c r="N110" i="27"/>
  <c r="S110" i="26"/>
  <c r="O110" i="27"/>
  <c r="T110" i="26"/>
  <c r="K111" i="27"/>
  <c r="P111" i="26"/>
  <c r="M111" i="27"/>
  <c r="R111" i="26"/>
  <c r="N111" i="27"/>
  <c r="S111" i="26"/>
  <c r="O111" i="27"/>
  <c r="T111" i="26"/>
  <c r="K112" i="27"/>
  <c r="P112" i="26"/>
  <c r="M112" i="27"/>
  <c r="R112" i="26"/>
  <c r="N112" i="27"/>
  <c r="S112" i="26"/>
  <c r="O112" i="27"/>
  <c r="T112" i="26"/>
  <c r="K113" i="27"/>
  <c r="P113" i="26"/>
  <c r="M113" i="27"/>
  <c r="R113" i="26"/>
  <c r="N113" i="27"/>
  <c r="S113" i="26"/>
  <c r="O113" i="27"/>
  <c r="T113" i="26"/>
  <c r="O92" i="27"/>
  <c r="T92" i="26"/>
  <c r="O102" i="27"/>
  <c r="T102" i="26"/>
  <c r="N92" i="27"/>
  <c r="S92" i="26"/>
  <c r="N102" i="27"/>
  <c r="S102" i="26"/>
  <c r="M92" i="27"/>
  <c r="R92" i="26"/>
  <c r="M102" i="27"/>
  <c r="R102" i="26"/>
  <c r="U92" i="25"/>
  <c r="K92" i="27"/>
  <c r="P92" i="26"/>
  <c r="U92" i="26" s="1"/>
  <c r="U102" i="25"/>
  <c r="K102" i="27"/>
  <c r="P102" i="26"/>
  <c r="B113" i="28"/>
  <c r="H113" i="28" s="1"/>
  <c r="J113" i="27"/>
  <c r="B112" i="28"/>
  <c r="H112" i="28" s="1"/>
  <c r="J112" i="27"/>
  <c r="B111" i="28"/>
  <c r="H111" i="28" s="1"/>
  <c r="J111" i="27"/>
  <c r="B110" i="28"/>
  <c r="H110" i="28" s="1"/>
  <c r="J110" i="27"/>
  <c r="B109" i="28"/>
  <c r="H109" i="28" s="1"/>
  <c r="J109" i="27"/>
  <c r="B108" i="28"/>
  <c r="H108" i="28" s="1"/>
  <c r="J108" i="27"/>
  <c r="B107" i="28"/>
  <c r="H107" i="28" s="1"/>
  <c r="J107" i="27"/>
  <c r="B92" i="28"/>
  <c r="H92" i="28" s="1"/>
  <c r="J92" i="27"/>
  <c r="B91" i="28"/>
  <c r="H91" i="28" s="1"/>
  <c r="J91" i="27"/>
  <c r="B90" i="28"/>
  <c r="H90" i="28" s="1"/>
  <c r="J90" i="27"/>
  <c r="L93" i="27"/>
  <c r="Q93" i="26"/>
  <c r="L103" i="27"/>
  <c r="Q103" i="26"/>
  <c r="L96" i="27"/>
  <c r="Q96" i="26"/>
  <c r="L106" i="27"/>
  <c r="Q106" i="26"/>
  <c r="L91" i="29"/>
  <c r="Q91" i="28"/>
  <c r="L90" i="29"/>
  <c r="Q90" i="28"/>
  <c r="L89" i="29"/>
  <c r="Q89" i="28"/>
  <c r="L88" i="29"/>
  <c r="Q88" i="28"/>
  <c r="P104" i="30"/>
  <c r="T104" i="30"/>
  <c r="B137" i="30"/>
  <c r="H137" i="30" s="1"/>
  <c r="J137" i="29"/>
  <c r="U137" i="29"/>
  <c r="B138" i="30"/>
  <c r="H138" i="30" s="1"/>
  <c r="J138" i="29"/>
  <c r="U138" i="29"/>
  <c r="B139" i="30"/>
  <c r="H139" i="30" s="1"/>
  <c r="J139" i="29"/>
  <c r="U139" i="29"/>
  <c r="B140" i="30"/>
  <c r="H140" i="30" s="1"/>
  <c r="J140" i="29"/>
  <c r="U140" i="29"/>
  <c r="B141" i="30"/>
  <c r="H141" i="30" s="1"/>
  <c r="J141" i="29"/>
  <c r="U141" i="29"/>
  <c r="B142" i="30"/>
  <c r="H142" i="30" s="1"/>
  <c r="J142" i="29"/>
  <c r="U142" i="29"/>
  <c r="B143" i="30"/>
  <c r="H143" i="30" s="1"/>
  <c r="J143" i="29"/>
  <c r="U143" i="29"/>
  <c r="B144" i="30"/>
  <c r="H144" i="30" s="1"/>
  <c r="J144" i="29"/>
  <c r="U144" i="29"/>
  <c r="B145" i="30"/>
  <c r="H145" i="30" s="1"/>
  <c r="J145" i="29"/>
  <c r="U145" i="29"/>
  <c r="B146" i="30"/>
  <c r="H146" i="30" s="1"/>
  <c r="J146" i="29"/>
  <c r="U146" i="29"/>
  <c r="B147" i="30"/>
  <c r="H147" i="30" s="1"/>
  <c r="J147" i="29"/>
  <c r="U147" i="29"/>
  <c r="B148" i="30"/>
  <c r="H148" i="30" s="1"/>
  <c r="J148" i="29"/>
  <c r="U148" i="29"/>
  <c r="B149" i="30"/>
  <c r="H149" i="30" s="1"/>
  <c r="J149" i="29"/>
  <c r="U149" i="29"/>
  <c r="B150" i="30"/>
  <c r="H150" i="30" s="1"/>
  <c r="J150" i="29"/>
  <c r="U150" i="29"/>
  <c r="B151" i="30"/>
  <c r="H151" i="30" s="1"/>
  <c r="J151" i="29"/>
  <c r="U151" i="29"/>
  <c r="B152" i="30"/>
  <c r="H152" i="30" s="1"/>
  <c r="J152" i="29"/>
  <c r="U152" i="29"/>
  <c r="B153" i="30"/>
  <c r="H153" i="30" s="1"/>
  <c r="J153" i="29"/>
  <c r="U153" i="29"/>
  <c r="B154" i="30"/>
  <c r="H154" i="30" s="1"/>
  <c r="J154" i="29"/>
  <c r="U154" i="29"/>
  <c r="B155" i="30"/>
  <c r="H155" i="30" s="1"/>
  <c r="J155" i="29"/>
  <c r="U155" i="29"/>
  <c r="P94" i="30"/>
  <c r="T94" i="30"/>
  <c r="P95" i="30"/>
  <c r="T95" i="30"/>
  <c r="L27" i="29"/>
  <c r="Q27" i="28"/>
  <c r="M27" i="29"/>
  <c r="R27" i="28"/>
  <c r="N27" i="29"/>
  <c r="S27" i="28"/>
  <c r="O27" i="29"/>
  <c r="T27" i="28"/>
  <c r="L28" i="29"/>
  <c r="Q28" i="28"/>
  <c r="M28" i="29"/>
  <c r="R28" i="28"/>
  <c r="N28" i="29"/>
  <c r="S28" i="28"/>
  <c r="O28" i="29"/>
  <c r="T28" i="28"/>
  <c r="L29" i="29"/>
  <c r="Q29" i="28"/>
  <c r="M29" i="29"/>
  <c r="R29" i="28"/>
  <c r="N29" i="29"/>
  <c r="S29" i="28"/>
  <c r="O29" i="29"/>
  <c r="T29" i="28"/>
  <c r="L30" i="29"/>
  <c r="Q30" i="28"/>
  <c r="M30" i="29"/>
  <c r="R30" i="28"/>
  <c r="N30" i="29"/>
  <c r="S30" i="28"/>
  <c r="O30" i="29"/>
  <c r="T30" i="28"/>
  <c r="L31" i="29"/>
  <c r="Q31" i="28"/>
  <c r="M31" i="29"/>
  <c r="R31" i="28"/>
  <c r="N31" i="29"/>
  <c r="S31" i="28"/>
  <c r="O31" i="29"/>
  <c r="T31" i="28"/>
  <c r="L32" i="29"/>
  <c r="Q32" i="28"/>
  <c r="M32" i="29"/>
  <c r="R32" i="28"/>
  <c r="N32" i="29"/>
  <c r="S32" i="28"/>
  <c r="O32" i="29"/>
  <c r="T32" i="28"/>
  <c r="L33" i="29"/>
  <c r="Q33" i="28"/>
  <c r="M33" i="29"/>
  <c r="R33" i="28"/>
  <c r="N33" i="29"/>
  <c r="S33" i="28"/>
  <c r="O33" i="29"/>
  <c r="T33" i="28"/>
  <c r="L34" i="29"/>
  <c r="Q34" i="28"/>
  <c r="M34" i="29"/>
  <c r="R34" i="28"/>
  <c r="N34" i="29"/>
  <c r="S34" i="28"/>
  <c r="O34" i="29"/>
  <c r="T34" i="28"/>
  <c r="L35" i="29"/>
  <c r="Q35" i="28"/>
  <c r="M35" i="29"/>
  <c r="R35" i="28"/>
  <c r="N35" i="29"/>
  <c r="S35" i="28"/>
  <c r="O35" i="29"/>
  <c r="T35" i="28"/>
  <c r="L36" i="29"/>
  <c r="Q36" i="28"/>
  <c r="M36" i="29"/>
  <c r="R36" i="28"/>
  <c r="N36" i="29"/>
  <c r="S36" i="28"/>
  <c r="O36" i="29"/>
  <c r="T36" i="28"/>
  <c r="L37" i="29"/>
  <c r="Q37" i="28"/>
  <c r="M37" i="29"/>
  <c r="R37" i="28"/>
  <c r="N37" i="29"/>
  <c r="S37" i="28"/>
  <c r="O37" i="29"/>
  <c r="T37" i="28"/>
  <c r="B27" i="27"/>
  <c r="H27" i="27" s="1"/>
  <c r="J27" i="26"/>
  <c r="B28" i="27"/>
  <c r="H28" i="27" s="1"/>
  <c r="J28" i="26"/>
  <c r="B29" i="27"/>
  <c r="H29" i="27" s="1"/>
  <c r="J29" i="26"/>
  <c r="B30" i="27"/>
  <c r="H30" i="27" s="1"/>
  <c r="J30" i="26"/>
  <c r="B31" i="27"/>
  <c r="H31" i="27" s="1"/>
  <c r="J31" i="26"/>
  <c r="B32" i="27"/>
  <c r="H32" i="27" s="1"/>
  <c r="J32" i="26"/>
  <c r="B33" i="27"/>
  <c r="H33" i="27" s="1"/>
  <c r="J33" i="26"/>
  <c r="B34" i="27"/>
  <c r="H34" i="27" s="1"/>
  <c r="J34" i="26"/>
  <c r="B35" i="27"/>
  <c r="H35" i="27" s="1"/>
  <c r="J35" i="26"/>
  <c r="B36" i="27"/>
  <c r="H36" i="27" s="1"/>
  <c r="J36" i="26"/>
  <c r="B37" i="27"/>
  <c r="H37" i="27" s="1"/>
  <c r="J37" i="26"/>
  <c r="L102" i="28"/>
  <c r="Q102" i="27"/>
  <c r="L92" i="28"/>
  <c r="Q92" i="27"/>
  <c r="O91" i="28"/>
  <c r="T91" i="27"/>
  <c r="N91" i="28"/>
  <c r="S91" i="27"/>
  <c r="M91" i="28"/>
  <c r="R91" i="27"/>
  <c r="K91" i="28"/>
  <c r="P91" i="27"/>
  <c r="U91" i="27" s="1"/>
  <c r="O90" i="28"/>
  <c r="T90" i="27"/>
  <c r="N90" i="28"/>
  <c r="S90" i="27"/>
  <c r="M90" i="28"/>
  <c r="R90" i="27"/>
  <c r="K90" i="28"/>
  <c r="P90" i="27"/>
  <c r="U90" i="27" s="1"/>
  <c r="O89" i="28"/>
  <c r="T89" i="27"/>
  <c r="N89" i="28"/>
  <c r="S89" i="27"/>
  <c r="M89" i="28"/>
  <c r="R89" i="27"/>
  <c r="U89" i="26"/>
  <c r="K89" i="28"/>
  <c r="P89" i="27"/>
  <c r="U89" i="27" s="1"/>
  <c r="O88" i="28"/>
  <c r="T88" i="27"/>
  <c r="N88" i="28"/>
  <c r="S88" i="27"/>
  <c r="M88" i="28"/>
  <c r="R88" i="27"/>
  <c r="U88" i="26"/>
  <c r="K88" i="28"/>
  <c r="P88" i="27"/>
  <c r="U88" i="27" s="1"/>
  <c r="L135" i="25"/>
  <c r="Q135" i="24"/>
  <c r="B89" i="29"/>
  <c r="H89" i="29" s="1"/>
  <c r="J89" i="28"/>
  <c r="B88" i="29"/>
  <c r="H88" i="29" s="1"/>
  <c r="J88" i="28"/>
  <c r="K107" i="28"/>
  <c r="P107" i="27"/>
  <c r="L107" i="28"/>
  <c r="Q107" i="27"/>
  <c r="M107" i="28"/>
  <c r="R107" i="27"/>
  <c r="N107" i="28"/>
  <c r="S107" i="27"/>
  <c r="L108" i="28"/>
  <c r="Q108" i="27"/>
  <c r="L109" i="28"/>
  <c r="Q109" i="27"/>
  <c r="L110" i="28"/>
  <c r="Q110" i="27"/>
  <c r="L111" i="28"/>
  <c r="Q111" i="27"/>
  <c r="L112" i="28"/>
  <c r="Q112" i="27"/>
  <c r="L113" i="28"/>
  <c r="Q113" i="27"/>
  <c r="O103" i="26"/>
  <c r="T103" i="25"/>
  <c r="O93" i="26"/>
  <c r="T93" i="25"/>
  <c r="K106" i="26"/>
  <c r="P106" i="25"/>
  <c r="K96" i="26"/>
  <c r="P96" i="25"/>
  <c r="M106" i="26"/>
  <c r="R106" i="25"/>
  <c r="M96" i="26"/>
  <c r="R96" i="25"/>
  <c r="N106" i="26"/>
  <c r="S106" i="25"/>
  <c r="N96" i="26"/>
  <c r="S96" i="25"/>
  <c r="O106" i="26"/>
  <c r="T106" i="25"/>
  <c r="O96" i="26"/>
  <c r="T96" i="25"/>
  <c r="O135" i="26"/>
  <c r="T135" i="25"/>
  <c r="O58" i="22"/>
  <c r="T58" i="21"/>
  <c r="B106" i="25"/>
  <c r="H106" i="25" s="1"/>
  <c r="J107" i="24"/>
  <c r="U107" i="24"/>
  <c r="B96" i="25"/>
  <c r="H96" i="25" s="1"/>
  <c r="J96" i="24"/>
  <c r="U96" i="24"/>
  <c r="B58" i="12"/>
  <c r="J58" i="11"/>
  <c r="J73" i="11" s="1"/>
  <c r="U58" i="11"/>
  <c r="U73" i="11" s="1"/>
  <c r="K58" i="15"/>
  <c r="K73" i="15" s="1"/>
  <c r="P58" i="14"/>
  <c r="P73" i="14" s="1"/>
  <c r="K136" i="16"/>
  <c r="P136" i="15"/>
  <c r="B72" i="29"/>
  <c r="H72" i="29" s="1"/>
  <c r="J72" i="28"/>
  <c r="B71" i="29"/>
  <c r="H71" i="29" s="1"/>
  <c r="J71" i="28"/>
  <c r="B70" i="29"/>
  <c r="H70" i="29" s="1"/>
  <c r="J70" i="28"/>
  <c r="B69" i="29"/>
  <c r="H69" i="29" s="1"/>
  <c r="J69" i="28"/>
  <c r="B68" i="29"/>
  <c r="H68" i="29" s="1"/>
  <c r="J68" i="28"/>
  <c r="B67" i="29"/>
  <c r="H67" i="29" s="1"/>
  <c r="J67" i="28"/>
  <c r="B66" i="29"/>
  <c r="H66" i="29" s="1"/>
  <c r="J66" i="28"/>
  <c r="B65" i="29"/>
  <c r="H65" i="29" s="1"/>
  <c r="J65" i="28"/>
  <c r="B64" i="29"/>
  <c r="H64" i="29" s="1"/>
  <c r="J64" i="28"/>
  <c r="B63" i="29"/>
  <c r="H63" i="29" s="1"/>
  <c r="J63" i="28"/>
  <c r="B62" i="29"/>
  <c r="H62" i="29" s="1"/>
  <c r="J62" i="28"/>
  <c r="O61" i="27"/>
  <c r="T61" i="26"/>
  <c r="N61" i="27"/>
  <c r="S61" i="26"/>
  <c r="M61" i="27"/>
  <c r="R61" i="26"/>
  <c r="K61" i="27"/>
  <c r="P61" i="26"/>
  <c r="L61" i="27"/>
  <c r="Q61" i="26"/>
  <c r="K29" i="27"/>
  <c r="P29" i="26"/>
  <c r="U29" i="26" s="1"/>
  <c r="K37" i="27"/>
  <c r="P37" i="26"/>
  <c r="U37" i="26" s="1"/>
  <c r="K36" i="27"/>
  <c r="P36" i="26"/>
  <c r="U36" i="26" s="1"/>
  <c r="K35" i="27"/>
  <c r="P35" i="26"/>
  <c r="U35" i="26" s="1"/>
  <c r="K34" i="27"/>
  <c r="P34" i="26"/>
  <c r="U34" i="26" s="1"/>
  <c r="K33" i="27"/>
  <c r="P33" i="26"/>
  <c r="U33" i="26" s="1"/>
  <c r="K32" i="27"/>
  <c r="P32" i="26"/>
  <c r="U32" i="26" s="1"/>
  <c r="K31" i="27"/>
  <c r="P31" i="26"/>
  <c r="U31" i="26" s="1"/>
  <c r="K30" i="27"/>
  <c r="P30" i="26"/>
  <c r="U30" i="26" s="1"/>
  <c r="K28" i="27"/>
  <c r="P28" i="26"/>
  <c r="U28" i="26" s="1"/>
  <c r="K27" i="27"/>
  <c r="P27" i="26"/>
  <c r="U27" i="26" s="1"/>
  <c r="O136" i="25"/>
  <c r="T136" i="24"/>
  <c r="K114" i="26"/>
  <c r="P114" i="25"/>
  <c r="L114" i="26"/>
  <c r="Q114" i="25"/>
  <c r="M114" i="26"/>
  <c r="R114" i="25"/>
  <c r="N114" i="26"/>
  <c r="S114" i="25"/>
  <c r="O114" i="25"/>
  <c r="B127" i="27"/>
  <c r="H127" i="27" s="1"/>
  <c r="J127" i="26"/>
  <c r="B126" i="27"/>
  <c r="H126" i="27" s="1"/>
  <c r="J126" i="26"/>
  <c r="B124" i="27"/>
  <c r="H124" i="27" s="1"/>
  <c r="J124" i="26"/>
  <c r="B123" i="27"/>
  <c r="H123" i="27" s="1"/>
  <c r="J123" i="26"/>
  <c r="B122" i="27"/>
  <c r="H122" i="27" s="1"/>
  <c r="J122" i="26"/>
  <c r="B121" i="27"/>
  <c r="H121" i="27" s="1"/>
  <c r="J121" i="26"/>
  <c r="B120" i="27"/>
  <c r="H120" i="27" s="1"/>
  <c r="J120" i="26"/>
  <c r="B119" i="27"/>
  <c r="H119" i="27" s="1"/>
  <c r="J119" i="26"/>
  <c r="K20" i="19"/>
  <c r="K38" i="19" s="1"/>
  <c r="H20" i="7"/>
  <c r="H158" i="6"/>
  <c r="U22" i="26"/>
  <c r="B22" i="27"/>
  <c r="H22" i="27" s="1"/>
  <c r="J22" i="26"/>
  <c r="U21" i="26"/>
  <c r="B21" i="27"/>
  <c r="H21" i="27" s="1"/>
  <c r="J21" i="26"/>
  <c r="J20" i="7"/>
  <c r="T20" i="25"/>
  <c r="O38" i="25"/>
  <c r="S20" i="24"/>
  <c r="S38" i="24" s="1"/>
  <c r="N38" i="24"/>
  <c r="R20" i="24"/>
  <c r="R38" i="24" s="1"/>
  <c r="M38" i="24"/>
  <c r="Q20" i="18"/>
  <c r="U23" i="19"/>
  <c r="J23" i="19"/>
  <c r="U18" i="20"/>
  <c r="J18" i="20"/>
  <c r="U19" i="20"/>
  <c r="J19" i="20"/>
  <c r="U25" i="26"/>
  <c r="U24" i="26"/>
  <c r="J24" i="26"/>
  <c r="J158" i="6"/>
  <c r="T26" i="26"/>
  <c r="T19" i="28"/>
  <c r="S26" i="26"/>
  <c r="S19" i="28"/>
  <c r="R26" i="26"/>
  <c r="R19" i="28"/>
  <c r="T18" i="28"/>
  <c r="S18" i="28"/>
  <c r="R18" i="28"/>
  <c r="T17" i="26"/>
  <c r="S17" i="26"/>
  <c r="R17" i="26"/>
  <c r="T16" i="26"/>
  <c r="S16" i="26"/>
  <c r="R16" i="26"/>
  <c r="T15" i="26"/>
  <c r="S15" i="26"/>
  <c r="R15" i="26"/>
  <c r="T14" i="26"/>
  <c r="S14" i="26"/>
  <c r="R14" i="26"/>
  <c r="T13" i="26"/>
  <c r="S13" i="26"/>
  <c r="R13" i="26"/>
  <c r="T12" i="26"/>
  <c r="S12" i="26"/>
  <c r="R12" i="26"/>
  <c r="T11" i="26"/>
  <c r="S11" i="26"/>
  <c r="R11" i="26"/>
  <c r="T10" i="26"/>
  <c r="S10" i="26"/>
  <c r="R10" i="26"/>
  <c r="T9" i="26"/>
  <c r="S9" i="26"/>
  <c r="R9" i="26"/>
  <c r="T8" i="26"/>
  <c r="S8" i="26"/>
  <c r="R8" i="26"/>
  <c r="T7" i="26"/>
  <c r="S7" i="26"/>
  <c r="R7" i="26"/>
  <c r="S6" i="26"/>
  <c r="R6" i="26"/>
  <c r="T41" i="26"/>
  <c r="O73" i="26"/>
  <c r="O41" i="27"/>
  <c r="T23" i="28" s="1"/>
  <c r="T57" i="26"/>
  <c r="O57" i="27"/>
  <c r="S57" i="26"/>
  <c r="N57" i="27"/>
  <c r="R57" i="26"/>
  <c r="M57" i="27"/>
  <c r="T56" i="26"/>
  <c r="O56" i="27"/>
  <c r="S56" i="26"/>
  <c r="N56" i="27"/>
  <c r="R56" i="26"/>
  <c r="M56" i="27"/>
  <c r="T55" i="26"/>
  <c r="O55" i="27"/>
  <c r="S55" i="26"/>
  <c r="N55" i="27"/>
  <c r="R55" i="26"/>
  <c r="M55" i="27"/>
  <c r="T54" i="26"/>
  <c r="O54" i="27"/>
  <c r="S54" i="26"/>
  <c r="N54" i="27"/>
  <c r="R54" i="26"/>
  <c r="M54" i="27"/>
  <c r="T53" i="26"/>
  <c r="O53" i="27"/>
  <c r="S53" i="26"/>
  <c r="N53" i="27"/>
  <c r="R53" i="26"/>
  <c r="M53" i="27"/>
  <c r="T52" i="26"/>
  <c r="O52" i="27"/>
  <c r="S52" i="26"/>
  <c r="N52" i="27"/>
  <c r="R52" i="26"/>
  <c r="M52" i="27"/>
  <c r="T51" i="26"/>
  <c r="O51" i="27"/>
  <c r="S51" i="26"/>
  <c r="N51" i="27"/>
  <c r="R51" i="26"/>
  <c r="M51" i="27"/>
  <c r="T50" i="26"/>
  <c r="O50" i="27"/>
  <c r="S50" i="26"/>
  <c r="N50" i="27"/>
  <c r="R50" i="26"/>
  <c r="M50" i="27"/>
  <c r="T49" i="26"/>
  <c r="O49" i="27"/>
  <c r="S49" i="26"/>
  <c r="N49" i="27"/>
  <c r="R49" i="26"/>
  <c r="M49" i="27"/>
  <c r="T48" i="26"/>
  <c r="O48" i="27"/>
  <c r="S48" i="26"/>
  <c r="N48" i="27"/>
  <c r="R48" i="26"/>
  <c r="M48" i="27"/>
  <c r="T47" i="26"/>
  <c r="O47" i="27"/>
  <c r="S47" i="26"/>
  <c r="N47" i="27"/>
  <c r="R47" i="26"/>
  <c r="M47" i="27"/>
  <c r="T46" i="26"/>
  <c r="O46" i="27"/>
  <c r="S46" i="26"/>
  <c r="N46" i="27"/>
  <c r="R46" i="26"/>
  <c r="M46" i="27"/>
  <c r="T45" i="26"/>
  <c r="O45" i="27"/>
  <c r="S45" i="26"/>
  <c r="N45" i="27"/>
  <c r="R45" i="26"/>
  <c r="M45" i="27"/>
  <c r="T44" i="26"/>
  <c r="O44" i="27"/>
  <c r="S44" i="26"/>
  <c r="N44" i="27"/>
  <c r="R44" i="26"/>
  <c r="M44" i="27"/>
  <c r="T43" i="26"/>
  <c r="O43" i="27"/>
  <c r="S43" i="26"/>
  <c r="N43" i="27"/>
  <c r="R43" i="26"/>
  <c r="M43" i="27"/>
  <c r="T42" i="26"/>
  <c r="O42" i="27"/>
  <c r="T24" i="28" s="1"/>
  <c r="S42" i="26"/>
  <c r="N42" i="27"/>
  <c r="S24" i="28" s="1"/>
  <c r="R42" i="26"/>
  <c r="M42" i="27"/>
  <c r="R24" i="28" s="1"/>
  <c r="O101" i="27"/>
  <c r="N101" i="27"/>
  <c r="M101" i="27"/>
  <c r="K101" i="27"/>
  <c r="U101" i="25"/>
  <c r="L101" i="27"/>
  <c r="O100" i="27"/>
  <c r="N100" i="27"/>
  <c r="M100" i="27"/>
  <c r="K100" i="27"/>
  <c r="U100" i="25"/>
  <c r="L100" i="27"/>
  <c r="O99" i="27"/>
  <c r="N99" i="27"/>
  <c r="M99" i="27"/>
  <c r="K99" i="27"/>
  <c r="U99" i="25"/>
  <c r="L99" i="27"/>
  <c r="T87" i="26"/>
  <c r="O87" i="27"/>
  <c r="S87" i="26"/>
  <c r="N87" i="27"/>
  <c r="R87" i="26"/>
  <c r="M87" i="27"/>
  <c r="P87" i="26"/>
  <c r="K87" i="27"/>
  <c r="U87" i="25"/>
  <c r="Q87" i="26"/>
  <c r="L87" i="27"/>
  <c r="T86" i="26"/>
  <c r="O86" i="27"/>
  <c r="S86" i="26"/>
  <c r="N86" i="27"/>
  <c r="R86" i="26"/>
  <c r="M86" i="27"/>
  <c r="P86" i="26"/>
  <c r="K86" i="27"/>
  <c r="U86" i="25"/>
  <c r="Q86" i="26"/>
  <c r="L86" i="27"/>
  <c r="T85" i="26"/>
  <c r="O85" i="27"/>
  <c r="S85" i="26"/>
  <c r="N85" i="27"/>
  <c r="R85" i="26"/>
  <c r="M85" i="27"/>
  <c r="P85" i="26"/>
  <c r="K85" i="27"/>
  <c r="U85" i="25"/>
  <c r="Q85" i="26"/>
  <c r="L85" i="27"/>
  <c r="T84" i="26"/>
  <c r="O84" i="27"/>
  <c r="S84" i="26"/>
  <c r="N84" i="27"/>
  <c r="R84" i="26"/>
  <c r="M84" i="27"/>
  <c r="P84" i="26"/>
  <c r="K84" i="27"/>
  <c r="U84" i="25"/>
  <c r="Q84" i="26"/>
  <c r="L84" i="27"/>
  <c r="T83" i="26"/>
  <c r="O83" i="27"/>
  <c r="S83" i="26"/>
  <c r="N83" i="27"/>
  <c r="R83" i="26"/>
  <c r="M83" i="27"/>
  <c r="P83" i="26"/>
  <c r="K83" i="27"/>
  <c r="U83" i="25"/>
  <c r="Q83" i="26"/>
  <c r="L83" i="27"/>
  <c r="T82" i="26"/>
  <c r="O82" i="27"/>
  <c r="S82" i="26"/>
  <c r="N82" i="27"/>
  <c r="R82" i="26"/>
  <c r="M82" i="27"/>
  <c r="P82" i="26"/>
  <c r="K82" i="27"/>
  <c r="U82" i="25"/>
  <c r="Q82" i="26"/>
  <c r="L82" i="27"/>
  <c r="T81" i="26"/>
  <c r="O81" i="27"/>
  <c r="S81" i="26"/>
  <c r="N81" i="27"/>
  <c r="R81" i="26"/>
  <c r="M81" i="27"/>
  <c r="P81" i="26"/>
  <c r="K81" i="27"/>
  <c r="U81" i="25"/>
  <c r="Q81" i="26"/>
  <c r="L81" i="27"/>
  <c r="T80" i="26"/>
  <c r="O80" i="27"/>
  <c r="S80" i="26"/>
  <c r="N80" i="27"/>
  <c r="R80" i="26"/>
  <c r="M80" i="27"/>
  <c r="P80" i="26"/>
  <c r="K80" i="27"/>
  <c r="U80" i="25"/>
  <c r="Q80" i="26"/>
  <c r="L80" i="27"/>
  <c r="T79" i="26"/>
  <c r="O79" i="27"/>
  <c r="S79" i="26"/>
  <c r="N79" i="27"/>
  <c r="R79" i="26"/>
  <c r="M79" i="27"/>
  <c r="P79" i="26"/>
  <c r="K79" i="27"/>
  <c r="U79" i="25"/>
  <c r="Q79" i="26"/>
  <c r="L79" i="27"/>
  <c r="T78" i="26"/>
  <c r="O78" i="27"/>
  <c r="S78" i="26"/>
  <c r="N78" i="27"/>
  <c r="R78" i="26"/>
  <c r="M78" i="27"/>
  <c r="P78" i="26"/>
  <c r="K78" i="27"/>
  <c r="U78" i="25"/>
  <c r="Q78" i="26"/>
  <c r="L78" i="27"/>
  <c r="T77" i="26"/>
  <c r="O77" i="27"/>
  <c r="S77" i="26"/>
  <c r="N77" i="27"/>
  <c r="R77" i="26"/>
  <c r="M77" i="27"/>
  <c r="P77" i="26"/>
  <c r="K77" i="27"/>
  <c r="U77" i="25"/>
  <c r="Q77" i="26"/>
  <c r="L77" i="27"/>
  <c r="B118" i="14"/>
  <c r="J118" i="13"/>
  <c r="U118" i="13"/>
  <c r="T6" i="26"/>
  <c r="T38" i="25"/>
  <c r="P118" i="25"/>
  <c r="Q118" i="25"/>
  <c r="R118" i="25"/>
  <c r="S118" i="25"/>
  <c r="T118" i="25"/>
  <c r="S41" i="25"/>
  <c r="S73" i="25" s="1"/>
  <c r="N41" i="26"/>
  <c r="S23" i="27" s="1"/>
  <c r="N73" i="25"/>
  <c r="R41" i="25"/>
  <c r="R73" i="25" s="1"/>
  <c r="M41" i="26"/>
  <c r="R23" i="27" s="1"/>
  <c r="M73" i="25"/>
  <c r="P119" i="26"/>
  <c r="K119" i="27"/>
  <c r="Q119" i="26"/>
  <c r="L119" i="27"/>
  <c r="R119" i="26"/>
  <c r="M119" i="27"/>
  <c r="S119" i="26"/>
  <c r="N119" i="27"/>
  <c r="T119" i="26"/>
  <c r="O119" i="27"/>
  <c r="Q120" i="25"/>
  <c r="L120" i="26"/>
  <c r="P120" i="25"/>
  <c r="K120" i="26"/>
  <c r="U120" i="24"/>
  <c r="R120" i="25"/>
  <c r="M120" i="26"/>
  <c r="S120" i="25"/>
  <c r="N120" i="26"/>
  <c r="T120" i="25"/>
  <c r="O120" i="26"/>
  <c r="Q121" i="25"/>
  <c r="L121" i="26"/>
  <c r="P121" i="25"/>
  <c r="K121" i="26"/>
  <c r="U121" i="24"/>
  <c r="R121" i="25"/>
  <c r="M121" i="26"/>
  <c r="S121" i="25"/>
  <c r="N121" i="26"/>
  <c r="T121" i="25"/>
  <c r="O121" i="26"/>
  <c r="Q122" i="25"/>
  <c r="L122" i="26"/>
  <c r="P122" i="25"/>
  <c r="K122" i="26"/>
  <c r="U122" i="24"/>
  <c r="R122" i="25"/>
  <c r="M122" i="26"/>
  <c r="S122" i="25"/>
  <c r="N122" i="26"/>
  <c r="T122" i="25"/>
  <c r="O122" i="26"/>
  <c r="Q123" i="25"/>
  <c r="L123" i="26"/>
  <c r="P123" i="25"/>
  <c r="K123" i="26"/>
  <c r="U123" i="24"/>
  <c r="R123" i="25"/>
  <c r="M123" i="26"/>
  <c r="S123" i="25"/>
  <c r="N123" i="26"/>
  <c r="T123" i="25"/>
  <c r="O123" i="26"/>
  <c r="Q124" i="25"/>
  <c r="L124" i="26"/>
  <c r="P124" i="25"/>
  <c r="K124" i="26"/>
  <c r="U124" i="24"/>
  <c r="R124" i="25"/>
  <c r="M124" i="26"/>
  <c r="S124" i="25"/>
  <c r="N124" i="26"/>
  <c r="T124" i="25"/>
  <c r="O124" i="26"/>
  <c r="Q125" i="25"/>
  <c r="L125" i="26"/>
  <c r="P125" i="25"/>
  <c r="K125" i="26"/>
  <c r="U125" i="24"/>
  <c r="R125" i="25"/>
  <c r="M125" i="26"/>
  <c r="S125" i="25"/>
  <c r="N125" i="26"/>
  <c r="T125" i="25"/>
  <c r="O125" i="26"/>
  <c r="Q126" i="25"/>
  <c r="L126" i="26"/>
  <c r="P126" i="25"/>
  <c r="K126" i="26"/>
  <c r="U126" i="24"/>
  <c r="R126" i="25"/>
  <c r="M126" i="26"/>
  <c r="S126" i="25"/>
  <c r="N126" i="26"/>
  <c r="T126" i="25"/>
  <c r="O126" i="26"/>
  <c r="Q127" i="25"/>
  <c r="L127" i="26"/>
  <c r="P127" i="25"/>
  <c r="K127" i="26"/>
  <c r="U127" i="24"/>
  <c r="R127" i="25"/>
  <c r="M127" i="26"/>
  <c r="S127" i="25"/>
  <c r="N127" i="26"/>
  <c r="T127" i="25"/>
  <c r="O127" i="26"/>
  <c r="Q128" i="25"/>
  <c r="L128" i="26"/>
  <c r="P128" i="25"/>
  <c r="K128" i="26"/>
  <c r="U128" i="24"/>
  <c r="R128" i="25"/>
  <c r="M128" i="26"/>
  <c r="S128" i="25"/>
  <c r="N128" i="26"/>
  <c r="T128" i="25"/>
  <c r="O128" i="26"/>
  <c r="Q129" i="25"/>
  <c r="L129" i="26"/>
  <c r="P129" i="25"/>
  <c r="K129" i="26"/>
  <c r="U129" i="24"/>
  <c r="R129" i="25"/>
  <c r="M129" i="26"/>
  <c r="S129" i="25"/>
  <c r="N129" i="26"/>
  <c r="T129" i="25"/>
  <c r="O129" i="26"/>
  <c r="Q130" i="25"/>
  <c r="L130" i="26"/>
  <c r="P130" i="25"/>
  <c r="K130" i="26"/>
  <c r="U130" i="24"/>
  <c r="R130" i="25"/>
  <c r="M130" i="26"/>
  <c r="S130" i="25"/>
  <c r="N130" i="26"/>
  <c r="T130" i="25"/>
  <c r="O130" i="26"/>
  <c r="Q131" i="25"/>
  <c r="L131" i="26"/>
  <c r="P131" i="25"/>
  <c r="K131" i="26"/>
  <c r="U131" i="24"/>
  <c r="R131" i="25"/>
  <c r="M131" i="26"/>
  <c r="S131" i="25"/>
  <c r="N131" i="26"/>
  <c r="T131" i="25"/>
  <c r="O131" i="26"/>
  <c r="Q132" i="25"/>
  <c r="L132" i="26"/>
  <c r="P132" i="25"/>
  <c r="K132" i="26"/>
  <c r="U132" i="24"/>
  <c r="R132" i="25"/>
  <c r="M132" i="26"/>
  <c r="S132" i="25"/>
  <c r="N132" i="26"/>
  <c r="T132" i="25"/>
  <c r="O132" i="26"/>
  <c r="Q133" i="25"/>
  <c r="L133" i="26"/>
  <c r="P133" i="25"/>
  <c r="K133" i="26"/>
  <c r="U133" i="24"/>
  <c r="R133" i="25"/>
  <c r="M133" i="26"/>
  <c r="S133" i="25"/>
  <c r="N133" i="26"/>
  <c r="T133" i="25"/>
  <c r="O133" i="26"/>
  <c r="B101" i="28"/>
  <c r="H101" i="28" s="1"/>
  <c r="J101" i="27"/>
  <c r="B100" i="28"/>
  <c r="H100" i="28" s="1"/>
  <c r="J100" i="27"/>
  <c r="B99" i="28"/>
  <c r="H99" i="28" s="1"/>
  <c r="J99" i="27"/>
  <c r="B87" i="28"/>
  <c r="H87" i="28" s="1"/>
  <c r="J87" i="27"/>
  <c r="B86" i="28"/>
  <c r="H86" i="28" s="1"/>
  <c r="J86" i="27"/>
  <c r="B85" i="28"/>
  <c r="H85" i="28" s="1"/>
  <c r="J85" i="27"/>
  <c r="B84" i="28"/>
  <c r="H84" i="28" s="1"/>
  <c r="J84" i="27"/>
  <c r="B83" i="28"/>
  <c r="H83" i="28" s="1"/>
  <c r="J83" i="27"/>
  <c r="B82" i="28"/>
  <c r="H82" i="28" s="1"/>
  <c r="J82" i="27"/>
  <c r="B81" i="28"/>
  <c r="H81" i="28" s="1"/>
  <c r="J81" i="27"/>
  <c r="B80" i="28"/>
  <c r="H80" i="28" s="1"/>
  <c r="J80" i="27"/>
  <c r="B79" i="28"/>
  <c r="H79" i="28" s="1"/>
  <c r="J79" i="27"/>
  <c r="B78" i="28"/>
  <c r="H78" i="28" s="1"/>
  <c r="J78" i="27"/>
  <c r="B77" i="28"/>
  <c r="H77" i="28" s="1"/>
  <c r="J77" i="27"/>
  <c r="T5" i="27"/>
  <c r="O5" i="28"/>
  <c r="S5" i="26"/>
  <c r="N5" i="27"/>
  <c r="R5" i="26"/>
  <c r="M5" i="27"/>
  <c r="T76" i="25"/>
  <c r="T115" i="25" s="1"/>
  <c r="O76" i="26"/>
  <c r="O115" i="26" s="1"/>
  <c r="O115" i="25"/>
  <c r="S76" i="25"/>
  <c r="N76" i="26"/>
  <c r="N115" i="25"/>
  <c r="R76" i="25"/>
  <c r="M76" i="26"/>
  <c r="M115" i="25"/>
  <c r="P76" i="25"/>
  <c r="K76" i="26"/>
  <c r="K115" i="25"/>
  <c r="Q76" i="25"/>
  <c r="Q115" i="25" s="1"/>
  <c r="L76" i="26"/>
  <c r="L115" i="26" s="1"/>
  <c r="L115" i="25"/>
  <c r="Q47" i="25"/>
  <c r="L47" i="26"/>
  <c r="P47" i="25"/>
  <c r="K47" i="26"/>
  <c r="Q57" i="25"/>
  <c r="L57" i="26"/>
  <c r="P57" i="25"/>
  <c r="K57" i="26"/>
  <c r="U57" i="24"/>
  <c r="B57" i="26"/>
  <c r="H57" i="26" s="1"/>
  <c r="J57" i="25"/>
  <c r="Q56" i="25"/>
  <c r="L56" i="26"/>
  <c r="P56" i="25"/>
  <c r="K56" i="26"/>
  <c r="U56" i="24"/>
  <c r="B56" i="26"/>
  <c r="H56" i="26" s="1"/>
  <c r="J56" i="25"/>
  <c r="Q55" i="25"/>
  <c r="L55" i="26"/>
  <c r="P55" i="25"/>
  <c r="K55" i="26"/>
  <c r="U55" i="24"/>
  <c r="B55" i="26"/>
  <c r="H55" i="26" s="1"/>
  <c r="J55" i="25"/>
  <c r="Q54" i="25"/>
  <c r="L54" i="26"/>
  <c r="P54" i="25"/>
  <c r="K54" i="26"/>
  <c r="U54" i="24"/>
  <c r="B54" i="26"/>
  <c r="H54" i="26" s="1"/>
  <c r="J54" i="25"/>
  <c r="Q53" i="25"/>
  <c r="L53" i="26"/>
  <c r="P53" i="25"/>
  <c r="K53" i="26"/>
  <c r="U53" i="24"/>
  <c r="B53" i="26"/>
  <c r="H53" i="26" s="1"/>
  <c r="J53" i="25"/>
  <c r="Q52" i="25"/>
  <c r="L52" i="26"/>
  <c r="P52" i="25"/>
  <c r="K52" i="26"/>
  <c r="U52" i="24"/>
  <c r="B52" i="26"/>
  <c r="H52" i="26" s="1"/>
  <c r="J52" i="25"/>
  <c r="Q51" i="25"/>
  <c r="L51" i="26"/>
  <c r="P51" i="25"/>
  <c r="K51" i="26"/>
  <c r="U51" i="24"/>
  <c r="B51" i="26"/>
  <c r="H51" i="26" s="1"/>
  <c r="J51" i="25"/>
  <c r="Q50" i="25"/>
  <c r="L50" i="26"/>
  <c r="P50" i="25"/>
  <c r="K50" i="26"/>
  <c r="U50" i="24"/>
  <c r="B50" i="26"/>
  <c r="H50" i="26" s="1"/>
  <c r="J50" i="25"/>
  <c r="Q49" i="25"/>
  <c r="L49" i="26"/>
  <c r="P49" i="25"/>
  <c r="K49" i="26"/>
  <c r="U49" i="24"/>
  <c r="B49" i="26"/>
  <c r="H49" i="26" s="1"/>
  <c r="J49" i="25"/>
  <c r="Q48" i="25"/>
  <c r="L48" i="26"/>
  <c r="P48" i="25"/>
  <c r="K48" i="26"/>
  <c r="U48" i="24"/>
  <c r="B48" i="26"/>
  <c r="H48" i="26" s="1"/>
  <c r="J48" i="25"/>
  <c r="Q46" i="25"/>
  <c r="L46" i="26"/>
  <c r="P46" i="25"/>
  <c r="K46" i="26"/>
  <c r="U46" i="24"/>
  <c r="B46" i="26"/>
  <c r="H46" i="26" s="1"/>
  <c r="J46" i="25"/>
  <c r="Q45" i="25"/>
  <c r="L45" i="26"/>
  <c r="P45" i="25"/>
  <c r="K45" i="26"/>
  <c r="U45" i="24"/>
  <c r="B45" i="26"/>
  <c r="H45" i="26" s="1"/>
  <c r="J45" i="25"/>
  <c r="Q44" i="25"/>
  <c r="L44" i="26"/>
  <c r="P44" i="25"/>
  <c r="K44" i="26"/>
  <c r="U44" i="24"/>
  <c r="B44" i="26"/>
  <c r="H44" i="26" s="1"/>
  <c r="J44" i="25"/>
  <c r="Q43" i="25"/>
  <c r="L43" i="26"/>
  <c r="P43" i="25"/>
  <c r="K43" i="26"/>
  <c r="U43" i="24"/>
  <c r="B43" i="26"/>
  <c r="H43" i="26" s="1"/>
  <c r="J43" i="25"/>
  <c r="Q42" i="25"/>
  <c r="L42" i="26"/>
  <c r="Q24" i="27" s="1"/>
  <c r="P42" i="25"/>
  <c r="K42" i="26"/>
  <c r="K24" i="27" s="1"/>
  <c r="P24" i="27" s="1"/>
  <c r="U42" i="24"/>
  <c r="B42" i="26"/>
  <c r="H42" i="26" s="1"/>
  <c r="H24" i="27" s="1"/>
  <c r="B24" i="28" s="1"/>
  <c r="J42" i="25"/>
  <c r="U42" i="25"/>
  <c r="B47" i="15"/>
  <c r="J47" i="14"/>
  <c r="U47" i="14"/>
  <c r="B41" i="19"/>
  <c r="J41" i="18"/>
  <c r="U41" i="18"/>
  <c r="P41" i="25"/>
  <c r="P73" i="25" s="1"/>
  <c r="K41" i="26"/>
  <c r="K23" i="27" s="1"/>
  <c r="P23" i="27" s="1"/>
  <c r="K73" i="25"/>
  <c r="Q41" i="25"/>
  <c r="Q73" i="25" s="1"/>
  <c r="L41" i="26"/>
  <c r="Q23" i="27" s="1"/>
  <c r="L73" i="25"/>
  <c r="Q26" i="25"/>
  <c r="Q19" i="27"/>
  <c r="P26" i="25"/>
  <c r="K26" i="26"/>
  <c r="K19" i="27" s="1"/>
  <c r="P19" i="27" s="1"/>
  <c r="Q18" i="27"/>
  <c r="K18" i="27"/>
  <c r="P18" i="27" s="1"/>
  <c r="Q17" i="25"/>
  <c r="P17" i="25"/>
  <c r="K17" i="26"/>
  <c r="Q16" i="25"/>
  <c r="P16" i="25"/>
  <c r="K16" i="26"/>
  <c r="Q15" i="25"/>
  <c r="P15" i="25"/>
  <c r="K15" i="26"/>
  <c r="Q14" i="25"/>
  <c r="P14" i="25"/>
  <c r="K14" i="26"/>
  <c r="Q13" i="25"/>
  <c r="P13" i="25"/>
  <c r="K13" i="26"/>
  <c r="Q12" i="25"/>
  <c r="P12" i="25"/>
  <c r="K12" i="26"/>
  <c r="Q11" i="25"/>
  <c r="P11" i="25"/>
  <c r="K11" i="26"/>
  <c r="Q10" i="25"/>
  <c r="P10" i="25"/>
  <c r="K10" i="26"/>
  <c r="Q9" i="25"/>
  <c r="P9" i="25"/>
  <c r="K9" i="26"/>
  <c r="Q8" i="25"/>
  <c r="P8" i="25"/>
  <c r="K8" i="26"/>
  <c r="Q7" i="25"/>
  <c r="P7" i="25"/>
  <c r="K7" i="26"/>
  <c r="Q6" i="25"/>
  <c r="P6" i="25"/>
  <c r="K6" i="26"/>
  <c r="U6" i="19"/>
  <c r="J6" i="19"/>
  <c r="B6" i="20"/>
  <c r="H6" i="20" s="1"/>
  <c r="U7" i="19"/>
  <c r="J7" i="19"/>
  <c r="B7" i="20"/>
  <c r="H7" i="20" s="1"/>
  <c r="U8" i="19"/>
  <c r="J8" i="19"/>
  <c r="B8" i="20"/>
  <c r="H8" i="20" s="1"/>
  <c r="U9" i="19"/>
  <c r="J9" i="19"/>
  <c r="B9" i="20"/>
  <c r="H9" i="20" s="1"/>
  <c r="U10" i="19"/>
  <c r="J10" i="19"/>
  <c r="B10" i="20"/>
  <c r="H10" i="20" s="1"/>
  <c r="U11" i="19"/>
  <c r="J11" i="19"/>
  <c r="B11" i="20"/>
  <c r="H11" i="20" s="1"/>
  <c r="U13" i="19"/>
  <c r="J13" i="19"/>
  <c r="B13" i="20"/>
  <c r="H13" i="20" s="1"/>
  <c r="U14" i="19"/>
  <c r="J14" i="19"/>
  <c r="B14" i="20"/>
  <c r="H14" i="20" s="1"/>
  <c r="U15" i="19"/>
  <c r="J15" i="19"/>
  <c r="B15" i="20"/>
  <c r="H15" i="20" s="1"/>
  <c r="U16" i="19"/>
  <c r="J16" i="19"/>
  <c r="H16" i="20"/>
  <c r="B16" i="21" s="1"/>
  <c r="U17" i="19"/>
  <c r="J17" i="19"/>
  <c r="H17" i="20"/>
  <c r="B17" i="21" s="1"/>
  <c r="J25" i="19"/>
  <c r="H18" i="21"/>
  <c r="B18" i="22" s="1"/>
  <c r="J26" i="19"/>
  <c r="H19" i="21"/>
  <c r="B19" i="22" s="1"/>
  <c r="B76" i="14"/>
  <c r="B115" i="14" s="1"/>
  <c r="J76" i="13"/>
  <c r="J115" i="13" s="1"/>
  <c r="U76" i="13"/>
  <c r="U115" i="13" s="1"/>
  <c r="P5" i="26"/>
  <c r="K5" i="27"/>
  <c r="Q5" i="26"/>
  <c r="L5" i="27"/>
  <c r="B12" i="20"/>
  <c r="H12" i="20" s="1"/>
  <c r="U12" i="19"/>
  <c r="J12" i="19"/>
  <c r="U158" i="6"/>
  <c r="B125" i="27" l="1"/>
  <c r="H125" i="27" s="1"/>
  <c r="J125" i="26"/>
  <c r="Q38" i="18"/>
  <c r="Q158" i="18" s="1"/>
  <c r="B20" i="8"/>
  <c r="U20" i="7"/>
  <c r="H58" i="12"/>
  <c r="H73" i="12" s="1"/>
  <c r="B73" i="12"/>
  <c r="K135" i="15"/>
  <c r="P135" i="14"/>
  <c r="P134" i="14"/>
  <c r="K134" i="15"/>
  <c r="U134" i="13"/>
  <c r="K156" i="14"/>
  <c r="P156" i="13"/>
  <c r="B102" i="26"/>
  <c r="H102" i="26" s="1"/>
  <c r="J102" i="25"/>
  <c r="O105" i="28"/>
  <c r="T105" i="27"/>
  <c r="N105" i="28"/>
  <c r="S105" i="27"/>
  <c r="M105" i="28"/>
  <c r="R105" i="27"/>
  <c r="K105" i="28"/>
  <c r="P105" i="27"/>
  <c r="L156" i="24"/>
  <c r="Q156" i="23"/>
  <c r="L157" i="23"/>
  <c r="Q134" i="23"/>
  <c r="Q157" i="23" s="1"/>
  <c r="L134" i="24"/>
  <c r="B128" i="29"/>
  <c r="H128" i="29" s="1"/>
  <c r="J128" i="28"/>
  <c r="B129" i="30"/>
  <c r="H129" i="30" s="1"/>
  <c r="J129" i="29"/>
  <c r="U129" i="29"/>
  <c r="B130" i="30"/>
  <c r="H130" i="30" s="1"/>
  <c r="J130" i="29"/>
  <c r="U130" i="29"/>
  <c r="B131" i="30"/>
  <c r="H131" i="30" s="1"/>
  <c r="J131" i="29"/>
  <c r="U131" i="29"/>
  <c r="B132" i="30"/>
  <c r="H132" i="30" s="1"/>
  <c r="J132" i="29"/>
  <c r="U132" i="29"/>
  <c r="B133" i="30"/>
  <c r="H133" i="30" s="1"/>
  <c r="J133" i="29"/>
  <c r="U133" i="29"/>
  <c r="B95" i="29"/>
  <c r="H95" i="29" s="1"/>
  <c r="J95" i="28"/>
  <c r="U95" i="28"/>
  <c r="B94" i="29"/>
  <c r="H94" i="29" s="1"/>
  <c r="J94" i="28"/>
  <c r="U94" i="28"/>
  <c r="B104" i="29"/>
  <c r="H104" i="29" s="1"/>
  <c r="J104" i="28"/>
  <c r="U104" i="28"/>
  <c r="O157" i="24"/>
  <c r="O158" i="24" s="1"/>
  <c r="T134" i="24"/>
  <c r="T157" i="24" s="1"/>
  <c r="T158" i="24" s="1"/>
  <c r="O134" i="25"/>
  <c r="O156" i="25"/>
  <c r="T156" i="24"/>
  <c r="L105" i="29"/>
  <c r="Q105" i="28"/>
  <c r="M156" i="21"/>
  <c r="R156" i="20"/>
  <c r="M157" i="21"/>
  <c r="M158" i="21" s="1"/>
  <c r="R134" i="21"/>
  <c r="R157" i="21" s="1"/>
  <c r="R158" i="21" s="1"/>
  <c r="M134" i="22"/>
  <c r="M135" i="22"/>
  <c r="R135" i="21"/>
  <c r="N156" i="21"/>
  <c r="S156" i="20"/>
  <c r="N157" i="21"/>
  <c r="N158" i="21" s="1"/>
  <c r="S134" i="21"/>
  <c r="S157" i="21" s="1"/>
  <c r="S158" i="21" s="1"/>
  <c r="N134" i="22"/>
  <c r="N135" i="22"/>
  <c r="S135" i="21"/>
  <c r="B105" i="27"/>
  <c r="H105" i="27" s="1"/>
  <c r="J105" i="26"/>
  <c r="U105" i="26"/>
  <c r="B134" i="27"/>
  <c r="H134" i="27" s="1"/>
  <c r="J134" i="26"/>
  <c r="B156" i="24"/>
  <c r="H156" i="24" s="1"/>
  <c r="J156" i="23"/>
  <c r="B136" i="8"/>
  <c r="U136" i="7"/>
  <c r="U157" i="7" s="1"/>
  <c r="H157" i="7"/>
  <c r="J136" i="7"/>
  <c r="J157" i="7" s="1"/>
  <c r="B135" i="11"/>
  <c r="H135" i="11" s="1"/>
  <c r="J135" i="10"/>
  <c r="U135" i="10"/>
  <c r="B5" i="8"/>
  <c r="H38" i="7"/>
  <c r="K27" i="28"/>
  <c r="P27" i="27"/>
  <c r="K28" i="28"/>
  <c r="P28" i="27"/>
  <c r="K30" i="28"/>
  <c r="P30" i="27"/>
  <c r="K31" i="28"/>
  <c r="P31" i="27"/>
  <c r="K32" i="28"/>
  <c r="P32" i="27"/>
  <c r="K33" i="28"/>
  <c r="P33" i="27"/>
  <c r="K34" i="28"/>
  <c r="P34" i="27"/>
  <c r="K35" i="28"/>
  <c r="P35" i="27"/>
  <c r="K36" i="28"/>
  <c r="P36" i="27"/>
  <c r="K37" i="28"/>
  <c r="P37" i="27"/>
  <c r="K29" i="28"/>
  <c r="P29" i="27"/>
  <c r="L61" i="28"/>
  <c r="Q61" i="27"/>
  <c r="K61" i="28"/>
  <c r="P61" i="27"/>
  <c r="M61" i="28"/>
  <c r="R61" i="27"/>
  <c r="N61" i="28"/>
  <c r="S61" i="27"/>
  <c r="O61" i="28"/>
  <c r="T61" i="27"/>
  <c r="B62" i="30"/>
  <c r="H62" i="30" s="1"/>
  <c r="J62" i="29"/>
  <c r="B63" i="30"/>
  <c r="H63" i="30" s="1"/>
  <c r="J63" i="29"/>
  <c r="B64" i="30"/>
  <c r="H64" i="30" s="1"/>
  <c r="J64" i="29"/>
  <c r="B65" i="30"/>
  <c r="H65" i="30" s="1"/>
  <c r="J65" i="29"/>
  <c r="B66" i="30"/>
  <c r="H66" i="30" s="1"/>
  <c r="J66" i="29"/>
  <c r="B67" i="30"/>
  <c r="H67" i="30" s="1"/>
  <c r="J67" i="29"/>
  <c r="B68" i="30"/>
  <c r="H68" i="30" s="1"/>
  <c r="J68" i="29"/>
  <c r="B69" i="30"/>
  <c r="H69" i="30" s="1"/>
  <c r="J69" i="29"/>
  <c r="B70" i="30"/>
  <c r="H70" i="30" s="1"/>
  <c r="J70" i="29"/>
  <c r="B71" i="30"/>
  <c r="H71" i="30" s="1"/>
  <c r="J71" i="29"/>
  <c r="B72" i="30"/>
  <c r="H72" i="30" s="1"/>
  <c r="J72" i="29"/>
  <c r="K136" i="17"/>
  <c r="P136" i="16"/>
  <c r="K58" i="16"/>
  <c r="K73" i="16" s="1"/>
  <c r="P58" i="15"/>
  <c r="P73" i="15" s="1"/>
  <c r="B58" i="13"/>
  <c r="J58" i="12"/>
  <c r="J73" i="12" s="1"/>
  <c r="U58" i="12"/>
  <c r="U73" i="12" s="1"/>
  <c r="B96" i="26"/>
  <c r="H96" i="26" s="1"/>
  <c r="J96" i="25"/>
  <c r="U96" i="25"/>
  <c r="B106" i="26"/>
  <c r="H106" i="26" s="1"/>
  <c r="J106" i="25"/>
  <c r="U106" i="25"/>
  <c r="O58" i="23"/>
  <c r="T58" i="22"/>
  <c r="O135" i="27"/>
  <c r="T135" i="26"/>
  <c r="O96" i="27"/>
  <c r="T96" i="26"/>
  <c r="O106" i="27"/>
  <c r="T106" i="26"/>
  <c r="N96" i="27"/>
  <c r="S96" i="26"/>
  <c r="N106" i="27"/>
  <c r="S106" i="26"/>
  <c r="M96" i="27"/>
  <c r="R96" i="26"/>
  <c r="M106" i="27"/>
  <c r="R106" i="26"/>
  <c r="K96" i="27"/>
  <c r="P96" i="26"/>
  <c r="K106" i="27"/>
  <c r="P106" i="26"/>
  <c r="O93" i="27"/>
  <c r="T93" i="26"/>
  <c r="O103" i="27"/>
  <c r="T103" i="26"/>
  <c r="L113" i="29"/>
  <c r="Q113" i="28"/>
  <c r="L112" i="29"/>
  <c r="Q112" i="28"/>
  <c r="L111" i="29"/>
  <c r="Q111" i="28"/>
  <c r="L110" i="29"/>
  <c r="Q110" i="28"/>
  <c r="L109" i="29"/>
  <c r="Q109" i="28"/>
  <c r="L108" i="29"/>
  <c r="Q108" i="28"/>
  <c r="N107" i="29"/>
  <c r="S107" i="28"/>
  <c r="M107" i="29"/>
  <c r="R107" i="28"/>
  <c r="L107" i="29"/>
  <c r="Q107" i="28"/>
  <c r="K107" i="29"/>
  <c r="P107" i="28"/>
  <c r="B88" i="30"/>
  <c r="H88" i="30" s="1"/>
  <c r="J88" i="29"/>
  <c r="B89" i="30"/>
  <c r="H89" i="30" s="1"/>
  <c r="J89" i="29"/>
  <c r="L135" i="26"/>
  <c r="Q135" i="25"/>
  <c r="K88" i="29"/>
  <c r="P88" i="28"/>
  <c r="M88" i="29"/>
  <c r="R88" i="28"/>
  <c r="N88" i="29"/>
  <c r="S88" i="28"/>
  <c r="O88" i="29"/>
  <c r="T88" i="28"/>
  <c r="K89" i="29"/>
  <c r="P89" i="28"/>
  <c r="M89" i="29"/>
  <c r="R89" i="28"/>
  <c r="N89" i="29"/>
  <c r="S89" i="28"/>
  <c r="O89" i="29"/>
  <c r="T89" i="28"/>
  <c r="K90" i="29"/>
  <c r="P90" i="28"/>
  <c r="M90" i="29"/>
  <c r="R90" i="28"/>
  <c r="N90" i="29"/>
  <c r="S90" i="28"/>
  <c r="O90" i="29"/>
  <c r="T90" i="28"/>
  <c r="K91" i="29"/>
  <c r="P91" i="28"/>
  <c r="M91" i="29"/>
  <c r="R91" i="28"/>
  <c r="N91" i="29"/>
  <c r="S91" i="28"/>
  <c r="O91" i="29"/>
  <c r="T91" i="28"/>
  <c r="L92" i="29"/>
  <c r="Q92" i="28"/>
  <c r="L102" i="29"/>
  <c r="Q102" i="28"/>
  <c r="B37" i="28"/>
  <c r="H37" i="28" s="1"/>
  <c r="J37" i="27"/>
  <c r="U37" i="27"/>
  <c r="B36" i="28"/>
  <c r="H36" i="28" s="1"/>
  <c r="J36" i="27"/>
  <c r="U36" i="27"/>
  <c r="B35" i="28"/>
  <c r="H35" i="28" s="1"/>
  <c r="J35" i="27"/>
  <c r="U35" i="27"/>
  <c r="B34" i="28"/>
  <c r="H34" i="28" s="1"/>
  <c r="J34" i="27"/>
  <c r="U34" i="27"/>
  <c r="B33" i="28"/>
  <c r="H33" i="28" s="1"/>
  <c r="J33" i="27"/>
  <c r="U33" i="27"/>
  <c r="B32" i="28"/>
  <c r="H32" i="28" s="1"/>
  <c r="J32" i="27"/>
  <c r="U32" i="27"/>
  <c r="B31" i="28"/>
  <c r="H31" i="28" s="1"/>
  <c r="J31" i="27"/>
  <c r="U31" i="27"/>
  <c r="B30" i="28"/>
  <c r="H30" i="28" s="1"/>
  <c r="J30" i="27"/>
  <c r="U30" i="27"/>
  <c r="B29" i="28"/>
  <c r="H29" i="28" s="1"/>
  <c r="J29" i="27"/>
  <c r="U29" i="27"/>
  <c r="B28" i="28"/>
  <c r="H28" i="28" s="1"/>
  <c r="J28" i="27"/>
  <c r="U28" i="27"/>
  <c r="B27" i="28"/>
  <c r="H27" i="28" s="1"/>
  <c r="J27" i="27"/>
  <c r="U27" i="27"/>
  <c r="O37" i="30"/>
  <c r="T37" i="29"/>
  <c r="N37" i="30"/>
  <c r="S37" i="30" s="1"/>
  <c r="S37" i="29"/>
  <c r="M37" i="30"/>
  <c r="R37" i="30" s="1"/>
  <c r="R37" i="29"/>
  <c r="L37" i="30"/>
  <c r="Q37" i="30" s="1"/>
  <c r="Q37" i="29"/>
  <c r="O36" i="30"/>
  <c r="T36" i="29"/>
  <c r="N36" i="30"/>
  <c r="S36" i="30" s="1"/>
  <c r="S36" i="29"/>
  <c r="M36" i="30"/>
  <c r="R36" i="30" s="1"/>
  <c r="R36" i="29"/>
  <c r="L36" i="30"/>
  <c r="Q36" i="30" s="1"/>
  <c r="Q36" i="29"/>
  <c r="O35" i="30"/>
  <c r="T35" i="29"/>
  <c r="N35" i="30"/>
  <c r="S35" i="30" s="1"/>
  <c r="S35" i="29"/>
  <c r="M35" i="30"/>
  <c r="R35" i="30" s="1"/>
  <c r="R35" i="29"/>
  <c r="L35" i="30"/>
  <c r="Q35" i="30" s="1"/>
  <c r="Q35" i="29"/>
  <c r="O34" i="30"/>
  <c r="T34" i="29"/>
  <c r="N34" i="30"/>
  <c r="S34" i="30" s="1"/>
  <c r="S34" i="29"/>
  <c r="M34" i="30"/>
  <c r="R34" i="30" s="1"/>
  <c r="R34" i="29"/>
  <c r="L34" i="30"/>
  <c r="Q34" i="30" s="1"/>
  <c r="Q34" i="29"/>
  <c r="O33" i="30"/>
  <c r="T33" i="29"/>
  <c r="N33" i="30"/>
  <c r="S33" i="30" s="1"/>
  <c r="S33" i="29"/>
  <c r="M33" i="30"/>
  <c r="R33" i="30" s="1"/>
  <c r="R33" i="29"/>
  <c r="L33" i="30"/>
  <c r="Q33" i="30" s="1"/>
  <c r="Q33" i="29"/>
  <c r="O32" i="30"/>
  <c r="T32" i="29"/>
  <c r="N32" i="30"/>
  <c r="S32" i="30" s="1"/>
  <c r="S32" i="29"/>
  <c r="M32" i="30"/>
  <c r="R32" i="30" s="1"/>
  <c r="R32" i="29"/>
  <c r="L32" i="30"/>
  <c r="Q32" i="30" s="1"/>
  <c r="Q32" i="29"/>
  <c r="O31" i="30"/>
  <c r="T31" i="29"/>
  <c r="N31" i="30"/>
  <c r="S31" i="30" s="1"/>
  <c r="S31" i="29"/>
  <c r="M31" i="30"/>
  <c r="R31" i="30" s="1"/>
  <c r="R31" i="29"/>
  <c r="L31" i="30"/>
  <c r="Q31" i="30" s="1"/>
  <c r="Q31" i="29"/>
  <c r="O30" i="30"/>
  <c r="T30" i="29"/>
  <c r="N30" i="30"/>
  <c r="S30" i="30" s="1"/>
  <c r="S30" i="29"/>
  <c r="M30" i="30"/>
  <c r="R30" i="30" s="1"/>
  <c r="R30" i="29"/>
  <c r="L30" i="30"/>
  <c r="Q30" i="30" s="1"/>
  <c r="Q30" i="29"/>
  <c r="O29" i="30"/>
  <c r="T29" i="29"/>
  <c r="N29" i="30"/>
  <c r="S29" i="30" s="1"/>
  <c r="S29" i="29"/>
  <c r="M29" i="30"/>
  <c r="R29" i="30" s="1"/>
  <c r="R29" i="29"/>
  <c r="L29" i="30"/>
  <c r="Q29" i="30" s="1"/>
  <c r="Q29" i="29"/>
  <c r="O28" i="30"/>
  <c r="T28" i="29"/>
  <c r="N28" i="30"/>
  <c r="S28" i="30" s="1"/>
  <c r="S28" i="29"/>
  <c r="M28" i="30"/>
  <c r="R28" i="30" s="1"/>
  <c r="R28" i="29"/>
  <c r="L28" i="30"/>
  <c r="Q28" i="30" s="1"/>
  <c r="Q28" i="29"/>
  <c r="O27" i="30"/>
  <c r="T27" i="29"/>
  <c r="N27" i="30"/>
  <c r="S27" i="30" s="1"/>
  <c r="S27" i="29"/>
  <c r="M27" i="30"/>
  <c r="R27" i="30" s="1"/>
  <c r="R27" i="29"/>
  <c r="L27" i="30"/>
  <c r="Q27" i="30" s="1"/>
  <c r="Q27" i="29"/>
  <c r="J155" i="30"/>
  <c r="U155" i="30"/>
  <c r="J154" i="30"/>
  <c r="U154" i="30"/>
  <c r="J153" i="30"/>
  <c r="U153" i="30"/>
  <c r="J152" i="30"/>
  <c r="U152" i="30"/>
  <c r="J151" i="30"/>
  <c r="U151" i="30"/>
  <c r="J150" i="30"/>
  <c r="U150" i="30"/>
  <c r="J149" i="30"/>
  <c r="U149" i="30"/>
  <c r="J148" i="30"/>
  <c r="U148" i="30"/>
  <c r="J147" i="30"/>
  <c r="U147" i="30"/>
  <c r="J146" i="30"/>
  <c r="U146" i="30"/>
  <c r="J145" i="30"/>
  <c r="U145" i="30"/>
  <c r="J144" i="30"/>
  <c r="U144" i="30"/>
  <c r="J143" i="30"/>
  <c r="U143" i="30"/>
  <c r="J142" i="30"/>
  <c r="U142" i="30"/>
  <c r="J141" i="30"/>
  <c r="U141" i="30"/>
  <c r="J140" i="30"/>
  <c r="U140" i="30"/>
  <c r="J139" i="30"/>
  <c r="U139" i="30"/>
  <c r="J138" i="30"/>
  <c r="U138" i="30"/>
  <c r="J137" i="30"/>
  <c r="U137" i="30"/>
  <c r="L88" i="30"/>
  <c r="Q88" i="30" s="1"/>
  <c r="Q88" i="29"/>
  <c r="L89" i="30"/>
  <c r="Q89" i="30" s="1"/>
  <c r="Q89" i="29"/>
  <c r="L90" i="30"/>
  <c r="Q90" i="30" s="1"/>
  <c r="Q90" i="29"/>
  <c r="L91" i="30"/>
  <c r="Q91" i="30" s="1"/>
  <c r="Q91" i="29"/>
  <c r="L106" i="28"/>
  <c r="Q106" i="27"/>
  <c r="L96" i="28"/>
  <c r="Q96" i="27"/>
  <c r="L103" i="28"/>
  <c r="Q103" i="27"/>
  <c r="L93" i="28"/>
  <c r="Q93" i="27"/>
  <c r="B90" i="29"/>
  <c r="H90" i="29" s="1"/>
  <c r="J90" i="28"/>
  <c r="U90" i="28"/>
  <c r="B91" i="29"/>
  <c r="H91" i="29" s="1"/>
  <c r="J91" i="28"/>
  <c r="U91" i="28"/>
  <c r="B92" i="29"/>
  <c r="H92" i="29" s="1"/>
  <c r="J92" i="28"/>
  <c r="B107" i="29"/>
  <c r="H107" i="29" s="1"/>
  <c r="J107" i="28"/>
  <c r="B108" i="29"/>
  <c r="H108" i="29" s="1"/>
  <c r="J108" i="28"/>
  <c r="B109" i="29"/>
  <c r="H109" i="29" s="1"/>
  <c r="J109" i="28"/>
  <c r="B110" i="29"/>
  <c r="H110" i="29" s="1"/>
  <c r="J110" i="28"/>
  <c r="B111" i="29"/>
  <c r="H111" i="29" s="1"/>
  <c r="J111" i="28"/>
  <c r="B112" i="29"/>
  <c r="H112" i="29" s="1"/>
  <c r="J112" i="28"/>
  <c r="B113" i="29"/>
  <c r="H113" i="29" s="1"/>
  <c r="J113" i="28"/>
  <c r="K102" i="28"/>
  <c r="P102" i="27"/>
  <c r="K92" i="28"/>
  <c r="P92" i="27"/>
  <c r="M102" i="28"/>
  <c r="R102" i="27"/>
  <c r="M92" i="28"/>
  <c r="R92" i="27"/>
  <c r="N102" i="28"/>
  <c r="S102" i="27"/>
  <c r="N92" i="28"/>
  <c r="S92" i="27"/>
  <c r="O102" i="28"/>
  <c r="T102" i="27"/>
  <c r="O92" i="28"/>
  <c r="T92" i="27"/>
  <c r="O113" i="28"/>
  <c r="T113" i="27"/>
  <c r="N113" i="28"/>
  <c r="S113" i="27"/>
  <c r="M113" i="28"/>
  <c r="R113" i="27"/>
  <c r="U113" i="26"/>
  <c r="K113" i="28"/>
  <c r="P113" i="27"/>
  <c r="U113" i="27" s="1"/>
  <c r="O112" i="28"/>
  <c r="T112" i="27"/>
  <c r="N112" i="28"/>
  <c r="S112" i="27"/>
  <c r="M112" i="28"/>
  <c r="R112" i="27"/>
  <c r="U112" i="26"/>
  <c r="K112" i="28"/>
  <c r="P112" i="27"/>
  <c r="U112" i="27" s="1"/>
  <c r="O111" i="28"/>
  <c r="T111" i="27"/>
  <c r="N111" i="28"/>
  <c r="S111" i="27"/>
  <c r="M111" i="28"/>
  <c r="R111" i="27"/>
  <c r="U111" i="26"/>
  <c r="K111" i="28"/>
  <c r="P111" i="27"/>
  <c r="U111" i="27" s="1"/>
  <c r="O110" i="28"/>
  <c r="T110" i="27"/>
  <c r="N110" i="28"/>
  <c r="S110" i="27"/>
  <c r="M110" i="28"/>
  <c r="R110" i="27"/>
  <c r="U110" i="26"/>
  <c r="K110" i="28"/>
  <c r="P110" i="27"/>
  <c r="U110" i="27" s="1"/>
  <c r="O109" i="28"/>
  <c r="T109" i="27"/>
  <c r="N109" i="28"/>
  <c r="S109" i="27"/>
  <c r="M109" i="28"/>
  <c r="R109" i="27"/>
  <c r="U109" i="26"/>
  <c r="K109" i="28"/>
  <c r="P109" i="27"/>
  <c r="U109" i="27" s="1"/>
  <c r="O108" i="28"/>
  <c r="T108" i="27"/>
  <c r="N108" i="28"/>
  <c r="S108" i="27"/>
  <c r="M108" i="28"/>
  <c r="R108" i="27"/>
  <c r="U108" i="26"/>
  <c r="K108" i="28"/>
  <c r="P108" i="27"/>
  <c r="U108" i="27" s="1"/>
  <c r="O107" i="28"/>
  <c r="T107" i="27"/>
  <c r="U107" i="27" s="1"/>
  <c r="K103" i="26"/>
  <c r="P103" i="25"/>
  <c r="K93" i="26"/>
  <c r="P93" i="25"/>
  <c r="P115" i="25" s="1"/>
  <c r="M103" i="26"/>
  <c r="R103" i="25"/>
  <c r="M93" i="26"/>
  <c r="R93" i="25"/>
  <c r="R115" i="25" s="1"/>
  <c r="N103" i="26"/>
  <c r="S103" i="25"/>
  <c r="N93" i="26"/>
  <c r="S93" i="25"/>
  <c r="S115" i="25" s="1"/>
  <c r="L58" i="23"/>
  <c r="Q58" i="22"/>
  <c r="L136" i="24"/>
  <c r="Q136" i="23"/>
  <c r="M58" i="22"/>
  <c r="R58" i="21"/>
  <c r="M136" i="24"/>
  <c r="R136" i="23"/>
  <c r="N58" i="22"/>
  <c r="S58" i="21"/>
  <c r="N136" i="24"/>
  <c r="S136" i="23"/>
  <c r="B103" i="25"/>
  <c r="H103" i="25" s="1"/>
  <c r="J104" i="24"/>
  <c r="U104" i="24"/>
  <c r="B93" i="25"/>
  <c r="H93" i="25" s="1"/>
  <c r="J93" i="24"/>
  <c r="U93" i="24"/>
  <c r="L62" i="29"/>
  <c r="Q62" i="28"/>
  <c r="U62" i="27"/>
  <c r="K62" i="29"/>
  <c r="P62" i="28"/>
  <c r="M62" i="29"/>
  <c r="R62" i="28"/>
  <c r="N62" i="29"/>
  <c r="S62" i="28"/>
  <c r="O62" i="29"/>
  <c r="T62" i="28"/>
  <c r="L63" i="29"/>
  <c r="Q63" i="28"/>
  <c r="U63" i="27"/>
  <c r="K63" i="29"/>
  <c r="P63" i="28"/>
  <c r="M63" i="29"/>
  <c r="R63" i="28"/>
  <c r="N63" i="29"/>
  <c r="S63" i="28"/>
  <c r="O63" i="29"/>
  <c r="T63" i="28"/>
  <c r="L64" i="29"/>
  <c r="Q64" i="28"/>
  <c r="U64" i="27"/>
  <c r="K64" i="29"/>
  <c r="P64" i="28"/>
  <c r="M64" i="29"/>
  <c r="R64" i="28"/>
  <c r="N64" i="29"/>
  <c r="S64" i="28"/>
  <c r="O64" i="29"/>
  <c r="T64" i="28"/>
  <c r="L65" i="29"/>
  <c r="Q65" i="28"/>
  <c r="U65" i="27"/>
  <c r="K65" i="29"/>
  <c r="P65" i="28"/>
  <c r="M65" i="29"/>
  <c r="R65" i="28"/>
  <c r="N65" i="29"/>
  <c r="S65" i="28"/>
  <c r="O65" i="29"/>
  <c r="T65" i="28"/>
  <c r="L66" i="29"/>
  <c r="Q66" i="28"/>
  <c r="U66" i="27"/>
  <c r="K66" i="29"/>
  <c r="P66" i="28"/>
  <c r="M66" i="29"/>
  <c r="R66" i="28"/>
  <c r="N66" i="29"/>
  <c r="S66" i="28"/>
  <c r="O66" i="29"/>
  <c r="T66" i="28"/>
  <c r="L67" i="29"/>
  <c r="Q67" i="28"/>
  <c r="U67" i="27"/>
  <c r="K67" i="29"/>
  <c r="P67" i="28"/>
  <c r="M67" i="29"/>
  <c r="R67" i="28"/>
  <c r="N67" i="29"/>
  <c r="S67" i="28"/>
  <c r="O67" i="29"/>
  <c r="T67" i="28"/>
  <c r="L68" i="29"/>
  <c r="Q68" i="28"/>
  <c r="U68" i="27"/>
  <c r="K68" i="29"/>
  <c r="P68" i="28"/>
  <c r="M68" i="29"/>
  <c r="R68" i="28"/>
  <c r="N68" i="29"/>
  <c r="S68" i="28"/>
  <c r="O68" i="29"/>
  <c r="T68" i="28"/>
  <c r="L69" i="29"/>
  <c r="Q69" i="28"/>
  <c r="U69" i="27"/>
  <c r="K69" i="29"/>
  <c r="P69" i="28"/>
  <c r="M69" i="29"/>
  <c r="R69" i="28"/>
  <c r="N69" i="29"/>
  <c r="S69" i="28"/>
  <c r="O69" i="29"/>
  <c r="T69" i="28"/>
  <c r="L70" i="29"/>
  <c r="Q70" i="28"/>
  <c r="U70" i="27"/>
  <c r="K70" i="29"/>
  <c r="P70" i="28"/>
  <c r="M70" i="29"/>
  <c r="R70" i="28"/>
  <c r="N70" i="29"/>
  <c r="S70" i="28"/>
  <c r="O70" i="29"/>
  <c r="T70" i="28"/>
  <c r="L71" i="29"/>
  <c r="Q71" i="28"/>
  <c r="U71" i="27"/>
  <c r="K71" i="29"/>
  <c r="P71" i="28"/>
  <c r="M71" i="29"/>
  <c r="R71" i="28"/>
  <c r="N71" i="29"/>
  <c r="S71" i="28"/>
  <c r="O71" i="29"/>
  <c r="T71" i="28"/>
  <c r="L72" i="29"/>
  <c r="Q72" i="28"/>
  <c r="U72" i="27"/>
  <c r="K72" i="29"/>
  <c r="P72" i="28"/>
  <c r="M72" i="29"/>
  <c r="R72" i="28"/>
  <c r="N72" i="29"/>
  <c r="S72" i="28"/>
  <c r="O72" i="29"/>
  <c r="T72" i="28"/>
  <c r="O136" i="26"/>
  <c r="T136" i="25"/>
  <c r="O114" i="26"/>
  <c r="T114" i="25"/>
  <c r="N114" i="27"/>
  <c r="S114" i="26"/>
  <c r="M114" i="27"/>
  <c r="R114" i="26"/>
  <c r="L114" i="27"/>
  <c r="Q114" i="26"/>
  <c r="K114" i="27"/>
  <c r="P114" i="26"/>
  <c r="B119" i="28"/>
  <c r="H119" i="28" s="1"/>
  <c r="J119" i="27"/>
  <c r="B120" i="28"/>
  <c r="H120" i="28" s="1"/>
  <c r="J120" i="27"/>
  <c r="B121" i="28"/>
  <c r="H121" i="28" s="1"/>
  <c r="J121" i="27"/>
  <c r="B122" i="28"/>
  <c r="H122" i="28" s="1"/>
  <c r="J122" i="27"/>
  <c r="B123" i="28"/>
  <c r="H123" i="28" s="1"/>
  <c r="J123" i="27"/>
  <c r="B124" i="28"/>
  <c r="H124" i="28" s="1"/>
  <c r="J124" i="27"/>
  <c r="B126" i="28"/>
  <c r="H126" i="28" s="1"/>
  <c r="J126" i="27"/>
  <c r="B127" i="28"/>
  <c r="H127" i="28" s="1"/>
  <c r="J127" i="27"/>
  <c r="P20" i="19"/>
  <c r="P38" i="19" s="1"/>
  <c r="B22" i="28"/>
  <c r="H22" i="28" s="1"/>
  <c r="J22" i="27"/>
  <c r="U22" i="27"/>
  <c r="B21" i="28"/>
  <c r="H21" i="28" s="1"/>
  <c r="J21" i="27"/>
  <c r="U21" i="27"/>
  <c r="L158" i="18"/>
  <c r="R20" i="25"/>
  <c r="R38" i="25" s="1"/>
  <c r="M38" i="25"/>
  <c r="S20" i="25"/>
  <c r="S38" i="25" s="1"/>
  <c r="N38" i="25"/>
  <c r="T20" i="26"/>
  <c r="T38" i="26" s="1"/>
  <c r="O38" i="26"/>
  <c r="U19" i="21"/>
  <c r="J19" i="21"/>
  <c r="U18" i="21"/>
  <c r="J18" i="21"/>
  <c r="J24" i="27"/>
  <c r="U24" i="27"/>
  <c r="T133" i="26"/>
  <c r="O133" i="27"/>
  <c r="S133" i="26"/>
  <c r="N133" i="27"/>
  <c r="R133" i="26"/>
  <c r="M133" i="27"/>
  <c r="P133" i="26"/>
  <c r="K133" i="27"/>
  <c r="Q133" i="26"/>
  <c r="L133" i="27"/>
  <c r="U133" i="25"/>
  <c r="T132" i="26"/>
  <c r="O132" i="27"/>
  <c r="S132" i="26"/>
  <c r="N132" i="27"/>
  <c r="R132" i="26"/>
  <c r="M132" i="27"/>
  <c r="P132" i="26"/>
  <c r="K132" i="27"/>
  <c r="Q132" i="26"/>
  <c r="L132" i="27"/>
  <c r="U132" i="25"/>
  <c r="T131" i="26"/>
  <c r="O131" i="27"/>
  <c r="S131" i="26"/>
  <c r="N131" i="27"/>
  <c r="R131" i="26"/>
  <c r="M131" i="27"/>
  <c r="P131" i="26"/>
  <c r="K131" i="27"/>
  <c r="Q131" i="26"/>
  <c r="L131" i="27"/>
  <c r="U131" i="25"/>
  <c r="T130" i="26"/>
  <c r="O130" i="27"/>
  <c r="S130" i="26"/>
  <c r="N130" i="27"/>
  <c r="R130" i="26"/>
  <c r="M130" i="27"/>
  <c r="P130" i="26"/>
  <c r="K130" i="27"/>
  <c r="Q130" i="26"/>
  <c r="L130" i="27"/>
  <c r="U130" i="25"/>
  <c r="T129" i="26"/>
  <c r="O129" i="27"/>
  <c r="S129" i="26"/>
  <c r="N129" i="27"/>
  <c r="R129" i="26"/>
  <c r="M129" i="27"/>
  <c r="P129" i="26"/>
  <c r="K129" i="27"/>
  <c r="Q129" i="26"/>
  <c r="L129" i="27"/>
  <c r="U129" i="25"/>
  <c r="T128" i="26"/>
  <c r="O128" i="27"/>
  <c r="S128" i="26"/>
  <c r="N128" i="27"/>
  <c r="R128" i="26"/>
  <c r="M128" i="27"/>
  <c r="P128" i="26"/>
  <c r="K128" i="27"/>
  <c r="Q128" i="26"/>
  <c r="L128" i="27"/>
  <c r="U128" i="25"/>
  <c r="T127" i="26"/>
  <c r="O127" i="27"/>
  <c r="S127" i="26"/>
  <c r="N127" i="27"/>
  <c r="R127" i="26"/>
  <c r="M127" i="27"/>
  <c r="P127" i="26"/>
  <c r="K127" i="27"/>
  <c r="Q127" i="26"/>
  <c r="L127" i="27"/>
  <c r="U127" i="25"/>
  <c r="T126" i="26"/>
  <c r="O126" i="27"/>
  <c r="S126" i="26"/>
  <c r="N126" i="27"/>
  <c r="R126" i="26"/>
  <c r="M126" i="27"/>
  <c r="P126" i="26"/>
  <c r="K126" i="27"/>
  <c r="Q126" i="26"/>
  <c r="L126" i="27"/>
  <c r="U126" i="25"/>
  <c r="T125" i="26"/>
  <c r="O125" i="27"/>
  <c r="S125" i="26"/>
  <c r="N125" i="27"/>
  <c r="R125" i="26"/>
  <c r="M125" i="27"/>
  <c r="P125" i="26"/>
  <c r="K125" i="27"/>
  <c r="Q125" i="26"/>
  <c r="L125" i="27"/>
  <c r="U125" i="25"/>
  <c r="T124" i="26"/>
  <c r="O124" i="27"/>
  <c r="S124" i="26"/>
  <c r="N124" i="27"/>
  <c r="R124" i="26"/>
  <c r="M124" i="27"/>
  <c r="P124" i="26"/>
  <c r="K124" i="27"/>
  <c r="Q124" i="26"/>
  <c r="L124" i="27"/>
  <c r="U124" i="25"/>
  <c r="T123" i="26"/>
  <c r="O123" i="27"/>
  <c r="S123" i="26"/>
  <c r="N123" i="27"/>
  <c r="R123" i="26"/>
  <c r="M123" i="27"/>
  <c r="P123" i="26"/>
  <c r="K123" i="27"/>
  <c r="Q123" i="26"/>
  <c r="L123" i="27"/>
  <c r="U123" i="25"/>
  <c r="T122" i="26"/>
  <c r="O122" i="27"/>
  <c r="S122" i="26"/>
  <c r="N122" i="27"/>
  <c r="R122" i="26"/>
  <c r="M122" i="27"/>
  <c r="P122" i="26"/>
  <c r="K122" i="27"/>
  <c r="Q122" i="26"/>
  <c r="L122" i="27"/>
  <c r="U122" i="25"/>
  <c r="T121" i="26"/>
  <c r="O121" i="27"/>
  <c r="S121" i="26"/>
  <c r="N121" i="27"/>
  <c r="R121" i="26"/>
  <c r="M121" i="27"/>
  <c r="P121" i="26"/>
  <c r="K121" i="27"/>
  <c r="Q121" i="26"/>
  <c r="L121" i="27"/>
  <c r="U121" i="25"/>
  <c r="T120" i="26"/>
  <c r="O120" i="27"/>
  <c r="S120" i="26"/>
  <c r="N120" i="27"/>
  <c r="R120" i="26"/>
  <c r="M120" i="27"/>
  <c r="P120" i="26"/>
  <c r="K120" i="27"/>
  <c r="Q120" i="26"/>
  <c r="L120" i="27"/>
  <c r="U120" i="25"/>
  <c r="T119" i="27"/>
  <c r="O119" i="28"/>
  <c r="T119" i="28" s="1"/>
  <c r="S119" i="27"/>
  <c r="N119" i="28"/>
  <c r="S119" i="28" s="1"/>
  <c r="R119" i="27"/>
  <c r="M119" i="28"/>
  <c r="R119" i="28" s="1"/>
  <c r="Q119" i="27"/>
  <c r="L119" i="28"/>
  <c r="Q119" i="28" s="1"/>
  <c r="P119" i="27"/>
  <c r="U119" i="27" s="1"/>
  <c r="K119" i="28"/>
  <c r="P119" i="28" s="1"/>
  <c r="U119" i="28" s="1"/>
  <c r="U119" i="26"/>
  <c r="R41" i="26"/>
  <c r="R73" i="26" s="1"/>
  <c r="M41" i="27"/>
  <c r="R23" i="28" s="1"/>
  <c r="M73" i="26"/>
  <c r="S41" i="26"/>
  <c r="S73" i="26" s="1"/>
  <c r="N41" i="27"/>
  <c r="S23" i="28" s="1"/>
  <c r="N73" i="26"/>
  <c r="O118" i="27"/>
  <c r="N118" i="27"/>
  <c r="M118" i="27"/>
  <c r="L118" i="27"/>
  <c r="K118" i="27"/>
  <c r="T6" i="27"/>
  <c r="H118" i="14"/>
  <c r="Q77" i="27"/>
  <c r="L77" i="28"/>
  <c r="P77" i="27"/>
  <c r="K77" i="28"/>
  <c r="U77" i="26"/>
  <c r="R77" i="27"/>
  <c r="M77" i="28"/>
  <c r="S77" i="27"/>
  <c r="N77" i="28"/>
  <c r="T77" i="27"/>
  <c r="O77" i="28"/>
  <c r="Q78" i="27"/>
  <c r="L78" i="28"/>
  <c r="P78" i="27"/>
  <c r="K78" i="28"/>
  <c r="U78" i="26"/>
  <c r="R78" i="27"/>
  <c r="M78" i="28"/>
  <c r="S78" i="27"/>
  <c r="N78" i="28"/>
  <c r="T78" i="27"/>
  <c r="O78" i="28"/>
  <c r="Q79" i="27"/>
  <c r="L79" i="28"/>
  <c r="P79" i="27"/>
  <c r="K79" i="28"/>
  <c r="U79" i="26"/>
  <c r="R79" i="27"/>
  <c r="M79" i="28"/>
  <c r="S79" i="27"/>
  <c r="N79" i="28"/>
  <c r="T79" i="27"/>
  <c r="O79" i="28"/>
  <c r="Q80" i="27"/>
  <c r="L80" i="28"/>
  <c r="P80" i="27"/>
  <c r="K80" i="28"/>
  <c r="U80" i="26"/>
  <c r="R80" i="27"/>
  <c r="M80" i="28"/>
  <c r="S80" i="27"/>
  <c r="N80" i="28"/>
  <c r="T80" i="27"/>
  <c r="O80" i="28"/>
  <c r="Q81" i="27"/>
  <c r="L81" i="28"/>
  <c r="P81" i="27"/>
  <c r="K81" i="28"/>
  <c r="U81" i="26"/>
  <c r="R81" i="27"/>
  <c r="M81" i="28"/>
  <c r="S81" i="27"/>
  <c r="N81" i="28"/>
  <c r="T81" i="27"/>
  <c r="O81" i="28"/>
  <c r="Q82" i="27"/>
  <c r="L82" i="28"/>
  <c r="P82" i="27"/>
  <c r="K82" i="28"/>
  <c r="U82" i="26"/>
  <c r="R82" i="27"/>
  <c r="M82" i="28"/>
  <c r="S82" i="27"/>
  <c r="N82" i="28"/>
  <c r="T82" i="27"/>
  <c r="O82" i="28"/>
  <c r="Q83" i="27"/>
  <c r="L83" i="28"/>
  <c r="P83" i="27"/>
  <c r="K83" i="28"/>
  <c r="U83" i="26"/>
  <c r="R83" i="27"/>
  <c r="M83" i="28"/>
  <c r="S83" i="27"/>
  <c r="N83" i="28"/>
  <c r="T83" i="27"/>
  <c r="O83" i="28"/>
  <c r="Q84" i="27"/>
  <c r="L84" i="28"/>
  <c r="P84" i="27"/>
  <c r="K84" i="28"/>
  <c r="U84" i="26"/>
  <c r="R84" i="27"/>
  <c r="M84" i="28"/>
  <c r="S84" i="27"/>
  <c r="N84" i="28"/>
  <c r="T84" i="27"/>
  <c r="O84" i="28"/>
  <c r="Q85" i="27"/>
  <c r="L85" i="28"/>
  <c r="P85" i="27"/>
  <c r="K85" i="28"/>
  <c r="U85" i="26"/>
  <c r="R85" i="27"/>
  <c r="M85" i="28"/>
  <c r="S85" i="27"/>
  <c r="N85" i="28"/>
  <c r="T85" i="27"/>
  <c r="O85" i="28"/>
  <c r="Q86" i="27"/>
  <c r="L86" i="28"/>
  <c r="P86" i="27"/>
  <c r="K86" i="28"/>
  <c r="U86" i="26"/>
  <c r="R86" i="27"/>
  <c r="M86" i="28"/>
  <c r="S86" i="27"/>
  <c r="N86" i="28"/>
  <c r="T86" i="27"/>
  <c r="O86" i="28"/>
  <c r="Q87" i="27"/>
  <c r="L87" i="28"/>
  <c r="P87" i="27"/>
  <c r="K87" i="28"/>
  <c r="U87" i="26"/>
  <c r="R87" i="27"/>
  <c r="M87" i="28"/>
  <c r="S87" i="27"/>
  <c r="N87" i="28"/>
  <c r="T87" i="27"/>
  <c r="O87" i="28"/>
  <c r="Q99" i="27"/>
  <c r="L99" i="28"/>
  <c r="P99" i="27"/>
  <c r="K99" i="28"/>
  <c r="R99" i="27"/>
  <c r="M99" i="28"/>
  <c r="S99" i="27"/>
  <c r="N99" i="28"/>
  <c r="T99" i="27"/>
  <c r="O99" i="28"/>
  <c r="Q100" i="27"/>
  <c r="L100" i="28"/>
  <c r="P100" i="27"/>
  <c r="K100" i="28"/>
  <c r="R100" i="27"/>
  <c r="M100" i="28"/>
  <c r="S100" i="27"/>
  <c r="N100" i="28"/>
  <c r="T100" i="27"/>
  <c r="O100" i="28"/>
  <c r="Q101" i="27"/>
  <c r="L101" i="28"/>
  <c r="P101" i="27"/>
  <c r="K101" i="28"/>
  <c r="R101" i="27"/>
  <c r="M101" i="28"/>
  <c r="S101" i="27"/>
  <c r="N101" i="28"/>
  <c r="T101" i="27"/>
  <c r="O101" i="28"/>
  <c r="R42" i="27"/>
  <c r="M42" i="28"/>
  <c r="R24" i="29" s="1"/>
  <c r="S42" i="27"/>
  <c r="N42" i="28"/>
  <c r="S24" i="29" s="1"/>
  <c r="T42" i="27"/>
  <c r="O42" i="28"/>
  <c r="T24" i="29" s="1"/>
  <c r="R43" i="27"/>
  <c r="M43" i="28"/>
  <c r="S43" i="27"/>
  <c r="N43" i="28"/>
  <c r="T43" i="27"/>
  <c r="O43" i="28"/>
  <c r="R44" i="27"/>
  <c r="M44" i="28"/>
  <c r="S44" i="27"/>
  <c r="N44" i="28"/>
  <c r="T44" i="27"/>
  <c r="O44" i="28"/>
  <c r="R45" i="27"/>
  <c r="M45" i="28"/>
  <c r="S45" i="27"/>
  <c r="N45" i="28"/>
  <c r="T45" i="27"/>
  <c r="O45" i="28"/>
  <c r="R46" i="27"/>
  <c r="M46" i="28"/>
  <c r="S46" i="27"/>
  <c r="N46" i="28"/>
  <c r="T46" i="27"/>
  <c r="O46" i="28"/>
  <c r="R47" i="27"/>
  <c r="M47" i="28"/>
  <c r="S47" i="27"/>
  <c r="N47" i="28"/>
  <c r="T47" i="27"/>
  <c r="O47" i="28"/>
  <c r="R48" i="27"/>
  <c r="M48" i="28"/>
  <c r="S48" i="27"/>
  <c r="N48" i="28"/>
  <c r="T48" i="27"/>
  <c r="O48" i="28"/>
  <c r="R49" i="27"/>
  <c r="M49" i="28"/>
  <c r="S49" i="27"/>
  <c r="N49" i="28"/>
  <c r="T49" i="27"/>
  <c r="O49" i="28"/>
  <c r="R50" i="27"/>
  <c r="M50" i="28"/>
  <c r="S50" i="27"/>
  <c r="N50" i="28"/>
  <c r="T50" i="27"/>
  <c r="O50" i="28"/>
  <c r="R51" i="27"/>
  <c r="M51" i="28"/>
  <c r="S51" i="27"/>
  <c r="N51" i="28"/>
  <c r="T51" i="27"/>
  <c r="O51" i="28"/>
  <c r="R52" i="27"/>
  <c r="M52" i="28"/>
  <c r="S52" i="27"/>
  <c r="N52" i="28"/>
  <c r="T52" i="27"/>
  <c r="O52" i="28"/>
  <c r="R53" i="27"/>
  <c r="M53" i="28"/>
  <c r="S53" i="27"/>
  <c r="N53" i="28"/>
  <c r="T53" i="27"/>
  <c r="O53" i="28"/>
  <c r="R54" i="27"/>
  <c r="M54" i="28"/>
  <c r="S54" i="27"/>
  <c r="N54" i="28"/>
  <c r="T54" i="27"/>
  <c r="O54" i="28"/>
  <c r="R55" i="27"/>
  <c r="M55" i="28"/>
  <c r="S55" i="27"/>
  <c r="N55" i="28"/>
  <c r="T55" i="27"/>
  <c r="O55" i="28"/>
  <c r="R56" i="27"/>
  <c r="M56" i="28"/>
  <c r="S56" i="27"/>
  <c r="N56" i="28"/>
  <c r="T56" i="27"/>
  <c r="O56" i="28"/>
  <c r="R57" i="27"/>
  <c r="M57" i="28"/>
  <c r="S57" i="27"/>
  <c r="N57" i="28"/>
  <c r="T57" i="27"/>
  <c r="O57" i="28"/>
  <c r="T41" i="27"/>
  <c r="T73" i="27" s="1"/>
  <c r="O73" i="27"/>
  <c r="O41" i="28"/>
  <c r="T23" i="29" s="1"/>
  <c r="T73" i="26"/>
  <c r="R6" i="27"/>
  <c r="S6" i="27"/>
  <c r="R7" i="27"/>
  <c r="S7" i="27"/>
  <c r="T7" i="27"/>
  <c r="R8" i="27"/>
  <c r="S8" i="27"/>
  <c r="T8" i="27"/>
  <c r="R9" i="27"/>
  <c r="S9" i="27"/>
  <c r="T9" i="27"/>
  <c r="R10" i="27"/>
  <c r="S10" i="27"/>
  <c r="T10" i="27"/>
  <c r="R11" i="27"/>
  <c r="S11" i="27"/>
  <c r="T11" i="27"/>
  <c r="R12" i="27"/>
  <c r="S12" i="27"/>
  <c r="T12" i="27"/>
  <c r="R13" i="27"/>
  <c r="S13" i="27"/>
  <c r="T13" i="27"/>
  <c r="R14" i="27"/>
  <c r="S14" i="27"/>
  <c r="T14" i="27"/>
  <c r="R15" i="27"/>
  <c r="S15" i="27"/>
  <c r="T15" i="27"/>
  <c r="R16" i="27"/>
  <c r="S16" i="27"/>
  <c r="T16" i="27"/>
  <c r="R17" i="27"/>
  <c r="S17" i="27"/>
  <c r="T17" i="27"/>
  <c r="R25" i="27"/>
  <c r="R18" i="29"/>
  <c r="S25" i="27"/>
  <c r="S18" i="29"/>
  <c r="T25" i="27"/>
  <c r="T18" i="29"/>
  <c r="R26" i="27"/>
  <c r="R19" i="29"/>
  <c r="S26" i="27"/>
  <c r="S19" i="29"/>
  <c r="T26" i="27"/>
  <c r="T19" i="29"/>
  <c r="B77" i="29"/>
  <c r="H77" i="29" s="1"/>
  <c r="J77" i="28"/>
  <c r="B78" i="29"/>
  <c r="H78" i="29" s="1"/>
  <c r="J78" i="28"/>
  <c r="B79" i="29"/>
  <c r="H79" i="29" s="1"/>
  <c r="J79" i="28"/>
  <c r="B80" i="29"/>
  <c r="H80" i="29" s="1"/>
  <c r="J80" i="28"/>
  <c r="B81" i="29"/>
  <c r="H81" i="29" s="1"/>
  <c r="J81" i="28"/>
  <c r="B82" i="29"/>
  <c r="H82" i="29" s="1"/>
  <c r="J82" i="28"/>
  <c r="B83" i="29"/>
  <c r="H83" i="29" s="1"/>
  <c r="J83" i="28"/>
  <c r="B84" i="29"/>
  <c r="H84" i="29" s="1"/>
  <c r="J84" i="28"/>
  <c r="B85" i="29"/>
  <c r="H85" i="29" s="1"/>
  <c r="J85" i="28"/>
  <c r="B86" i="29"/>
  <c r="H86" i="29" s="1"/>
  <c r="J86" i="28"/>
  <c r="B87" i="29"/>
  <c r="H87" i="29" s="1"/>
  <c r="J87" i="28"/>
  <c r="B99" i="29"/>
  <c r="H99" i="29" s="1"/>
  <c r="J99" i="28"/>
  <c r="B100" i="29"/>
  <c r="H100" i="29" s="1"/>
  <c r="J100" i="28"/>
  <c r="B101" i="29"/>
  <c r="H101" i="29" s="1"/>
  <c r="J101" i="28"/>
  <c r="T5" i="28"/>
  <c r="O5" i="29"/>
  <c r="S5" i="27"/>
  <c r="N5" i="28"/>
  <c r="R5" i="27"/>
  <c r="M5" i="28"/>
  <c r="T76" i="26"/>
  <c r="T115" i="26" s="1"/>
  <c r="O76" i="27"/>
  <c r="S76" i="26"/>
  <c r="N76" i="27"/>
  <c r="R76" i="26"/>
  <c r="M76" i="27"/>
  <c r="Q76" i="26"/>
  <c r="Q115" i="26" s="1"/>
  <c r="L76" i="27"/>
  <c r="P76" i="26"/>
  <c r="K76" i="27"/>
  <c r="H47" i="15"/>
  <c r="B47" i="16" s="1"/>
  <c r="B42" i="27"/>
  <c r="H42" i="27" s="1"/>
  <c r="H24" i="28" s="1"/>
  <c r="B24" i="29" s="1"/>
  <c r="J42" i="26"/>
  <c r="P42" i="26"/>
  <c r="K42" i="27"/>
  <c r="K24" i="28" s="1"/>
  <c r="P24" i="28" s="1"/>
  <c r="Q42" i="26"/>
  <c r="L42" i="27"/>
  <c r="Q24" i="28" s="1"/>
  <c r="B43" i="27"/>
  <c r="H43" i="27" s="1"/>
  <c r="J43" i="26"/>
  <c r="P43" i="26"/>
  <c r="K43" i="27"/>
  <c r="Q43" i="26"/>
  <c r="L43" i="27"/>
  <c r="U43" i="25"/>
  <c r="B44" i="27"/>
  <c r="H44" i="27" s="1"/>
  <c r="J44" i="26"/>
  <c r="P44" i="26"/>
  <c r="K44" i="27"/>
  <c r="Q44" i="26"/>
  <c r="L44" i="27"/>
  <c r="U44" i="25"/>
  <c r="B45" i="27"/>
  <c r="H45" i="27" s="1"/>
  <c r="J45" i="26"/>
  <c r="P45" i="26"/>
  <c r="K45" i="27"/>
  <c r="Q45" i="26"/>
  <c r="L45" i="27"/>
  <c r="U45" i="25"/>
  <c r="B46" i="27"/>
  <c r="H46" i="27" s="1"/>
  <c r="J46" i="26"/>
  <c r="P46" i="26"/>
  <c r="K46" i="27"/>
  <c r="Q46" i="26"/>
  <c r="L46" i="27"/>
  <c r="U46" i="25"/>
  <c r="B48" i="27"/>
  <c r="H48" i="27" s="1"/>
  <c r="J48" i="26"/>
  <c r="P48" i="26"/>
  <c r="K48" i="27"/>
  <c r="Q48" i="26"/>
  <c r="L48" i="27"/>
  <c r="U48" i="25"/>
  <c r="B49" i="27"/>
  <c r="H49" i="27" s="1"/>
  <c r="J49" i="26"/>
  <c r="P49" i="26"/>
  <c r="K49" i="27"/>
  <c r="Q49" i="26"/>
  <c r="L49" i="27"/>
  <c r="U49" i="25"/>
  <c r="B50" i="27"/>
  <c r="H50" i="27" s="1"/>
  <c r="J50" i="26"/>
  <c r="P50" i="26"/>
  <c r="K50" i="27"/>
  <c r="Q50" i="26"/>
  <c r="L50" i="27"/>
  <c r="U50" i="25"/>
  <c r="B51" i="27"/>
  <c r="H51" i="27" s="1"/>
  <c r="J51" i="26"/>
  <c r="P51" i="26"/>
  <c r="K51" i="27"/>
  <c r="Q51" i="26"/>
  <c r="L51" i="27"/>
  <c r="U51" i="25"/>
  <c r="B52" i="27"/>
  <c r="H52" i="27" s="1"/>
  <c r="J52" i="26"/>
  <c r="P52" i="26"/>
  <c r="K52" i="27"/>
  <c r="Q52" i="26"/>
  <c r="L52" i="27"/>
  <c r="U52" i="25"/>
  <c r="B53" i="27"/>
  <c r="H53" i="27" s="1"/>
  <c r="J53" i="26"/>
  <c r="P53" i="26"/>
  <c r="K53" i="27"/>
  <c r="Q53" i="26"/>
  <c r="L53" i="27"/>
  <c r="U53" i="25"/>
  <c r="B54" i="27"/>
  <c r="H54" i="27" s="1"/>
  <c r="J54" i="26"/>
  <c r="P54" i="26"/>
  <c r="K54" i="27"/>
  <c r="Q54" i="26"/>
  <c r="L54" i="27"/>
  <c r="U54" i="25"/>
  <c r="B55" i="27"/>
  <c r="H55" i="27" s="1"/>
  <c r="J55" i="26"/>
  <c r="P55" i="26"/>
  <c r="K55" i="27"/>
  <c r="Q55" i="26"/>
  <c r="L55" i="27"/>
  <c r="U55" i="25"/>
  <c r="B56" i="27"/>
  <c r="H56" i="27" s="1"/>
  <c r="J56" i="26"/>
  <c r="P56" i="26"/>
  <c r="K56" i="27"/>
  <c r="Q56" i="26"/>
  <c r="L56" i="27"/>
  <c r="U56" i="25"/>
  <c r="B57" i="27"/>
  <c r="H57" i="27" s="1"/>
  <c r="J57" i="26"/>
  <c r="P57" i="26"/>
  <c r="K57" i="27"/>
  <c r="Q57" i="26"/>
  <c r="L57" i="27"/>
  <c r="U57" i="25"/>
  <c r="P47" i="26"/>
  <c r="K47" i="27"/>
  <c r="Q47" i="26"/>
  <c r="L47" i="27"/>
  <c r="Q41" i="26"/>
  <c r="Q73" i="26" s="1"/>
  <c r="L41" i="27"/>
  <c r="Q23" i="28" s="1"/>
  <c r="L73" i="26"/>
  <c r="K73" i="26"/>
  <c r="P41" i="26"/>
  <c r="P73" i="26" s="1"/>
  <c r="K41" i="27"/>
  <c r="K23" i="28" s="1"/>
  <c r="P23" i="28" s="1"/>
  <c r="H41" i="19"/>
  <c r="J26" i="20"/>
  <c r="H19" i="22"/>
  <c r="B19" i="23" s="1"/>
  <c r="J25" i="20"/>
  <c r="H18" i="22"/>
  <c r="B18" i="23" s="1"/>
  <c r="U17" i="20"/>
  <c r="J17" i="20"/>
  <c r="H17" i="21"/>
  <c r="B17" i="22" s="1"/>
  <c r="U16" i="20"/>
  <c r="J16" i="20"/>
  <c r="H16" i="21"/>
  <c r="B16" i="22" s="1"/>
  <c r="U15" i="20"/>
  <c r="J15" i="20"/>
  <c r="B15" i="21"/>
  <c r="H15" i="21" s="1"/>
  <c r="U14" i="20"/>
  <c r="J14" i="20"/>
  <c r="B14" i="21"/>
  <c r="H14" i="21" s="1"/>
  <c r="U13" i="20"/>
  <c r="J13" i="20"/>
  <c r="B13" i="21"/>
  <c r="H13" i="21" s="1"/>
  <c r="U11" i="20"/>
  <c r="J11" i="20"/>
  <c r="B11" i="21"/>
  <c r="H11" i="21" s="1"/>
  <c r="U10" i="20"/>
  <c r="J10" i="20"/>
  <c r="B10" i="21"/>
  <c r="H10" i="21" s="1"/>
  <c r="U9" i="20"/>
  <c r="J9" i="20"/>
  <c r="B9" i="21"/>
  <c r="H9" i="21" s="1"/>
  <c r="U8" i="20"/>
  <c r="J8" i="20"/>
  <c r="B8" i="21"/>
  <c r="H8" i="21" s="1"/>
  <c r="U7" i="20"/>
  <c r="J7" i="20"/>
  <c r="B7" i="21"/>
  <c r="H7" i="21" s="1"/>
  <c r="U6" i="20"/>
  <c r="J6" i="20"/>
  <c r="B6" i="21"/>
  <c r="H6" i="21" s="1"/>
  <c r="P6" i="26"/>
  <c r="K6" i="27"/>
  <c r="Q6" i="26"/>
  <c r="P7" i="26"/>
  <c r="K7" i="27"/>
  <c r="Q7" i="26"/>
  <c r="P8" i="26"/>
  <c r="K8" i="27"/>
  <c r="Q8" i="26"/>
  <c r="P9" i="26"/>
  <c r="K9" i="27"/>
  <c r="Q9" i="26"/>
  <c r="P10" i="26"/>
  <c r="K10" i="27"/>
  <c r="Q10" i="26"/>
  <c r="P11" i="26"/>
  <c r="K11" i="27"/>
  <c r="Q11" i="26"/>
  <c r="P12" i="26"/>
  <c r="K12" i="27"/>
  <c r="Q12" i="26"/>
  <c r="P13" i="26"/>
  <c r="K13" i="27"/>
  <c r="Q13" i="26"/>
  <c r="P14" i="26"/>
  <c r="K14" i="27"/>
  <c r="Q14" i="26"/>
  <c r="P15" i="26"/>
  <c r="K15" i="27"/>
  <c r="Q15" i="26"/>
  <c r="P16" i="26"/>
  <c r="K16" i="27"/>
  <c r="Q16" i="26"/>
  <c r="P17" i="26"/>
  <c r="K17" i="27"/>
  <c r="Q17" i="26"/>
  <c r="K25" i="27"/>
  <c r="K18" i="28" s="1"/>
  <c r="P18" i="28" s="1"/>
  <c r="Q18" i="28"/>
  <c r="P26" i="26"/>
  <c r="K26" i="27"/>
  <c r="K19" i="28" s="1"/>
  <c r="P19" i="28" s="1"/>
  <c r="Q26" i="26"/>
  <c r="Q19" i="28"/>
  <c r="H76" i="14"/>
  <c r="H115" i="14" s="1"/>
  <c r="Q5" i="27"/>
  <c r="L5" i="28"/>
  <c r="P5" i="27"/>
  <c r="K5" i="28"/>
  <c r="H158" i="7"/>
  <c r="J5" i="7"/>
  <c r="J38" i="7" s="1"/>
  <c r="U5" i="7"/>
  <c r="U38" i="7" s="1"/>
  <c r="B125" i="28" l="1"/>
  <c r="H125" i="28" s="1"/>
  <c r="J125" i="27"/>
  <c r="H23" i="20"/>
  <c r="B23" i="21" s="1"/>
  <c r="H58" i="13"/>
  <c r="H73" i="13" s="1"/>
  <c r="B73" i="13"/>
  <c r="B38" i="8"/>
  <c r="H5" i="8"/>
  <c r="B135" i="12"/>
  <c r="H135" i="12" s="1"/>
  <c r="J135" i="11"/>
  <c r="U135" i="11"/>
  <c r="H136" i="8"/>
  <c r="B157" i="8"/>
  <c r="B156" i="25"/>
  <c r="H156" i="25" s="1"/>
  <c r="J156" i="24"/>
  <c r="B134" i="28"/>
  <c r="H134" i="28" s="1"/>
  <c r="J134" i="27"/>
  <c r="B105" i="28"/>
  <c r="H105" i="28" s="1"/>
  <c r="J105" i="27"/>
  <c r="U105" i="27"/>
  <c r="N135" i="23"/>
  <c r="S135" i="22"/>
  <c r="N157" i="22"/>
  <c r="N158" i="22" s="1"/>
  <c r="S134" i="22"/>
  <c r="S157" i="22" s="1"/>
  <c r="S158" i="22" s="1"/>
  <c r="N134" i="23"/>
  <c r="N156" i="22"/>
  <c r="S156" i="21"/>
  <c r="M135" i="23"/>
  <c r="R135" i="22"/>
  <c r="M157" i="22"/>
  <c r="M158" i="22" s="1"/>
  <c r="R134" i="22"/>
  <c r="R157" i="22" s="1"/>
  <c r="R158" i="22" s="1"/>
  <c r="M134" i="23"/>
  <c r="M156" i="22"/>
  <c r="R156" i="21"/>
  <c r="L105" i="30"/>
  <c r="Q105" i="30" s="1"/>
  <c r="Q105" i="29"/>
  <c r="O156" i="26"/>
  <c r="T156" i="25"/>
  <c r="O157" i="25"/>
  <c r="O158" i="25" s="1"/>
  <c r="T134" i="25"/>
  <c r="T157" i="25" s="1"/>
  <c r="T158" i="25" s="1"/>
  <c r="O134" i="26"/>
  <c r="B104" i="30"/>
  <c r="H104" i="30" s="1"/>
  <c r="J104" i="29"/>
  <c r="U104" i="29"/>
  <c r="B94" i="30"/>
  <c r="H94" i="30" s="1"/>
  <c r="J94" i="29"/>
  <c r="U94" i="29"/>
  <c r="B95" i="30"/>
  <c r="H95" i="30" s="1"/>
  <c r="J95" i="29"/>
  <c r="U95" i="29"/>
  <c r="J133" i="30"/>
  <c r="U133" i="30"/>
  <c r="J132" i="30"/>
  <c r="U132" i="30"/>
  <c r="J131" i="30"/>
  <c r="U131" i="30"/>
  <c r="J130" i="30"/>
  <c r="U130" i="30"/>
  <c r="J129" i="30"/>
  <c r="U129" i="30"/>
  <c r="B128" i="30"/>
  <c r="H128" i="30" s="1"/>
  <c r="J128" i="29"/>
  <c r="U128" i="29"/>
  <c r="L157" i="24"/>
  <c r="Q134" i="24"/>
  <c r="Q157" i="24" s="1"/>
  <c r="L134" i="25"/>
  <c r="L156" i="25"/>
  <c r="Q156" i="24"/>
  <c r="K105" i="29"/>
  <c r="P105" i="28"/>
  <c r="M105" i="29"/>
  <c r="R105" i="28"/>
  <c r="N105" i="29"/>
  <c r="S105" i="28"/>
  <c r="O105" i="29"/>
  <c r="T105" i="28"/>
  <c r="B102" i="27"/>
  <c r="H102" i="27" s="1"/>
  <c r="J102" i="26"/>
  <c r="U102" i="26"/>
  <c r="U156" i="13"/>
  <c r="P157" i="13"/>
  <c r="P158" i="13" s="1"/>
  <c r="K156" i="15"/>
  <c r="P156" i="14"/>
  <c r="U156" i="14" s="1"/>
  <c r="K157" i="14"/>
  <c r="K158" i="14" s="1"/>
  <c r="K157" i="15"/>
  <c r="K158" i="15" s="1"/>
  <c r="P134" i="15"/>
  <c r="K134" i="16"/>
  <c r="P157" i="14"/>
  <c r="P158" i="14" s="1"/>
  <c r="U134" i="14"/>
  <c r="K135" i="16"/>
  <c r="P135" i="15"/>
  <c r="O72" i="30"/>
  <c r="T72" i="29"/>
  <c r="N72" i="30"/>
  <c r="S72" i="30" s="1"/>
  <c r="S72" i="29"/>
  <c r="M72" i="30"/>
  <c r="R72" i="30" s="1"/>
  <c r="R72" i="29"/>
  <c r="U72" i="28"/>
  <c r="K72" i="30"/>
  <c r="P72" i="29"/>
  <c r="L72" i="30"/>
  <c r="Q72" i="30" s="1"/>
  <c r="Q72" i="29"/>
  <c r="O71" i="30"/>
  <c r="T71" i="29"/>
  <c r="N71" i="30"/>
  <c r="S71" i="30" s="1"/>
  <c r="S71" i="29"/>
  <c r="M71" i="30"/>
  <c r="R71" i="30" s="1"/>
  <c r="R71" i="29"/>
  <c r="U71" i="28"/>
  <c r="K71" i="30"/>
  <c r="P71" i="29"/>
  <c r="L71" i="30"/>
  <c r="Q71" i="30" s="1"/>
  <c r="Q71" i="29"/>
  <c r="O70" i="30"/>
  <c r="T70" i="29"/>
  <c r="N70" i="30"/>
  <c r="S70" i="30" s="1"/>
  <c r="S70" i="29"/>
  <c r="M70" i="30"/>
  <c r="R70" i="30" s="1"/>
  <c r="R70" i="29"/>
  <c r="U70" i="28"/>
  <c r="K70" i="30"/>
  <c r="P70" i="29"/>
  <c r="L70" i="30"/>
  <c r="Q70" i="30" s="1"/>
  <c r="Q70" i="29"/>
  <c r="O69" i="30"/>
  <c r="T69" i="29"/>
  <c r="N69" i="30"/>
  <c r="S69" i="30" s="1"/>
  <c r="S69" i="29"/>
  <c r="M69" i="30"/>
  <c r="R69" i="30" s="1"/>
  <c r="R69" i="29"/>
  <c r="U69" i="28"/>
  <c r="K69" i="30"/>
  <c r="P69" i="29"/>
  <c r="L69" i="30"/>
  <c r="Q69" i="30" s="1"/>
  <c r="Q69" i="29"/>
  <c r="O68" i="30"/>
  <c r="T68" i="29"/>
  <c r="N68" i="30"/>
  <c r="S68" i="30" s="1"/>
  <c r="S68" i="29"/>
  <c r="M68" i="30"/>
  <c r="R68" i="30" s="1"/>
  <c r="R68" i="29"/>
  <c r="U68" i="28"/>
  <c r="K68" i="30"/>
  <c r="P68" i="29"/>
  <c r="L68" i="30"/>
  <c r="Q68" i="30" s="1"/>
  <c r="Q68" i="29"/>
  <c r="O67" i="30"/>
  <c r="T67" i="29"/>
  <c r="N67" i="30"/>
  <c r="S67" i="30" s="1"/>
  <c r="S67" i="29"/>
  <c r="M67" i="30"/>
  <c r="R67" i="30" s="1"/>
  <c r="R67" i="29"/>
  <c r="U67" i="28"/>
  <c r="K67" i="30"/>
  <c r="P67" i="29"/>
  <c r="L67" i="30"/>
  <c r="Q67" i="30" s="1"/>
  <c r="Q67" i="29"/>
  <c r="O66" i="30"/>
  <c r="T66" i="29"/>
  <c r="N66" i="30"/>
  <c r="S66" i="30" s="1"/>
  <c r="S66" i="29"/>
  <c r="M66" i="30"/>
  <c r="R66" i="30" s="1"/>
  <c r="R66" i="29"/>
  <c r="U66" i="28"/>
  <c r="K66" i="30"/>
  <c r="P66" i="29"/>
  <c r="L66" i="30"/>
  <c r="Q66" i="30" s="1"/>
  <c r="Q66" i="29"/>
  <c r="O65" i="30"/>
  <c r="T65" i="29"/>
  <c r="N65" i="30"/>
  <c r="S65" i="30" s="1"/>
  <c r="S65" i="29"/>
  <c r="M65" i="30"/>
  <c r="R65" i="30" s="1"/>
  <c r="R65" i="29"/>
  <c r="U65" i="28"/>
  <c r="K65" i="30"/>
  <c r="P65" i="29"/>
  <c r="L65" i="30"/>
  <c r="Q65" i="30" s="1"/>
  <c r="Q65" i="29"/>
  <c r="O64" i="30"/>
  <c r="T64" i="29"/>
  <c r="N64" i="30"/>
  <c r="S64" i="30" s="1"/>
  <c r="S64" i="29"/>
  <c r="M64" i="30"/>
  <c r="R64" i="30" s="1"/>
  <c r="R64" i="29"/>
  <c r="U64" i="28"/>
  <c r="K64" i="30"/>
  <c r="P64" i="29"/>
  <c r="L64" i="30"/>
  <c r="Q64" i="30" s="1"/>
  <c r="Q64" i="29"/>
  <c r="O63" i="30"/>
  <c r="T63" i="29"/>
  <c r="N63" i="30"/>
  <c r="S63" i="30" s="1"/>
  <c r="S63" i="29"/>
  <c r="M63" i="30"/>
  <c r="R63" i="30" s="1"/>
  <c r="R63" i="29"/>
  <c r="U63" i="28"/>
  <c r="K63" i="30"/>
  <c r="P63" i="29"/>
  <c r="L63" i="30"/>
  <c r="Q63" i="30" s="1"/>
  <c r="Q63" i="29"/>
  <c r="O62" i="30"/>
  <c r="T62" i="29"/>
  <c r="N62" i="30"/>
  <c r="S62" i="30" s="1"/>
  <c r="S62" i="29"/>
  <c r="M62" i="30"/>
  <c r="R62" i="30" s="1"/>
  <c r="R62" i="29"/>
  <c r="U62" i="28"/>
  <c r="K62" i="30"/>
  <c r="P62" i="29"/>
  <c r="L62" i="30"/>
  <c r="Q62" i="30" s="1"/>
  <c r="Q62" i="29"/>
  <c r="B93" i="26"/>
  <c r="H93" i="26" s="1"/>
  <c r="J93" i="25"/>
  <c r="U93" i="25"/>
  <c r="B103" i="26"/>
  <c r="H103" i="26" s="1"/>
  <c r="J103" i="25"/>
  <c r="U103" i="25"/>
  <c r="N136" i="25"/>
  <c r="S136" i="24"/>
  <c r="N58" i="23"/>
  <c r="S58" i="22"/>
  <c r="M136" i="25"/>
  <c r="R136" i="24"/>
  <c r="M58" i="23"/>
  <c r="R58" i="22"/>
  <c r="L136" i="25"/>
  <c r="Q136" i="24"/>
  <c r="L58" i="24"/>
  <c r="Q58" i="23"/>
  <c r="N93" i="27"/>
  <c r="S93" i="26"/>
  <c r="S115" i="26" s="1"/>
  <c r="N115" i="26"/>
  <c r="N103" i="27"/>
  <c r="S103" i="26"/>
  <c r="M93" i="27"/>
  <c r="R93" i="26"/>
  <c r="R115" i="26" s="1"/>
  <c r="M115" i="26"/>
  <c r="M103" i="27"/>
  <c r="R103" i="26"/>
  <c r="K93" i="27"/>
  <c r="P93" i="26"/>
  <c r="P115" i="26" s="1"/>
  <c r="K115" i="26"/>
  <c r="K103" i="27"/>
  <c r="P103" i="26"/>
  <c r="O107" i="29"/>
  <c r="T107" i="28"/>
  <c r="U107" i="28" s="1"/>
  <c r="K108" i="29"/>
  <c r="P108" i="28"/>
  <c r="M108" i="29"/>
  <c r="R108" i="28"/>
  <c r="N108" i="29"/>
  <c r="S108" i="28"/>
  <c r="O108" i="29"/>
  <c r="T108" i="28"/>
  <c r="K109" i="29"/>
  <c r="P109" i="28"/>
  <c r="M109" i="29"/>
  <c r="R109" i="28"/>
  <c r="N109" i="29"/>
  <c r="S109" i="28"/>
  <c r="O109" i="29"/>
  <c r="T109" i="28"/>
  <c r="K110" i="29"/>
  <c r="P110" i="28"/>
  <c r="M110" i="29"/>
  <c r="R110" i="28"/>
  <c r="N110" i="29"/>
  <c r="S110" i="28"/>
  <c r="O110" i="29"/>
  <c r="T110" i="28"/>
  <c r="K111" i="29"/>
  <c r="P111" i="28"/>
  <c r="M111" i="29"/>
  <c r="R111" i="28"/>
  <c r="N111" i="29"/>
  <c r="S111" i="28"/>
  <c r="O111" i="29"/>
  <c r="T111" i="28"/>
  <c r="K112" i="29"/>
  <c r="P112" i="28"/>
  <c r="M112" i="29"/>
  <c r="R112" i="28"/>
  <c r="N112" i="29"/>
  <c r="S112" i="28"/>
  <c r="O112" i="29"/>
  <c r="T112" i="28"/>
  <c r="K113" i="29"/>
  <c r="P113" i="28"/>
  <c r="M113" i="29"/>
  <c r="R113" i="28"/>
  <c r="N113" i="29"/>
  <c r="S113" i="28"/>
  <c r="O113" i="29"/>
  <c r="T113" i="28"/>
  <c r="O92" i="29"/>
  <c r="T92" i="28"/>
  <c r="O102" i="29"/>
  <c r="T102" i="28"/>
  <c r="N92" i="29"/>
  <c r="S92" i="28"/>
  <c r="N102" i="29"/>
  <c r="S102" i="28"/>
  <c r="M92" i="29"/>
  <c r="R92" i="28"/>
  <c r="M102" i="29"/>
  <c r="R102" i="28"/>
  <c r="U92" i="27"/>
  <c r="K92" i="29"/>
  <c r="P92" i="28"/>
  <c r="U92" i="28" s="1"/>
  <c r="U102" i="27"/>
  <c r="K102" i="29"/>
  <c r="P102" i="28"/>
  <c r="B113" i="30"/>
  <c r="H113" i="30" s="1"/>
  <c r="J113" i="29"/>
  <c r="B112" i="30"/>
  <c r="H112" i="30" s="1"/>
  <c r="J112" i="29"/>
  <c r="B111" i="30"/>
  <c r="H111" i="30" s="1"/>
  <c r="J111" i="29"/>
  <c r="B110" i="30"/>
  <c r="H110" i="30" s="1"/>
  <c r="J110" i="29"/>
  <c r="B109" i="30"/>
  <c r="H109" i="30" s="1"/>
  <c r="J109" i="29"/>
  <c r="B108" i="30"/>
  <c r="H108" i="30" s="1"/>
  <c r="J108" i="29"/>
  <c r="B107" i="30"/>
  <c r="H107" i="30" s="1"/>
  <c r="J107" i="29"/>
  <c r="B92" i="30"/>
  <c r="H92" i="30" s="1"/>
  <c r="J92" i="29"/>
  <c r="B91" i="30"/>
  <c r="H91" i="30" s="1"/>
  <c r="J91" i="29"/>
  <c r="B90" i="30"/>
  <c r="H90" i="30" s="1"/>
  <c r="J90" i="29"/>
  <c r="L93" i="29"/>
  <c r="Q93" i="28"/>
  <c r="L103" i="29"/>
  <c r="Q103" i="28"/>
  <c r="L96" i="29"/>
  <c r="Q96" i="28"/>
  <c r="L106" i="29"/>
  <c r="Q106" i="28"/>
  <c r="B27" i="29"/>
  <c r="H27" i="29" s="1"/>
  <c r="J27" i="28"/>
  <c r="B28" i="29"/>
  <c r="H28" i="29" s="1"/>
  <c r="J28" i="28"/>
  <c r="B29" i="29"/>
  <c r="H29" i="29" s="1"/>
  <c r="J29" i="28"/>
  <c r="B30" i="29"/>
  <c r="H30" i="29" s="1"/>
  <c r="J30" i="28"/>
  <c r="B31" i="29"/>
  <c r="H31" i="29" s="1"/>
  <c r="J31" i="28"/>
  <c r="B32" i="29"/>
  <c r="H32" i="29" s="1"/>
  <c r="J32" i="28"/>
  <c r="B33" i="29"/>
  <c r="H33" i="29" s="1"/>
  <c r="J33" i="28"/>
  <c r="B34" i="29"/>
  <c r="H34" i="29" s="1"/>
  <c r="J34" i="28"/>
  <c r="B35" i="29"/>
  <c r="H35" i="29" s="1"/>
  <c r="J35" i="28"/>
  <c r="B36" i="29"/>
  <c r="H36" i="29" s="1"/>
  <c r="J36" i="28"/>
  <c r="B37" i="29"/>
  <c r="H37" i="29" s="1"/>
  <c r="J37" i="28"/>
  <c r="L102" i="30"/>
  <c r="Q102" i="30" s="1"/>
  <c r="Q102" i="29"/>
  <c r="L92" i="30"/>
  <c r="Q92" i="30" s="1"/>
  <c r="Q92" i="29"/>
  <c r="O91" i="30"/>
  <c r="T91" i="29"/>
  <c r="N91" i="30"/>
  <c r="S91" i="30" s="1"/>
  <c r="S91" i="29"/>
  <c r="M91" i="30"/>
  <c r="R91" i="30" s="1"/>
  <c r="R91" i="29"/>
  <c r="K91" i="30"/>
  <c r="P91" i="29"/>
  <c r="U91" i="29" s="1"/>
  <c r="O90" i="30"/>
  <c r="T90" i="29"/>
  <c r="N90" i="30"/>
  <c r="S90" i="30" s="1"/>
  <c r="S90" i="29"/>
  <c r="M90" i="30"/>
  <c r="R90" i="30" s="1"/>
  <c r="R90" i="29"/>
  <c r="K90" i="30"/>
  <c r="P90" i="29"/>
  <c r="U90" i="29" s="1"/>
  <c r="O89" i="30"/>
  <c r="T89" i="29"/>
  <c r="N89" i="30"/>
  <c r="S89" i="30" s="1"/>
  <c r="S89" i="29"/>
  <c r="M89" i="30"/>
  <c r="R89" i="30" s="1"/>
  <c r="R89" i="29"/>
  <c r="U89" i="28"/>
  <c r="K89" i="30"/>
  <c r="P89" i="29"/>
  <c r="U89" i="29" s="1"/>
  <c r="O88" i="30"/>
  <c r="T88" i="29"/>
  <c r="N88" i="30"/>
  <c r="S88" i="30" s="1"/>
  <c r="S88" i="29"/>
  <c r="M88" i="30"/>
  <c r="R88" i="30" s="1"/>
  <c r="R88" i="29"/>
  <c r="U88" i="28"/>
  <c r="K88" i="30"/>
  <c r="P88" i="29"/>
  <c r="U88" i="29" s="1"/>
  <c r="L135" i="27"/>
  <c r="Q135" i="26"/>
  <c r="J89" i="30"/>
  <c r="J88" i="30"/>
  <c r="K107" i="30"/>
  <c r="P107" i="29"/>
  <c r="L107" i="30"/>
  <c r="Q107" i="30" s="1"/>
  <c r="Q107" i="29"/>
  <c r="M107" i="30"/>
  <c r="R107" i="30" s="1"/>
  <c r="R107" i="29"/>
  <c r="N107" i="30"/>
  <c r="S107" i="30" s="1"/>
  <c r="S107" i="29"/>
  <c r="L108" i="30"/>
  <c r="Q108" i="30" s="1"/>
  <c r="Q108" i="29"/>
  <c r="L109" i="30"/>
  <c r="Q109" i="30" s="1"/>
  <c r="Q109" i="29"/>
  <c r="L110" i="30"/>
  <c r="Q110" i="30" s="1"/>
  <c r="Q110" i="29"/>
  <c r="L111" i="30"/>
  <c r="Q111" i="30" s="1"/>
  <c r="Q111" i="29"/>
  <c r="L112" i="30"/>
  <c r="Q112" i="30" s="1"/>
  <c r="Q112" i="29"/>
  <c r="L113" i="30"/>
  <c r="Q113" i="30" s="1"/>
  <c r="Q113" i="29"/>
  <c r="O103" i="28"/>
  <c r="T103" i="27"/>
  <c r="O93" i="28"/>
  <c r="T93" i="27"/>
  <c r="K106" i="28"/>
  <c r="P106" i="27"/>
  <c r="K96" i="28"/>
  <c r="P96" i="27"/>
  <c r="M106" i="28"/>
  <c r="R106" i="27"/>
  <c r="M96" i="28"/>
  <c r="R96" i="27"/>
  <c r="N106" i="28"/>
  <c r="S106" i="27"/>
  <c r="N96" i="28"/>
  <c r="S96" i="27"/>
  <c r="O106" i="28"/>
  <c r="T106" i="27"/>
  <c r="O96" i="28"/>
  <c r="T96" i="27"/>
  <c r="O135" i="28"/>
  <c r="T135" i="28" s="1"/>
  <c r="T135" i="27"/>
  <c r="O58" i="24"/>
  <c r="T58" i="23"/>
  <c r="B106" i="27"/>
  <c r="H106" i="27" s="1"/>
  <c r="J106" i="26"/>
  <c r="U106" i="26"/>
  <c r="B96" i="27"/>
  <c r="H96" i="27" s="1"/>
  <c r="J96" i="26"/>
  <c r="U96" i="26"/>
  <c r="B58" i="14"/>
  <c r="J58" i="13"/>
  <c r="J73" i="13" s="1"/>
  <c r="U58" i="13"/>
  <c r="U73" i="13" s="1"/>
  <c r="K58" i="17"/>
  <c r="K73" i="17" s="1"/>
  <c r="P58" i="16"/>
  <c r="P73" i="16" s="1"/>
  <c r="K136" i="18"/>
  <c r="P136" i="17"/>
  <c r="J72" i="30"/>
  <c r="J71" i="30"/>
  <c r="J70" i="30"/>
  <c r="J69" i="30"/>
  <c r="J68" i="30"/>
  <c r="J67" i="30"/>
  <c r="J66" i="30"/>
  <c r="J65" i="30"/>
  <c r="J64" i="30"/>
  <c r="J63" i="30"/>
  <c r="J62" i="30"/>
  <c r="O61" i="29"/>
  <c r="T61" i="28"/>
  <c r="N61" i="29"/>
  <c r="S61" i="28"/>
  <c r="M61" i="29"/>
  <c r="R61" i="28"/>
  <c r="K61" i="29"/>
  <c r="P61" i="28"/>
  <c r="L61" i="29"/>
  <c r="Q61" i="28"/>
  <c r="K29" i="29"/>
  <c r="P29" i="28"/>
  <c r="U29" i="28" s="1"/>
  <c r="K37" i="29"/>
  <c r="P37" i="28"/>
  <c r="U37" i="28" s="1"/>
  <c r="K36" i="29"/>
  <c r="P36" i="28"/>
  <c r="U36" i="28" s="1"/>
  <c r="K35" i="29"/>
  <c r="P35" i="28"/>
  <c r="U35" i="28" s="1"/>
  <c r="K34" i="29"/>
  <c r="P34" i="28"/>
  <c r="U34" i="28" s="1"/>
  <c r="K33" i="29"/>
  <c r="P33" i="28"/>
  <c r="U33" i="28" s="1"/>
  <c r="K32" i="29"/>
  <c r="P32" i="28"/>
  <c r="U32" i="28" s="1"/>
  <c r="K31" i="29"/>
  <c r="P31" i="28"/>
  <c r="U31" i="28" s="1"/>
  <c r="K30" i="29"/>
  <c r="P30" i="28"/>
  <c r="U30" i="28" s="1"/>
  <c r="K28" i="29"/>
  <c r="P28" i="28"/>
  <c r="U28" i="28" s="1"/>
  <c r="K27" i="29"/>
  <c r="P27" i="28"/>
  <c r="U27" i="28" s="1"/>
  <c r="O136" i="27"/>
  <c r="T136" i="26"/>
  <c r="K114" i="28"/>
  <c r="P114" i="27"/>
  <c r="L114" i="28"/>
  <c r="Q114" i="27"/>
  <c r="M114" i="28"/>
  <c r="R114" i="27"/>
  <c r="N114" i="28"/>
  <c r="S114" i="27"/>
  <c r="O114" i="27"/>
  <c r="T114" i="26"/>
  <c r="B127" i="29"/>
  <c r="H127" i="29" s="1"/>
  <c r="J127" i="28"/>
  <c r="B126" i="29"/>
  <c r="H126" i="29" s="1"/>
  <c r="J126" i="28"/>
  <c r="B124" i="29"/>
  <c r="H124" i="29" s="1"/>
  <c r="J124" i="28"/>
  <c r="B123" i="29"/>
  <c r="H123" i="29" s="1"/>
  <c r="J123" i="28"/>
  <c r="B122" i="29"/>
  <c r="H122" i="29" s="1"/>
  <c r="J122" i="28"/>
  <c r="B121" i="29"/>
  <c r="H121" i="29" s="1"/>
  <c r="J121" i="28"/>
  <c r="B120" i="29"/>
  <c r="H120" i="29" s="1"/>
  <c r="J120" i="28"/>
  <c r="B119" i="29"/>
  <c r="H119" i="29" s="1"/>
  <c r="J119" i="28"/>
  <c r="K20" i="20"/>
  <c r="U22" i="28"/>
  <c r="B22" i="29"/>
  <c r="H22" i="29" s="1"/>
  <c r="J22" i="28"/>
  <c r="U21" i="28"/>
  <c r="B21" i="29"/>
  <c r="H21" i="29" s="1"/>
  <c r="J21" i="28"/>
  <c r="J158" i="7"/>
  <c r="T20" i="27"/>
  <c r="O38" i="27"/>
  <c r="S20" i="26"/>
  <c r="S38" i="26" s="1"/>
  <c r="N38" i="26"/>
  <c r="R20" i="26"/>
  <c r="R38" i="26" s="1"/>
  <c r="M38" i="26"/>
  <c r="Q20" i="19"/>
  <c r="U23" i="20"/>
  <c r="J23" i="20"/>
  <c r="U18" i="22"/>
  <c r="J18" i="22"/>
  <c r="U19" i="22"/>
  <c r="J19" i="22"/>
  <c r="U24" i="28"/>
  <c r="J24" i="28"/>
  <c r="T26" i="28"/>
  <c r="S26" i="28"/>
  <c r="S19" i="30"/>
  <c r="R26" i="28"/>
  <c r="R19" i="30"/>
  <c r="T25" i="28"/>
  <c r="S25" i="28"/>
  <c r="S18" i="30"/>
  <c r="R25" i="28"/>
  <c r="R18" i="30"/>
  <c r="T17" i="28"/>
  <c r="S17" i="28"/>
  <c r="R17" i="28"/>
  <c r="T16" i="28"/>
  <c r="S16" i="28"/>
  <c r="R16" i="28"/>
  <c r="T15" i="28"/>
  <c r="S15" i="28"/>
  <c r="R15" i="28"/>
  <c r="T14" i="28"/>
  <c r="S14" i="28"/>
  <c r="R14" i="28"/>
  <c r="T13" i="28"/>
  <c r="S13" i="28"/>
  <c r="R13" i="28"/>
  <c r="T12" i="28"/>
  <c r="S12" i="28"/>
  <c r="R12" i="28"/>
  <c r="T11" i="28"/>
  <c r="S11" i="28"/>
  <c r="R11" i="28"/>
  <c r="T10" i="28"/>
  <c r="S10" i="28"/>
  <c r="R10" i="28"/>
  <c r="T9" i="28"/>
  <c r="S9" i="28"/>
  <c r="R9" i="28"/>
  <c r="T8" i="28"/>
  <c r="S8" i="28"/>
  <c r="R8" i="28"/>
  <c r="T7" i="28"/>
  <c r="S7" i="28"/>
  <c r="R7" i="28"/>
  <c r="S6" i="28"/>
  <c r="R6" i="28"/>
  <c r="T41" i="28"/>
  <c r="O73" i="28"/>
  <c r="O41" i="29"/>
  <c r="T57" i="28"/>
  <c r="O57" i="29"/>
  <c r="S57" i="28"/>
  <c r="N57" i="29"/>
  <c r="R57" i="28"/>
  <c r="M57" i="29"/>
  <c r="T56" i="28"/>
  <c r="O56" i="29"/>
  <c r="S56" i="28"/>
  <c r="N56" i="29"/>
  <c r="R56" i="28"/>
  <c r="M56" i="29"/>
  <c r="T55" i="28"/>
  <c r="O55" i="29"/>
  <c r="S55" i="28"/>
  <c r="N55" i="29"/>
  <c r="R55" i="28"/>
  <c r="M55" i="29"/>
  <c r="T54" i="28"/>
  <c r="O54" i="29"/>
  <c r="S54" i="28"/>
  <c r="N54" i="29"/>
  <c r="R54" i="28"/>
  <c r="M54" i="29"/>
  <c r="T53" i="28"/>
  <c r="O53" i="29"/>
  <c r="S53" i="28"/>
  <c r="N53" i="29"/>
  <c r="R53" i="28"/>
  <c r="M53" i="29"/>
  <c r="T52" i="28"/>
  <c r="O52" i="29"/>
  <c r="S52" i="28"/>
  <c r="N52" i="29"/>
  <c r="R52" i="28"/>
  <c r="M52" i="29"/>
  <c r="T51" i="28"/>
  <c r="O51" i="29"/>
  <c r="S51" i="28"/>
  <c r="N51" i="29"/>
  <c r="R51" i="28"/>
  <c r="M51" i="29"/>
  <c r="T50" i="28"/>
  <c r="O50" i="29"/>
  <c r="S50" i="28"/>
  <c r="N50" i="29"/>
  <c r="R50" i="28"/>
  <c r="M50" i="29"/>
  <c r="T49" i="28"/>
  <c r="O49" i="29"/>
  <c r="S49" i="28"/>
  <c r="N49" i="29"/>
  <c r="R49" i="28"/>
  <c r="M49" i="29"/>
  <c r="T48" i="28"/>
  <c r="O48" i="29"/>
  <c r="S48" i="28"/>
  <c r="N48" i="29"/>
  <c r="R48" i="28"/>
  <c r="M48" i="29"/>
  <c r="T47" i="28"/>
  <c r="O47" i="29"/>
  <c r="S47" i="28"/>
  <c r="N47" i="29"/>
  <c r="R47" i="28"/>
  <c r="M47" i="29"/>
  <c r="T46" i="28"/>
  <c r="O46" i="29"/>
  <c r="S46" i="28"/>
  <c r="N46" i="29"/>
  <c r="R46" i="28"/>
  <c r="M46" i="29"/>
  <c r="T45" i="28"/>
  <c r="O45" i="29"/>
  <c r="S45" i="28"/>
  <c r="N45" i="29"/>
  <c r="R45" i="28"/>
  <c r="M45" i="29"/>
  <c r="T44" i="28"/>
  <c r="O44" i="29"/>
  <c r="S44" i="28"/>
  <c r="N44" i="29"/>
  <c r="R44" i="28"/>
  <c r="M44" i="29"/>
  <c r="T43" i="28"/>
  <c r="O43" i="29"/>
  <c r="S43" i="28"/>
  <c r="N43" i="29"/>
  <c r="R43" i="28"/>
  <c r="M43" i="29"/>
  <c r="T42" i="28"/>
  <c r="O42" i="29"/>
  <c r="S42" i="28"/>
  <c r="N42" i="29"/>
  <c r="S24" i="30" s="1"/>
  <c r="R42" i="28"/>
  <c r="M42" i="29"/>
  <c r="R24" i="30" s="1"/>
  <c r="T101" i="28"/>
  <c r="O101" i="29"/>
  <c r="S101" i="28"/>
  <c r="N101" i="29"/>
  <c r="R101" i="28"/>
  <c r="M101" i="29"/>
  <c r="P101" i="28"/>
  <c r="K101" i="29"/>
  <c r="U101" i="27"/>
  <c r="Q101" i="28"/>
  <c r="L101" i="29"/>
  <c r="T100" i="28"/>
  <c r="O100" i="29"/>
  <c r="S100" i="28"/>
  <c r="N100" i="29"/>
  <c r="R100" i="28"/>
  <c r="M100" i="29"/>
  <c r="P100" i="28"/>
  <c r="K100" i="29"/>
  <c r="U100" i="27"/>
  <c r="Q100" i="28"/>
  <c r="L100" i="29"/>
  <c r="T99" i="28"/>
  <c r="O99" i="29"/>
  <c r="S99" i="28"/>
  <c r="N99" i="29"/>
  <c r="R99" i="28"/>
  <c r="M99" i="29"/>
  <c r="P99" i="28"/>
  <c r="K99" i="29"/>
  <c r="U99" i="27"/>
  <c r="Q99" i="28"/>
  <c r="L99" i="29"/>
  <c r="T87" i="28"/>
  <c r="O87" i="29"/>
  <c r="S87" i="28"/>
  <c r="N87" i="29"/>
  <c r="R87" i="28"/>
  <c r="M87" i="29"/>
  <c r="P87" i="28"/>
  <c r="K87" i="29"/>
  <c r="U87" i="27"/>
  <c r="Q87" i="28"/>
  <c r="L87" i="29"/>
  <c r="T86" i="28"/>
  <c r="O86" i="29"/>
  <c r="S86" i="28"/>
  <c r="N86" i="29"/>
  <c r="R86" i="28"/>
  <c r="M86" i="29"/>
  <c r="P86" i="28"/>
  <c r="K86" i="29"/>
  <c r="U86" i="27"/>
  <c r="Q86" i="28"/>
  <c r="L86" i="29"/>
  <c r="T85" i="28"/>
  <c r="O85" i="29"/>
  <c r="S85" i="28"/>
  <c r="N85" i="29"/>
  <c r="R85" i="28"/>
  <c r="M85" i="29"/>
  <c r="P85" i="28"/>
  <c r="K85" i="29"/>
  <c r="U85" i="27"/>
  <c r="Q85" i="28"/>
  <c r="L85" i="29"/>
  <c r="T84" i="28"/>
  <c r="O84" i="29"/>
  <c r="S84" i="28"/>
  <c r="N84" i="29"/>
  <c r="R84" i="28"/>
  <c r="M84" i="29"/>
  <c r="P84" i="28"/>
  <c r="K84" i="29"/>
  <c r="U84" i="27"/>
  <c r="Q84" i="28"/>
  <c r="L84" i="29"/>
  <c r="T83" i="28"/>
  <c r="O83" i="29"/>
  <c r="S83" i="28"/>
  <c r="N83" i="29"/>
  <c r="R83" i="28"/>
  <c r="M83" i="29"/>
  <c r="P83" i="28"/>
  <c r="K83" i="29"/>
  <c r="U83" i="27"/>
  <c r="Q83" i="28"/>
  <c r="L83" i="29"/>
  <c r="T82" i="28"/>
  <c r="O82" i="29"/>
  <c r="S82" i="28"/>
  <c r="N82" i="29"/>
  <c r="R82" i="28"/>
  <c r="M82" i="29"/>
  <c r="P82" i="28"/>
  <c r="K82" i="29"/>
  <c r="U82" i="27"/>
  <c r="Q82" i="28"/>
  <c r="L82" i="29"/>
  <c r="T81" i="28"/>
  <c r="O81" i="29"/>
  <c r="S81" i="28"/>
  <c r="N81" i="29"/>
  <c r="R81" i="28"/>
  <c r="M81" i="29"/>
  <c r="P81" i="28"/>
  <c r="K81" i="29"/>
  <c r="U81" i="27"/>
  <c r="Q81" i="28"/>
  <c r="L81" i="29"/>
  <c r="T80" i="28"/>
  <c r="O80" i="29"/>
  <c r="S80" i="28"/>
  <c r="N80" i="29"/>
  <c r="R80" i="28"/>
  <c r="M80" i="29"/>
  <c r="P80" i="28"/>
  <c r="K80" i="29"/>
  <c r="U80" i="27"/>
  <c r="Q80" i="28"/>
  <c r="L80" i="29"/>
  <c r="T79" i="28"/>
  <c r="O79" i="29"/>
  <c r="S79" i="28"/>
  <c r="N79" i="29"/>
  <c r="R79" i="28"/>
  <c r="M79" i="29"/>
  <c r="P79" i="28"/>
  <c r="K79" i="29"/>
  <c r="U79" i="27"/>
  <c r="Q79" i="28"/>
  <c r="L79" i="29"/>
  <c r="T78" i="28"/>
  <c r="O78" i="29"/>
  <c r="S78" i="28"/>
  <c r="N78" i="29"/>
  <c r="R78" i="28"/>
  <c r="M78" i="29"/>
  <c r="P78" i="28"/>
  <c r="K78" i="29"/>
  <c r="U78" i="27"/>
  <c r="Q78" i="28"/>
  <c r="L78" i="29"/>
  <c r="T77" i="28"/>
  <c r="O77" i="29"/>
  <c r="S77" i="28"/>
  <c r="N77" i="29"/>
  <c r="R77" i="28"/>
  <c r="M77" i="29"/>
  <c r="P77" i="28"/>
  <c r="K77" i="29"/>
  <c r="U77" i="27"/>
  <c r="Q77" i="28"/>
  <c r="L77" i="29"/>
  <c r="B118" i="15"/>
  <c r="J118" i="14"/>
  <c r="U118" i="14"/>
  <c r="T6" i="28"/>
  <c r="T38" i="27"/>
  <c r="P118" i="27"/>
  <c r="K118" i="28"/>
  <c r="Q118" i="27"/>
  <c r="L118" i="28"/>
  <c r="R118" i="27"/>
  <c r="M118" i="28"/>
  <c r="S118" i="27"/>
  <c r="N118" i="28"/>
  <c r="T118" i="27"/>
  <c r="O118" i="28"/>
  <c r="S41" i="27"/>
  <c r="S73" i="27" s="1"/>
  <c r="N41" i="28"/>
  <c r="S23" i="29" s="1"/>
  <c r="N73" i="27"/>
  <c r="R41" i="27"/>
  <c r="R73" i="27" s="1"/>
  <c r="M41" i="28"/>
  <c r="R23" i="29" s="1"/>
  <c r="M73" i="27"/>
  <c r="Q120" i="27"/>
  <c r="L120" i="28"/>
  <c r="Q120" i="28" s="1"/>
  <c r="P120" i="27"/>
  <c r="K120" i="28"/>
  <c r="P120" i="28" s="1"/>
  <c r="U120" i="26"/>
  <c r="R120" i="27"/>
  <c r="M120" i="28"/>
  <c r="R120" i="28" s="1"/>
  <c r="S120" i="27"/>
  <c r="N120" i="28"/>
  <c r="S120" i="28" s="1"/>
  <c r="T120" i="27"/>
  <c r="O120" i="28"/>
  <c r="T120" i="28" s="1"/>
  <c r="Q121" i="27"/>
  <c r="L121" i="28"/>
  <c r="Q121" i="28" s="1"/>
  <c r="P121" i="27"/>
  <c r="K121" i="28"/>
  <c r="P121" i="28" s="1"/>
  <c r="U121" i="26"/>
  <c r="R121" i="27"/>
  <c r="M121" i="28"/>
  <c r="R121" i="28" s="1"/>
  <c r="S121" i="27"/>
  <c r="N121" i="28"/>
  <c r="S121" i="28" s="1"/>
  <c r="T121" i="27"/>
  <c r="O121" i="28"/>
  <c r="T121" i="28" s="1"/>
  <c r="Q122" i="27"/>
  <c r="L122" i="28"/>
  <c r="Q122" i="28" s="1"/>
  <c r="P122" i="27"/>
  <c r="K122" i="28"/>
  <c r="P122" i="28" s="1"/>
  <c r="U122" i="26"/>
  <c r="R122" i="27"/>
  <c r="M122" i="28"/>
  <c r="R122" i="28" s="1"/>
  <c r="S122" i="27"/>
  <c r="N122" i="28"/>
  <c r="S122" i="28" s="1"/>
  <c r="T122" i="27"/>
  <c r="O122" i="28"/>
  <c r="T122" i="28" s="1"/>
  <c r="Q123" i="27"/>
  <c r="L123" i="28"/>
  <c r="Q123" i="28" s="1"/>
  <c r="P123" i="27"/>
  <c r="K123" i="28"/>
  <c r="P123" i="28" s="1"/>
  <c r="U123" i="26"/>
  <c r="R123" i="27"/>
  <c r="M123" i="28"/>
  <c r="R123" i="28" s="1"/>
  <c r="S123" i="27"/>
  <c r="N123" i="28"/>
  <c r="S123" i="28" s="1"/>
  <c r="T123" i="27"/>
  <c r="O123" i="28"/>
  <c r="T123" i="28" s="1"/>
  <c r="Q124" i="27"/>
  <c r="L124" i="28"/>
  <c r="Q124" i="28" s="1"/>
  <c r="P124" i="27"/>
  <c r="K124" i="28"/>
  <c r="P124" i="28" s="1"/>
  <c r="U124" i="26"/>
  <c r="R124" i="27"/>
  <c r="M124" i="28"/>
  <c r="R124" i="28" s="1"/>
  <c r="S124" i="27"/>
  <c r="N124" i="28"/>
  <c r="S124" i="28" s="1"/>
  <c r="T124" i="27"/>
  <c r="O124" i="28"/>
  <c r="T124" i="28" s="1"/>
  <c r="Q125" i="27"/>
  <c r="L125" i="28"/>
  <c r="Q125" i="28" s="1"/>
  <c r="P125" i="27"/>
  <c r="K125" i="28"/>
  <c r="P125" i="28" s="1"/>
  <c r="U125" i="26"/>
  <c r="R125" i="27"/>
  <c r="M125" i="28"/>
  <c r="R125" i="28" s="1"/>
  <c r="S125" i="27"/>
  <c r="N125" i="28"/>
  <c r="S125" i="28" s="1"/>
  <c r="T125" i="27"/>
  <c r="O125" i="28"/>
  <c r="T125" i="28" s="1"/>
  <c r="Q126" i="27"/>
  <c r="L126" i="28"/>
  <c r="Q126" i="28" s="1"/>
  <c r="P126" i="27"/>
  <c r="K126" i="28"/>
  <c r="P126" i="28" s="1"/>
  <c r="U126" i="26"/>
  <c r="R126" i="27"/>
  <c r="M126" i="28"/>
  <c r="R126" i="28" s="1"/>
  <c r="S126" i="27"/>
  <c r="N126" i="28"/>
  <c r="S126" i="28" s="1"/>
  <c r="T126" i="27"/>
  <c r="O126" i="28"/>
  <c r="T126" i="28" s="1"/>
  <c r="Q127" i="27"/>
  <c r="L127" i="28"/>
  <c r="Q127" i="28" s="1"/>
  <c r="P127" i="27"/>
  <c r="K127" i="28"/>
  <c r="P127" i="28" s="1"/>
  <c r="U127" i="26"/>
  <c r="R127" i="27"/>
  <c r="M127" i="28"/>
  <c r="R127" i="28" s="1"/>
  <c r="S127" i="27"/>
  <c r="N127" i="28"/>
  <c r="S127" i="28" s="1"/>
  <c r="T127" i="27"/>
  <c r="O127" i="28"/>
  <c r="T127" i="28" s="1"/>
  <c r="Q128" i="27"/>
  <c r="L128" i="28"/>
  <c r="Q128" i="28" s="1"/>
  <c r="P128" i="27"/>
  <c r="K128" i="28"/>
  <c r="P128" i="28" s="1"/>
  <c r="U128" i="26"/>
  <c r="R128" i="27"/>
  <c r="M128" i="28"/>
  <c r="R128" i="28" s="1"/>
  <c r="S128" i="27"/>
  <c r="N128" i="28"/>
  <c r="S128" i="28" s="1"/>
  <c r="T128" i="27"/>
  <c r="O128" i="28"/>
  <c r="T128" i="28" s="1"/>
  <c r="Q129" i="27"/>
  <c r="L129" i="28"/>
  <c r="Q129" i="28" s="1"/>
  <c r="P129" i="27"/>
  <c r="K129" i="28"/>
  <c r="P129" i="28" s="1"/>
  <c r="U129" i="26"/>
  <c r="R129" i="27"/>
  <c r="M129" i="28"/>
  <c r="R129" i="28" s="1"/>
  <c r="S129" i="27"/>
  <c r="N129" i="28"/>
  <c r="S129" i="28" s="1"/>
  <c r="T129" i="27"/>
  <c r="O129" i="28"/>
  <c r="T129" i="28" s="1"/>
  <c r="Q130" i="27"/>
  <c r="L130" i="28"/>
  <c r="Q130" i="28" s="1"/>
  <c r="P130" i="27"/>
  <c r="K130" i="28"/>
  <c r="P130" i="28" s="1"/>
  <c r="U130" i="26"/>
  <c r="R130" i="27"/>
  <c r="M130" i="28"/>
  <c r="R130" i="28" s="1"/>
  <c r="S130" i="27"/>
  <c r="N130" i="28"/>
  <c r="S130" i="28" s="1"/>
  <c r="T130" i="27"/>
  <c r="O130" i="28"/>
  <c r="T130" i="28" s="1"/>
  <c r="Q131" i="27"/>
  <c r="L131" i="28"/>
  <c r="Q131" i="28" s="1"/>
  <c r="P131" i="27"/>
  <c r="K131" i="28"/>
  <c r="P131" i="28" s="1"/>
  <c r="U131" i="26"/>
  <c r="R131" i="27"/>
  <c r="M131" i="28"/>
  <c r="R131" i="28" s="1"/>
  <c r="S131" i="27"/>
  <c r="N131" i="28"/>
  <c r="S131" i="28" s="1"/>
  <c r="T131" i="27"/>
  <c r="O131" i="28"/>
  <c r="T131" i="28" s="1"/>
  <c r="Q132" i="27"/>
  <c r="L132" i="28"/>
  <c r="Q132" i="28" s="1"/>
  <c r="P132" i="27"/>
  <c r="K132" i="28"/>
  <c r="P132" i="28" s="1"/>
  <c r="U132" i="26"/>
  <c r="R132" i="27"/>
  <c r="M132" i="28"/>
  <c r="R132" i="28" s="1"/>
  <c r="S132" i="27"/>
  <c r="N132" i="28"/>
  <c r="S132" i="28" s="1"/>
  <c r="T132" i="27"/>
  <c r="O132" i="28"/>
  <c r="T132" i="28" s="1"/>
  <c r="Q133" i="27"/>
  <c r="L133" i="28"/>
  <c r="Q133" i="28" s="1"/>
  <c r="P133" i="27"/>
  <c r="K133" i="28"/>
  <c r="P133" i="28" s="1"/>
  <c r="U133" i="26"/>
  <c r="R133" i="27"/>
  <c r="M133" i="28"/>
  <c r="R133" i="28" s="1"/>
  <c r="S133" i="27"/>
  <c r="N133" i="28"/>
  <c r="S133" i="28" s="1"/>
  <c r="T133" i="27"/>
  <c r="O133" i="28"/>
  <c r="T133" i="28" s="1"/>
  <c r="B101" i="30"/>
  <c r="H101" i="30" s="1"/>
  <c r="J101" i="29"/>
  <c r="B100" i="30"/>
  <c r="H100" i="30" s="1"/>
  <c r="J100" i="29"/>
  <c r="B99" i="30"/>
  <c r="H99" i="30" s="1"/>
  <c r="J99" i="29"/>
  <c r="B87" i="30"/>
  <c r="H87" i="30" s="1"/>
  <c r="J87" i="29"/>
  <c r="B86" i="30"/>
  <c r="H86" i="30" s="1"/>
  <c r="J86" i="29"/>
  <c r="B85" i="30"/>
  <c r="H85" i="30" s="1"/>
  <c r="J85" i="29"/>
  <c r="B84" i="30"/>
  <c r="H84" i="30" s="1"/>
  <c r="J84" i="29"/>
  <c r="B83" i="30"/>
  <c r="H83" i="30" s="1"/>
  <c r="J83" i="29"/>
  <c r="B82" i="30"/>
  <c r="H82" i="30" s="1"/>
  <c r="J82" i="29"/>
  <c r="B81" i="30"/>
  <c r="H81" i="30" s="1"/>
  <c r="J81" i="29"/>
  <c r="B80" i="30"/>
  <c r="H80" i="30" s="1"/>
  <c r="J80" i="29"/>
  <c r="B79" i="30"/>
  <c r="H79" i="30" s="1"/>
  <c r="J79" i="29"/>
  <c r="B78" i="30"/>
  <c r="H78" i="30" s="1"/>
  <c r="J78" i="29"/>
  <c r="B77" i="30"/>
  <c r="H77" i="30" s="1"/>
  <c r="J77" i="29"/>
  <c r="T5" i="29"/>
  <c r="O5" i="30"/>
  <c r="S5" i="28"/>
  <c r="N5" i="29"/>
  <c r="R5" i="28"/>
  <c r="M5" i="29"/>
  <c r="T76" i="27"/>
  <c r="T115" i="27" s="1"/>
  <c r="O115" i="27"/>
  <c r="O76" i="28"/>
  <c r="S76" i="27"/>
  <c r="N76" i="28"/>
  <c r="N115" i="27"/>
  <c r="R76" i="27"/>
  <c r="M76" i="28"/>
  <c r="M115" i="27"/>
  <c r="P76" i="27"/>
  <c r="K76" i="28"/>
  <c r="K115" i="27"/>
  <c r="Q76" i="27"/>
  <c r="Q115" i="27" s="1"/>
  <c r="L76" i="28"/>
  <c r="L115" i="27"/>
  <c r="Q47" i="27"/>
  <c r="L47" i="28"/>
  <c r="P47" i="27"/>
  <c r="K47" i="28"/>
  <c r="Q57" i="27"/>
  <c r="L57" i="28"/>
  <c r="P57" i="27"/>
  <c r="K57" i="28"/>
  <c r="U57" i="26"/>
  <c r="B57" i="28"/>
  <c r="H57" i="28" s="1"/>
  <c r="J57" i="27"/>
  <c r="U57" i="27"/>
  <c r="Q56" i="27"/>
  <c r="L56" i="28"/>
  <c r="P56" i="27"/>
  <c r="K56" i="28"/>
  <c r="U56" i="26"/>
  <c r="B56" i="28"/>
  <c r="H56" i="28" s="1"/>
  <c r="J56" i="27"/>
  <c r="U56" i="27"/>
  <c r="Q55" i="27"/>
  <c r="L55" i="28"/>
  <c r="P55" i="27"/>
  <c r="K55" i="28"/>
  <c r="U55" i="26"/>
  <c r="B55" i="28"/>
  <c r="H55" i="28" s="1"/>
  <c r="J55" i="27"/>
  <c r="U55" i="27"/>
  <c r="Q54" i="27"/>
  <c r="L54" i="28"/>
  <c r="P54" i="27"/>
  <c r="K54" i="28"/>
  <c r="U54" i="26"/>
  <c r="B54" i="28"/>
  <c r="H54" i="28" s="1"/>
  <c r="J54" i="27"/>
  <c r="U54" i="27"/>
  <c r="Q53" i="27"/>
  <c r="L53" i="28"/>
  <c r="P53" i="27"/>
  <c r="K53" i="28"/>
  <c r="U53" i="26"/>
  <c r="B53" i="28"/>
  <c r="H53" i="28" s="1"/>
  <c r="J53" i="27"/>
  <c r="U53" i="27"/>
  <c r="Q52" i="27"/>
  <c r="L52" i="28"/>
  <c r="P52" i="27"/>
  <c r="K52" i="28"/>
  <c r="U52" i="26"/>
  <c r="B52" i="28"/>
  <c r="H52" i="28" s="1"/>
  <c r="J52" i="27"/>
  <c r="U52" i="27"/>
  <c r="Q51" i="27"/>
  <c r="L51" i="28"/>
  <c r="P51" i="27"/>
  <c r="K51" i="28"/>
  <c r="U51" i="26"/>
  <c r="B51" i="28"/>
  <c r="H51" i="28" s="1"/>
  <c r="J51" i="27"/>
  <c r="U51" i="27"/>
  <c r="Q50" i="27"/>
  <c r="L50" i="28"/>
  <c r="P50" i="27"/>
  <c r="K50" i="28"/>
  <c r="U50" i="26"/>
  <c r="B50" i="28"/>
  <c r="H50" i="28" s="1"/>
  <c r="J50" i="27"/>
  <c r="U50" i="27"/>
  <c r="Q49" i="27"/>
  <c r="L49" i="28"/>
  <c r="P49" i="27"/>
  <c r="K49" i="28"/>
  <c r="U49" i="26"/>
  <c r="B49" i="28"/>
  <c r="H49" i="28" s="1"/>
  <c r="J49" i="27"/>
  <c r="U49" i="27"/>
  <c r="Q48" i="27"/>
  <c r="L48" i="28"/>
  <c r="P48" i="27"/>
  <c r="K48" i="28"/>
  <c r="U48" i="26"/>
  <c r="B48" i="28"/>
  <c r="H48" i="28" s="1"/>
  <c r="J48" i="27"/>
  <c r="U48" i="27"/>
  <c r="Q46" i="27"/>
  <c r="L46" i="28"/>
  <c r="P46" i="27"/>
  <c r="K46" i="28"/>
  <c r="U46" i="26"/>
  <c r="B46" i="28"/>
  <c r="H46" i="28" s="1"/>
  <c r="J46" i="27"/>
  <c r="U46" i="27"/>
  <c r="Q45" i="27"/>
  <c r="L45" i="28"/>
  <c r="P45" i="27"/>
  <c r="K45" i="28"/>
  <c r="U45" i="26"/>
  <c r="B45" i="28"/>
  <c r="H45" i="28" s="1"/>
  <c r="J45" i="27"/>
  <c r="U45" i="27"/>
  <c r="Q44" i="27"/>
  <c r="L44" i="28"/>
  <c r="P44" i="27"/>
  <c r="K44" i="28"/>
  <c r="U44" i="26"/>
  <c r="B44" i="28"/>
  <c r="H44" i="28" s="1"/>
  <c r="J44" i="27"/>
  <c r="U44" i="27"/>
  <c r="Q43" i="27"/>
  <c r="L43" i="28"/>
  <c r="P43" i="27"/>
  <c r="K43" i="28"/>
  <c r="U43" i="26"/>
  <c r="B43" i="28"/>
  <c r="H43" i="28" s="1"/>
  <c r="J43" i="27"/>
  <c r="U43" i="27"/>
  <c r="Q42" i="27"/>
  <c r="L42" i="28"/>
  <c r="Q24" i="29" s="1"/>
  <c r="P42" i="27"/>
  <c r="K42" i="28"/>
  <c r="K24" i="29" s="1"/>
  <c r="P24" i="29" s="1"/>
  <c r="U42" i="26"/>
  <c r="B42" i="28"/>
  <c r="H42" i="28" s="1"/>
  <c r="H24" i="29" s="1"/>
  <c r="B24" i="30" s="1"/>
  <c r="J42" i="27"/>
  <c r="U42" i="27"/>
  <c r="J47" i="15"/>
  <c r="U47" i="15"/>
  <c r="B41" i="20"/>
  <c r="J41" i="19"/>
  <c r="U41" i="19"/>
  <c r="P41" i="27"/>
  <c r="P73" i="27" s="1"/>
  <c r="K41" i="28"/>
  <c r="K23" i="29" s="1"/>
  <c r="P23" i="29" s="1"/>
  <c r="K73" i="27"/>
  <c r="Q41" i="27"/>
  <c r="Q73" i="27" s="1"/>
  <c r="L41" i="28"/>
  <c r="Q23" i="29" s="1"/>
  <c r="L73" i="27"/>
  <c r="Q26" i="27"/>
  <c r="Q19" i="29"/>
  <c r="P26" i="27"/>
  <c r="K26" i="28"/>
  <c r="K19" i="29" s="1"/>
  <c r="P19" i="29" s="1"/>
  <c r="Q25" i="27"/>
  <c r="Q18" i="29"/>
  <c r="P25" i="27"/>
  <c r="K25" i="28"/>
  <c r="K18" i="29" s="1"/>
  <c r="P18" i="29" s="1"/>
  <c r="Q17" i="27"/>
  <c r="P17" i="27"/>
  <c r="K17" i="28"/>
  <c r="Q16" i="27"/>
  <c r="P16" i="27"/>
  <c r="K16" i="28"/>
  <c r="Q15" i="27"/>
  <c r="P15" i="27"/>
  <c r="K15" i="28"/>
  <c r="Q14" i="27"/>
  <c r="P14" i="27"/>
  <c r="K14" i="28"/>
  <c r="Q13" i="27"/>
  <c r="P13" i="27"/>
  <c r="K13" i="28"/>
  <c r="Q12" i="27"/>
  <c r="P12" i="27"/>
  <c r="K12" i="28"/>
  <c r="Q11" i="27"/>
  <c r="P11" i="27"/>
  <c r="K11" i="28"/>
  <c r="Q10" i="27"/>
  <c r="P10" i="27"/>
  <c r="K10" i="28"/>
  <c r="Q9" i="27"/>
  <c r="P9" i="27"/>
  <c r="K9" i="28"/>
  <c r="Q8" i="27"/>
  <c r="P8" i="27"/>
  <c r="K8" i="28"/>
  <c r="Q7" i="27"/>
  <c r="P7" i="27"/>
  <c r="K7" i="28"/>
  <c r="Q6" i="27"/>
  <c r="P6" i="27"/>
  <c r="K6" i="28"/>
  <c r="U6" i="21"/>
  <c r="J6" i="21"/>
  <c r="B6" i="22"/>
  <c r="H6" i="22" s="1"/>
  <c r="U7" i="21"/>
  <c r="J7" i="21"/>
  <c r="B7" i="22"/>
  <c r="H7" i="22" s="1"/>
  <c r="U8" i="21"/>
  <c r="J8" i="21"/>
  <c r="B8" i="22"/>
  <c r="H8" i="22" s="1"/>
  <c r="U9" i="21"/>
  <c r="J9" i="21"/>
  <c r="B9" i="22"/>
  <c r="H9" i="22" s="1"/>
  <c r="U10" i="21"/>
  <c r="J10" i="21"/>
  <c r="B10" i="22"/>
  <c r="H10" i="22" s="1"/>
  <c r="U11" i="21"/>
  <c r="J11" i="21"/>
  <c r="B11" i="22"/>
  <c r="H11" i="22" s="1"/>
  <c r="U13" i="21"/>
  <c r="J13" i="21"/>
  <c r="B13" i="22"/>
  <c r="H13" i="22" s="1"/>
  <c r="U14" i="21"/>
  <c r="J14" i="21"/>
  <c r="B14" i="22"/>
  <c r="H14" i="22" s="1"/>
  <c r="U15" i="21"/>
  <c r="J15" i="21"/>
  <c r="B15" i="22"/>
  <c r="H15" i="22" s="1"/>
  <c r="U16" i="21"/>
  <c r="J16" i="21"/>
  <c r="H16" i="22"/>
  <c r="B16" i="23" s="1"/>
  <c r="U17" i="21"/>
  <c r="J17" i="21"/>
  <c r="H17" i="22"/>
  <c r="B17" i="23" s="1"/>
  <c r="J25" i="21"/>
  <c r="H18" i="23"/>
  <c r="B18" i="24" s="1"/>
  <c r="J26" i="21"/>
  <c r="H19" i="23"/>
  <c r="B19" i="24" s="1"/>
  <c r="B76" i="15"/>
  <c r="B115" i="15" s="1"/>
  <c r="J76" i="14"/>
  <c r="J115" i="14" s="1"/>
  <c r="U76" i="14"/>
  <c r="U115" i="14" s="1"/>
  <c r="P5" i="28"/>
  <c r="K5" i="29"/>
  <c r="Q5" i="28"/>
  <c r="L5" i="29"/>
  <c r="B12" i="21"/>
  <c r="H12" i="21" s="1"/>
  <c r="U12" i="20"/>
  <c r="J12" i="20"/>
  <c r="U158" i="7"/>
  <c r="Q38" i="19" l="1"/>
  <c r="Q158" i="19" s="1"/>
  <c r="B125" i="29"/>
  <c r="H125" i="29" s="1"/>
  <c r="J125" i="28"/>
  <c r="K135" i="17"/>
  <c r="P135" i="16"/>
  <c r="P134" i="16"/>
  <c r="K134" i="17"/>
  <c r="U134" i="15"/>
  <c r="K156" i="16"/>
  <c r="P156" i="15"/>
  <c r="B102" i="28"/>
  <c r="H102" i="28" s="1"/>
  <c r="J102" i="27"/>
  <c r="O105" i="30"/>
  <c r="T105" i="29"/>
  <c r="N105" i="30"/>
  <c r="S105" i="30" s="1"/>
  <c r="S105" i="29"/>
  <c r="M105" i="30"/>
  <c r="R105" i="30" s="1"/>
  <c r="R105" i="29"/>
  <c r="K105" i="30"/>
  <c r="P105" i="29"/>
  <c r="L156" i="26"/>
  <c r="Q156" i="25"/>
  <c r="L157" i="25"/>
  <c r="Q134" i="25"/>
  <c r="Q157" i="25" s="1"/>
  <c r="L134" i="26"/>
  <c r="J128" i="30"/>
  <c r="U128" i="30"/>
  <c r="J95" i="30"/>
  <c r="U95" i="30"/>
  <c r="J94" i="30"/>
  <c r="U94" i="30"/>
  <c r="J104" i="30"/>
  <c r="U104" i="30"/>
  <c r="O157" i="26"/>
  <c r="O158" i="26" s="1"/>
  <c r="T134" i="26"/>
  <c r="T157" i="26" s="1"/>
  <c r="T158" i="26" s="1"/>
  <c r="O134" i="27"/>
  <c r="O156" i="27"/>
  <c r="T156" i="26"/>
  <c r="M156" i="23"/>
  <c r="R156" i="22"/>
  <c r="M157" i="23"/>
  <c r="M158" i="23" s="1"/>
  <c r="R134" i="23"/>
  <c r="R157" i="23" s="1"/>
  <c r="R158" i="23" s="1"/>
  <c r="M134" i="24"/>
  <c r="M135" i="24"/>
  <c r="R135" i="23"/>
  <c r="N156" i="23"/>
  <c r="S156" i="22"/>
  <c r="N157" i="23"/>
  <c r="N158" i="23" s="1"/>
  <c r="S134" i="23"/>
  <c r="S157" i="23" s="1"/>
  <c r="S158" i="23" s="1"/>
  <c r="N134" i="24"/>
  <c r="N135" i="24"/>
  <c r="S135" i="23"/>
  <c r="B105" i="29"/>
  <c r="H105" i="29" s="1"/>
  <c r="J105" i="28"/>
  <c r="U105" i="28"/>
  <c r="B134" i="29"/>
  <c r="H134" i="29" s="1"/>
  <c r="J134" i="28"/>
  <c r="B156" i="26"/>
  <c r="H156" i="26" s="1"/>
  <c r="J156" i="25"/>
  <c r="H157" i="8"/>
  <c r="B136" i="9"/>
  <c r="J136" i="8"/>
  <c r="J157" i="8" s="1"/>
  <c r="U136" i="8"/>
  <c r="U157" i="8" s="1"/>
  <c r="B135" i="13"/>
  <c r="H135" i="13" s="1"/>
  <c r="J135" i="12"/>
  <c r="U135" i="12"/>
  <c r="B5" i="9"/>
  <c r="J5" i="8"/>
  <c r="U5" i="8"/>
  <c r="H58" i="14"/>
  <c r="H73" i="14" s="1"/>
  <c r="B73" i="14"/>
  <c r="K27" i="30"/>
  <c r="P27" i="29"/>
  <c r="K28" i="30"/>
  <c r="P28" i="29"/>
  <c r="K30" i="30"/>
  <c r="P30" i="29"/>
  <c r="K31" i="30"/>
  <c r="P31" i="29"/>
  <c r="K32" i="30"/>
  <c r="P32" i="29"/>
  <c r="K33" i="30"/>
  <c r="P33" i="29"/>
  <c r="K34" i="30"/>
  <c r="P34" i="29"/>
  <c r="K35" i="30"/>
  <c r="P35" i="29"/>
  <c r="K36" i="30"/>
  <c r="P36" i="29"/>
  <c r="K37" i="30"/>
  <c r="P37" i="29"/>
  <c r="K29" i="30"/>
  <c r="P29" i="29"/>
  <c r="L61" i="30"/>
  <c r="Q61" i="30" s="1"/>
  <c r="Q61" i="29"/>
  <c r="K61" i="30"/>
  <c r="P61" i="29"/>
  <c r="M61" i="30"/>
  <c r="R61" i="30" s="1"/>
  <c r="R61" i="29"/>
  <c r="N61" i="30"/>
  <c r="S61" i="30" s="1"/>
  <c r="S61" i="29"/>
  <c r="O61" i="30"/>
  <c r="T61" i="29"/>
  <c r="K136" i="19"/>
  <c r="P136" i="18"/>
  <c r="K58" i="18"/>
  <c r="K73" i="18" s="1"/>
  <c r="P58" i="17"/>
  <c r="P73" i="17" s="1"/>
  <c r="B58" i="15"/>
  <c r="J58" i="14"/>
  <c r="J73" i="14" s="1"/>
  <c r="U58" i="14"/>
  <c r="U73" i="14" s="1"/>
  <c r="B96" i="28"/>
  <c r="H96" i="28" s="1"/>
  <c r="J96" i="27"/>
  <c r="U96" i="27"/>
  <c r="B106" i="28"/>
  <c r="H106" i="28" s="1"/>
  <c r="J106" i="27"/>
  <c r="U106" i="27"/>
  <c r="O58" i="25"/>
  <c r="T58" i="24"/>
  <c r="O96" i="29"/>
  <c r="T96" i="28"/>
  <c r="O106" i="29"/>
  <c r="T106" i="28"/>
  <c r="N96" i="29"/>
  <c r="S96" i="28"/>
  <c r="N106" i="29"/>
  <c r="S106" i="28"/>
  <c r="M96" i="29"/>
  <c r="R96" i="28"/>
  <c r="M106" i="29"/>
  <c r="R106" i="28"/>
  <c r="K96" i="29"/>
  <c r="P96" i="28"/>
  <c r="K106" i="29"/>
  <c r="P106" i="28"/>
  <c r="O93" i="29"/>
  <c r="T93" i="28"/>
  <c r="O103" i="29"/>
  <c r="T103" i="28"/>
  <c r="P107" i="30"/>
  <c r="T107" i="30"/>
  <c r="L135" i="28"/>
  <c r="Q135" i="28" s="1"/>
  <c r="Q135" i="27"/>
  <c r="P88" i="30"/>
  <c r="T88" i="30"/>
  <c r="P89" i="30"/>
  <c r="T89" i="30"/>
  <c r="P90" i="30"/>
  <c r="T90" i="30"/>
  <c r="P91" i="30"/>
  <c r="T91" i="30"/>
  <c r="B37" i="30"/>
  <c r="H37" i="30" s="1"/>
  <c r="J37" i="29"/>
  <c r="U37" i="29"/>
  <c r="B36" i="30"/>
  <c r="H36" i="30" s="1"/>
  <c r="J36" i="29"/>
  <c r="U36" i="29"/>
  <c r="B35" i="30"/>
  <c r="H35" i="30" s="1"/>
  <c r="J35" i="29"/>
  <c r="U35" i="29"/>
  <c r="B34" i="30"/>
  <c r="H34" i="30" s="1"/>
  <c r="J34" i="29"/>
  <c r="U34" i="29"/>
  <c r="B33" i="30"/>
  <c r="H33" i="30" s="1"/>
  <c r="J33" i="29"/>
  <c r="U33" i="29"/>
  <c r="B32" i="30"/>
  <c r="H32" i="30" s="1"/>
  <c r="J32" i="29"/>
  <c r="U32" i="29"/>
  <c r="B31" i="30"/>
  <c r="H31" i="30" s="1"/>
  <c r="J31" i="29"/>
  <c r="U31" i="29"/>
  <c r="B30" i="30"/>
  <c r="H30" i="30" s="1"/>
  <c r="J30" i="29"/>
  <c r="U30" i="29"/>
  <c r="B29" i="30"/>
  <c r="H29" i="30" s="1"/>
  <c r="J29" i="29"/>
  <c r="U29" i="29"/>
  <c r="B28" i="30"/>
  <c r="H28" i="30" s="1"/>
  <c r="J28" i="29"/>
  <c r="U28" i="29"/>
  <c r="B27" i="30"/>
  <c r="H27" i="30" s="1"/>
  <c r="J27" i="29"/>
  <c r="U27" i="29"/>
  <c r="L106" i="30"/>
  <c r="Q106" i="30" s="1"/>
  <c r="Q106" i="29"/>
  <c r="L96" i="30"/>
  <c r="Q96" i="30" s="1"/>
  <c r="Q96" i="29"/>
  <c r="L103" i="30"/>
  <c r="Q103" i="30" s="1"/>
  <c r="Q103" i="29"/>
  <c r="L93" i="30"/>
  <c r="Q93" i="30" s="1"/>
  <c r="Q93" i="29"/>
  <c r="J90" i="30"/>
  <c r="U90" i="30"/>
  <c r="J91" i="30"/>
  <c r="U91" i="30"/>
  <c r="J92" i="30"/>
  <c r="J107" i="30"/>
  <c r="U107" i="30"/>
  <c r="J108" i="30"/>
  <c r="J109" i="30"/>
  <c r="J110" i="30"/>
  <c r="J111" i="30"/>
  <c r="J112" i="30"/>
  <c r="J113" i="30"/>
  <c r="K102" i="30"/>
  <c r="P102" i="29"/>
  <c r="K92" i="30"/>
  <c r="P92" i="29"/>
  <c r="M102" i="30"/>
  <c r="R102" i="30" s="1"/>
  <c r="R102" i="29"/>
  <c r="M92" i="30"/>
  <c r="R92" i="30" s="1"/>
  <c r="R92" i="29"/>
  <c r="N102" i="30"/>
  <c r="S102" i="30" s="1"/>
  <c r="S102" i="29"/>
  <c r="N92" i="30"/>
  <c r="S92" i="30" s="1"/>
  <c r="S92" i="29"/>
  <c r="O102" i="30"/>
  <c r="T102" i="29"/>
  <c r="O92" i="30"/>
  <c r="T92" i="29"/>
  <c r="O113" i="30"/>
  <c r="T113" i="29"/>
  <c r="N113" i="30"/>
  <c r="S113" i="30" s="1"/>
  <c r="S113" i="29"/>
  <c r="M113" i="30"/>
  <c r="R113" i="30" s="1"/>
  <c r="R113" i="29"/>
  <c r="U113" i="28"/>
  <c r="K113" i="30"/>
  <c r="P113" i="29"/>
  <c r="U113" i="29" s="1"/>
  <c r="O112" i="30"/>
  <c r="T112" i="29"/>
  <c r="N112" i="30"/>
  <c r="S112" i="30" s="1"/>
  <c r="S112" i="29"/>
  <c r="M112" i="30"/>
  <c r="R112" i="30" s="1"/>
  <c r="R112" i="29"/>
  <c r="U112" i="28"/>
  <c r="K112" i="30"/>
  <c r="P112" i="29"/>
  <c r="U112" i="29" s="1"/>
  <c r="O111" i="30"/>
  <c r="T111" i="29"/>
  <c r="N111" i="30"/>
  <c r="S111" i="30" s="1"/>
  <c r="S111" i="29"/>
  <c r="M111" i="30"/>
  <c r="R111" i="30" s="1"/>
  <c r="R111" i="29"/>
  <c r="U111" i="28"/>
  <c r="K111" i="30"/>
  <c r="P111" i="29"/>
  <c r="U111" i="29" s="1"/>
  <c r="O110" i="30"/>
  <c r="T110" i="29"/>
  <c r="N110" i="30"/>
  <c r="S110" i="30" s="1"/>
  <c r="S110" i="29"/>
  <c r="M110" i="30"/>
  <c r="R110" i="30" s="1"/>
  <c r="R110" i="29"/>
  <c r="U110" i="28"/>
  <c r="K110" i="30"/>
  <c r="P110" i="29"/>
  <c r="U110" i="29" s="1"/>
  <c r="O109" i="30"/>
  <c r="T109" i="29"/>
  <c r="N109" i="30"/>
  <c r="S109" i="30" s="1"/>
  <c r="S109" i="29"/>
  <c r="M109" i="30"/>
  <c r="R109" i="30" s="1"/>
  <c r="R109" i="29"/>
  <c r="U109" i="28"/>
  <c r="K109" i="30"/>
  <c r="P109" i="29"/>
  <c r="U109" i="29" s="1"/>
  <c r="O108" i="30"/>
  <c r="T108" i="29"/>
  <c r="N108" i="30"/>
  <c r="S108" i="30" s="1"/>
  <c r="S108" i="29"/>
  <c r="M108" i="30"/>
  <c r="R108" i="30" s="1"/>
  <c r="R108" i="29"/>
  <c r="U108" i="28"/>
  <c r="K108" i="30"/>
  <c r="P108" i="29"/>
  <c r="U108" i="29" s="1"/>
  <c r="O107" i="30"/>
  <c r="T107" i="29"/>
  <c r="U107" i="29" s="1"/>
  <c r="K103" i="28"/>
  <c r="P103" i="27"/>
  <c r="K93" i="28"/>
  <c r="P93" i="27"/>
  <c r="P115" i="27" s="1"/>
  <c r="M103" i="28"/>
  <c r="R103" i="27"/>
  <c r="M93" i="28"/>
  <c r="R93" i="27"/>
  <c r="R115" i="27" s="1"/>
  <c r="N103" i="28"/>
  <c r="S103" i="27"/>
  <c r="N93" i="28"/>
  <c r="S93" i="27"/>
  <c r="S115" i="27" s="1"/>
  <c r="L58" i="25"/>
  <c r="Q58" i="24"/>
  <c r="L136" i="26"/>
  <c r="Q136" i="25"/>
  <c r="M58" i="24"/>
  <c r="R58" i="23"/>
  <c r="M136" i="26"/>
  <c r="R136" i="25"/>
  <c r="N58" i="24"/>
  <c r="S58" i="23"/>
  <c r="N136" i="26"/>
  <c r="S136" i="25"/>
  <c r="B103" i="27"/>
  <c r="H103" i="27" s="1"/>
  <c r="J103" i="26"/>
  <c r="U103" i="26"/>
  <c r="B93" i="27"/>
  <c r="H93" i="27" s="1"/>
  <c r="J93" i="26"/>
  <c r="U93" i="26"/>
  <c r="U62" i="29"/>
  <c r="P62" i="30"/>
  <c r="T62" i="30"/>
  <c r="U63" i="29"/>
  <c r="P63" i="30"/>
  <c r="T63" i="30"/>
  <c r="U64" i="29"/>
  <c r="P64" i="30"/>
  <c r="T64" i="30"/>
  <c r="U65" i="29"/>
  <c r="P65" i="30"/>
  <c r="T65" i="30"/>
  <c r="U66" i="29"/>
  <c r="P66" i="30"/>
  <c r="T66" i="30"/>
  <c r="U67" i="29"/>
  <c r="P67" i="30"/>
  <c r="T67" i="30"/>
  <c r="U68" i="29"/>
  <c r="P68" i="30"/>
  <c r="T68" i="30"/>
  <c r="U69" i="29"/>
  <c r="P69" i="30"/>
  <c r="T69" i="30"/>
  <c r="U70" i="29"/>
  <c r="P70" i="30"/>
  <c r="T70" i="30"/>
  <c r="U71" i="29"/>
  <c r="P71" i="30"/>
  <c r="T71" i="30"/>
  <c r="U72" i="29"/>
  <c r="P72" i="30"/>
  <c r="T72" i="30"/>
  <c r="O136" i="28"/>
  <c r="T136" i="28" s="1"/>
  <c r="T136" i="27"/>
  <c r="O114" i="28"/>
  <c r="T114" i="27"/>
  <c r="N114" i="29"/>
  <c r="S114" i="28"/>
  <c r="M114" i="29"/>
  <c r="R114" i="28"/>
  <c r="L114" i="29"/>
  <c r="Q114" i="28"/>
  <c r="K114" i="29"/>
  <c r="P114" i="28"/>
  <c r="B119" i="30"/>
  <c r="H119" i="30" s="1"/>
  <c r="J119" i="29"/>
  <c r="U119" i="29"/>
  <c r="B120" i="30"/>
  <c r="H120" i="30" s="1"/>
  <c r="J120" i="29"/>
  <c r="U120" i="29"/>
  <c r="B121" i="30"/>
  <c r="H121" i="30" s="1"/>
  <c r="J121" i="29"/>
  <c r="U121" i="29"/>
  <c r="B122" i="30"/>
  <c r="H122" i="30" s="1"/>
  <c r="J122" i="29"/>
  <c r="U122" i="29"/>
  <c r="B123" i="30"/>
  <c r="H123" i="30" s="1"/>
  <c r="J123" i="29"/>
  <c r="U123" i="29"/>
  <c r="B124" i="30"/>
  <c r="H124" i="30" s="1"/>
  <c r="J124" i="29"/>
  <c r="U124" i="29"/>
  <c r="B126" i="30"/>
  <c r="H126" i="30" s="1"/>
  <c r="J126" i="29"/>
  <c r="U126" i="29"/>
  <c r="B127" i="30"/>
  <c r="H127" i="30" s="1"/>
  <c r="J127" i="29"/>
  <c r="U127" i="29"/>
  <c r="P20" i="20"/>
  <c r="P38" i="20" s="1"/>
  <c r="K38" i="20"/>
  <c r="U22" i="29"/>
  <c r="B22" i="30"/>
  <c r="H22" i="30" s="1"/>
  <c r="J22" i="29"/>
  <c r="U21" i="29"/>
  <c r="B21" i="30"/>
  <c r="H21" i="30" s="1"/>
  <c r="J21" i="29"/>
  <c r="H20" i="8"/>
  <c r="B158" i="8"/>
  <c r="L158" i="19"/>
  <c r="R20" i="27"/>
  <c r="R38" i="27" s="1"/>
  <c r="M38" i="27"/>
  <c r="S20" i="27"/>
  <c r="S38" i="27" s="1"/>
  <c r="N38" i="27"/>
  <c r="T20" i="28"/>
  <c r="T38" i="28" s="1"/>
  <c r="O38" i="28"/>
  <c r="U19" i="23"/>
  <c r="J19" i="23"/>
  <c r="U18" i="23"/>
  <c r="J18" i="23"/>
  <c r="U24" i="29"/>
  <c r="J24" i="29"/>
  <c r="U133" i="28"/>
  <c r="U133" i="27"/>
  <c r="U132" i="28"/>
  <c r="U132" i="27"/>
  <c r="U131" i="28"/>
  <c r="U131" i="27"/>
  <c r="U130" i="28"/>
  <c r="U130" i="27"/>
  <c r="U129" i="28"/>
  <c r="U129" i="27"/>
  <c r="U128" i="28"/>
  <c r="U128" i="27"/>
  <c r="U127" i="28"/>
  <c r="U127" i="27"/>
  <c r="U126" i="28"/>
  <c r="U126" i="27"/>
  <c r="U125" i="28"/>
  <c r="U125" i="27"/>
  <c r="U124" i="28"/>
  <c r="U124" i="27"/>
  <c r="U123" i="28"/>
  <c r="U123" i="27"/>
  <c r="U122" i="28"/>
  <c r="U122" i="27"/>
  <c r="U121" i="28"/>
  <c r="U121" i="27"/>
  <c r="U120" i="28"/>
  <c r="U120" i="27"/>
  <c r="R41" i="28"/>
  <c r="R73" i="28" s="1"/>
  <c r="M41" i="29"/>
  <c r="R23" i="30" s="1"/>
  <c r="M73" i="28"/>
  <c r="S41" i="28"/>
  <c r="S73" i="28" s="1"/>
  <c r="N41" i="29"/>
  <c r="S23" i="30" s="1"/>
  <c r="N73" i="28"/>
  <c r="T118" i="28"/>
  <c r="O118" i="29"/>
  <c r="O157" i="29" s="1"/>
  <c r="S118" i="28"/>
  <c r="N118" i="29"/>
  <c r="N157" i="29" s="1"/>
  <c r="R118" i="28"/>
  <c r="M118" i="29"/>
  <c r="M157" i="29" s="1"/>
  <c r="Q118" i="28"/>
  <c r="L118" i="29"/>
  <c r="L157" i="29" s="1"/>
  <c r="P118" i="28"/>
  <c r="K118" i="29"/>
  <c r="K157" i="29" s="1"/>
  <c r="T6" i="29"/>
  <c r="H118" i="15"/>
  <c r="Q77" i="29"/>
  <c r="L77" i="30"/>
  <c r="Q77" i="30" s="1"/>
  <c r="P77" i="29"/>
  <c r="K77" i="30"/>
  <c r="U77" i="28"/>
  <c r="R77" i="29"/>
  <c r="M77" i="30"/>
  <c r="R77" i="30" s="1"/>
  <c r="S77" i="29"/>
  <c r="N77" i="30"/>
  <c r="S77" i="30" s="1"/>
  <c r="T77" i="29"/>
  <c r="O77" i="30"/>
  <c r="Q78" i="29"/>
  <c r="L78" i="30"/>
  <c r="Q78" i="30" s="1"/>
  <c r="P78" i="29"/>
  <c r="K78" i="30"/>
  <c r="U78" i="28"/>
  <c r="R78" i="29"/>
  <c r="M78" i="30"/>
  <c r="R78" i="30" s="1"/>
  <c r="S78" i="29"/>
  <c r="N78" i="30"/>
  <c r="S78" i="30" s="1"/>
  <c r="T78" i="29"/>
  <c r="O78" i="30"/>
  <c r="Q79" i="29"/>
  <c r="L79" i="30"/>
  <c r="Q79" i="30" s="1"/>
  <c r="P79" i="29"/>
  <c r="K79" i="30"/>
  <c r="U79" i="28"/>
  <c r="R79" i="29"/>
  <c r="M79" i="30"/>
  <c r="R79" i="30" s="1"/>
  <c r="S79" i="29"/>
  <c r="N79" i="30"/>
  <c r="S79" i="30" s="1"/>
  <c r="T79" i="29"/>
  <c r="O79" i="30"/>
  <c r="Q80" i="29"/>
  <c r="L80" i="30"/>
  <c r="Q80" i="30" s="1"/>
  <c r="P80" i="29"/>
  <c r="K80" i="30"/>
  <c r="U80" i="28"/>
  <c r="R80" i="29"/>
  <c r="M80" i="30"/>
  <c r="R80" i="30" s="1"/>
  <c r="S80" i="29"/>
  <c r="N80" i="30"/>
  <c r="S80" i="30" s="1"/>
  <c r="T80" i="29"/>
  <c r="O80" i="30"/>
  <c r="Q81" i="29"/>
  <c r="L81" i="30"/>
  <c r="Q81" i="30" s="1"/>
  <c r="P81" i="29"/>
  <c r="K81" i="30"/>
  <c r="U81" i="28"/>
  <c r="R81" i="29"/>
  <c r="M81" i="30"/>
  <c r="R81" i="30" s="1"/>
  <c r="S81" i="29"/>
  <c r="N81" i="30"/>
  <c r="S81" i="30" s="1"/>
  <c r="T81" i="29"/>
  <c r="O81" i="30"/>
  <c r="Q82" i="29"/>
  <c r="L82" i="30"/>
  <c r="Q82" i="30" s="1"/>
  <c r="P82" i="29"/>
  <c r="K82" i="30"/>
  <c r="U82" i="28"/>
  <c r="R82" i="29"/>
  <c r="M82" i="30"/>
  <c r="R82" i="30" s="1"/>
  <c r="S82" i="29"/>
  <c r="N82" i="30"/>
  <c r="S82" i="30" s="1"/>
  <c r="T82" i="29"/>
  <c r="O82" i="30"/>
  <c r="Q83" i="29"/>
  <c r="L83" i="30"/>
  <c r="Q83" i="30" s="1"/>
  <c r="P83" i="29"/>
  <c r="K83" i="30"/>
  <c r="U83" i="28"/>
  <c r="R83" i="29"/>
  <c r="M83" i="30"/>
  <c r="R83" i="30" s="1"/>
  <c r="S83" i="29"/>
  <c r="N83" i="30"/>
  <c r="S83" i="30" s="1"/>
  <c r="T83" i="29"/>
  <c r="O83" i="30"/>
  <c r="Q84" i="29"/>
  <c r="L84" i="30"/>
  <c r="Q84" i="30" s="1"/>
  <c r="P84" i="29"/>
  <c r="K84" i="30"/>
  <c r="U84" i="28"/>
  <c r="R84" i="29"/>
  <c r="M84" i="30"/>
  <c r="R84" i="30" s="1"/>
  <c r="S84" i="29"/>
  <c r="N84" i="30"/>
  <c r="S84" i="30" s="1"/>
  <c r="T84" i="29"/>
  <c r="O84" i="30"/>
  <c r="Q85" i="29"/>
  <c r="L85" i="30"/>
  <c r="Q85" i="30" s="1"/>
  <c r="P85" i="29"/>
  <c r="K85" i="30"/>
  <c r="U85" i="28"/>
  <c r="R85" i="29"/>
  <c r="M85" i="30"/>
  <c r="R85" i="30" s="1"/>
  <c r="S85" i="29"/>
  <c r="N85" i="30"/>
  <c r="S85" i="30" s="1"/>
  <c r="T85" i="29"/>
  <c r="O85" i="30"/>
  <c r="Q86" i="29"/>
  <c r="L86" i="30"/>
  <c r="Q86" i="30" s="1"/>
  <c r="P86" i="29"/>
  <c r="K86" i="30"/>
  <c r="U86" i="28"/>
  <c r="R86" i="29"/>
  <c r="M86" i="30"/>
  <c r="R86" i="30" s="1"/>
  <c r="S86" i="29"/>
  <c r="N86" i="30"/>
  <c r="S86" i="30" s="1"/>
  <c r="T86" i="29"/>
  <c r="O86" i="30"/>
  <c r="Q87" i="29"/>
  <c r="L87" i="30"/>
  <c r="Q87" i="30" s="1"/>
  <c r="P87" i="29"/>
  <c r="K87" i="30"/>
  <c r="U87" i="28"/>
  <c r="R87" i="29"/>
  <c r="M87" i="30"/>
  <c r="R87" i="30" s="1"/>
  <c r="S87" i="29"/>
  <c r="N87" i="30"/>
  <c r="S87" i="30" s="1"/>
  <c r="T87" i="29"/>
  <c r="O87" i="30"/>
  <c r="Q99" i="29"/>
  <c r="L99" i="30"/>
  <c r="Q99" i="30" s="1"/>
  <c r="P99" i="29"/>
  <c r="K99" i="30"/>
  <c r="U99" i="28"/>
  <c r="R99" i="29"/>
  <c r="M99" i="30"/>
  <c r="R99" i="30" s="1"/>
  <c r="S99" i="29"/>
  <c r="N99" i="30"/>
  <c r="S99" i="30" s="1"/>
  <c r="T99" i="29"/>
  <c r="O99" i="30"/>
  <c r="Q100" i="29"/>
  <c r="L100" i="30"/>
  <c r="Q100" i="30" s="1"/>
  <c r="P100" i="29"/>
  <c r="K100" i="30"/>
  <c r="U100" i="28"/>
  <c r="R100" i="29"/>
  <c r="M100" i="30"/>
  <c r="R100" i="30" s="1"/>
  <c r="S100" i="29"/>
  <c r="N100" i="30"/>
  <c r="S100" i="30" s="1"/>
  <c r="T100" i="29"/>
  <c r="O100" i="30"/>
  <c r="Q101" i="29"/>
  <c r="L101" i="30"/>
  <c r="Q101" i="30" s="1"/>
  <c r="P101" i="29"/>
  <c r="K101" i="30"/>
  <c r="U101" i="28"/>
  <c r="R101" i="29"/>
  <c r="M101" i="30"/>
  <c r="R101" i="30" s="1"/>
  <c r="S101" i="29"/>
  <c r="N101" i="30"/>
  <c r="S101" i="30" s="1"/>
  <c r="T101" i="29"/>
  <c r="O101" i="30"/>
  <c r="R42" i="29"/>
  <c r="M42" i="30"/>
  <c r="R42" i="30" s="1"/>
  <c r="S42" i="29"/>
  <c r="N42" i="30"/>
  <c r="S42" i="30" s="1"/>
  <c r="T42" i="29"/>
  <c r="O42" i="30"/>
  <c r="R43" i="29"/>
  <c r="M43" i="30"/>
  <c r="R43" i="30" s="1"/>
  <c r="S43" i="29"/>
  <c r="N43" i="30"/>
  <c r="S43" i="30" s="1"/>
  <c r="T43" i="29"/>
  <c r="O43" i="30"/>
  <c r="R44" i="29"/>
  <c r="M44" i="30"/>
  <c r="R44" i="30" s="1"/>
  <c r="S44" i="29"/>
  <c r="N44" i="30"/>
  <c r="S44" i="30" s="1"/>
  <c r="T44" i="29"/>
  <c r="O44" i="30"/>
  <c r="R45" i="29"/>
  <c r="M45" i="30"/>
  <c r="R45" i="30" s="1"/>
  <c r="S45" i="29"/>
  <c r="N45" i="30"/>
  <c r="S45" i="30" s="1"/>
  <c r="T45" i="29"/>
  <c r="O45" i="30"/>
  <c r="R46" i="29"/>
  <c r="M46" i="30"/>
  <c r="R46" i="30" s="1"/>
  <c r="S46" i="29"/>
  <c r="N46" i="30"/>
  <c r="S46" i="30" s="1"/>
  <c r="T46" i="29"/>
  <c r="O46" i="30"/>
  <c r="R47" i="29"/>
  <c r="M47" i="30"/>
  <c r="R47" i="30" s="1"/>
  <c r="S47" i="29"/>
  <c r="N47" i="30"/>
  <c r="S47" i="30" s="1"/>
  <c r="T47" i="29"/>
  <c r="O47" i="30"/>
  <c r="R48" i="29"/>
  <c r="M48" i="30"/>
  <c r="R48" i="30" s="1"/>
  <c r="S48" i="29"/>
  <c r="N48" i="30"/>
  <c r="S48" i="30" s="1"/>
  <c r="T48" i="29"/>
  <c r="O48" i="30"/>
  <c r="R49" i="29"/>
  <c r="M49" i="30"/>
  <c r="R49" i="30" s="1"/>
  <c r="S49" i="29"/>
  <c r="N49" i="30"/>
  <c r="S49" i="30" s="1"/>
  <c r="T49" i="29"/>
  <c r="O49" i="30"/>
  <c r="R50" i="29"/>
  <c r="M50" i="30"/>
  <c r="R50" i="30" s="1"/>
  <c r="S50" i="29"/>
  <c r="N50" i="30"/>
  <c r="S50" i="30" s="1"/>
  <c r="T50" i="29"/>
  <c r="O50" i="30"/>
  <c r="R51" i="29"/>
  <c r="M51" i="30"/>
  <c r="R51" i="30" s="1"/>
  <c r="S51" i="29"/>
  <c r="N51" i="30"/>
  <c r="S51" i="30" s="1"/>
  <c r="T51" i="29"/>
  <c r="O51" i="30"/>
  <c r="R52" i="29"/>
  <c r="M52" i="30"/>
  <c r="R52" i="30" s="1"/>
  <c r="S52" i="29"/>
  <c r="N52" i="30"/>
  <c r="S52" i="30" s="1"/>
  <c r="T52" i="29"/>
  <c r="O52" i="30"/>
  <c r="R53" i="29"/>
  <c r="M53" i="30"/>
  <c r="R53" i="30" s="1"/>
  <c r="S53" i="29"/>
  <c r="N53" i="30"/>
  <c r="S53" i="30" s="1"/>
  <c r="T53" i="29"/>
  <c r="O53" i="30"/>
  <c r="R54" i="29"/>
  <c r="M54" i="30"/>
  <c r="R54" i="30" s="1"/>
  <c r="S54" i="29"/>
  <c r="N54" i="30"/>
  <c r="S54" i="30" s="1"/>
  <c r="T54" i="29"/>
  <c r="O54" i="30"/>
  <c r="R55" i="29"/>
  <c r="M55" i="30"/>
  <c r="R55" i="30" s="1"/>
  <c r="S55" i="29"/>
  <c r="N55" i="30"/>
  <c r="S55" i="30" s="1"/>
  <c r="T55" i="29"/>
  <c r="O55" i="30"/>
  <c r="R56" i="29"/>
  <c r="M56" i="30"/>
  <c r="R56" i="30" s="1"/>
  <c r="S56" i="29"/>
  <c r="N56" i="30"/>
  <c r="S56" i="30" s="1"/>
  <c r="T56" i="29"/>
  <c r="O56" i="30"/>
  <c r="R57" i="29"/>
  <c r="M57" i="30"/>
  <c r="R57" i="30" s="1"/>
  <c r="S57" i="29"/>
  <c r="N57" i="30"/>
  <c r="S57" i="30" s="1"/>
  <c r="T57" i="29"/>
  <c r="O57" i="30"/>
  <c r="T41" i="29"/>
  <c r="T73" i="29" s="1"/>
  <c r="O41" i="30"/>
  <c r="O73" i="30" s="1"/>
  <c r="O73" i="29"/>
  <c r="T73" i="28"/>
  <c r="R6" i="29"/>
  <c r="R6" i="30"/>
  <c r="S6" i="29"/>
  <c r="S6" i="30"/>
  <c r="R7" i="29"/>
  <c r="R7" i="30"/>
  <c r="S7" i="29"/>
  <c r="S7" i="30"/>
  <c r="T7" i="29"/>
  <c r="R8" i="29"/>
  <c r="R8" i="30"/>
  <c r="S8" i="29"/>
  <c r="S8" i="30"/>
  <c r="T8" i="29"/>
  <c r="R9" i="29"/>
  <c r="R9" i="30"/>
  <c r="S9" i="29"/>
  <c r="S9" i="30"/>
  <c r="T9" i="29"/>
  <c r="R10" i="29"/>
  <c r="R10" i="30"/>
  <c r="S10" i="29"/>
  <c r="S10" i="30"/>
  <c r="T10" i="29"/>
  <c r="R11" i="29"/>
  <c r="R11" i="30"/>
  <c r="S11" i="29"/>
  <c r="S11" i="30"/>
  <c r="T11" i="29"/>
  <c r="R12" i="29"/>
  <c r="R12" i="30"/>
  <c r="S12" i="29"/>
  <c r="S12" i="30"/>
  <c r="T12" i="29"/>
  <c r="R13" i="29"/>
  <c r="R13" i="30"/>
  <c r="S13" i="29"/>
  <c r="S13" i="30"/>
  <c r="T13" i="29"/>
  <c r="R14" i="29"/>
  <c r="R14" i="30"/>
  <c r="S14" i="29"/>
  <c r="S14" i="30"/>
  <c r="T14" i="29"/>
  <c r="R15" i="29"/>
  <c r="R15" i="30"/>
  <c r="S15" i="29"/>
  <c r="S15" i="30"/>
  <c r="T15" i="29"/>
  <c r="R16" i="29"/>
  <c r="R16" i="30"/>
  <c r="S16" i="29"/>
  <c r="S16" i="30"/>
  <c r="T16" i="29"/>
  <c r="R17" i="29"/>
  <c r="R17" i="30"/>
  <c r="S17" i="29"/>
  <c r="S17" i="30"/>
  <c r="T17" i="29"/>
  <c r="R25" i="29"/>
  <c r="R25" i="30"/>
  <c r="S25" i="29"/>
  <c r="S25" i="30"/>
  <c r="T25" i="29"/>
  <c r="R26" i="29"/>
  <c r="R26" i="30"/>
  <c r="S26" i="29"/>
  <c r="S26" i="30"/>
  <c r="T26" i="29"/>
  <c r="J77" i="30"/>
  <c r="J78" i="30"/>
  <c r="J79" i="30"/>
  <c r="J80" i="30"/>
  <c r="J81" i="30"/>
  <c r="J82" i="30"/>
  <c r="J83" i="30"/>
  <c r="J84" i="30"/>
  <c r="J85" i="30"/>
  <c r="J86" i="30"/>
  <c r="J87" i="30"/>
  <c r="J99" i="30"/>
  <c r="J100" i="30"/>
  <c r="J101" i="30"/>
  <c r="S5" i="29"/>
  <c r="N5" i="30"/>
  <c r="R5" i="29"/>
  <c r="M5" i="30"/>
  <c r="T76" i="28"/>
  <c r="T115" i="28" s="1"/>
  <c r="O115" i="28"/>
  <c r="O76" i="29"/>
  <c r="S76" i="28"/>
  <c r="N76" i="29"/>
  <c r="N115" i="28"/>
  <c r="R76" i="28"/>
  <c r="M76" i="29"/>
  <c r="M115" i="28"/>
  <c r="Q76" i="28"/>
  <c r="Q115" i="28" s="1"/>
  <c r="L76" i="29"/>
  <c r="L115" i="28"/>
  <c r="P76" i="28"/>
  <c r="K76" i="29"/>
  <c r="K115" i="28"/>
  <c r="H47" i="16"/>
  <c r="B47" i="17" s="1"/>
  <c r="B42" i="29"/>
  <c r="H42" i="29" s="1"/>
  <c r="H24" i="30" s="1"/>
  <c r="J42" i="28"/>
  <c r="P42" i="28"/>
  <c r="K42" i="29"/>
  <c r="K24" i="30" s="1"/>
  <c r="Q42" i="28"/>
  <c r="L42" i="29"/>
  <c r="Q24" i="30" s="1"/>
  <c r="B43" i="29"/>
  <c r="H43" i="29" s="1"/>
  <c r="J43" i="28"/>
  <c r="P43" i="28"/>
  <c r="K43" i="29"/>
  <c r="Q43" i="28"/>
  <c r="L43" i="29"/>
  <c r="B44" i="29"/>
  <c r="H44" i="29" s="1"/>
  <c r="J44" i="28"/>
  <c r="P44" i="28"/>
  <c r="K44" i="29"/>
  <c r="Q44" i="28"/>
  <c r="L44" i="29"/>
  <c r="B45" i="29"/>
  <c r="H45" i="29" s="1"/>
  <c r="J45" i="28"/>
  <c r="P45" i="28"/>
  <c r="K45" i="29"/>
  <c r="Q45" i="28"/>
  <c r="L45" i="29"/>
  <c r="B46" i="29"/>
  <c r="H46" i="29" s="1"/>
  <c r="J46" i="28"/>
  <c r="P46" i="28"/>
  <c r="K46" i="29"/>
  <c r="Q46" i="28"/>
  <c r="L46" i="29"/>
  <c r="B48" i="29"/>
  <c r="H48" i="29" s="1"/>
  <c r="J48" i="28"/>
  <c r="P48" i="28"/>
  <c r="K48" i="29"/>
  <c r="Q48" i="28"/>
  <c r="L48" i="29"/>
  <c r="B49" i="29"/>
  <c r="H49" i="29" s="1"/>
  <c r="J49" i="28"/>
  <c r="P49" i="28"/>
  <c r="K49" i="29"/>
  <c r="Q49" i="28"/>
  <c r="L49" i="29"/>
  <c r="B50" i="29"/>
  <c r="H50" i="29" s="1"/>
  <c r="J50" i="28"/>
  <c r="P50" i="28"/>
  <c r="K50" i="29"/>
  <c r="Q50" i="28"/>
  <c r="L50" i="29"/>
  <c r="B51" i="29"/>
  <c r="H51" i="29" s="1"/>
  <c r="J51" i="28"/>
  <c r="P51" i="28"/>
  <c r="K51" i="29"/>
  <c r="Q51" i="28"/>
  <c r="L51" i="29"/>
  <c r="B52" i="29"/>
  <c r="H52" i="29" s="1"/>
  <c r="J52" i="28"/>
  <c r="P52" i="28"/>
  <c r="K52" i="29"/>
  <c r="Q52" i="28"/>
  <c r="L52" i="29"/>
  <c r="B53" i="29"/>
  <c r="H53" i="29" s="1"/>
  <c r="J53" i="28"/>
  <c r="P53" i="28"/>
  <c r="K53" i="29"/>
  <c r="Q53" i="28"/>
  <c r="L53" i="29"/>
  <c r="B54" i="29"/>
  <c r="H54" i="29" s="1"/>
  <c r="J54" i="28"/>
  <c r="P54" i="28"/>
  <c r="K54" i="29"/>
  <c r="Q54" i="28"/>
  <c r="L54" i="29"/>
  <c r="B55" i="29"/>
  <c r="H55" i="29" s="1"/>
  <c r="J55" i="28"/>
  <c r="P55" i="28"/>
  <c r="K55" i="29"/>
  <c r="Q55" i="28"/>
  <c r="L55" i="29"/>
  <c r="B56" i="29"/>
  <c r="H56" i="29" s="1"/>
  <c r="J56" i="28"/>
  <c r="P56" i="28"/>
  <c r="K56" i="29"/>
  <c r="Q56" i="28"/>
  <c r="L56" i="29"/>
  <c r="B57" i="29"/>
  <c r="H57" i="29" s="1"/>
  <c r="J57" i="28"/>
  <c r="P57" i="28"/>
  <c r="K57" i="29"/>
  <c r="Q57" i="28"/>
  <c r="L57" i="29"/>
  <c r="P47" i="28"/>
  <c r="K47" i="29"/>
  <c r="Q47" i="28"/>
  <c r="L47" i="29"/>
  <c r="Q41" i="28"/>
  <c r="Q73" i="28" s="1"/>
  <c r="L41" i="29"/>
  <c r="Q23" i="30" s="1"/>
  <c r="L73" i="28"/>
  <c r="P41" i="28"/>
  <c r="P73" i="28" s="1"/>
  <c r="K41" i="29"/>
  <c r="K23" i="30" s="1"/>
  <c r="K73" i="28"/>
  <c r="H41" i="20"/>
  <c r="H23" i="21" s="1"/>
  <c r="B23" i="22" s="1"/>
  <c r="J26" i="22"/>
  <c r="H19" i="24"/>
  <c r="B19" i="25" s="1"/>
  <c r="J25" i="22"/>
  <c r="H18" i="24"/>
  <c r="B18" i="25" s="1"/>
  <c r="U17" i="22"/>
  <c r="J17" i="22"/>
  <c r="H17" i="23"/>
  <c r="B17" i="24" s="1"/>
  <c r="U16" i="22"/>
  <c r="J16" i="22"/>
  <c r="H16" i="23"/>
  <c r="B16" i="24" s="1"/>
  <c r="U15" i="22"/>
  <c r="J15" i="22"/>
  <c r="B15" i="23"/>
  <c r="H15" i="23" s="1"/>
  <c r="U14" i="22"/>
  <c r="J14" i="22"/>
  <c r="B14" i="23"/>
  <c r="H14" i="23" s="1"/>
  <c r="U13" i="22"/>
  <c r="J13" i="22"/>
  <c r="B13" i="23"/>
  <c r="H13" i="23" s="1"/>
  <c r="U11" i="22"/>
  <c r="J11" i="22"/>
  <c r="B11" i="23"/>
  <c r="H11" i="23" s="1"/>
  <c r="U10" i="22"/>
  <c r="J10" i="22"/>
  <c r="B10" i="23"/>
  <c r="H10" i="23" s="1"/>
  <c r="U9" i="22"/>
  <c r="J9" i="22"/>
  <c r="B9" i="23"/>
  <c r="H9" i="23" s="1"/>
  <c r="U8" i="22"/>
  <c r="J8" i="22"/>
  <c r="B8" i="23"/>
  <c r="H8" i="23" s="1"/>
  <c r="U7" i="22"/>
  <c r="J7" i="22"/>
  <c r="B7" i="23"/>
  <c r="H7" i="23" s="1"/>
  <c r="U6" i="22"/>
  <c r="J6" i="22"/>
  <c r="B6" i="23"/>
  <c r="H6" i="23" s="1"/>
  <c r="P6" i="28"/>
  <c r="K6" i="29"/>
  <c r="Q6" i="28"/>
  <c r="P7" i="28"/>
  <c r="K7" i="29"/>
  <c r="Q7" i="28"/>
  <c r="P8" i="28"/>
  <c r="K8" i="29"/>
  <c r="Q8" i="28"/>
  <c r="P9" i="28"/>
  <c r="K9" i="29"/>
  <c r="Q9" i="28"/>
  <c r="P10" i="28"/>
  <c r="K10" i="29"/>
  <c r="Q10" i="28"/>
  <c r="P11" i="28"/>
  <c r="K11" i="29"/>
  <c r="Q11" i="28"/>
  <c r="P12" i="28"/>
  <c r="K12" i="29"/>
  <c r="Q12" i="28"/>
  <c r="P13" i="28"/>
  <c r="K13" i="29"/>
  <c r="Q13" i="28"/>
  <c r="P14" i="28"/>
  <c r="K14" i="29"/>
  <c r="Q14" i="28"/>
  <c r="P15" i="28"/>
  <c r="K15" i="29"/>
  <c r="Q15" i="28"/>
  <c r="P16" i="28"/>
  <c r="K16" i="29"/>
  <c r="Q16" i="28"/>
  <c r="P17" i="28"/>
  <c r="K17" i="29"/>
  <c r="Q17" i="28"/>
  <c r="P25" i="28"/>
  <c r="K25" i="29"/>
  <c r="K18" i="30" s="1"/>
  <c r="Q25" i="28"/>
  <c r="Q18" i="30"/>
  <c r="P26" i="28"/>
  <c r="K26" i="29"/>
  <c r="K19" i="30" s="1"/>
  <c r="Q26" i="28"/>
  <c r="Q19" i="30"/>
  <c r="H76" i="15"/>
  <c r="H115" i="15" s="1"/>
  <c r="Q5" i="29"/>
  <c r="L5" i="30"/>
  <c r="P5" i="29"/>
  <c r="K5" i="30"/>
  <c r="B125" i="30" l="1"/>
  <c r="H125" i="30" s="1"/>
  <c r="J125" i="29"/>
  <c r="U125" i="29"/>
  <c r="B20" i="9"/>
  <c r="H38" i="8"/>
  <c r="H58" i="15"/>
  <c r="B73" i="15"/>
  <c r="B38" i="9"/>
  <c r="H5" i="9"/>
  <c r="B135" i="14"/>
  <c r="H135" i="14" s="1"/>
  <c r="J135" i="13"/>
  <c r="U135" i="13"/>
  <c r="H136" i="9"/>
  <c r="B136" i="10" s="1"/>
  <c r="B157" i="9"/>
  <c r="B156" i="27"/>
  <c r="H156" i="27" s="1"/>
  <c r="J156" i="26"/>
  <c r="B134" i="30"/>
  <c r="H134" i="30" s="1"/>
  <c r="J134" i="29"/>
  <c r="U134" i="29"/>
  <c r="B105" i="30"/>
  <c r="H105" i="30" s="1"/>
  <c r="J105" i="29"/>
  <c r="U105" i="29"/>
  <c r="N135" i="25"/>
  <c r="S135" i="24"/>
  <c r="N157" i="24"/>
  <c r="N158" i="24" s="1"/>
  <c r="S134" i="24"/>
  <c r="S157" i="24" s="1"/>
  <c r="S158" i="24" s="1"/>
  <c r="N134" i="25"/>
  <c r="N156" i="24"/>
  <c r="S156" i="23"/>
  <c r="M135" i="25"/>
  <c r="R135" i="24"/>
  <c r="M157" i="24"/>
  <c r="M158" i="24" s="1"/>
  <c r="R134" i="24"/>
  <c r="R157" i="24" s="1"/>
  <c r="R158" i="24" s="1"/>
  <c r="M134" i="25"/>
  <c r="M156" i="24"/>
  <c r="R156" i="23"/>
  <c r="O156" i="28"/>
  <c r="T156" i="28" s="1"/>
  <c r="T156" i="27"/>
  <c r="O157" i="27"/>
  <c r="O158" i="27" s="1"/>
  <c r="T134" i="27"/>
  <c r="T157" i="27" s="1"/>
  <c r="T158" i="27" s="1"/>
  <c r="O134" i="28"/>
  <c r="L157" i="26"/>
  <c r="Q134" i="26"/>
  <c r="Q157" i="26" s="1"/>
  <c r="L134" i="27"/>
  <c r="L156" i="27"/>
  <c r="Q156" i="26"/>
  <c r="P105" i="30"/>
  <c r="T105" i="30"/>
  <c r="B102" i="29"/>
  <c r="H102" i="29" s="1"/>
  <c r="J102" i="28"/>
  <c r="U102" i="28"/>
  <c r="U156" i="15"/>
  <c r="P157" i="15"/>
  <c r="P158" i="15" s="1"/>
  <c r="K156" i="17"/>
  <c r="P156" i="16"/>
  <c r="U156" i="16" s="1"/>
  <c r="K157" i="16"/>
  <c r="K158" i="16" s="1"/>
  <c r="K157" i="17"/>
  <c r="K158" i="17" s="1"/>
  <c r="P134" i="17"/>
  <c r="K134" i="18"/>
  <c r="P157" i="16"/>
  <c r="P158" i="16" s="1"/>
  <c r="U134" i="16"/>
  <c r="K135" i="18"/>
  <c r="P135" i="17"/>
  <c r="U72" i="30"/>
  <c r="U71" i="30"/>
  <c r="U70" i="30"/>
  <c r="U69" i="30"/>
  <c r="U68" i="30"/>
  <c r="U67" i="30"/>
  <c r="U66" i="30"/>
  <c r="U65" i="30"/>
  <c r="U64" i="30"/>
  <c r="U63" i="30"/>
  <c r="U62" i="30"/>
  <c r="B93" i="28"/>
  <c r="H93" i="28" s="1"/>
  <c r="J93" i="27"/>
  <c r="U93" i="27"/>
  <c r="B103" i="28"/>
  <c r="H103" i="28" s="1"/>
  <c r="J103" i="27"/>
  <c r="U103" i="27"/>
  <c r="N136" i="27"/>
  <c r="S136" i="26"/>
  <c r="N58" i="25"/>
  <c r="S58" i="24"/>
  <c r="M136" i="27"/>
  <c r="R136" i="26"/>
  <c r="M58" i="25"/>
  <c r="R58" i="24"/>
  <c r="L136" i="27"/>
  <c r="Q136" i="26"/>
  <c r="L58" i="26"/>
  <c r="Q58" i="25"/>
  <c r="N93" i="29"/>
  <c r="S93" i="28"/>
  <c r="S115" i="28" s="1"/>
  <c r="N103" i="29"/>
  <c r="S103" i="28"/>
  <c r="M93" i="29"/>
  <c r="R93" i="28"/>
  <c r="R115" i="28" s="1"/>
  <c r="M103" i="29"/>
  <c r="R103" i="28"/>
  <c r="K93" i="29"/>
  <c r="P93" i="28"/>
  <c r="P115" i="28" s="1"/>
  <c r="K103" i="29"/>
  <c r="P103" i="28"/>
  <c r="P108" i="30"/>
  <c r="T108" i="30"/>
  <c r="P109" i="30"/>
  <c r="T109" i="30"/>
  <c r="P110" i="30"/>
  <c r="T110" i="30"/>
  <c r="P111" i="30"/>
  <c r="T111" i="30"/>
  <c r="P112" i="30"/>
  <c r="T112" i="30"/>
  <c r="P113" i="30"/>
  <c r="T113" i="30"/>
  <c r="U92" i="29"/>
  <c r="P92" i="30"/>
  <c r="T92" i="30"/>
  <c r="U102" i="29"/>
  <c r="P102" i="30"/>
  <c r="T102" i="30"/>
  <c r="J27" i="30"/>
  <c r="J28" i="30"/>
  <c r="J29" i="30"/>
  <c r="J30" i="30"/>
  <c r="J31" i="30"/>
  <c r="J32" i="30"/>
  <c r="J33" i="30"/>
  <c r="J34" i="30"/>
  <c r="J35" i="30"/>
  <c r="J36" i="30"/>
  <c r="J37" i="30"/>
  <c r="U89" i="30"/>
  <c r="U88" i="30"/>
  <c r="O103" i="30"/>
  <c r="T103" i="29"/>
  <c r="O93" i="30"/>
  <c r="T93" i="29"/>
  <c r="K106" i="30"/>
  <c r="P106" i="29"/>
  <c r="K96" i="30"/>
  <c r="P96" i="29"/>
  <c r="M106" i="30"/>
  <c r="R106" i="30" s="1"/>
  <c r="R106" i="29"/>
  <c r="M96" i="30"/>
  <c r="R96" i="30" s="1"/>
  <c r="R96" i="29"/>
  <c r="N106" i="30"/>
  <c r="S106" i="30" s="1"/>
  <c r="S106" i="29"/>
  <c r="N96" i="30"/>
  <c r="S96" i="30" s="1"/>
  <c r="S96" i="29"/>
  <c r="O106" i="30"/>
  <c r="T106" i="29"/>
  <c r="O96" i="30"/>
  <c r="T96" i="29"/>
  <c r="O58" i="26"/>
  <c r="T58" i="25"/>
  <c r="B106" i="29"/>
  <c r="H106" i="29" s="1"/>
  <c r="J106" i="28"/>
  <c r="U106" i="28"/>
  <c r="B96" i="29"/>
  <c r="H96" i="29" s="1"/>
  <c r="J96" i="28"/>
  <c r="U96" i="28"/>
  <c r="J58" i="15"/>
  <c r="J73" i="15" s="1"/>
  <c r="U58" i="15"/>
  <c r="U73" i="15" s="1"/>
  <c r="K58" i="19"/>
  <c r="K73" i="19" s="1"/>
  <c r="P58" i="18"/>
  <c r="P73" i="18" s="1"/>
  <c r="K136" i="20"/>
  <c r="P136" i="19"/>
  <c r="P61" i="30"/>
  <c r="T61" i="30"/>
  <c r="P29" i="30"/>
  <c r="T29" i="30"/>
  <c r="P37" i="30"/>
  <c r="T37" i="30"/>
  <c r="P36" i="30"/>
  <c r="T36" i="30"/>
  <c r="P35" i="30"/>
  <c r="T35" i="30"/>
  <c r="P34" i="30"/>
  <c r="T34" i="30"/>
  <c r="P33" i="30"/>
  <c r="T33" i="30"/>
  <c r="P32" i="30"/>
  <c r="T32" i="30"/>
  <c r="P31" i="30"/>
  <c r="T31" i="30"/>
  <c r="P30" i="30"/>
  <c r="T30" i="30"/>
  <c r="P28" i="30"/>
  <c r="T28" i="30"/>
  <c r="P27" i="30"/>
  <c r="T27" i="30"/>
  <c r="K114" i="30"/>
  <c r="P114" i="29"/>
  <c r="L114" i="30"/>
  <c r="Q114" i="30" s="1"/>
  <c r="Q114" i="29"/>
  <c r="M114" i="30"/>
  <c r="R114" i="30" s="1"/>
  <c r="R114" i="29"/>
  <c r="N114" i="30"/>
  <c r="S114" i="30" s="1"/>
  <c r="S114" i="29"/>
  <c r="O114" i="29"/>
  <c r="T114" i="28"/>
  <c r="J127" i="30"/>
  <c r="U127" i="30"/>
  <c r="J126" i="30"/>
  <c r="U126" i="30"/>
  <c r="J124" i="30"/>
  <c r="U124" i="30"/>
  <c r="J123" i="30"/>
  <c r="U123" i="30"/>
  <c r="J122" i="30"/>
  <c r="U122" i="30"/>
  <c r="J121" i="30"/>
  <c r="U121" i="30"/>
  <c r="J120" i="30"/>
  <c r="U120" i="30"/>
  <c r="J119" i="30"/>
  <c r="U119" i="30"/>
  <c r="K20" i="21"/>
  <c r="U22" i="30"/>
  <c r="J22" i="30"/>
  <c r="U21" i="30"/>
  <c r="J21" i="30"/>
  <c r="U20" i="8"/>
  <c r="U38" i="8" s="1"/>
  <c r="J20" i="8"/>
  <c r="J38" i="8" s="1"/>
  <c r="T20" i="29"/>
  <c r="O38" i="29"/>
  <c r="S20" i="28"/>
  <c r="S38" i="28" s="1"/>
  <c r="N38" i="28"/>
  <c r="R20" i="28"/>
  <c r="R38" i="28" s="1"/>
  <c r="M38" i="28"/>
  <c r="Q20" i="20"/>
  <c r="Q38" i="20" s="1"/>
  <c r="Q158" i="20" s="1"/>
  <c r="L38" i="20"/>
  <c r="U23" i="21"/>
  <c r="J23" i="21"/>
  <c r="U18" i="24"/>
  <c r="J18" i="24"/>
  <c r="U19" i="24"/>
  <c r="J19" i="24"/>
  <c r="P19" i="30"/>
  <c r="T19" i="30"/>
  <c r="P18" i="30"/>
  <c r="T18" i="30"/>
  <c r="P23" i="30"/>
  <c r="T23" i="30"/>
  <c r="P24" i="30"/>
  <c r="T24" i="30"/>
  <c r="U24" i="30"/>
  <c r="J24" i="30"/>
  <c r="P101" i="30"/>
  <c r="T101" i="30"/>
  <c r="U101" i="29"/>
  <c r="P100" i="30"/>
  <c r="T100" i="30"/>
  <c r="U100" i="29"/>
  <c r="P99" i="30"/>
  <c r="T99" i="30"/>
  <c r="U99" i="29"/>
  <c r="P87" i="30"/>
  <c r="T87" i="30"/>
  <c r="U87" i="29"/>
  <c r="P86" i="30"/>
  <c r="T86" i="30"/>
  <c r="U86" i="29"/>
  <c r="P85" i="30"/>
  <c r="T85" i="30"/>
  <c r="U85" i="29"/>
  <c r="P84" i="30"/>
  <c r="T84" i="30"/>
  <c r="U84" i="29"/>
  <c r="P83" i="30"/>
  <c r="T83" i="30"/>
  <c r="U83" i="29"/>
  <c r="P82" i="30"/>
  <c r="T82" i="30"/>
  <c r="U82" i="29"/>
  <c r="P81" i="30"/>
  <c r="T81" i="30"/>
  <c r="U81" i="29"/>
  <c r="P80" i="30"/>
  <c r="T80" i="30"/>
  <c r="U80" i="29"/>
  <c r="P79" i="30"/>
  <c r="T79" i="30"/>
  <c r="U79" i="29"/>
  <c r="P78" i="30"/>
  <c r="T78" i="30"/>
  <c r="U78" i="29"/>
  <c r="P77" i="30"/>
  <c r="T77" i="30"/>
  <c r="U77" i="29"/>
  <c r="B118" i="16"/>
  <c r="J118" i="15"/>
  <c r="U118" i="15"/>
  <c r="O38" i="30"/>
  <c r="T38" i="29"/>
  <c r="P118" i="29"/>
  <c r="P157" i="29" s="1"/>
  <c r="K118" i="30"/>
  <c r="K157" i="30" s="1"/>
  <c r="Q118" i="29"/>
  <c r="Q157" i="29" s="1"/>
  <c r="L118" i="30"/>
  <c r="L157" i="30" s="1"/>
  <c r="R118" i="29"/>
  <c r="R157" i="29" s="1"/>
  <c r="M118" i="30"/>
  <c r="M157" i="30" s="1"/>
  <c r="S118" i="29"/>
  <c r="S157" i="29" s="1"/>
  <c r="N118" i="30"/>
  <c r="N157" i="30" s="1"/>
  <c r="T118" i="29"/>
  <c r="T157" i="29" s="1"/>
  <c r="O118" i="30"/>
  <c r="O157" i="30" s="1"/>
  <c r="S41" i="29"/>
  <c r="S73" i="29" s="1"/>
  <c r="N41" i="30"/>
  <c r="N73" i="29"/>
  <c r="R41" i="29"/>
  <c r="R73" i="29" s="1"/>
  <c r="M41" i="30"/>
  <c r="M73" i="29"/>
  <c r="S5" i="30"/>
  <c r="R5" i="30"/>
  <c r="T76" i="29"/>
  <c r="T115" i="29" s="1"/>
  <c r="O76" i="30"/>
  <c r="O115" i="30" s="1"/>
  <c r="O115" i="29"/>
  <c r="O158" i="29" s="1"/>
  <c r="S76" i="29"/>
  <c r="N76" i="30"/>
  <c r="N115" i="29"/>
  <c r="R76" i="29"/>
  <c r="M76" i="30"/>
  <c r="M115" i="29"/>
  <c r="P76" i="29"/>
  <c r="K76" i="30"/>
  <c r="K115" i="29"/>
  <c r="Q76" i="29"/>
  <c r="Q115" i="29" s="1"/>
  <c r="L76" i="30"/>
  <c r="L115" i="29"/>
  <c r="Q47" i="29"/>
  <c r="L47" i="30"/>
  <c r="Q47" i="30" s="1"/>
  <c r="P47" i="29"/>
  <c r="K47" i="30"/>
  <c r="Q57" i="29"/>
  <c r="L57" i="30"/>
  <c r="Q57" i="30" s="1"/>
  <c r="P57" i="29"/>
  <c r="K57" i="30"/>
  <c r="U57" i="28"/>
  <c r="B57" i="30"/>
  <c r="H57" i="30" s="1"/>
  <c r="J57" i="29"/>
  <c r="Q56" i="29"/>
  <c r="L56" i="30"/>
  <c r="Q56" i="30" s="1"/>
  <c r="P56" i="29"/>
  <c r="K56" i="30"/>
  <c r="U56" i="28"/>
  <c r="B56" i="30"/>
  <c r="H56" i="30" s="1"/>
  <c r="J56" i="29"/>
  <c r="Q55" i="29"/>
  <c r="L55" i="30"/>
  <c r="Q55" i="30" s="1"/>
  <c r="P55" i="29"/>
  <c r="K55" i="30"/>
  <c r="U55" i="28"/>
  <c r="B55" i="30"/>
  <c r="H55" i="30" s="1"/>
  <c r="J55" i="29"/>
  <c r="Q54" i="29"/>
  <c r="L54" i="30"/>
  <c r="Q54" i="30" s="1"/>
  <c r="P54" i="29"/>
  <c r="K54" i="30"/>
  <c r="U54" i="28"/>
  <c r="B54" i="30"/>
  <c r="H54" i="30" s="1"/>
  <c r="J54" i="29"/>
  <c r="Q53" i="29"/>
  <c r="L53" i="30"/>
  <c r="Q53" i="30" s="1"/>
  <c r="P53" i="29"/>
  <c r="K53" i="30"/>
  <c r="U53" i="28"/>
  <c r="B53" i="30"/>
  <c r="H53" i="30" s="1"/>
  <c r="J53" i="29"/>
  <c r="Q52" i="29"/>
  <c r="L52" i="30"/>
  <c r="Q52" i="30" s="1"/>
  <c r="P52" i="29"/>
  <c r="K52" i="30"/>
  <c r="U52" i="28"/>
  <c r="B52" i="30"/>
  <c r="H52" i="30" s="1"/>
  <c r="J52" i="29"/>
  <c r="Q51" i="29"/>
  <c r="L51" i="30"/>
  <c r="Q51" i="30" s="1"/>
  <c r="P51" i="29"/>
  <c r="K51" i="30"/>
  <c r="U51" i="28"/>
  <c r="B51" i="30"/>
  <c r="H51" i="30" s="1"/>
  <c r="J51" i="29"/>
  <c r="Q50" i="29"/>
  <c r="L50" i="30"/>
  <c r="Q50" i="30" s="1"/>
  <c r="P50" i="29"/>
  <c r="K50" i="30"/>
  <c r="U50" i="28"/>
  <c r="B50" i="30"/>
  <c r="H50" i="30" s="1"/>
  <c r="J50" i="29"/>
  <c r="Q49" i="29"/>
  <c r="L49" i="30"/>
  <c r="Q49" i="30" s="1"/>
  <c r="P49" i="29"/>
  <c r="K49" i="30"/>
  <c r="U49" i="28"/>
  <c r="B49" i="30"/>
  <c r="H49" i="30" s="1"/>
  <c r="J49" i="29"/>
  <c r="Q48" i="29"/>
  <c r="L48" i="30"/>
  <c r="Q48" i="30" s="1"/>
  <c r="P48" i="29"/>
  <c r="K48" i="30"/>
  <c r="U48" i="28"/>
  <c r="B48" i="30"/>
  <c r="H48" i="30" s="1"/>
  <c r="J48" i="29"/>
  <c r="Q46" i="29"/>
  <c r="L46" i="30"/>
  <c r="Q46" i="30" s="1"/>
  <c r="P46" i="29"/>
  <c r="K46" i="30"/>
  <c r="U46" i="28"/>
  <c r="B46" i="30"/>
  <c r="H46" i="30" s="1"/>
  <c r="J46" i="29"/>
  <c r="Q45" i="29"/>
  <c r="L45" i="30"/>
  <c r="Q45" i="30" s="1"/>
  <c r="P45" i="29"/>
  <c r="K45" i="30"/>
  <c r="U45" i="28"/>
  <c r="B45" i="30"/>
  <c r="H45" i="30" s="1"/>
  <c r="J45" i="29"/>
  <c r="Q44" i="29"/>
  <c r="L44" i="30"/>
  <c r="Q44" i="30" s="1"/>
  <c r="P44" i="29"/>
  <c r="K44" i="30"/>
  <c r="U44" i="28"/>
  <c r="B44" i="30"/>
  <c r="H44" i="30" s="1"/>
  <c r="J44" i="29"/>
  <c r="Q43" i="29"/>
  <c r="L43" i="30"/>
  <c r="Q43" i="30" s="1"/>
  <c r="P43" i="29"/>
  <c r="K43" i="30"/>
  <c r="U43" i="28"/>
  <c r="B43" i="30"/>
  <c r="H43" i="30" s="1"/>
  <c r="J43" i="29"/>
  <c r="Q42" i="29"/>
  <c r="L42" i="30"/>
  <c r="Q42" i="30" s="1"/>
  <c r="P42" i="29"/>
  <c r="K42" i="30"/>
  <c r="U42" i="28"/>
  <c r="B42" i="30"/>
  <c r="H42" i="30" s="1"/>
  <c r="J42" i="29"/>
  <c r="U42" i="29"/>
  <c r="J47" i="16"/>
  <c r="U47" i="16"/>
  <c r="B41" i="21"/>
  <c r="J41" i="20"/>
  <c r="U41" i="20"/>
  <c r="P41" i="29"/>
  <c r="P73" i="29" s="1"/>
  <c r="K41" i="30"/>
  <c r="K73" i="29"/>
  <c r="Q41" i="29"/>
  <c r="Q73" i="29" s="1"/>
  <c r="L41" i="30"/>
  <c r="L73" i="29"/>
  <c r="Q26" i="29"/>
  <c r="Q26" i="30"/>
  <c r="P26" i="29"/>
  <c r="K26" i="30"/>
  <c r="Q25" i="29"/>
  <c r="Q25" i="30"/>
  <c r="P25" i="29"/>
  <c r="K25" i="30"/>
  <c r="Q17" i="29"/>
  <c r="Q17" i="30"/>
  <c r="P17" i="29"/>
  <c r="K17" i="30"/>
  <c r="Q16" i="29"/>
  <c r="Q16" i="30"/>
  <c r="P16" i="29"/>
  <c r="K16" i="30"/>
  <c r="Q15" i="29"/>
  <c r="Q15" i="30"/>
  <c r="P15" i="29"/>
  <c r="K15" i="30"/>
  <c r="Q14" i="29"/>
  <c r="Q14" i="30"/>
  <c r="P14" i="29"/>
  <c r="K14" i="30"/>
  <c r="Q13" i="29"/>
  <c r="Q13" i="30"/>
  <c r="P13" i="29"/>
  <c r="K13" i="30"/>
  <c r="Q12" i="29"/>
  <c r="Q12" i="30"/>
  <c r="P12" i="29"/>
  <c r="K12" i="30"/>
  <c r="Q11" i="29"/>
  <c r="Q11" i="30"/>
  <c r="P11" i="29"/>
  <c r="K11" i="30"/>
  <c r="Q10" i="29"/>
  <c r="Q10" i="30"/>
  <c r="P10" i="29"/>
  <c r="K10" i="30"/>
  <c r="Q9" i="29"/>
  <c r="Q9" i="30"/>
  <c r="P9" i="29"/>
  <c r="K9" i="30"/>
  <c r="Q8" i="29"/>
  <c r="Q8" i="30"/>
  <c r="P8" i="29"/>
  <c r="K8" i="30"/>
  <c r="Q7" i="29"/>
  <c r="Q7" i="30"/>
  <c r="P7" i="29"/>
  <c r="K7" i="30"/>
  <c r="Q6" i="29"/>
  <c r="Q6" i="30"/>
  <c r="P6" i="29"/>
  <c r="K6" i="30"/>
  <c r="B6" i="24"/>
  <c r="H6" i="24" s="1"/>
  <c r="U6" i="23"/>
  <c r="J6" i="23"/>
  <c r="U7" i="23"/>
  <c r="J7" i="23"/>
  <c r="B7" i="24"/>
  <c r="H7" i="24" s="1"/>
  <c r="U8" i="23"/>
  <c r="J8" i="23"/>
  <c r="B8" i="24"/>
  <c r="H8" i="24" s="1"/>
  <c r="U9" i="23"/>
  <c r="J9" i="23"/>
  <c r="B9" i="24"/>
  <c r="H9" i="24" s="1"/>
  <c r="U10" i="23"/>
  <c r="J10" i="23"/>
  <c r="B10" i="24"/>
  <c r="H10" i="24" s="1"/>
  <c r="U11" i="23"/>
  <c r="J11" i="23"/>
  <c r="B11" i="24"/>
  <c r="H11" i="24" s="1"/>
  <c r="U13" i="23"/>
  <c r="J13" i="23"/>
  <c r="B13" i="24"/>
  <c r="H13" i="24" s="1"/>
  <c r="U14" i="23"/>
  <c r="J14" i="23"/>
  <c r="B14" i="24"/>
  <c r="H14" i="24" s="1"/>
  <c r="U15" i="23"/>
  <c r="J15" i="23"/>
  <c r="B15" i="24"/>
  <c r="H15" i="24" s="1"/>
  <c r="U16" i="23"/>
  <c r="J16" i="23"/>
  <c r="H16" i="24"/>
  <c r="B16" i="25" s="1"/>
  <c r="U17" i="23"/>
  <c r="J17" i="23"/>
  <c r="H17" i="24"/>
  <c r="B17" i="25" s="1"/>
  <c r="J25" i="23"/>
  <c r="H18" i="25"/>
  <c r="B18" i="26" s="1"/>
  <c r="J26" i="23"/>
  <c r="H26" i="24"/>
  <c r="B76" i="16"/>
  <c r="B115" i="16" s="1"/>
  <c r="J76" i="15"/>
  <c r="J115" i="15" s="1"/>
  <c r="U76" i="15"/>
  <c r="U115" i="15" s="1"/>
  <c r="T5" i="30"/>
  <c r="P5" i="30"/>
  <c r="Q5" i="30"/>
  <c r="B12" i="22"/>
  <c r="H12" i="22" s="1"/>
  <c r="U12" i="21"/>
  <c r="J12" i="21"/>
  <c r="H73" i="15" l="1"/>
  <c r="B58" i="16"/>
  <c r="J125" i="30"/>
  <c r="U125" i="30"/>
  <c r="H58" i="16"/>
  <c r="B73" i="16"/>
  <c r="K135" i="19"/>
  <c r="P135" i="18"/>
  <c r="P134" i="18"/>
  <c r="K134" i="19"/>
  <c r="U134" i="17"/>
  <c r="K156" i="18"/>
  <c r="P156" i="17"/>
  <c r="B102" i="30"/>
  <c r="H102" i="30" s="1"/>
  <c r="J102" i="30" s="1"/>
  <c r="J102" i="29"/>
  <c r="L156" i="28"/>
  <c r="Q156" i="28" s="1"/>
  <c r="Q156" i="27"/>
  <c r="L157" i="27"/>
  <c r="Q134" i="27"/>
  <c r="Q157" i="27" s="1"/>
  <c r="L134" i="28"/>
  <c r="T134" i="28"/>
  <c r="T157" i="28" s="1"/>
  <c r="T158" i="28" s="1"/>
  <c r="O157" i="28"/>
  <c r="O158" i="28" s="1"/>
  <c r="M156" i="25"/>
  <c r="R156" i="24"/>
  <c r="M157" i="25"/>
  <c r="M158" i="25" s="1"/>
  <c r="R134" i="25"/>
  <c r="R157" i="25" s="1"/>
  <c r="R158" i="25" s="1"/>
  <c r="M134" i="26"/>
  <c r="M135" i="26"/>
  <c r="R135" i="25"/>
  <c r="N156" i="25"/>
  <c r="S156" i="24"/>
  <c r="N157" i="25"/>
  <c r="N158" i="25" s="1"/>
  <c r="S134" i="25"/>
  <c r="S157" i="25" s="1"/>
  <c r="S158" i="25" s="1"/>
  <c r="N134" i="26"/>
  <c r="N135" i="26"/>
  <c r="S135" i="25"/>
  <c r="J105" i="30"/>
  <c r="U105" i="30"/>
  <c r="J134" i="30"/>
  <c r="U134" i="30"/>
  <c r="B156" i="28"/>
  <c r="H156" i="28" s="1"/>
  <c r="J156" i="27"/>
  <c r="H157" i="9"/>
  <c r="J136" i="9"/>
  <c r="J157" i="9" s="1"/>
  <c r="U136" i="9"/>
  <c r="U157" i="9" s="1"/>
  <c r="B135" i="15"/>
  <c r="H135" i="15" s="1"/>
  <c r="B135" i="16" s="1"/>
  <c r="J135" i="14"/>
  <c r="U135" i="14"/>
  <c r="B5" i="10"/>
  <c r="J5" i="9"/>
  <c r="U5" i="9"/>
  <c r="U27" i="30"/>
  <c r="U28" i="30"/>
  <c r="U30" i="30"/>
  <c r="U31" i="30"/>
  <c r="U32" i="30"/>
  <c r="U33" i="30"/>
  <c r="U34" i="30"/>
  <c r="U35" i="30"/>
  <c r="U36" i="30"/>
  <c r="U37" i="30"/>
  <c r="U29" i="30"/>
  <c r="K136" i="21"/>
  <c r="P136" i="20"/>
  <c r="K58" i="20"/>
  <c r="P58" i="19"/>
  <c r="P73" i="19" s="1"/>
  <c r="J58" i="16"/>
  <c r="J73" i="16" s="1"/>
  <c r="U58" i="16"/>
  <c r="U73" i="16" s="1"/>
  <c r="B96" i="30"/>
  <c r="H96" i="30" s="1"/>
  <c r="J96" i="29"/>
  <c r="U96" i="29"/>
  <c r="B106" i="30"/>
  <c r="H106" i="30" s="1"/>
  <c r="J106" i="29"/>
  <c r="U106" i="29"/>
  <c r="O58" i="27"/>
  <c r="T58" i="26"/>
  <c r="P96" i="30"/>
  <c r="T96" i="30"/>
  <c r="P106" i="30"/>
  <c r="T106" i="30"/>
  <c r="U102" i="30"/>
  <c r="U92" i="30"/>
  <c r="U113" i="30"/>
  <c r="U112" i="30"/>
  <c r="U111" i="30"/>
  <c r="U110" i="30"/>
  <c r="U109" i="30"/>
  <c r="U108" i="30"/>
  <c r="K103" i="30"/>
  <c r="P103" i="29"/>
  <c r="K93" i="30"/>
  <c r="P93" i="29"/>
  <c r="P115" i="29" s="1"/>
  <c r="M103" i="30"/>
  <c r="R103" i="30" s="1"/>
  <c r="R103" i="29"/>
  <c r="M93" i="30"/>
  <c r="R93" i="30" s="1"/>
  <c r="R93" i="29"/>
  <c r="R115" i="29" s="1"/>
  <c r="N103" i="30"/>
  <c r="S103" i="30" s="1"/>
  <c r="S103" i="29"/>
  <c r="N93" i="30"/>
  <c r="S93" i="30" s="1"/>
  <c r="S93" i="29"/>
  <c r="S115" i="29" s="1"/>
  <c r="L58" i="27"/>
  <c r="Q58" i="26"/>
  <c r="L136" i="28"/>
  <c r="Q136" i="28" s="1"/>
  <c r="Q136" i="27"/>
  <c r="M58" i="26"/>
  <c r="R58" i="25"/>
  <c r="M136" i="28"/>
  <c r="R136" i="28" s="1"/>
  <c r="R136" i="27"/>
  <c r="N58" i="26"/>
  <c r="S58" i="25"/>
  <c r="N136" i="28"/>
  <c r="S136" i="28" s="1"/>
  <c r="S136" i="27"/>
  <c r="B103" i="29"/>
  <c r="H103" i="29" s="1"/>
  <c r="J103" i="28"/>
  <c r="U103" i="28"/>
  <c r="B93" i="29"/>
  <c r="H93" i="29" s="1"/>
  <c r="J93" i="28"/>
  <c r="U93" i="28"/>
  <c r="O114" i="30"/>
  <c r="T114" i="29"/>
  <c r="P114" i="30"/>
  <c r="T114" i="30"/>
  <c r="P20" i="21"/>
  <c r="P38" i="21" s="1"/>
  <c r="K38" i="21"/>
  <c r="H19" i="25"/>
  <c r="B19" i="26" s="1"/>
  <c r="B26" i="25"/>
  <c r="H158" i="8"/>
  <c r="J158" i="8"/>
  <c r="U158" i="8"/>
  <c r="L158" i="20"/>
  <c r="R20" i="29"/>
  <c r="R38" i="29" s="1"/>
  <c r="M38" i="29"/>
  <c r="S20" i="29"/>
  <c r="S38" i="29" s="1"/>
  <c r="N38" i="29"/>
  <c r="U19" i="25"/>
  <c r="J19" i="25"/>
  <c r="U18" i="25"/>
  <c r="J18" i="25"/>
  <c r="M158" i="29"/>
  <c r="R158" i="29"/>
  <c r="N158" i="29"/>
  <c r="S158" i="29"/>
  <c r="T158" i="29"/>
  <c r="O158" i="30"/>
  <c r="R41" i="30"/>
  <c r="R73" i="30" s="1"/>
  <c r="M73" i="30"/>
  <c r="S41" i="30"/>
  <c r="S73" i="30" s="1"/>
  <c r="N73" i="30"/>
  <c r="S118" i="30"/>
  <c r="S157" i="30" s="1"/>
  <c r="R118" i="30"/>
  <c r="R157" i="30" s="1"/>
  <c r="Q118" i="30"/>
  <c r="Q157" i="30" s="1"/>
  <c r="T118" i="30"/>
  <c r="T157" i="30" s="1"/>
  <c r="P118" i="30"/>
  <c r="P157" i="30" s="1"/>
  <c r="H118" i="16"/>
  <c r="U77" i="30"/>
  <c r="U78" i="30"/>
  <c r="U79" i="30"/>
  <c r="U80" i="30"/>
  <c r="U81" i="30"/>
  <c r="U82" i="30"/>
  <c r="U83" i="30"/>
  <c r="U84" i="30"/>
  <c r="U85" i="30"/>
  <c r="U86" i="30"/>
  <c r="U87" i="30"/>
  <c r="U99" i="30"/>
  <c r="U100" i="30"/>
  <c r="U101" i="30"/>
  <c r="S76" i="30"/>
  <c r="S115" i="30" s="1"/>
  <c r="N115" i="30"/>
  <c r="R76" i="30"/>
  <c r="R115" i="30" s="1"/>
  <c r="M115" i="30"/>
  <c r="Q76" i="30"/>
  <c r="Q115" i="30" s="1"/>
  <c r="L115" i="30"/>
  <c r="T76" i="30"/>
  <c r="P76" i="30"/>
  <c r="K115" i="30"/>
  <c r="H47" i="17"/>
  <c r="B47" i="18" s="1"/>
  <c r="J42" i="30"/>
  <c r="P42" i="30"/>
  <c r="T42" i="30"/>
  <c r="J43" i="30"/>
  <c r="P43" i="30"/>
  <c r="T43" i="30"/>
  <c r="U43" i="29"/>
  <c r="J44" i="30"/>
  <c r="P44" i="30"/>
  <c r="T44" i="30"/>
  <c r="U44" i="29"/>
  <c r="J45" i="30"/>
  <c r="P45" i="30"/>
  <c r="T45" i="30"/>
  <c r="U45" i="29"/>
  <c r="J46" i="30"/>
  <c r="P46" i="30"/>
  <c r="T46" i="30"/>
  <c r="U46" i="29"/>
  <c r="J48" i="30"/>
  <c r="P48" i="30"/>
  <c r="T48" i="30"/>
  <c r="U48" i="29"/>
  <c r="J49" i="30"/>
  <c r="P49" i="30"/>
  <c r="T49" i="30"/>
  <c r="U49" i="29"/>
  <c r="J50" i="30"/>
  <c r="P50" i="30"/>
  <c r="T50" i="30"/>
  <c r="U50" i="29"/>
  <c r="J51" i="30"/>
  <c r="P51" i="30"/>
  <c r="T51" i="30"/>
  <c r="U51" i="29"/>
  <c r="J52" i="30"/>
  <c r="P52" i="30"/>
  <c r="T52" i="30"/>
  <c r="U52" i="29"/>
  <c r="J53" i="30"/>
  <c r="P53" i="30"/>
  <c r="T53" i="30"/>
  <c r="U53" i="29"/>
  <c r="J54" i="30"/>
  <c r="P54" i="30"/>
  <c r="T54" i="30"/>
  <c r="U54" i="29"/>
  <c r="J55" i="30"/>
  <c r="P55" i="30"/>
  <c r="T55" i="30"/>
  <c r="U55" i="29"/>
  <c r="J56" i="30"/>
  <c r="P56" i="30"/>
  <c r="T56" i="30"/>
  <c r="U56" i="29"/>
  <c r="J57" i="30"/>
  <c r="P57" i="30"/>
  <c r="T57" i="30"/>
  <c r="U57" i="29"/>
  <c r="P47" i="30"/>
  <c r="T47" i="30"/>
  <c r="Q41" i="30"/>
  <c r="Q73" i="30" s="1"/>
  <c r="L73" i="30"/>
  <c r="T41" i="30"/>
  <c r="T73" i="30" s="1"/>
  <c r="P41" i="30"/>
  <c r="P73" i="30" s="1"/>
  <c r="K73" i="30"/>
  <c r="H41" i="21"/>
  <c r="H23" i="22" s="1"/>
  <c r="B23" i="23" s="1"/>
  <c r="H26" i="25"/>
  <c r="U26" i="24"/>
  <c r="J26" i="24"/>
  <c r="H18" i="26"/>
  <c r="B18" i="27" s="1"/>
  <c r="U25" i="24"/>
  <c r="J25" i="24"/>
  <c r="H17" i="25"/>
  <c r="B17" i="26" s="1"/>
  <c r="U17" i="24"/>
  <c r="J17" i="24"/>
  <c r="H16" i="25"/>
  <c r="B16" i="26" s="1"/>
  <c r="U16" i="24"/>
  <c r="J16" i="24"/>
  <c r="B15" i="25"/>
  <c r="H15" i="25" s="1"/>
  <c r="U15" i="24"/>
  <c r="J15" i="24"/>
  <c r="B14" i="25"/>
  <c r="H14" i="25" s="1"/>
  <c r="U14" i="24"/>
  <c r="J14" i="24"/>
  <c r="B13" i="25"/>
  <c r="H13" i="25" s="1"/>
  <c r="U13" i="24"/>
  <c r="J13" i="24"/>
  <c r="B11" i="25"/>
  <c r="H11" i="25" s="1"/>
  <c r="U11" i="24"/>
  <c r="J11" i="24"/>
  <c r="B10" i="25"/>
  <c r="H10" i="25" s="1"/>
  <c r="U10" i="24"/>
  <c r="J10" i="24"/>
  <c r="B9" i="25"/>
  <c r="H9" i="25" s="1"/>
  <c r="U9" i="24"/>
  <c r="J9" i="24"/>
  <c r="B8" i="25"/>
  <c r="H8" i="25" s="1"/>
  <c r="U8" i="24"/>
  <c r="J8" i="24"/>
  <c r="B7" i="25"/>
  <c r="H7" i="25" s="1"/>
  <c r="U7" i="24"/>
  <c r="J7" i="24"/>
  <c r="B6" i="25"/>
  <c r="H6" i="25" s="1"/>
  <c r="U6" i="24"/>
  <c r="J6" i="24"/>
  <c r="P6" i="30"/>
  <c r="T6" i="30"/>
  <c r="P7" i="30"/>
  <c r="T7" i="30"/>
  <c r="P8" i="30"/>
  <c r="T8" i="30"/>
  <c r="P9" i="30"/>
  <c r="T9" i="30"/>
  <c r="P10" i="30"/>
  <c r="T10" i="30"/>
  <c r="P11" i="30"/>
  <c r="T11" i="30"/>
  <c r="P12" i="30"/>
  <c r="T12" i="30"/>
  <c r="P13" i="30"/>
  <c r="T13" i="30"/>
  <c r="P14" i="30"/>
  <c r="T14" i="30"/>
  <c r="P15" i="30"/>
  <c r="T15" i="30"/>
  <c r="P16" i="30"/>
  <c r="T16" i="30"/>
  <c r="P17" i="30"/>
  <c r="T17" i="30"/>
  <c r="P25" i="30"/>
  <c r="T25" i="30"/>
  <c r="P26" i="30"/>
  <c r="T26" i="30"/>
  <c r="H76" i="16"/>
  <c r="H115" i="16" s="1"/>
  <c r="H73" i="16" l="1"/>
  <c r="B58" i="17"/>
  <c r="H58" i="17"/>
  <c r="B73" i="17"/>
  <c r="H5" i="10"/>
  <c r="H135" i="16"/>
  <c r="J135" i="15"/>
  <c r="U135" i="15"/>
  <c r="H136" i="10"/>
  <c r="B157" i="10"/>
  <c r="B156" i="29"/>
  <c r="H156" i="29" s="1"/>
  <c r="J156" i="28"/>
  <c r="N135" i="27"/>
  <c r="S135" i="26"/>
  <c r="N157" i="26"/>
  <c r="N158" i="26" s="1"/>
  <c r="S134" i="26"/>
  <c r="S157" i="26" s="1"/>
  <c r="S158" i="26" s="1"/>
  <c r="N134" i="27"/>
  <c r="N156" i="26"/>
  <c r="S156" i="25"/>
  <c r="M135" i="27"/>
  <c r="R135" i="26"/>
  <c r="M157" i="26"/>
  <c r="M158" i="26" s="1"/>
  <c r="R134" i="26"/>
  <c r="R157" i="26" s="1"/>
  <c r="R158" i="26" s="1"/>
  <c r="M134" i="27"/>
  <c r="M156" i="26"/>
  <c r="R156" i="25"/>
  <c r="Q134" i="28"/>
  <c r="Q157" i="28" s="1"/>
  <c r="L157" i="28"/>
  <c r="U156" i="17"/>
  <c r="P157" i="17"/>
  <c r="P158" i="17" s="1"/>
  <c r="K156" i="19"/>
  <c r="K157" i="19" s="1"/>
  <c r="P156" i="18"/>
  <c r="U156" i="18" s="1"/>
  <c r="K157" i="18"/>
  <c r="K158" i="18" s="1"/>
  <c r="K158" i="19"/>
  <c r="P134" i="19"/>
  <c r="K134" i="20"/>
  <c r="P157" i="18"/>
  <c r="P158" i="18" s="1"/>
  <c r="U134" i="18"/>
  <c r="K135" i="20"/>
  <c r="P135" i="19"/>
  <c r="B93" i="30"/>
  <c r="H93" i="30" s="1"/>
  <c r="J93" i="29"/>
  <c r="U93" i="29"/>
  <c r="B103" i="30"/>
  <c r="H103" i="30" s="1"/>
  <c r="J103" i="29"/>
  <c r="U103" i="29"/>
  <c r="N58" i="27"/>
  <c r="S58" i="26"/>
  <c r="M58" i="27"/>
  <c r="R58" i="26"/>
  <c r="L58" i="28"/>
  <c r="Q58" i="27"/>
  <c r="P93" i="30"/>
  <c r="P115" i="30" s="1"/>
  <c r="T93" i="30"/>
  <c r="T115" i="30" s="1"/>
  <c r="P103" i="30"/>
  <c r="T103" i="30"/>
  <c r="O58" i="28"/>
  <c r="T58" i="27"/>
  <c r="J106" i="30"/>
  <c r="U106" i="30"/>
  <c r="J96" i="30"/>
  <c r="U96" i="30"/>
  <c r="J58" i="17"/>
  <c r="U58" i="17"/>
  <c r="P58" i="20"/>
  <c r="P73" i="20" s="1"/>
  <c r="K73" i="20"/>
  <c r="K136" i="22"/>
  <c r="P136" i="21"/>
  <c r="K20" i="22"/>
  <c r="H19" i="26"/>
  <c r="B19" i="27" s="1"/>
  <c r="B26" i="26"/>
  <c r="H20" i="9"/>
  <c r="B158" i="9"/>
  <c r="S20" i="30"/>
  <c r="S38" i="30" s="1"/>
  <c r="N38" i="30"/>
  <c r="R20" i="30"/>
  <c r="R38" i="30" s="1"/>
  <c r="M38" i="30"/>
  <c r="Q20" i="21"/>
  <c r="Q38" i="21" s="1"/>
  <c r="Q158" i="21" s="1"/>
  <c r="L38" i="21"/>
  <c r="U23" i="22"/>
  <c r="J23" i="22"/>
  <c r="U18" i="26"/>
  <c r="J18" i="26"/>
  <c r="U19" i="26"/>
  <c r="J19" i="26"/>
  <c r="N158" i="30"/>
  <c r="S158" i="30"/>
  <c r="M158" i="30"/>
  <c r="R158" i="30"/>
  <c r="B118" i="17"/>
  <c r="J118" i="16"/>
  <c r="U118" i="16"/>
  <c r="U57" i="30"/>
  <c r="U56" i="30"/>
  <c r="U55" i="30"/>
  <c r="U54" i="30"/>
  <c r="U53" i="30"/>
  <c r="U52" i="30"/>
  <c r="U51" i="30"/>
  <c r="U50" i="30"/>
  <c r="U49" i="30"/>
  <c r="U48" i="30"/>
  <c r="U46" i="30"/>
  <c r="U45" i="30"/>
  <c r="U44" i="30"/>
  <c r="U43" i="30"/>
  <c r="U42" i="30"/>
  <c r="J47" i="17"/>
  <c r="J73" i="17" s="1"/>
  <c r="U47" i="17"/>
  <c r="U73" i="17" s="1"/>
  <c r="B41" i="22"/>
  <c r="J41" i="21"/>
  <c r="U41" i="21"/>
  <c r="B6" i="26"/>
  <c r="H6" i="26" s="1"/>
  <c r="U6" i="25"/>
  <c r="J6" i="25"/>
  <c r="B7" i="26"/>
  <c r="H7" i="26" s="1"/>
  <c r="U7" i="25"/>
  <c r="J7" i="25"/>
  <c r="B8" i="26"/>
  <c r="H8" i="26" s="1"/>
  <c r="U8" i="25"/>
  <c r="J8" i="25"/>
  <c r="B9" i="26"/>
  <c r="H9" i="26" s="1"/>
  <c r="U9" i="25"/>
  <c r="J9" i="25"/>
  <c r="B10" i="26"/>
  <c r="H10" i="26" s="1"/>
  <c r="U10" i="25"/>
  <c r="J10" i="25"/>
  <c r="B11" i="26"/>
  <c r="H11" i="26" s="1"/>
  <c r="U11" i="25"/>
  <c r="J11" i="25"/>
  <c r="B13" i="26"/>
  <c r="H13" i="26" s="1"/>
  <c r="U13" i="25"/>
  <c r="J13" i="25"/>
  <c r="B14" i="26"/>
  <c r="H14" i="26" s="1"/>
  <c r="U14" i="25"/>
  <c r="J14" i="25"/>
  <c r="B15" i="26"/>
  <c r="H15" i="26" s="1"/>
  <c r="U15" i="25"/>
  <c r="J15" i="25"/>
  <c r="H16" i="26"/>
  <c r="B16" i="27" s="1"/>
  <c r="U16" i="25"/>
  <c r="J16" i="25"/>
  <c r="H17" i="26"/>
  <c r="B17" i="27" s="1"/>
  <c r="U17" i="25"/>
  <c r="J17" i="25"/>
  <c r="H18" i="27"/>
  <c r="B18" i="28" s="1"/>
  <c r="J25" i="25"/>
  <c r="H26" i="26"/>
  <c r="U26" i="25"/>
  <c r="J26" i="25"/>
  <c r="B76" i="17"/>
  <c r="B115" i="17" s="1"/>
  <c r="J76" i="16"/>
  <c r="J115" i="16" s="1"/>
  <c r="U76" i="16"/>
  <c r="U115" i="16" s="1"/>
  <c r="B12" i="23"/>
  <c r="H12" i="23" s="1"/>
  <c r="U12" i="22"/>
  <c r="J12" i="22"/>
  <c r="H73" i="17" l="1"/>
  <c r="B58" i="18"/>
  <c r="K135" i="21"/>
  <c r="P135" i="20"/>
  <c r="K157" i="20"/>
  <c r="P134" i="20"/>
  <c r="K134" i="21"/>
  <c r="U134" i="19"/>
  <c r="K156" i="20"/>
  <c r="P156" i="19"/>
  <c r="M156" i="27"/>
  <c r="R156" i="26"/>
  <c r="M157" i="27"/>
  <c r="M158" i="27" s="1"/>
  <c r="R134" i="27"/>
  <c r="R157" i="27" s="1"/>
  <c r="R158" i="27" s="1"/>
  <c r="M134" i="28"/>
  <c r="M135" i="28"/>
  <c r="R135" i="28" s="1"/>
  <c r="R135" i="27"/>
  <c r="N156" i="27"/>
  <c r="S156" i="26"/>
  <c r="N157" i="27"/>
  <c r="N158" i="27" s="1"/>
  <c r="S134" i="27"/>
  <c r="S157" i="27" s="1"/>
  <c r="S158" i="27" s="1"/>
  <c r="N134" i="28"/>
  <c r="N135" i="28"/>
  <c r="S135" i="28" s="1"/>
  <c r="S135" i="27"/>
  <c r="B156" i="30"/>
  <c r="H156" i="30" s="1"/>
  <c r="J156" i="29"/>
  <c r="U156" i="29"/>
  <c r="H157" i="10"/>
  <c r="B136" i="11"/>
  <c r="J136" i="10"/>
  <c r="J157" i="10" s="1"/>
  <c r="U136" i="10"/>
  <c r="U157" i="10" s="1"/>
  <c r="B135" i="17"/>
  <c r="J135" i="16"/>
  <c r="U135" i="16"/>
  <c r="B5" i="11"/>
  <c r="J5" i="10"/>
  <c r="U5" i="10"/>
  <c r="B20" i="10"/>
  <c r="B38" i="10" s="1"/>
  <c r="H38" i="9"/>
  <c r="K136" i="23"/>
  <c r="P136" i="22"/>
  <c r="K58" i="21"/>
  <c r="K158" i="20"/>
  <c r="O58" i="29"/>
  <c r="T58" i="28"/>
  <c r="L58" i="29"/>
  <c r="Q58" i="28"/>
  <c r="M58" i="28"/>
  <c r="R58" i="27"/>
  <c r="N58" i="28"/>
  <c r="S58" i="27"/>
  <c r="J103" i="30"/>
  <c r="U103" i="30"/>
  <c r="J93" i="30"/>
  <c r="U93" i="30"/>
  <c r="P20" i="22"/>
  <c r="P38" i="22" s="1"/>
  <c r="K38" i="22"/>
  <c r="H19" i="27"/>
  <c r="B19" i="28" s="1"/>
  <c r="B26" i="27"/>
  <c r="U20" i="9"/>
  <c r="U38" i="9" s="1"/>
  <c r="J20" i="9"/>
  <c r="J38" i="9" s="1"/>
  <c r="H158" i="9"/>
  <c r="L158" i="21"/>
  <c r="J19" i="27"/>
  <c r="U19" i="27"/>
  <c r="J18" i="27"/>
  <c r="U18" i="27"/>
  <c r="H118" i="17"/>
  <c r="H47" i="18"/>
  <c r="H41" i="22"/>
  <c r="H23" i="23" s="1"/>
  <c r="B23" i="24" s="1"/>
  <c r="J26" i="26"/>
  <c r="U26" i="26"/>
  <c r="H26" i="27"/>
  <c r="J25" i="26"/>
  <c r="H25" i="27"/>
  <c r="J17" i="26"/>
  <c r="U17" i="26"/>
  <c r="H17" i="27"/>
  <c r="B17" i="28" s="1"/>
  <c r="J16" i="26"/>
  <c r="U16" i="26"/>
  <c r="H16" i="27"/>
  <c r="B16" i="28" s="1"/>
  <c r="J15" i="26"/>
  <c r="U15" i="26"/>
  <c r="B15" i="27"/>
  <c r="H15" i="27" s="1"/>
  <c r="J14" i="26"/>
  <c r="U14" i="26"/>
  <c r="B14" i="27"/>
  <c r="H14" i="27" s="1"/>
  <c r="J13" i="26"/>
  <c r="U13" i="26"/>
  <c r="B13" i="27"/>
  <c r="H13" i="27" s="1"/>
  <c r="J11" i="26"/>
  <c r="U11" i="26"/>
  <c r="B11" i="27"/>
  <c r="H11" i="27" s="1"/>
  <c r="J10" i="26"/>
  <c r="U10" i="26"/>
  <c r="B10" i="27"/>
  <c r="H10" i="27" s="1"/>
  <c r="J9" i="26"/>
  <c r="U9" i="26"/>
  <c r="B9" i="27"/>
  <c r="H9" i="27" s="1"/>
  <c r="J8" i="26"/>
  <c r="U8" i="26"/>
  <c r="B8" i="27"/>
  <c r="H8" i="27" s="1"/>
  <c r="J7" i="26"/>
  <c r="U7" i="26"/>
  <c r="B7" i="27"/>
  <c r="H7" i="27" s="1"/>
  <c r="J6" i="26"/>
  <c r="U6" i="26"/>
  <c r="B6" i="27"/>
  <c r="H6" i="27" s="1"/>
  <c r="H76" i="17"/>
  <c r="H115" i="17" s="1"/>
  <c r="U156" i="19" l="1"/>
  <c r="P157" i="19"/>
  <c r="P158" i="19" s="1"/>
  <c r="H58" i="18"/>
  <c r="B73" i="18"/>
  <c r="H5" i="11"/>
  <c r="H135" i="17"/>
  <c r="H136" i="11"/>
  <c r="B157" i="11"/>
  <c r="J156" i="30"/>
  <c r="U156" i="30"/>
  <c r="S134" i="28"/>
  <c r="S157" i="28" s="1"/>
  <c r="S158" i="28" s="1"/>
  <c r="N157" i="28"/>
  <c r="N158" i="28" s="1"/>
  <c r="N156" i="28"/>
  <c r="S156" i="28" s="1"/>
  <c r="S156" i="27"/>
  <c r="R134" i="28"/>
  <c r="R157" i="28" s="1"/>
  <c r="R158" i="28" s="1"/>
  <c r="M157" i="28"/>
  <c r="M158" i="28" s="1"/>
  <c r="M156" i="28"/>
  <c r="R156" i="28" s="1"/>
  <c r="R156" i="27"/>
  <c r="K156" i="21"/>
  <c r="P156" i="20"/>
  <c r="U156" i="20" s="1"/>
  <c r="K157" i="21"/>
  <c r="K158" i="21" s="1"/>
  <c r="P134" i="21"/>
  <c r="K134" i="22"/>
  <c r="P157" i="20"/>
  <c r="P158" i="20" s="1"/>
  <c r="U134" i="20"/>
  <c r="K135" i="22"/>
  <c r="P135" i="21"/>
  <c r="N58" i="29"/>
  <c r="S58" i="28"/>
  <c r="M58" i="29"/>
  <c r="R58" i="28"/>
  <c r="L58" i="30"/>
  <c r="Q58" i="30" s="1"/>
  <c r="Q58" i="29"/>
  <c r="O58" i="30"/>
  <c r="T58" i="29"/>
  <c r="K58" i="22"/>
  <c r="P58" i="21"/>
  <c r="K136" i="24"/>
  <c r="P136" i="23"/>
  <c r="K20" i="23"/>
  <c r="H18" i="28"/>
  <c r="B18" i="29" s="1"/>
  <c r="B25" i="28"/>
  <c r="H25" i="28" s="1"/>
  <c r="B25" i="29" s="1"/>
  <c r="H19" i="28"/>
  <c r="B19" i="29" s="1"/>
  <c r="B26" i="28"/>
  <c r="J158" i="9"/>
  <c r="U158" i="9"/>
  <c r="Q20" i="22"/>
  <c r="Q38" i="22" s="1"/>
  <c r="Q158" i="22" s="1"/>
  <c r="L38" i="22"/>
  <c r="U23" i="23"/>
  <c r="J23" i="23"/>
  <c r="U18" i="28"/>
  <c r="J18" i="28"/>
  <c r="U19" i="28"/>
  <c r="J19" i="28"/>
  <c r="B118" i="18"/>
  <c r="J118" i="17"/>
  <c r="U118" i="17"/>
  <c r="B47" i="19"/>
  <c r="J47" i="18"/>
  <c r="U47" i="18"/>
  <c r="B41" i="23"/>
  <c r="J41" i="22"/>
  <c r="U41" i="22"/>
  <c r="U6" i="27"/>
  <c r="J6" i="27"/>
  <c r="B6" i="28"/>
  <c r="H6" i="28" s="1"/>
  <c r="U7" i="27"/>
  <c r="J7" i="27"/>
  <c r="B7" i="28"/>
  <c r="H7" i="28" s="1"/>
  <c r="U8" i="27"/>
  <c r="J8" i="27"/>
  <c r="B8" i="28"/>
  <c r="H8" i="28" s="1"/>
  <c r="U9" i="27"/>
  <c r="J9" i="27"/>
  <c r="B9" i="28"/>
  <c r="H9" i="28" s="1"/>
  <c r="U10" i="27"/>
  <c r="J10" i="27"/>
  <c r="B10" i="28"/>
  <c r="H10" i="28" s="1"/>
  <c r="U11" i="27"/>
  <c r="J11" i="27"/>
  <c r="B11" i="28"/>
  <c r="H11" i="28" s="1"/>
  <c r="U13" i="27"/>
  <c r="J13" i="27"/>
  <c r="B13" i="28"/>
  <c r="H13" i="28" s="1"/>
  <c r="U14" i="27"/>
  <c r="J14" i="27"/>
  <c r="B14" i="28"/>
  <c r="H14" i="28" s="1"/>
  <c r="U15" i="27"/>
  <c r="J15" i="27"/>
  <c r="B15" i="28"/>
  <c r="H15" i="28" s="1"/>
  <c r="U16" i="27"/>
  <c r="J16" i="27"/>
  <c r="H16" i="28"/>
  <c r="B16" i="29" s="1"/>
  <c r="U17" i="27"/>
  <c r="J17" i="27"/>
  <c r="H17" i="28"/>
  <c r="B17" i="29" s="1"/>
  <c r="U25" i="27"/>
  <c r="J25" i="27"/>
  <c r="H18" i="29"/>
  <c r="B18" i="30" s="1"/>
  <c r="U26" i="27"/>
  <c r="J26" i="27"/>
  <c r="H26" i="28"/>
  <c r="B76" i="18"/>
  <c r="B115" i="18" s="1"/>
  <c r="J76" i="17"/>
  <c r="J115" i="17" s="1"/>
  <c r="U76" i="17"/>
  <c r="U115" i="17" s="1"/>
  <c r="B12" i="24"/>
  <c r="H12" i="24" s="1"/>
  <c r="B12" i="25" s="1"/>
  <c r="H12" i="25" s="1"/>
  <c r="B12" i="26" s="1"/>
  <c r="H12" i="26" s="1"/>
  <c r="J12" i="26" s="1"/>
  <c r="U12" i="23"/>
  <c r="J12" i="23"/>
  <c r="B58" i="19" l="1"/>
  <c r="J58" i="18"/>
  <c r="J73" i="18" s="1"/>
  <c r="U58" i="18"/>
  <c r="H73" i="18"/>
  <c r="U73" i="18" s="1"/>
  <c r="K135" i="23"/>
  <c r="P135" i="22"/>
  <c r="K157" i="22"/>
  <c r="K158" i="22" s="1"/>
  <c r="P134" i="22"/>
  <c r="K134" i="23"/>
  <c r="P157" i="21"/>
  <c r="P158" i="21" s="1"/>
  <c r="U134" i="21"/>
  <c r="K156" i="22"/>
  <c r="P156" i="21"/>
  <c r="U156" i="21" s="1"/>
  <c r="H157" i="11"/>
  <c r="B136" i="12"/>
  <c r="J136" i="11"/>
  <c r="J157" i="11" s="1"/>
  <c r="U136" i="11"/>
  <c r="U157" i="11" s="1"/>
  <c r="B135" i="18"/>
  <c r="J135" i="17"/>
  <c r="U135" i="17"/>
  <c r="B5" i="12"/>
  <c r="J5" i="11"/>
  <c r="U5" i="11"/>
  <c r="K136" i="25"/>
  <c r="P136" i="24"/>
  <c r="K58" i="23"/>
  <c r="P58" i="22"/>
  <c r="M58" i="30"/>
  <c r="R58" i="30" s="1"/>
  <c r="R58" i="29"/>
  <c r="N58" i="30"/>
  <c r="S58" i="30" s="1"/>
  <c r="S58" i="29"/>
  <c r="P20" i="23"/>
  <c r="P38" i="23" s="1"/>
  <c r="K38" i="23"/>
  <c r="H19" i="29"/>
  <c r="B19" i="30" s="1"/>
  <c r="B26" i="29"/>
  <c r="H20" i="10"/>
  <c r="L158" i="22"/>
  <c r="U19" i="29"/>
  <c r="J19" i="29"/>
  <c r="U18" i="29"/>
  <c r="J18" i="29"/>
  <c r="H118" i="18"/>
  <c r="H47" i="19"/>
  <c r="H41" i="23"/>
  <c r="H23" i="24" s="1"/>
  <c r="B23" i="25" s="1"/>
  <c r="U26" i="28"/>
  <c r="J26" i="28"/>
  <c r="H26" i="29"/>
  <c r="U25" i="28"/>
  <c r="J25" i="28"/>
  <c r="H25" i="29"/>
  <c r="U17" i="28"/>
  <c r="J17" i="28"/>
  <c r="H17" i="29"/>
  <c r="B17" i="30" s="1"/>
  <c r="U16" i="28"/>
  <c r="J16" i="28"/>
  <c r="H16" i="29"/>
  <c r="B16" i="30" s="1"/>
  <c r="U15" i="28"/>
  <c r="J15" i="28"/>
  <c r="B15" i="29"/>
  <c r="H15" i="29" s="1"/>
  <c r="U14" i="28"/>
  <c r="J14" i="28"/>
  <c r="B14" i="29"/>
  <c r="H14" i="29" s="1"/>
  <c r="U13" i="28"/>
  <c r="J13" i="28"/>
  <c r="B13" i="29"/>
  <c r="H13" i="29" s="1"/>
  <c r="U11" i="28"/>
  <c r="J11" i="28"/>
  <c r="B11" i="29"/>
  <c r="H11" i="29" s="1"/>
  <c r="U10" i="28"/>
  <c r="J10" i="28"/>
  <c r="B10" i="29"/>
  <c r="H10" i="29" s="1"/>
  <c r="U9" i="28"/>
  <c r="J9" i="28"/>
  <c r="B9" i="29"/>
  <c r="H9" i="29" s="1"/>
  <c r="U8" i="28"/>
  <c r="J8" i="28"/>
  <c r="B8" i="29"/>
  <c r="H8" i="29" s="1"/>
  <c r="U7" i="28"/>
  <c r="J7" i="28"/>
  <c r="B7" i="29"/>
  <c r="H7" i="29" s="1"/>
  <c r="U6" i="28"/>
  <c r="J6" i="28"/>
  <c r="B6" i="29"/>
  <c r="H6" i="29" s="1"/>
  <c r="H76" i="18"/>
  <c r="H115" i="18" s="1"/>
  <c r="U115" i="18" s="1"/>
  <c r="H58" i="19" l="1"/>
  <c r="H73" i="19" s="1"/>
  <c r="B73" i="19"/>
  <c r="B58" i="20"/>
  <c r="H58" i="20" s="1"/>
  <c r="J58" i="19"/>
  <c r="U58" i="19"/>
  <c r="B20" i="11"/>
  <c r="B38" i="11" s="1"/>
  <c r="H38" i="10"/>
  <c r="H5" i="12"/>
  <c r="H135" i="18"/>
  <c r="H136" i="12"/>
  <c r="B157" i="12"/>
  <c r="K156" i="23"/>
  <c r="P156" i="22"/>
  <c r="U156" i="22" s="1"/>
  <c r="K157" i="23"/>
  <c r="P134" i="23"/>
  <c r="K134" i="24"/>
  <c r="P157" i="22"/>
  <c r="P158" i="22" s="1"/>
  <c r="U134" i="22"/>
  <c r="K135" i="24"/>
  <c r="P135" i="23"/>
  <c r="K58" i="24"/>
  <c r="P58" i="23"/>
  <c r="K136" i="26"/>
  <c r="P136" i="25"/>
  <c r="K20" i="24"/>
  <c r="K158" i="23"/>
  <c r="H18" i="30"/>
  <c r="B25" i="30"/>
  <c r="H19" i="30"/>
  <c r="B26" i="30"/>
  <c r="U20" i="10"/>
  <c r="U38" i="10" s="1"/>
  <c r="J20" i="10"/>
  <c r="J38" i="10" s="1"/>
  <c r="H158" i="10"/>
  <c r="Q20" i="23"/>
  <c r="Q38" i="23" s="1"/>
  <c r="Q158" i="23" s="1"/>
  <c r="L38" i="23"/>
  <c r="U23" i="24"/>
  <c r="J23" i="24"/>
  <c r="U18" i="30"/>
  <c r="J18" i="30"/>
  <c r="U19" i="30"/>
  <c r="J19" i="30"/>
  <c r="B118" i="19"/>
  <c r="J118" i="18"/>
  <c r="U118" i="18"/>
  <c r="U157" i="18" s="1"/>
  <c r="B47" i="20"/>
  <c r="J47" i="19"/>
  <c r="J73" i="19" s="1"/>
  <c r="U47" i="19"/>
  <c r="U73" i="19"/>
  <c r="B41" i="24"/>
  <c r="J41" i="23"/>
  <c r="U41" i="23"/>
  <c r="U6" i="29"/>
  <c r="J6" i="29"/>
  <c r="B6" i="30"/>
  <c r="H6" i="30" s="1"/>
  <c r="U7" i="29"/>
  <c r="J7" i="29"/>
  <c r="B7" i="30"/>
  <c r="H7" i="30" s="1"/>
  <c r="U8" i="29"/>
  <c r="J8" i="29"/>
  <c r="B8" i="30"/>
  <c r="H8" i="30" s="1"/>
  <c r="U9" i="29"/>
  <c r="J9" i="29"/>
  <c r="B9" i="30"/>
  <c r="H9" i="30" s="1"/>
  <c r="U10" i="29"/>
  <c r="J10" i="29"/>
  <c r="B10" i="30"/>
  <c r="H10" i="30" s="1"/>
  <c r="U11" i="29"/>
  <c r="J11" i="29"/>
  <c r="B11" i="30"/>
  <c r="H11" i="30" s="1"/>
  <c r="U13" i="29"/>
  <c r="J13" i="29"/>
  <c r="B13" i="30"/>
  <c r="H13" i="30" s="1"/>
  <c r="U14" i="29"/>
  <c r="J14" i="29"/>
  <c r="B14" i="30"/>
  <c r="H14" i="30" s="1"/>
  <c r="U15" i="29"/>
  <c r="J15" i="29"/>
  <c r="B15" i="30"/>
  <c r="H15" i="30" s="1"/>
  <c r="U16" i="29"/>
  <c r="J16" i="29"/>
  <c r="H16" i="30"/>
  <c r="U17" i="29"/>
  <c r="J17" i="29"/>
  <c r="H17" i="30"/>
  <c r="U25" i="29"/>
  <c r="J25" i="29"/>
  <c r="H25" i="30"/>
  <c r="U26" i="29"/>
  <c r="J26" i="29"/>
  <c r="H26" i="30"/>
  <c r="B76" i="19"/>
  <c r="B115" i="19" s="1"/>
  <c r="J76" i="18"/>
  <c r="J115" i="18" s="1"/>
  <c r="U76" i="18"/>
  <c r="U12" i="24"/>
  <c r="J12" i="24"/>
  <c r="J58" i="20" l="1"/>
  <c r="U58" i="20"/>
  <c r="K135" i="25"/>
  <c r="P135" i="24"/>
  <c r="K157" i="24"/>
  <c r="P134" i="24"/>
  <c r="K134" i="25"/>
  <c r="P157" i="23"/>
  <c r="P158" i="23" s="1"/>
  <c r="U134" i="23"/>
  <c r="K156" i="24"/>
  <c r="P156" i="23"/>
  <c r="U156" i="23" s="1"/>
  <c r="H157" i="12"/>
  <c r="B136" i="13"/>
  <c r="J136" i="12"/>
  <c r="J157" i="12" s="1"/>
  <c r="U136" i="12"/>
  <c r="U157" i="12" s="1"/>
  <c r="B135" i="19"/>
  <c r="J135" i="18"/>
  <c r="U135" i="18"/>
  <c r="B5" i="13"/>
  <c r="J5" i="12"/>
  <c r="U5" i="12"/>
  <c r="K136" i="27"/>
  <c r="P136" i="26"/>
  <c r="K58" i="25"/>
  <c r="P58" i="24"/>
  <c r="P20" i="24"/>
  <c r="P38" i="24" s="1"/>
  <c r="K38" i="24"/>
  <c r="J158" i="10"/>
  <c r="U158" i="10"/>
  <c r="L158" i="23"/>
  <c r="H118" i="19"/>
  <c r="H47" i="20"/>
  <c r="B73" i="20"/>
  <c r="H41" i="24"/>
  <c r="H23" i="25" s="1"/>
  <c r="B23" i="26" s="1"/>
  <c r="U26" i="30"/>
  <c r="J26" i="30"/>
  <c r="J25" i="30"/>
  <c r="U25" i="30"/>
  <c r="U17" i="30"/>
  <c r="J17" i="30"/>
  <c r="U16" i="30"/>
  <c r="J16" i="30"/>
  <c r="U15" i="30"/>
  <c r="J15" i="30"/>
  <c r="U14" i="30"/>
  <c r="J14" i="30"/>
  <c r="U13" i="30"/>
  <c r="J13" i="30"/>
  <c r="U11" i="30"/>
  <c r="J11" i="30"/>
  <c r="U10" i="30"/>
  <c r="J10" i="30"/>
  <c r="U9" i="30"/>
  <c r="J9" i="30"/>
  <c r="U8" i="30"/>
  <c r="J8" i="30"/>
  <c r="U7" i="30"/>
  <c r="J7" i="30"/>
  <c r="U6" i="30"/>
  <c r="J6" i="30"/>
  <c r="H76" i="19"/>
  <c r="H115" i="19" s="1"/>
  <c r="H135" i="19" l="1"/>
  <c r="H5" i="13"/>
  <c r="B135" i="20"/>
  <c r="H135" i="20" s="1"/>
  <c r="J135" i="19"/>
  <c r="U135" i="19"/>
  <c r="H136" i="13"/>
  <c r="B157" i="13"/>
  <c r="K156" i="25"/>
  <c r="P156" i="24"/>
  <c r="U156" i="24" s="1"/>
  <c r="K157" i="25"/>
  <c r="P134" i="25"/>
  <c r="K134" i="26"/>
  <c r="P157" i="24"/>
  <c r="P158" i="24" s="1"/>
  <c r="U134" i="24"/>
  <c r="K135" i="26"/>
  <c r="P135" i="25"/>
  <c r="K58" i="26"/>
  <c r="P58" i="25"/>
  <c r="K136" i="28"/>
  <c r="P136" i="28" s="1"/>
  <c r="P136" i="27"/>
  <c r="K20" i="25"/>
  <c r="K158" i="24"/>
  <c r="H20" i="11"/>
  <c r="Q20" i="24"/>
  <c r="Q38" i="24" s="1"/>
  <c r="Q158" i="24" s="1"/>
  <c r="L38" i="24"/>
  <c r="U23" i="25"/>
  <c r="J23" i="25"/>
  <c r="B118" i="20"/>
  <c r="B157" i="20" s="1"/>
  <c r="J118" i="19"/>
  <c r="U118" i="19"/>
  <c r="U157" i="19" s="1"/>
  <c r="B47" i="21"/>
  <c r="J47" i="20"/>
  <c r="J73" i="20" s="1"/>
  <c r="U47" i="20"/>
  <c r="H73" i="20"/>
  <c r="B41" i="25"/>
  <c r="J41" i="24"/>
  <c r="U41" i="24"/>
  <c r="B76" i="20"/>
  <c r="U115" i="19"/>
  <c r="J76" i="19"/>
  <c r="J115" i="19" s="1"/>
  <c r="U76" i="19"/>
  <c r="U12" i="25"/>
  <c r="J12" i="25"/>
  <c r="B20" i="12" l="1"/>
  <c r="B38" i="12" s="1"/>
  <c r="H38" i="11"/>
  <c r="K135" i="27"/>
  <c r="P135" i="26"/>
  <c r="K157" i="26"/>
  <c r="P134" i="26"/>
  <c r="K134" i="27"/>
  <c r="P157" i="25"/>
  <c r="U134" i="25"/>
  <c r="K156" i="26"/>
  <c r="P156" i="25"/>
  <c r="U156" i="25" s="1"/>
  <c r="H157" i="13"/>
  <c r="B136" i="14"/>
  <c r="J136" i="13"/>
  <c r="J157" i="13" s="1"/>
  <c r="U136" i="13"/>
  <c r="U157" i="13" s="1"/>
  <c r="B135" i="21"/>
  <c r="H135" i="21" s="1"/>
  <c r="J135" i="20"/>
  <c r="U135" i="20"/>
  <c r="B5" i="14"/>
  <c r="H5" i="14" s="1"/>
  <c r="J5" i="13"/>
  <c r="U5" i="13"/>
  <c r="U73" i="20"/>
  <c r="B58" i="21"/>
  <c r="H58" i="21" s="1"/>
  <c r="K58" i="27"/>
  <c r="P58" i="26"/>
  <c r="P20" i="25"/>
  <c r="P38" i="25" s="1"/>
  <c r="P158" i="25" s="1"/>
  <c r="K38" i="25"/>
  <c r="U20" i="11"/>
  <c r="U38" i="11" s="1"/>
  <c r="J20" i="11"/>
  <c r="J38" i="11" s="1"/>
  <c r="L158" i="24"/>
  <c r="H118" i="20"/>
  <c r="H157" i="20" s="1"/>
  <c r="H47" i="21"/>
  <c r="B73" i="21"/>
  <c r="H41" i="25"/>
  <c r="H23" i="26" s="1"/>
  <c r="B23" i="27" s="1"/>
  <c r="H76" i="20"/>
  <c r="B61" i="21" s="1"/>
  <c r="H61" i="21" s="1"/>
  <c r="B115" i="20"/>
  <c r="B5" i="15"/>
  <c r="J5" i="14"/>
  <c r="U5" i="14"/>
  <c r="H5" i="15" l="1"/>
  <c r="B135" i="22"/>
  <c r="H135" i="22" s="1"/>
  <c r="J135" i="21"/>
  <c r="U135" i="21"/>
  <c r="H136" i="14"/>
  <c r="B157" i="14"/>
  <c r="K156" i="27"/>
  <c r="P156" i="26"/>
  <c r="U156" i="26" s="1"/>
  <c r="K157" i="27"/>
  <c r="P134" i="27"/>
  <c r="K134" i="28"/>
  <c r="P157" i="26"/>
  <c r="U134" i="26"/>
  <c r="K135" i="28"/>
  <c r="P135" i="28" s="1"/>
  <c r="P135" i="27"/>
  <c r="B61" i="22"/>
  <c r="H61" i="22" s="1"/>
  <c r="J61" i="21"/>
  <c r="U61" i="21"/>
  <c r="K58" i="28"/>
  <c r="P58" i="27"/>
  <c r="B58" i="22"/>
  <c r="H58" i="22" s="1"/>
  <c r="J58" i="21"/>
  <c r="U58" i="21"/>
  <c r="K20" i="26"/>
  <c r="K158" i="25"/>
  <c r="H158" i="11"/>
  <c r="J158" i="11"/>
  <c r="U158" i="11"/>
  <c r="Q20" i="25"/>
  <c r="Q38" i="25" s="1"/>
  <c r="Q158" i="25" s="1"/>
  <c r="L38" i="25"/>
  <c r="U23" i="26"/>
  <c r="J23" i="26"/>
  <c r="B118" i="21"/>
  <c r="B157" i="21" s="1"/>
  <c r="J118" i="20"/>
  <c r="J157" i="20" s="1"/>
  <c r="U118" i="20"/>
  <c r="U157" i="20" s="1"/>
  <c r="B47" i="22"/>
  <c r="J47" i="21"/>
  <c r="J73" i="21" s="1"/>
  <c r="U47" i="21"/>
  <c r="H73" i="21"/>
  <c r="U73" i="21" s="1"/>
  <c r="B41" i="26"/>
  <c r="J41" i="25"/>
  <c r="U41" i="25"/>
  <c r="B76" i="21"/>
  <c r="H115" i="20"/>
  <c r="U115" i="20" s="1"/>
  <c r="J76" i="20"/>
  <c r="J115" i="20" s="1"/>
  <c r="U76" i="20"/>
  <c r="B12" i="27"/>
  <c r="H12" i="27" s="1"/>
  <c r="U12" i="26"/>
  <c r="P134" i="28" l="1"/>
  <c r="K157" i="28"/>
  <c r="P157" i="27"/>
  <c r="U134" i="27"/>
  <c r="K156" i="28"/>
  <c r="P156" i="28" s="1"/>
  <c r="U156" i="28" s="1"/>
  <c r="P156" i="27"/>
  <c r="U156" i="27" s="1"/>
  <c r="H157" i="14"/>
  <c r="B136" i="15"/>
  <c r="J136" i="14"/>
  <c r="J157" i="14" s="1"/>
  <c r="U136" i="14"/>
  <c r="U157" i="14" s="1"/>
  <c r="B135" i="23"/>
  <c r="H135" i="23" s="1"/>
  <c r="J135" i="22"/>
  <c r="U135" i="22"/>
  <c r="B58" i="23"/>
  <c r="H58" i="23" s="1"/>
  <c r="J58" i="22"/>
  <c r="U58" i="22"/>
  <c r="K58" i="29"/>
  <c r="P58" i="28"/>
  <c r="B61" i="23"/>
  <c r="H61" i="23" s="1"/>
  <c r="J61" i="22"/>
  <c r="U61" i="22"/>
  <c r="P20" i="26"/>
  <c r="P38" i="26" s="1"/>
  <c r="P158" i="26" s="1"/>
  <c r="K38" i="26"/>
  <c r="H20" i="12"/>
  <c r="B158" i="12"/>
  <c r="L158" i="25"/>
  <c r="H118" i="21"/>
  <c r="H157" i="21" s="1"/>
  <c r="H47" i="22"/>
  <c r="B73" i="22"/>
  <c r="H41" i="26"/>
  <c r="H23" i="27" s="1"/>
  <c r="B23" i="28" s="1"/>
  <c r="H76" i="21"/>
  <c r="B115" i="21"/>
  <c r="B5" i="16"/>
  <c r="J5" i="15"/>
  <c r="U5" i="15"/>
  <c r="H5" i="16" l="1"/>
  <c r="B20" i="13"/>
  <c r="B38" i="13" s="1"/>
  <c r="H38" i="12"/>
  <c r="B135" i="24"/>
  <c r="H135" i="24" s="1"/>
  <c r="J135" i="23"/>
  <c r="U135" i="23"/>
  <c r="H136" i="15"/>
  <c r="B136" i="16" s="1"/>
  <c r="B157" i="15"/>
  <c r="U134" i="28"/>
  <c r="P157" i="28"/>
  <c r="B61" i="24"/>
  <c r="H61" i="24" s="1"/>
  <c r="J61" i="23"/>
  <c r="U61" i="23"/>
  <c r="K58" i="30"/>
  <c r="P58" i="29"/>
  <c r="B58" i="24"/>
  <c r="H58" i="24" s="1"/>
  <c r="J58" i="23"/>
  <c r="U58" i="23"/>
  <c r="K20" i="27"/>
  <c r="K158" i="26"/>
  <c r="U20" i="12"/>
  <c r="U38" i="12" s="1"/>
  <c r="J20" i="12"/>
  <c r="Q20" i="26"/>
  <c r="Q38" i="26" s="1"/>
  <c r="Q158" i="26" s="1"/>
  <c r="L38" i="26"/>
  <c r="J23" i="27"/>
  <c r="U23" i="27"/>
  <c r="B118" i="22"/>
  <c r="B157" i="22" s="1"/>
  <c r="J118" i="21"/>
  <c r="J157" i="21" s="1"/>
  <c r="U118" i="21"/>
  <c r="U157" i="21" s="1"/>
  <c r="B47" i="23"/>
  <c r="J47" i="22"/>
  <c r="J73" i="22" s="1"/>
  <c r="U47" i="22"/>
  <c r="H73" i="22"/>
  <c r="U73" i="22" s="1"/>
  <c r="B41" i="27"/>
  <c r="J41" i="26"/>
  <c r="U41" i="26"/>
  <c r="B76" i="22"/>
  <c r="H115" i="21"/>
  <c r="U115" i="21" s="1"/>
  <c r="J76" i="21"/>
  <c r="J115" i="21" s="1"/>
  <c r="U76" i="21"/>
  <c r="B12" i="28"/>
  <c r="H12" i="28" s="1"/>
  <c r="U12" i="27"/>
  <c r="J12" i="27"/>
  <c r="J38" i="12" l="1"/>
  <c r="J158" i="12" s="1"/>
  <c r="H157" i="15"/>
  <c r="J136" i="15"/>
  <c r="J157" i="15" s="1"/>
  <c r="U136" i="15"/>
  <c r="U157" i="15" s="1"/>
  <c r="B135" i="25"/>
  <c r="H135" i="25" s="1"/>
  <c r="J135" i="24"/>
  <c r="U135" i="24"/>
  <c r="B58" i="25"/>
  <c r="H58" i="25" s="1"/>
  <c r="J58" i="24"/>
  <c r="U58" i="24"/>
  <c r="P58" i="30"/>
  <c r="T58" i="30"/>
  <c r="B61" i="25"/>
  <c r="H61" i="25" s="1"/>
  <c r="J61" i="24"/>
  <c r="U61" i="24"/>
  <c r="P20" i="27"/>
  <c r="P38" i="27" s="1"/>
  <c r="P158" i="27" s="1"/>
  <c r="K38" i="27"/>
  <c r="H158" i="12"/>
  <c r="U158" i="12"/>
  <c r="L158" i="26"/>
  <c r="H118" i="22"/>
  <c r="H157" i="22" s="1"/>
  <c r="H47" i="23"/>
  <c r="B73" i="23"/>
  <c r="H41" i="27"/>
  <c r="H23" i="28" s="1"/>
  <c r="B23" i="29" s="1"/>
  <c r="H76" i="22"/>
  <c r="B115" i="22"/>
  <c r="B5" i="17"/>
  <c r="J5" i="16"/>
  <c r="U5" i="16"/>
  <c r="H5" i="17" l="1"/>
  <c r="B135" i="26"/>
  <c r="H135" i="26" s="1"/>
  <c r="J135" i="25"/>
  <c r="U135" i="25"/>
  <c r="H136" i="16"/>
  <c r="B157" i="16"/>
  <c r="B61" i="26"/>
  <c r="H61" i="26" s="1"/>
  <c r="J61" i="25"/>
  <c r="U61" i="25"/>
  <c r="B58" i="26"/>
  <c r="H58" i="26" s="1"/>
  <c r="J58" i="25"/>
  <c r="U58" i="25"/>
  <c r="K20" i="28"/>
  <c r="K158" i="27"/>
  <c r="H20" i="13"/>
  <c r="Q20" i="27"/>
  <c r="Q38" i="27" s="1"/>
  <c r="Q158" i="27" s="1"/>
  <c r="L38" i="27"/>
  <c r="U23" i="28"/>
  <c r="J23" i="28"/>
  <c r="B118" i="23"/>
  <c r="B157" i="23" s="1"/>
  <c r="J118" i="22"/>
  <c r="J157" i="22" s="1"/>
  <c r="U118" i="22"/>
  <c r="U157" i="22" s="1"/>
  <c r="B47" i="24"/>
  <c r="J47" i="23"/>
  <c r="J73" i="23" s="1"/>
  <c r="U47" i="23"/>
  <c r="H73" i="23"/>
  <c r="U73" i="23" s="1"/>
  <c r="B41" i="28"/>
  <c r="J41" i="27"/>
  <c r="U41" i="27"/>
  <c r="B76" i="23"/>
  <c r="H115" i="22"/>
  <c r="U115" i="22" s="1"/>
  <c r="J76" i="22"/>
  <c r="J115" i="22" s="1"/>
  <c r="U76" i="22"/>
  <c r="B12" i="29"/>
  <c r="H12" i="29" s="1"/>
  <c r="U12" i="28"/>
  <c r="J12" i="28"/>
  <c r="B20" i="14" l="1"/>
  <c r="B38" i="14" s="1"/>
  <c r="H38" i="13"/>
  <c r="H157" i="16"/>
  <c r="B136" i="17"/>
  <c r="J136" i="16"/>
  <c r="J157" i="16" s="1"/>
  <c r="U136" i="16"/>
  <c r="U157" i="16" s="1"/>
  <c r="B135" i="27"/>
  <c r="H135" i="27" s="1"/>
  <c r="J135" i="26"/>
  <c r="U135" i="26"/>
  <c r="B58" i="27"/>
  <c r="H58" i="27" s="1"/>
  <c r="J58" i="26"/>
  <c r="U58" i="26"/>
  <c r="B61" i="27"/>
  <c r="H61" i="27" s="1"/>
  <c r="J61" i="26"/>
  <c r="U61" i="26"/>
  <c r="P20" i="28"/>
  <c r="P38" i="28" s="1"/>
  <c r="P158" i="28" s="1"/>
  <c r="K38" i="28"/>
  <c r="U20" i="13"/>
  <c r="U38" i="13" s="1"/>
  <c r="J20" i="13"/>
  <c r="L158" i="27"/>
  <c r="H118" i="23"/>
  <c r="H157" i="23" s="1"/>
  <c r="H47" i="24"/>
  <c r="B73" i="24"/>
  <c r="H41" i="28"/>
  <c r="H23" i="29" s="1"/>
  <c r="B23" i="30" s="1"/>
  <c r="H76" i="23"/>
  <c r="B115" i="23"/>
  <c r="B5" i="18"/>
  <c r="J5" i="17"/>
  <c r="U5" i="17"/>
  <c r="H5" i="18" l="1"/>
  <c r="B135" i="28"/>
  <c r="H135" i="28" s="1"/>
  <c r="J135" i="27"/>
  <c r="U135" i="27"/>
  <c r="H136" i="17"/>
  <c r="B157" i="17"/>
  <c r="J38" i="13"/>
  <c r="J158" i="13" s="1"/>
  <c r="B61" i="28"/>
  <c r="H61" i="28" s="1"/>
  <c r="J61" i="27"/>
  <c r="U61" i="27"/>
  <c r="B58" i="28"/>
  <c r="H58" i="28" s="1"/>
  <c r="J58" i="27"/>
  <c r="U58" i="27"/>
  <c r="K20" i="29"/>
  <c r="K158" i="28"/>
  <c r="H158" i="13"/>
  <c r="U158" i="13"/>
  <c r="Q20" i="28"/>
  <c r="Q38" i="28" s="1"/>
  <c r="Q158" i="28" s="1"/>
  <c r="L38" i="28"/>
  <c r="U23" i="29"/>
  <c r="J23" i="29"/>
  <c r="B118" i="24"/>
  <c r="B157" i="24" s="1"/>
  <c r="J118" i="23"/>
  <c r="J157" i="23" s="1"/>
  <c r="U118" i="23"/>
  <c r="U157" i="23" s="1"/>
  <c r="B47" i="25"/>
  <c r="J47" i="24"/>
  <c r="J73" i="24" s="1"/>
  <c r="U47" i="24"/>
  <c r="H73" i="24"/>
  <c r="U73" i="24" s="1"/>
  <c r="B41" i="29"/>
  <c r="J41" i="28"/>
  <c r="U41" i="28"/>
  <c r="B76" i="24"/>
  <c r="H115" i="23"/>
  <c r="U115" i="23" s="1"/>
  <c r="J76" i="23"/>
  <c r="J115" i="23" s="1"/>
  <c r="U76" i="23"/>
  <c r="B12" i="30"/>
  <c r="H12" i="30" s="1"/>
  <c r="U12" i="29"/>
  <c r="J12" i="29"/>
  <c r="B136" i="18" l="1"/>
  <c r="J136" i="17"/>
  <c r="J157" i="17" s="1"/>
  <c r="U136" i="17"/>
  <c r="U157" i="17" s="1"/>
  <c r="H157" i="17"/>
  <c r="B135" i="29"/>
  <c r="H135" i="29" s="1"/>
  <c r="J135" i="28"/>
  <c r="U135" i="28"/>
  <c r="B58" i="29"/>
  <c r="H58" i="29" s="1"/>
  <c r="J58" i="28"/>
  <c r="U58" i="28"/>
  <c r="B61" i="29"/>
  <c r="H61" i="29" s="1"/>
  <c r="J61" i="28"/>
  <c r="U61" i="28"/>
  <c r="P20" i="29"/>
  <c r="P38" i="29" s="1"/>
  <c r="P158" i="29" s="1"/>
  <c r="K38" i="29"/>
  <c r="H20" i="14"/>
  <c r="B158" i="14"/>
  <c r="L158" i="28"/>
  <c r="H118" i="24"/>
  <c r="H157" i="24" s="1"/>
  <c r="H47" i="25"/>
  <c r="B73" i="25"/>
  <c r="H41" i="29"/>
  <c r="H23" i="30" s="1"/>
  <c r="H76" i="24"/>
  <c r="B115" i="24"/>
  <c r="B5" i="19"/>
  <c r="J5" i="18"/>
  <c r="U5" i="18"/>
  <c r="H5" i="19" l="1"/>
  <c r="B135" i="30"/>
  <c r="H135" i="30" s="1"/>
  <c r="J135" i="29"/>
  <c r="U135" i="29"/>
  <c r="H136" i="18"/>
  <c r="B157" i="18"/>
  <c r="B20" i="15"/>
  <c r="B38" i="15" s="1"/>
  <c r="H38" i="14"/>
  <c r="B61" i="30"/>
  <c r="H61" i="30" s="1"/>
  <c r="J61" i="29"/>
  <c r="U61" i="29"/>
  <c r="B58" i="30"/>
  <c r="H58" i="30" s="1"/>
  <c r="J58" i="29"/>
  <c r="U58" i="29"/>
  <c r="K20" i="30"/>
  <c r="K158" i="29"/>
  <c r="U20" i="14"/>
  <c r="U38" i="14" s="1"/>
  <c r="J20" i="14"/>
  <c r="Q20" i="29"/>
  <c r="Q38" i="29" s="1"/>
  <c r="Q158" i="29" s="1"/>
  <c r="L38" i="29"/>
  <c r="U23" i="30"/>
  <c r="J23" i="30"/>
  <c r="B118" i="25"/>
  <c r="B157" i="25" s="1"/>
  <c r="J118" i="24"/>
  <c r="J157" i="24" s="1"/>
  <c r="U118" i="24"/>
  <c r="U157" i="24" s="1"/>
  <c r="B47" i="26"/>
  <c r="J47" i="25"/>
  <c r="J73" i="25" s="1"/>
  <c r="U47" i="25"/>
  <c r="H73" i="25"/>
  <c r="U73" i="25" s="1"/>
  <c r="B41" i="30"/>
  <c r="J41" i="29"/>
  <c r="U41" i="29"/>
  <c r="B76" i="25"/>
  <c r="H115" i="24"/>
  <c r="J76" i="24"/>
  <c r="J115" i="24" s="1"/>
  <c r="U76" i="24"/>
  <c r="U12" i="30"/>
  <c r="J12" i="30"/>
  <c r="B136" i="19" l="1"/>
  <c r="J136" i="18"/>
  <c r="J157" i="18" s="1"/>
  <c r="U136" i="18"/>
  <c r="H157" i="18"/>
  <c r="J135" i="30"/>
  <c r="U135" i="30"/>
  <c r="J38" i="14"/>
  <c r="J158" i="14" s="1"/>
  <c r="J58" i="30"/>
  <c r="U58" i="30"/>
  <c r="J61" i="30"/>
  <c r="U61" i="30"/>
  <c r="U115" i="24"/>
  <c r="B114" i="25"/>
  <c r="H114" i="25" s="1"/>
  <c r="K38" i="30"/>
  <c r="K158" i="30" s="1"/>
  <c r="P20" i="30"/>
  <c r="P38" i="30" s="1"/>
  <c r="P158" i="30" s="1"/>
  <c r="T20" i="30"/>
  <c r="T38" i="30" s="1"/>
  <c r="T158" i="30" s="1"/>
  <c r="H158" i="14"/>
  <c r="U158" i="14"/>
  <c r="L158" i="29"/>
  <c r="H118" i="25"/>
  <c r="H47" i="26"/>
  <c r="B73" i="26"/>
  <c r="H41" i="30"/>
  <c r="H76" i="25"/>
  <c r="B115" i="25"/>
  <c r="B5" i="20"/>
  <c r="H5" i="20" s="1"/>
  <c r="J5" i="19"/>
  <c r="U5" i="19"/>
  <c r="H136" i="19" l="1"/>
  <c r="H157" i="19" s="1"/>
  <c r="B157" i="19"/>
  <c r="B136" i="20"/>
  <c r="H136" i="20" s="1"/>
  <c r="J136" i="19"/>
  <c r="J157" i="19" s="1"/>
  <c r="U136" i="19"/>
  <c r="H157" i="25"/>
  <c r="B118" i="26"/>
  <c r="H118" i="26" s="1"/>
  <c r="B114" i="26"/>
  <c r="H114" i="26" s="1"/>
  <c r="J114" i="25"/>
  <c r="U114" i="25"/>
  <c r="H20" i="15"/>
  <c r="B158" i="15"/>
  <c r="Q20" i="30"/>
  <c r="Q38" i="30" s="1"/>
  <c r="Q158" i="30" s="1"/>
  <c r="L38" i="30"/>
  <c r="L158" i="30" s="1"/>
  <c r="B157" i="26"/>
  <c r="J118" i="25"/>
  <c r="J157" i="25" s="1"/>
  <c r="U118" i="25"/>
  <c r="U157" i="25" s="1"/>
  <c r="B47" i="27"/>
  <c r="J47" i="26"/>
  <c r="J73" i="26" s="1"/>
  <c r="U47" i="26"/>
  <c r="H73" i="26"/>
  <c r="U73" i="26" s="1"/>
  <c r="J41" i="30"/>
  <c r="U41" i="30"/>
  <c r="B76" i="26"/>
  <c r="B115" i="26" s="1"/>
  <c r="H115" i="25"/>
  <c r="U115" i="25" s="1"/>
  <c r="J76" i="25"/>
  <c r="J115" i="25" s="1"/>
  <c r="U76" i="25"/>
  <c r="B20" i="16" l="1"/>
  <c r="B38" i="16" s="1"/>
  <c r="H38" i="15"/>
  <c r="B136" i="21"/>
  <c r="H136" i="21" s="1"/>
  <c r="J136" i="20"/>
  <c r="U136" i="20"/>
  <c r="B114" i="27"/>
  <c r="H114" i="27" s="1"/>
  <c r="J114" i="26"/>
  <c r="U114" i="26"/>
  <c r="J118" i="26"/>
  <c r="U118" i="26"/>
  <c r="U20" i="15"/>
  <c r="U38" i="15" s="1"/>
  <c r="J20" i="15"/>
  <c r="H157" i="26"/>
  <c r="H47" i="27"/>
  <c r="B73" i="27"/>
  <c r="H76" i="26"/>
  <c r="H115" i="26" s="1"/>
  <c r="U115" i="26" s="1"/>
  <c r="B5" i="21"/>
  <c r="H5" i="21" s="1"/>
  <c r="J5" i="20"/>
  <c r="U5" i="20"/>
  <c r="J38" i="15" l="1"/>
  <c r="J158" i="15" s="1"/>
  <c r="B136" i="22"/>
  <c r="H136" i="22" s="1"/>
  <c r="J136" i="21"/>
  <c r="U136" i="21"/>
  <c r="B114" i="28"/>
  <c r="H114" i="28" s="1"/>
  <c r="J114" i="27"/>
  <c r="U114" i="27"/>
  <c r="H158" i="15"/>
  <c r="U158" i="15"/>
  <c r="B118" i="27"/>
  <c r="B157" i="27" s="1"/>
  <c r="J157" i="26"/>
  <c r="U157" i="26"/>
  <c r="B47" i="28"/>
  <c r="J47" i="27"/>
  <c r="J73" i="27" s="1"/>
  <c r="U47" i="27"/>
  <c r="H73" i="27"/>
  <c r="U73" i="27" s="1"/>
  <c r="B76" i="27"/>
  <c r="J76" i="26"/>
  <c r="J115" i="26" s="1"/>
  <c r="U76" i="26"/>
  <c r="B136" i="23" l="1"/>
  <c r="H136" i="23" s="1"/>
  <c r="J136" i="22"/>
  <c r="U136" i="22"/>
  <c r="B114" i="29"/>
  <c r="H114" i="29" s="1"/>
  <c r="J114" i="28"/>
  <c r="U114" i="28"/>
  <c r="H20" i="16"/>
  <c r="B158" i="16"/>
  <c r="H118" i="27"/>
  <c r="H157" i="27" s="1"/>
  <c r="H47" i="28"/>
  <c r="B73" i="28"/>
  <c r="H76" i="27"/>
  <c r="B115" i="27"/>
  <c r="B5" i="22"/>
  <c r="H5" i="22" s="1"/>
  <c r="J5" i="21"/>
  <c r="U5" i="21"/>
  <c r="B20" i="17" l="1"/>
  <c r="B38" i="17" s="1"/>
  <c r="H38" i="16"/>
  <c r="B136" i="24"/>
  <c r="H136" i="24" s="1"/>
  <c r="J136" i="23"/>
  <c r="U136" i="23"/>
  <c r="B114" i="30"/>
  <c r="H114" i="30" s="1"/>
  <c r="J114" i="29"/>
  <c r="U114" i="29"/>
  <c r="U20" i="16"/>
  <c r="U38" i="16" s="1"/>
  <c r="J20" i="16"/>
  <c r="B118" i="28"/>
  <c r="B157" i="28" s="1"/>
  <c r="J118" i="27"/>
  <c r="J157" i="27" s="1"/>
  <c r="U118" i="27"/>
  <c r="U157" i="27" s="1"/>
  <c r="B47" i="29"/>
  <c r="J47" i="28"/>
  <c r="J73" i="28" s="1"/>
  <c r="U47" i="28"/>
  <c r="H73" i="28"/>
  <c r="U73" i="28" s="1"/>
  <c r="B76" i="28"/>
  <c r="H115" i="27"/>
  <c r="U115" i="27" s="1"/>
  <c r="J76" i="27"/>
  <c r="J115" i="27" s="1"/>
  <c r="U76" i="27"/>
  <c r="J38" i="16" l="1"/>
  <c r="J158" i="16" s="1"/>
  <c r="B136" i="25"/>
  <c r="H136" i="25" s="1"/>
  <c r="J136" i="24"/>
  <c r="U136" i="24"/>
  <c r="J114" i="30"/>
  <c r="U114" i="30"/>
  <c r="H158" i="16"/>
  <c r="U158" i="16"/>
  <c r="H118" i="28"/>
  <c r="H157" i="28" s="1"/>
  <c r="H47" i="29"/>
  <c r="B73" i="29"/>
  <c r="H76" i="28"/>
  <c r="B115" i="28"/>
  <c r="B5" i="23"/>
  <c r="H5" i="23" s="1"/>
  <c r="J5" i="22"/>
  <c r="U5" i="22"/>
  <c r="B136" i="26" l="1"/>
  <c r="H136" i="26" s="1"/>
  <c r="J136" i="25"/>
  <c r="U136" i="25"/>
  <c r="H20" i="17"/>
  <c r="B158" i="17"/>
  <c r="B118" i="29"/>
  <c r="B157" i="29" s="1"/>
  <c r="J118" i="28"/>
  <c r="J157" i="28" s="1"/>
  <c r="U118" i="28"/>
  <c r="U157" i="28" s="1"/>
  <c r="B47" i="30"/>
  <c r="J47" i="29"/>
  <c r="J73" i="29" s="1"/>
  <c r="U47" i="29"/>
  <c r="H73" i="29"/>
  <c r="U73" i="29" s="1"/>
  <c r="B76" i="29"/>
  <c r="H115" i="28"/>
  <c r="U115" i="28" s="1"/>
  <c r="J76" i="28"/>
  <c r="J115" i="28" s="1"/>
  <c r="U76" i="28"/>
  <c r="B20" i="18" l="1"/>
  <c r="B38" i="18" s="1"/>
  <c r="H38" i="17"/>
  <c r="B136" i="27"/>
  <c r="H136" i="27" s="1"/>
  <c r="J136" i="26"/>
  <c r="U136" i="26"/>
  <c r="U20" i="17"/>
  <c r="U38" i="17" s="1"/>
  <c r="J20" i="17"/>
  <c r="H118" i="29"/>
  <c r="H157" i="29" s="1"/>
  <c r="H47" i="30"/>
  <c r="B73" i="30"/>
  <c r="H76" i="29"/>
  <c r="B115" i="29"/>
  <c r="B5" i="24"/>
  <c r="H5" i="24" s="1"/>
  <c r="J5" i="23"/>
  <c r="U5" i="23"/>
  <c r="J38" i="17" l="1"/>
  <c r="J158" i="17" s="1"/>
  <c r="B136" i="28"/>
  <c r="H136" i="28" s="1"/>
  <c r="J136" i="27"/>
  <c r="U136" i="27"/>
  <c r="H158" i="17"/>
  <c r="U158" i="17"/>
  <c r="B118" i="30"/>
  <c r="B157" i="30" s="1"/>
  <c r="J118" i="29"/>
  <c r="J157" i="29" s="1"/>
  <c r="U118" i="29"/>
  <c r="U157" i="29" s="1"/>
  <c r="J47" i="30"/>
  <c r="U47" i="30"/>
  <c r="H73" i="30"/>
  <c r="B76" i="30"/>
  <c r="H115" i="29"/>
  <c r="U115" i="29" s="1"/>
  <c r="J76" i="29"/>
  <c r="J115" i="29" s="1"/>
  <c r="U76" i="29"/>
  <c r="B136" i="29" l="1"/>
  <c r="H136" i="29" s="1"/>
  <c r="J136" i="28"/>
  <c r="U136" i="28"/>
  <c r="H20" i="18"/>
  <c r="B158" i="18"/>
  <c r="H118" i="30"/>
  <c r="H157" i="30" s="1"/>
  <c r="J73" i="30"/>
  <c r="U73" i="30"/>
  <c r="H76" i="30"/>
  <c r="B115" i="30"/>
  <c r="B5" i="25"/>
  <c r="H5" i="25" s="1"/>
  <c r="J5" i="24"/>
  <c r="U5" i="24"/>
  <c r="B20" i="19" l="1"/>
  <c r="B38" i="19" s="1"/>
  <c r="H38" i="18"/>
  <c r="B136" i="30"/>
  <c r="H136" i="30" s="1"/>
  <c r="J136" i="29"/>
  <c r="U136" i="29"/>
  <c r="U20" i="18"/>
  <c r="U38" i="18" s="1"/>
  <c r="J20" i="18"/>
  <c r="J118" i="30"/>
  <c r="J157" i="30" s="1"/>
  <c r="U118" i="30"/>
  <c r="U157" i="30" s="1"/>
  <c r="H115" i="30"/>
  <c r="J76" i="30"/>
  <c r="U76" i="30"/>
  <c r="J38" i="18" l="1"/>
  <c r="J158" i="18" s="1"/>
  <c r="J136" i="30"/>
  <c r="U136" i="30"/>
  <c r="H158" i="18"/>
  <c r="U158" i="18"/>
  <c r="J115" i="30"/>
  <c r="U115" i="30"/>
  <c r="B5" i="26"/>
  <c r="H5" i="26" s="1"/>
  <c r="J5" i="25"/>
  <c r="U5" i="25"/>
  <c r="H20" i="19" l="1"/>
  <c r="B20" i="20" l="1"/>
  <c r="H38" i="19"/>
  <c r="U20" i="19"/>
  <c r="J20" i="19"/>
  <c r="B5" i="27"/>
  <c r="H5" i="27" s="1"/>
  <c r="J5" i="26"/>
  <c r="U5" i="26"/>
  <c r="J38" i="19" l="1"/>
  <c r="J158" i="19" s="1"/>
  <c r="H158" i="19"/>
  <c r="U38" i="19"/>
  <c r="U158" i="19" s="1"/>
  <c r="H20" i="20" l="1"/>
  <c r="B20" i="21" s="1"/>
  <c r="B38" i="20"/>
  <c r="B158" i="20" s="1"/>
  <c r="B5" i="28"/>
  <c r="H5" i="28" s="1"/>
  <c r="J5" i="27"/>
  <c r="U5" i="27"/>
  <c r="U20" i="20" l="1"/>
  <c r="J20" i="20"/>
  <c r="J38" i="20" s="1"/>
  <c r="J158" i="20" s="1"/>
  <c r="H38" i="20"/>
  <c r="H158" i="20" l="1"/>
  <c r="U38" i="20"/>
  <c r="U158" i="20" s="1"/>
  <c r="B5" i="29"/>
  <c r="H5" i="29" s="1"/>
  <c r="J5" i="28"/>
  <c r="U5" i="28"/>
  <c r="H20" i="21" l="1"/>
  <c r="B20" i="22" s="1"/>
  <c r="B38" i="21"/>
  <c r="B158" i="21" s="1"/>
  <c r="U20" i="21" l="1"/>
  <c r="J20" i="21"/>
  <c r="J38" i="21" s="1"/>
  <c r="J158" i="21" s="1"/>
  <c r="H38" i="21"/>
  <c r="B5" i="30"/>
  <c r="H5" i="30" s="1"/>
  <c r="J5" i="29"/>
  <c r="U5" i="29"/>
  <c r="H158" i="21" l="1"/>
  <c r="U38" i="21"/>
  <c r="U158" i="21" s="1"/>
  <c r="H20" i="22" l="1"/>
  <c r="B20" i="23" s="1"/>
  <c r="B38" i="22"/>
  <c r="B158" i="22" s="1"/>
  <c r="J5" i="30"/>
  <c r="U5" i="30"/>
  <c r="U20" i="22" l="1"/>
  <c r="J20" i="22"/>
  <c r="J38" i="22" s="1"/>
  <c r="J158" i="22" s="1"/>
  <c r="H38" i="22"/>
  <c r="H158" i="22" l="1"/>
  <c r="U38" i="22"/>
  <c r="U158" i="22" s="1"/>
  <c r="H20" i="23" l="1"/>
  <c r="B20" i="24" s="1"/>
  <c r="B38" i="23"/>
  <c r="B158" i="23" s="1"/>
  <c r="U20" i="23" l="1"/>
  <c r="J20" i="23"/>
  <c r="J38" i="23" s="1"/>
  <c r="J158" i="23" s="1"/>
  <c r="H38" i="23"/>
  <c r="H158" i="23" l="1"/>
  <c r="U38" i="23"/>
  <c r="U158" i="23" s="1"/>
  <c r="H20" i="24" l="1"/>
  <c r="B20" i="25" s="1"/>
  <c r="B38" i="24"/>
  <c r="B158" i="24" s="1"/>
  <c r="U20" i="24" l="1"/>
  <c r="J20" i="24"/>
  <c r="J38" i="24" s="1"/>
  <c r="J158" i="24" s="1"/>
  <c r="H38" i="24"/>
  <c r="H158" i="24" l="1"/>
  <c r="U38" i="24"/>
  <c r="U158" i="24" s="1"/>
  <c r="H20" i="25" l="1"/>
  <c r="B20" i="26" s="1"/>
  <c r="B38" i="25"/>
  <c r="B158" i="25" s="1"/>
  <c r="U20" i="25" l="1"/>
  <c r="J20" i="25"/>
  <c r="J38" i="25" s="1"/>
  <c r="J158" i="25" s="1"/>
  <c r="H38" i="25"/>
  <c r="H158" i="25" l="1"/>
  <c r="U38" i="25"/>
  <c r="U158" i="25" s="1"/>
  <c r="H20" i="26" l="1"/>
  <c r="B20" i="27" s="1"/>
  <c r="B38" i="26"/>
  <c r="B158" i="26" s="1"/>
  <c r="U20" i="26" l="1"/>
  <c r="J20" i="26"/>
  <c r="J38" i="26" s="1"/>
  <c r="J158" i="26" s="1"/>
  <c r="H38" i="26"/>
  <c r="H158" i="26" l="1"/>
  <c r="U38" i="26"/>
  <c r="U158" i="26" s="1"/>
  <c r="H20" i="27" l="1"/>
  <c r="B20" i="28" s="1"/>
  <c r="B38" i="27"/>
  <c r="B158" i="27" s="1"/>
  <c r="J20" i="27" l="1"/>
  <c r="J38" i="27" s="1"/>
  <c r="J158" i="27" s="1"/>
  <c r="U20" i="27"/>
  <c r="H38" i="27"/>
  <c r="H158" i="27" l="1"/>
  <c r="U38" i="27"/>
  <c r="U158" i="27" s="1"/>
  <c r="H20" i="28" l="1"/>
  <c r="B20" i="29" s="1"/>
  <c r="B38" i="28"/>
  <c r="B158" i="28" s="1"/>
  <c r="U20" i="28" l="1"/>
  <c r="J20" i="28"/>
  <c r="J38" i="28" s="1"/>
  <c r="J158" i="28" s="1"/>
  <c r="H38" i="28"/>
  <c r="H158" i="28" l="1"/>
  <c r="U38" i="28"/>
  <c r="U158" i="28" s="1"/>
  <c r="H20" i="29" l="1"/>
  <c r="B20" i="30" s="1"/>
  <c r="B38" i="29"/>
  <c r="B158" i="29" s="1"/>
  <c r="U20" i="29" l="1"/>
  <c r="J20" i="29"/>
  <c r="J38" i="29" s="1"/>
  <c r="J158" i="29" s="1"/>
  <c r="H38" i="29"/>
  <c r="H158" i="29" l="1"/>
  <c r="U38" i="29"/>
  <c r="U158" i="29" s="1"/>
  <c r="H20" i="30" l="1"/>
  <c r="B38" i="30"/>
  <c r="B158" i="30" s="1"/>
  <c r="U20" i="30" l="1"/>
  <c r="J20" i="30"/>
  <c r="H38" i="30"/>
  <c r="J38" i="30" l="1"/>
  <c r="J158" i="30" s="1"/>
  <c r="H158" i="30"/>
  <c r="U38" i="30"/>
  <c r="U158" i="30" s="1"/>
  <c r="B158" i="3" l="1"/>
  <c r="B158" i="6" l="1"/>
  <c r="B158" i="7"/>
  <c r="B158" i="10" l="1"/>
  <c r="B158" i="11" l="1"/>
  <c r="B158" i="13" l="1"/>
  <c r="H158" i="31" l="1"/>
  <c r="B158" i="31"/>
  <c r="B158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 MLAMBO</author>
  </authors>
  <commentList>
    <comment ref="G91" authorId="0" shapeId="0" xr:uid="{89864D2B-2136-4A0A-810B-C8C0DDD4DA5F}">
      <text>
        <r>
          <rPr>
            <b/>
            <sz val="9"/>
            <color indexed="81"/>
            <rFont val="Tahoma"/>
            <family val="2"/>
          </rPr>
          <t>Grobbie foods - 0826/186</t>
        </r>
      </text>
    </comment>
    <comment ref="G142" authorId="0" shapeId="0" xr:uid="{BA6EC739-7FAC-4BA3-B7CE-41D8273F4831}">
      <text>
        <r>
          <rPr>
            <sz val="9"/>
            <color indexed="81"/>
            <rFont val="Tahoma"/>
            <family val="2"/>
          </rPr>
          <t xml:space="preserve">Grobbie foods  - 0826/186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 MLAMBO</author>
  </authors>
  <commentList>
    <comment ref="G142" authorId="0" shapeId="0" xr:uid="{78720CEB-72A5-415C-95A5-8CB3C2BB341F}">
      <text>
        <r>
          <rPr>
            <sz val="9"/>
            <color indexed="81"/>
            <rFont val="Tahoma"/>
            <family val="2"/>
          </rPr>
          <t xml:space="preserve">GROBBIE - 0826/187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 MLAMBO</author>
  </authors>
  <commentList>
    <comment ref="C45" authorId="0" shapeId="0" xr:uid="{C9B6980B-6564-45A2-81B5-02E214FAD0AB}">
      <text>
        <r>
          <rPr>
            <sz val="9"/>
            <color indexed="81"/>
            <rFont val="Tahoma"/>
            <family val="2"/>
          </rPr>
          <t xml:space="preserve">cool cyclone 18576
grv 16098
</t>
        </r>
      </text>
    </comment>
    <comment ref="G45" authorId="0" shapeId="0" xr:uid="{B98EBD22-1DDB-42F6-970C-5C90EDD34842}">
      <text>
        <r>
          <rPr>
            <sz val="9"/>
            <color indexed="81"/>
            <rFont val="Tahoma"/>
            <family val="2"/>
          </rPr>
          <t xml:space="preserve">Global -0826/122&amp; 25
</t>
        </r>
      </text>
    </comment>
    <comment ref="C69" authorId="0" shapeId="0" xr:uid="{B7ADBFF8-D59B-46C2-BD7B-9463D70E6E2D}">
      <text>
        <r>
          <rPr>
            <sz val="9"/>
            <color indexed="81"/>
            <rFont val="Tahoma"/>
            <family val="2"/>
          </rPr>
          <t xml:space="preserve">Cool cyclone - 18576
grv - 16098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 MLAMBO</author>
  </authors>
  <commentList>
    <comment ref="G29" authorId="0" shapeId="0" xr:uid="{DA43BB82-DDDB-43B7-B406-6E0450F21307}">
      <text>
        <r>
          <rPr>
            <sz val="9"/>
            <color indexed="81"/>
            <rFont val="Tahoma"/>
            <family val="2"/>
          </rPr>
          <t xml:space="preserve">Cookies Milling - 0826/243
</t>
        </r>
      </text>
    </comment>
    <comment ref="G45" authorId="0" shapeId="0" xr:uid="{A064C37F-2381-4E24-B858-88CD1C72A812}">
      <text>
        <r>
          <rPr>
            <sz val="9"/>
            <color indexed="81"/>
            <rFont val="Tahoma"/>
            <family val="2"/>
          </rPr>
          <t xml:space="preserve">0926/9 - Vest cash
558.2 kg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 MLAMBO</author>
  </authors>
  <commentList>
    <comment ref="G50" authorId="0" shapeId="0" xr:uid="{A98F8923-1BEF-4AEE-906D-C442A33EE0E9}">
      <text>
        <r>
          <rPr>
            <sz val="9"/>
            <color indexed="81"/>
            <rFont val="Tahoma"/>
            <family val="2"/>
          </rPr>
          <t xml:space="preserve">Mnandy &amp; Mauriberg 0926/15 &amp;0926/14 &amp; 15
</t>
        </r>
      </text>
    </comment>
    <comment ref="G69" authorId="0" shapeId="0" xr:uid="{DFA74A23-6446-4AEA-892F-500BE7DFA213}">
      <text>
        <r>
          <rPr>
            <sz val="9"/>
            <color indexed="81"/>
            <rFont val="Tahoma"/>
            <family val="2"/>
          </rPr>
          <t xml:space="preserve">Golden Tasty- 0826/234/5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 MLAMBO</author>
  </authors>
  <commentList>
    <comment ref="G69" authorId="0" shapeId="0" xr:uid="{C0E740C2-72A2-46A0-A1B6-1DD9DDA2FEC6}">
      <text>
        <r>
          <rPr>
            <sz val="9"/>
            <color indexed="81"/>
            <rFont val="Tahoma"/>
            <family val="2"/>
          </rPr>
          <t xml:space="preserve">Simbolic -0926/24
</t>
        </r>
      </text>
    </comment>
    <comment ref="G102" authorId="0" shapeId="0" xr:uid="{F3837608-15E1-40EA-AB37-9829EAB2EDC3}">
      <text>
        <r>
          <rPr>
            <sz val="9"/>
            <color indexed="81"/>
            <rFont val="Tahoma"/>
            <family val="2"/>
          </rPr>
          <t xml:space="preserve">Kadiro- 0826/229
Prolla - 0826/72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 MLAMBO</author>
  </authors>
  <commentList>
    <comment ref="G50" authorId="0" shapeId="0" xr:uid="{9A0E4613-3649-4A46-BEB8-63AE79B09BE4}">
      <text>
        <r>
          <rPr>
            <sz val="9"/>
            <color indexed="81"/>
            <rFont val="Tahoma"/>
            <family val="2"/>
          </rPr>
          <t xml:space="preserve">Simbolic - 0826/49
</t>
        </r>
      </text>
    </comment>
    <comment ref="G69" authorId="0" shapeId="0" xr:uid="{BB956190-5F09-4FFA-9D2B-4F084CCB43B0}">
      <text>
        <r>
          <rPr>
            <sz val="9"/>
            <color indexed="81"/>
            <rFont val="Tahoma"/>
            <family val="2"/>
          </rPr>
          <t xml:space="preserve">Yellow cob - 0926/153
</t>
        </r>
      </text>
    </comment>
  </commentList>
</comments>
</file>

<file path=xl/sharedStrings.xml><?xml version="1.0" encoding="utf-8"?>
<sst xmlns="http://schemas.openxmlformats.org/spreadsheetml/2006/main" count="4362" uniqueCount="184">
  <si>
    <t>THEORETICAL</t>
  </si>
  <si>
    <t>PHYSICAL</t>
  </si>
  <si>
    <t>ISSUES TO</t>
  </si>
  <si>
    <t>AVE ISSUES</t>
  </si>
  <si>
    <t>STOCK</t>
  </si>
  <si>
    <t>RECEIPTS</t>
  </si>
  <si>
    <t>ISSUES</t>
  </si>
  <si>
    <t>CLOSING STOCK</t>
  </si>
  <si>
    <t>VARIANCE</t>
  </si>
  <si>
    <t>DATE</t>
  </si>
  <si>
    <t>PER DAY</t>
  </si>
  <si>
    <t>DAYS</t>
  </si>
  <si>
    <t xml:space="preserve">OPENING </t>
  </si>
  <si>
    <t>R/MATERIAL</t>
  </si>
  <si>
    <t xml:space="preserve">DESCRIPTION  AND  CODE </t>
  </si>
  <si>
    <t>RETURNS</t>
  </si>
  <si>
    <t>SALES</t>
  </si>
  <si>
    <t>EXCHANGED</t>
  </si>
  <si>
    <t>TO DATE</t>
  </si>
  <si>
    <t>RECEIPTS TO</t>
  </si>
  <si>
    <t>AVE RECEIPTS</t>
  </si>
  <si>
    <t>AVE RETURNS</t>
  </si>
  <si>
    <t>AVE EXCHANGED</t>
  </si>
  <si>
    <t>AVE SALES</t>
  </si>
  <si>
    <t xml:space="preserve">RETURNS </t>
  </si>
  <si>
    <t>EXCHANGED TO</t>
  </si>
  <si>
    <t xml:space="preserve"> DATE</t>
  </si>
  <si>
    <t>SALES TO</t>
  </si>
  <si>
    <t>STOCK DAYS</t>
  </si>
  <si>
    <t>TOTAL BOPP</t>
  </si>
  <si>
    <t>110*12 PET BOPP</t>
  </si>
  <si>
    <t>115*12 PET BOPP</t>
  </si>
  <si>
    <t>125*12 PET BOPP</t>
  </si>
  <si>
    <t>520*35 WHITE BOPP</t>
  </si>
  <si>
    <t>700*20 MATTE BOPP</t>
  </si>
  <si>
    <t>700*20 METALISED BOPP</t>
  </si>
  <si>
    <t>HEAT SEALABLE CLEAR BOPP FILM TREATED OUTSIDE</t>
  </si>
  <si>
    <t>TOTAL CLEAR BOPP</t>
  </si>
  <si>
    <t>HEAT SEALABLE METALISED BOPP FILM TREATED</t>
  </si>
  <si>
    <t>HEAT SEALABLE MATTE BOPP FILM TREATED OUTSIDE /HAZE- 75</t>
  </si>
  <si>
    <t>NON HEAT SEALABLE  12 MIC/24000M PER ROLL POLYESTER CLEAR ONESIDE CHEMICAL COATED &amp; THE OTHER SIDE IS CORONA TREATED</t>
  </si>
  <si>
    <t xml:space="preserve">                         PET FILM</t>
  </si>
  <si>
    <t>OC/IR 800 MM (W)</t>
  </si>
  <si>
    <t>OC/IR 1150 MM (W)</t>
  </si>
  <si>
    <t>20UM X 710 MM X 14800 M</t>
  </si>
  <si>
    <t>HEAT SEALABLE PEARLISED WHITE BOPP FILM- TREATED OUTSIDE</t>
  </si>
  <si>
    <t>20UM X 450 MM X L 14800 M</t>
  </si>
  <si>
    <t>20UM X 500 MM X L 14800 M</t>
  </si>
  <si>
    <t>20UM X 600 MM X L 14800 M</t>
  </si>
  <si>
    <t>20UM X 800 MM X L 14800 M</t>
  </si>
  <si>
    <t xml:space="preserve">30UM X 1120 MM X L 9000 M </t>
  </si>
  <si>
    <t>30UM X 1235 MM X L 9000 M</t>
  </si>
  <si>
    <t>30UM X 1310 MM X L 9000 M</t>
  </si>
  <si>
    <t>30UM X 1340 MM X L 9000 M</t>
  </si>
  <si>
    <t>30UM X 1370 MM X L 9000 M</t>
  </si>
  <si>
    <t>TOTAL METALISED,MATTE, PET AND WHITE BOPP</t>
  </si>
  <si>
    <t>BOPP  STOCK MOVEMENT REPORT AS OF</t>
  </si>
  <si>
    <t xml:space="preserve">GRAND TOTAL </t>
  </si>
  <si>
    <t>TOTAL OFFCUTS AFTER SLITTING</t>
  </si>
  <si>
    <t>OFFCUTS AFTER SLITTING</t>
  </si>
  <si>
    <t>TAEJIN  BOPP</t>
  </si>
  <si>
    <t>755*18 CLEAR BOPP</t>
  </si>
  <si>
    <t>129*12 PET BOPP</t>
  </si>
  <si>
    <t>229*12 PET BOPP</t>
  </si>
  <si>
    <t>218*12 PET BOPP</t>
  </si>
  <si>
    <t>220*12 PET BOPP</t>
  </si>
  <si>
    <t>340*20 WHITE BOPP</t>
  </si>
  <si>
    <t>230*20 WHITE BOPP</t>
  </si>
  <si>
    <t>350*20 WHITE BOPP</t>
  </si>
  <si>
    <t>365*30 WHITE BOPP</t>
  </si>
  <si>
    <t>400*28 WHITE BOPP</t>
  </si>
  <si>
    <t>30UM X 520 MM X 4500 M</t>
  </si>
  <si>
    <t>30UM X 675 MM</t>
  </si>
  <si>
    <t xml:space="preserve">BOPP STOCK MOVEMENT REPORT AS OF </t>
  </si>
  <si>
    <t xml:space="preserve">BOPP  STOCK MOVEMENT REPORT AS OF </t>
  </si>
  <si>
    <t>BOPP STOCK MOVEMENT REPORT AS OF</t>
  </si>
  <si>
    <t>20UM X 780 MM  X   6000 M</t>
  </si>
  <si>
    <t xml:space="preserve">30UM X 450 MM </t>
  </si>
  <si>
    <t xml:space="preserve">30UM X 330 MM </t>
  </si>
  <si>
    <t>30UM X 490 MM</t>
  </si>
  <si>
    <t>30UM X 560 MM</t>
  </si>
  <si>
    <t>30UM X 670 MM</t>
  </si>
  <si>
    <t>30UM X 680 MM</t>
  </si>
  <si>
    <t>30UM X 665 MM</t>
  </si>
  <si>
    <t>30UM X 770 MM</t>
  </si>
  <si>
    <t xml:space="preserve">30UM X 290 MM </t>
  </si>
  <si>
    <t>30UM X 720 MM X 4500 M</t>
  </si>
  <si>
    <t xml:space="preserve">12UM X 780 MM X 36000M </t>
  </si>
  <si>
    <t xml:space="preserve">12UM X 920MM X 36000M </t>
  </si>
  <si>
    <t xml:space="preserve">                      LOCAL PET </t>
  </si>
  <si>
    <t>12UM X 260 MM</t>
  </si>
  <si>
    <t>12UM X 390 MM</t>
  </si>
  <si>
    <t>12UM X 530 MM</t>
  </si>
  <si>
    <t xml:space="preserve">12UM X 780 MM </t>
  </si>
  <si>
    <t>12UM X 640 MM</t>
  </si>
  <si>
    <t>19UM X 780 MM TRANSPARENT TWIST</t>
  </si>
  <si>
    <t xml:space="preserve">80 MM X 30 UM </t>
  </si>
  <si>
    <t xml:space="preserve">                 WHITE BOPP</t>
  </si>
  <si>
    <t xml:space="preserve">           CLEAR BOPP OFF CUTS</t>
  </si>
  <si>
    <t>30UM X 80MM</t>
  </si>
  <si>
    <t>BOPP  : CLEAR &amp; PET</t>
  </si>
  <si>
    <t>150*12 PET BOPP</t>
  </si>
  <si>
    <t>155*12 PET BOPP</t>
  </si>
  <si>
    <t>160*12 PET BOPP</t>
  </si>
  <si>
    <t>165*12 PET BOPP</t>
  </si>
  <si>
    <t>230*12 PET BOPP</t>
  </si>
  <si>
    <t xml:space="preserve">                                    CLEAR BOPP</t>
  </si>
  <si>
    <t>12UM X 660 MM</t>
  </si>
  <si>
    <t>30UM   X 95MM</t>
  </si>
  <si>
    <t xml:space="preserve">30UM X 860 MM </t>
  </si>
  <si>
    <t>30UM X 480 MM</t>
  </si>
  <si>
    <t>20UM X 550 MM</t>
  </si>
  <si>
    <t xml:space="preserve">30UM X 500 MM </t>
  </si>
  <si>
    <t>20UM  X  470MM METALISED</t>
  </si>
  <si>
    <t>20UM X 600 MM</t>
  </si>
  <si>
    <t xml:space="preserve">30UM X 485 MM </t>
  </si>
  <si>
    <t>30UM X 570 MM</t>
  </si>
  <si>
    <t>190*12 PET BOPP</t>
  </si>
  <si>
    <t>55 MM X30 UM</t>
  </si>
  <si>
    <t xml:space="preserve">320*20 WHITE BOPP </t>
  </si>
  <si>
    <t>3OUM X 210 MM</t>
  </si>
  <si>
    <t>30UM X 800 MM</t>
  </si>
  <si>
    <t>30UM X 880 MM COOL CYCLONE</t>
  </si>
  <si>
    <t>BOPP STOCK MOVEMENT REPORT AS OF 18/2/26</t>
  </si>
  <si>
    <t>12UM X 800 MM COOL CYCLONE</t>
  </si>
  <si>
    <t>BOPP  STOCK MOVEMENT REPORT AS OF 23/2/26</t>
  </si>
  <si>
    <t>30UM X 170 MM</t>
  </si>
  <si>
    <t>30UM X 80 MM</t>
  </si>
  <si>
    <t>30UM X 95 MM</t>
  </si>
  <si>
    <t>170 *12 PET BOPP</t>
  </si>
  <si>
    <t xml:space="preserve">290* 20 white bopp </t>
  </si>
  <si>
    <t>230*19 PET BOPP</t>
  </si>
  <si>
    <t>12UM X 680MM COOL CYCLONE</t>
  </si>
  <si>
    <t xml:space="preserve">RAW MATERIAL  STOCK MOVEMENT REPORT AS OF </t>
  </si>
  <si>
    <t>BOPP  STOCK MOVEMENT MONTHLY REPORT FOR APRIL AS OF 28/03/26</t>
  </si>
  <si>
    <t>570 MM X 20 UM COOL CYCLONE</t>
  </si>
  <si>
    <t>550 MM X 20 UM COOL CYCLONE</t>
  </si>
  <si>
    <t>30UM X 520 MM COOL CYCLONE</t>
  </si>
  <si>
    <t>1100 MM X 30 UM COOL CYCLONE</t>
  </si>
  <si>
    <t>1100 MM X 30 UM SRF</t>
  </si>
  <si>
    <t xml:space="preserve">30UM X 670 MM  SRF </t>
  </si>
  <si>
    <t>30UM X 660 MM COOL CYCLONE</t>
  </si>
  <si>
    <t>30UM X 900 MM SRF</t>
  </si>
  <si>
    <t>272 MM X 20 UM WHITE BOPP (BLACK SOIL)</t>
  </si>
  <si>
    <t>300 MM X 20 UM WHITE BOPP (BLACK SOIL)</t>
  </si>
  <si>
    <t>12UM X 460 MM  PET BOPP</t>
  </si>
  <si>
    <t>390   MM X  20 UM</t>
  </si>
  <si>
    <t xml:space="preserve">400   MM  X 30 UM </t>
  </si>
  <si>
    <t>30UM  X 260 MM</t>
  </si>
  <si>
    <t>12UM X 410 MM  PET BOPP</t>
  </si>
  <si>
    <t>12UM X 430 MM  PET BOPP</t>
  </si>
  <si>
    <t>12UM X 490 MM  PET BOPP</t>
  </si>
  <si>
    <t>12UM X 280 MM  PET BOPP</t>
  </si>
  <si>
    <t>640   MM  X 20 UM</t>
  </si>
  <si>
    <t xml:space="preserve"> </t>
  </si>
  <si>
    <t xml:space="preserve">300 MM X 20 UM COOL CYCLONE </t>
  </si>
  <si>
    <t xml:space="preserve">550   MM  X 30UM </t>
  </si>
  <si>
    <t>400 MM x 20 UM COOL CYCLONE</t>
  </si>
  <si>
    <t>30UM X 900 MM  WHITE BOPP</t>
  </si>
  <si>
    <t>12UM X 600 MM</t>
  </si>
  <si>
    <t xml:space="preserve">30UM X 285 MM </t>
  </si>
  <si>
    <t>20UM X 530 MM</t>
  </si>
  <si>
    <t xml:space="preserve">12UM X 810 MM PET BOPP COOL CYCLONE </t>
  </si>
  <si>
    <t xml:space="preserve">140*12 PET BOPP </t>
  </si>
  <si>
    <t xml:space="preserve">290*12 PET BOPP </t>
  </si>
  <si>
    <t>320*12 PET BOPP</t>
  </si>
  <si>
    <t xml:space="preserve">800*20 METALISED BOPP </t>
  </si>
  <si>
    <t>COOL CYCLONE 820 MM X 20 UM</t>
  </si>
  <si>
    <t xml:space="preserve">20UM  X  800 MM METALISED BOPP </t>
  </si>
  <si>
    <t>20UM  X 850 MM METALISED BOPP</t>
  </si>
  <si>
    <t>30UM X 530 MM</t>
  </si>
  <si>
    <t xml:space="preserve">20UM X 800 MM </t>
  </si>
  <si>
    <r>
      <rPr>
        <b/>
        <strike/>
        <sz val="10"/>
        <color rgb="FF002060"/>
        <rFont val="Franklin Gothic Book"/>
        <family val="2"/>
      </rPr>
      <t>270mm x 20um white bopp ( BLACK SOIL</t>
    </r>
    <r>
      <rPr>
        <b/>
        <sz val="10"/>
        <color rgb="FF002060"/>
        <rFont val="Franklin Gothic Book"/>
        <family val="2"/>
      </rPr>
      <t xml:space="preserve">)/140 mm x 30 um </t>
    </r>
  </si>
  <si>
    <r>
      <rPr>
        <b/>
        <strike/>
        <sz val="10"/>
        <color rgb="FF002060"/>
        <rFont val="Franklin Gothic Book"/>
        <family val="2"/>
      </rPr>
      <t>400 mm x 20 um</t>
    </r>
    <r>
      <rPr>
        <b/>
        <sz val="10"/>
        <color rgb="FF002060"/>
        <rFont val="Franklin Gothic Book"/>
        <family val="2"/>
      </rPr>
      <t>/410 MM X 30 UM  white bopp (Black soil)</t>
    </r>
  </si>
  <si>
    <t xml:space="preserve"> BOPP STOCK MOVEMENT REPORT FOR OPENING  BALANCES FOR SEPTEMBER  AS OF 29/8/26</t>
  </si>
  <si>
    <t>BOPP STOCK MOVEMENT REPORT AS OF 31/8/26</t>
  </si>
  <si>
    <t>BOPP  STOCK MOVEMENT REPORT AS OF 1/9/26</t>
  </si>
  <si>
    <t>BOPP  STOCK MOVEMENT REPORT AS OF 2/9/26</t>
  </si>
  <si>
    <t>BOPP STOCK MOVEMENT REPORT AS OF 3/9/26</t>
  </si>
  <si>
    <t>300*30 WHITE BOPP</t>
  </si>
  <si>
    <t>20UM X 380 MM</t>
  </si>
  <si>
    <t>BOPP  STOCK MOVEMENT REPORT AS OF 4/9/26</t>
  </si>
  <si>
    <t>BOPP STOCK MOVEMENT REPORT AS OF 7/9/26</t>
  </si>
  <si>
    <t>BOPP STOCK MOVEMENT REPORT AS OF 8/9/26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</si>
</sst>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/>
      <name val="Verdana"/>
      <family val="2"/>
    </font>
    <font>
      <sz val="11"/>
      <color rgb="FFFFC000"/>
      <name val="Verdana"/>
      <family val="2"/>
    </font>
    <font>
      <sz val="11"/>
      <color rgb="FF00B0F0"/>
      <name val="Verdana"/>
      <family val="2"/>
    </font>
    <font>
      <sz val="11"/>
      <color rgb="FF002060"/>
      <name val="Verdana"/>
      <family val="2"/>
    </font>
    <font>
      <sz val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0"/>
      <color rgb="FFFF0000"/>
      <name val="Franklin Gothic Book"/>
      <family val="2"/>
    </font>
    <font>
      <b/>
      <sz val="10"/>
      <color rgb="FF00B0F0"/>
      <name val="Franklin Gothic Book"/>
      <family val="2"/>
    </font>
    <font>
      <b/>
      <sz val="10"/>
      <color rgb="FF002060"/>
      <name val="Franklin Gothic Book"/>
      <family val="2"/>
    </font>
    <font>
      <b/>
      <sz val="10"/>
      <color theme="5" tint="-0.249977111117893"/>
      <name val="Franklin Gothic Book"/>
      <family val="2"/>
    </font>
    <font>
      <b/>
      <sz val="10"/>
      <color rgb="FFFFC000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rgb="FF00B050"/>
      <name val="Franklin Gothic Book"/>
      <family val="2"/>
    </font>
    <font>
      <b/>
      <u/>
      <sz val="10"/>
      <color rgb="FF0070C0"/>
      <name val="Franklin Gothic Book"/>
      <family val="2"/>
    </font>
    <font>
      <b/>
      <u/>
      <sz val="10"/>
      <color rgb="FF00B050"/>
      <name val="Franklin Gothic Book"/>
      <family val="2"/>
    </font>
    <font>
      <b/>
      <u/>
      <sz val="10"/>
      <color rgb="FFFF0000"/>
      <name val="Franklin Gothic Book"/>
      <family val="2"/>
    </font>
    <font>
      <b/>
      <u/>
      <sz val="10"/>
      <color rgb="FF00B0F0"/>
      <name val="Franklin Gothic Book"/>
      <family val="2"/>
    </font>
    <font>
      <b/>
      <u/>
      <sz val="10"/>
      <color rgb="FF002060"/>
      <name val="Franklin Gothic Book"/>
      <family val="2"/>
    </font>
    <font>
      <b/>
      <u/>
      <sz val="10"/>
      <color rgb="FFFFC000"/>
      <name val="Franklin Gothic Book"/>
      <family val="2"/>
    </font>
    <font>
      <b/>
      <u/>
      <sz val="10"/>
      <color rgb="FF7030A0"/>
      <name val="Franklin Gothic Book"/>
      <family val="2"/>
    </font>
    <font>
      <b/>
      <u val="double"/>
      <sz val="10"/>
      <color rgb="FFFF0000"/>
      <name val="Franklin Gothic Book"/>
      <family val="2"/>
    </font>
    <font>
      <b/>
      <sz val="10"/>
      <color theme="1"/>
      <name val="Franklin Gothic Book"/>
      <family val="2"/>
    </font>
    <font>
      <b/>
      <u val="double"/>
      <sz val="11"/>
      <color rgb="FFFF0000"/>
      <name val="Franklin Gothic Book"/>
      <family val="2"/>
    </font>
    <font>
      <b/>
      <u val="double"/>
      <sz val="11"/>
      <color rgb="FF00B050"/>
      <name val="Franklin Gothic Book"/>
      <family val="2"/>
    </font>
    <font>
      <b/>
      <u val="double"/>
      <sz val="11"/>
      <color rgb="FF00B0F0"/>
      <name val="Franklin Gothic Book"/>
      <family val="2"/>
    </font>
    <font>
      <b/>
      <u val="double"/>
      <sz val="11"/>
      <color rgb="FF7030A0"/>
      <name val="Franklin Gothic Book"/>
      <family val="2"/>
    </font>
    <font>
      <b/>
      <sz val="11"/>
      <color rgb="FF00B0F0"/>
      <name val="Franklin Gothic Book"/>
      <family val="2"/>
    </font>
    <font>
      <b/>
      <sz val="11"/>
      <color rgb="FF002060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FFC000"/>
      <name val="Franklin Gothic Book"/>
      <family val="2"/>
    </font>
    <font>
      <b/>
      <sz val="11"/>
      <color rgb="FFFF0000"/>
      <name val="Franklin Gothic Book"/>
      <family val="2"/>
    </font>
    <font>
      <b/>
      <u val="double"/>
      <sz val="10"/>
      <color rgb="FF002060"/>
      <name val="Franklin Gothic Book"/>
      <family val="2"/>
    </font>
    <font>
      <b/>
      <sz val="10"/>
      <color theme="9" tint="-0.499984740745262"/>
      <name val="Franklin Gothic Book"/>
      <family val="2"/>
    </font>
    <font>
      <b/>
      <sz val="12"/>
      <color rgb="FF7030A0"/>
      <name val="Franklin Gothic Book"/>
      <family val="2"/>
    </font>
    <font>
      <b/>
      <sz val="10"/>
      <color rgb="FF0070C0"/>
      <name val="Franklin Gothic Book"/>
      <family val="2"/>
    </font>
    <font>
      <b/>
      <u val="double"/>
      <sz val="12"/>
      <color rgb="FFFF0000"/>
      <name val="Franklin Gothic Book"/>
      <family val="2"/>
    </font>
    <font>
      <b/>
      <u val="double"/>
      <sz val="12"/>
      <color rgb="FF00B050"/>
      <name val="Franklin Gothic Book"/>
      <family val="2"/>
    </font>
    <font>
      <b/>
      <u val="double"/>
      <sz val="12"/>
      <color rgb="FF00B0F0"/>
      <name val="Franklin Gothic Book"/>
      <family val="2"/>
    </font>
    <font>
      <b/>
      <u val="double"/>
      <sz val="12"/>
      <color rgb="FF002060"/>
      <name val="Franklin Gothic Book"/>
      <family val="2"/>
    </font>
    <font>
      <b/>
      <u val="double"/>
      <sz val="12"/>
      <color rgb="FF7030A0"/>
      <name val="Franklin Gothic Book"/>
      <family val="2"/>
    </font>
    <font>
      <sz val="12"/>
      <color theme="1"/>
      <name val="Calibri"/>
      <family val="2"/>
      <scheme val="minor"/>
    </font>
    <font>
      <b/>
      <sz val="12"/>
      <color rgb="FF002060"/>
      <name val="Franklin Gothic Book"/>
      <family val="2"/>
    </font>
    <font>
      <b/>
      <sz val="12"/>
      <color rgb="FF00B050"/>
      <name val="Franklin Gothic Book"/>
      <family val="2"/>
    </font>
    <font>
      <b/>
      <sz val="12"/>
      <color rgb="FFFF0000"/>
      <name val="Franklin Gothic Book"/>
      <family val="2"/>
    </font>
    <font>
      <b/>
      <sz val="12"/>
      <color rgb="FF00B0F0"/>
      <name val="Franklin Gothic Book"/>
      <family val="2"/>
    </font>
    <font>
      <b/>
      <sz val="12"/>
      <color theme="5" tint="-0.249977111117893"/>
      <name val="Franklin Gothic Book"/>
      <family val="2"/>
    </font>
    <font>
      <b/>
      <u/>
      <sz val="12"/>
      <color rgb="FF00B050"/>
      <name val="Franklin Gothic Book"/>
      <family val="2"/>
    </font>
    <font>
      <b/>
      <u/>
      <sz val="12"/>
      <color rgb="FFFF0000"/>
      <name val="Franklin Gothic Book"/>
      <family val="2"/>
    </font>
    <font>
      <b/>
      <u/>
      <sz val="12"/>
      <color rgb="FF00B0F0"/>
      <name val="Franklin Gothic Book"/>
      <family val="2"/>
    </font>
    <font>
      <b/>
      <u/>
      <sz val="12"/>
      <color rgb="FF002060"/>
      <name val="Franklin Gothic Book"/>
      <family val="2"/>
    </font>
    <font>
      <b/>
      <u/>
      <sz val="12"/>
      <color rgb="FF7030A0"/>
      <name val="Franklin Gothic Book"/>
      <family val="2"/>
    </font>
    <font>
      <u/>
      <sz val="10"/>
      <color rgb="FF00B050"/>
      <name val="Franklin Gothic Book"/>
      <family val="2"/>
    </font>
    <font>
      <b/>
      <u/>
      <sz val="10"/>
      <color rgb="FFFFFF00"/>
      <name val="Franklin Gothic Book"/>
      <family val="2"/>
    </font>
    <font>
      <b/>
      <sz val="10"/>
      <color theme="5" tint="-0.499984740745262"/>
      <name val="Franklin Gothic Book"/>
      <family val="2"/>
    </font>
    <font>
      <b/>
      <u/>
      <sz val="10"/>
      <color theme="5" tint="-0.499984740745262"/>
      <name val="Franklin Gothic Book"/>
      <family val="2"/>
    </font>
    <font>
      <b/>
      <u val="double"/>
      <sz val="12"/>
      <color theme="5" tint="-0.499984740745262"/>
      <name val="Franklin Gothic Book"/>
      <family val="2"/>
    </font>
    <font>
      <b/>
      <sz val="11"/>
      <color theme="5" tint="-0.499984740745262"/>
      <name val="Franklin Gothic Book"/>
      <family val="2"/>
    </font>
    <font>
      <b/>
      <u/>
      <sz val="12"/>
      <color theme="5" tint="-0.499984740745262"/>
      <name val="Franklin Gothic Book"/>
      <family val="2"/>
    </font>
    <font>
      <sz val="11"/>
      <color theme="5" tint="-0.499984740745262"/>
      <name val="Calibri"/>
      <family val="2"/>
      <scheme val="minor"/>
    </font>
    <font>
      <b/>
      <u val="double"/>
      <sz val="11"/>
      <color theme="5" tint="-0.499984740745262"/>
      <name val="Franklin Gothic Book"/>
      <family val="2"/>
    </font>
    <font>
      <b/>
      <u/>
      <sz val="14"/>
      <color rgb="FF00B050"/>
      <name val="Franklin Gothic Book"/>
      <family val="2"/>
    </font>
    <font>
      <b/>
      <sz val="10"/>
      <color theme="7" tint="-0.499984740745262"/>
      <name val="Franklin Gothic Book"/>
      <family val="2"/>
    </font>
    <font>
      <b/>
      <u val="double"/>
      <sz val="14"/>
      <color rgb="FF00B050"/>
      <name val="Franklin Gothic Book"/>
      <family val="2"/>
    </font>
    <font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b/>
      <u val="double"/>
      <sz val="14"/>
      <color rgb="FFFF0000"/>
      <name val="Franklin Gothic Book"/>
      <family val="2"/>
    </font>
    <font>
      <b/>
      <u val="double"/>
      <sz val="14"/>
      <color rgb="FF00B0F0"/>
      <name val="Franklin Gothic Book"/>
      <family val="2"/>
    </font>
    <font>
      <b/>
      <u val="double"/>
      <sz val="14"/>
      <color rgb="FF002060"/>
      <name val="Franklin Gothic Book"/>
      <family val="2"/>
    </font>
    <font>
      <b/>
      <u/>
      <sz val="10"/>
      <color theme="7" tint="-0.499984740745262"/>
      <name val="Franklin Gothic Book"/>
      <family val="2"/>
    </font>
    <font>
      <b/>
      <u val="double"/>
      <sz val="12"/>
      <color theme="7" tint="-0.499984740745262"/>
      <name val="Franklin Gothic Book"/>
      <family val="2"/>
    </font>
    <font>
      <b/>
      <u val="double"/>
      <sz val="11"/>
      <color theme="7" tint="-0.499984740745262"/>
      <name val="Franklin Gothic Book"/>
      <family val="2"/>
    </font>
    <font>
      <b/>
      <u/>
      <sz val="12"/>
      <color theme="7" tint="-0.499984740745262"/>
      <name val="Franklin Gothic Book"/>
      <family val="2"/>
    </font>
    <font>
      <b/>
      <u val="double"/>
      <sz val="14"/>
      <color theme="7" tint="-0.499984740745262"/>
      <name val="Franklin Gothic Book"/>
      <family val="2"/>
    </font>
    <font>
      <b/>
      <u val="double"/>
      <sz val="14"/>
      <color rgb="FF7030A0"/>
      <name val="Franklin Gothic Book"/>
      <family val="2"/>
    </font>
    <font>
      <b/>
      <sz val="11"/>
      <color theme="7" tint="-0.499984740745262"/>
      <name val="Franklin Gothic Book"/>
      <family val="2"/>
    </font>
    <font>
      <b/>
      <u val="double"/>
      <sz val="14"/>
      <color theme="5" tint="-0.499984740745262"/>
      <name val="Franklin Gothic Book"/>
      <family val="2"/>
    </font>
    <font>
      <b/>
      <sz val="11"/>
      <color rgb="FF7030A0"/>
      <name val="Franklin Gothic Book"/>
      <family val="2"/>
    </font>
    <font>
      <sz val="11"/>
      <color theme="7" tint="-0.499984740745262"/>
      <name val="Calibri"/>
      <family val="2"/>
      <scheme val="minor"/>
    </font>
    <font>
      <b/>
      <u/>
      <sz val="10"/>
      <color theme="5" tint="-0.249977111117893"/>
      <name val="Franklin Gothic Book"/>
      <family val="2"/>
    </font>
    <font>
      <b/>
      <u val="double"/>
      <sz val="12"/>
      <color theme="5" tint="-0.249977111117893"/>
      <name val="Franklin Gothic Book"/>
      <family val="2"/>
    </font>
    <font>
      <b/>
      <u val="double"/>
      <sz val="11"/>
      <color theme="5" tint="-0.249977111117893"/>
      <name val="Franklin Gothic Book"/>
      <family val="2"/>
    </font>
    <font>
      <b/>
      <u/>
      <sz val="12"/>
      <color theme="5" tint="-0.249977111117893"/>
      <name val="Franklin Gothic Book"/>
      <family val="2"/>
    </font>
    <font>
      <b/>
      <sz val="11"/>
      <color theme="5" tint="-0.249977111117893"/>
      <name val="Franklin Gothic Book"/>
      <family val="2"/>
    </font>
    <font>
      <b/>
      <sz val="12"/>
      <color theme="7" tint="-0.499984740745262"/>
      <name val="Franklin Gothic Book"/>
      <family val="2"/>
    </font>
    <font>
      <sz val="11"/>
      <color theme="7" tint="-0.499984740745262"/>
      <name val="Verdana"/>
      <family val="2"/>
    </font>
    <font>
      <b/>
      <sz val="11"/>
      <color theme="1"/>
      <name val="Franklin Gothic Book"/>
      <family val="2"/>
    </font>
    <font>
      <b/>
      <u/>
      <sz val="11"/>
      <color rgb="FF7030A0"/>
      <name val="Franklin Gothic Book"/>
      <family val="2"/>
    </font>
    <font>
      <b/>
      <u/>
      <sz val="11"/>
      <color rgb="FFFF0000"/>
      <name val="Franklin Gothic Book"/>
      <family val="2"/>
    </font>
    <font>
      <b/>
      <u/>
      <sz val="12"/>
      <color rgb="FFC00000"/>
      <name val="Franklin Gothic Book"/>
      <family val="2"/>
    </font>
    <font>
      <b/>
      <u/>
      <sz val="14"/>
      <color rgb="FFFF0000"/>
      <name val="Franklin Gothic Book"/>
      <family val="2"/>
    </font>
    <font>
      <b/>
      <u/>
      <sz val="14"/>
      <color rgb="FF00B0F0"/>
      <name val="Franklin Gothic Book"/>
      <family val="2"/>
    </font>
    <font>
      <b/>
      <u/>
      <sz val="14"/>
      <color rgb="FF002060"/>
      <name val="Franklin Gothic Book"/>
      <family val="2"/>
    </font>
    <font>
      <b/>
      <u/>
      <sz val="14"/>
      <color theme="7" tint="-0.499984740745262"/>
      <name val="Franklin Gothic Book"/>
      <family val="2"/>
    </font>
    <font>
      <b/>
      <u/>
      <sz val="14"/>
      <color rgb="FF7030A0"/>
      <name val="Franklin Gothic Book"/>
      <family val="2"/>
    </font>
    <font>
      <b/>
      <u val="double"/>
      <sz val="12"/>
      <color rgb="FF0070C0"/>
      <name val="Franklin Gothic Book"/>
      <family val="2"/>
    </font>
    <font>
      <b/>
      <sz val="11"/>
      <color rgb="FF0070C0"/>
      <name val="Franklin Gothic Book"/>
      <family val="2"/>
    </font>
    <font>
      <b/>
      <u/>
      <sz val="12"/>
      <color rgb="FF0070C0"/>
      <name val="Franklin Gothic Book"/>
      <family val="2"/>
    </font>
    <font>
      <sz val="11"/>
      <color rgb="FF0070C0"/>
      <name val="Calibri"/>
      <family val="2"/>
      <scheme val="minor"/>
    </font>
    <font>
      <b/>
      <u val="double"/>
      <sz val="11"/>
      <color rgb="FF0070C0"/>
      <name val="Franklin Gothic Book"/>
      <family val="2"/>
    </font>
    <font>
      <b/>
      <strike/>
      <sz val="10"/>
      <color rgb="FF002060"/>
      <name val="Franklin Gothic Boo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0">
    <xf numFmtId="0" fontId="0" fillId="0" borderId="0" xfId="0"/>
    <xf numFmtId="0" fontId="4" fillId="0" borderId="0" xfId="0" applyFont="1"/>
    <xf numFmtId="0" fontId="2" fillId="0" borderId="0" xfId="0" applyFont="1"/>
    <xf numFmtId="0" fontId="6" fillId="0" borderId="0" xfId="0" applyFont="1"/>
    <xf numFmtId="0" fontId="5" fillId="0" borderId="0" xfId="0" applyFont="1"/>
    <xf numFmtId="0" fontId="3" fillId="0" borderId="0" xfId="0" applyFont="1"/>
    <xf numFmtId="0" fontId="1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14" fontId="13" fillId="0" borderId="0" xfId="0" applyNumberFormat="1" applyFont="1"/>
    <xf numFmtId="14" fontId="13" fillId="0" borderId="6" xfId="0" applyNumberFormat="1" applyFont="1" applyBorder="1"/>
    <xf numFmtId="14" fontId="14" fillId="0" borderId="6" xfId="0" applyNumberFormat="1" applyFont="1" applyBorder="1"/>
    <xf numFmtId="14" fontId="15" fillId="0" borderId="6" xfId="0" applyNumberFormat="1" applyFont="1" applyBorder="1"/>
    <xf numFmtId="14" fontId="16" fillId="0" borderId="6" xfId="0" applyNumberFormat="1" applyFont="1" applyBorder="1"/>
    <xf numFmtId="14" fontId="17" fillId="0" borderId="6" xfId="0" applyNumberFormat="1" applyFont="1" applyBorder="1"/>
    <xf numFmtId="0" fontId="13" fillId="0" borderId="6" xfId="0" applyFont="1" applyBorder="1"/>
    <xf numFmtId="0" fontId="18" fillId="0" borderId="0" xfId="0" applyFont="1"/>
    <xf numFmtId="0" fontId="14" fillId="0" borderId="0" xfId="0" applyFont="1"/>
    <xf numFmtId="0" fontId="15" fillId="0" borderId="0" xfId="0" applyFont="1"/>
    <xf numFmtId="0" fontId="19" fillId="0" borderId="0" xfId="0" applyFont="1"/>
    <xf numFmtId="0" fontId="17" fillId="0" borderId="0" xfId="0" applyFont="1"/>
    <xf numFmtId="0" fontId="20" fillId="0" borderId="13" xfId="0" applyFont="1" applyBorder="1"/>
    <xf numFmtId="0" fontId="21" fillId="0" borderId="5" xfId="0" applyFont="1" applyBorder="1"/>
    <xf numFmtId="0" fontId="22" fillId="0" borderId="4" xfId="0" applyFont="1" applyBorder="1"/>
    <xf numFmtId="0" fontId="23" fillId="0" borderId="4" xfId="0" applyFont="1" applyBorder="1"/>
    <xf numFmtId="0" fontId="24" fillId="0" borderId="4" xfId="0" applyFont="1" applyBorder="1"/>
    <xf numFmtId="0" fontId="21" fillId="0" borderId="4" xfId="0" applyFont="1" applyBorder="1"/>
    <xf numFmtId="0" fontId="23" fillId="0" borderId="5" xfId="0" applyFont="1" applyBorder="1"/>
    <xf numFmtId="0" fontId="22" fillId="0" borderId="5" xfId="0" applyFont="1" applyBorder="1"/>
    <xf numFmtId="0" fontId="26" fillId="0" borderId="5" xfId="0" applyFont="1" applyBorder="1"/>
    <xf numFmtId="0" fontId="24" fillId="0" borderId="5" xfId="0" applyFont="1" applyBorder="1"/>
    <xf numFmtId="0" fontId="25" fillId="0" borderId="5" xfId="0" applyFont="1" applyBorder="1"/>
    <xf numFmtId="0" fontId="24" fillId="0" borderId="11" xfId="0" applyFont="1" applyBorder="1"/>
    <xf numFmtId="0" fontId="22" fillId="0" borderId="14" xfId="0" applyFont="1" applyBorder="1"/>
    <xf numFmtId="0" fontId="26" fillId="0" borderId="4" xfId="0" applyFont="1" applyBorder="1"/>
    <xf numFmtId="0" fontId="24" fillId="0" borderId="9" xfId="0" applyFont="1" applyBorder="1"/>
    <xf numFmtId="0" fontId="27" fillId="0" borderId="13" xfId="0" applyFont="1" applyBorder="1"/>
    <xf numFmtId="0" fontId="19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28" fillId="0" borderId="15" xfId="0" applyFont="1" applyBorder="1"/>
    <xf numFmtId="0" fontId="15" fillId="0" borderId="10" xfId="0" applyFont="1" applyBorder="1" applyAlignment="1">
      <alignment horizontal="center"/>
    </xf>
    <xf numFmtId="0" fontId="27" fillId="0" borderId="15" xfId="0" applyFont="1" applyBorder="1"/>
    <xf numFmtId="0" fontId="29" fillId="0" borderId="5" xfId="0" applyFont="1" applyBorder="1" applyAlignment="1">
      <alignment horizontal="center"/>
    </xf>
    <xf numFmtId="0" fontId="40" fillId="0" borderId="2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35" fillId="0" borderId="5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40" fillId="0" borderId="5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47" fillId="0" borderId="0" xfId="0" applyFont="1"/>
    <xf numFmtId="0" fontId="42" fillId="0" borderId="5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28" fillId="0" borderId="13" xfId="0" applyFont="1" applyBorder="1"/>
    <xf numFmtId="0" fontId="19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42" fillId="0" borderId="19" xfId="0" applyFont="1" applyBorder="1"/>
    <xf numFmtId="0" fontId="43" fillId="0" borderId="17" xfId="0" applyFont="1" applyBorder="1" applyAlignment="1">
      <alignment horizontal="center"/>
    </xf>
    <xf numFmtId="0" fontId="42" fillId="0" borderId="17" xfId="0" applyFont="1" applyBorder="1" applyAlignment="1">
      <alignment horizontal="center"/>
    </xf>
    <xf numFmtId="0" fontId="44" fillId="0" borderId="17" xfId="0" applyFont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6" fillId="0" borderId="17" xfId="0" applyFont="1" applyBorder="1" applyAlignment="1">
      <alignment horizontal="center"/>
    </xf>
    <xf numFmtId="0" fontId="45" fillId="0" borderId="20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45" fillId="0" borderId="21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46" fillId="0" borderId="22" xfId="0" applyFont="1" applyBorder="1" applyAlignment="1">
      <alignment horizontal="center"/>
    </xf>
    <xf numFmtId="0" fontId="46" fillId="0" borderId="5" xfId="0" applyFont="1" applyBorder="1" applyAlignment="1">
      <alignment horizontal="center"/>
    </xf>
    <xf numFmtId="14" fontId="50" fillId="0" borderId="0" xfId="0" applyNumberFormat="1" applyFont="1"/>
    <xf numFmtId="14" fontId="50" fillId="0" borderId="6" xfId="0" applyNumberFormat="1" applyFont="1" applyBorder="1"/>
    <xf numFmtId="14" fontId="51" fillId="0" borderId="6" xfId="0" applyNumberFormat="1" applyFont="1" applyBorder="1"/>
    <xf numFmtId="14" fontId="48" fillId="0" borderId="6" xfId="0" applyNumberFormat="1" applyFont="1" applyBorder="1"/>
    <xf numFmtId="14" fontId="52" fillId="0" borderId="6" xfId="0" applyNumberFormat="1" applyFont="1" applyBorder="1"/>
    <xf numFmtId="0" fontId="50" fillId="0" borderId="6" xfId="0" applyFont="1" applyBorder="1"/>
    <xf numFmtId="0" fontId="50" fillId="0" borderId="0" xfId="0" applyFont="1"/>
    <xf numFmtId="0" fontId="40" fillId="0" borderId="0" xfId="0" applyFont="1"/>
    <xf numFmtId="0" fontId="51" fillId="0" borderId="0" xfId="0" applyFont="1"/>
    <xf numFmtId="0" fontId="48" fillId="0" borderId="0" xfId="0" applyFont="1"/>
    <xf numFmtId="0" fontId="49" fillId="0" borderId="0" xfId="0" applyFont="1"/>
    <xf numFmtId="0" fontId="53" fillId="0" borderId="5" xfId="0" applyFont="1" applyBorder="1"/>
    <xf numFmtId="0" fontId="54" fillId="0" borderId="4" xfId="0" applyFont="1" applyBorder="1"/>
    <xf numFmtId="0" fontId="55" fillId="0" borderId="4" xfId="0" applyFont="1" applyBorder="1"/>
    <xf numFmtId="0" fontId="56" fillId="0" borderId="4" xfId="0" applyFont="1" applyBorder="1"/>
    <xf numFmtId="0" fontId="53" fillId="0" borderId="4" xfId="0" applyFont="1" applyBorder="1"/>
    <xf numFmtId="0" fontId="55" fillId="0" borderId="5" xfId="0" applyFont="1" applyBorder="1"/>
    <xf numFmtId="0" fontId="54" fillId="0" borderId="5" xfId="0" applyFont="1" applyBorder="1"/>
    <xf numFmtId="0" fontId="57" fillId="0" borderId="5" xfId="0" applyFont="1" applyBorder="1"/>
    <xf numFmtId="0" fontId="56" fillId="0" borderId="5" xfId="0" applyFont="1" applyBorder="1"/>
    <xf numFmtId="0" fontId="56" fillId="0" borderId="11" xfId="0" applyFont="1" applyBorder="1"/>
    <xf numFmtId="0" fontId="57" fillId="0" borderId="4" xfId="0" applyFont="1" applyBorder="1"/>
    <xf numFmtId="0" fontId="56" fillId="0" borderId="9" xfId="0" applyFont="1" applyBorder="1"/>
    <xf numFmtId="0" fontId="49" fillId="0" borderId="2" xfId="0" applyFont="1" applyBorder="1" applyAlignment="1">
      <alignment horizontal="center"/>
    </xf>
    <xf numFmtId="0" fontId="50" fillId="0" borderId="2" xfId="0" applyFont="1" applyBorder="1" applyAlignment="1">
      <alignment horizontal="center"/>
    </xf>
    <xf numFmtId="0" fontId="51" fillId="0" borderId="2" xfId="0" applyFont="1" applyBorder="1" applyAlignment="1">
      <alignment horizontal="center"/>
    </xf>
    <xf numFmtId="0" fontId="48" fillId="0" borderId="2" xfId="0" applyFont="1" applyBorder="1" applyAlignment="1">
      <alignment horizontal="center"/>
    </xf>
    <xf numFmtId="0" fontId="48" fillId="0" borderId="8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50" fillId="0" borderId="7" xfId="0" applyFont="1" applyBorder="1" applyAlignment="1">
      <alignment horizontal="center"/>
    </xf>
    <xf numFmtId="0" fontId="51" fillId="0" borderId="7" xfId="0" applyFont="1" applyBorder="1" applyAlignment="1">
      <alignment horizontal="center"/>
    </xf>
    <xf numFmtId="0" fontId="48" fillId="0" borderId="7" xfId="0" applyFont="1" applyBorder="1" applyAlignment="1">
      <alignment horizontal="center"/>
    </xf>
    <xf numFmtId="0" fontId="48" fillId="0" borderId="18" xfId="0" applyFont="1" applyBorder="1" applyAlignment="1">
      <alignment horizontal="center"/>
    </xf>
    <xf numFmtId="0" fontId="49" fillId="0" borderId="5" xfId="0" applyFont="1" applyBorder="1" applyAlignment="1">
      <alignment horizontal="center"/>
    </xf>
    <xf numFmtId="0" fontId="50" fillId="0" borderId="5" xfId="0" applyFont="1" applyBorder="1" applyAlignment="1">
      <alignment horizontal="center"/>
    </xf>
    <xf numFmtId="0" fontId="51" fillId="0" borderId="5" xfId="0" applyFont="1" applyBorder="1" applyAlignment="1">
      <alignment horizontal="center"/>
    </xf>
    <xf numFmtId="0" fontId="48" fillId="0" borderId="5" xfId="0" applyFont="1" applyBorder="1" applyAlignment="1">
      <alignment horizontal="center"/>
    </xf>
    <xf numFmtId="0" fontId="48" fillId="0" borderId="11" xfId="0" applyFont="1" applyBorder="1" applyAlignment="1">
      <alignment horizontal="center"/>
    </xf>
    <xf numFmtId="0" fontId="48" fillId="0" borderId="10" xfId="0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0" fontId="48" fillId="0" borderId="12" xfId="0" applyFont="1" applyBorder="1" applyAlignment="1">
      <alignment horizontal="center"/>
    </xf>
    <xf numFmtId="0" fontId="43" fillId="0" borderId="5" xfId="0" applyFont="1" applyBorder="1" applyAlignment="1">
      <alignment horizontal="center"/>
    </xf>
    <xf numFmtId="0" fontId="44" fillId="0" borderId="5" xfId="0" applyFont="1" applyBorder="1" applyAlignment="1">
      <alignment horizontal="center"/>
    </xf>
    <xf numFmtId="0" fontId="45" fillId="0" borderId="5" xfId="0" applyFont="1" applyBorder="1" applyAlignment="1">
      <alignment horizontal="center"/>
    </xf>
    <xf numFmtId="14" fontId="19" fillId="0" borderId="6" xfId="0" applyNumberFormat="1" applyFont="1" applyBorder="1"/>
    <xf numFmtId="0" fontId="58" fillId="0" borderId="5" xfId="0" applyFont="1" applyBorder="1"/>
    <xf numFmtId="0" fontId="59" fillId="0" borderId="5" xfId="0" applyFont="1" applyBorder="1"/>
    <xf numFmtId="0" fontId="21" fillId="2" borderId="5" xfId="0" applyFont="1" applyFill="1" applyBorder="1"/>
    <xf numFmtId="0" fontId="23" fillId="2" borderId="4" xfId="0" applyFont="1" applyFill="1" applyBorder="1"/>
    <xf numFmtId="0" fontId="23" fillId="2" borderId="5" xfId="0" applyFont="1" applyFill="1" applyBorder="1"/>
    <xf numFmtId="0" fontId="49" fillId="0" borderId="7" xfId="0" applyFont="1" applyBorder="1" applyAlignment="1">
      <alignment horizontal="center"/>
    </xf>
    <xf numFmtId="0" fontId="22" fillId="0" borderId="15" xfId="0" applyFont="1" applyBorder="1"/>
    <xf numFmtId="0" fontId="15" fillId="0" borderId="15" xfId="0" applyFont="1" applyBorder="1"/>
    <xf numFmtId="0" fontId="24" fillId="0" borderId="15" xfId="0" applyFont="1" applyBorder="1"/>
    <xf numFmtId="0" fontId="41" fillId="0" borderId="15" xfId="0" applyFont="1" applyBorder="1"/>
    <xf numFmtId="0" fontId="53" fillId="0" borderId="7" xfId="0" applyFont="1" applyBorder="1" applyAlignment="1">
      <alignment horizontal="center"/>
    </xf>
    <xf numFmtId="0" fontId="54" fillId="0" borderId="7" xfId="0" applyFont="1" applyBorder="1" applyAlignment="1">
      <alignment horizontal="center"/>
    </xf>
    <xf numFmtId="0" fontId="55" fillId="0" borderId="7" xfId="0" applyFont="1" applyBorder="1" applyAlignment="1">
      <alignment horizontal="center"/>
    </xf>
    <xf numFmtId="0" fontId="56" fillId="0" borderId="7" xfId="0" applyFont="1" applyBorder="1" applyAlignment="1">
      <alignment horizontal="center"/>
    </xf>
    <xf numFmtId="0" fontId="60" fillId="0" borderId="0" xfId="0" applyFont="1"/>
    <xf numFmtId="0" fontId="61" fillId="0" borderId="5" xfId="0" applyFont="1" applyBorder="1"/>
    <xf numFmtId="0" fontId="61" fillId="0" borderId="4" xfId="0" applyFont="1" applyBorder="1"/>
    <xf numFmtId="0" fontId="60" fillId="0" borderId="2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62" fillId="0" borderId="17" xfId="0" applyFont="1" applyBorder="1" applyAlignment="1">
      <alignment horizontal="center"/>
    </xf>
    <xf numFmtId="0" fontId="60" fillId="0" borderId="5" xfId="0" applyFont="1" applyBorder="1" applyAlignment="1">
      <alignment horizontal="center"/>
    </xf>
    <xf numFmtId="0" fontId="63" fillId="0" borderId="5" xfId="0" applyFont="1" applyBorder="1" applyAlignment="1">
      <alignment horizontal="center"/>
    </xf>
    <xf numFmtId="0" fontId="64" fillId="0" borderId="7" xfId="0" applyFont="1" applyBorder="1" applyAlignment="1">
      <alignment horizontal="center"/>
    </xf>
    <xf numFmtId="0" fontId="65" fillId="0" borderId="0" xfId="0" applyFont="1"/>
    <xf numFmtId="0" fontId="66" fillId="0" borderId="5" xfId="0" applyFont="1" applyBorder="1" applyAlignment="1">
      <alignment horizontal="center"/>
    </xf>
    <xf numFmtId="0" fontId="60" fillId="0" borderId="7" xfId="0" applyFont="1" applyBorder="1" applyAlignment="1">
      <alignment horizontal="center"/>
    </xf>
    <xf numFmtId="0" fontId="54" fillId="0" borderId="16" xfId="0" applyFont="1" applyBorder="1"/>
    <xf numFmtId="0" fontId="57" fillId="0" borderId="7" xfId="0" applyFont="1" applyBorder="1" applyAlignment="1">
      <alignment horizontal="center"/>
    </xf>
    <xf numFmtId="0" fontId="67" fillId="0" borderId="13" xfId="0" applyFont="1" applyBorder="1"/>
    <xf numFmtId="0" fontId="15" fillId="0" borderId="23" xfId="0" applyFont="1" applyBorder="1" applyAlignment="1">
      <alignment horizontal="center"/>
    </xf>
    <xf numFmtId="0" fontId="43" fillId="0" borderId="22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44" fillId="0" borderId="22" xfId="0" applyFont="1" applyBorder="1" applyAlignment="1">
      <alignment horizontal="center"/>
    </xf>
    <xf numFmtId="0" fontId="45" fillId="0" borderId="22" xfId="0" applyFont="1" applyBorder="1" applyAlignment="1">
      <alignment horizontal="center"/>
    </xf>
    <xf numFmtId="0" fontId="38" fillId="0" borderId="11" xfId="0" applyFont="1" applyBorder="1" applyAlignment="1">
      <alignment horizontal="center"/>
    </xf>
    <xf numFmtId="14" fontId="14" fillId="0" borderId="0" xfId="0" applyNumberFormat="1" applyFont="1"/>
    <xf numFmtId="14" fontId="15" fillId="0" borderId="0" xfId="0" applyNumberFormat="1" applyFont="1"/>
    <xf numFmtId="14" fontId="16" fillId="0" borderId="0" xfId="0" applyNumberFormat="1" applyFont="1"/>
    <xf numFmtId="0" fontId="21" fillId="0" borderId="1" xfId="0" applyFont="1" applyBorder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0" fontId="24" fillId="0" borderId="10" xfId="0" applyFont="1" applyBorder="1"/>
    <xf numFmtId="0" fontId="39" fillId="0" borderId="15" xfId="0" applyFont="1" applyBorder="1"/>
    <xf numFmtId="0" fontId="53" fillId="0" borderId="17" xfId="0" applyFont="1" applyBorder="1" applyAlignment="1">
      <alignment horizontal="center"/>
    </xf>
    <xf numFmtId="0" fontId="48" fillId="0" borderId="23" xfId="0" applyFont="1" applyBorder="1" applyAlignment="1">
      <alignment horizontal="center"/>
    </xf>
    <xf numFmtId="0" fontId="68" fillId="0" borderId="15" xfId="0" applyFont="1" applyBorder="1"/>
    <xf numFmtId="0" fontId="14" fillId="0" borderId="15" xfId="0" applyFont="1" applyBorder="1"/>
    <xf numFmtId="0" fontId="33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43" fillId="0" borderId="19" xfId="0" applyFont="1" applyBorder="1"/>
    <xf numFmtId="0" fontId="69" fillId="0" borderId="19" xfId="0" applyFont="1" applyBorder="1"/>
    <xf numFmtId="0" fontId="69" fillId="0" borderId="17" xfId="0" applyFont="1" applyBorder="1" applyAlignment="1">
      <alignment horizontal="center"/>
    </xf>
    <xf numFmtId="0" fontId="70" fillId="0" borderId="0" xfId="0" applyFont="1"/>
    <xf numFmtId="0" fontId="69" fillId="0" borderId="25" xfId="0" applyFont="1" applyBorder="1"/>
    <xf numFmtId="0" fontId="69" fillId="0" borderId="24" xfId="0" applyFont="1" applyBorder="1" applyAlignment="1">
      <alignment horizontal="center"/>
    </xf>
    <xf numFmtId="0" fontId="71" fillId="0" borderId="0" xfId="0" applyFont="1"/>
    <xf numFmtId="0" fontId="72" fillId="0" borderId="17" xfId="0" applyFont="1" applyBorder="1" applyAlignment="1">
      <alignment horizontal="center"/>
    </xf>
    <xf numFmtId="0" fontId="73" fillId="0" borderId="17" xfId="0" applyFont="1" applyBorder="1" applyAlignment="1">
      <alignment horizontal="center"/>
    </xf>
    <xf numFmtId="0" fontId="74" fillId="0" borderId="17" xfId="0" applyFont="1" applyBorder="1" applyAlignment="1">
      <alignment horizontal="center"/>
    </xf>
    <xf numFmtId="0" fontId="75" fillId="0" borderId="4" xfId="0" applyFont="1" applyBorder="1"/>
    <xf numFmtId="0" fontId="68" fillId="0" borderId="2" xfId="0" applyFont="1" applyBorder="1" applyAlignment="1">
      <alignment horizontal="center"/>
    </xf>
    <xf numFmtId="0" fontId="68" fillId="0" borderId="1" xfId="0" applyFont="1" applyBorder="1" applyAlignment="1">
      <alignment horizontal="center"/>
    </xf>
    <xf numFmtId="0" fontId="68" fillId="0" borderId="7" xfId="0" applyFont="1" applyBorder="1" applyAlignment="1">
      <alignment horizontal="center"/>
    </xf>
    <xf numFmtId="0" fontId="76" fillId="0" borderId="22" xfId="0" applyFont="1" applyBorder="1" applyAlignment="1">
      <alignment horizontal="center"/>
    </xf>
    <xf numFmtId="0" fontId="68" fillId="0" borderId="5" xfId="0" applyFont="1" applyBorder="1" applyAlignment="1">
      <alignment horizontal="center"/>
    </xf>
    <xf numFmtId="0" fontId="76" fillId="0" borderId="17" xfId="0" applyFont="1" applyBorder="1" applyAlignment="1">
      <alignment horizontal="center"/>
    </xf>
    <xf numFmtId="0" fontId="77" fillId="0" borderId="5" xfId="0" applyFont="1" applyBorder="1" applyAlignment="1">
      <alignment horizontal="center"/>
    </xf>
    <xf numFmtId="0" fontId="78" fillId="0" borderId="7" xfId="0" applyFont="1" applyBorder="1" applyAlignment="1">
      <alignment horizontal="center"/>
    </xf>
    <xf numFmtId="0" fontId="79" fillId="0" borderId="17" xfId="0" applyFont="1" applyBorder="1" applyAlignment="1">
      <alignment horizontal="center"/>
    </xf>
    <xf numFmtId="0" fontId="80" fillId="0" borderId="17" xfId="0" applyFont="1" applyBorder="1" applyAlignment="1">
      <alignment horizontal="center"/>
    </xf>
    <xf numFmtId="0" fontId="81" fillId="0" borderId="5" xfId="0" applyFont="1" applyBorder="1" applyAlignment="1">
      <alignment horizontal="center"/>
    </xf>
    <xf numFmtId="0" fontId="82" fillId="0" borderId="17" xfId="0" applyFont="1" applyBorder="1" applyAlignment="1">
      <alignment horizontal="center"/>
    </xf>
    <xf numFmtId="0" fontId="14" fillId="0" borderId="6" xfId="0" applyFont="1" applyBorder="1"/>
    <xf numFmtId="0" fontId="83" fillId="0" borderId="5" xfId="0" applyFont="1" applyBorder="1" applyAlignment="1">
      <alignment horizontal="center"/>
    </xf>
    <xf numFmtId="0" fontId="68" fillId="0" borderId="0" xfId="0" applyFont="1"/>
    <xf numFmtId="0" fontId="75" fillId="0" borderId="5" xfId="0" applyFont="1" applyBorder="1"/>
    <xf numFmtId="0" fontId="84" fillId="0" borderId="0" xfId="0" applyFont="1"/>
    <xf numFmtId="14" fontId="68" fillId="0" borderId="0" xfId="0" applyNumberFormat="1" applyFont="1"/>
    <xf numFmtId="0" fontId="75" fillId="0" borderId="1" xfId="0" applyFont="1" applyBorder="1"/>
    <xf numFmtId="0" fontId="79" fillId="0" borderId="24" xfId="0" applyFont="1" applyBorder="1" applyAlignment="1">
      <alignment horizontal="center"/>
    </xf>
    <xf numFmtId="14" fontId="68" fillId="0" borderId="6" xfId="0" applyNumberFormat="1" applyFont="1" applyBorder="1"/>
    <xf numFmtId="0" fontId="20" fillId="0" borderId="5" xfId="0" applyFont="1" applyBorder="1"/>
    <xf numFmtId="14" fontId="60" fillId="0" borderId="6" xfId="0" applyNumberFormat="1" applyFont="1" applyBorder="1"/>
    <xf numFmtId="0" fontId="28" fillId="0" borderId="16" xfId="0" applyFont="1" applyBorder="1"/>
    <xf numFmtId="0" fontId="33" fillId="0" borderId="4" xfId="0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35" fillId="0" borderId="4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8" fillId="0" borderId="10" xfId="0" applyFont="1" applyBorder="1" applyAlignment="1">
      <alignment horizontal="center"/>
    </xf>
    <xf numFmtId="14" fontId="17" fillId="0" borderId="0" xfId="0" applyNumberFormat="1" applyFont="1"/>
    <xf numFmtId="0" fontId="61" fillId="0" borderId="1" xfId="0" applyFont="1" applyBorder="1"/>
    <xf numFmtId="0" fontId="63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42" fillId="0" borderId="15" xfId="0" applyFont="1" applyBorder="1"/>
    <xf numFmtId="0" fontId="43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62" fillId="0" borderId="1" xfId="0" applyFont="1" applyBorder="1" applyAlignment="1">
      <alignment horizontal="center"/>
    </xf>
    <xf numFmtId="0" fontId="46" fillId="0" borderId="1" xfId="0" applyFont="1" applyBorder="1" applyAlignment="1">
      <alignment horizontal="center"/>
    </xf>
    <xf numFmtId="0" fontId="45" fillId="0" borderId="10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66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76" fillId="0" borderId="1" xfId="0" applyFont="1" applyBorder="1" applyAlignment="1">
      <alignment horizontal="center"/>
    </xf>
    <xf numFmtId="0" fontId="0" fillId="0" borderId="1" xfId="0" applyBorder="1"/>
    <xf numFmtId="0" fontId="81" fillId="0" borderId="4" xfId="0" applyFont="1" applyBorder="1" applyAlignment="1">
      <alignment horizontal="center"/>
    </xf>
    <xf numFmtId="14" fontId="19" fillId="0" borderId="0" xfId="0" applyNumberFormat="1" applyFont="1"/>
    <xf numFmtId="0" fontId="77" fillId="0" borderId="1" xfId="0" applyFont="1" applyBorder="1" applyAlignment="1">
      <alignment horizontal="center"/>
    </xf>
    <xf numFmtId="0" fontId="81" fillId="0" borderId="1" xfId="0" applyFont="1" applyBorder="1" applyAlignment="1">
      <alignment horizontal="center"/>
    </xf>
    <xf numFmtId="0" fontId="83" fillId="0" borderId="4" xfId="0" applyFont="1" applyBorder="1" applyAlignment="1">
      <alignment horizontal="center"/>
    </xf>
    <xf numFmtId="0" fontId="62" fillId="0" borderId="22" xfId="0" applyFont="1" applyBorder="1" applyAlignment="1">
      <alignment horizontal="center"/>
    </xf>
    <xf numFmtId="0" fontId="21" fillId="0" borderId="2" xfId="0" applyFont="1" applyBorder="1"/>
    <xf numFmtId="0" fontId="22" fillId="0" borderId="2" xfId="0" applyFont="1" applyBorder="1"/>
    <xf numFmtId="0" fontId="23" fillId="0" borderId="2" xfId="0" applyFont="1" applyBorder="1"/>
    <xf numFmtId="0" fontId="24" fillId="0" borderId="2" xfId="0" applyFont="1" applyBorder="1"/>
    <xf numFmtId="0" fontId="75" fillId="0" borderId="2" xfId="0" applyFont="1" applyBorder="1"/>
    <xf numFmtId="0" fontId="26" fillId="0" borderId="2" xfId="0" applyFont="1" applyBorder="1"/>
    <xf numFmtId="0" fontId="24" fillId="0" borderId="26" xfId="0" applyFont="1" applyBorder="1"/>
    <xf numFmtId="0" fontId="24" fillId="0" borderId="27" xfId="0" applyFont="1" applyBorder="1"/>
    <xf numFmtId="0" fontId="0" fillId="0" borderId="15" xfId="0" applyBorder="1"/>
    <xf numFmtId="0" fontId="69" fillId="0" borderId="15" xfId="0" applyFont="1" applyBorder="1"/>
    <xf numFmtId="0" fontId="69" fillId="0" borderId="1" xfId="0" applyFont="1" applyBorder="1" applyAlignment="1">
      <alignment horizontal="center"/>
    </xf>
    <xf numFmtId="0" fontId="72" fillId="0" borderId="1" xfId="0" applyFont="1" applyBorder="1" applyAlignment="1">
      <alignment horizontal="center"/>
    </xf>
    <xf numFmtId="0" fontId="73" fillId="0" borderId="1" xfId="0" applyFont="1" applyBorder="1" applyAlignment="1">
      <alignment horizontal="center"/>
    </xf>
    <xf numFmtId="0" fontId="74" fillId="0" borderId="1" xfId="0" applyFont="1" applyBorder="1" applyAlignment="1">
      <alignment horizontal="center"/>
    </xf>
    <xf numFmtId="0" fontId="79" fillId="0" borderId="1" xfId="0" applyFont="1" applyBorder="1" applyAlignment="1">
      <alignment horizontal="center"/>
    </xf>
    <xf numFmtId="0" fontId="80" fillId="0" borderId="1" xfId="0" applyFont="1" applyBorder="1" applyAlignment="1">
      <alignment horizontal="center"/>
    </xf>
    <xf numFmtId="0" fontId="74" fillId="0" borderId="10" xfId="0" applyFont="1" applyBorder="1" applyAlignment="1">
      <alignment horizontal="center"/>
    </xf>
    <xf numFmtId="0" fontId="0" fillId="0" borderId="7" xfId="0" applyBorder="1"/>
    <xf numFmtId="0" fontId="3" fillId="0" borderId="7" xfId="0" applyFont="1" applyBorder="1"/>
    <xf numFmtId="0" fontId="84" fillId="0" borderId="7" xfId="0" applyFont="1" applyBorder="1"/>
    <xf numFmtId="0" fontId="4" fillId="0" borderId="7" xfId="0" applyFont="1" applyBorder="1"/>
    <xf numFmtId="0" fontId="2" fillId="0" borderId="7" xfId="0" applyFont="1" applyBorder="1"/>
    <xf numFmtId="0" fontId="6" fillId="0" borderId="7" xfId="0" applyFont="1" applyBorder="1"/>
    <xf numFmtId="0" fontId="0" fillId="0" borderId="12" xfId="0" applyBorder="1"/>
    <xf numFmtId="0" fontId="85" fillId="0" borderId="4" xfId="0" applyFont="1" applyBorder="1"/>
    <xf numFmtId="0" fontId="16" fillId="0" borderId="2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86" fillId="0" borderId="17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87" fillId="0" borderId="5" xfId="0" applyFont="1" applyBorder="1" applyAlignment="1">
      <alignment horizontal="center"/>
    </xf>
    <xf numFmtId="0" fontId="88" fillId="0" borderId="7" xfId="0" applyFont="1" applyBorder="1" applyAlignment="1">
      <alignment horizontal="center"/>
    </xf>
    <xf numFmtId="0" fontId="16" fillId="0" borderId="0" xfId="0" applyFont="1"/>
    <xf numFmtId="0" fontId="85" fillId="0" borderId="5" xfId="0" applyFont="1" applyBorder="1"/>
    <xf numFmtId="0" fontId="89" fillId="0" borderId="5" xfId="0" applyFont="1" applyBorder="1" applyAlignment="1">
      <alignment horizontal="center"/>
    </xf>
    <xf numFmtId="0" fontId="45" fillId="0" borderId="28" xfId="0" applyFont="1" applyBorder="1" applyAlignment="1">
      <alignment horizontal="center"/>
    </xf>
    <xf numFmtId="14" fontId="90" fillId="0" borderId="6" xfId="0" applyNumberFormat="1" applyFont="1" applyBorder="1"/>
    <xf numFmtId="0" fontId="78" fillId="0" borderId="4" xfId="0" applyFont="1" applyBorder="1"/>
    <xf numFmtId="0" fontId="90" fillId="0" borderId="2" xfId="0" applyFont="1" applyBorder="1" applyAlignment="1">
      <alignment horizontal="center"/>
    </xf>
    <xf numFmtId="0" fontId="90" fillId="0" borderId="1" xfId="0" applyFont="1" applyBorder="1" applyAlignment="1">
      <alignment horizontal="center"/>
    </xf>
    <xf numFmtId="0" fontId="90" fillId="0" borderId="5" xfId="0" applyFont="1" applyBorder="1" applyAlignment="1">
      <alignment horizontal="center"/>
    </xf>
    <xf numFmtId="0" fontId="90" fillId="0" borderId="7" xfId="0" applyFont="1" applyBorder="1" applyAlignment="1">
      <alignment horizontal="center"/>
    </xf>
    <xf numFmtId="0" fontId="76" fillId="0" borderId="5" xfId="0" applyFont="1" applyBorder="1" applyAlignment="1">
      <alignment horizontal="center"/>
    </xf>
    <xf numFmtId="0" fontId="91" fillId="0" borderId="0" xfId="0" applyFont="1"/>
    <xf numFmtId="0" fontId="90" fillId="0" borderId="0" xfId="0" applyFont="1"/>
    <xf numFmtId="0" fontId="78" fillId="0" borderId="5" xfId="0" applyFont="1" applyBorder="1"/>
    <xf numFmtId="0" fontId="19" fillId="0" borderId="15" xfId="0" applyFont="1" applyBorder="1"/>
    <xf numFmtId="0" fontId="93" fillId="0" borderId="15" xfId="0" applyFont="1" applyBorder="1"/>
    <xf numFmtId="0" fontId="13" fillId="0" borderId="15" xfId="0" applyFont="1" applyBorder="1"/>
    <xf numFmtId="0" fontId="94" fillId="0" borderId="15" xfId="0" applyFont="1" applyBorder="1"/>
    <xf numFmtId="0" fontId="20" fillId="0" borderId="16" xfId="0" applyFont="1" applyBorder="1"/>
    <xf numFmtId="0" fontId="92" fillId="0" borderId="0" xfId="0" applyFont="1"/>
    <xf numFmtId="0" fontId="81" fillId="0" borderId="29" xfId="0" applyFont="1" applyBorder="1"/>
    <xf numFmtId="0" fontId="36" fillId="0" borderId="0" xfId="0" applyFont="1"/>
    <xf numFmtId="0" fontId="33" fillId="0" borderId="0" xfId="0" applyFont="1"/>
    <xf numFmtId="0" fontId="34" fillId="0" borderId="0" xfId="0" applyFont="1"/>
    <xf numFmtId="0" fontId="37" fillId="0" borderId="0" xfId="0" applyFont="1"/>
    <xf numFmtId="0" fontId="81" fillId="0" borderId="0" xfId="0" applyFont="1"/>
    <xf numFmtId="0" fontId="69" fillId="0" borderId="4" xfId="0" applyFont="1" applyBorder="1" applyAlignment="1">
      <alignment horizontal="center"/>
    </xf>
    <xf numFmtId="0" fontId="72" fillId="0" borderId="4" xfId="0" applyFont="1" applyBorder="1" applyAlignment="1">
      <alignment horizontal="center"/>
    </xf>
    <xf numFmtId="0" fontId="73" fillId="0" borderId="4" xfId="0" applyFont="1" applyBorder="1" applyAlignment="1">
      <alignment horizontal="center"/>
    </xf>
    <xf numFmtId="0" fontId="74" fillId="0" borderId="4" xfId="0" applyFont="1" applyBorder="1" applyAlignment="1">
      <alignment horizontal="center"/>
    </xf>
    <xf numFmtId="0" fontId="79" fillId="0" borderId="4" xfId="0" applyFont="1" applyBorder="1" applyAlignment="1">
      <alignment horizontal="center"/>
    </xf>
    <xf numFmtId="0" fontId="80" fillId="0" borderId="4" xfId="0" applyFont="1" applyBorder="1" applyAlignment="1">
      <alignment horizontal="center"/>
    </xf>
    <xf numFmtId="0" fontId="74" fillId="0" borderId="27" xfId="0" applyFont="1" applyBorder="1" applyAlignment="1">
      <alignment horizontal="center"/>
    </xf>
    <xf numFmtId="0" fontId="95" fillId="0" borderId="16" xfId="0" applyFont="1" applyBorder="1"/>
    <xf numFmtId="0" fontId="67" fillId="0" borderId="2" xfId="0" applyFont="1" applyBorder="1" applyAlignment="1">
      <alignment horizontal="center"/>
    </xf>
    <xf numFmtId="0" fontId="96" fillId="0" borderId="2" xfId="0" applyFont="1" applyBorder="1" applyAlignment="1">
      <alignment horizontal="center"/>
    </xf>
    <xf numFmtId="0" fontId="97" fillId="0" borderId="2" xfId="0" applyFont="1" applyBorder="1" applyAlignment="1">
      <alignment horizontal="center"/>
    </xf>
    <xf numFmtId="0" fontId="98" fillId="0" borderId="2" xfId="0" applyFont="1" applyBorder="1" applyAlignment="1">
      <alignment horizontal="center"/>
    </xf>
    <xf numFmtId="0" fontId="99" fillId="0" borderId="2" xfId="0" applyFont="1" applyBorder="1" applyAlignment="1">
      <alignment horizontal="center"/>
    </xf>
    <xf numFmtId="0" fontId="100" fillId="0" borderId="2" xfId="0" applyFont="1" applyBorder="1" applyAlignment="1">
      <alignment horizontal="center"/>
    </xf>
    <xf numFmtId="0" fontId="19" fillId="0" borderId="16" xfId="0" applyFont="1" applyBorder="1"/>
    <xf numFmtId="14" fontId="41" fillId="0" borderId="6" xfId="0" applyNumberFormat="1" applyFont="1" applyBorder="1"/>
    <xf numFmtId="0" fontId="20" fillId="0" borderId="4" xfId="0" applyFont="1" applyBorder="1"/>
    <xf numFmtId="0" fontId="41" fillId="0" borderId="2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101" fillId="0" borderId="17" xfId="0" applyFont="1" applyBorder="1" applyAlignment="1">
      <alignment horizontal="center"/>
    </xf>
    <xf numFmtId="0" fontId="41" fillId="0" borderId="5" xfId="0" applyFont="1" applyBorder="1" applyAlignment="1">
      <alignment horizontal="center"/>
    </xf>
    <xf numFmtId="0" fontId="41" fillId="0" borderId="7" xfId="0" applyFont="1" applyBorder="1" applyAlignment="1">
      <alignment horizontal="center"/>
    </xf>
    <xf numFmtId="0" fontId="102" fillId="0" borderId="5" xfId="0" applyFont="1" applyBorder="1" applyAlignment="1">
      <alignment horizontal="center"/>
    </xf>
    <xf numFmtId="0" fontId="103" fillId="0" borderId="7" xfId="0" applyFont="1" applyBorder="1" applyAlignment="1">
      <alignment horizontal="center"/>
    </xf>
    <xf numFmtId="0" fontId="104" fillId="0" borderId="0" xfId="0" applyFont="1"/>
    <xf numFmtId="0" fontId="41" fillId="0" borderId="6" xfId="0" applyFont="1" applyBorder="1"/>
    <xf numFmtId="0" fontId="105" fillId="0" borderId="5" xfId="0" applyFont="1" applyBorder="1" applyAlignment="1">
      <alignment horizontal="center"/>
    </xf>
    <xf numFmtId="0" fontId="41" fillId="0" borderId="0" xfId="0" applyFont="1"/>
    <xf numFmtId="0" fontId="53" fillId="0" borderId="19" xfId="0" applyFont="1" applyBorder="1" applyAlignment="1">
      <alignment horizontal="center"/>
    </xf>
    <xf numFmtId="0" fontId="54" fillId="0" borderId="30" xfId="0" applyFont="1" applyBorder="1"/>
    <xf numFmtId="0" fontId="54" fillId="0" borderId="17" xfId="0" applyFont="1" applyBorder="1" applyAlignment="1">
      <alignment horizontal="center"/>
    </xf>
    <xf numFmtId="0" fontId="55" fillId="0" borderId="17" xfId="0" applyFont="1" applyBorder="1" applyAlignment="1">
      <alignment horizontal="center"/>
    </xf>
    <xf numFmtId="0" fontId="56" fillId="0" borderId="17" xfId="0" applyFont="1" applyBorder="1" applyAlignment="1">
      <alignment horizontal="center"/>
    </xf>
    <xf numFmtId="0" fontId="56" fillId="0" borderId="20" xfId="0" applyFont="1" applyBorder="1" applyAlignment="1">
      <alignment horizontal="center"/>
    </xf>
    <xf numFmtId="0" fontId="64" fillId="0" borderId="17" xfId="0" applyFont="1" applyBorder="1" applyAlignment="1">
      <alignment horizontal="center"/>
    </xf>
    <xf numFmtId="0" fontId="42" fillId="0" borderId="13" xfId="0" applyFont="1" applyBorder="1"/>
    <xf numFmtId="0" fontId="62" fillId="0" borderId="5" xfId="0" applyFont="1" applyBorder="1" applyAlignment="1">
      <alignment horizontal="center"/>
    </xf>
    <xf numFmtId="0" fontId="45" fillId="0" borderId="11" xfId="0" applyFont="1" applyBorder="1" applyAlignment="1">
      <alignment horizontal="center"/>
    </xf>
    <xf numFmtId="0" fontId="54" fillId="0" borderId="19" xfId="0" applyFont="1" applyBorder="1"/>
    <xf numFmtId="0" fontId="53" fillId="0" borderId="20" xfId="0" applyFont="1" applyBorder="1" applyAlignment="1">
      <alignment horizontal="center"/>
    </xf>
  </cellXfs>
  <cellStyles count="1">
    <cellStyle name="Normal" xfId="0" builtinId="0"/>
  </cellStyles>
  <dxfs count="1299"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7030A0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sz val="10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vertAlign val="baseline"/>
        <color rgb="FF00B0F0"/>
        <name val="Franklin Gothic Book"/>
        <family val="2"/>
        <scheme val="none"/>
      </font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2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sz val="12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7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sz val="12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sz val="12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sz val="12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sz val="12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sz val="12"/>
        <color theme="7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sz val="12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sz val="12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249977111117893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249977111117893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249977111117893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249977111117893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strike val="0"/>
        <outline val="0"/>
        <shadow val="0"/>
        <vertAlign val="baseline"/>
        <color rgb="FF7030A0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  <border outline="0">
        <right style="thin">
          <color indexed="64"/>
        </right>
      </border>
    </dxf>
    <dxf>
      <font>
        <b/>
        <strike val="0"/>
        <outline val="0"/>
        <shadow val="0"/>
        <vertAlign val="baseline"/>
        <color rgb="FF00B0F0"/>
        <name val="Franklin Gothic Book"/>
        <family val="2"/>
        <scheme val="none"/>
      </font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strike val="0"/>
        <outline val="0"/>
        <shadow val="0"/>
        <vertAlign val="baseline"/>
        <color rgb="FF7030A0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  <border outline="0">
        <right style="thin">
          <color indexed="64"/>
        </right>
      </border>
    </dxf>
    <dxf>
      <font>
        <b/>
        <strike val="0"/>
        <outline val="0"/>
        <shadow val="0"/>
        <vertAlign val="baseline"/>
        <color rgb="FF00B0F0"/>
        <name val="Franklin Gothic Book"/>
        <family val="2"/>
        <scheme val="none"/>
      </font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strike val="0"/>
        <outline val="0"/>
        <shadow val="0"/>
        <vertAlign val="baseline"/>
        <color rgb="FF00B050"/>
        <name val="Franklin Gothic Book"/>
        <family val="2"/>
        <scheme val="none"/>
      </font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7030A0"/>
        <name val="Franklin Gothic Book"/>
        <family val="2"/>
        <scheme val="none"/>
      </font>
      <numFmt numFmtId="0" formatCode="General"/>
      <border outline="0">
        <left style="thin">
          <color indexed="64"/>
        </left>
        <right style="thin">
          <color indexed="64"/>
        </right>
      </border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00B0F0"/>
        <name val="Franklin Gothic Book"/>
        <family val="2"/>
        <scheme val="none"/>
      </font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  <border outline="0">
        <left style="thin">
          <color indexed="64"/>
        </left>
        <right style="thin">
          <color indexed="64"/>
        </right>
      </border>
    </dxf>
    <dxf>
      <font>
        <b/>
        <strike val="0"/>
        <outline val="0"/>
        <shadow val="0"/>
        <vertAlign val="baseline"/>
        <color rgb="FF00B050"/>
        <name val="Franklin Gothic Book"/>
        <family val="2"/>
        <scheme val="none"/>
      </font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00B0F0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strike val="0"/>
        <outline val="0"/>
        <shadow val="0"/>
        <vertAlign val="baseline"/>
        <color rgb="FF00B050"/>
        <name val="Franklin Gothic Book"/>
        <family val="2"/>
        <scheme val="none"/>
      </font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7030A0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00B0F0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strike val="0"/>
        <outline val="0"/>
        <shadow val="0"/>
        <vertAlign val="baseline"/>
        <color rgb="FF00B050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7030A0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00B0F0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color rgb="FF00B05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Franklin Gothic Book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7030A0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00B0F0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7030A0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00B0F0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0070C0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7030A0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00B0F0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7030A0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00B0F0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7030A0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00B0F0"/>
        <name val="Franklin Gothic Book"/>
        <family val="2"/>
        <scheme val="none"/>
      </font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color rgb="FF00B050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7030A0"/>
        <name val="Franklin Gothic Book"/>
        <family val="2"/>
        <scheme val="none"/>
      </font>
      <numFmt numFmtId="0" formatCode="General"/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color rgb="FF00B0F0"/>
        <name val="Franklin Gothic Book"/>
        <family val="2"/>
        <scheme val="none"/>
      </font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color rgb="FF00B0F0"/>
        <name val="Franklin Gothic Book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7" tint="-0.499984740745262"/>
        <name val="Franklin Gothic Book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Franklin Gothic Book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double"/>
        <vertAlign val="baseline"/>
        <sz val="10"/>
        <color rgb="FF002060"/>
        <name val="Franklin Gothic Book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rgb="FFFF0000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/>
        <strike val="0"/>
        <outline val="0"/>
        <shadow val="0"/>
        <vertAlign val="baseline"/>
        <color theme="5" tint="-0.499984740745262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Franklin Gothic Book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vertAlign val="baseline"/>
        <name val="Franklin Gothic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CB48A-DA34-49CA-8F91-6464423FAF64}" name="Table1" displayName="Table1" ref="A2:U159" headerRowDxfId="1298" dataDxfId="1296" totalsRowDxfId="1294" headerRowBorderDxfId="1297" tableBorderDxfId="1295">
  <autoFilter ref="A2:U159" xr:uid="{4D2CB48A-DA34-49CA-8F91-6464423FAF64}"/>
  <tableColumns count="21">
    <tableColumn id="1" xr3:uid="{A5D98F9C-0ABA-408D-B50B-0C094FD7C1EA}" name="DESCRIPTION  AND  CODE " totalsRowLabel="Total" dataDxfId="1293" totalsRowDxfId="1292"/>
    <tableColumn id="2" xr3:uid="{DB8CB0AE-3340-4A9E-A20D-BD2CFEEA980F}" name="OPENING " dataDxfId="1291"/>
    <tableColumn id="3" xr3:uid="{14FB4FF7-A82A-4283-8A64-960E60BE024D}" name="RECEIPTS" dataDxfId="1290"/>
    <tableColumn id="12" xr3:uid="{62059E85-38C7-491F-8B7F-1D723A8E6248}" name="RETURNS" dataDxfId="1289" totalsRowDxfId="1288"/>
    <tableColumn id="13" xr3:uid="{64FBD450-74AC-4808-8EF3-1283935E3EC0}" name="EXCHANGED" dataDxfId="1287" totalsRowDxfId="1286"/>
    <tableColumn id="11" xr3:uid="{7DE962BE-F8D6-4CAC-B092-8F63C0E35B33}" name="SALES" dataDxfId="1285" totalsRowDxfId="1284"/>
    <tableColumn id="4" xr3:uid="{6C66A3BC-19A8-4EE5-B9EB-7BEA0830A7D4}" name="ISSUES" dataDxfId="1283" totalsRowDxfId="1282"/>
    <tableColumn id="5" xr3:uid="{AE409BB4-85EE-40D6-8333-9F6CDDD60956}" name="THEORETICAL" dataDxfId="1281"/>
    <tableColumn id="6" xr3:uid="{F8C0D828-12CE-4BC4-AEF7-10A2A7EF0013}" name="PHYSICAL" dataDxfId="1280"/>
    <tableColumn id="7" xr3:uid="{10C4CEDD-8F6A-4B8A-99CD-77A51F47799B}" name="R/MATERIAL" dataDxfId="1279">
      <calculatedColumnFormula>+Table1[[#This Row],[PHYSICAL]]-Table1[[#This Row],[THEORETICAL]]</calculatedColumnFormula>
    </tableColumn>
    <tableColumn id="8" xr3:uid="{4575FA28-3F8E-4690-8375-42C996B85BEA}" name="RECEIPTS TO" dataDxfId="1278" totalsRowDxfId="1277"/>
    <tableColumn id="14" xr3:uid="{34C356FD-C75B-4F59-84E2-4E169760E8D7}" name="RETURNS " dataDxfId="1276" totalsRowDxfId="1275"/>
    <tableColumn id="15" xr3:uid="{9F2C6BCB-BB23-4FD9-9690-8DA340DA44D2}" name="EXCHANGED TO" dataDxfId="1274" totalsRowDxfId="1273"/>
    <tableColumn id="16" xr3:uid="{291ED83C-3B8C-48C3-8F32-2240C97DF74A}" name="SALES TO" dataDxfId="1272" totalsRowDxfId="1271"/>
    <tableColumn id="17" xr3:uid="{A6EE688C-4D5E-41DC-9985-DEFEBFC21FC9}" name="ISSUES TO" dataDxfId="1270" totalsRowDxfId="1269"/>
    <tableColumn id="18" xr3:uid="{FC99A979-846F-4792-87DC-85704BAB1772}" name="AVE RECEIPTS" dataDxfId="1268" totalsRowDxfId="1267"/>
    <tableColumn id="19" xr3:uid="{AFFA3A0F-E8B4-41E3-8EC5-D7365D262D38}" name="AVE RETURNS" dataDxfId="1266" totalsRowDxfId="1265"/>
    <tableColumn id="20" xr3:uid="{EC7A9714-FCDE-443A-8B83-14910C7446AE}" name="AVE EXCHANGED" dataDxfId="1264" totalsRowDxfId="1263"/>
    <tableColumn id="21" xr3:uid="{9F737CF8-AB24-4A90-81EF-F0E241194DF4}" name="AVE SALES" dataDxfId="1262" totalsRowDxfId="1261"/>
    <tableColumn id="9" xr3:uid="{43BF6E58-88F6-4596-AB44-DAEC06C1D7B1}" name="AVE ISSUES" dataDxfId="1260" totalsRowDxfId="1259"/>
    <tableColumn id="10" xr3:uid="{D3467395-D6EE-4A72-8077-883C59627247}" name="STOCK" totalsRowFunction="count" dataDxfId="1258" totalsRowDxfId="1257">
      <calculatedColumnFormula>IFERROR(+H3/(P3+Q3+R3+S3+T3),0)</calculatedColumnFormula>
    </tableColumn>
  </tableColumns>
  <tableStyleInfo name="TableStyleMedium28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324676-8A34-4FA2-9BAF-814AF8BE501C}" name="Table14" displayName="Table14" ref="A2:U159" headerRowDxfId="1256" dataDxfId="1254" totalsRowDxfId="1252" headerRowBorderDxfId="1255" tableBorderDxfId="1253">
  <autoFilter ref="A2:U159" xr:uid="{72324676-8A34-4FA2-9BAF-814AF8BE501C}"/>
  <tableColumns count="21">
    <tableColumn id="1" xr3:uid="{987894CD-D6AB-4307-BD9D-FFCF4C12427A}" name="DESCRIPTION  AND  CODE " totalsRowLabel="Total" dataDxfId="1251" totalsRowDxfId="1250"/>
    <tableColumn id="2" xr3:uid="{5F894B73-F02A-476E-A1F8-BCB4D61DE2E8}" name="OPENING " dataDxfId="1249"/>
    <tableColumn id="3" xr3:uid="{DA5775E5-F6EF-44B5-93F4-7D1206DC2F33}" name="RECEIPTS" dataDxfId="1248"/>
    <tableColumn id="12" xr3:uid="{A05358E0-B93D-41D9-ACA6-EE4C2A2294A0}" name="RETURNS" dataDxfId="1247" totalsRowDxfId="1246"/>
    <tableColumn id="13" xr3:uid="{AD28D7E8-7178-4932-80B8-EDF84ADF8D97}" name="EXCHANGED" dataDxfId="1245" totalsRowDxfId="1244"/>
    <tableColumn id="11" xr3:uid="{A29FC06F-0597-4252-BF1E-256633A7CAC7}" name="SALES" dataDxfId="1243"/>
    <tableColumn id="4" xr3:uid="{E38C757C-52F6-4907-BECC-2757E03BA6DC}" name="ISSUES" dataDxfId="1242" totalsRowDxfId="1241"/>
    <tableColumn id="5" xr3:uid="{B26267AA-5BEB-49AE-B47F-55EA260A82B4}" name="THEORETICAL" dataDxfId="1240"/>
    <tableColumn id="6" xr3:uid="{7EB0DA68-0ECD-4870-95BF-684FFAAC721D}" name="PHYSICAL" dataDxfId="1239"/>
    <tableColumn id="7" xr3:uid="{8E323BB0-6FFC-4B78-9BEE-2CA30ED40310}" name="R/MATERIAL" dataDxfId="1238">
      <calculatedColumnFormula>+I3-H3</calculatedColumnFormula>
    </tableColumn>
    <tableColumn id="8" xr3:uid="{86D4B8F2-5B99-4441-A63F-46AA70CC326C}" name="RECEIPTS TO" dataDxfId="1237" totalsRowDxfId="1236"/>
    <tableColumn id="14" xr3:uid="{761D69E2-D9BA-4D05-A401-DBBC5FA35926}" name="RETURNS " dataDxfId="1235" totalsRowDxfId="1234"/>
    <tableColumn id="15" xr3:uid="{599C0C7D-8346-49BC-85AC-2A497E4E4B89}" name="EXCHANGED TO" dataDxfId="1233" totalsRowDxfId="1232"/>
    <tableColumn id="16" xr3:uid="{B34671E7-CB57-41AE-9BB0-A613E9C8E770}" name="SALES TO" dataDxfId="1231" totalsRowDxfId="1230"/>
    <tableColumn id="17" xr3:uid="{C9620B5E-6972-4400-BE5C-56B7A18670BE}" name="ISSUES TO" dataDxfId="1229" totalsRowDxfId="1228"/>
    <tableColumn id="18" xr3:uid="{BD2F2BA9-63F4-4B4C-9956-2A8943F75762}" name="AVE RECEIPTS" dataDxfId="1227" totalsRowDxfId="1226"/>
    <tableColumn id="19" xr3:uid="{B3E2209C-2290-4D4D-B80E-1EE8B9D8EC84}" name="AVE RETURNS" dataDxfId="1225" totalsRowDxfId="1224"/>
    <tableColumn id="20" xr3:uid="{A8C4AE09-EFFB-4FE3-A32F-7563439B58E7}" name="AVE EXCHANGED" dataDxfId="1223" totalsRowDxfId="1222"/>
    <tableColumn id="21" xr3:uid="{EE0F3ED8-1A87-4787-9A3B-FB662F2619B9}" name="AVE SALES" dataDxfId="1221" totalsRowDxfId="1220"/>
    <tableColumn id="9" xr3:uid="{7327FD9D-AB9D-491E-BBBD-D38A28330205}" name="AVE ISSUES" dataDxfId="1219" totalsRowDxfId="1218"/>
    <tableColumn id="10" xr3:uid="{60A462A1-BC6D-4DFF-A71E-50CD40A2D617}" name="STOCK DAYS" totalsRowFunction="count" dataDxfId="1217" totalsRowDxfId="1216">
      <calculatedColumnFormula>IFERROR(+H3/(P3+Q3+R3+S3+T3),0)</calculatedColumnFormula>
    </tableColumn>
  </tableColumns>
  <tableStyleInfo name="TableStyleMedium26" showFirstColumn="0" showLastColumn="0" showRowStripes="0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CDC0C07-7CF2-4658-BC8C-FF03E0A881F9}" name="Table1433" displayName="Table1433" ref="A2:U158" headerRowDxfId="1215" dataDxfId="1213" totalsRowDxfId="1211" headerRowBorderDxfId="1214" tableBorderDxfId="1212">
  <autoFilter ref="A2:U158" xr:uid="{7CDC0C07-7CF2-4658-BC8C-FF03E0A881F9}"/>
  <tableColumns count="21">
    <tableColumn id="1" xr3:uid="{27B6B904-197A-4F4E-9398-C64550544E3B}" name="DESCRIPTION  AND  CODE " totalsRowLabel="Total" dataDxfId="1210" totalsRowDxfId="1209"/>
    <tableColumn id="2" xr3:uid="{A04FB7B6-123E-4E26-9C4F-167B4DF57564}" name="OPENING " dataDxfId="1208"/>
    <tableColumn id="3" xr3:uid="{E1AD5B41-F2B8-420A-9C81-6729ACB1A3A2}" name="RECEIPTS" dataDxfId="1207"/>
    <tableColumn id="12" xr3:uid="{910821DE-F621-4420-9B05-3FDF1C2B51B2}" name="RETURNS" dataDxfId="1206" totalsRowDxfId="1205"/>
    <tableColumn id="13" xr3:uid="{0F99D0A2-D074-432E-9C7F-919FFE396927}" name="EXCHANGED" dataDxfId="1204" totalsRowDxfId="1203"/>
    <tableColumn id="11" xr3:uid="{548696B4-8489-4BAB-A2B8-0EBD2246F6B6}" name="SALES" dataDxfId="1202" totalsRowDxfId="1201"/>
    <tableColumn id="4" xr3:uid="{E783DEB4-9986-4739-831E-CADD310D9151}" name="ISSUES" dataDxfId="1200" totalsRowDxfId="1199"/>
    <tableColumn id="5" xr3:uid="{FCB5E9A0-D6BA-4ABC-8B6D-006811414E67}" name="THEORETICAL" dataDxfId="1198"/>
    <tableColumn id="6" xr3:uid="{91A00F75-54EC-4099-AD14-18301DDABE5B}" name="PHYSICAL" dataDxfId="1197"/>
    <tableColumn id="7" xr3:uid="{E32D299F-11E8-4E29-965C-BAB660E4CCA2}" name="R/MATERIAL" dataDxfId="1196">
      <calculatedColumnFormula>+I3-H3</calculatedColumnFormula>
    </tableColumn>
    <tableColumn id="8" xr3:uid="{3056CC76-9206-4DC1-9270-396F02683F3E}" name="RECEIPTS TO" dataDxfId="1195" totalsRowDxfId="1194"/>
    <tableColumn id="14" xr3:uid="{97199804-6528-4E5A-81F4-D5F130FA7DD4}" name="RETURNS " dataDxfId="1193"/>
    <tableColumn id="15" xr3:uid="{72171F30-832B-473F-BA27-CDE2F29BB49A}" name="EXCHANGED TO" dataDxfId="1192" totalsRowDxfId="1191"/>
    <tableColumn id="16" xr3:uid="{C32B37A1-B382-4DBA-B254-A678C928760C}" name="SALES TO" dataDxfId="1190" totalsRowDxfId="1189"/>
    <tableColumn id="17" xr3:uid="{BE214E64-086A-47B0-AEB9-9577BA6B69D2}" name="ISSUES TO" dataDxfId="1188" totalsRowDxfId="1187"/>
    <tableColumn id="18" xr3:uid="{DF9E236F-3187-4171-9DD1-B239A765DB69}" name="AVE RECEIPTS" dataDxfId="1186" totalsRowDxfId="1185"/>
    <tableColumn id="19" xr3:uid="{9B14C2B5-2308-47D8-8C45-D118B1777291}" name="AVE RETURNS" dataDxfId="1184" totalsRowDxfId="1183"/>
    <tableColumn id="20" xr3:uid="{F9AED893-C968-45EF-9835-280637E89610}" name="AVE EXCHANGED" dataDxfId="1182" totalsRowDxfId="1181"/>
    <tableColumn id="21" xr3:uid="{35B2D743-2915-4524-8589-4C7DBD1A9F3D}" name="AVE SALES" dataDxfId="1180" totalsRowDxfId="1179"/>
    <tableColumn id="9" xr3:uid="{80C2B98B-B9CD-4698-A0E8-F32668E33E46}" name="AVE ISSUES" dataDxfId="1178" totalsRowDxfId="1177"/>
    <tableColumn id="10" xr3:uid="{661FB0AA-2F4E-4C7A-A369-9BCB233D4BE7}" name="STOCK" totalsRowFunction="count" dataDxfId="1176" totalsRowDxfId="1175">
      <calculatedColumnFormula>IFERROR(+H3/(P3+Q3+R3+S3+T3),0)</calculatedColumnFormula>
    </tableColumn>
  </tableColumns>
  <tableStyleInfo name="TableStyleMedium26" showFirstColumn="0" showLastColumn="0" showRowStripes="0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96EF9A-08C8-46CE-8646-768A93FAF351}" name="Table16" displayName="Table16" ref="A2:U158" headerRowDxfId="1174" dataDxfId="1172" totalsRowDxfId="1170" headerRowBorderDxfId="1173" tableBorderDxfId="1171">
  <autoFilter ref="A2:U158" xr:uid="{9196EF9A-08C8-46CE-8646-768A93FAF351}"/>
  <tableColumns count="21">
    <tableColumn id="1" xr3:uid="{98FF75A3-B624-462B-8743-A67FDA70275C}" name="DESCRIPTION  AND  CODE " totalsRowLabel="Total" dataDxfId="1169" totalsRowDxfId="1168"/>
    <tableColumn id="2" xr3:uid="{3994F559-5444-4533-B0DE-2787AC1DB322}" name="OPENING " dataDxfId="1167"/>
    <tableColumn id="3" xr3:uid="{E4FE9AF5-D7BE-4055-A034-38E3E1F9E619}" name="RECEIPTS" dataDxfId="1166"/>
    <tableColumn id="12" xr3:uid="{8DC43D13-5E4F-4759-BA70-50F8EBE17106}" name="RETURNS" dataDxfId="1165" totalsRowDxfId="1164"/>
    <tableColumn id="13" xr3:uid="{D7EC3122-70F2-42DF-AEF0-716DDF6EA0EA}" name="EXCHANGED" dataDxfId="1163" totalsRowDxfId="1162"/>
    <tableColumn id="11" xr3:uid="{2ADFE9A3-B881-4BD2-81BE-FBCA1C39C2A0}" name="SALES" dataDxfId="1161" totalsRowDxfId="1160"/>
    <tableColumn id="4" xr3:uid="{C04B0BEB-7AF5-4A04-8A0F-79312C820432}" name="ISSUES" dataDxfId="1159" totalsRowDxfId="1158"/>
    <tableColumn id="5" xr3:uid="{3A47249F-454D-4BDE-B1EF-4374AE097497}" name="THEORETICAL" dataDxfId="1157"/>
    <tableColumn id="6" xr3:uid="{DBE0699B-D386-42EC-BA63-6E202E5ECA2E}" name="PHYSICAL" dataDxfId="1156"/>
    <tableColumn id="7" xr3:uid="{6388264E-E742-46AB-8815-F13CB678F772}" name="R/MATERIAL" dataDxfId="1155">
      <calculatedColumnFormula>+I3-H3</calculatedColumnFormula>
    </tableColumn>
    <tableColumn id="8" xr3:uid="{1E3D8550-DF80-4292-BDFD-E7D935E12129}" name="RECEIPTS TO" dataDxfId="1154" totalsRowDxfId="1153"/>
    <tableColumn id="14" xr3:uid="{5786DD83-E75C-43FA-B09F-1BC09B21EB1E}" name="RETURNS " dataDxfId="1152" totalsRowDxfId="1151"/>
    <tableColumn id="15" xr3:uid="{D5CCD8FC-1DA7-412E-8547-4A035F734B19}" name="EXCHANGED TO" dataDxfId="1150" totalsRowDxfId="1149"/>
    <tableColumn id="16" xr3:uid="{8818351C-F5D3-4BBD-902E-9DBD8D331CA7}" name="SALES TO" dataDxfId="1148" totalsRowDxfId="1147"/>
    <tableColumn id="17" xr3:uid="{03DDF27F-4181-4A9E-8EDC-3533C56CFA11}" name="ISSUES TO" dataDxfId="1146" totalsRowDxfId="1145"/>
    <tableColumn id="18" xr3:uid="{88353866-8F9B-4846-802C-C2454C7E0EC8}" name="AVE RECEIPTS" dataDxfId="1144" totalsRowDxfId="1143"/>
    <tableColumn id="19" xr3:uid="{2E793C21-08DC-4B5E-930A-74E830999CA5}" name="AVE RETURNS" dataDxfId="1142" totalsRowDxfId="1141"/>
    <tableColumn id="20" xr3:uid="{3A842702-F774-4A55-9967-0569971DA0FB}" name="AVE EXCHANGED" dataDxfId="1140" totalsRowDxfId="1139"/>
    <tableColumn id="21" xr3:uid="{3D4A5F0F-700D-4F98-A6A0-C2860F438A02}" name="AVE SALES" dataDxfId="1138" totalsRowDxfId="1137"/>
    <tableColumn id="9" xr3:uid="{80B7BF48-514B-41D8-94E7-8939FACF0752}" name="AVE ISSUES" dataDxfId="1136" totalsRowDxfId="1135"/>
    <tableColumn id="10" xr3:uid="{DC76462F-7274-47D6-8F6E-6BD8F84F7B41}" name="STOCK" totalsRowFunction="count" dataDxfId="1134">
      <calculatedColumnFormula>IFERROR(+H3/(P3+Q3+R3+S3+T3),0)</calculatedColumnFormula>
    </tableColumn>
  </tableColumns>
  <tableStyleInfo name="TableStyleLight3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27D2D78-3E36-4C63-92A8-25458159036B}" name="Table17" displayName="Table17" ref="A2:U158" headerRowDxfId="1133" dataDxfId="1131" totalsRowDxfId="1129" headerRowBorderDxfId="1132" tableBorderDxfId="1130">
  <autoFilter ref="A2:U158" xr:uid="{927D2D78-3E36-4C63-92A8-25458159036B}"/>
  <tableColumns count="21">
    <tableColumn id="1" xr3:uid="{2BBBEAEE-4352-4EE8-9E29-0B30656BBB4E}" name="DESCRIPTION  AND  CODE " totalsRowLabel="Total" dataDxfId="1128" totalsRowDxfId="1127"/>
    <tableColumn id="2" xr3:uid="{802D7ABC-07D5-464F-AB97-C38EE8B621F0}" name="OPENING " dataDxfId="1126"/>
    <tableColumn id="3" xr3:uid="{6B553863-D7F0-40E4-A6E0-F3F02E643924}" name="RECEIPTS" dataDxfId="1125"/>
    <tableColumn id="12" xr3:uid="{5A3A32E4-2435-4C2B-9639-E984D70B246A}" name="RETURNS" dataDxfId="1124" totalsRowDxfId="1123"/>
    <tableColumn id="13" xr3:uid="{F2ADA679-57A5-4FD6-A4BF-D0078362F88D}" name="EXCHANGED" dataDxfId="1122" totalsRowDxfId="1121"/>
    <tableColumn id="11" xr3:uid="{36D2AD9B-8C9E-4874-8EF2-180136F2B3B1}" name="SALES" dataDxfId="1120" totalsRowDxfId="1119"/>
    <tableColumn id="4" xr3:uid="{70687CBA-38C7-4A4B-A9C0-C05C1A45F44B}" name="ISSUES" dataDxfId="1118" totalsRowDxfId="1117"/>
    <tableColumn id="5" xr3:uid="{B832E1FC-283D-4EB9-A658-712F2FCBEE50}" name="THEORETICAL" dataDxfId="1116"/>
    <tableColumn id="6" xr3:uid="{00C97EE1-3F70-465B-82C5-E529C3367A1F}" name="PHYSICAL" dataDxfId="1115"/>
    <tableColumn id="7" xr3:uid="{FB0E3B9E-65C7-4D9D-BEE3-9A670D09C82A}" name="R/MATERIAL" dataDxfId="1114">
      <calculatedColumnFormula>+I3-H3</calculatedColumnFormula>
    </tableColumn>
    <tableColumn id="8" xr3:uid="{618B2D8B-E724-491E-B3D6-3D8C22715C83}" name="RECEIPTS TO" dataDxfId="1113" totalsRowDxfId="1112"/>
    <tableColumn id="14" xr3:uid="{C02C7298-1D57-4B6F-8F30-FFD1EA433238}" name="RETURNS " dataDxfId="1111" totalsRowDxfId="1110"/>
    <tableColumn id="15" xr3:uid="{6FBD66FC-710D-4E99-BF7F-318BA864A58D}" name="EXCHANGED TO" dataDxfId="1109" totalsRowDxfId="1108"/>
    <tableColumn id="16" xr3:uid="{3739BFC9-472B-4CA4-8A26-EABD3A116BCE}" name="SALES TO" dataDxfId="1107" totalsRowDxfId="1106"/>
    <tableColumn id="17" xr3:uid="{5D04CBBC-3D80-46B4-90D0-C5E71FA5B416}" name="ISSUES TO" dataDxfId="1105" totalsRowDxfId="1104"/>
    <tableColumn id="18" xr3:uid="{B8BAAC31-EC3C-490A-9EB1-831E22805E5A}" name="AVE RECEIPTS" dataDxfId="1103" totalsRowDxfId="1102"/>
    <tableColumn id="19" xr3:uid="{FD9235F9-9DF2-4706-9283-65951891B92E}" name="AVE RETURNS" dataDxfId="1101" totalsRowDxfId="1100"/>
    <tableColumn id="20" xr3:uid="{F07B0DAA-A57E-4624-8C83-1BAD9688E7DF}" name="AVE EXCHANGED" dataDxfId="1099" totalsRowDxfId="1098"/>
    <tableColumn id="21" xr3:uid="{776B30A0-09CD-40F5-BCB5-0958D93DAD89}" name="AVE SALES" dataDxfId="1097" totalsRowDxfId="1096"/>
    <tableColumn id="9" xr3:uid="{DCDEEC20-4A42-427D-AF95-525FC639A09B}" name="AVE ISSUES" dataDxfId="1095" totalsRowDxfId="1094"/>
    <tableColumn id="10" xr3:uid="{DDE6E70E-15FA-4D6E-BCE1-892AC0D62E90}" name="STOCK" totalsRowFunction="count" dataDxfId="1093" totalsRowDxfId="1092">
      <calculatedColumnFormula>IFERROR(+H3/(P3+Q3+R3+S3+T3),0)</calculatedColumnFormula>
    </tableColumn>
  </tableColumns>
  <tableStyleInfo name="TableStyleLight5" showFirstColumn="0" showLastColumn="0" showRowStripes="0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F291C45-9580-4D2B-AEFC-645C03EB37CE}" name="Table18" displayName="Table18" ref="A2:U159" headerRowDxfId="1091" dataDxfId="1089" totalsRowDxfId="1087" headerRowBorderDxfId="1090" tableBorderDxfId="1088">
  <autoFilter ref="A2:U159" xr:uid="{0F291C45-9580-4D2B-AEFC-645C03EB37CE}"/>
  <tableColumns count="21">
    <tableColumn id="1" xr3:uid="{2B8191FB-0AC4-4B16-9AB6-EAE0A92942D4}" name="DESCRIPTION  AND  CODE " totalsRowLabel="Total" dataDxfId="1086" totalsRowDxfId="1085"/>
    <tableColumn id="2" xr3:uid="{8C61E9C1-700F-43EF-9518-EA266F137C1B}" name="OPENING " dataDxfId="1084"/>
    <tableColumn id="3" xr3:uid="{90F6D5A1-79C3-4483-9333-5728FED5C8F0}" name="RECEIPTS" dataDxfId="1083"/>
    <tableColumn id="12" xr3:uid="{863709A9-61FB-47D8-AC3A-B5F078232E47}" name="RETURNS" dataDxfId="1082" totalsRowDxfId="1081"/>
    <tableColumn id="13" xr3:uid="{A51E557C-312D-4C44-92AB-AA9CA0FA4837}" name="EXCHANGED" dataDxfId="1080" totalsRowDxfId="1079"/>
    <tableColumn id="11" xr3:uid="{E56E41C0-9C14-41EC-B886-4A4179BC3DDB}" name="SALES" dataDxfId="1078" totalsRowDxfId="1077"/>
    <tableColumn id="4" xr3:uid="{E94FABF3-5DB7-4029-833B-B1A8CE275E3F}" name="ISSUES" dataDxfId="1076" totalsRowDxfId="1075"/>
    <tableColumn id="5" xr3:uid="{DFF2560E-CF0E-4251-8A79-43D0C7E6B60D}" name="THEORETICAL" dataDxfId="1074"/>
    <tableColumn id="6" xr3:uid="{A9D055CB-0225-45FB-A6BE-A03340CB5F7B}" name="PHYSICAL" dataDxfId="1073"/>
    <tableColumn id="7" xr3:uid="{6FDD849E-45D9-45D5-9407-E8A1CC17130A}" name="R/MATERIAL" dataDxfId="1072">
      <calculatedColumnFormula>+I3-H3</calculatedColumnFormula>
    </tableColumn>
    <tableColumn id="8" xr3:uid="{8E809E94-33CF-4C3D-9BA3-C4A8B02D8A6A}" name="RECEIPTS TO" dataDxfId="1071" totalsRowDxfId="1070"/>
    <tableColumn id="14" xr3:uid="{09ABD0F5-C2D5-44FA-A561-D2E313ECD3D9}" name="RETURNS " dataDxfId="1069" totalsRowDxfId="1068"/>
    <tableColumn id="15" xr3:uid="{D84B844D-58F8-4822-9775-4197BF1F6266}" name="EXCHANGED TO" dataDxfId="1067" totalsRowDxfId="1066"/>
    <tableColumn id="16" xr3:uid="{E8F522E3-9FA2-45C6-9233-327E5E76188A}" name="SALES TO" dataDxfId="1065" totalsRowDxfId="1064"/>
    <tableColumn id="17" xr3:uid="{7093418A-CA93-4117-838B-1F966C347936}" name="ISSUES TO" dataDxfId="1063" totalsRowDxfId="1062"/>
    <tableColumn id="18" xr3:uid="{851172EB-CB67-4FFB-8405-DC0FBDE65A9A}" name="AVE RECEIPTS" dataDxfId="1061" totalsRowDxfId="1060"/>
    <tableColumn id="19" xr3:uid="{1C75B77E-8438-455C-A70F-EEA83A647AE1}" name="AVE RETURNS" dataDxfId="1059" totalsRowDxfId="1058"/>
    <tableColumn id="20" xr3:uid="{1428390B-0FF0-4159-AB50-8D50745A9EBD}" name="AVE EXCHANGED" dataDxfId="1057" totalsRowDxfId="1056"/>
    <tableColumn id="21" xr3:uid="{E682BEC8-7F2D-43F0-9D99-DB22BBEECEEF}" name="AVE SALES" dataDxfId="1055" totalsRowDxfId="1054"/>
    <tableColumn id="9" xr3:uid="{8E6689B7-19E4-4664-B5D4-565F13EF5BAE}" name="AVE ISSUES" dataDxfId="1053" totalsRowDxfId="1052"/>
    <tableColumn id="10" xr3:uid="{31E84772-39F8-4A6A-BF26-D65D9CE68461}" name="STOCK" totalsRowFunction="count" dataDxfId="1051" totalsRowDxfId="1050">
      <calculatedColumnFormula>IFERROR(+H3/(P3+Q3+R3+S3+T3),0)</calculatedColumnFormula>
    </tableColumn>
  </tableColumns>
  <tableStyleInfo name="TableStyleMedium10" showFirstColumn="0" showLastColumn="0" showRowStripes="0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247E6F-AFA1-4BE1-AB5C-24306E98E476}" name="Table19" displayName="Table19" ref="A2:U158" headerRowDxfId="1049" dataDxfId="1047" totalsRowDxfId="1045" headerRowBorderDxfId="1048" tableBorderDxfId="1046">
  <autoFilter ref="A2:U158" xr:uid="{98247E6F-AFA1-4BE1-AB5C-24306E98E476}"/>
  <tableColumns count="21">
    <tableColumn id="1" xr3:uid="{21555809-1488-4C44-8206-7A5C479B6AD7}" name="DESCRIPTION  AND  CODE " totalsRowLabel="Total" dataDxfId="1044" totalsRowDxfId="1043"/>
    <tableColumn id="2" xr3:uid="{07BCF10C-516B-422A-B055-E9015BF64963}" name="OPENING " dataDxfId="1042"/>
    <tableColumn id="3" xr3:uid="{D6BFA7D8-6F65-4365-8717-71054E558C34}" name="RECEIPTS" dataDxfId="1041"/>
    <tableColumn id="12" xr3:uid="{A1BAC230-107E-432F-B491-5FC806893564}" name="RETURNS" dataDxfId="1040" totalsRowDxfId="1039"/>
    <tableColumn id="13" xr3:uid="{0C234854-69A9-4C80-8BFE-0C22A166A5EC}" name="EXCHANGED" dataDxfId="1038" totalsRowDxfId="1037"/>
    <tableColumn id="11" xr3:uid="{6B6AA75C-4AB0-4B7E-BF83-4E91736A8F6C}" name="SALES" dataDxfId="1036" totalsRowDxfId="1035"/>
    <tableColumn id="4" xr3:uid="{5F92F6C9-81BC-46E4-8ADD-43369C686D9F}" name="ISSUES" dataDxfId="1034" totalsRowDxfId="1033"/>
    <tableColumn id="5" xr3:uid="{675CAE3D-E599-4368-BEAD-0EA93E9957C7}" name="THEORETICAL" dataDxfId="1032"/>
    <tableColumn id="6" xr3:uid="{DB58C719-D362-43A5-BD37-B264B62E528D}" name="PHYSICAL" dataDxfId="1031"/>
    <tableColumn id="7" xr3:uid="{DD8B6F4F-3958-486F-B982-DDA4F17C7E51}" name="R/MATERIAL" dataDxfId="1030">
      <calculatedColumnFormula>+I3-H3</calculatedColumnFormula>
    </tableColumn>
    <tableColumn id="8" xr3:uid="{A814ABFD-2A3E-4370-BD11-F435EB46C492}" name="RECEIPTS TO" dataDxfId="1029" totalsRowDxfId="1028"/>
    <tableColumn id="14" xr3:uid="{FCBF6B0A-0C0C-4E9C-B875-445117B6D3E1}" name="RETURNS " dataDxfId="1027" totalsRowDxfId="1026"/>
    <tableColumn id="15" xr3:uid="{9707F233-6863-40A4-946E-1DF2079593DA}" name="EXCHANGED TO" dataDxfId="1025" totalsRowDxfId="1024"/>
    <tableColumn id="16" xr3:uid="{A4712445-8255-4B04-A559-FDBEBA438D64}" name="SALES TO" dataDxfId="1023" totalsRowDxfId="1022"/>
    <tableColumn id="17" xr3:uid="{39A82E17-43A8-4C2D-AED8-4687F116CAD1}" name="ISSUES TO" dataDxfId="1021" totalsRowDxfId="1020"/>
    <tableColumn id="18" xr3:uid="{4DB3CFD5-323E-402B-89F1-6F078E00D12A}" name="AVE RECEIPTS" dataDxfId="1019" totalsRowDxfId="1018"/>
    <tableColumn id="19" xr3:uid="{84C6147B-9F2F-4ED4-AB87-7DD6075133A2}" name="AVE RETURNS" dataDxfId="1017" totalsRowDxfId="1016"/>
    <tableColumn id="20" xr3:uid="{1EA0871F-5A73-4B3B-B497-36C6ED74B13C}" name="AVE EXCHANGED" dataDxfId="1015" totalsRowDxfId="1014"/>
    <tableColumn id="21" xr3:uid="{5523191C-EF44-4CD1-9500-8874DC835906}" name="AVE SALES" dataDxfId="1013" totalsRowDxfId="1012"/>
    <tableColumn id="9" xr3:uid="{08172C11-E796-49E2-8355-18EDAE14F9BF}" name="AVE ISSUES" dataDxfId="1011" totalsRowDxfId="1010"/>
    <tableColumn id="10" xr3:uid="{4400BE6C-C177-416E-B64A-B39E86BB1685}" name="STOCK" totalsRowFunction="count" dataDxfId="1009" totalsRowDxfId="1008">
      <calculatedColumnFormula>IFERROR(+H3/(P3+Q3+R3+S3+T3),0)</calculatedColumnFormula>
    </tableColumn>
  </tableColumns>
  <tableStyleInfo name="TableStyleMedium26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A8A6B7B-559E-4B9F-9F72-7030E14BEEAF}" name="Table110" displayName="Table110" ref="A2:U158" headerRowDxfId="1007" dataDxfId="1005" totalsRowDxfId="1003" headerRowBorderDxfId="1006" tableBorderDxfId="1004">
  <autoFilter ref="A2:U158" xr:uid="{5A8A6B7B-559E-4B9F-9F72-7030E14BEEAF}"/>
  <tableColumns count="21">
    <tableColumn id="1" xr3:uid="{44E58102-891B-4A23-9FD1-A1797A0CE2D8}" name="DESCRIPTION  AND  CODE " totalsRowLabel="Total" dataDxfId="1002" totalsRowDxfId="1001"/>
    <tableColumn id="2" xr3:uid="{8A13D579-1413-4F33-BBA0-5748BE82D421}" name="OPENING " dataDxfId="1000"/>
    <tableColumn id="3" xr3:uid="{1B6D44DA-7B4D-4952-8AEE-584FCA2A6255}" name="RECEIPTS" dataDxfId="999"/>
    <tableColumn id="12" xr3:uid="{805FA2CB-7CA2-4379-8DF2-C6B17312AB16}" name="RETURNS" dataDxfId="998" totalsRowDxfId="997"/>
    <tableColumn id="13" xr3:uid="{0FDC54A7-6756-4195-AB8F-7AF86B812E94}" name="EXCHANGED" dataDxfId="996" totalsRowDxfId="995"/>
    <tableColumn id="11" xr3:uid="{EBB4C902-0B74-449A-8AC0-D23452B6F799}" name="SALES" dataDxfId="994" totalsRowDxfId="993"/>
    <tableColumn id="4" xr3:uid="{896E138E-82AD-403E-A5BF-9ACD06EFDC9B}" name="ISSUES" dataDxfId="992" totalsRowDxfId="991"/>
    <tableColumn id="5" xr3:uid="{E391ECAD-8BD0-4F7A-9F99-77E599016601}" name="THEORETICAL" dataDxfId="990"/>
    <tableColumn id="6" xr3:uid="{C4037AA3-DD77-4C62-8415-E77CAB85743E}" name="PHYSICAL" dataDxfId="989"/>
    <tableColumn id="7" xr3:uid="{6A697EF8-8836-44B2-A87F-AE61D4CC76E1}" name="R/MATERIAL" dataDxfId="988">
      <calculatedColumnFormula>+I3-H3</calculatedColumnFormula>
    </tableColumn>
    <tableColumn id="8" xr3:uid="{FEB1F454-B6D7-45EA-928D-ABD41482C203}" name="RECEIPTS TO" dataDxfId="987" totalsRowDxfId="986"/>
    <tableColumn id="14" xr3:uid="{849C88D3-6658-4CCA-AE67-5DFBD367F567}" name="RETURNS " dataDxfId="985" totalsRowDxfId="984"/>
    <tableColumn id="15" xr3:uid="{6C874322-E227-4770-B8ED-C1BAEA1483B4}" name="EXCHANGED TO" dataDxfId="983" totalsRowDxfId="982"/>
    <tableColumn id="16" xr3:uid="{B2F5F2D8-4CC9-45CD-B8CD-28FCCC070FDF}" name="SALES TO" dataDxfId="981" totalsRowDxfId="980"/>
    <tableColumn id="17" xr3:uid="{B3E351F5-2487-4467-8C42-7592033CB686}" name="ISSUES TO" dataDxfId="979" totalsRowDxfId="978"/>
    <tableColumn id="18" xr3:uid="{92406F4C-65FF-47C2-8FBB-A5ABF6C344A9}" name="AVE RECEIPTS" dataDxfId="977" totalsRowDxfId="976"/>
    <tableColumn id="19" xr3:uid="{18A6C1D9-EDC9-4BE6-8E57-53ADB9D65914}" name="AVE RETURNS" dataDxfId="975" totalsRowDxfId="974"/>
    <tableColumn id="20" xr3:uid="{2FC4A95A-DE50-4CEF-962D-CE314FACA34B}" name="AVE EXCHANGED" dataDxfId="973" totalsRowDxfId="972"/>
    <tableColumn id="21" xr3:uid="{DD57FF2C-8C7F-4301-8A24-EEDF80932AFE}" name="AVE SALES" dataDxfId="971" totalsRowDxfId="970"/>
    <tableColumn id="9" xr3:uid="{DC126CAA-5276-4E2A-AAEF-29C61977DDFC}" name="AVE ISSUES" dataDxfId="969" totalsRowDxfId="968"/>
    <tableColumn id="10" xr3:uid="{3BCE5409-E4B1-46B2-B65E-2F3EF21BB12A}" name="STOCK" totalsRowFunction="count" dataDxfId="967" totalsRowDxfId="966">
      <calculatedColumnFormula>IFERROR(+H3/(P3+Q3+R3+S3+T3),0)</calculatedColumnFormula>
    </tableColumn>
  </tableColumns>
  <tableStyleInfo name="TableStyleMedium24" showFirstColumn="0" showLastColumn="0" showRowStripes="0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F2BAD1D-6310-4178-9C39-C53F7480ED98}" name="Table111" displayName="Table111" ref="A2:U158" headerRowDxfId="965" dataDxfId="963" totalsRowDxfId="961" headerRowBorderDxfId="964" tableBorderDxfId="962">
  <autoFilter ref="A2:U158" xr:uid="{2F2BAD1D-6310-4178-9C39-C53F7480ED98}"/>
  <tableColumns count="21">
    <tableColumn id="1" xr3:uid="{3B8BEC60-D16B-4868-8770-CC971BA973DA}" name="DESCRIPTION  AND  CODE " totalsRowLabel="Total" dataDxfId="960" totalsRowDxfId="959"/>
    <tableColumn id="2" xr3:uid="{F61F0850-DB59-4857-864A-63C591FCDFB0}" name="OPENING " dataDxfId="958"/>
    <tableColumn id="3" xr3:uid="{B7A96111-846A-4365-85D1-EEB195863375}" name="RECEIPTS" dataDxfId="957"/>
    <tableColumn id="12" xr3:uid="{FCD9C0F6-ABD8-4C4B-A987-06B389FD9379}" name="RETURNS" dataDxfId="956" totalsRowDxfId="955"/>
    <tableColumn id="13" xr3:uid="{14B6A74D-931A-4A4F-ABC0-D0AA07EEE3D3}" name="EXCHANGED" dataDxfId="954" totalsRowDxfId="953"/>
    <tableColumn id="11" xr3:uid="{4BD438AE-F5E8-46B8-94DF-F50E388F9F91}" name="SALES" dataDxfId="952" totalsRowDxfId="951"/>
    <tableColumn id="4" xr3:uid="{A1349D44-61E9-485F-B325-FA623AD1AAA9}" name="ISSUES" dataDxfId="950" totalsRowDxfId="949"/>
    <tableColumn id="5" xr3:uid="{EDA366CF-810A-450D-BBE8-C511A8FB446A}" name="THEORETICAL" dataDxfId="948"/>
    <tableColumn id="6" xr3:uid="{54675F11-38A5-40C1-94AA-4D3FEC5416C4}" name="PHYSICAL" dataDxfId="947"/>
    <tableColumn id="7" xr3:uid="{06A72E25-8584-4297-A358-60E74E01E9F0}" name="R/MATERIAL" dataDxfId="946">
      <calculatedColumnFormula>+I3-H3</calculatedColumnFormula>
    </tableColumn>
    <tableColumn id="8" xr3:uid="{0BA55F43-1583-4D6D-B932-1DB32ADD2440}" name="RECEIPTS TO" dataDxfId="945" totalsRowDxfId="944"/>
    <tableColumn id="14" xr3:uid="{ED622FE2-40F2-48ED-AAED-1591DDF2258D}" name="RETURNS " dataDxfId="943" totalsRowDxfId="942"/>
    <tableColumn id="15" xr3:uid="{8CF5C01E-1D45-49EF-8D15-F6B6400B65F0}" name="EXCHANGED TO" dataDxfId="941" totalsRowDxfId="940"/>
    <tableColumn id="16" xr3:uid="{680CA515-BC0D-4736-AFF8-89F8BE26703C}" name="SALES TO" dataDxfId="939" totalsRowDxfId="938"/>
    <tableColumn id="17" xr3:uid="{A470868D-F2E3-4BDB-8655-808A044D44BD}" name="ISSUES TO" dataDxfId="937" totalsRowDxfId="936"/>
    <tableColumn id="18" xr3:uid="{D57E4229-07C3-449D-9762-175E9A96A665}" name="AVE RECEIPTS" dataDxfId="935" totalsRowDxfId="934"/>
    <tableColumn id="19" xr3:uid="{4A836A4C-506F-4DA6-9AE7-02A4CD3A600D}" name="AVE RETURNS" dataDxfId="933" totalsRowDxfId="932"/>
    <tableColumn id="20" xr3:uid="{50E888B0-095F-4F1B-AB33-D21CA1D3DDDE}" name="AVE EXCHANGED" dataDxfId="931" totalsRowDxfId="930"/>
    <tableColumn id="21" xr3:uid="{35589617-9DAC-4D16-A674-B9AD843867F8}" name="AVE SALES" dataDxfId="929" totalsRowDxfId="928"/>
    <tableColumn id="9" xr3:uid="{3BF57B19-7652-4DD7-B5E3-4D91C8EBED58}" name="AVE ISSUES" dataDxfId="927" totalsRowDxfId="926"/>
    <tableColumn id="10" xr3:uid="{E031C4A1-20A2-49E5-B876-C48DAC1ACC97}" name="STOCK" totalsRowFunction="count" dataDxfId="925" totalsRowDxfId="924">
      <calculatedColumnFormula>IFERROR(+H3/(P3+Q3+R3+S3+T3),0)</calculatedColumnFormula>
    </tableColumn>
  </tableColumns>
  <tableStyleInfo name="TableStyleMedium26" showFirstColumn="0" showLastColumn="0" showRowStripes="0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C3E4D7E-5E8A-4483-9FF6-51CF6FF1C07F}" name="Table112" displayName="Table112" ref="A2:U158" headerRowDxfId="923" dataDxfId="921" totalsRowDxfId="919" headerRowBorderDxfId="922" tableBorderDxfId="920">
  <autoFilter ref="A2:U158" xr:uid="{6C3E4D7E-5E8A-4483-9FF6-51CF6FF1C07F}"/>
  <tableColumns count="21">
    <tableColumn id="1" xr3:uid="{BCC8C957-DFD5-405F-BD1D-09B16A784CBC}" name="DESCRIPTION  AND  CODE " totalsRowLabel="Total" dataDxfId="918" totalsRowDxfId="917"/>
    <tableColumn id="2" xr3:uid="{3C0A7004-774B-42A2-9AB6-E24CABA68EA6}" name="OPENING " dataDxfId="916"/>
    <tableColumn id="3" xr3:uid="{25DEF405-CAE7-42CD-AD74-5F5A6FD21A58}" name="RECEIPTS" dataDxfId="915"/>
    <tableColumn id="12" xr3:uid="{1F5E4AFD-2AD0-4FDB-A90C-4AAB19E0CB94}" name="RETURNS" dataDxfId="914" totalsRowDxfId="913"/>
    <tableColumn id="13" xr3:uid="{43C89513-8295-40D6-90BC-613CA8399626}" name="EXCHANGED" dataDxfId="912" totalsRowDxfId="911"/>
    <tableColumn id="11" xr3:uid="{02719759-C16B-42BF-8CEA-AA9BB9A38D5C}" name="SALES" dataDxfId="910" totalsRowDxfId="909"/>
    <tableColumn id="4" xr3:uid="{8AF0B9C2-C626-4350-969C-74FD149F6069}" name="ISSUES" dataDxfId="908" totalsRowDxfId="907"/>
    <tableColumn id="5" xr3:uid="{DE1554F0-2C0D-4AFB-A8F9-A423BF2E174F}" name="THEORETICAL" dataDxfId="906"/>
    <tableColumn id="6" xr3:uid="{5C73B961-37C5-46B4-8328-6EC547327F40}" name="PHYSICAL" dataDxfId="905"/>
    <tableColumn id="7" xr3:uid="{69E24BD9-104B-4BA7-8EBA-89B46472351D}" name="R/MATERIAL" dataDxfId="904">
      <calculatedColumnFormula>+I3-H3</calculatedColumnFormula>
    </tableColumn>
    <tableColumn id="8" xr3:uid="{14904333-AC5D-43C3-99DC-7999D0106810}" name="RECEIPTS TO" dataDxfId="903" totalsRowDxfId="902"/>
    <tableColumn id="14" xr3:uid="{0BE8DC72-1B92-447A-98D2-6A571B66CE03}" name="RETURNS " dataDxfId="901" totalsRowDxfId="900"/>
    <tableColumn id="15" xr3:uid="{BC7F8F2E-C730-4414-A9F0-18F9E38B7997}" name="EXCHANGED TO" dataDxfId="899" totalsRowDxfId="898"/>
    <tableColumn id="16" xr3:uid="{F44EFF4F-0348-434C-B15E-4E1B0E61DBD5}" name="SALES TO" dataDxfId="897" totalsRowDxfId="896"/>
    <tableColumn id="17" xr3:uid="{1D574885-33D2-472F-9FE7-E3D818B3D355}" name="ISSUES TO" dataDxfId="895" totalsRowDxfId="894"/>
    <tableColumn id="18" xr3:uid="{CEA92173-EEA5-4F66-BCE4-8FA9417CBBD8}" name="AVE RECEIPTS" dataDxfId="893" totalsRowDxfId="892"/>
    <tableColumn id="19" xr3:uid="{12FBB832-7749-454B-B177-BBF6DC470609}" name="AVE RETURNS" dataDxfId="891" totalsRowDxfId="890"/>
    <tableColumn id="20" xr3:uid="{BC700787-BCD2-416B-B2DF-BF4670F26A71}" name="AVE EXCHANGED" dataDxfId="889" totalsRowDxfId="888"/>
    <tableColumn id="21" xr3:uid="{CE8EE4AF-BE35-48FD-9676-BA5C395B3C7C}" name="AVE SALES" dataDxfId="887" totalsRowDxfId="886"/>
    <tableColumn id="9" xr3:uid="{ECDBEF0B-C02E-409A-87B4-A9F401D3E4AE}" name="AVE ISSUES" dataDxfId="885" totalsRowDxfId="884"/>
    <tableColumn id="10" xr3:uid="{AF2523D3-8CAF-417D-BDA3-0D25D2B83187}" name="STOCK" totalsRowFunction="count" dataDxfId="883" totalsRowDxfId="882">
      <calculatedColumnFormula>IFERROR(+H3/(P3+Q3+R3+S3+T3),0)</calculatedColumnFormula>
    </tableColumn>
  </tableColumns>
  <tableStyleInfo name="TableStyleMedium28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96CC84E-528D-4280-9538-C568567CDE80}" name="Table113" displayName="Table113" ref="A2:U158" headerRowDxfId="881" dataDxfId="879" totalsRowDxfId="877" headerRowBorderDxfId="880" tableBorderDxfId="878">
  <autoFilter ref="A2:U158" xr:uid="{596CC84E-528D-4280-9538-C568567CDE80}"/>
  <tableColumns count="21">
    <tableColumn id="1" xr3:uid="{09DF2822-BB61-48B6-8467-1E1A0CB888B6}" name="DESCRIPTION  AND  CODE " totalsRowLabel="Total" dataDxfId="876" totalsRowDxfId="875"/>
    <tableColumn id="2" xr3:uid="{B0CB4258-EA68-44DE-AB35-2607E9F889D3}" name="OPENING " dataDxfId="874"/>
    <tableColumn id="3" xr3:uid="{4380A395-0BAE-46CB-A369-AEBE30D989F5}" name="RECEIPTS" dataDxfId="873"/>
    <tableColumn id="12" xr3:uid="{D0EC9A93-1F97-431A-9287-7CC9BECC8939}" name="RETURNS" dataDxfId="872" totalsRowDxfId="871"/>
    <tableColumn id="13" xr3:uid="{738A1729-D70D-41CA-A765-B71D89C2BDA5}" name="EXCHANGED" dataDxfId="870" totalsRowDxfId="869"/>
    <tableColumn id="11" xr3:uid="{2EB9ACC1-CB84-486C-86AE-2CA6E34C44D3}" name="SALES" dataDxfId="868" totalsRowDxfId="867"/>
    <tableColumn id="4" xr3:uid="{7EF7B241-B4CE-4C5D-BBCA-31E96F97A3D6}" name="ISSUES" dataDxfId="866" totalsRowDxfId="865"/>
    <tableColumn id="5" xr3:uid="{05E14556-BB52-4372-86A7-30D5C7600784}" name="THEORETICAL" dataDxfId="864"/>
    <tableColumn id="6" xr3:uid="{EBD342EF-61B4-4479-B3C7-1A6FBFF5910B}" name="PHYSICAL" dataDxfId="863"/>
    <tableColumn id="7" xr3:uid="{AE0216FD-BB1C-455D-A7CD-4F85FFB4FFF3}" name="R/MATERIAL" dataDxfId="862">
      <calculatedColumnFormula>+I3-H3</calculatedColumnFormula>
    </tableColumn>
    <tableColumn id="8" xr3:uid="{3C694159-066D-4D74-A528-BB59249600EE}" name="RECEIPTS TO" dataDxfId="861" totalsRowDxfId="860"/>
    <tableColumn id="14" xr3:uid="{0AABB233-4C84-4639-91D5-140DC4FBFECB}" name="RETURNS " dataDxfId="859" totalsRowDxfId="858"/>
    <tableColumn id="15" xr3:uid="{ED0186D4-1E2B-4215-85A3-D10BC0E2EF9B}" name="EXCHANGED TO" dataDxfId="857" totalsRowDxfId="856"/>
    <tableColumn id="16" xr3:uid="{3ACEEC31-F60D-4C76-BF0A-EEF64DAA90F0}" name="SALES TO" dataDxfId="855" totalsRowDxfId="854"/>
    <tableColumn id="17" xr3:uid="{FF75D0EE-AB39-4D33-8B3F-4F55F4004CA9}" name="ISSUES TO" dataDxfId="853" totalsRowDxfId="852"/>
    <tableColumn id="18" xr3:uid="{C9D5DA48-54DF-493C-B371-B3264257A98A}" name="AVE RECEIPTS" dataDxfId="851" totalsRowDxfId="850"/>
    <tableColumn id="19" xr3:uid="{24CF90E3-2F07-4952-B7FD-C4FD96556A4C}" name="AVE RETURNS" dataDxfId="849" totalsRowDxfId="848"/>
    <tableColumn id="20" xr3:uid="{A9C9051A-10AC-4A94-BAC0-B1A8D1B4BAFB}" name="AVE EXCHANGED" dataDxfId="847" totalsRowDxfId="846"/>
    <tableColumn id="21" xr3:uid="{20F2DDA4-1BE4-4519-9482-E08CB4055EDD}" name="AVE SALES" dataDxfId="845" totalsRowDxfId="844"/>
    <tableColumn id="9" xr3:uid="{BB43C8D4-B240-4823-904E-6DB05F55D81D}" name="AVE ISSUES" dataDxfId="843" totalsRowDxfId="842"/>
    <tableColumn id="10" xr3:uid="{9868D0B9-586D-4491-8F1E-6B474D5904BA}" name="STOCK" totalsRowFunction="count" dataDxfId="841" totalsRowDxfId="840">
      <calculatedColumnFormula>IFERROR(+H3/(P3+Q3+R3+S3+T3),0)</calculatedColumnFormula>
    </tableColumn>
  </tableColumns>
  <tableStyleInfo name="TableStyleMedium12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AB7CB2D-FBB5-493D-BCD0-400F6B008765}" name="Table114" displayName="Table114" ref="A2:U158" headerRowDxfId="839" dataDxfId="837" totalsRowDxfId="835" headerRowBorderDxfId="838" tableBorderDxfId="836">
  <autoFilter ref="A2:U158" xr:uid="{AAB7CB2D-FBB5-493D-BCD0-400F6B008765}"/>
  <tableColumns count="21">
    <tableColumn id="1" xr3:uid="{408E0BF0-4DD7-4192-8720-E8F0D7E1F59D}" name="DESCRIPTION  AND  CODE " totalsRowLabel="Total" dataDxfId="834" totalsRowDxfId="833"/>
    <tableColumn id="2" xr3:uid="{310E64FD-039C-4750-9B69-9917D6C6C73F}" name="OPENING " dataDxfId="832"/>
    <tableColumn id="3" xr3:uid="{455A084E-8963-43C4-BE40-CDD6D516CACC}" name="RECEIPTS" dataDxfId="831"/>
    <tableColumn id="12" xr3:uid="{5ACFE788-32B9-4173-B53D-C06834845ED2}" name="RETURNS" dataDxfId="830" totalsRowDxfId="829"/>
    <tableColumn id="13" xr3:uid="{6F243B4F-A3AC-40F7-854D-F8B967585030}" name="EXCHANGED" dataDxfId="828" totalsRowDxfId="827"/>
    <tableColumn id="11" xr3:uid="{63A262AD-4645-426A-8E0B-2F1B0275B252}" name="SALES" dataDxfId="826" totalsRowDxfId="825"/>
    <tableColumn id="4" xr3:uid="{CF14864D-2AA1-497C-8C77-5284D4852F15}" name="ISSUES" dataDxfId="824" totalsRowDxfId="823"/>
    <tableColumn id="5" xr3:uid="{B192AAEC-DCC6-4D6B-B90B-7732BD4D6A1A}" name="THEORETICAL" dataDxfId="822"/>
    <tableColumn id="6" xr3:uid="{F4805240-AF50-438B-90D2-DEB3CA507833}" name="PHYSICAL" dataDxfId="821"/>
    <tableColumn id="7" xr3:uid="{5FB97305-470A-496C-B832-F84D7412D9AF}" name="R/MATERIAL" dataDxfId="820">
      <calculatedColumnFormula>+I3-H3</calculatedColumnFormula>
    </tableColumn>
    <tableColumn id="8" xr3:uid="{34BA55AE-F07A-44A4-A5A6-F065619B7D8B}" name="RECEIPTS TO" dataDxfId="819" totalsRowDxfId="818"/>
    <tableColumn id="14" xr3:uid="{7A513B99-223D-4A1D-A5B9-0222164F71AB}" name="RETURNS " dataDxfId="817" totalsRowDxfId="816"/>
    <tableColumn id="15" xr3:uid="{6EDF6E19-38FF-448D-AC89-F429EAC6102C}" name="EXCHANGED TO" dataDxfId="815" totalsRowDxfId="814"/>
    <tableColumn id="16" xr3:uid="{6DD01AF5-B2E9-4847-BFAB-77A745ACF499}" name="SALES TO" dataDxfId="813" totalsRowDxfId="812"/>
    <tableColumn id="17" xr3:uid="{68029886-5D72-4248-A863-76219674E34B}" name="ISSUES TO" dataDxfId="811" totalsRowDxfId="810"/>
    <tableColumn id="18" xr3:uid="{2CE41808-E4CC-4467-8C32-0DEE0F290321}" name="AVE RECEIPTS" dataDxfId="809" totalsRowDxfId="808"/>
    <tableColumn id="19" xr3:uid="{9CC31678-A75D-4AEC-8CB6-BB01D26CCE80}" name="AVE RETURNS" dataDxfId="807" totalsRowDxfId="806"/>
    <tableColumn id="20" xr3:uid="{C12A5E0C-E75C-4B3E-A055-870FBEE76727}" name="AVE EXCHANGED" dataDxfId="805" totalsRowDxfId="804"/>
    <tableColumn id="21" xr3:uid="{E0FDCB05-84A5-42D6-9DB9-3AD5685FD378}" name="AVE SALES" dataDxfId="803" totalsRowDxfId="802"/>
    <tableColumn id="9" xr3:uid="{846B2362-2245-49FF-BD7A-8DF07E57FED5}" name="AVE ISSUES" dataDxfId="801" totalsRowDxfId="800"/>
    <tableColumn id="10" xr3:uid="{E59B8605-3451-45D1-8B56-183B275283E9}" name="STOCK" totalsRowFunction="count" dataDxfId="799" totalsRowDxfId="798">
      <calculatedColumnFormula>IFERROR(+H3/(P3+Q3+R3+S3+T3),0)</calculatedColumnFormula>
    </tableColumn>
  </tableColumns>
  <tableStyleInfo name="TableStyleMedium12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A87172E-B60D-4DE2-BAC0-74A9549D6008}" name="Table115" displayName="Table115" ref="A2:U158" headerRowDxfId="797" dataDxfId="795" totalsRowDxfId="793" headerRowBorderDxfId="796" tableBorderDxfId="794">
  <autoFilter ref="A2:U158" xr:uid="{EA87172E-B60D-4DE2-BAC0-74A9549D6008}"/>
  <tableColumns count="21">
    <tableColumn id="1" xr3:uid="{D8D076D2-BF43-4789-B77B-C0F2F834745B}" name="DESCRIPTION  AND  CODE " totalsRowLabel="Total" dataDxfId="792" totalsRowDxfId="791"/>
    <tableColumn id="2" xr3:uid="{2559C7F7-AA2A-4744-BD8C-D1CA1130538D}" name="OPENING " dataDxfId="790"/>
    <tableColumn id="3" xr3:uid="{7C3B539F-B465-407B-AAC2-3CDCEA02C524}" name="RECEIPTS" dataDxfId="789"/>
    <tableColumn id="12" xr3:uid="{D66909FE-286A-445D-A57B-B13C9AE12E7C}" name="RETURNS" dataDxfId="788" totalsRowDxfId="787"/>
    <tableColumn id="13" xr3:uid="{8E450427-7E80-45D2-A0D0-8A0DD468670E}" name="EXCHANGED" dataDxfId="786" totalsRowDxfId="785"/>
    <tableColumn id="11" xr3:uid="{83E9004E-C90A-4C19-A9C7-DAD5DC4D1007}" name="SALES" dataDxfId="784" totalsRowDxfId="783"/>
    <tableColumn id="4" xr3:uid="{677F2298-1AD2-42FA-A180-097BE88644B5}" name="ISSUES" dataDxfId="782" totalsRowDxfId="781"/>
    <tableColumn id="5" xr3:uid="{306CEA1D-E257-4676-9623-EE4EB2588571}" name="THEORETICAL" dataDxfId="780"/>
    <tableColumn id="6" xr3:uid="{E0B97181-6234-44A0-8F10-645A9F1F403E}" name="PHYSICAL" dataDxfId="779"/>
    <tableColumn id="7" xr3:uid="{9A9FACFD-CCDD-49D8-9B52-E2DB40707D34}" name="R/MATERIAL" dataDxfId="778">
      <calculatedColumnFormula>+I3-H3</calculatedColumnFormula>
    </tableColumn>
    <tableColumn id="8" xr3:uid="{B8292B83-6482-4D5B-991B-890688896D06}" name="RECEIPTS TO" dataDxfId="777" totalsRowDxfId="776"/>
    <tableColumn id="14" xr3:uid="{7B0954A0-EE19-4C1A-B8FF-066B4DC3902A}" name="RETURNS " dataDxfId="775" totalsRowDxfId="774"/>
    <tableColumn id="15" xr3:uid="{91E08E9C-C716-41B7-95AD-9813F14A4BBD}" name="EXCHANGED TO" dataDxfId="773" totalsRowDxfId="772"/>
    <tableColumn id="16" xr3:uid="{C52FA07F-8256-47FD-91D8-4E31EE3FBDEF}" name="SALES TO" dataDxfId="771" totalsRowDxfId="770"/>
    <tableColumn id="17" xr3:uid="{72747DA0-2385-46C6-B3B9-36CF8980C73C}" name="ISSUES TO" dataDxfId="769" totalsRowDxfId="768"/>
    <tableColumn id="18" xr3:uid="{FE2F2AB4-1414-49CE-86E8-45F982653762}" name="AVE RECEIPTS" dataDxfId="767" totalsRowDxfId="766"/>
    <tableColumn id="19" xr3:uid="{3AC901C6-5CE2-4E72-A3F3-2D77BC0D5E9A}" name="AVE RETURNS" dataDxfId="765" totalsRowDxfId="764"/>
    <tableColumn id="20" xr3:uid="{E5708AAF-1BB1-4BBA-9B43-42025BD7EFBD}" name="AVE EXCHANGED" dataDxfId="763" totalsRowDxfId="762"/>
    <tableColumn id="21" xr3:uid="{13996A9D-6D38-4C39-891B-CD9E8F006029}" name="AVE SALES" dataDxfId="761" totalsRowDxfId="760"/>
    <tableColumn id="9" xr3:uid="{ED3333A7-2BD7-4A88-9EB1-C288AF0A30F4}" name="AVE ISSUES" dataDxfId="759" totalsRowDxfId="758"/>
    <tableColumn id="10" xr3:uid="{415B0CD4-1081-4E37-874C-3745232687D8}" name="STOCK" totalsRowFunction="count" dataDxfId="757" totalsRowDxfId="756">
      <calculatedColumnFormula>IFERROR(+H3/(P3+Q3+R3+S3+T3),0)</calculatedColumnFormula>
    </tableColumn>
  </tableColumns>
  <tableStyleInfo name="TableStyleMedium26" showFirstColumn="0" showLastColumn="0" showRowStripes="1" showColumnStripes="1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627F677-0506-416C-829A-81EF55364C89}" name="Table116" displayName="Table116" ref="A2:U158" headerRowDxfId="755" dataDxfId="753" totalsRowDxfId="751" headerRowBorderDxfId="754" tableBorderDxfId="752">
  <autoFilter ref="A2:U158" xr:uid="{D627F677-0506-416C-829A-81EF55364C89}"/>
  <tableColumns count="21">
    <tableColumn id="1" xr3:uid="{5A53EE47-FAAF-496E-B718-68749B59EAB2}" name="DESCRIPTION  AND  CODE " totalsRowLabel="Total" dataDxfId="750" totalsRowDxfId="749"/>
    <tableColumn id="2" xr3:uid="{8CE7DA2B-50C7-46A3-A602-7299B31BAE7A}" name="OPENING " dataDxfId="748"/>
    <tableColumn id="3" xr3:uid="{8A2DAD47-71B9-48E2-94FD-C12B24A74AFD}" name="RECEIPTS" dataDxfId="747"/>
    <tableColumn id="12" xr3:uid="{C934D4AB-76BD-42B8-9579-8C1BC6F93A9D}" name="RETURNS" dataDxfId="746" totalsRowDxfId="745"/>
    <tableColumn id="13" xr3:uid="{04B1B607-559D-4B76-AD4F-05549913ADA7}" name="EXCHANGED" dataDxfId="744" totalsRowDxfId="743"/>
    <tableColumn id="11" xr3:uid="{4497D742-D8A8-4E74-B151-4A1D67DEF504}" name="SALES" dataDxfId="742" totalsRowDxfId="741"/>
    <tableColumn id="4" xr3:uid="{19C06469-BAB9-4643-984C-63880E1627F4}" name="ISSUES" dataDxfId="740" totalsRowDxfId="739"/>
    <tableColumn id="5" xr3:uid="{E5EF095E-9602-4902-9637-29C4F308034B}" name="THEORETICAL" dataDxfId="738"/>
    <tableColumn id="6" xr3:uid="{C70C0777-D705-4EC2-B40F-A1B3610F7102}" name="PHYSICAL" dataDxfId="737"/>
    <tableColumn id="7" xr3:uid="{5F575076-9B33-4213-83BE-3D7C99E40CA4}" name="R/MATERIAL" dataDxfId="736">
      <calculatedColumnFormula>+I3-H3</calculatedColumnFormula>
    </tableColumn>
    <tableColumn id="8" xr3:uid="{D71EE38B-746C-4C97-AEA1-5D84C2B5995F}" name="RECEIPTS TO" dataDxfId="735" totalsRowDxfId="734"/>
    <tableColumn id="14" xr3:uid="{7652AD4C-8D90-4D14-8A18-A049FA59AE6D}" name="RETURNS " dataDxfId="733" totalsRowDxfId="732"/>
    <tableColumn id="15" xr3:uid="{30958F04-21CD-434A-8C94-DF2AEAE8A1C0}" name="EXCHANGED TO" dataDxfId="731" totalsRowDxfId="730"/>
    <tableColumn id="16" xr3:uid="{B2610EE7-6521-4ED6-BA41-519CB05B12A4}" name="SALES TO" dataDxfId="729" totalsRowDxfId="728"/>
    <tableColumn id="17" xr3:uid="{127EEBBB-A1AD-43D2-A69C-EB17D5A1307E}" name="ISSUES TO" dataDxfId="727" totalsRowDxfId="726"/>
    <tableColumn id="18" xr3:uid="{ECAA64A1-E435-48FC-87D6-317DF9E35462}" name="AVE RECEIPTS" dataDxfId="725" totalsRowDxfId="724"/>
    <tableColumn id="19" xr3:uid="{0A1EA3A4-B1DA-41A8-8B57-B5D73EBC7945}" name="AVE RETURNS" dataDxfId="723" totalsRowDxfId="722"/>
    <tableColumn id="20" xr3:uid="{FBFC326B-C89D-4548-AC83-D9D62B654E28}" name="AVE EXCHANGED" dataDxfId="721" totalsRowDxfId="720"/>
    <tableColumn id="21" xr3:uid="{7CA6FEC1-7E11-45AD-B999-35CC8BD352C9}" name="AVE SALES" dataDxfId="719" totalsRowDxfId="718"/>
    <tableColumn id="9" xr3:uid="{63558A99-30F2-491B-B292-98E03BA91E8E}" name="AVE ISSUES" dataDxfId="717" totalsRowDxfId="716"/>
    <tableColumn id="10" xr3:uid="{1B63386B-B3C7-4BCD-9AA4-171ED5AFE586}" name="STOCK" totalsRowFunction="count" dataDxfId="715" totalsRowDxfId="714">
      <calculatedColumnFormula>IFERROR(+H3/(P3+Q3+R3+S3+T3),0)</calculatedColumnFormula>
    </tableColumn>
  </tableColumns>
  <tableStyleInfo name="TableStyleMedium24" showFirstColumn="0" showLastColumn="0" showRowStripes="0" showColumnStripes="1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6E5F23A-E8D2-48DC-ADF6-BC17D7437B1B}" name="Table117" displayName="Table117" ref="A2:U158" headerRowDxfId="713" dataDxfId="711" totalsRowDxfId="709" headerRowBorderDxfId="712" tableBorderDxfId="710">
  <autoFilter ref="A2:U158" xr:uid="{A6E5F23A-E8D2-48DC-ADF6-BC17D7437B1B}"/>
  <tableColumns count="21">
    <tableColumn id="1" xr3:uid="{75F2E54C-FE06-4D17-A031-48CABB2EA9B5}" name="DESCRIPTION  AND  CODE " totalsRowLabel="Total" dataDxfId="708" totalsRowDxfId="707"/>
    <tableColumn id="2" xr3:uid="{6AC7E5B0-109A-4886-B538-A09905B07BB5}" name="OPENING " dataDxfId="706"/>
    <tableColumn id="3" xr3:uid="{C405AFC4-8EB8-4A8D-8099-389441B17BBB}" name="RECEIPTS" dataDxfId="705"/>
    <tableColumn id="12" xr3:uid="{F14646F6-8D1C-4F99-9B26-68584A3E4475}" name="RETURNS" dataDxfId="704" totalsRowDxfId="703"/>
    <tableColumn id="13" xr3:uid="{FFB3B8B5-7B8C-4811-B930-B98007F446EE}" name="EXCHANGED" dataDxfId="702" totalsRowDxfId="701"/>
    <tableColumn id="11" xr3:uid="{ADD09185-4103-47EC-968C-A9C3144EE5F0}" name="SALES" dataDxfId="700" totalsRowDxfId="699"/>
    <tableColumn id="4" xr3:uid="{330D9A07-92BE-4C45-9E28-3E5CAE7A5B33}" name="ISSUES" dataDxfId="698" totalsRowDxfId="697"/>
    <tableColumn id="5" xr3:uid="{6046A25D-C63C-45F8-8835-FC5D6D990307}" name="THEORETICAL" dataDxfId="696"/>
    <tableColumn id="6" xr3:uid="{E99F9458-951E-4FB9-B906-5F59E3A7CD9C}" name="PHYSICAL" dataDxfId="695"/>
    <tableColumn id="7" xr3:uid="{2351A23B-2253-4C5A-8D08-8B08FE4E2E6E}" name="R/MATERIAL" dataDxfId="694">
      <calculatedColumnFormula>+I3-H3</calculatedColumnFormula>
    </tableColumn>
    <tableColumn id="8" xr3:uid="{5DC7A4CA-370D-4C1A-9C6A-0C29A9B9403A}" name="RECEIPTS TO" dataDxfId="693" totalsRowDxfId="692"/>
    <tableColumn id="14" xr3:uid="{3B3D8800-3A0F-4356-86AE-EE7DC3630838}" name="RETURNS " dataDxfId="691" totalsRowDxfId="690"/>
    <tableColumn id="15" xr3:uid="{381289F7-38E3-4828-93EA-2A11F8473364}" name="EXCHANGED TO" dataDxfId="689" totalsRowDxfId="688"/>
    <tableColumn id="16" xr3:uid="{9C500897-BAD2-4C4B-9E3B-E07CAAA3297D}" name="SALES TO" dataDxfId="687" totalsRowDxfId="686"/>
    <tableColumn id="17" xr3:uid="{4A1F905D-BAB7-4745-91D9-216CD66156BB}" name="ISSUES TO" dataDxfId="685" totalsRowDxfId="684"/>
    <tableColumn id="18" xr3:uid="{7764B4DB-8F4B-45D2-94CD-9E1893A2D974}" name="AVE RECEIPTS" dataDxfId="683" totalsRowDxfId="682"/>
    <tableColumn id="19" xr3:uid="{8C9CC496-A349-44FA-9D1B-313DB5C71F22}" name="AVE RETURNS" dataDxfId="681" totalsRowDxfId="680"/>
    <tableColumn id="20" xr3:uid="{501BFF0C-29C4-4526-9B07-6685037A2F69}" name="AVE EXCHANGED" dataDxfId="679" totalsRowDxfId="678"/>
    <tableColumn id="21" xr3:uid="{2ADD8DCD-B3AA-46BF-98A7-FFF501FBB22E}" name="AVE SALES" dataDxfId="677" totalsRowDxfId="676"/>
    <tableColumn id="9" xr3:uid="{40796D19-F196-4EC8-9C36-177DC169CFAA}" name="AVE ISSUES" dataDxfId="675" totalsRowDxfId="674"/>
    <tableColumn id="10" xr3:uid="{C560D4F2-C876-44D6-82F5-534B9BD2453B}" name="STOCK" totalsRowFunction="count" dataDxfId="673" totalsRowDxfId="672">
      <calculatedColumnFormula>IFERROR(+H3/(P3+Q3+R3+S3+T3),0)</calculatedColumnFormula>
    </tableColumn>
  </tableColumns>
  <tableStyleInfo name="TableStyleMedium26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FE882B8-863E-42A1-805F-99EE0E0EEC43}" name="Table118" displayName="Table118" ref="A2:U158" headerRowDxfId="671" dataDxfId="669" totalsRowDxfId="667" headerRowBorderDxfId="670" tableBorderDxfId="668">
  <autoFilter ref="A2:U158" xr:uid="{BFE882B8-863E-42A1-805F-99EE0E0EEC43}"/>
  <tableColumns count="21">
    <tableColumn id="1" xr3:uid="{92FED45F-E659-40C2-B06D-E8B768C0BB2B}" name="DESCRIPTION  AND  CODE " totalsRowLabel="Total" dataDxfId="666" totalsRowDxfId="665"/>
    <tableColumn id="2" xr3:uid="{8D5A21E6-3985-4D5C-9639-3BA8048A7EB3}" name="OPENING " dataDxfId="664"/>
    <tableColumn id="3" xr3:uid="{665452E7-AA13-46EB-B0E1-E81759487868}" name="RECEIPTS" dataDxfId="663"/>
    <tableColumn id="12" xr3:uid="{297BEC9D-88E3-40BD-90DC-4EA58B6F9A3A}" name="RETURNS" dataDxfId="662" totalsRowDxfId="661"/>
    <tableColumn id="13" xr3:uid="{F7B54E54-8FD0-4C8C-9A85-7596063787F7}" name="EXCHANGED" dataDxfId="660" totalsRowDxfId="659"/>
    <tableColumn id="11" xr3:uid="{6BB2DD3D-D21A-4C2F-A58F-4513C41B72E4}" name="SALES" dataDxfId="658" totalsRowDxfId="657"/>
    <tableColumn id="4" xr3:uid="{925FAE53-830A-462B-B500-9F359E7D1FF9}" name="ISSUES" dataDxfId="656" totalsRowDxfId="655"/>
    <tableColumn id="5" xr3:uid="{600BBABA-84AA-420A-87A8-4C45B1D4C760}" name="THEORETICAL" dataDxfId="654"/>
    <tableColumn id="6" xr3:uid="{81EAFE4A-7445-4515-9F75-001657ABD6CC}" name="PHYSICAL" dataDxfId="653"/>
    <tableColumn id="7" xr3:uid="{14BA593B-DB34-462F-A6EB-E2EE6473917F}" name="R/MATERIAL" dataDxfId="652">
      <calculatedColumnFormula>+I3-H3</calculatedColumnFormula>
    </tableColumn>
    <tableColumn id="8" xr3:uid="{D0D5CA94-4572-4B21-A3BD-E9AD5B9C51B4}" name="RECEIPTS TO" dataDxfId="651" totalsRowDxfId="650"/>
    <tableColumn id="14" xr3:uid="{F6481823-01D4-496D-A881-794509CC5E39}" name="RETURNS " dataDxfId="649" totalsRowDxfId="648"/>
    <tableColumn id="15" xr3:uid="{BEDDFF19-7647-4C4E-8509-74978F0B7044}" name="EXCHANGED TO" dataDxfId="647" totalsRowDxfId="646"/>
    <tableColumn id="16" xr3:uid="{A5DA4AEC-B258-45EC-B9B9-07CF1853A0AD}" name="SALES TO" dataDxfId="645" totalsRowDxfId="644"/>
    <tableColumn id="17" xr3:uid="{B83D7E49-6FC4-4259-968E-F6601B5A430E}" name="ISSUES TO" dataDxfId="643" totalsRowDxfId="642"/>
    <tableColumn id="18" xr3:uid="{6B00BD8E-E67D-42CA-B6E7-6FCE3D0586EE}" name="AVE RECEIPTS" dataDxfId="641" totalsRowDxfId="640"/>
    <tableColumn id="19" xr3:uid="{ECE13936-0D1E-43EC-81CB-5553CBE2F9A2}" name="AVE RETURNS" dataDxfId="639" totalsRowDxfId="638"/>
    <tableColumn id="20" xr3:uid="{99BCA705-3429-4661-A9E3-ED31D5D48F89}" name="AVE EXCHANGED" dataDxfId="637" totalsRowDxfId="636"/>
    <tableColumn id="21" xr3:uid="{73857DF4-5A4C-49BC-AEC9-9D583F40814C}" name="AVE SALES" dataDxfId="635" totalsRowDxfId="634"/>
    <tableColumn id="9" xr3:uid="{A37B8E43-EAA0-4BE9-AF54-824AA48360F4}" name="AVE ISSUES" dataDxfId="633" totalsRowDxfId="632"/>
    <tableColumn id="10" xr3:uid="{577A1B76-9C18-40E8-8226-8D0293D9F7A1}" name="STOCK" totalsRowFunction="count" dataDxfId="631" totalsRowDxfId="630">
      <calculatedColumnFormula>IFERROR(+H3/(P3+Q3+R3+S3+T3),0)</calculatedColumnFormula>
    </tableColumn>
  </tableColumns>
  <tableStyleInfo name="TableStyleMedium24" showFirstColumn="0" showLastColumn="0" showRowStripes="0" showColumnStripes="1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3D77F12-0D42-44BF-860B-411751A9632E}" name="Table119" displayName="Table119" ref="A2:U158" headerRowDxfId="629" dataDxfId="627" totalsRowDxfId="625" headerRowBorderDxfId="628" tableBorderDxfId="626">
  <autoFilter ref="A2:U158" xr:uid="{D3D77F12-0D42-44BF-860B-411751A9632E}"/>
  <tableColumns count="21">
    <tableColumn id="1" xr3:uid="{1F9C61FD-C2C6-4404-AFBD-5E4CDFA19EBA}" name="DESCRIPTION  AND  CODE " totalsRowLabel="Total" dataDxfId="624" totalsRowDxfId="623"/>
    <tableColumn id="2" xr3:uid="{44DE7A87-4FB7-4A19-9DA7-F932E9F2DB86}" name="OPENING " dataDxfId="622"/>
    <tableColumn id="3" xr3:uid="{34764A84-9F64-413C-9009-0D927BC72D28}" name="RECEIPTS" dataDxfId="621"/>
    <tableColumn id="12" xr3:uid="{DCD52355-F091-4ECA-9B10-32793AF54895}" name="RETURNS" dataDxfId="620" totalsRowDxfId="619"/>
    <tableColumn id="13" xr3:uid="{E13D0294-7E32-4C12-8F99-9E2B6A921C56}" name="EXCHANGED" dataDxfId="618" totalsRowDxfId="617"/>
    <tableColumn id="11" xr3:uid="{B077E09E-6DFE-4DDF-8DA5-56D31055A369}" name="SALES" dataDxfId="616" totalsRowDxfId="615"/>
    <tableColumn id="4" xr3:uid="{3C1B8CC1-3C2E-4FBC-8F89-7FD75FE0657D}" name="ISSUES" dataDxfId="614" totalsRowDxfId="613"/>
    <tableColumn id="5" xr3:uid="{756F8F0A-5BC0-42EA-9B24-F7A5B4C34B64}" name="THEORETICAL" dataDxfId="612"/>
    <tableColumn id="6" xr3:uid="{2727D3BD-9BE4-4B03-931C-3739F82C1D26}" name="PHYSICAL" dataDxfId="611"/>
    <tableColumn id="7" xr3:uid="{0C05C967-21C1-4D3E-86EE-02CD2E884F31}" name="R/MATERIAL" dataDxfId="610">
      <calculatedColumnFormula>+I3-H3</calculatedColumnFormula>
    </tableColumn>
    <tableColumn id="8" xr3:uid="{FE8C65AB-D199-4072-A7E5-E6763F869289}" name="RECEIPTS TO" dataDxfId="609" totalsRowDxfId="608"/>
    <tableColumn id="14" xr3:uid="{676E080E-0C1E-4322-AECD-1042315CA3D0}" name="RETURNS " dataDxfId="607" totalsRowDxfId="606"/>
    <tableColumn id="15" xr3:uid="{C0F597CB-D8C0-4C4F-8A97-A90ED0EA3819}" name="EXCHANGED TO" dataDxfId="605" totalsRowDxfId="604"/>
    <tableColumn id="16" xr3:uid="{B76178C2-DB54-4BE8-AA8B-54F392C8EE26}" name="SALES TO" dataDxfId="603" totalsRowDxfId="602"/>
    <tableColumn id="17" xr3:uid="{5954185D-10E2-427F-8433-0D9EB8D8A097}" name="ISSUES TO" dataDxfId="601" totalsRowDxfId="600"/>
    <tableColumn id="18" xr3:uid="{8BB612C5-FDA3-460B-8036-AC48632B9F66}" name="AVE RECEIPTS" dataDxfId="599" totalsRowDxfId="598"/>
    <tableColumn id="19" xr3:uid="{FE29679C-9B57-4084-AF8E-A6FD324F541E}" name="AVE RETURNS" dataDxfId="597" totalsRowDxfId="596"/>
    <tableColumn id="20" xr3:uid="{659B99CB-4D36-4A24-8879-5B711DDA16F1}" name="AVE EXCHANGED" dataDxfId="595" totalsRowDxfId="594"/>
    <tableColumn id="21" xr3:uid="{ED64A9C8-2648-4020-8628-584201E12A0D}" name="AVE SALES" dataDxfId="593" totalsRowDxfId="592"/>
    <tableColumn id="9" xr3:uid="{053C1390-2B32-4392-B754-6279F0B2E6E4}" name="AVE ISSUES" dataDxfId="591" totalsRowDxfId="590"/>
    <tableColumn id="10" xr3:uid="{F9D1A68F-4AEE-4465-8480-6471EBCD089F}" name="STOCK" totalsRowFunction="count" dataDxfId="589" totalsRowDxfId="588">
      <calculatedColumnFormula>IFERROR(+H3/(P3+Q3+R3+S3+T3),0)</calculatedColumnFormula>
    </tableColumn>
  </tableColumns>
  <tableStyleInfo name="TableStyleMedium27" showFirstColumn="0" showLastColumn="0" showRowStripes="1" showColumnStripes="1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8E1F787-EF14-4C8C-9792-57D7E1A4A703}" name="Table120" displayName="Table120" ref="A2:U158" headerRowDxfId="587" dataDxfId="585" totalsRowDxfId="583" headerRowBorderDxfId="586" tableBorderDxfId="584">
  <autoFilter ref="A2:U158" xr:uid="{A8E1F787-EF14-4C8C-9792-57D7E1A4A703}"/>
  <tableColumns count="21">
    <tableColumn id="1" xr3:uid="{9DAD111C-BE89-4378-89DC-3CF0E65BD1EA}" name="DESCRIPTION  AND  CODE " totalsRowLabel="Total" dataDxfId="582" totalsRowDxfId="581"/>
    <tableColumn id="2" xr3:uid="{A8F6CDAD-314F-4862-8C3A-E067DAD89F86}" name="OPENING " dataDxfId="580"/>
    <tableColumn id="3" xr3:uid="{F9CD9575-062E-4862-B320-9E3B7C8960BE}" name="RECEIPTS" dataDxfId="579"/>
    <tableColumn id="12" xr3:uid="{6A990D7B-5ED6-43D7-BF1E-D486265D61BB}" name="RETURNS" dataDxfId="578" totalsRowDxfId="577"/>
    <tableColumn id="13" xr3:uid="{7721FED6-190F-4A91-843B-D72799B967CD}" name="EXCHANGED" dataDxfId="576" totalsRowDxfId="575"/>
    <tableColumn id="11" xr3:uid="{9D51CD40-4068-457A-AD23-AE85B46A47E4}" name="SALES" dataDxfId="574" totalsRowDxfId="573"/>
    <tableColumn id="4" xr3:uid="{010EDBB2-6B71-4ECB-AE59-A52A6AA6F8C6}" name="ISSUES" dataDxfId="572" totalsRowDxfId="571"/>
    <tableColumn id="5" xr3:uid="{05D4C3A0-0339-48F8-8FB8-EC8CCF8BA894}" name="THEORETICAL" dataDxfId="570"/>
    <tableColumn id="6" xr3:uid="{411EEA3D-8DAB-41C4-AFB0-7767237535E6}" name="PHYSICAL" dataDxfId="569"/>
    <tableColumn id="7" xr3:uid="{4B2711E5-518F-4A98-90E6-0EE179984D5A}" name="R/MATERIAL" dataDxfId="568">
      <calculatedColumnFormula>+I3-H3</calculatedColumnFormula>
    </tableColumn>
    <tableColumn id="8" xr3:uid="{FA16C640-8F37-49D7-BA1C-D4F036789656}" name="RECEIPTS TO" dataDxfId="567" totalsRowDxfId="566"/>
    <tableColumn id="14" xr3:uid="{07A13C7C-963D-44A3-A031-CC5E45759BDD}" name="RETURNS " dataDxfId="565" totalsRowDxfId="564"/>
    <tableColumn id="15" xr3:uid="{69DF1140-ADFE-4F61-B671-3CF74B0AF3D9}" name="EXCHANGED TO" dataDxfId="563" totalsRowDxfId="562"/>
    <tableColumn id="16" xr3:uid="{719DCBED-40AA-4442-863A-E8AB146347BF}" name="SALES TO" dataDxfId="561" totalsRowDxfId="560"/>
    <tableColumn id="17" xr3:uid="{093A88B9-F3CC-4F28-BCC2-EB2C7A3A80C1}" name="ISSUES TO" dataDxfId="559" totalsRowDxfId="558"/>
    <tableColumn id="18" xr3:uid="{7D618C47-151B-40E2-8FD3-25DEC406F032}" name="AVE RECEIPTS" dataDxfId="557" totalsRowDxfId="556"/>
    <tableColumn id="19" xr3:uid="{C36B335A-6419-49AD-AE0C-0F42C3A0D622}" name="AVE RETURNS" dataDxfId="555" totalsRowDxfId="554"/>
    <tableColumn id="20" xr3:uid="{B3EA5E85-75CE-4D08-893A-56C28E3D3BDB}" name="AVE EXCHANGED" dataDxfId="553" totalsRowDxfId="552"/>
    <tableColumn id="21" xr3:uid="{9D8CEED1-6F78-46B5-9C36-66D03E7DD3D2}" name="AVE SALES" dataDxfId="551" totalsRowDxfId="550"/>
    <tableColumn id="9" xr3:uid="{4DC9F324-8793-4DE4-B4F9-49320CD9A4D5}" name="AVE ISSUES" dataDxfId="549" totalsRowDxfId="548"/>
    <tableColumn id="10" xr3:uid="{3291BBB0-FB80-4177-9F34-D3295BF6CE27}" name="STOCK" totalsRowFunction="count" dataDxfId="547" totalsRowDxfId="546">
      <calculatedColumnFormula>IFERROR(+H3/(P3+Q3+R3+S3+T3),0)</calculatedColumnFormula>
    </tableColumn>
  </tableColumns>
  <tableStyleInfo name="TableStyleMedium26" showFirstColumn="0" showLastColumn="0" showRowStripes="1" showColumnStripes="1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CE59CB3-7B1D-40CC-A70F-722A89D990A9}" name="Table121" displayName="Table121" ref="A2:U158" headerRowDxfId="545" dataDxfId="543" totalsRowDxfId="541" headerRowBorderDxfId="544" tableBorderDxfId="542">
  <autoFilter ref="A2:U158" xr:uid="{2CE59CB3-7B1D-40CC-A70F-722A89D990A9}"/>
  <tableColumns count="21">
    <tableColumn id="1" xr3:uid="{06DB1D0E-917E-4DDD-82C3-677D489A0CDA}" name="DESCRIPTION  AND  CODE " totalsRowLabel="Total" dataDxfId="540" totalsRowDxfId="539"/>
    <tableColumn id="2" xr3:uid="{3A036FE8-60F9-4BB4-8CA2-CBF28BA79570}" name="OPENING " dataDxfId="538"/>
    <tableColumn id="3" xr3:uid="{017D623F-026F-4690-B4D9-BF6DD4184974}" name="RECEIPTS" dataDxfId="537"/>
    <tableColumn id="12" xr3:uid="{B2AEE4A3-3873-43EF-9285-B3E082C2E763}" name="RETURNS" dataDxfId="536" totalsRowDxfId="535"/>
    <tableColumn id="13" xr3:uid="{37A6523B-1E8B-4D3F-A8DE-05624026DFFC}" name="EXCHANGED" dataDxfId="534" totalsRowDxfId="533"/>
    <tableColumn id="11" xr3:uid="{7F0EE595-6593-40DE-B1F6-F23BBADF8229}" name="SALES" dataDxfId="532" totalsRowDxfId="531"/>
    <tableColumn id="4" xr3:uid="{7D081577-B663-40B0-ADA8-F40AC2095253}" name="ISSUES" dataDxfId="530" totalsRowDxfId="529"/>
    <tableColumn id="5" xr3:uid="{FC47D72A-0D53-4779-AC05-E82E9769A1F7}" name="THEORETICAL" dataDxfId="528"/>
    <tableColumn id="6" xr3:uid="{CD37F134-63F1-41A3-844F-7366AF8E3686}" name="PHYSICAL" dataDxfId="527"/>
    <tableColumn id="7" xr3:uid="{7F27841A-253F-4DE4-88BD-9189316F2B00}" name="R/MATERIAL" dataDxfId="526">
      <calculatedColumnFormula>+I3-H3</calculatedColumnFormula>
    </tableColumn>
    <tableColumn id="8" xr3:uid="{B2AEB1EF-D5F4-487A-B0CA-89B36D247206}" name="RECEIPTS TO" dataDxfId="525" totalsRowDxfId="524"/>
    <tableColumn id="14" xr3:uid="{33120188-9EC6-4754-9261-15FF795E86B9}" name="RETURNS " dataDxfId="523" totalsRowDxfId="522"/>
    <tableColumn id="15" xr3:uid="{5A675C8E-40C9-446D-A15A-6EA6EC76A2D0}" name="EXCHANGED TO" dataDxfId="521" totalsRowDxfId="520"/>
    <tableColumn id="16" xr3:uid="{A4EF0A8E-F6B7-48E4-9828-92646B378120}" name="SALES TO" dataDxfId="519" totalsRowDxfId="518"/>
    <tableColumn id="17" xr3:uid="{57A42B31-4DBE-459E-96B5-02FB96BF28D2}" name="ISSUES TO" dataDxfId="517" totalsRowDxfId="516"/>
    <tableColumn id="18" xr3:uid="{FE0198D3-6719-4705-9EFD-27800BCCE4A4}" name="AVE RECEIPTS" dataDxfId="515" totalsRowDxfId="514"/>
    <tableColumn id="19" xr3:uid="{9C61BFDE-ED38-418F-8C47-C738687C28A8}" name="AVE RETURNS" dataDxfId="513" totalsRowDxfId="512"/>
    <tableColumn id="20" xr3:uid="{FBBFC151-74F3-4E58-BBB2-9659C13071B6}" name="AVE EXCHANGED" dataDxfId="511" totalsRowDxfId="510"/>
    <tableColumn id="21" xr3:uid="{B4C5CE64-3F49-48AE-BD0F-BEFD1849AAD5}" name="AVE SALES" dataDxfId="509" totalsRowDxfId="508"/>
    <tableColumn id="9" xr3:uid="{452CFA3C-72C7-4075-860A-A12A5740F9AA}" name="AVE ISSUES" dataDxfId="507" totalsRowDxfId="506"/>
    <tableColumn id="10" xr3:uid="{1F53F73D-340E-4C06-AEB6-FC8827CA08F6}" name="STOCK" totalsRowFunction="count" dataDxfId="505" totalsRowDxfId="504">
      <calculatedColumnFormula>IFERROR(+H3/(P3+Q3+R3+S3+T3),0)</calculatedColumnFormula>
    </tableColumn>
  </tableColumns>
  <tableStyleInfo name="TableStyleMedium24" showFirstColumn="0" showLastColumn="0" showRowStripes="1" showColumnStripes="1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F2C1FA3-E6F8-4E12-887F-F1AAF4C94612}" name="Table122" displayName="Table122" ref="A2:U158" headerRowDxfId="503" dataDxfId="501" totalsRowDxfId="499" headerRowBorderDxfId="502" tableBorderDxfId="500">
  <autoFilter ref="A2:U158" xr:uid="{AF2C1FA3-E6F8-4E12-887F-F1AAF4C94612}"/>
  <tableColumns count="21">
    <tableColumn id="1" xr3:uid="{91EA85BE-E81C-487A-AF33-43D51ECFB6D7}" name="DESCRIPTION  AND  CODE " totalsRowLabel="Total" dataDxfId="498" totalsRowDxfId="497"/>
    <tableColumn id="2" xr3:uid="{0C5F02DC-ED2F-432B-AD5D-5E66996DCE68}" name="OPENING " dataDxfId="496"/>
    <tableColumn id="3" xr3:uid="{231E1243-6839-43AC-9BCD-E907D49294C8}" name="RECEIPTS" dataDxfId="495"/>
    <tableColumn id="12" xr3:uid="{FA3AE3CA-AD68-4640-AD70-E301A4857612}" name="RETURNS" dataDxfId="494" totalsRowDxfId="493"/>
    <tableColumn id="13" xr3:uid="{3A689366-FC4F-4994-A939-45C1267287FD}" name="EXCHANGED" dataDxfId="492" totalsRowDxfId="491"/>
    <tableColumn id="11" xr3:uid="{F68721CC-54E5-4FA3-BB30-C8766C8EB9BC}" name="SALES" dataDxfId="490" totalsRowDxfId="489"/>
    <tableColumn id="4" xr3:uid="{6242B0C3-238C-4FCE-AAAC-AFB63771B68B}" name="ISSUES" dataDxfId="488" totalsRowDxfId="487"/>
    <tableColumn id="5" xr3:uid="{1EC4B433-F3CE-4E7C-A10B-B037A0CC73D7}" name="THEORETICAL" dataDxfId="486"/>
    <tableColumn id="6" xr3:uid="{83C2DDF1-BC72-424E-B758-476ABBB23E83}" name="PHYSICAL" dataDxfId="485"/>
    <tableColumn id="7" xr3:uid="{5720F44A-639F-4301-8518-7EA8B6FF0D0C}" name="R/MATERIAL" dataDxfId="484">
      <calculatedColumnFormula>+I3-H3</calculatedColumnFormula>
    </tableColumn>
    <tableColumn id="8" xr3:uid="{59DFC5C7-3877-4C9C-B167-05DA0B9A49C1}" name="RECEIPTS TO" dataDxfId="483" totalsRowDxfId="482"/>
    <tableColumn id="14" xr3:uid="{B8AD0D39-0D7C-425E-AB31-5181386D7B8C}" name="RETURNS " dataDxfId="481" totalsRowDxfId="480"/>
    <tableColumn id="15" xr3:uid="{E783F348-ED21-4040-8C07-5B232735C455}" name="EXCHANGED TO" dataDxfId="479" totalsRowDxfId="478"/>
    <tableColumn id="16" xr3:uid="{C9925892-6001-4C18-9BFA-FD444ED53CC6}" name="SALES TO" dataDxfId="477" totalsRowDxfId="476"/>
    <tableColumn id="17" xr3:uid="{EC65D79A-E333-4879-A67F-C9EC6F5351FB}" name="ISSUES TO" dataDxfId="475" totalsRowDxfId="474"/>
    <tableColumn id="18" xr3:uid="{0AF78F30-337B-40D8-8C57-9474837CD28C}" name="AVE RECEIPTS" dataDxfId="473" totalsRowDxfId="472"/>
    <tableColumn id="19" xr3:uid="{892F16CB-B626-415C-BDD0-15485B8C704E}" name="AVE RETURNS" dataDxfId="471" totalsRowDxfId="470"/>
    <tableColumn id="20" xr3:uid="{1CDF26B4-5811-44E2-AEC5-B8132668D667}" name="AVE EXCHANGED" dataDxfId="469" totalsRowDxfId="468"/>
    <tableColumn id="21" xr3:uid="{310A9877-AA97-44F5-B5E3-80EEC20EE428}" name="AVE SALES" dataDxfId="467" totalsRowDxfId="466"/>
    <tableColumn id="9" xr3:uid="{9EE07B74-678A-4CBF-847B-486B91A16C20}" name="AVE ISSUES" dataDxfId="465" totalsRowDxfId="464"/>
    <tableColumn id="10" xr3:uid="{9E5CD20A-D4F2-47DC-8612-507128747C17}" name="STOCK" totalsRowFunction="count" dataDxfId="463" totalsRowDxfId="462">
      <calculatedColumnFormula>IFERROR(+H3/(P3+Q3+R3+S3+T3),0)</calculatedColumnFormula>
    </tableColumn>
  </tableColumns>
  <tableStyleInfo name="TableStyleMedium28" showFirstColumn="0" showLastColumn="0" showRowStripes="1" showColumnStripes="1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BD82289-E167-4EBB-AFC5-791C75520A86}" name="Table123" displayName="Table123" ref="A2:U158" headerRowDxfId="461" dataDxfId="459" totalsRowDxfId="457" headerRowBorderDxfId="460" tableBorderDxfId="458">
  <autoFilter ref="A2:U158" xr:uid="{8BD82289-E167-4EBB-AFC5-791C75520A86}"/>
  <tableColumns count="21">
    <tableColumn id="1" xr3:uid="{904D32FB-6D5C-43EC-A1FB-6C18D4FAE1AE}" name="DESCRIPTION  AND  CODE " totalsRowLabel="Total" dataDxfId="456" totalsRowDxfId="455"/>
    <tableColumn id="2" xr3:uid="{E279B910-F8C0-4C23-8D5C-3E88D83A0BA4}" name="OPENING " dataDxfId="454"/>
    <tableColumn id="3" xr3:uid="{D0C27289-C954-4799-8791-55F8BF9E8ED8}" name="RECEIPTS" dataDxfId="453"/>
    <tableColumn id="12" xr3:uid="{C6B4EEC7-8E28-419A-B78F-0A0A5E77B5AD}" name="RETURNS" dataDxfId="452" totalsRowDxfId="451"/>
    <tableColumn id="13" xr3:uid="{63EC4057-A0D3-4B6D-AEF9-1009E3FDBD3B}" name="EXCHANGED" dataDxfId="450" totalsRowDxfId="449"/>
    <tableColumn id="11" xr3:uid="{6F5DDAD5-EB52-4863-9060-05931AA62CAE}" name="SALES" dataDxfId="448" totalsRowDxfId="447"/>
    <tableColumn id="4" xr3:uid="{03860DD1-C737-4730-8243-0386845CA963}" name="ISSUES" dataDxfId="446" totalsRowDxfId="445"/>
    <tableColumn id="5" xr3:uid="{1CFC949E-098C-4B31-A550-F82C3B29C2DE}" name="THEORETICAL" dataDxfId="444"/>
    <tableColumn id="6" xr3:uid="{60C4A0F6-7548-45C9-84FD-1EC2703FB596}" name="PHYSICAL" dataDxfId="443"/>
    <tableColumn id="7" xr3:uid="{6103B85F-1296-4410-B1BB-5DED28D03F9A}" name="R/MATERIAL" dataDxfId="442">
      <calculatedColumnFormula>+I3-H3</calculatedColumnFormula>
    </tableColumn>
    <tableColumn id="8" xr3:uid="{C47F9410-B86F-4610-B47D-DB112223E40F}" name="RECEIPTS TO" dataDxfId="441" totalsRowDxfId="440"/>
    <tableColumn id="14" xr3:uid="{C68D2B35-9051-4981-987F-D4CDC7C28542}" name="RETURNS " dataDxfId="439" totalsRowDxfId="438"/>
    <tableColumn id="15" xr3:uid="{1A9702F7-C48F-4CD4-91C3-27423A8B2339}" name="EXCHANGED TO" dataDxfId="437" totalsRowDxfId="436"/>
    <tableColumn id="16" xr3:uid="{22ABBD52-CC0A-4745-99BA-178EB68691A3}" name="SALES TO" dataDxfId="435" totalsRowDxfId="434"/>
    <tableColumn id="17" xr3:uid="{7CB2C6F8-E3EA-457C-BB64-B25AD585CE9D}" name="ISSUES TO" dataDxfId="433" totalsRowDxfId="432"/>
    <tableColumn id="18" xr3:uid="{039BCE2A-8C9C-4CAE-9BC4-B595A45B3DDC}" name="AVE RECEIPTS" dataDxfId="431" totalsRowDxfId="430"/>
    <tableColumn id="19" xr3:uid="{1D214726-BD56-4C8E-8C66-39EA30BEC58B}" name="AVE RETURNS" dataDxfId="429" totalsRowDxfId="428"/>
    <tableColumn id="20" xr3:uid="{A1210446-11B8-49BE-B49E-8C5DA93640F2}" name="AVE EXCHANGED" dataDxfId="427" totalsRowDxfId="426"/>
    <tableColumn id="21" xr3:uid="{CEC44BAC-1F25-4B93-B17D-C680EA57BC18}" name="AVE SALES" dataDxfId="425" totalsRowDxfId="424"/>
    <tableColumn id="9" xr3:uid="{21E360CB-FF8C-4820-A695-DBFA144A7FED}" name="AVE ISSUES" dataDxfId="423" totalsRowDxfId="422"/>
    <tableColumn id="10" xr3:uid="{E58D599D-2451-47BC-94D3-2FCE4ECC123B}" name="STOCK" totalsRowFunction="count" dataDxfId="421" totalsRowDxfId="420">
      <calculatedColumnFormula>IFERROR(+H3/(P3+Q3+R3+S3+T3),0)</calculatedColumnFormula>
    </tableColumn>
  </tableColumns>
  <tableStyleInfo name="TableStyleMedium26" showFirstColumn="0" showLastColumn="0" showRowStripes="1" showColumnStripes="1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605A413-2EA0-415A-963A-33004F572414}" name="Table124" displayName="Table124" ref="A2:U158" headerRowDxfId="419" dataDxfId="417" totalsRowDxfId="415" headerRowBorderDxfId="418" tableBorderDxfId="416">
  <autoFilter ref="A2:U158" xr:uid="{7605A413-2EA0-415A-963A-33004F572414}"/>
  <tableColumns count="21">
    <tableColumn id="1" xr3:uid="{2D0BD488-F379-460F-821A-CC8F670F72BE}" name="DESCRIPTION  AND  CODE " totalsRowLabel="Total" dataDxfId="414" totalsRowDxfId="413"/>
    <tableColumn id="2" xr3:uid="{811DB5E1-FBC7-45F7-8879-BDC635FB13F9}" name="OPENING " dataDxfId="412"/>
    <tableColumn id="3" xr3:uid="{87563714-2BE3-4E60-BA70-C2D3A22BB487}" name="RECEIPTS" dataDxfId="411"/>
    <tableColumn id="12" xr3:uid="{E2B4D9EA-597C-4B88-A439-EF3209BA5B38}" name="RETURNS" dataDxfId="410" totalsRowDxfId="409"/>
    <tableColumn id="13" xr3:uid="{16D8DE7F-CD45-43EF-9A12-589334D01D22}" name="EXCHANGED" dataDxfId="408" totalsRowDxfId="407"/>
    <tableColumn id="11" xr3:uid="{982E0BFD-88DA-49B4-9650-BFD3042DEC20}" name="SALES" dataDxfId="406" totalsRowDxfId="405"/>
    <tableColumn id="4" xr3:uid="{CD3B9AD5-D926-4B6A-B633-208AA9DE8332}" name="ISSUES" dataDxfId="404" totalsRowDxfId="403"/>
    <tableColumn id="5" xr3:uid="{28B6ED9A-E80F-4469-9CF9-61F849585C75}" name="THEORETICAL" dataDxfId="402"/>
    <tableColumn id="6" xr3:uid="{D63A4025-8BC7-4416-A771-0FACDA5C7D25}" name="PHYSICAL" dataDxfId="401"/>
    <tableColumn id="7" xr3:uid="{9E39D433-BC83-4C88-A5F9-B5DD6C56EEAC}" name="R/MATERIAL" dataDxfId="400">
      <calculatedColumnFormula>+I3-H3</calculatedColumnFormula>
    </tableColumn>
    <tableColumn id="8" xr3:uid="{4C3254CC-72E3-4C8B-949C-602AB76F91C5}" name="RECEIPTS TO" dataDxfId="399" totalsRowDxfId="398"/>
    <tableColumn id="14" xr3:uid="{A341FFD1-FB4F-4C22-BAB6-9468D420BE63}" name="RETURNS " dataDxfId="397" totalsRowDxfId="396"/>
    <tableColumn id="15" xr3:uid="{D42C4401-8CFC-4D0A-8527-9DC3E5C5A123}" name="EXCHANGED TO" dataDxfId="395" totalsRowDxfId="394"/>
    <tableColumn id="16" xr3:uid="{B246069F-1E14-4D21-AC42-8C93BA812157}" name="SALES TO" dataDxfId="393" totalsRowDxfId="392"/>
    <tableColumn id="17" xr3:uid="{9C1F187A-5143-4EF9-A30E-EC9CED03C15E}" name="ISSUES TO" dataDxfId="391" totalsRowDxfId="390"/>
    <tableColumn id="18" xr3:uid="{714911D0-B36C-4A77-B75E-8D2D0E26A157}" name="AVE RECEIPTS" dataDxfId="389" totalsRowDxfId="388"/>
    <tableColumn id="19" xr3:uid="{E1DEAB5B-C9E2-4BC0-8B39-77C14EA313B5}" name="AVE RETURNS" dataDxfId="387" totalsRowDxfId="386"/>
    <tableColumn id="20" xr3:uid="{EE9549F4-E88E-42BD-A16F-C5EA4B96550F}" name="AVE EXCHANGED" dataDxfId="385" totalsRowDxfId="384"/>
    <tableColumn id="21" xr3:uid="{43659F8E-CDA0-46C1-B7C9-33F4F80CDBAE}" name="AVE SALES" dataDxfId="383" totalsRowDxfId="382"/>
    <tableColumn id="9" xr3:uid="{767ADF7F-51E7-4634-BE8E-67EE0EA78697}" name="AVE ISSUES" dataDxfId="381" totalsRowDxfId="380"/>
    <tableColumn id="10" xr3:uid="{03F67078-BFD4-45CF-ADF7-4CC94FD262BC}" name="STOCK" totalsRowFunction="count" dataDxfId="379" totalsRowDxfId="378">
      <calculatedColumnFormula>IFERROR(+H3/(P3+Q3+R3+S3+T3),0)</calculatedColumnFormula>
    </tableColumn>
  </tableColumns>
  <tableStyleInfo name="TableStyleMedium28" showFirstColumn="0" showLastColumn="0" showRowStripes="1" showColumnStripes="1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A2D991A-11A1-415C-80B5-9823E5CBA4B7}" name="Table125" displayName="Table125" ref="A2:U158" headerRowDxfId="377" dataDxfId="375" totalsRowDxfId="373" headerRowBorderDxfId="376" tableBorderDxfId="374">
  <autoFilter ref="A2:U158" xr:uid="{4A2D991A-11A1-415C-80B5-9823E5CBA4B7}"/>
  <tableColumns count="21">
    <tableColumn id="1" xr3:uid="{9134B719-1C91-4898-AC5E-34DFEE8F8711}" name="DESCRIPTION  AND  CODE " totalsRowLabel="Total" dataDxfId="372" totalsRowDxfId="371"/>
    <tableColumn id="2" xr3:uid="{EB2DC56D-D98C-44F3-9858-995B6DC66E7B}" name="OPENING " dataDxfId="370"/>
    <tableColumn id="3" xr3:uid="{E7DA2E1D-3195-433D-B63B-0961B9100CA1}" name="RECEIPTS" dataDxfId="369"/>
    <tableColumn id="12" xr3:uid="{713A8FA3-7F15-4FDE-97E7-0F65FEEB0915}" name="RETURNS" dataDxfId="368" totalsRowDxfId="367"/>
    <tableColumn id="13" xr3:uid="{C840F91C-B725-48D4-B6D6-985E41947D07}" name="EXCHANGED" dataDxfId="366" totalsRowDxfId="365"/>
    <tableColumn id="11" xr3:uid="{A2F48410-407E-4B2F-8EC9-46567A810C4A}" name="SALES" dataDxfId="364" totalsRowDxfId="363"/>
    <tableColumn id="4" xr3:uid="{D627ACD9-C230-420C-9BE4-1F440D3A50F0}" name="ISSUES" dataDxfId="362" totalsRowDxfId="361"/>
    <tableColumn id="5" xr3:uid="{6D594835-B058-49D6-A7A4-1B020FB95BBC}" name="THEORETICAL" dataDxfId="360"/>
    <tableColumn id="6" xr3:uid="{701A4121-DFC1-42F8-887E-F16F68832A88}" name="PHYSICAL" dataDxfId="359"/>
    <tableColumn id="7" xr3:uid="{92AC9E35-A6A5-4590-AC7B-391E6C476C22}" name="R/MATERIAL" dataDxfId="358">
      <calculatedColumnFormula>+I3-H3</calculatedColumnFormula>
    </tableColumn>
    <tableColumn id="8" xr3:uid="{18505F09-0ED7-4DDB-9E60-354116C664F9}" name="RECEIPTS TO" dataDxfId="357" totalsRowDxfId="356"/>
    <tableColumn id="14" xr3:uid="{CFCCA346-3328-46B6-865F-45207FBD4234}" name="RETURNS " dataDxfId="355" totalsRowDxfId="354"/>
    <tableColumn id="15" xr3:uid="{E905F73D-8108-4954-A9A0-74A39127ABE7}" name="EXCHANGED TO" dataDxfId="353" totalsRowDxfId="352"/>
    <tableColumn id="16" xr3:uid="{4148BFC5-0712-4471-A33A-6D9EA881D8E6}" name="SALES TO" dataDxfId="351" totalsRowDxfId="350"/>
    <tableColumn id="17" xr3:uid="{32218459-973C-4A89-B958-FA69DE18FE66}" name="ISSUES TO" dataDxfId="349" totalsRowDxfId="348"/>
    <tableColumn id="18" xr3:uid="{A669474C-7998-4D72-A2B7-64A167D385DF}" name="AVE RECEIPTS" dataDxfId="347" totalsRowDxfId="346"/>
    <tableColumn id="19" xr3:uid="{8155625E-61AF-416F-978F-290D8FABD66A}" name="AVE RETURNS" dataDxfId="345" totalsRowDxfId="344"/>
    <tableColumn id="20" xr3:uid="{7009730B-4CEE-47AA-9FCE-22DF59C8898B}" name="AVE EXCHANGED" dataDxfId="343" totalsRowDxfId="342"/>
    <tableColumn id="21" xr3:uid="{BBF0B943-C22B-4E1A-A127-43CC098A193E}" name="AVE SALES" dataDxfId="341" totalsRowDxfId="340"/>
    <tableColumn id="9" xr3:uid="{8AFE6056-D5B2-44DF-81CF-237C9A47C579}" name="AVE ISSUES" dataDxfId="339" totalsRowDxfId="338"/>
    <tableColumn id="10" xr3:uid="{F41EF3C4-9727-4D47-9C8F-63A62F4A3BFD}" name="STOCK" totalsRowFunction="count" dataDxfId="337" totalsRowDxfId="336">
      <calculatedColumnFormula>IFERROR(+H3/(P3+Q3+R3+S3+T3),0)</calculatedColumnFormula>
    </tableColumn>
  </tableColumns>
  <tableStyleInfo name="TableStyleLight4" showFirstColumn="0" showLastColumn="0" showRowStripes="1" showColumnStripes="1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F43601F-9BDD-4459-A3EE-FFC5315CACA8}" name="Table126" displayName="Table126" ref="A2:U159" headerRowDxfId="335" dataDxfId="333" totalsRowDxfId="331" headerRowBorderDxfId="334" tableBorderDxfId="332">
  <autoFilter ref="A2:U159" xr:uid="{3F43601F-9BDD-4459-A3EE-FFC5315CACA8}"/>
  <tableColumns count="21">
    <tableColumn id="1" xr3:uid="{6A9AC8C2-6C76-4A1E-8491-5350D901FAD5}" name="DESCRIPTION  AND  CODE " totalsRowLabel="Total" dataDxfId="330" totalsRowDxfId="329"/>
    <tableColumn id="2" xr3:uid="{11532C6D-1F97-4D42-B841-3B68A894FC55}" name="OPENING " dataDxfId="328"/>
    <tableColumn id="3" xr3:uid="{913CBFCE-3BEF-4E44-8971-58C1E6F1AAB0}" name="RECEIPTS" dataDxfId="327"/>
    <tableColumn id="12" xr3:uid="{E2168E2A-837E-485E-9EB1-303336D6E502}" name="RETURNS" dataDxfId="326" totalsRowDxfId="325"/>
    <tableColumn id="13" xr3:uid="{CF645D76-9F2E-455C-A2E2-96BF3A11CBDA}" name="EXCHANGED" dataDxfId="324" totalsRowDxfId="323"/>
    <tableColumn id="11" xr3:uid="{002D8AF9-03D8-46BE-A5BC-4E63837A8111}" name="SALES" dataDxfId="322" totalsRowDxfId="321"/>
    <tableColumn id="4" xr3:uid="{DB064C06-5976-4F3F-B671-BD7C85B29904}" name="ISSUES" dataDxfId="320" totalsRowDxfId="319"/>
    <tableColumn id="5" xr3:uid="{C9E3D875-7D8D-46F4-9FAF-83776A5929FD}" name="THEORETICAL" dataDxfId="318"/>
    <tableColumn id="6" xr3:uid="{C82CAA12-E207-4D6A-BE36-826B264F342F}" name="PHYSICAL" dataDxfId="317"/>
    <tableColumn id="7" xr3:uid="{0D409342-57DA-4AF8-AE89-CC43678DFED8}" name="R/MATERIAL" dataDxfId="316">
      <calculatedColumnFormula>+I3-H3</calculatedColumnFormula>
    </tableColumn>
    <tableColumn id="8" xr3:uid="{F96A62C8-ADA1-488A-A5B9-D8947418AF7E}" name="RECEIPTS TO" dataDxfId="315" totalsRowDxfId="314"/>
    <tableColumn id="14" xr3:uid="{A6BFA718-BA44-48E6-BA5D-B8F9179BFD10}" name="RETURNS " dataDxfId="313" totalsRowDxfId="312"/>
    <tableColumn id="15" xr3:uid="{21A74193-1BA6-4072-95AD-CD88EED52A02}" name="EXCHANGED TO" dataDxfId="311" totalsRowDxfId="310"/>
    <tableColumn id="16" xr3:uid="{BDF1412A-5778-49A3-A076-F48C389A61AE}" name="SALES TO" dataDxfId="309" totalsRowDxfId="308"/>
    <tableColumn id="17" xr3:uid="{D8B9E788-D42D-4316-ACEF-14D1A77F5F6B}" name="ISSUES TO" dataDxfId="307" totalsRowDxfId="306"/>
    <tableColumn id="18" xr3:uid="{922217C2-FF8E-4CB1-8DD1-A825304945E6}" name="AVE RECEIPTS" dataDxfId="305" totalsRowDxfId="304"/>
    <tableColumn id="19" xr3:uid="{F06E90F6-CDB7-4184-987D-D7DFD8A44DA3}" name="AVE RETURNS" dataDxfId="303" totalsRowDxfId="302"/>
    <tableColumn id="20" xr3:uid="{442771D0-A7EA-48BC-A572-5ADEB775C43F}" name="AVE EXCHANGED" dataDxfId="301" totalsRowDxfId="300"/>
    <tableColumn id="21" xr3:uid="{71A84F86-C8F3-4D08-A8D3-C8F0EC55559F}" name="AVE SALES" dataDxfId="299" totalsRowDxfId="298"/>
    <tableColumn id="9" xr3:uid="{DFCDCE33-0907-4D2B-A16C-3168205345BD}" name="AVE ISSUES" dataDxfId="297" totalsRowDxfId="296"/>
    <tableColumn id="10" xr3:uid="{1332C2C6-EE22-4BEE-B3F4-E5FA84FC4513}" name="STOCK" totalsRowFunction="count" dataDxfId="295" totalsRowDxfId="294">
      <calculatedColumnFormula>IFERROR(+H3/(P3+Q3+R3+S3+T3),0)</calculatedColumnFormula>
    </tableColumn>
  </tableColumns>
  <tableStyleInfo name="TableStyleLight19" showFirstColumn="0" showLastColumn="0" showRowStripes="1" showColumnStripes="1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85DC554-D4B8-412E-90F6-5E9BC8601172}" name="Table127" displayName="Table127" ref="A2:U158" headerRowDxfId="293" dataDxfId="291" totalsRowDxfId="289" headerRowBorderDxfId="292" tableBorderDxfId="290">
  <autoFilter ref="A2:U158" xr:uid="{985DC554-D4B8-412E-90F6-5E9BC8601172}"/>
  <tableColumns count="21">
    <tableColumn id="1" xr3:uid="{D3D0DD95-C3E7-4FE3-9E69-B359E9EF7AB7}" name="DESCRIPTION  AND  CODE " totalsRowLabel="Total" dataDxfId="288" totalsRowDxfId="287"/>
    <tableColumn id="2" xr3:uid="{71EC4696-DFC3-4666-85FC-2B7F944D933B}" name="OPENING " dataDxfId="286"/>
    <tableColumn id="3" xr3:uid="{1A152C95-BA67-4706-844A-6513C5AE5C9A}" name="RECEIPTS" dataDxfId="285"/>
    <tableColumn id="12" xr3:uid="{F888459B-BC09-4D6D-853F-B7504F9E0B50}" name="RETURNS" dataDxfId="284" totalsRowDxfId="283"/>
    <tableColumn id="13" xr3:uid="{B0B0163D-6CBE-4238-8C16-0803947A3C60}" name="EXCHANGED" dataDxfId="282" totalsRowDxfId="281"/>
    <tableColumn id="11" xr3:uid="{593E4510-E9E6-4AB2-BC14-E28EB8C22909}" name="SALES" dataDxfId="280" totalsRowDxfId="279"/>
    <tableColumn id="4" xr3:uid="{E9041881-B140-4D02-B882-BE376ABC0681}" name="ISSUES" dataDxfId="278" totalsRowDxfId="277"/>
    <tableColumn id="5" xr3:uid="{0B77497B-03DD-4901-B9F3-0890D75F3AA4}" name="THEORETICAL" dataDxfId="276"/>
    <tableColumn id="6" xr3:uid="{81617FC5-0A97-475B-AADF-E2365ED4505E}" name="PHYSICAL" dataDxfId="275"/>
    <tableColumn id="7" xr3:uid="{9725D88D-321B-4E73-B979-6991B20AD971}" name="R/MATERIAL" dataDxfId="274">
      <calculatedColumnFormula>+I3-H3</calculatedColumnFormula>
    </tableColumn>
    <tableColumn id="8" xr3:uid="{5733A414-32A8-4AEE-A93C-0A147A4F841B}" name="RECEIPTS TO" dataDxfId="273" totalsRowDxfId="272"/>
    <tableColumn id="14" xr3:uid="{68730A19-637C-4372-9C8C-37073492274E}" name="RETURNS " dataDxfId="271" totalsRowDxfId="270"/>
    <tableColumn id="15" xr3:uid="{5B7F14D4-2D27-4563-BE90-61AF047152AB}" name="EXCHANGED TO" dataDxfId="269" totalsRowDxfId="268"/>
    <tableColumn id="16" xr3:uid="{82C9007B-3356-4A20-9772-AE305AAEE47A}" name="SALES TO" dataDxfId="267" totalsRowDxfId="266"/>
    <tableColumn id="17" xr3:uid="{F4DEEAB2-CC64-4CB8-84F0-A02FF833C7BB}" name="ISSUES TO" dataDxfId="265" totalsRowDxfId="264"/>
    <tableColumn id="18" xr3:uid="{275106EC-2B02-431D-9E65-05DF253CE496}" name="AVE RECEIPTS" dataDxfId="263" totalsRowDxfId="262"/>
    <tableColumn id="19" xr3:uid="{20EDD7D6-7641-41BF-98F3-524985D81026}" name="AVE RETURNS" dataDxfId="261" totalsRowDxfId="260"/>
    <tableColumn id="20" xr3:uid="{8317BD28-D1F6-4C55-8589-0BFA323F1709}" name="AVE EXCHANGED" dataDxfId="259" totalsRowDxfId="258"/>
    <tableColumn id="21" xr3:uid="{2E777402-F20B-4B21-BFA5-FBE8C17078C1}" name="AVE SALES" dataDxfId="257" totalsRowDxfId="256"/>
    <tableColumn id="9" xr3:uid="{A23DF118-F187-46DF-AB11-D7C20E4A4137}" name="AVE ISSUES" dataDxfId="255" totalsRowDxfId="254"/>
    <tableColumn id="10" xr3:uid="{52287E8D-B751-43C1-92AF-0056BE710DCE}" name="STOCK" totalsRowFunction="count" dataDxfId="253" totalsRowDxfId="252">
      <calculatedColumnFormula>IFERROR(+H3/(P3+Q3+R3+S3+T3),0)</calculatedColumnFormula>
    </tableColumn>
  </tableColumns>
  <tableStyleInfo name="TableStyleMedium27" showFirstColumn="0" showLastColumn="0" showRowStripes="1" showColumnStripes="1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401B62D-ACA9-4644-9011-FCA00C47BB67}" name="Table128" displayName="Table128" ref="A2:U158" headerRowDxfId="251" dataDxfId="249" totalsRowDxfId="247" headerRowBorderDxfId="250" tableBorderDxfId="248">
  <autoFilter ref="A2:U158" xr:uid="{0401B62D-ACA9-4644-9011-FCA00C47BB67}"/>
  <tableColumns count="21">
    <tableColumn id="1" xr3:uid="{E3770B19-3913-4832-8ADB-23C0C6628BDC}" name="DESCRIPTION  AND  CODE " totalsRowLabel="Total" dataDxfId="246" totalsRowDxfId="245"/>
    <tableColumn id="2" xr3:uid="{A68D3368-D4AE-42A3-A958-8F254014F4C5}" name="OPENING " dataDxfId="244"/>
    <tableColumn id="3" xr3:uid="{06225660-92D3-466F-9B0F-D9F22745C0F9}" name="RECEIPTS" dataDxfId="243"/>
    <tableColumn id="12" xr3:uid="{47D50631-9F3A-4870-9608-ACE68D4E02D2}" name="RETURNS" dataDxfId="242" totalsRowDxfId="241"/>
    <tableColumn id="13" xr3:uid="{E6D9CD34-1CE6-4D70-8BAD-B22BC6D922E4}" name="EXCHANGED" dataDxfId="240" totalsRowDxfId="239"/>
    <tableColumn id="11" xr3:uid="{27817131-0428-4D6F-A0B6-41C013E66AAA}" name="SALES" dataDxfId="238" totalsRowDxfId="237"/>
    <tableColumn id="4" xr3:uid="{E2ED0152-57D7-4755-B1F9-A6B8FB9BDFDE}" name="ISSUES" dataDxfId="236" totalsRowDxfId="235"/>
    <tableColumn id="5" xr3:uid="{27B43C8D-4C0C-4AD6-AA8E-85B0B3288949}" name="THEORETICAL" dataDxfId="234"/>
    <tableColumn id="6" xr3:uid="{43C5DB13-B85A-4A71-8710-1E4862F5304C}" name="PHYSICAL" dataDxfId="233"/>
    <tableColumn id="7" xr3:uid="{77E8EF3A-0BF3-4BDC-8211-4F9180DE95CF}" name="R/MATERIAL" dataDxfId="232">
      <calculatedColumnFormula>+I3-H3</calculatedColumnFormula>
    </tableColumn>
    <tableColumn id="8" xr3:uid="{F6E5A597-17B5-45C9-BEEF-94B59DB46F77}" name="RECEIPTS TO" dataDxfId="231" totalsRowDxfId="230"/>
    <tableColumn id="14" xr3:uid="{13995FA6-E53B-4DDB-8C77-035C72559B47}" name="RETURNS " dataDxfId="229" totalsRowDxfId="228"/>
    <tableColumn id="15" xr3:uid="{3D2749DF-9F70-4DFD-9363-EE230684A09E}" name="EXCHANGED TO" dataDxfId="227" totalsRowDxfId="226"/>
    <tableColumn id="16" xr3:uid="{FB4DC4FC-3303-4A65-A5ED-D0FFDCEB8DEA}" name="SALES TO" dataDxfId="225" totalsRowDxfId="224"/>
    <tableColumn id="17" xr3:uid="{6211949D-50AC-423C-AC09-F4D21F4CEE60}" name="ISSUES TO" dataDxfId="223" totalsRowDxfId="222"/>
    <tableColumn id="18" xr3:uid="{62B8C80F-5906-4A80-8DC6-034F366F47E6}" name="AVE RECEIPTS" dataDxfId="221" totalsRowDxfId="220"/>
    <tableColumn id="19" xr3:uid="{AC92DF55-F199-4406-AAE0-B9DC397D8BA3}" name="AVE RETURNS" dataDxfId="219" totalsRowDxfId="218"/>
    <tableColumn id="20" xr3:uid="{2E42776D-73F6-466A-8ADF-337B0B99C31E}" name="AVE EXCHANGED" dataDxfId="217" totalsRowDxfId="216"/>
    <tableColumn id="21" xr3:uid="{B701E6EE-E7EF-4388-AC7E-E4816BC9188D}" name="AVE SALES" dataDxfId="215" totalsRowDxfId="214"/>
    <tableColumn id="9" xr3:uid="{EAFB4F01-9B27-4712-BF7C-FD8C6438E7AE}" name="AVE ISSUES" dataDxfId="213" totalsRowDxfId="212"/>
    <tableColumn id="10" xr3:uid="{F6D960DE-F89E-4E57-B66B-1F946676B153}" name="STOCK" totalsRowFunction="count" dataDxfId="211" totalsRowDxfId="210">
      <calculatedColumnFormula>IFERROR(+H3/(P3+Q3+R3+S3+T3),0)</calculatedColumnFormula>
    </tableColumn>
  </tableColumns>
  <tableStyleInfo name="TableStyleLight4" showFirstColumn="0" showLastColumn="0" showRowStripes="1" showColumnStripes="1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C7ED311-16DA-487B-A4BA-F55000822F06}" name="Table129" displayName="Table129" ref="A2:U158" headerRowDxfId="209" dataDxfId="207" totalsRowDxfId="205" headerRowBorderDxfId="208" tableBorderDxfId="206">
  <autoFilter ref="A2:U158" xr:uid="{2C7ED311-16DA-487B-A4BA-F55000822F06}"/>
  <tableColumns count="21">
    <tableColumn id="1" xr3:uid="{D8E2FA4A-4467-413A-BCD2-324F43D4FABD}" name="DESCRIPTION  AND  CODE " totalsRowLabel="Total" dataDxfId="204" totalsRowDxfId="203"/>
    <tableColumn id="2" xr3:uid="{064935C6-69B0-4341-8ADF-D03F9DBAA789}" name="OPENING " dataDxfId="202"/>
    <tableColumn id="3" xr3:uid="{3232B1C6-014B-43A7-9511-A78993B1A7F8}" name="RECEIPTS" dataDxfId="201"/>
    <tableColumn id="12" xr3:uid="{1D718C10-E9B3-4239-8728-AA14C6768B02}" name="RETURNS" dataDxfId="200" totalsRowDxfId="199"/>
    <tableColumn id="13" xr3:uid="{737BE27E-A24A-41FB-960C-092ACE9B63B0}" name="EXCHANGED" dataDxfId="198" totalsRowDxfId="197"/>
    <tableColumn id="11" xr3:uid="{F92E63E1-7878-4F26-AA48-68D199919656}" name="SALES" dataDxfId="196" totalsRowDxfId="195"/>
    <tableColumn id="4" xr3:uid="{2F67D956-43E9-45E0-B9C8-FF6BBF74E8D7}" name="ISSUES" dataDxfId="194" totalsRowDxfId="193"/>
    <tableColumn id="5" xr3:uid="{728B1E99-4710-4A33-A3BF-10C895F9C08C}" name="THEORETICAL" dataDxfId="192"/>
    <tableColumn id="6" xr3:uid="{47D827C1-BB32-4C98-AF0F-B6F88CAD9220}" name="PHYSICAL" dataDxfId="191"/>
    <tableColumn id="7" xr3:uid="{3BC07616-9A08-460A-A657-5BD98827489F}" name="R/MATERIAL" dataDxfId="190">
      <calculatedColumnFormula>+I3-H3</calculatedColumnFormula>
    </tableColumn>
    <tableColumn id="8" xr3:uid="{831F068E-E271-4FF4-ACC0-F47D421DCAC9}" name="RECEIPTS TO" dataDxfId="189" totalsRowDxfId="188"/>
    <tableColumn id="14" xr3:uid="{8D4C0355-707A-4C92-A956-4EEEDA14068B}" name="RETURNS " dataDxfId="187" totalsRowDxfId="186"/>
    <tableColumn id="15" xr3:uid="{42A0A520-8FEF-4C66-BFA9-0F945199320F}" name="EXCHANGED TO" dataDxfId="185" totalsRowDxfId="184"/>
    <tableColumn id="16" xr3:uid="{A5893812-E9BC-406D-86D5-BD83BE3BA938}" name="SALES TO" dataDxfId="183" totalsRowDxfId="182"/>
    <tableColumn id="17" xr3:uid="{35CD511E-27A0-4911-AB92-601C639122AB}" name="ISSUES TO" dataDxfId="181" totalsRowDxfId="180"/>
    <tableColumn id="18" xr3:uid="{BB3F9DC0-2EAE-4816-830D-4ED3FB7C0F9E}" name="AVE RECEIPTS" dataDxfId="179" totalsRowDxfId="178"/>
    <tableColumn id="19" xr3:uid="{D0725B47-031D-463F-999B-951D8B907971}" name="AVE RETURNS" dataDxfId="177" totalsRowDxfId="176"/>
    <tableColumn id="20" xr3:uid="{3184EAFE-ADFD-4502-B0A5-2A6BAF6B3A2F}" name="AVE EXCHANGED" dataDxfId="175" totalsRowDxfId="174"/>
    <tableColumn id="21" xr3:uid="{37AF23E0-8D47-42A9-859C-50975589B6DC}" name="AVE SALES" dataDxfId="173" totalsRowDxfId="172"/>
    <tableColumn id="9" xr3:uid="{CDBB64B8-640C-44AC-952E-41B7838E7DA7}" name="AVE ISSUES" dataDxfId="171" totalsRowDxfId="170"/>
    <tableColumn id="10" xr3:uid="{579CDCA5-73D2-425F-A6CA-F8D9CC15AD89}" name="STOCK" totalsRowFunction="count" dataDxfId="169" totalsRowDxfId="168">
      <calculatedColumnFormula>IFERROR(+H3/(P3+Q3+R3+S3+T3),0)</calculatedColumnFormula>
    </tableColumn>
  </tableColumns>
  <tableStyleInfo name="TableStyleMedium25" showFirstColumn="0" showLastColumn="0" showRowStripes="1" showColumnStripes="1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EF8A780-CEDE-47BE-A8E1-ED77DA02E0E6}" name="Table130" displayName="Table130" ref="A2:U158" headerRowDxfId="167" dataDxfId="165" totalsRowDxfId="163" headerRowBorderDxfId="166" tableBorderDxfId="164">
  <autoFilter ref="A2:U158" xr:uid="{8EF8A780-CEDE-47BE-A8E1-ED77DA02E0E6}"/>
  <tableColumns count="21">
    <tableColumn id="1" xr3:uid="{D3EEE0CA-ABEB-45BF-BCD5-91CE3CA5306C}" name="DESCRIPTION  AND  CODE " totalsRowLabel="Total" dataDxfId="162" totalsRowDxfId="161"/>
    <tableColumn id="2" xr3:uid="{8AFEA470-A3AB-4F62-A048-BBAD29B90102}" name="OPENING " dataDxfId="160"/>
    <tableColumn id="3" xr3:uid="{E0EDBEB3-743B-4D91-9E23-E0077DFE7B6F}" name="RECEIPTS" dataDxfId="159"/>
    <tableColumn id="12" xr3:uid="{09506BFF-51C3-4730-AEDD-805FE234E4B6}" name="RETURNS" dataDxfId="158" totalsRowDxfId="157"/>
    <tableColumn id="13" xr3:uid="{471D079A-A0CE-4CF6-B3DA-2E889E86D6CE}" name="EXCHANGED" dataDxfId="156" totalsRowDxfId="155"/>
    <tableColumn id="11" xr3:uid="{D747DDD4-5011-4CE9-816C-F38C4571BBC1}" name="SALES" dataDxfId="154" totalsRowDxfId="153"/>
    <tableColumn id="4" xr3:uid="{4A060604-811F-4C8B-9184-56D99CD885AE}" name="ISSUES" dataDxfId="152" totalsRowDxfId="151"/>
    <tableColumn id="5" xr3:uid="{3E0274AD-976C-4284-B720-DD108E81F6FD}" name="THEORETICAL" dataDxfId="150"/>
    <tableColumn id="6" xr3:uid="{E46DFAEA-DCAF-411E-A94E-E4016B59E124}" name="PHYSICAL" dataDxfId="149"/>
    <tableColumn id="7" xr3:uid="{A8AC5E73-B801-4189-BAB2-01208F86FA50}" name="R/MATERIAL" dataDxfId="148">
      <calculatedColumnFormula>+I3-H3</calculatedColumnFormula>
    </tableColumn>
    <tableColumn id="8" xr3:uid="{CE6EC38F-11F4-4961-8EE2-819415AEF59B}" name="RECEIPTS TO" dataDxfId="147" totalsRowDxfId="146"/>
    <tableColumn id="14" xr3:uid="{B946139B-3B72-4C7E-84C9-F204BB6D17FB}" name="RETURNS " dataDxfId="145" totalsRowDxfId="144"/>
    <tableColumn id="15" xr3:uid="{EE7B2B99-0433-4464-A6DE-A1AEEB76E899}" name="EXCHANGED TO" dataDxfId="143" totalsRowDxfId="142"/>
    <tableColumn id="16" xr3:uid="{F0DC686E-4859-481B-BA3D-3615BB0201C8}" name="SALES TO" dataDxfId="141" totalsRowDxfId="140"/>
    <tableColumn id="17" xr3:uid="{78CD6EAD-1709-43FA-821E-60734F8B0DA1}" name="ISSUES TO" dataDxfId="139" totalsRowDxfId="138"/>
    <tableColumn id="18" xr3:uid="{7F0E223A-9C55-4260-A792-D6EF05F3AB3F}" name="AVE RECEIPTS" dataDxfId="137" totalsRowDxfId="136"/>
    <tableColumn id="19" xr3:uid="{EF4A3995-A13A-4483-8B4C-32EEC4FE5D50}" name="AVE RETURNS" dataDxfId="135" totalsRowDxfId="134"/>
    <tableColumn id="20" xr3:uid="{D9EFDA26-1FD9-41BF-838E-884439A8578F}" name="AVE EXCHANGED" dataDxfId="133" totalsRowDxfId="132"/>
    <tableColumn id="21" xr3:uid="{11126937-6BC4-43DD-AA35-F4AFDEF582FA}" name="AVE SALES" dataDxfId="131" totalsRowDxfId="130"/>
    <tableColumn id="9" xr3:uid="{4FAC463D-7850-4C8E-B9B0-72D3255A29B8}" name="AVE ISSUES" dataDxfId="129" totalsRowDxfId="128"/>
    <tableColumn id="10" xr3:uid="{E1E5AAA4-445A-4195-927B-F4AFA1DA6795}" name="STOCK" totalsRowFunction="count" dataDxfId="127" totalsRowDxfId="126">
      <calculatedColumnFormula>IFERROR(+H3/(P3+Q3+R3+S3+T3),0)</calculatedColumnFormula>
    </tableColumn>
  </tableColumns>
  <tableStyleInfo showFirstColumn="0" showLastColumn="0" showRowStripes="0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5F23739-EC73-47B1-9E3F-F7EB2358FB84}" name="Table131" displayName="Table131" ref="A2:U158" headerRowDxfId="125" dataDxfId="123" totalsRowDxfId="121" headerRowBorderDxfId="124" tableBorderDxfId="122">
  <autoFilter ref="A2:U158" xr:uid="{35F23739-EC73-47B1-9E3F-F7EB2358FB84}"/>
  <tableColumns count="21">
    <tableColumn id="1" xr3:uid="{DBA29E8C-825E-4AE8-BDE9-FE2FFC14098A}" name="DESCRIPTION  AND  CODE " totalsRowLabel="Total" dataDxfId="120" totalsRowDxfId="119"/>
    <tableColumn id="2" xr3:uid="{B9C221C6-1E3A-43AE-B503-DDDDAE4446E6}" name="OPENING " dataDxfId="118"/>
    <tableColumn id="3" xr3:uid="{2C762760-75B0-4586-A75E-3B5EC89B74D2}" name="RECEIPTS" dataDxfId="117"/>
    <tableColumn id="12" xr3:uid="{81B0C743-E47A-438D-8481-F3701C38D77E}" name="RETURNS" dataDxfId="116" totalsRowDxfId="115"/>
    <tableColumn id="13" xr3:uid="{9DA49B7B-8B99-4329-89D4-5E6257026ACE}" name="EXCHANGED" dataDxfId="114" totalsRowDxfId="113"/>
    <tableColumn id="11" xr3:uid="{104CB722-DE1D-4259-8D80-275440160342}" name="SALES" dataDxfId="112" totalsRowDxfId="111"/>
    <tableColumn id="4" xr3:uid="{878DEE04-5474-444D-9B5A-C66A905A53A7}" name="ISSUES" dataDxfId="110" totalsRowDxfId="109"/>
    <tableColumn id="5" xr3:uid="{EEC610C8-462D-4310-95C3-6F4E24B8A92D}" name="THEORETICAL" dataDxfId="108"/>
    <tableColumn id="6" xr3:uid="{F23F23F4-C8D1-45F7-B4B8-C315F7EF969A}" name="PHYSICAL" dataDxfId="107"/>
    <tableColumn id="7" xr3:uid="{668C5FE4-13E0-4CA6-9B71-5AB708FFFE21}" name="R/MATERIAL" dataDxfId="106">
      <calculatedColumnFormula>+I3-H3</calculatedColumnFormula>
    </tableColumn>
    <tableColumn id="8" xr3:uid="{5658FA80-FA32-42CA-ACF3-448EC27B82A2}" name="RECEIPTS TO" dataDxfId="105" totalsRowDxfId="104"/>
    <tableColumn id="14" xr3:uid="{7D8A48AC-D735-4CE1-8564-CB5D115C5F36}" name="RETURNS " dataDxfId="103" totalsRowDxfId="102"/>
    <tableColumn id="15" xr3:uid="{E9CAF63E-322B-41F6-8079-5BCC06E27908}" name="EXCHANGED TO" dataDxfId="101" totalsRowDxfId="100"/>
    <tableColumn id="16" xr3:uid="{53AF4AAA-064E-48D8-9AF5-4D7BD2C71B28}" name="SALES TO" dataDxfId="99" totalsRowDxfId="98"/>
    <tableColumn id="17" xr3:uid="{E2A563C3-706B-4D95-A7E4-D1B46B4AAF2A}" name="ISSUES TO" dataDxfId="97" totalsRowDxfId="96"/>
    <tableColumn id="18" xr3:uid="{DAC65D4E-29C2-40EA-93AF-C6DC2D801103}" name="AVE RECEIPTS" dataDxfId="95" totalsRowDxfId="94"/>
    <tableColumn id="19" xr3:uid="{62B8CA46-8DBC-4EB5-B13C-0C132EDD4654}" name="AVE RETURNS" dataDxfId="93" totalsRowDxfId="92"/>
    <tableColumn id="20" xr3:uid="{1EF11101-98D3-42A5-BF8A-2AEF34789D89}" name="AVE EXCHANGED" dataDxfId="91" totalsRowDxfId="90"/>
    <tableColumn id="21" xr3:uid="{6D6F5A77-9C1A-4BD3-A325-2DF25D2C65F0}" name="AVE SALES" dataDxfId="89" totalsRowDxfId="88"/>
    <tableColumn id="9" xr3:uid="{73DEF77E-29B3-4F7C-9EB5-54859C4DCF4E}" name="AVE ISSUES" dataDxfId="87" totalsRowDxfId="86"/>
    <tableColumn id="10" xr3:uid="{E10D976E-188C-41EF-87D4-C5CAE44A2388}" name="STOCK" totalsRowFunction="count" dataDxfId="85" totalsRowDxfId="84">
      <calculatedColumnFormula>IFERROR(+H3/(P3+Q3+R3+S3+T3),0)</calculatedColumnFormula>
    </tableColumn>
  </tableColumns>
  <tableStyleInfo showFirstColumn="0" showLastColumn="0" showRowStripes="0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ADFF2B2-40D7-45B2-BBA5-C1F311180591}" name="Table132" displayName="Table132" ref="A2:U158" headerRowDxfId="83" dataDxfId="81" totalsRowDxfId="79" headerRowBorderDxfId="82" tableBorderDxfId="80">
  <autoFilter ref="A2:U158" xr:uid="{5ADFF2B2-40D7-45B2-BBA5-C1F311180591}"/>
  <tableColumns count="21">
    <tableColumn id="1" xr3:uid="{61C3A646-200D-4BF7-8D10-BA68319134D6}" name="DESCRIPTION  AND  CODE " totalsRowLabel="Total" dataDxfId="78" totalsRowDxfId="77"/>
    <tableColumn id="2" xr3:uid="{00CD8FB4-C030-47FD-A38A-82717D67DFC1}" name="OPENING " dataDxfId="76"/>
    <tableColumn id="3" xr3:uid="{64424504-CBB7-4AA4-9E0B-70B63B787D3C}" name="RECEIPTS" dataDxfId="75"/>
    <tableColumn id="12" xr3:uid="{BF2A1A56-B2FF-4305-A330-CBF5A66D9FD3}" name="RETURNS" dataDxfId="74" totalsRowDxfId="73"/>
    <tableColumn id="13" xr3:uid="{B1D2D48F-80CC-43E6-B0A2-41CE4C783219}" name="EXCHANGED" dataDxfId="72" totalsRowDxfId="71"/>
    <tableColumn id="11" xr3:uid="{32A2344F-9B93-4D19-9B89-3AC071CD5A07}" name="SALES" dataDxfId="70" totalsRowDxfId="69"/>
    <tableColumn id="4" xr3:uid="{23A1538D-46BA-4106-983B-201DB3822893}" name="ISSUES" dataDxfId="68" totalsRowDxfId="67"/>
    <tableColumn id="5" xr3:uid="{EDA55F6D-C2E7-4AD9-81BF-E5FDE2FEB9D7}" name="THEORETICAL" dataDxfId="66"/>
    <tableColumn id="6" xr3:uid="{7C014305-0B95-464C-8683-CBA44C3F9B33}" name="PHYSICAL" dataDxfId="65"/>
    <tableColumn id="7" xr3:uid="{E5F3EADF-3E9D-4E0D-A004-B08351BF8179}" name="R/MATERIAL" dataDxfId="64">
      <calculatedColumnFormula>+I3-H3</calculatedColumnFormula>
    </tableColumn>
    <tableColumn id="8" xr3:uid="{17EF5560-A365-406F-AFE3-D30945B8276E}" name="RECEIPTS TO" dataDxfId="63" totalsRowDxfId="62"/>
    <tableColumn id="14" xr3:uid="{D79287AD-29F8-427E-B551-311E5EF00D0D}" name="RETURNS " dataDxfId="61" totalsRowDxfId="60"/>
    <tableColumn id="15" xr3:uid="{A0F57958-A480-4ABB-BE30-C2AD863F7F39}" name="EXCHANGED TO" dataDxfId="59" totalsRowDxfId="58"/>
    <tableColumn id="16" xr3:uid="{D81F5A70-D847-4D44-8A12-BCC1DE08F6F0}" name="SALES TO" dataDxfId="57" totalsRowDxfId="56"/>
    <tableColumn id="17" xr3:uid="{5DC12D0C-20C5-405F-BA16-F26FF7164E2F}" name="ISSUES TO" dataDxfId="55" totalsRowDxfId="54"/>
    <tableColumn id="18" xr3:uid="{4B38FD31-1EC1-400C-AF8A-90B70FADB868}" name="AVE RECEIPTS" dataDxfId="53" totalsRowDxfId="52"/>
    <tableColumn id="19" xr3:uid="{136F4BE5-2D2D-4BC2-B275-DFEA86C30085}" name="AVE RETURNS" dataDxfId="51" totalsRowDxfId="50"/>
    <tableColumn id="20" xr3:uid="{5B1C22D0-B5C2-4719-98BF-FFE9B5D4D9D2}" name="AVE EXCHANGED" dataDxfId="49" totalsRowDxfId="48"/>
    <tableColumn id="21" xr3:uid="{37EDB46F-5FEE-4AEE-AF34-A4C6B879DF59}" name="AVE SALES" dataDxfId="47" totalsRowDxfId="46"/>
    <tableColumn id="9" xr3:uid="{542822B0-9211-4363-985E-C51CEAD00636}" name="AVE ISSUES" dataDxfId="45" totalsRowDxfId="44"/>
    <tableColumn id="10" xr3:uid="{EFB086A0-345F-4764-B911-C2FB6FBBC2CF}" name="STOCK" totalsRowFunction="count" dataDxfId="43" totalsRowDxfId="42">
      <calculatedColumnFormula>IFERROR(+H3/(P3+Q3+R3+S3+T3),0)</calculatedColumnFormula>
    </tableColumn>
  </tableColumns>
  <tableStyleInfo name="TableStyleMedium24" showFirstColumn="0" showLastColumn="0" showRowStripes="1" showColumnStripes="1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B41ED4D-B78C-4A26-ACAA-A2EDE3F64DED}" name="Table134" displayName="Table134" ref="A2:U158" headerRowDxfId="41" dataDxfId="39" totalsRowDxfId="37" headerRowBorderDxfId="40" tableBorderDxfId="38">
  <autoFilter ref="A2:U158" xr:uid="{FB41ED4D-B78C-4A26-ACAA-A2EDE3F64DED}"/>
  <tableColumns count="21">
    <tableColumn id="1" xr3:uid="{14AA08D6-AEB9-4752-8E67-AF8343537FEE}" name="DESCRIPTION  AND  CODE " totalsRowLabel="Total" dataDxfId="36" totalsRowDxfId="35"/>
    <tableColumn id="2" xr3:uid="{4FF7A3A2-3517-44DB-83E2-1D19563AF6B9}" name="OPENING " dataDxfId="34"/>
    <tableColumn id="3" xr3:uid="{857A6DC0-0960-4DFC-94B6-A879ED7BC2ED}" name="RECEIPTS" dataDxfId="33"/>
    <tableColumn id="12" xr3:uid="{FF9B8D66-F803-438D-9C30-2E626D2EB77F}" name="RETURNS" dataDxfId="32" totalsRowDxfId="31"/>
    <tableColumn id="13" xr3:uid="{84C9E563-7845-4CAE-A8FB-23B6D5E21E1B}" name="EXCHANGED" dataDxfId="30" totalsRowDxfId="29"/>
    <tableColumn id="11" xr3:uid="{C7D47621-3DDE-439A-88C4-D46AAE55AA14}" name="SALES" dataDxfId="28" totalsRowDxfId="27"/>
    <tableColumn id="4" xr3:uid="{80DCF28A-FD5E-498E-9429-3E76DA73937B}" name="ISSUES" dataDxfId="26" totalsRowDxfId="25"/>
    <tableColumn id="5" xr3:uid="{FB291104-12F7-46E4-8F36-25269BB5765E}" name="THEORETICAL" dataDxfId="24"/>
    <tableColumn id="6" xr3:uid="{EAD3D01F-BA3C-494B-9B37-B398C83B9AB5}" name="PHYSICAL" dataDxfId="23"/>
    <tableColumn id="7" xr3:uid="{A212050F-6251-4F7E-8510-CCE275D7BF73}" name="R/MATERIAL" dataDxfId="22">
      <calculatedColumnFormula>+Table134[[#This Row],[PHYSICAL]]-Table134[[#This Row],[THEORETICAL]]</calculatedColumnFormula>
    </tableColumn>
    <tableColumn id="8" xr3:uid="{21BDCE9B-D26C-413B-B28A-C131EA406811}" name="RECEIPTS TO" dataDxfId="21" totalsRowDxfId="20"/>
    <tableColumn id="14" xr3:uid="{6F27AE53-6D54-43C4-87C6-44380A9B80FB}" name="RETURNS " dataDxfId="19" totalsRowDxfId="18"/>
    <tableColumn id="15" xr3:uid="{7A20FB2C-B8AE-4A33-BE7D-B0EABC271461}" name="EXCHANGED TO" dataDxfId="17" totalsRowDxfId="16"/>
    <tableColumn id="16" xr3:uid="{E0F0E21B-8DCF-497A-A61E-9D1140FBF41E}" name="SALES TO" dataDxfId="15" totalsRowDxfId="14"/>
    <tableColumn id="17" xr3:uid="{514BB6DC-90E7-4F7D-91C5-EBB491753348}" name="ISSUES TO" dataDxfId="13" totalsRowDxfId="12"/>
    <tableColumn id="18" xr3:uid="{F74E42DE-BDD6-43A5-89E0-FCED7EAE079A}" name="AVE RECEIPTS" dataDxfId="11" totalsRowDxfId="10"/>
    <tableColumn id="19" xr3:uid="{834A401B-6B7B-404D-BC6D-CD9EEFE194BC}" name="AVE RETURNS" dataDxfId="9" totalsRowDxfId="8"/>
    <tableColumn id="20" xr3:uid="{67C49BEE-06EE-41C4-BA04-CCA7FBA9BC90}" name="AVE EXCHANGED" dataDxfId="7" totalsRowDxfId="6"/>
    <tableColumn id="21" xr3:uid="{A1D3E5F3-871B-48FC-9535-07236F712C83}" name="AVE SALES" dataDxfId="5" totalsRowDxfId="4"/>
    <tableColumn id="9" xr3:uid="{DE8D2F5F-D71C-4F5E-903E-F8C586ED7E4C}" name="AVE ISSUES" dataDxfId="3" totalsRowDxfId="2"/>
    <tableColumn id="10" xr3:uid="{505795C0-CE91-4197-AB1E-041C8B9AD76C}" name="STOCK" totalsRowFunction="count" dataDxfId="1" totalsRowDxfId="0">
      <calculatedColumnFormula>IFERROR(+H3/(P3+Q3+R3+S3+T3),0)</calculatedColumnFormula>
    </tableColumn>
  </tableColumns>
  <tableStyleInfo name="TableStyleMedium26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8BF7-73C2-454A-8264-A05AA89A50E4}">
  <sheetPr>
    <tabColor rgb="FF00B050"/>
  </sheetPr>
  <dimension ref="A1:U347"/>
  <sheetViews>
    <sheetView showGridLines="0" topLeftCell="A51" zoomScale="96" zoomScaleNormal="96" workbookViewId="0">
      <pane xSplit="2" topLeftCell="D1" activePane="topRight" state="frozen"/>
      <selection pane="topRight" activeCell="A2" sqref="A2:A156"/>
    </sheetView>
  </sheetViews>
  <sheetFormatPr defaultRowHeight="15" x14ac:dyDescent="0.25"/>
  <cols>
    <col min="1" max="1" width="46.28515625" customWidth="1"/>
    <col min="2" max="2" width="15.7109375" style="5" customWidth="1"/>
    <col min="3" max="3" width="11" style="6" customWidth="1"/>
    <col min="4" max="4" width="12.140625" style="2" customWidth="1"/>
    <col min="5" max="5" width="12" style="3" customWidth="1"/>
    <col min="6" max="6" width="10.85546875" style="11" customWidth="1"/>
    <col min="7" max="7" width="13.140625" style="1" customWidth="1"/>
    <col min="8" max="8" width="14.42578125" style="2" customWidth="1"/>
    <col min="9" max="9" width="15.5703125" style="6" customWidth="1"/>
    <col min="10" max="10" width="13" style="4" customWidth="1"/>
    <col min="11" max="11" width="13.5703125" style="6" customWidth="1"/>
    <col min="12" max="12" width="11.28515625" style="2" customWidth="1"/>
    <col min="13" max="13" width="13.85546875" style="3" customWidth="1"/>
    <col min="14" max="14" width="11.28515625" style="5" customWidth="1"/>
    <col min="15" max="15" width="11.28515625" style="168" customWidth="1"/>
    <col min="16" max="16" width="11.7109375" style="6" customWidth="1"/>
    <col min="17" max="17" width="11.28515625" style="2" customWidth="1"/>
    <col min="18" max="18" width="11.42578125" style="3" customWidth="1"/>
    <col min="19" max="19" width="11.28515625" style="5" customWidth="1"/>
    <col min="20" max="20" width="11" style="1" customWidth="1"/>
    <col min="21" max="21" width="11.28515625" style="3" customWidth="1"/>
  </cols>
  <sheetData>
    <row r="1" spans="1:21" x14ac:dyDescent="0.25">
      <c r="A1" s="12" t="s">
        <v>174</v>
      </c>
      <c r="B1" s="13"/>
      <c r="C1" s="13"/>
      <c r="D1" s="180"/>
      <c r="E1" s="181"/>
      <c r="F1" s="182"/>
      <c r="G1" s="237"/>
      <c r="H1" s="12"/>
      <c r="I1" s="12"/>
      <c r="J1" s="20"/>
      <c r="K1" s="12"/>
      <c r="L1" s="21"/>
      <c r="M1" s="22"/>
      <c r="N1" s="23"/>
      <c r="O1" s="159"/>
      <c r="P1" s="12"/>
      <c r="Q1" s="21"/>
      <c r="R1" s="22"/>
      <c r="S1" s="23"/>
      <c r="T1" s="24"/>
      <c r="U1" s="22"/>
    </row>
    <row r="2" spans="1:21" x14ac:dyDescent="0.25">
      <c r="A2" s="25" t="s">
        <v>14</v>
      </c>
      <c r="B2" s="26" t="s">
        <v>12</v>
      </c>
      <c r="C2" s="32" t="s">
        <v>5</v>
      </c>
      <c r="D2" s="31" t="s">
        <v>15</v>
      </c>
      <c r="E2" s="34" t="s">
        <v>17</v>
      </c>
      <c r="F2" s="26" t="s">
        <v>16</v>
      </c>
      <c r="G2" s="160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160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160" t="s">
        <v>3</v>
      </c>
      <c r="U2" s="36" t="s">
        <v>4</v>
      </c>
    </row>
    <row r="3" spans="1:21" ht="15.75" thickBot="1" x14ac:dyDescent="0.3">
      <c r="A3" s="37"/>
      <c r="B3" s="183" t="s">
        <v>4</v>
      </c>
      <c r="C3" s="184"/>
      <c r="D3" s="185"/>
      <c r="E3" s="186"/>
      <c r="F3" s="183"/>
      <c r="G3" s="238"/>
      <c r="H3" s="185" t="s">
        <v>7</v>
      </c>
      <c r="I3" s="27" t="s">
        <v>7</v>
      </c>
      <c r="J3" s="187" t="s">
        <v>8</v>
      </c>
      <c r="K3" s="184" t="s">
        <v>9</v>
      </c>
      <c r="L3" s="185" t="s">
        <v>18</v>
      </c>
      <c r="M3" s="186" t="s">
        <v>26</v>
      </c>
      <c r="N3" s="183" t="s">
        <v>26</v>
      </c>
      <c r="O3" s="238" t="s">
        <v>9</v>
      </c>
      <c r="P3" s="184" t="s">
        <v>10</v>
      </c>
      <c r="Q3" s="185" t="s">
        <v>10</v>
      </c>
      <c r="R3" s="186" t="s">
        <v>10</v>
      </c>
      <c r="S3" s="183"/>
      <c r="T3" s="238" t="s">
        <v>10</v>
      </c>
      <c r="U3" s="188" t="s">
        <v>11</v>
      </c>
    </row>
    <row r="4" spans="1:21" x14ac:dyDescent="0.25">
      <c r="A4" s="40" t="s">
        <v>100</v>
      </c>
      <c r="B4" s="47"/>
      <c r="C4" s="48"/>
      <c r="D4" s="49"/>
      <c r="E4" s="50"/>
      <c r="F4" s="47"/>
      <c r="G4" s="163"/>
      <c r="H4" s="49"/>
      <c r="I4" s="42"/>
      <c r="J4" s="51"/>
      <c r="K4" s="48"/>
      <c r="L4" s="49"/>
      <c r="M4" s="50"/>
      <c r="N4" s="47"/>
      <c r="O4" s="163"/>
      <c r="P4" s="48"/>
      <c r="Q4" s="49"/>
      <c r="R4" s="50"/>
      <c r="S4" s="47"/>
      <c r="T4" s="163"/>
      <c r="U4" s="54"/>
    </row>
    <row r="5" spans="1:21" x14ac:dyDescent="0.25">
      <c r="A5" s="189" t="s">
        <v>154</v>
      </c>
      <c r="B5" s="47">
        <v>0</v>
      </c>
      <c r="C5" s="48">
        <v>0</v>
      </c>
      <c r="D5" s="49">
        <v>0</v>
      </c>
      <c r="E5" s="50">
        <v>0</v>
      </c>
      <c r="F5" s="47">
        <v>0</v>
      </c>
      <c r="G5" s="163">
        <v>0</v>
      </c>
      <c r="H5" s="49">
        <f>+(Table1[[#This Row],[OPENING ]]+Table1[[#This Row],[RECEIPTS]]+Table1[[#This Row],[RETURNS]])-(Table1[[#This Row],[ISSUES]]+Table1[[#This Row],[EXCHANGED]]+Table1[[#This Row],[SALES]])</f>
        <v>0</v>
      </c>
      <c r="I5" s="48">
        <v>0</v>
      </c>
      <c r="J5" s="51">
        <f>+Table1[[#This Row],[PHYSICAL]]-Table1[[#This Row],[THEORETICAL]]</f>
        <v>0</v>
      </c>
      <c r="K5" s="48">
        <f>+Table1[[#This Row],[RECEIPTS]]</f>
        <v>0</v>
      </c>
      <c r="L5" s="49">
        <f>+Table1[[#This Row],[RETURNS]]</f>
        <v>0</v>
      </c>
      <c r="M5" s="50">
        <f>+Table1[[#This Row],[EXCHANGED]]</f>
        <v>0</v>
      </c>
      <c r="N5" s="47">
        <f>+Table1[[#This Row],[SALES]]</f>
        <v>0</v>
      </c>
      <c r="O5" s="163">
        <f>+Table1[[#This Row],[ISSUES]]</f>
        <v>0</v>
      </c>
      <c r="P5" s="48">
        <f>Table1[[#This Row],[RECEIPTS TO]]/1</f>
        <v>0</v>
      </c>
      <c r="Q5" s="49">
        <f>+Table1[[#This Row],[RETURNS ]]/1</f>
        <v>0</v>
      </c>
      <c r="R5" s="50">
        <f>+Table1[[#This Row],[EXCHANGED TO]]/1</f>
        <v>0</v>
      </c>
      <c r="S5" s="47">
        <f>+Table1[[#This Row],[SALES TO]]/1</f>
        <v>0</v>
      </c>
      <c r="T5" s="163">
        <f>+Table1[[#This Row],[ISSUES TO]]/1</f>
        <v>0</v>
      </c>
      <c r="U5" s="54">
        <f>IFERROR(+H5/(P5+Q5+R5+S5+T5),0)</f>
        <v>0</v>
      </c>
    </row>
    <row r="6" spans="1:21" x14ac:dyDescent="0.25">
      <c r="A6" s="189"/>
      <c r="B6" s="47">
        <v>0</v>
      </c>
      <c r="C6" s="48">
        <v>0</v>
      </c>
      <c r="D6" s="49">
        <v>0</v>
      </c>
      <c r="E6" s="50">
        <v>0</v>
      </c>
      <c r="F6" s="47">
        <v>0</v>
      </c>
      <c r="G6" s="163">
        <v>0</v>
      </c>
      <c r="H6" s="49">
        <f>+(Table1[[#This Row],[OPENING ]]+Table1[[#This Row],[RECEIPTS]]+Table1[[#This Row],[RETURNS]])-(Table1[[#This Row],[ISSUES]]+Table1[[#This Row],[EXCHANGED]]+Table1[[#This Row],[SALES]])</f>
        <v>0</v>
      </c>
      <c r="I6" s="48">
        <v>0</v>
      </c>
      <c r="J6" s="51">
        <f>+Table1[[#This Row],[PHYSICAL]]-Table1[[#This Row],[THEORETICAL]]</f>
        <v>0</v>
      </c>
      <c r="K6" s="48">
        <f>+Table1[[#This Row],[RECEIPTS]]</f>
        <v>0</v>
      </c>
      <c r="L6" s="49">
        <f>+Table1[[#This Row],[RETURNS]]</f>
        <v>0</v>
      </c>
      <c r="M6" s="50">
        <f>+Table1[[#This Row],[EXCHANGED]]</f>
        <v>0</v>
      </c>
      <c r="N6" s="47">
        <f>+Table1[[#This Row],[SALES]]</f>
        <v>0</v>
      </c>
      <c r="O6" s="163">
        <f>+Table1[[#This Row],[ISSUES]]</f>
        <v>0</v>
      </c>
      <c r="P6" s="48">
        <f>Table1[[#This Row],[RECEIPTS TO]]/1</f>
        <v>0</v>
      </c>
      <c r="Q6" s="49">
        <f>+Table1[[#This Row],[RETURNS ]]/1</f>
        <v>0</v>
      </c>
      <c r="R6" s="50">
        <f>+Table1[[#This Row],[EXCHANGED TO]]/1</f>
        <v>0</v>
      </c>
      <c r="S6" s="47">
        <f>+Table1[[#This Row],[SALES TO]]/1</f>
        <v>0</v>
      </c>
      <c r="T6" s="163">
        <f>+Table1[[#This Row],[ISSUES TO]]/1</f>
        <v>0</v>
      </c>
      <c r="U6" s="54">
        <f>IFERROR(+H6/(P6+Q6+R6+S6+T6),0)</f>
        <v>0</v>
      </c>
    </row>
    <row r="7" spans="1:21" x14ac:dyDescent="0.25">
      <c r="A7" s="189"/>
      <c r="B7" s="47">
        <v>0</v>
      </c>
      <c r="C7" s="48">
        <v>0</v>
      </c>
      <c r="D7" s="49">
        <v>0</v>
      </c>
      <c r="E7" s="50">
        <v>0</v>
      </c>
      <c r="F7" s="47">
        <v>0</v>
      </c>
      <c r="G7" s="163">
        <v>0</v>
      </c>
      <c r="H7" s="49">
        <f>+(Table1[[#This Row],[OPENING ]]+Table1[[#This Row],[RECEIPTS]]+Table1[[#This Row],[RETURNS]])-(Table1[[#This Row],[ISSUES]]+Table1[[#This Row],[EXCHANGED]]+Table1[[#This Row],[SALES]])</f>
        <v>0</v>
      </c>
      <c r="I7" s="48">
        <v>0</v>
      </c>
      <c r="J7" s="51">
        <f>+Table1[[#This Row],[PHYSICAL]]-Table1[[#This Row],[THEORETICAL]]</f>
        <v>0</v>
      </c>
      <c r="K7" s="48">
        <f>+Table1[[#This Row],[RECEIPTS]]</f>
        <v>0</v>
      </c>
      <c r="L7" s="49">
        <f>+Table1[[#This Row],[RETURNS]]</f>
        <v>0</v>
      </c>
      <c r="M7" s="50">
        <f>+Table1[[#This Row],[EXCHANGED]]</f>
        <v>0</v>
      </c>
      <c r="N7" s="47">
        <f>+Table1[[#This Row],[SALES]]</f>
        <v>0</v>
      </c>
      <c r="O7" s="163">
        <f>+Table1[[#This Row],[ISSUES]]</f>
        <v>0</v>
      </c>
      <c r="P7" s="48">
        <f>Table1[[#This Row],[RECEIPTS TO]]/1</f>
        <v>0</v>
      </c>
      <c r="Q7" s="49">
        <f>+Table1[[#This Row],[RETURNS ]]/1</f>
        <v>0</v>
      </c>
      <c r="R7" s="50">
        <f>+Table1[[#This Row],[EXCHANGED TO]]/1</f>
        <v>0</v>
      </c>
      <c r="S7" s="47">
        <f>+Table1[[#This Row],[SALES TO]]/1</f>
        <v>0</v>
      </c>
      <c r="T7" s="163">
        <f>+Table1[[#This Row],[ISSUES TO]]/1</f>
        <v>0</v>
      </c>
      <c r="U7" s="54">
        <f t="shared" ref="U7:U26" si="0">IFERROR(+H7/(P7+Q7+R7+S7+T7),0)</f>
        <v>0</v>
      </c>
    </row>
    <row r="8" spans="1:21" x14ac:dyDescent="0.25">
      <c r="A8" s="189" t="s">
        <v>30</v>
      </c>
      <c r="B8" s="47">
        <v>8.5</v>
      </c>
      <c r="C8" s="48">
        <v>0</v>
      </c>
      <c r="D8" s="49">
        <v>0</v>
      </c>
      <c r="E8" s="50">
        <v>0</v>
      </c>
      <c r="F8" s="47">
        <v>0</v>
      </c>
      <c r="G8" s="163">
        <v>0</v>
      </c>
      <c r="H8" s="49">
        <f>+(Table1[[#This Row],[OPENING ]]+Table1[[#This Row],[RECEIPTS]]+Table1[[#This Row],[RETURNS]])-(Table1[[#This Row],[ISSUES]]+Table1[[#This Row],[EXCHANGED]]+Table1[[#This Row],[SALES]])</f>
        <v>8.5</v>
      </c>
      <c r="I8" s="48">
        <v>8.5</v>
      </c>
      <c r="J8" s="51">
        <f>+Table1[[#This Row],[PHYSICAL]]-Table1[[#This Row],[THEORETICAL]]</f>
        <v>0</v>
      </c>
      <c r="K8" s="48">
        <f>+Table1[[#This Row],[RECEIPTS]]</f>
        <v>0</v>
      </c>
      <c r="L8" s="49">
        <f>+Table1[[#This Row],[RETURNS]]</f>
        <v>0</v>
      </c>
      <c r="M8" s="50">
        <f>+Table1[[#This Row],[EXCHANGED]]</f>
        <v>0</v>
      </c>
      <c r="N8" s="47">
        <f>+Table1[[#This Row],[SALES]]</f>
        <v>0</v>
      </c>
      <c r="O8" s="163">
        <f>+Table1[[#This Row],[ISSUES]]</f>
        <v>0</v>
      </c>
      <c r="P8" s="48">
        <f>Table1[[#This Row],[RECEIPTS TO]]/1</f>
        <v>0</v>
      </c>
      <c r="Q8" s="49">
        <f>+Table1[[#This Row],[RETURNS ]]/1</f>
        <v>0</v>
      </c>
      <c r="R8" s="50">
        <f>+Table1[[#This Row],[EXCHANGED TO]]/1</f>
        <v>0</v>
      </c>
      <c r="S8" s="47">
        <f>+Table1[[#This Row],[SALES TO]]/1</f>
        <v>0</v>
      </c>
      <c r="T8" s="163">
        <f>+Table1[[#This Row],[ISSUES TO]]/1</f>
        <v>0</v>
      </c>
      <c r="U8" s="54">
        <f t="shared" si="0"/>
        <v>0</v>
      </c>
    </row>
    <row r="9" spans="1:21" x14ac:dyDescent="0.25">
      <c r="A9" s="189" t="s">
        <v>31</v>
      </c>
      <c r="B9" s="47">
        <v>15</v>
      </c>
      <c r="C9" s="48">
        <v>0</v>
      </c>
      <c r="D9" s="49">
        <v>0</v>
      </c>
      <c r="E9" s="50">
        <v>0</v>
      </c>
      <c r="F9" s="47">
        <v>0</v>
      </c>
      <c r="G9" s="163">
        <v>0</v>
      </c>
      <c r="H9" s="49">
        <f>+(Table1[[#This Row],[OPENING ]]+Table1[[#This Row],[RECEIPTS]]+Table1[[#This Row],[RETURNS]])-(Table1[[#This Row],[ISSUES]]+Table1[[#This Row],[EXCHANGED]]+Table1[[#This Row],[SALES]])</f>
        <v>15</v>
      </c>
      <c r="I9" s="48">
        <v>15</v>
      </c>
      <c r="J9" s="51">
        <f>+Table1[[#This Row],[PHYSICAL]]-Table1[[#This Row],[THEORETICAL]]</f>
        <v>0</v>
      </c>
      <c r="K9" s="48">
        <f>+Table1[[#This Row],[RECEIPTS]]</f>
        <v>0</v>
      </c>
      <c r="L9" s="49">
        <f>+Table1[[#This Row],[RETURNS]]</f>
        <v>0</v>
      </c>
      <c r="M9" s="50">
        <f>+Table1[[#This Row],[EXCHANGED]]</f>
        <v>0</v>
      </c>
      <c r="N9" s="47">
        <f>+Table1[[#This Row],[SALES]]</f>
        <v>0</v>
      </c>
      <c r="O9" s="163">
        <f>+Table1[[#This Row],[ISSUES]]</f>
        <v>0</v>
      </c>
      <c r="P9" s="48">
        <f>Table1[[#This Row],[RECEIPTS TO]]/1</f>
        <v>0</v>
      </c>
      <c r="Q9" s="49">
        <f>+Table1[[#This Row],[RETURNS ]]/1</f>
        <v>0</v>
      </c>
      <c r="R9" s="50">
        <f>+Table1[[#This Row],[EXCHANGED TO]]/1</f>
        <v>0</v>
      </c>
      <c r="S9" s="47">
        <f>+Table1[[#This Row],[SALES TO]]/1</f>
        <v>0</v>
      </c>
      <c r="T9" s="163">
        <f>+Table1[[#This Row],[ISSUES TO]]/1</f>
        <v>0</v>
      </c>
      <c r="U9" s="54">
        <f t="shared" si="0"/>
        <v>0</v>
      </c>
    </row>
    <row r="10" spans="1:21" x14ac:dyDescent="0.25">
      <c r="A10" s="189" t="s">
        <v>32</v>
      </c>
      <c r="B10" s="47">
        <v>18</v>
      </c>
      <c r="C10" s="48">
        <v>0</v>
      </c>
      <c r="D10" s="49">
        <v>0</v>
      </c>
      <c r="E10" s="50">
        <v>0</v>
      </c>
      <c r="F10" s="47">
        <v>0</v>
      </c>
      <c r="G10" s="163">
        <v>0</v>
      </c>
      <c r="H10" s="49">
        <f>+(Table1[[#This Row],[OPENING ]]+Table1[[#This Row],[RECEIPTS]]+Table1[[#This Row],[RETURNS]])-(Table1[[#This Row],[ISSUES]]+Table1[[#This Row],[EXCHANGED]]+Table1[[#This Row],[SALES]])</f>
        <v>18</v>
      </c>
      <c r="I10" s="48">
        <v>18</v>
      </c>
      <c r="J10" s="51">
        <f>+Table1[[#This Row],[PHYSICAL]]-Table1[[#This Row],[THEORETICAL]]</f>
        <v>0</v>
      </c>
      <c r="K10" s="48">
        <f>+Table1[[#This Row],[RECEIPTS]]</f>
        <v>0</v>
      </c>
      <c r="L10" s="49">
        <f>+Table1[[#This Row],[RETURNS]]</f>
        <v>0</v>
      </c>
      <c r="M10" s="50">
        <f>+Table1[[#This Row],[EXCHANGED]]</f>
        <v>0</v>
      </c>
      <c r="N10" s="47">
        <f>+Table1[[#This Row],[SALES]]</f>
        <v>0</v>
      </c>
      <c r="O10" s="163">
        <f>+Table1[[#This Row],[ISSUES]]</f>
        <v>0</v>
      </c>
      <c r="P10" s="48">
        <f>Table1[[#This Row],[RECEIPTS TO]]/1</f>
        <v>0</v>
      </c>
      <c r="Q10" s="49">
        <f>+Table1[[#This Row],[RETURNS ]]/1</f>
        <v>0</v>
      </c>
      <c r="R10" s="50">
        <f>+Table1[[#This Row],[EXCHANGED TO]]/1</f>
        <v>0</v>
      </c>
      <c r="S10" s="47">
        <f>+Table1[[#This Row],[SALES TO]]/1</f>
        <v>0</v>
      </c>
      <c r="T10" s="163">
        <f>+Table1[[#This Row],[ISSUES TO]]/1</f>
        <v>0</v>
      </c>
      <c r="U10" s="54">
        <f t="shared" si="0"/>
        <v>0</v>
      </c>
    </row>
    <row r="11" spans="1:21" x14ac:dyDescent="0.25">
      <c r="A11" s="189" t="s">
        <v>62</v>
      </c>
      <c r="B11" s="47">
        <v>10</v>
      </c>
      <c r="C11" s="48">
        <v>0</v>
      </c>
      <c r="D11" s="49">
        <v>0</v>
      </c>
      <c r="E11" s="50">
        <v>0</v>
      </c>
      <c r="F11" s="47">
        <v>0</v>
      </c>
      <c r="G11" s="163">
        <v>0</v>
      </c>
      <c r="H11" s="49">
        <f>+(Table1[[#This Row],[OPENING ]]+Table1[[#This Row],[RECEIPTS]]+Table1[[#This Row],[RETURNS]])-(Table1[[#This Row],[ISSUES]]+Table1[[#This Row],[EXCHANGED]]+Table1[[#This Row],[SALES]])</f>
        <v>10</v>
      </c>
      <c r="I11" s="48">
        <v>10</v>
      </c>
      <c r="J11" s="51">
        <f>+Table1[[#This Row],[PHYSICAL]]-Table1[[#This Row],[THEORETICAL]]</f>
        <v>0</v>
      </c>
      <c r="K11" s="48">
        <f>+Table1[[#This Row],[RECEIPTS]]</f>
        <v>0</v>
      </c>
      <c r="L11" s="49">
        <f>+Table1[[#This Row],[RETURNS]]</f>
        <v>0</v>
      </c>
      <c r="M11" s="50">
        <f>+Table1[[#This Row],[EXCHANGED]]</f>
        <v>0</v>
      </c>
      <c r="N11" s="47">
        <f>+Table1[[#This Row],[SALES]]</f>
        <v>0</v>
      </c>
      <c r="O11" s="163">
        <f>+Table1[[#This Row],[ISSUES]]</f>
        <v>0</v>
      </c>
      <c r="P11" s="48">
        <f>Table1[[#This Row],[RECEIPTS TO]]/1</f>
        <v>0</v>
      </c>
      <c r="Q11" s="49">
        <f>+Table1[[#This Row],[RETURNS ]]/1</f>
        <v>0</v>
      </c>
      <c r="R11" s="50">
        <f>+Table1[[#This Row],[EXCHANGED TO]]/1</f>
        <v>0</v>
      </c>
      <c r="S11" s="47">
        <f>+Table1[[#This Row],[SALES TO]]/1</f>
        <v>0</v>
      </c>
      <c r="T11" s="163">
        <f>+Table1[[#This Row],[ISSUES TO]]/1</f>
        <v>0</v>
      </c>
      <c r="U11" s="54">
        <f t="shared" si="0"/>
        <v>0</v>
      </c>
    </row>
    <row r="12" spans="1:21" x14ac:dyDescent="0.25">
      <c r="A12" s="189" t="s">
        <v>101</v>
      </c>
      <c r="B12" s="47">
        <v>28.6</v>
      </c>
      <c r="C12" s="48">
        <v>0</v>
      </c>
      <c r="D12" s="49">
        <v>0</v>
      </c>
      <c r="E12" s="50">
        <v>0</v>
      </c>
      <c r="F12" s="47">
        <v>0</v>
      </c>
      <c r="G12" s="163">
        <v>0</v>
      </c>
      <c r="H12" s="49">
        <f>+(Table1[[#This Row],[OPENING ]]+Table1[[#This Row],[RECEIPTS]]+Table1[[#This Row],[RETURNS]])-(Table1[[#This Row],[ISSUES]]+Table1[[#This Row],[EXCHANGED]]+Table1[[#This Row],[SALES]])</f>
        <v>28.6</v>
      </c>
      <c r="I12" s="48">
        <v>28.6</v>
      </c>
      <c r="J12" s="51">
        <f>+Table1[[#This Row],[PHYSICAL]]-Table1[[#This Row],[THEORETICAL]]</f>
        <v>0</v>
      </c>
      <c r="K12" s="48">
        <f>+Table1[[#This Row],[RECEIPTS]]</f>
        <v>0</v>
      </c>
      <c r="L12" s="49">
        <f>+Table1[[#This Row],[RETURNS]]</f>
        <v>0</v>
      </c>
      <c r="M12" s="50">
        <f>+Table1[[#This Row],[EXCHANGED]]</f>
        <v>0</v>
      </c>
      <c r="N12" s="47">
        <f>+Table1[[#This Row],[SALES]]</f>
        <v>0</v>
      </c>
      <c r="O12" s="163">
        <f>+Table1[[#This Row],[ISSUES]]</f>
        <v>0</v>
      </c>
      <c r="P12" s="48">
        <f>Table1[[#This Row],[RECEIPTS TO]]/1</f>
        <v>0</v>
      </c>
      <c r="Q12" s="49">
        <f>+Table1[[#This Row],[RETURNS ]]/1</f>
        <v>0</v>
      </c>
      <c r="R12" s="50">
        <f>+Table1[[#This Row],[EXCHANGED TO]]/1</f>
        <v>0</v>
      </c>
      <c r="S12" s="47">
        <f>+Table1[[#This Row],[SALES TO]]/1</f>
        <v>0</v>
      </c>
      <c r="T12" s="163">
        <f>+Table1[[#This Row],[ISSUES TO]]/1</f>
        <v>0</v>
      </c>
      <c r="U12" s="54">
        <f t="shared" si="0"/>
        <v>0</v>
      </c>
    </row>
    <row r="13" spans="1:21" x14ac:dyDescent="0.25">
      <c r="A13" s="189" t="s">
        <v>102</v>
      </c>
      <c r="B13" s="47">
        <v>23.5</v>
      </c>
      <c r="C13" s="48">
        <v>0</v>
      </c>
      <c r="D13" s="49">
        <v>0</v>
      </c>
      <c r="E13" s="50">
        <v>0</v>
      </c>
      <c r="F13" s="47">
        <v>0</v>
      </c>
      <c r="G13" s="163">
        <v>0</v>
      </c>
      <c r="H13" s="49">
        <f>+(Table1[[#This Row],[OPENING ]]+Table1[[#This Row],[RECEIPTS]]+Table1[[#This Row],[RETURNS]])-(Table1[[#This Row],[ISSUES]]+Table1[[#This Row],[EXCHANGED]]+Table1[[#This Row],[SALES]])</f>
        <v>23.5</v>
      </c>
      <c r="I13" s="48">
        <v>23.5</v>
      </c>
      <c r="J13" s="51">
        <f>+Table1[[#This Row],[PHYSICAL]]-Table1[[#This Row],[THEORETICAL]]</f>
        <v>0</v>
      </c>
      <c r="K13" s="48">
        <f>+Table1[[#This Row],[RECEIPTS]]</f>
        <v>0</v>
      </c>
      <c r="L13" s="49">
        <f>+Table1[[#This Row],[RETURNS]]</f>
        <v>0</v>
      </c>
      <c r="M13" s="50">
        <f>+Table1[[#This Row],[EXCHANGED]]</f>
        <v>0</v>
      </c>
      <c r="N13" s="47">
        <f>+Table1[[#This Row],[SALES]]</f>
        <v>0</v>
      </c>
      <c r="O13" s="163">
        <f>+Table1[[#This Row],[ISSUES]]</f>
        <v>0</v>
      </c>
      <c r="P13" s="48">
        <f>Table1[[#This Row],[RECEIPTS TO]]/1</f>
        <v>0</v>
      </c>
      <c r="Q13" s="49">
        <f>+Table1[[#This Row],[RETURNS ]]/1</f>
        <v>0</v>
      </c>
      <c r="R13" s="50">
        <f>+Table1[[#This Row],[EXCHANGED TO]]/1</f>
        <v>0</v>
      </c>
      <c r="S13" s="47">
        <f>+Table1[[#This Row],[SALES TO]]/1</f>
        <v>0</v>
      </c>
      <c r="T13" s="163">
        <f>+Table1[[#This Row],[ISSUES TO]]/1</f>
        <v>0</v>
      </c>
      <c r="U13" s="54">
        <f t="shared" si="0"/>
        <v>0</v>
      </c>
    </row>
    <row r="14" spans="1:21" x14ac:dyDescent="0.25">
      <c r="A14" s="189" t="s">
        <v>103</v>
      </c>
      <c r="B14" s="47">
        <v>30.5</v>
      </c>
      <c r="C14" s="48">
        <v>0</v>
      </c>
      <c r="D14" s="49">
        <v>0</v>
      </c>
      <c r="E14" s="50">
        <v>0</v>
      </c>
      <c r="F14" s="47">
        <v>0</v>
      </c>
      <c r="G14" s="163">
        <v>0</v>
      </c>
      <c r="H14" s="49">
        <f>+(Table1[[#This Row],[OPENING ]]+Table1[[#This Row],[RECEIPTS]]+Table1[[#This Row],[RETURNS]])-(Table1[[#This Row],[ISSUES]]+Table1[[#This Row],[EXCHANGED]]+Table1[[#This Row],[SALES]])</f>
        <v>30.5</v>
      </c>
      <c r="I14" s="48">
        <v>30.5</v>
      </c>
      <c r="J14" s="51">
        <f>+Table1[[#This Row],[PHYSICAL]]-Table1[[#This Row],[THEORETICAL]]</f>
        <v>0</v>
      </c>
      <c r="K14" s="48">
        <f>+Table1[[#This Row],[RECEIPTS]]</f>
        <v>0</v>
      </c>
      <c r="L14" s="49">
        <f>+Table1[[#This Row],[RETURNS]]</f>
        <v>0</v>
      </c>
      <c r="M14" s="50">
        <f>+Table1[[#This Row],[EXCHANGED]]</f>
        <v>0</v>
      </c>
      <c r="N14" s="47">
        <f>+Table1[[#This Row],[SALES]]</f>
        <v>0</v>
      </c>
      <c r="O14" s="163">
        <f>+Table1[[#This Row],[ISSUES]]</f>
        <v>0</v>
      </c>
      <c r="P14" s="48">
        <f>Table1[[#This Row],[RECEIPTS TO]]/1</f>
        <v>0</v>
      </c>
      <c r="Q14" s="49">
        <f>+Table1[[#This Row],[RETURNS ]]/1</f>
        <v>0</v>
      </c>
      <c r="R14" s="50">
        <f>+Table1[[#This Row],[EXCHANGED TO]]/1</f>
        <v>0</v>
      </c>
      <c r="S14" s="47">
        <f>+Table1[[#This Row],[SALES TO]]/1</f>
        <v>0</v>
      </c>
      <c r="T14" s="163">
        <f>+Table1[[#This Row],[ISSUES TO]]/1</f>
        <v>0</v>
      </c>
      <c r="U14" s="54">
        <f t="shared" si="0"/>
        <v>0</v>
      </c>
    </row>
    <row r="15" spans="1:21" x14ac:dyDescent="0.25">
      <c r="A15" s="189" t="s">
        <v>104</v>
      </c>
      <c r="B15" s="47">
        <v>33.5</v>
      </c>
      <c r="C15" s="48">
        <v>0</v>
      </c>
      <c r="D15" s="49">
        <v>0</v>
      </c>
      <c r="E15" s="50">
        <v>0</v>
      </c>
      <c r="F15" s="47">
        <v>0</v>
      </c>
      <c r="G15" s="163">
        <v>0</v>
      </c>
      <c r="H15" s="49">
        <f>+(Table1[[#This Row],[OPENING ]]+Table1[[#This Row],[RECEIPTS]]+Table1[[#This Row],[RETURNS]])-(Table1[[#This Row],[ISSUES]]+Table1[[#This Row],[EXCHANGED]]+Table1[[#This Row],[SALES]])</f>
        <v>33.5</v>
      </c>
      <c r="I15" s="48">
        <v>33.5</v>
      </c>
      <c r="J15" s="51">
        <f>+Table1[[#This Row],[PHYSICAL]]-Table1[[#This Row],[THEORETICAL]]</f>
        <v>0</v>
      </c>
      <c r="K15" s="48">
        <f>+Table1[[#This Row],[RECEIPTS]]</f>
        <v>0</v>
      </c>
      <c r="L15" s="49">
        <f>+Table1[[#This Row],[RETURNS]]</f>
        <v>0</v>
      </c>
      <c r="M15" s="50">
        <f>+Table1[[#This Row],[EXCHANGED]]</f>
        <v>0</v>
      </c>
      <c r="N15" s="47">
        <f>+Table1[[#This Row],[SALES]]</f>
        <v>0</v>
      </c>
      <c r="O15" s="163">
        <f>+Table1[[#This Row],[ISSUES]]</f>
        <v>0</v>
      </c>
      <c r="P15" s="48">
        <f>Table1[[#This Row],[RECEIPTS TO]]/1</f>
        <v>0</v>
      </c>
      <c r="Q15" s="49">
        <f>+Table1[[#This Row],[RETURNS ]]/1</f>
        <v>0</v>
      </c>
      <c r="R15" s="50">
        <f>+Table1[[#This Row],[EXCHANGED TO]]/1</f>
        <v>0</v>
      </c>
      <c r="S15" s="47">
        <f>+Table1[[#This Row],[SALES TO]]/1</f>
        <v>0</v>
      </c>
      <c r="T15" s="163">
        <f>+Table1[[#This Row],[ISSUES TO]]/1</f>
        <v>0</v>
      </c>
      <c r="U15" s="54">
        <f t="shared" si="0"/>
        <v>0</v>
      </c>
    </row>
    <row r="16" spans="1:21" x14ac:dyDescent="0.25">
      <c r="A16" s="189" t="s">
        <v>64</v>
      </c>
      <c r="B16" s="47">
        <v>36</v>
      </c>
      <c r="C16" s="48">
        <v>0</v>
      </c>
      <c r="D16" s="49">
        <v>0</v>
      </c>
      <c r="E16" s="50">
        <v>0</v>
      </c>
      <c r="F16" s="47">
        <v>0</v>
      </c>
      <c r="G16" s="163">
        <v>0</v>
      </c>
      <c r="H16" s="49">
        <f>+(Table1[[#This Row],[OPENING ]]+Table1[[#This Row],[RECEIPTS]]+Table1[[#This Row],[RETURNS]])-(Table1[[#This Row],[ISSUES]]+Table1[[#This Row],[EXCHANGED]]+Table1[[#This Row],[SALES]])</f>
        <v>36</v>
      </c>
      <c r="I16" s="48">
        <v>36</v>
      </c>
      <c r="J16" s="51">
        <f>+Table1[[#This Row],[PHYSICAL]]-Table1[[#This Row],[THEORETICAL]]</f>
        <v>0</v>
      </c>
      <c r="K16" s="48">
        <f>+Table1[[#This Row],[RECEIPTS]]</f>
        <v>0</v>
      </c>
      <c r="L16" s="49">
        <f>+Table1[[#This Row],[RETURNS]]</f>
        <v>0</v>
      </c>
      <c r="M16" s="50">
        <f>+Table1[[#This Row],[EXCHANGED]]</f>
        <v>0</v>
      </c>
      <c r="N16" s="47">
        <f>+Table1[[#This Row],[SALES]]</f>
        <v>0</v>
      </c>
      <c r="O16" s="163">
        <f>+Table1[[#This Row],[ISSUES]]</f>
        <v>0</v>
      </c>
      <c r="P16" s="48">
        <f>Table1[[#This Row],[RECEIPTS TO]]/1</f>
        <v>0</v>
      </c>
      <c r="Q16" s="49">
        <f>+Table1[[#This Row],[RETURNS ]]/1</f>
        <v>0</v>
      </c>
      <c r="R16" s="50">
        <f>+Table1[[#This Row],[EXCHANGED TO]]/1</f>
        <v>0</v>
      </c>
      <c r="S16" s="47">
        <f>+Table1[[#This Row],[SALES TO]]/1</f>
        <v>0</v>
      </c>
      <c r="T16" s="163">
        <f>+Table1[[#This Row],[ISSUES TO]]/1</f>
        <v>0</v>
      </c>
      <c r="U16" s="54">
        <f t="shared" si="0"/>
        <v>0</v>
      </c>
    </row>
    <row r="17" spans="1:21" x14ac:dyDescent="0.25">
      <c r="A17" s="189" t="s">
        <v>65</v>
      </c>
      <c r="B17" s="47">
        <v>0</v>
      </c>
      <c r="C17" s="48">
        <v>0</v>
      </c>
      <c r="D17" s="49">
        <v>0</v>
      </c>
      <c r="E17" s="50">
        <v>0</v>
      </c>
      <c r="F17" s="47">
        <v>0</v>
      </c>
      <c r="G17" s="163">
        <v>0</v>
      </c>
      <c r="H17" s="49">
        <f>+(Table1[[#This Row],[OPENING ]]+Table1[[#This Row],[RECEIPTS]]+Table1[[#This Row],[RETURNS]])-(Table1[[#This Row],[ISSUES]]+Table1[[#This Row],[EXCHANGED]]+Table1[[#This Row],[SALES]])</f>
        <v>0</v>
      </c>
      <c r="I17" s="48"/>
      <c r="J17" s="51">
        <f>+Table1[[#This Row],[PHYSICAL]]-Table1[[#This Row],[THEORETICAL]]</f>
        <v>0</v>
      </c>
      <c r="K17" s="48">
        <f>+Table1[[#This Row],[RECEIPTS]]</f>
        <v>0</v>
      </c>
      <c r="L17" s="49">
        <f>+Table1[[#This Row],[RETURNS]]</f>
        <v>0</v>
      </c>
      <c r="M17" s="50">
        <f>+Table1[[#This Row],[EXCHANGED]]</f>
        <v>0</v>
      </c>
      <c r="N17" s="47">
        <f>+Table1[[#This Row],[SALES]]</f>
        <v>0</v>
      </c>
      <c r="O17" s="163">
        <f>+Table1[[#This Row],[ISSUES]]</f>
        <v>0</v>
      </c>
      <c r="P17" s="48">
        <f>Table1[[#This Row],[RECEIPTS TO]]/1</f>
        <v>0</v>
      </c>
      <c r="Q17" s="49">
        <f>+Table1[[#This Row],[RETURNS ]]/1</f>
        <v>0</v>
      </c>
      <c r="R17" s="50">
        <f>+Table1[[#This Row],[EXCHANGED TO]]/1</f>
        <v>0</v>
      </c>
      <c r="S17" s="47">
        <f>+Table1[[#This Row],[SALES TO]]/1</f>
        <v>0</v>
      </c>
      <c r="T17" s="163">
        <f>+Table1[[#This Row],[ISSUES TO]]/1</f>
        <v>0</v>
      </c>
      <c r="U17" s="54">
        <f t="shared" si="0"/>
        <v>0</v>
      </c>
    </row>
    <row r="18" spans="1:21" x14ac:dyDescent="0.25">
      <c r="A18" s="189" t="s">
        <v>63</v>
      </c>
      <c r="B18" s="47">
        <v>0</v>
      </c>
      <c r="C18" s="48">
        <v>0</v>
      </c>
      <c r="D18" s="49">
        <v>0</v>
      </c>
      <c r="E18" s="50">
        <v>0</v>
      </c>
      <c r="F18" s="47">
        <v>0</v>
      </c>
      <c r="G18" s="163">
        <v>0</v>
      </c>
      <c r="H18" s="49">
        <f>+(Table1[[#This Row],[OPENING ]]+Table1[[#This Row],[RECEIPTS]]+Table1[[#This Row],[RETURNS]])-(Table1[[#This Row],[ISSUES]]+Table1[[#This Row],[EXCHANGED]]+Table1[[#This Row],[SALES]])</f>
        <v>0</v>
      </c>
      <c r="I18" s="48"/>
      <c r="J18" s="51">
        <f>+Table1[[#This Row],[PHYSICAL]]-Table1[[#This Row],[THEORETICAL]]</f>
        <v>0</v>
      </c>
      <c r="K18" s="48">
        <f>+Table1[[#This Row],[RECEIPTS]]</f>
        <v>0</v>
      </c>
      <c r="L18" s="49">
        <f>+Table1[[#This Row],[RETURNS]]</f>
        <v>0</v>
      </c>
      <c r="M18" s="50">
        <f>+Table1[[#This Row],[EXCHANGED]]</f>
        <v>0</v>
      </c>
      <c r="N18" s="47">
        <f>+Table1[[#This Row],[SALES]]</f>
        <v>0</v>
      </c>
      <c r="O18" s="163">
        <f>+Table1[[#This Row],[ISSUES]]</f>
        <v>0</v>
      </c>
      <c r="P18" s="48">
        <f>Table1[[#This Row],[RECEIPTS TO]]/1</f>
        <v>0</v>
      </c>
      <c r="Q18" s="49">
        <f>+Table1[[#This Row],[RETURNS ]]/1</f>
        <v>0</v>
      </c>
      <c r="R18" s="50">
        <f>+Table1[[#This Row],[EXCHANGED TO]]/1</f>
        <v>0</v>
      </c>
      <c r="S18" s="47">
        <f>+Table1[[#This Row],[SALES TO]]/1</f>
        <v>0</v>
      </c>
      <c r="T18" s="163">
        <f>+Table1[[#This Row],[ISSUES TO]]/1</f>
        <v>0</v>
      </c>
      <c r="U18" s="54">
        <f t="shared" ref="U18:U24" si="1">IFERROR(+H18/(P18+Q18+R18+S18+T18),0)</f>
        <v>0</v>
      </c>
    </row>
    <row r="19" spans="1:21" x14ac:dyDescent="0.25">
      <c r="A19" s="189" t="s">
        <v>131</v>
      </c>
      <c r="B19" s="47">
        <v>27</v>
      </c>
      <c r="C19" s="48">
        <v>0</v>
      </c>
      <c r="D19" s="49">
        <v>0</v>
      </c>
      <c r="E19" s="50">
        <v>0</v>
      </c>
      <c r="F19" s="47">
        <v>0</v>
      </c>
      <c r="G19" s="163">
        <v>0</v>
      </c>
      <c r="H19" s="49">
        <f>+(Table1[[#This Row],[OPENING ]]+Table1[[#This Row],[RECEIPTS]]+Table1[[#This Row],[RETURNS]])-(Table1[[#This Row],[ISSUES]]+Table1[[#This Row],[EXCHANGED]]+Table1[[#This Row],[SALES]])</f>
        <v>27</v>
      </c>
      <c r="I19" s="48">
        <v>27</v>
      </c>
      <c r="J19" s="51">
        <f>+Table1[[#This Row],[PHYSICAL]]-Table1[[#This Row],[THEORETICAL]]</f>
        <v>0</v>
      </c>
      <c r="K19" s="48">
        <f>+Table1[[#This Row],[RECEIPTS]]</f>
        <v>0</v>
      </c>
      <c r="L19" s="49">
        <f>+Table1[[#This Row],[RETURNS]]</f>
        <v>0</v>
      </c>
      <c r="M19" s="50">
        <f>+Table1[[#This Row],[EXCHANGED]]</f>
        <v>0</v>
      </c>
      <c r="N19" s="47">
        <f>+Table1[[#This Row],[SALES]]</f>
        <v>0</v>
      </c>
      <c r="O19" s="163">
        <f>+Table1[[#This Row],[ISSUES]]</f>
        <v>0</v>
      </c>
      <c r="P19" s="48">
        <f>Table1[[#This Row],[RECEIPTS TO]]/1</f>
        <v>0</v>
      </c>
      <c r="Q19" s="49">
        <f>+Table1[[#This Row],[RETURNS ]]/1</f>
        <v>0</v>
      </c>
      <c r="R19" s="50">
        <f>+Table1[[#This Row],[EXCHANGED TO]]/1</f>
        <v>0</v>
      </c>
      <c r="S19" s="47">
        <f>+Table1[[#This Row],[SALES TO]]/1</f>
        <v>0</v>
      </c>
      <c r="T19" s="163">
        <f>+Table1[[#This Row],[ISSUES TO]]/1</f>
        <v>0</v>
      </c>
      <c r="U19" s="54">
        <f t="shared" si="1"/>
        <v>0</v>
      </c>
    </row>
    <row r="20" spans="1:21" x14ac:dyDescent="0.25">
      <c r="A20" s="189" t="s">
        <v>117</v>
      </c>
      <c r="B20" s="47">
        <v>228.5</v>
      </c>
      <c r="C20" s="48">
        <v>0</v>
      </c>
      <c r="D20" s="49">
        <v>0</v>
      </c>
      <c r="E20" s="50">
        <v>0</v>
      </c>
      <c r="F20" s="47">
        <v>0</v>
      </c>
      <c r="G20" s="163">
        <v>0</v>
      </c>
      <c r="H20" s="49">
        <f>+(Table1[[#This Row],[OPENING ]]+Table1[[#This Row],[RECEIPTS]]+Table1[[#This Row],[RETURNS]])-(Table1[[#This Row],[ISSUES]]+Table1[[#This Row],[EXCHANGED]]+Table1[[#This Row],[SALES]])</f>
        <v>228.5</v>
      </c>
      <c r="I20" s="48">
        <v>228.5</v>
      </c>
      <c r="J20" s="51">
        <f>+Table1[[#This Row],[PHYSICAL]]-Table1[[#This Row],[THEORETICAL]]</f>
        <v>0</v>
      </c>
      <c r="K20" s="48">
        <f>+Table1[[#This Row],[RECEIPTS]]</f>
        <v>0</v>
      </c>
      <c r="L20" s="49">
        <f>+Table1[[#This Row],[RETURNS]]</f>
        <v>0</v>
      </c>
      <c r="M20" s="50">
        <f>+Table1[[#This Row],[EXCHANGED]]</f>
        <v>0</v>
      </c>
      <c r="N20" s="47">
        <f>+Table1[[#This Row],[SALES]]</f>
        <v>0</v>
      </c>
      <c r="O20" s="163">
        <f>+Table1[[#This Row],[ISSUES]]</f>
        <v>0</v>
      </c>
      <c r="P20" s="48">
        <f>Table1[[#This Row],[RECEIPTS TO]]/1</f>
        <v>0</v>
      </c>
      <c r="Q20" s="49">
        <f>+Table1[[#This Row],[RETURNS ]]/1</f>
        <v>0</v>
      </c>
      <c r="R20" s="50">
        <f>+Table1[[#This Row],[EXCHANGED TO]]/1</f>
        <v>0</v>
      </c>
      <c r="S20" s="47">
        <f>+Table1[[#This Row],[SALES TO]]/1</f>
        <v>0</v>
      </c>
      <c r="T20" s="163">
        <f>+Table1[[#This Row],[ISSUES TO]]/1</f>
        <v>0</v>
      </c>
      <c r="U20" s="54">
        <f t="shared" si="1"/>
        <v>0</v>
      </c>
    </row>
    <row r="21" spans="1:21" x14ac:dyDescent="0.25">
      <c r="A21" s="189" t="s">
        <v>129</v>
      </c>
      <c r="B21" s="47">
        <v>70</v>
      </c>
      <c r="C21" s="48">
        <v>0</v>
      </c>
      <c r="D21" s="49">
        <v>0</v>
      </c>
      <c r="E21" s="50">
        <v>0</v>
      </c>
      <c r="F21" s="47">
        <v>0</v>
      </c>
      <c r="G21" s="163">
        <v>0</v>
      </c>
      <c r="H21" s="49">
        <f>+(Table1[[#This Row],[OPENING ]]+Table1[[#This Row],[RECEIPTS]]+Table1[[#This Row],[RETURNS]])-(Table1[[#This Row],[ISSUES]]+Table1[[#This Row],[EXCHANGED]]+Table1[[#This Row],[SALES]])</f>
        <v>70</v>
      </c>
      <c r="I21" s="48">
        <v>70</v>
      </c>
      <c r="J21" s="51">
        <f>+Table1[[#This Row],[PHYSICAL]]-Table1[[#This Row],[THEORETICAL]]</f>
        <v>0</v>
      </c>
      <c r="K21" s="48">
        <f>+Table1[[#This Row],[RECEIPTS]]</f>
        <v>0</v>
      </c>
      <c r="L21" s="49">
        <f>+Table1[[#This Row],[RETURNS]]</f>
        <v>0</v>
      </c>
      <c r="M21" s="50">
        <f>+Table1[[#This Row],[EXCHANGED]]</f>
        <v>0</v>
      </c>
      <c r="N21" s="47">
        <f>+Table1[[#This Row],[SALES]]</f>
        <v>0</v>
      </c>
      <c r="O21" s="163">
        <f>+Table1[[#This Row],[ISSUES]]</f>
        <v>0</v>
      </c>
      <c r="P21" s="48">
        <f>Table1[[#This Row],[RECEIPTS TO]]/1</f>
        <v>0</v>
      </c>
      <c r="Q21" s="49">
        <f>+Table1[[#This Row],[RETURNS ]]/1</f>
        <v>0</v>
      </c>
      <c r="R21" s="50">
        <f>+Table1[[#This Row],[EXCHANGED TO]]/1</f>
        <v>0</v>
      </c>
      <c r="S21" s="47">
        <f>+Table1[[#This Row],[SALES TO]]/1</f>
        <v>0</v>
      </c>
      <c r="T21" s="163">
        <f>+Table1[[#This Row],[ISSUES TO]]/1</f>
        <v>0</v>
      </c>
      <c r="U21" s="54">
        <f t="shared" si="1"/>
        <v>0</v>
      </c>
    </row>
    <row r="22" spans="1:21" x14ac:dyDescent="0.25">
      <c r="A22" s="189" t="s">
        <v>163</v>
      </c>
      <c r="B22" s="47">
        <v>14</v>
      </c>
      <c r="C22" s="48">
        <v>0</v>
      </c>
      <c r="D22" s="49">
        <v>0</v>
      </c>
      <c r="E22" s="50">
        <v>0</v>
      </c>
      <c r="F22" s="47">
        <v>0</v>
      </c>
      <c r="G22" s="163">
        <v>0</v>
      </c>
      <c r="H22" s="49">
        <f>+(Table1[[#This Row],[OPENING ]]+Table1[[#This Row],[RECEIPTS]]+Table1[[#This Row],[RETURNS]])-(Table1[[#This Row],[ISSUES]]+Table1[[#This Row],[EXCHANGED]]+Table1[[#This Row],[SALES]])</f>
        <v>14</v>
      </c>
      <c r="I22" s="48">
        <v>14</v>
      </c>
      <c r="J22" s="51">
        <f>+Table1[[#This Row],[PHYSICAL]]-Table1[[#This Row],[THEORETICAL]]</f>
        <v>0</v>
      </c>
      <c r="K22" s="48">
        <f>+Table1[[#This Row],[RECEIPTS]]</f>
        <v>0</v>
      </c>
      <c r="L22" s="49">
        <f>+Table1[[#This Row],[RETURNS]]</f>
        <v>0</v>
      </c>
      <c r="M22" s="50">
        <f>+Table1[[#This Row],[EXCHANGED]]</f>
        <v>0</v>
      </c>
      <c r="N22" s="47">
        <f>+Table1[[#This Row],[SALES]]</f>
        <v>0</v>
      </c>
      <c r="O22" s="163">
        <f>+Table1[[#This Row],[ISSUES]]</f>
        <v>0</v>
      </c>
      <c r="P22" s="48">
        <f>Table1[[#This Row],[RECEIPTS TO]]/1</f>
        <v>0</v>
      </c>
      <c r="Q22" s="49">
        <f>+Table1[[#This Row],[RETURNS ]]/1</f>
        <v>0</v>
      </c>
      <c r="R22" s="50">
        <f>+Table1[[#This Row],[EXCHANGED TO]]/1</f>
        <v>0</v>
      </c>
      <c r="S22" s="47">
        <f>+Table1[[#This Row],[SALES TO]]/1</f>
        <v>0</v>
      </c>
      <c r="T22" s="163">
        <f>+Table1[[#This Row],[ISSUES TO]]/1</f>
        <v>0</v>
      </c>
      <c r="U22" s="54">
        <f t="shared" si="1"/>
        <v>0</v>
      </c>
    </row>
    <row r="23" spans="1:21" x14ac:dyDescent="0.25">
      <c r="A23" s="189" t="s">
        <v>164</v>
      </c>
      <c r="B23" s="47">
        <v>70</v>
      </c>
      <c r="C23" s="48">
        <v>0</v>
      </c>
      <c r="D23" s="49">
        <v>0</v>
      </c>
      <c r="E23" s="50">
        <v>0</v>
      </c>
      <c r="F23" s="47">
        <v>0</v>
      </c>
      <c r="G23" s="163">
        <v>0</v>
      </c>
      <c r="H23" s="49">
        <f>+(Table1[[#This Row],[OPENING ]]+Table1[[#This Row],[RECEIPTS]]+Table1[[#This Row],[RETURNS]])-(Table1[[#This Row],[ISSUES]]+Table1[[#This Row],[EXCHANGED]]+Table1[[#This Row],[SALES]])</f>
        <v>70</v>
      </c>
      <c r="I23" s="48">
        <v>70</v>
      </c>
      <c r="J23" s="51">
        <f>+Table1[[#This Row],[PHYSICAL]]-Table1[[#This Row],[THEORETICAL]]</f>
        <v>0</v>
      </c>
      <c r="K23" s="48">
        <f>+Table1[[#This Row],[RECEIPTS]]</f>
        <v>0</v>
      </c>
      <c r="L23" s="49">
        <f>+Table1[[#This Row],[RETURNS]]</f>
        <v>0</v>
      </c>
      <c r="M23" s="50">
        <f>+Table1[[#This Row],[EXCHANGED]]</f>
        <v>0</v>
      </c>
      <c r="N23" s="47">
        <f>+Table1[[#This Row],[SALES]]</f>
        <v>0</v>
      </c>
      <c r="O23" s="163">
        <f>+Table1[[#This Row],[ISSUES]]</f>
        <v>0</v>
      </c>
      <c r="P23" s="48">
        <f>Table1[[#This Row],[RECEIPTS TO]]/1</f>
        <v>0</v>
      </c>
      <c r="Q23" s="49">
        <f>+Table1[[#This Row],[RETURNS ]]/1</f>
        <v>0</v>
      </c>
      <c r="R23" s="50">
        <f>+Table1[[#This Row],[EXCHANGED TO]]/1</f>
        <v>0</v>
      </c>
      <c r="S23" s="47">
        <f>+Table1[[#This Row],[SALES TO]]/1</f>
        <v>0</v>
      </c>
      <c r="T23" s="163">
        <f>+Table1[[#This Row],[ISSUES TO]]/1</f>
        <v>0</v>
      </c>
      <c r="U23" s="54">
        <f t="shared" si="1"/>
        <v>0</v>
      </c>
    </row>
    <row r="24" spans="1:21" x14ac:dyDescent="0.25">
      <c r="A24" s="189" t="s">
        <v>165</v>
      </c>
      <c r="B24" s="47">
        <v>49</v>
      </c>
      <c r="C24" s="48">
        <v>0</v>
      </c>
      <c r="D24" s="49">
        <v>0</v>
      </c>
      <c r="E24" s="50">
        <v>0</v>
      </c>
      <c r="F24" s="47">
        <v>0</v>
      </c>
      <c r="G24" s="163">
        <v>0</v>
      </c>
      <c r="H24" s="49">
        <f>+(Table1[[#This Row],[OPENING ]]+Table1[[#This Row],[RECEIPTS]]+Table1[[#This Row],[RETURNS]])-(Table1[[#This Row],[ISSUES]]+Table1[[#This Row],[EXCHANGED]]+Table1[[#This Row],[SALES]])</f>
        <v>49</v>
      </c>
      <c r="I24" s="48">
        <v>49</v>
      </c>
      <c r="J24" s="51">
        <f>+Table1[[#This Row],[PHYSICAL]]-Table1[[#This Row],[THEORETICAL]]</f>
        <v>0</v>
      </c>
      <c r="K24" s="48">
        <f>+Table1[[#This Row],[RECEIPTS]]</f>
        <v>0</v>
      </c>
      <c r="L24" s="49">
        <f>+Table1[[#This Row],[RETURNS]]</f>
        <v>0</v>
      </c>
      <c r="M24" s="50">
        <f>+Table1[[#This Row],[EXCHANGED]]</f>
        <v>0</v>
      </c>
      <c r="N24" s="47">
        <f>+Table1[[#This Row],[SALES]]</f>
        <v>0</v>
      </c>
      <c r="O24" s="163">
        <f>+Table1[[#This Row],[ISSUES]]</f>
        <v>0</v>
      </c>
      <c r="P24" s="48">
        <f>Table1[[#This Row],[RECEIPTS TO]]/1</f>
        <v>0</v>
      </c>
      <c r="Q24" s="49">
        <f>+Table1[[#This Row],[RETURNS ]]/1</f>
        <v>0</v>
      </c>
      <c r="R24" s="50">
        <f>+Table1[[#This Row],[EXCHANGED TO]]/1</f>
        <v>0</v>
      </c>
      <c r="S24" s="47">
        <f>+Table1[[#This Row],[SALES TO]]/1</f>
        <v>0</v>
      </c>
      <c r="T24" s="163">
        <f>+Table1[[#This Row],[ISSUES TO]]/1</f>
        <v>0</v>
      </c>
      <c r="U24" s="54">
        <f t="shared" si="1"/>
        <v>0</v>
      </c>
    </row>
    <row r="25" spans="1:21" x14ac:dyDescent="0.25">
      <c r="A25" s="154"/>
      <c r="B25" s="47">
        <v>0</v>
      </c>
      <c r="C25" s="48">
        <v>0</v>
      </c>
      <c r="D25" s="49">
        <v>0</v>
      </c>
      <c r="E25" s="50">
        <v>0</v>
      </c>
      <c r="F25" s="47">
        <v>0</v>
      </c>
      <c r="G25" s="163">
        <v>0</v>
      </c>
      <c r="H25" s="49">
        <f>+(Table1[[#This Row],[OPENING ]]+Table1[[#This Row],[RECEIPTS]]+Table1[[#This Row],[RETURNS]])-(Table1[[#This Row],[ISSUES]]+Table1[[#This Row],[EXCHANGED]]+Table1[[#This Row],[SALES]])</f>
        <v>0</v>
      </c>
      <c r="I25" s="48"/>
      <c r="J25" s="51">
        <f>+Table1[[#This Row],[PHYSICAL]]-Table1[[#This Row],[THEORETICAL]]</f>
        <v>0</v>
      </c>
      <c r="K25" s="48">
        <f>+Table1[[#This Row],[RECEIPTS]]</f>
        <v>0</v>
      </c>
      <c r="L25" s="49">
        <f>+Table1[[#This Row],[RETURNS]]</f>
        <v>0</v>
      </c>
      <c r="M25" s="50">
        <f>+Table1[[#This Row],[EXCHANGED]]</f>
        <v>0</v>
      </c>
      <c r="N25" s="47">
        <f>+Table1[[#This Row],[SALES]]</f>
        <v>0</v>
      </c>
      <c r="O25" s="163">
        <f>+Table1[[#This Row],[ISSUES]]</f>
        <v>0</v>
      </c>
      <c r="P25" s="48">
        <f>Table1[[#This Row],[RECEIPTS TO]]/1</f>
        <v>0</v>
      </c>
      <c r="Q25" s="49">
        <f>+Table1[[#This Row],[RETURNS ]]/1</f>
        <v>0</v>
      </c>
      <c r="R25" s="50">
        <f>+Table1[[#This Row],[EXCHANGED TO]]/1</f>
        <v>0</v>
      </c>
      <c r="S25" s="47">
        <f>+Table1[[#This Row],[SALES TO]]/1</f>
        <v>0</v>
      </c>
      <c r="T25" s="163">
        <f>+Table1[[#This Row],[ISSUES TO]]/1</f>
        <v>0</v>
      </c>
      <c r="U25" s="54">
        <f t="shared" si="0"/>
        <v>0</v>
      </c>
    </row>
    <row r="26" spans="1:21" x14ac:dyDescent="0.25">
      <c r="A26" s="312" t="s">
        <v>106</v>
      </c>
      <c r="B26" s="47">
        <v>0</v>
      </c>
      <c r="C26" s="48">
        <v>0</v>
      </c>
      <c r="D26" s="49">
        <v>0</v>
      </c>
      <c r="E26" s="50">
        <v>0</v>
      </c>
      <c r="F26" s="47">
        <v>0</v>
      </c>
      <c r="G26" s="163">
        <v>0</v>
      </c>
      <c r="H26" s="49">
        <f>+(Table1[[#This Row],[OPENING ]]+Table1[[#This Row],[RECEIPTS]]+Table1[[#This Row],[RETURNS]])-(Table1[[#This Row],[ISSUES]]+Table1[[#This Row],[EXCHANGED]]+Table1[[#This Row],[SALES]])</f>
        <v>0</v>
      </c>
      <c r="I26" s="73"/>
      <c r="J26" s="51">
        <f>+Table1[[#This Row],[PHYSICAL]]-Table1[[#This Row],[THEORETICAL]]</f>
        <v>0</v>
      </c>
      <c r="K26" s="48">
        <f>+Table1[[#This Row],[RECEIPTS]]</f>
        <v>0</v>
      </c>
      <c r="L26" s="49">
        <f>+Table1[[#This Row],[RETURNS]]</f>
        <v>0</v>
      </c>
      <c r="M26" s="50">
        <f>+Table1[[#This Row],[EXCHANGED]]</f>
        <v>0</v>
      </c>
      <c r="N26" s="47">
        <f>+Table1[[#This Row],[SALES]]</f>
        <v>0</v>
      </c>
      <c r="O26" s="163">
        <f>+Table1[[#This Row],[ISSUES]]</f>
        <v>0</v>
      </c>
      <c r="P26" s="48">
        <f>Table1[[#This Row],[RECEIPTS TO]]/1</f>
        <v>0</v>
      </c>
      <c r="Q26" s="49">
        <f>+Table1[[#This Row],[RETURNS ]]/1</f>
        <v>0</v>
      </c>
      <c r="R26" s="50">
        <f>+Table1[[#This Row],[EXCHANGED TO]]/1</f>
        <v>0</v>
      </c>
      <c r="S26" s="47">
        <f>+Table1[[#This Row],[SALES TO]]/1</f>
        <v>0</v>
      </c>
      <c r="T26" s="163">
        <f>+Table1[[#This Row],[ISSUES TO]]/1</f>
        <v>0</v>
      </c>
      <c r="U26" s="54">
        <f t="shared" si="0"/>
        <v>0</v>
      </c>
    </row>
    <row r="27" spans="1:21" ht="15.75" x14ac:dyDescent="0.3">
      <c r="A27" s="154" t="s">
        <v>61</v>
      </c>
      <c r="B27" s="47">
        <v>506.2</v>
      </c>
      <c r="C27" s="48">
        <v>0</v>
      </c>
      <c r="D27" s="49">
        <v>0</v>
      </c>
      <c r="E27" s="50">
        <v>0</v>
      </c>
      <c r="F27" s="47">
        <v>0</v>
      </c>
      <c r="G27" s="163">
        <v>0</v>
      </c>
      <c r="H27" s="49">
        <f>+(Table1[[#This Row],[OPENING ]]+Table1[[#This Row],[RECEIPTS]]+Table1[[#This Row],[RETURNS]])-(Table1[[#This Row],[ISSUES]]+Table1[[#This Row],[EXCHANGED]]+Table1[[#This Row],[SALES]])</f>
        <v>506.2</v>
      </c>
      <c r="I27" s="73">
        <v>506.2</v>
      </c>
      <c r="J27" s="51">
        <f>+Table1[[#This Row],[PHYSICAL]]-Table1[[#This Row],[THEORETICAL]]</f>
        <v>0</v>
      </c>
      <c r="K27" s="48"/>
      <c r="L27" s="194"/>
      <c r="M27" s="195"/>
      <c r="N27" s="196"/>
      <c r="O27" s="239"/>
      <c r="P27" s="240"/>
      <c r="Q27" s="194"/>
      <c r="R27" s="195"/>
      <c r="S27" s="196"/>
      <c r="T27" s="163"/>
      <c r="U27" s="236">
        <f t="shared" ref="U27:U37" si="2">IFERROR(+H27/(P27+Q27+R27+S27+T27),0)</f>
        <v>0</v>
      </c>
    </row>
    <row r="28" spans="1:21" ht="15.75" x14ac:dyDescent="0.3">
      <c r="A28" s="154" t="s">
        <v>155</v>
      </c>
      <c r="B28" s="47">
        <v>0</v>
      </c>
      <c r="C28" s="48">
        <v>0</v>
      </c>
      <c r="D28" s="49">
        <v>0</v>
      </c>
      <c r="E28" s="50">
        <v>0</v>
      </c>
      <c r="F28" s="47">
        <v>0</v>
      </c>
      <c r="G28" s="163">
        <v>0</v>
      </c>
      <c r="H28" s="49">
        <f>+(Table1[[#This Row],[OPENING ]]+Table1[[#This Row],[RECEIPTS]]+Table1[[#This Row],[RETURNS]])-(Table1[[#This Row],[ISSUES]]+Table1[[#This Row],[EXCHANGED]]+Table1[[#This Row],[SALES]])</f>
        <v>0</v>
      </c>
      <c r="I28" s="73"/>
      <c r="J28" s="51">
        <f>+Table1[[#This Row],[PHYSICAL]]-Table1[[#This Row],[THEORETICAL]]</f>
        <v>0</v>
      </c>
      <c r="K28" s="48"/>
      <c r="L28" s="194"/>
      <c r="M28" s="195"/>
      <c r="N28" s="196"/>
      <c r="O28" s="239"/>
      <c r="P28" s="240"/>
      <c r="Q28" s="194"/>
      <c r="R28" s="195"/>
      <c r="S28" s="196"/>
      <c r="T28" s="163"/>
      <c r="U28" s="236">
        <f t="shared" si="2"/>
        <v>0</v>
      </c>
    </row>
    <row r="29" spans="1:21" ht="15.75" x14ac:dyDescent="0.3">
      <c r="A29" s="154" t="s">
        <v>135</v>
      </c>
      <c r="B29" s="47">
        <v>318.3</v>
      </c>
      <c r="C29" s="48">
        <v>0</v>
      </c>
      <c r="D29" s="49">
        <v>0</v>
      </c>
      <c r="E29" s="50">
        <v>0</v>
      </c>
      <c r="F29" s="47">
        <v>0</v>
      </c>
      <c r="G29" s="163">
        <v>0</v>
      </c>
      <c r="H29" s="49">
        <f>+(Table1[[#This Row],[OPENING ]]+Table1[[#This Row],[RECEIPTS]]+Table1[[#This Row],[RETURNS]])-(Table1[[#This Row],[ISSUES]]+Table1[[#This Row],[EXCHANGED]]+Table1[[#This Row],[SALES]])</f>
        <v>318.3</v>
      </c>
      <c r="I29" s="73">
        <v>318.3</v>
      </c>
      <c r="J29" s="51">
        <f>+Table1[[#This Row],[PHYSICAL]]-Table1[[#This Row],[THEORETICAL]]</f>
        <v>0</v>
      </c>
      <c r="K29" s="48"/>
      <c r="L29" s="194"/>
      <c r="M29" s="195"/>
      <c r="N29" s="196"/>
      <c r="O29" s="239"/>
      <c r="P29" s="240"/>
      <c r="Q29" s="194"/>
      <c r="R29" s="195"/>
      <c r="S29" s="196"/>
      <c r="T29" s="163"/>
      <c r="U29" s="236">
        <f t="shared" si="2"/>
        <v>0</v>
      </c>
    </row>
    <row r="30" spans="1:21" ht="15.75" x14ac:dyDescent="0.3">
      <c r="A30" s="154" t="s">
        <v>136</v>
      </c>
      <c r="B30" s="47">
        <v>0</v>
      </c>
      <c r="C30" s="48">
        <v>0</v>
      </c>
      <c r="D30" s="49">
        <v>0</v>
      </c>
      <c r="E30" s="50">
        <v>0</v>
      </c>
      <c r="F30" s="47">
        <v>0</v>
      </c>
      <c r="G30" s="163">
        <v>0</v>
      </c>
      <c r="H30" s="49">
        <f>+(Table1[[#This Row],[OPENING ]]+Table1[[#This Row],[RECEIPTS]]+Table1[[#This Row],[RETURNS]])-(Table1[[#This Row],[ISSUES]]+Table1[[#This Row],[EXCHANGED]]+Table1[[#This Row],[SALES]])</f>
        <v>0</v>
      </c>
      <c r="I30" s="73">
        <v>0</v>
      </c>
      <c r="J30" s="51">
        <f>+Table1[[#This Row],[PHYSICAL]]-Table1[[#This Row],[THEORETICAL]]</f>
        <v>0</v>
      </c>
      <c r="K30" s="48"/>
      <c r="L30" s="194"/>
      <c r="M30" s="195"/>
      <c r="N30" s="196"/>
      <c r="O30" s="239"/>
      <c r="P30" s="240"/>
      <c r="Q30" s="194"/>
      <c r="R30" s="195"/>
      <c r="S30" s="196"/>
      <c r="T30" s="163"/>
      <c r="U30" s="236">
        <f t="shared" si="2"/>
        <v>0</v>
      </c>
    </row>
    <row r="31" spans="1:21" ht="15.75" x14ac:dyDescent="0.3">
      <c r="A31" s="154" t="s">
        <v>138</v>
      </c>
      <c r="B31" s="47">
        <v>0</v>
      </c>
      <c r="C31" s="48">
        <v>0</v>
      </c>
      <c r="D31" s="49">
        <v>0</v>
      </c>
      <c r="E31" s="50">
        <v>0</v>
      </c>
      <c r="F31" s="47">
        <v>0</v>
      </c>
      <c r="G31" s="163">
        <v>0</v>
      </c>
      <c r="H31" s="49">
        <f>+(Table1[[#This Row],[OPENING ]]+Table1[[#This Row],[RECEIPTS]]+Table1[[#This Row],[RETURNS]])-(Table1[[#This Row],[ISSUES]]+Table1[[#This Row],[EXCHANGED]]+Table1[[#This Row],[SALES]])</f>
        <v>0</v>
      </c>
      <c r="I31" s="73"/>
      <c r="J31" s="51">
        <f>+Table1[[#This Row],[PHYSICAL]]-Table1[[#This Row],[THEORETICAL]]</f>
        <v>0</v>
      </c>
      <c r="K31" s="48"/>
      <c r="L31" s="194"/>
      <c r="M31" s="195"/>
      <c r="N31" s="196"/>
      <c r="O31" s="239"/>
      <c r="P31" s="240"/>
      <c r="Q31" s="194"/>
      <c r="R31" s="195"/>
      <c r="S31" s="196"/>
      <c r="T31" s="163"/>
      <c r="U31" s="236">
        <f t="shared" si="2"/>
        <v>0</v>
      </c>
    </row>
    <row r="32" spans="1:21" ht="15.75" x14ac:dyDescent="0.3">
      <c r="A32" s="154" t="s">
        <v>139</v>
      </c>
      <c r="B32" s="47">
        <v>0</v>
      </c>
      <c r="C32" s="48">
        <v>0</v>
      </c>
      <c r="D32" s="49">
        <v>0</v>
      </c>
      <c r="E32" s="50">
        <v>0</v>
      </c>
      <c r="F32" s="47">
        <v>0</v>
      </c>
      <c r="G32" s="163">
        <v>0</v>
      </c>
      <c r="H32" s="49">
        <f>+(Table1[[#This Row],[OPENING ]]+Table1[[#This Row],[RECEIPTS]]+Table1[[#This Row],[RETURNS]])-(Table1[[#This Row],[ISSUES]]+Table1[[#This Row],[EXCHANGED]]+Table1[[#This Row],[SALES]])</f>
        <v>0</v>
      </c>
      <c r="I32" s="73"/>
      <c r="J32" s="51">
        <f>+Table1[[#This Row],[PHYSICAL]]-Table1[[#This Row],[THEORETICAL]]</f>
        <v>0</v>
      </c>
      <c r="K32" s="48"/>
      <c r="L32" s="194"/>
      <c r="M32" s="195"/>
      <c r="N32" s="196"/>
      <c r="O32" s="239"/>
      <c r="P32" s="240"/>
      <c r="Q32" s="194"/>
      <c r="R32" s="195"/>
      <c r="S32" s="196"/>
      <c r="T32" s="163"/>
      <c r="U32" s="236">
        <f t="shared" si="2"/>
        <v>0</v>
      </c>
    </row>
    <row r="33" spans="1:21" ht="15.75" x14ac:dyDescent="0.3">
      <c r="A33" s="154" t="s">
        <v>146</v>
      </c>
      <c r="B33" s="47">
        <v>0</v>
      </c>
      <c r="C33" s="48">
        <v>0</v>
      </c>
      <c r="D33" s="49">
        <v>0</v>
      </c>
      <c r="E33" s="50">
        <v>0</v>
      </c>
      <c r="F33" s="47">
        <v>0</v>
      </c>
      <c r="G33" s="163">
        <v>0</v>
      </c>
      <c r="H33" s="49">
        <f>+(Table1[[#This Row],[OPENING ]]+Table1[[#This Row],[RECEIPTS]]+Table1[[#This Row],[RETURNS]])-(Table1[[#This Row],[ISSUES]]+Table1[[#This Row],[EXCHANGED]]+Table1[[#This Row],[SALES]])</f>
        <v>0</v>
      </c>
      <c r="I33" s="73"/>
      <c r="J33" s="51">
        <f>+Table1[[#This Row],[PHYSICAL]]-Table1[[#This Row],[THEORETICAL]]</f>
        <v>0</v>
      </c>
      <c r="K33" s="48"/>
      <c r="L33" s="194"/>
      <c r="M33" s="195"/>
      <c r="N33" s="196"/>
      <c r="O33" s="239"/>
      <c r="P33" s="240"/>
      <c r="Q33" s="194"/>
      <c r="R33" s="195"/>
      <c r="S33" s="196"/>
      <c r="T33" s="163"/>
      <c r="U33" s="236">
        <f t="shared" si="2"/>
        <v>0</v>
      </c>
    </row>
    <row r="34" spans="1:21" ht="15.75" x14ac:dyDescent="0.3">
      <c r="A34" s="154" t="s">
        <v>156</v>
      </c>
      <c r="B34" s="47">
        <v>58.1</v>
      </c>
      <c r="C34" s="48">
        <v>0</v>
      </c>
      <c r="D34" s="49">
        <v>0</v>
      </c>
      <c r="E34" s="50">
        <v>0</v>
      </c>
      <c r="F34" s="47">
        <v>0</v>
      </c>
      <c r="G34" s="163">
        <v>0</v>
      </c>
      <c r="H34" s="49">
        <f>+(Table1[[#This Row],[OPENING ]]+Table1[[#This Row],[RECEIPTS]]+Table1[[#This Row],[RETURNS]])-(Table1[[#This Row],[ISSUES]]+Table1[[#This Row],[EXCHANGED]]+Table1[[#This Row],[SALES]])</f>
        <v>58.1</v>
      </c>
      <c r="I34" s="73">
        <v>58.1</v>
      </c>
      <c r="J34" s="51">
        <f>+Table1[[#This Row],[PHYSICAL]]-Table1[[#This Row],[THEORETICAL]]</f>
        <v>0</v>
      </c>
      <c r="K34" s="48"/>
      <c r="L34" s="194"/>
      <c r="M34" s="195"/>
      <c r="N34" s="196"/>
      <c r="O34" s="239"/>
      <c r="P34" s="240"/>
      <c r="Q34" s="194"/>
      <c r="R34" s="195"/>
      <c r="S34" s="196"/>
      <c r="T34" s="163"/>
      <c r="U34" s="236">
        <f t="shared" si="2"/>
        <v>0</v>
      </c>
    </row>
    <row r="35" spans="1:21" ht="15.75" x14ac:dyDescent="0.3">
      <c r="A35" s="154" t="s">
        <v>147</v>
      </c>
      <c r="B35" s="47">
        <v>0</v>
      </c>
      <c r="C35" s="48">
        <v>0</v>
      </c>
      <c r="D35" s="49">
        <v>0</v>
      </c>
      <c r="E35" s="50">
        <v>0</v>
      </c>
      <c r="F35" s="47">
        <v>0</v>
      </c>
      <c r="G35" s="163">
        <v>0</v>
      </c>
      <c r="H35" s="49">
        <f>+(Table1[[#This Row],[OPENING ]]+Table1[[#This Row],[RECEIPTS]]+Table1[[#This Row],[RETURNS]])-(Table1[[#This Row],[ISSUES]]+Table1[[#This Row],[EXCHANGED]]+Table1[[#This Row],[SALES]])</f>
        <v>0</v>
      </c>
      <c r="I35" s="73"/>
      <c r="J35" s="51">
        <f>+Table1[[#This Row],[PHYSICAL]]-Table1[[#This Row],[THEORETICAL]]</f>
        <v>0</v>
      </c>
      <c r="K35" s="48"/>
      <c r="L35" s="194"/>
      <c r="M35" s="195"/>
      <c r="N35" s="196"/>
      <c r="O35" s="239"/>
      <c r="P35" s="240"/>
      <c r="Q35" s="194"/>
      <c r="R35" s="195"/>
      <c r="S35" s="196"/>
      <c r="T35" s="163"/>
      <c r="U35" s="236">
        <f t="shared" si="2"/>
        <v>0</v>
      </c>
    </row>
    <row r="36" spans="1:21" ht="15.75" x14ac:dyDescent="0.3">
      <c r="A36" s="154" t="s">
        <v>153</v>
      </c>
      <c r="B36" s="47">
        <v>31.35</v>
      </c>
      <c r="C36" s="48">
        <v>0</v>
      </c>
      <c r="D36" s="49">
        <v>0</v>
      </c>
      <c r="E36" s="50">
        <v>0</v>
      </c>
      <c r="F36" s="47">
        <v>0</v>
      </c>
      <c r="G36" s="163">
        <v>0</v>
      </c>
      <c r="H36" s="49">
        <f>+(Table1[[#This Row],[OPENING ]]+Table1[[#This Row],[RECEIPTS]]+Table1[[#This Row],[RETURNS]])-(Table1[[#This Row],[ISSUES]]+Table1[[#This Row],[EXCHANGED]]+Table1[[#This Row],[SALES]])</f>
        <v>31.35</v>
      </c>
      <c r="I36" s="73">
        <v>31.35</v>
      </c>
      <c r="J36" s="51">
        <f>+Table1[[#This Row],[PHYSICAL]]-Table1[[#This Row],[THEORETICAL]]</f>
        <v>0</v>
      </c>
      <c r="K36" s="48"/>
      <c r="L36" s="194"/>
      <c r="M36" s="195"/>
      <c r="N36" s="196"/>
      <c r="O36" s="239"/>
      <c r="P36" s="240"/>
      <c r="Q36" s="194"/>
      <c r="R36" s="195"/>
      <c r="S36" s="196"/>
      <c r="T36" s="163"/>
      <c r="U36" s="236">
        <f t="shared" si="2"/>
        <v>0</v>
      </c>
    </row>
    <row r="37" spans="1:21" ht="16.5" thickBot="1" x14ac:dyDescent="0.35">
      <c r="A37" s="154" t="s">
        <v>157</v>
      </c>
      <c r="B37" s="47">
        <v>0</v>
      </c>
      <c r="C37" s="48">
        <v>0</v>
      </c>
      <c r="D37" s="49">
        <v>0</v>
      </c>
      <c r="E37" s="50">
        <v>0</v>
      </c>
      <c r="F37" s="47">
        <v>0</v>
      </c>
      <c r="G37" s="163">
        <v>0</v>
      </c>
      <c r="H37" s="49">
        <f>+(Table1[[#This Row],[OPENING ]]+Table1[[#This Row],[RECEIPTS]]+Table1[[#This Row],[RETURNS]])-(Table1[[#This Row],[ISSUES]]+Table1[[#This Row],[EXCHANGED]]+Table1[[#This Row],[SALES]])</f>
        <v>0</v>
      </c>
      <c r="I37" s="73"/>
      <c r="J37" s="51">
        <f>+Table1[[#This Row],[PHYSICAL]]-Table1[[#This Row],[THEORETICAL]]</f>
        <v>0</v>
      </c>
      <c r="K37" s="48"/>
      <c r="L37" s="194"/>
      <c r="M37" s="195"/>
      <c r="N37" s="196"/>
      <c r="O37" s="239"/>
      <c r="P37" s="240"/>
      <c r="Q37" s="194"/>
      <c r="R37" s="195"/>
      <c r="S37" s="196"/>
      <c r="T37" s="163"/>
      <c r="U37" s="236">
        <f t="shared" si="2"/>
        <v>0</v>
      </c>
    </row>
    <row r="38" spans="1:21" s="66" customFormat="1" ht="17.25" thickBot="1" x14ac:dyDescent="0.35">
      <c r="A38" s="85" t="s">
        <v>29</v>
      </c>
      <c r="B38" s="242">
        <f>SUM(B5:B37)</f>
        <v>1576.0499999999997</v>
      </c>
      <c r="C38" s="242">
        <f t="shared" ref="C38:U38" si="3">SUM(C5:C37)</f>
        <v>0</v>
      </c>
      <c r="D38" s="242">
        <f t="shared" si="3"/>
        <v>0</v>
      </c>
      <c r="E38" s="242">
        <f t="shared" si="3"/>
        <v>0</v>
      </c>
      <c r="F38" s="242">
        <f t="shared" si="3"/>
        <v>0</v>
      </c>
      <c r="G38" s="242">
        <f t="shared" si="3"/>
        <v>0</v>
      </c>
      <c r="H38" s="242">
        <f t="shared" si="3"/>
        <v>1576.0499999999997</v>
      </c>
      <c r="I38" s="87">
        <f t="shared" si="3"/>
        <v>1576.0499999999997</v>
      </c>
      <c r="J38" s="242">
        <f t="shared" si="3"/>
        <v>0</v>
      </c>
      <c r="K38" s="242">
        <f t="shared" si="3"/>
        <v>0</v>
      </c>
      <c r="L38" s="242">
        <f t="shared" si="3"/>
        <v>0</v>
      </c>
      <c r="M38" s="242">
        <f t="shared" si="3"/>
        <v>0</v>
      </c>
      <c r="N38" s="242">
        <f t="shared" si="3"/>
        <v>0</v>
      </c>
      <c r="O38" s="242">
        <f t="shared" si="3"/>
        <v>0</v>
      </c>
      <c r="P38" s="242">
        <f t="shared" si="3"/>
        <v>0</v>
      </c>
      <c r="Q38" s="242">
        <f t="shared" si="3"/>
        <v>0</v>
      </c>
      <c r="R38" s="242">
        <f t="shared" si="3"/>
        <v>0</v>
      </c>
      <c r="S38" s="242">
        <f t="shared" si="3"/>
        <v>0</v>
      </c>
      <c r="T38" s="242">
        <f t="shared" si="3"/>
        <v>0</v>
      </c>
      <c r="U38" s="242">
        <f t="shared" si="3"/>
        <v>0</v>
      </c>
    </row>
    <row r="39" spans="1:21" ht="19.5" x14ac:dyDescent="0.35">
      <c r="A39" s="173" t="s">
        <v>60</v>
      </c>
      <c r="B39" s="47"/>
      <c r="C39" s="48"/>
      <c r="D39" s="49"/>
      <c r="E39" s="50"/>
      <c r="F39" s="47"/>
      <c r="G39" s="163"/>
      <c r="H39" s="49"/>
      <c r="I39" s="80"/>
      <c r="J39" s="51"/>
      <c r="K39" s="48"/>
      <c r="L39" s="49"/>
      <c r="M39" s="50"/>
      <c r="N39" s="47"/>
      <c r="O39" s="163"/>
      <c r="P39" s="48"/>
      <c r="Q39" s="49"/>
      <c r="R39" s="50"/>
      <c r="S39" s="47"/>
      <c r="T39" s="163"/>
      <c r="U39" s="54"/>
    </row>
    <row r="40" spans="1:21" x14ac:dyDescent="0.25">
      <c r="A40" s="55" t="s">
        <v>36</v>
      </c>
      <c r="B40" s="47"/>
      <c r="C40" s="48"/>
      <c r="D40" s="49"/>
      <c r="E40" s="50"/>
      <c r="F40" s="47"/>
      <c r="G40" s="163"/>
      <c r="H40" s="49"/>
      <c r="I40" s="48"/>
      <c r="J40" s="51"/>
      <c r="K40" s="48"/>
      <c r="L40" s="49"/>
      <c r="M40" s="50"/>
      <c r="N40" s="47"/>
      <c r="O40" s="163"/>
      <c r="P40" s="48"/>
      <c r="Q40" s="49"/>
      <c r="R40" s="50"/>
      <c r="S40" s="47"/>
      <c r="T40" s="163"/>
      <c r="U40" s="54"/>
    </row>
    <row r="41" spans="1:21" x14ac:dyDescent="0.25">
      <c r="A41" s="154" t="s">
        <v>46</v>
      </c>
      <c r="B41" s="47">
        <v>452.6</v>
      </c>
      <c r="C41" s="48">
        <v>0</v>
      </c>
      <c r="D41" s="49">
        <v>0</v>
      </c>
      <c r="E41" s="50">
        <v>0</v>
      </c>
      <c r="F41" s="47">
        <v>0</v>
      </c>
      <c r="G41" s="163">
        <v>0</v>
      </c>
      <c r="H41" s="49">
        <f>+(Table1[[#This Row],[OPENING ]]+Table1[[#This Row],[RECEIPTS]]+Table1[[#This Row],[RETURNS]])-(Table1[[#This Row],[ISSUES]]+Table1[[#This Row],[EXCHANGED]]+Table1[[#This Row],[SALES]])</f>
        <v>452.6</v>
      </c>
      <c r="I41" s="48">
        <v>452.6</v>
      </c>
      <c r="J41" s="51">
        <f>+Table1[[#This Row],[PHYSICAL]]-Table1[[#This Row],[THEORETICAL]]</f>
        <v>0</v>
      </c>
      <c r="K41" s="48">
        <f>+Table1[[#This Row],[RECEIPTS]]</f>
        <v>0</v>
      </c>
      <c r="L41" s="49">
        <f>+Table1[[#This Row],[RETURNS]]</f>
        <v>0</v>
      </c>
      <c r="M41" s="50">
        <f>+Table1[[#This Row],[EXCHANGED]]</f>
        <v>0</v>
      </c>
      <c r="N41" s="47">
        <f>+Table1[[#This Row],[SALES]]</f>
        <v>0</v>
      </c>
      <c r="O41" s="163">
        <f>+Table1[[#This Row],[ISSUES]]</f>
        <v>0</v>
      </c>
      <c r="P41" s="48">
        <f>Table1[[#This Row],[RECEIPTS TO]]/1</f>
        <v>0</v>
      </c>
      <c r="Q41" s="49">
        <f>+Table1[[#This Row],[RETURNS ]]/1</f>
        <v>0</v>
      </c>
      <c r="R41" s="50">
        <f>+Table1[[#This Row],[EXCHANGED TO]]/1</f>
        <v>0</v>
      </c>
      <c r="S41" s="47">
        <f>+Table1[[#This Row],[SALES TO]]/1</f>
        <v>0</v>
      </c>
      <c r="T41" s="163">
        <f>+Table1[[#This Row],[ISSUES TO]]/1</f>
        <v>0</v>
      </c>
      <c r="U41" s="54">
        <f t="shared" ref="U41:U72" si="4">IFERROR(+H41/(P41+Q41+R41+S41+T41),0)</f>
        <v>0</v>
      </c>
    </row>
    <row r="42" spans="1:21" x14ac:dyDescent="0.25">
      <c r="A42" s="154" t="s">
        <v>47</v>
      </c>
      <c r="B42" s="47">
        <v>555.6</v>
      </c>
      <c r="C42" s="48">
        <v>0</v>
      </c>
      <c r="D42" s="49">
        <v>0</v>
      </c>
      <c r="E42" s="50">
        <v>0</v>
      </c>
      <c r="F42" s="47">
        <v>0</v>
      </c>
      <c r="G42" s="163">
        <v>0</v>
      </c>
      <c r="H42" s="49">
        <f>+(Table1[[#This Row],[OPENING ]]+Table1[[#This Row],[RECEIPTS]]+Table1[[#This Row],[RETURNS]])-(Table1[[#This Row],[ISSUES]]+Table1[[#This Row],[EXCHANGED]]+Table1[[#This Row],[SALES]])</f>
        <v>555.6</v>
      </c>
      <c r="I42" s="48">
        <v>555.6</v>
      </c>
      <c r="J42" s="51">
        <f>+Table1[[#This Row],[PHYSICAL]]-Table1[[#This Row],[THEORETICAL]]</f>
        <v>0</v>
      </c>
      <c r="K42" s="48">
        <f>+Table1[[#This Row],[RECEIPTS]]</f>
        <v>0</v>
      </c>
      <c r="L42" s="49">
        <f>+Table1[[#This Row],[RETURNS]]</f>
        <v>0</v>
      </c>
      <c r="M42" s="50">
        <f>+Table1[[#This Row],[EXCHANGED]]</f>
        <v>0</v>
      </c>
      <c r="N42" s="47">
        <f>+Table1[[#This Row],[SALES]]</f>
        <v>0</v>
      </c>
      <c r="O42" s="163">
        <f>+Table1[[#This Row],[ISSUES]]</f>
        <v>0</v>
      </c>
      <c r="P42" s="48">
        <f>Table1[[#This Row],[RECEIPTS TO]]/1</f>
        <v>0</v>
      </c>
      <c r="Q42" s="49">
        <f>+Table1[[#This Row],[RETURNS ]]/1</f>
        <v>0</v>
      </c>
      <c r="R42" s="50">
        <f>+Table1[[#This Row],[EXCHANGED TO]]/1</f>
        <v>0</v>
      </c>
      <c r="S42" s="47">
        <f>+Table1[[#This Row],[SALES TO]]/1</f>
        <v>0</v>
      </c>
      <c r="T42" s="163">
        <f>+Table1[[#This Row],[ISSUES TO]]/1</f>
        <v>0</v>
      </c>
      <c r="U42" s="54">
        <f t="shared" si="4"/>
        <v>0</v>
      </c>
    </row>
    <row r="43" spans="1:21" x14ac:dyDescent="0.25">
      <c r="A43" s="154" t="s">
        <v>48</v>
      </c>
      <c r="B43" s="47">
        <v>0</v>
      </c>
      <c r="C43" s="48">
        <v>0</v>
      </c>
      <c r="D43" s="49">
        <v>0</v>
      </c>
      <c r="E43" s="50">
        <v>0</v>
      </c>
      <c r="F43" s="47">
        <v>0</v>
      </c>
      <c r="G43" s="163">
        <v>0</v>
      </c>
      <c r="H43" s="49">
        <f>+(Table1[[#This Row],[OPENING ]]+Table1[[#This Row],[RECEIPTS]]+Table1[[#This Row],[RETURNS]])-(Table1[[#This Row],[ISSUES]]+Table1[[#This Row],[EXCHANGED]]+Table1[[#This Row],[SALES]])</f>
        <v>0</v>
      </c>
      <c r="I43" s="48"/>
      <c r="J43" s="51">
        <f>+Table1[[#This Row],[PHYSICAL]]-Table1[[#This Row],[THEORETICAL]]</f>
        <v>0</v>
      </c>
      <c r="K43" s="48">
        <f>+Table1[[#This Row],[RECEIPTS]]</f>
        <v>0</v>
      </c>
      <c r="L43" s="49">
        <f>+Table1[[#This Row],[RETURNS]]</f>
        <v>0</v>
      </c>
      <c r="M43" s="50">
        <f>+Table1[[#This Row],[EXCHANGED]]</f>
        <v>0</v>
      </c>
      <c r="N43" s="47">
        <f>+Table1[[#This Row],[SALES]]</f>
        <v>0</v>
      </c>
      <c r="O43" s="163">
        <f>+Table1[[#This Row],[ISSUES]]</f>
        <v>0</v>
      </c>
      <c r="P43" s="48">
        <f>Table1[[#This Row],[RECEIPTS TO]]/1</f>
        <v>0</v>
      </c>
      <c r="Q43" s="49">
        <f>+Table1[[#This Row],[RETURNS ]]/1</f>
        <v>0</v>
      </c>
      <c r="R43" s="50">
        <f>+Table1[[#This Row],[EXCHANGED TO]]/1</f>
        <v>0</v>
      </c>
      <c r="S43" s="47">
        <f>+Table1[[#This Row],[SALES TO]]/1</f>
        <v>0</v>
      </c>
      <c r="T43" s="163">
        <f>+Table1[[#This Row],[ISSUES TO]]/1</f>
        <v>0</v>
      </c>
      <c r="U43" s="54">
        <f t="shared" si="4"/>
        <v>0</v>
      </c>
    </row>
    <row r="44" spans="1:21" x14ac:dyDescent="0.25">
      <c r="A44" s="154" t="s">
        <v>49</v>
      </c>
      <c r="B44" s="47">
        <v>0</v>
      </c>
      <c r="C44" s="48">
        <v>0</v>
      </c>
      <c r="D44" s="49">
        <v>0</v>
      </c>
      <c r="E44" s="50">
        <v>0</v>
      </c>
      <c r="F44" s="47">
        <v>0</v>
      </c>
      <c r="G44" s="163">
        <v>0</v>
      </c>
      <c r="H44" s="49">
        <f>+(Table1[[#This Row],[OPENING ]]+Table1[[#This Row],[RECEIPTS]]+Table1[[#This Row],[RETURNS]])-(Table1[[#This Row],[ISSUES]]+Table1[[#This Row],[EXCHANGED]]+Table1[[#This Row],[SALES]])</f>
        <v>0</v>
      </c>
      <c r="I44" s="48"/>
      <c r="J44" s="51">
        <f>+Table1[[#This Row],[PHYSICAL]]-Table1[[#This Row],[THEORETICAL]]</f>
        <v>0</v>
      </c>
      <c r="K44" s="48">
        <f>+Table1[[#This Row],[RECEIPTS]]</f>
        <v>0</v>
      </c>
      <c r="L44" s="49">
        <f>+Table1[[#This Row],[RETURNS]]</f>
        <v>0</v>
      </c>
      <c r="M44" s="50">
        <f>+Table1[[#This Row],[EXCHANGED]]</f>
        <v>0</v>
      </c>
      <c r="N44" s="47">
        <f>+Table1[[#This Row],[SALES]]</f>
        <v>0</v>
      </c>
      <c r="O44" s="163">
        <f>+Table1[[#This Row],[ISSUES]]</f>
        <v>0</v>
      </c>
      <c r="P44" s="48">
        <f>Table1[[#This Row],[RECEIPTS TO]]/1</f>
        <v>0</v>
      </c>
      <c r="Q44" s="49">
        <f>+Table1[[#This Row],[RETURNS ]]/1</f>
        <v>0</v>
      </c>
      <c r="R44" s="50">
        <f>+Table1[[#This Row],[EXCHANGED TO]]/1</f>
        <v>0</v>
      </c>
      <c r="S44" s="47">
        <f>+Table1[[#This Row],[SALES TO]]/1</f>
        <v>0</v>
      </c>
      <c r="T44" s="163">
        <f>+Table1[[#This Row],[ISSUES TO]]/1</f>
        <v>0</v>
      </c>
      <c r="U44" s="54">
        <f t="shared" si="4"/>
        <v>0</v>
      </c>
    </row>
    <row r="45" spans="1:21" x14ac:dyDescent="0.25">
      <c r="A45" s="154" t="s">
        <v>76</v>
      </c>
      <c r="B45" s="47">
        <v>81.3</v>
      </c>
      <c r="C45" s="48">
        <v>0</v>
      </c>
      <c r="D45" s="49">
        <v>0</v>
      </c>
      <c r="E45" s="50">
        <v>0</v>
      </c>
      <c r="F45" s="47">
        <v>0</v>
      </c>
      <c r="G45" s="163">
        <v>0</v>
      </c>
      <c r="H45" s="49">
        <f>+(Table1[[#This Row],[OPENING ]]+Table1[[#This Row],[RECEIPTS]]+Table1[[#This Row],[RETURNS]])-(Table1[[#This Row],[ISSUES]]+Table1[[#This Row],[EXCHANGED]]+Table1[[#This Row],[SALES]])</f>
        <v>81.3</v>
      </c>
      <c r="I45" s="48">
        <v>81.3</v>
      </c>
      <c r="J45" s="51">
        <f>+Table1[[#This Row],[PHYSICAL]]-Table1[[#This Row],[THEORETICAL]]</f>
        <v>0</v>
      </c>
      <c r="K45" s="48">
        <f>+Table1[[#This Row],[RECEIPTS]]</f>
        <v>0</v>
      </c>
      <c r="L45" s="49">
        <f>+Table1[[#This Row],[RETURNS]]</f>
        <v>0</v>
      </c>
      <c r="M45" s="50">
        <f>+Table1[[#This Row],[EXCHANGED]]</f>
        <v>0</v>
      </c>
      <c r="N45" s="47">
        <f>+Table1[[#This Row],[SALES]]</f>
        <v>0</v>
      </c>
      <c r="O45" s="163">
        <f>+Table1[[#This Row],[ISSUES]]</f>
        <v>0</v>
      </c>
      <c r="P45" s="48">
        <f>Table1[[#This Row],[RECEIPTS TO]]/1</f>
        <v>0</v>
      </c>
      <c r="Q45" s="49">
        <f>+Table1[[#This Row],[RETURNS ]]/1</f>
        <v>0</v>
      </c>
      <c r="R45" s="50">
        <f>+Table1[[#This Row],[EXCHANGED TO]]/1</f>
        <v>0</v>
      </c>
      <c r="S45" s="47">
        <f>+Table1[[#This Row],[SALES TO]]/1</f>
        <v>0</v>
      </c>
      <c r="T45" s="163">
        <f>+Table1[[#This Row],[ISSUES TO]]/1</f>
        <v>0</v>
      </c>
      <c r="U45" s="54">
        <f t="shared" si="4"/>
        <v>0</v>
      </c>
    </row>
    <row r="46" spans="1:21" x14ac:dyDescent="0.25">
      <c r="A46" s="154" t="s">
        <v>111</v>
      </c>
      <c r="B46" s="47">
        <v>122.2</v>
      </c>
      <c r="C46" s="48">
        <v>0</v>
      </c>
      <c r="D46" s="49">
        <v>0</v>
      </c>
      <c r="E46" s="50">
        <v>0</v>
      </c>
      <c r="F46" s="47">
        <v>0</v>
      </c>
      <c r="G46" s="163">
        <v>0</v>
      </c>
      <c r="H46" s="49">
        <f>+(Table1[[#This Row],[OPENING ]]+Table1[[#This Row],[RECEIPTS]]+Table1[[#This Row],[RETURNS]])-(Table1[[#This Row],[ISSUES]]+Table1[[#This Row],[EXCHANGED]]+Table1[[#This Row],[SALES]])</f>
        <v>122.2</v>
      </c>
      <c r="I46" s="48">
        <v>122.2</v>
      </c>
      <c r="J46" s="51">
        <f>+Table1[[#This Row],[PHYSICAL]]-Table1[[#This Row],[THEORETICAL]]</f>
        <v>0</v>
      </c>
      <c r="K46" s="48">
        <f>+Table1[[#This Row],[RECEIPTS]]</f>
        <v>0</v>
      </c>
      <c r="L46" s="49">
        <f>+Table1[[#This Row],[RETURNS]]</f>
        <v>0</v>
      </c>
      <c r="M46" s="50">
        <f>+Table1[[#This Row],[EXCHANGED]]</f>
        <v>0</v>
      </c>
      <c r="N46" s="47">
        <f>+Table1[[#This Row],[SALES]]</f>
        <v>0</v>
      </c>
      <c r="O46" s="163">
        <f>+Table1[[#This Row],[ISSUES]]</f>
        <v>0</v>
      </c>
      <c r="P46" s="48">
        <f>Table1[[#This Row],[RECEIPTS TO]]/1</f>
        <v>0</v>
      </c>
      <c r="Q46" s="49">
        <f>+Table1[[#This Row],[RETURNS ]]/1</f>
        <v>0</v>
      </c>
      <c r="R46" s="50">
        <f>+Table1[[#This Row],[EXCHANGED TO]]/1</f>
        <v>0</v>
      </c>
      <c r="S46" s="47">
        <f>+Table1[[#This Row],[SALES TO]]/1</f>
        <v>0</v>
      </c>
      <c r="T46" s="163">
        <f>+Table1[[#This Row],[ISSUES TO]]/1</f>
        <v>0</v>
      </c>
      <c r="U46" s="54">
        <f t="shared" si="4"/>
        <v>0</v>
      </c>
    </row>
    <row r="47" spans="1:21" x14ac:dyDescent="0.25">
      <c r="A47" s="154" t="s">
        <v>85</v>
      </c>
      <c r="B47" s="47">
        <v>0</v>
      </c>
      <c r="C47" s="48">
        <v>0</v>
      </c>
      <c r="D47" s="49">
        <v>0</v>
      </c>
      <c r="E47" s="50">
        <v>0</v>
      </c>
      <c r="F47" s="47">
        <v>0</v>
      </c>
      <c r="G47" s="163">
        <v>0</v>
      </c>
      <c r="H47" s="49">
        <f>+(Table1[[#This Row],[OPENING ]]+Table1[[#This Row],[RECEIPTS]]+Table1[[#This Row],[RETURNS]])-(Table1[[#This Row],[ISSUES]]+Table1[[#This Row],[EXCHANGED]]+Table1[[#This Row],[SALES]])</f>
        <v>0</v>
      </c>
      <c r="I47" s="48"/>
      <c r="J47" s="51">
        <f>+Table1[[#This Row],[PHYSICAL]]-Table1[[#This Row],[THEORETICAL]]</f>
        <v>0</v>
      </c>
      <c r="K47" s="48">
        <f>+Table1[[#This Row],[RECEIPTS]]</f>
        <v>0</v>
      </c>
      <c r="L47" s="49">
        <f>+Table1[[#This Row],[RETURNS]]</f>
        <v>0</v>
      </c>
      <c r="M47" s="50">
        <f>+Table1[[#This Row],[EXCHANGED]]</f>
        <v>0</v>
      </c>
      <c r="N47" s="47">
        <f>+Table1[[#This Row],[SALES]]</f>
        <v>0</v>
      </c>
      <c r="O47" s="163">
        <f>+Table1[[#This Row],[ISSUES]]</f>
        <v>0</v>
      </c>
      <c r="P47" s="48">
        <f>Table1[[#This Row],[RECEIPTS TO]]/1</f>
        <v>0</v>
      </c>
      <c r="Q47" s="49">
        <f>+Table1[[#This Row],[RETURNS ]]/1</f>
        <v>0</v>
      </c>
      <c r="R47" s="50">
        <f>+Table1[[#This Row],[EXCHANGED TO]]/1</f>
        <v>0</v>
      </c>
      <c r="S47" s="47">
        <f>+Table1[[#This Row],[SALES TO]]/1</f>
        <v>0</v>
      </c>
      <c r="T47" s="163">
        <f>+Table1[[#This Row],[ISSUES TO]]/1</f>
        <v>0</v>
      </c>
      <c r="U47" s="54">
        <f t="shared" si="4"/>
        <v>0</v>
      </c>
    </row>
    <row r="48" spans="1:21" x14ac:dyDescent="0.25">
      <c r="A48" s="154" t="s">
        <v>78</v>
      </c>
      <c r="B48" s="47">
        <v>7</v>
      </c>
      <c r="C48" s="48">
        <v>0</v>
      </c>
      <c r="D48" s="49">
        <v>0</v>
      </c>
      <c r="E48" s="50">
        <v>0</v>
      </c>
      <c r="F48" s="47">
        <v>0</v>
      </c>
      <c r="G48" s="163">
        <v>0</v>
      </c>
      <c r="H48" s="49">
        <f>+(Table1[[#This Row],[OPENING ]]+Table1[[#This Row],[RECEIPTS]]+Table1[[#This Row],[RETURNS]])-(Table1[[#This Row],[ISSUES]]+Table1[[#This Row],[EXCHANGED]]+Table1[[#This Row],[SALES]])</f>
        <v>7</v>
      </c>
      <c r="I48" s="48">
        <v>7</v>
      </c>
      <c r="J48" s="51">
        <f>+Table1[[#This Row],[PHYSICAL]]-Table1[[#This Row],[THEORETICAL]]</f>
        <v>0</v>
      </c>
      <c r="K48" s="48">
        <f>+Table1[[#This Row],[RECEIPTS]]</f>
        <v>0</v>
      </c>
      <c r="L48" s="49">
        <f>+Table1[[#This Row],[RETURNS]]</f>
        <v>0</v>
      </c>
      <c r="M48" s="50">
        <f>+Table1[[#This Row],[EXCHANGED]]</f>
        <v>0</v>
      </c>
      <c r="N48" s="47">
        <f>+Table1[[#This Row],[SALES]]</f>
        <v>0</v>
      </c>
      <c r="O48" s="163">
        <f>+Table1[[#This Row],[ISSUES]]</f>
        <v>0</v>
      </c>
      <c r="P48" s="48">
        <f>Table1[[#This Row],[RECEIPTS TO]]/1</f>
        <v>0</v>
      </c>
      <c r="Q48" s="49">
        <f>+Table1[[#This Row],[RETURNS ]]/1</f>
        <v>0</v>
      </c>
      <c r="R48" s="50">
        <f>+Table1[[#This Row],[EXCHANGED TO]]/1</f>
        <v>0</v>
      </c>
      <c r="S48" s="47">
        <f>+Table1[[#This Row],[SALES TO]]/1</f>
        <v>0</v>
      </c>
      <c r="T48" s="163">
        <f>+Table1[[#This Row],[ISSUES TO]]/1</f>
        <v>0</v>
      </c>
      <c r="U48" s="54">
        <f t="shared" si="4"/>
        <v>0</v>
      </c>
    </row>
    <row r="49" spans="1:21" x14ac:dyDescent="0.25">
      <c r="A49" s="154" t="s">
        <v>77</v>
      </c>
      <c r="B49" s="47">
        <v>17.3</v>
      </c>
      <c r="C49" s="48">
        <v>0</v>
      </c>
      <c r="D49" s="49">
        <v>0</v>
      </c>
      <c r="E49" s="50">
        <v>0</v>
      </c>
      <c r="F49" s="47">
        <v>0</v>
      </c>
      <c r="G49" s="163">
        <v>0</v>
      </c>
      <c r="H49" s="49">
        <f>+(Table1[[#This Row],[OPENING ]]+Table1[[#This Row],[RECEIPTS]]+Table1[[#This Row],[RETURNS]])-(Table1[[#This Row],[ISSUES]]+Table1[[#This Row],[EXCHANGED]]+Table1[[#This Row],[SALES]])</f>
        <v>17.3</v>
      </c>
      <c r="I49" s="48">
        <v>17.3</v>
      </c>
      <c r="J49" s="51">
        <f>+Table1[[#This Row],[PHYSICAL]]-Table1[[#This Row],[THEORETICAL]]</f>
        <v>0</v>
      </c>
      <c r="K49" s="48">
        <f>+Table1[[#This Row],[RECEIPTS]]</f>
        <v>0</v>
      </c>
      <c r="L49" s="49">
        <f>+Table1[[#This Row],[RETURNS]]</f>
        <v>0</v>
      </c>
      <c r="M49" s="50">
        <f>+Table1[[#This Row],[EXCHANGED]]</f>
        <v>0</v>
      </c>
      <c r="N49" s="47">
        <f>+Table1[[#This Row],[SALES]]</f>
        <v>0</v>
      </c>
      <c r="O49" s="163">
        <f>+Table1[[#This Row],[ISSUES]]</f>
        <v>0</v>
      </c>
      <c r="P49" s="48">
        <f>Table1[[#This Row],[RECEIPTS TO]]/1</f>
        <v>0</v>
      </c>
      <c r="Q49" s="49">
        <f>+Table1[[#This Row],[RETURNS ]]/1</f>
        <v>0</v>
      </c>
      <c r="R49" s="50">
        <f>+Table1[[#This Row],[EXCHANGED TO]]/1</f>
        <v>0</v>
      </c>
      <c r="S49" s="47">
        <f>+Table1[[#This Row],[SALES TO]]/1</f>
        <v>0</v>
      </c>
      <c r="T49" s="163">
        <f>+Table1[[#This Row],[ISSUES TO]]/1</f>
        <v>0</v>
      </c>
      <c r="U49" s="54">
        <f t="shared" si="4"/>
        <v>0</v>
      </c>
    </row>
    <row r="50" spans="1:21" x14ac:dyDescent="0.25">
      <c r="A50" s="154" t="s">
        <v>110</v>
      </c>
      <c r="B50" s="47">
        <v>540.5</v>
      </c>
      <c r="C50" s="48">
        <v>0</v>
      </c>
      <c r="D50" s="49">
        <v>0</v>
      </c>
      <c r="E50" s="50">
        <v>0</v>
      </c>
      <c r="F50" s="47">
        <v>0</v>
      </c>
      <c r="G50" s="163">
        <v>0</v>
      </c>
      <c r="H50" s="49">
        <f>+(Table1[[#This Row],[OPENING ]]+Table1[[#This Row],[RECEIPTS]]+Table1[[#This Row],[RETURNS]])-(Table1[[#This Row],[ISSUES]]+Table1[[#This Row],[EXCHANGED]]+Table1[[#This Row],[SALES]])</f>
        <v>540.5</v>
      </c>
      <c r="I50" s="48">
        <v>540.5</v>
      </c>
      <c r="J50" s="51">
        <f>+Table1[[#This Row],[PHYSICAL]]-Table1[[#This Row],[THEORETICAL]]</f>
        <v>0</v>
      </c>
      <c r="K50" s="48">
        <f>+Table1[[#This Row],[RECEIPTS]]</f>
        <v>0</v>
      </c>
      <c r="L50" s="49">
        <f>+Table1[[#This Row],[RETURNS]]</f>
        <v>0</v>
      </c>
      <c r="M50" s="50">
        <f>+Table1[[#This Row],[EXCHANGED]]</f>
        <v>0</v>
      </c>
      <c r="N50" s="47">
        <f>+Table1[[#This Row],[SALES]]</f>
        <v>0</v>
      </c>
      <c r="O50" s="163">
        <f>+Table1[[#This Row],[ISSUES]]</f>
        <v>0</v>
      </c>
      <c r="P50" s="48">
        <f>Table1[[#This Row],[RECEIPTS TO]]/1</f>
        <v>0</v>
      </c>
      <c r="Q50" s="49">
        <f>+Table1[[#This Row],[RETURNS ]]/1</f>
        <v>0</v>
      </c>
      <c r="R50" s="50">
        <f>+Table1[[#This Row],[EXCHANGED TO]]/1</f>
        <v>0</v>
      </c>
      <c r="S50" s="47">
        <f>+Table1[[#This Row],[SALES TO]]/1</f>
        <v>0</v>
      </c>
      <c r="T50" s="163">
        <f>+Table1[[#This Row],[ISSUES TO]]/1</f>
        <v>0</v>
      </c>
      <c r="U50" s="54">
        <f t="shared" si="4"/>
        <v>0</v>
      </c>
    </row>
    <row r="51" spans="1:21" x14ac:dyDescent="0.25">
      <c r="A51" s="154" t="s">
        <v>79</v>
      </c>
      <c r="B51" s="47">
        <v>0</v>
      </c>
      <c r="C51" s="48">
        <v>0</v>
      </c>
      <c r="D51" s="49">
        <v>0</v>
      </c>
      <c r="E51" s="50">
        <v>0</v>
      </c>
      <c r="F51" s="47">
        <v>0</v>
      </c>
      <c r="G51" s="163">
        <v>0</v>
      </c>
      <c r="H51" s="49">
        <f>+(Table1[[#This Row],[OPENING ]]+Table1[[#This Row],[RECEIPTS]]+Table1[[#This Row],[RETURNS]])-(Table1[[#This Row],[ISSUES]]+Table1[[#This Row],[EXCHANGED]]+Table1[[#This Row],[SALES]])</f>
        <v>0</v>
      </c>
      <c r="I51" s="48">
        <v>0</v>
      </c>
      <c r="J51" s="51">
        <f>+Table1[[#This Row],[PHYSICAL]]-Table1[[#This Row],[THEORETICAL]]</f>
        <v>0</v>
      </c>
      <c r="K51" s="48">
        <f>+Table1[[#This Row],[RECEIPTS]]</f>
        <v>0</v>
      </c>
      <c r="L51" s="49">
        <f>+Table1[[#This Row],[RETURNS]]</f>
        <v>0</v>
      </c>
      <c r="M51" s="50">
        <f>+Table1[[#This Row],[EXCHANGED]]</f>
        <v>0</v>
      </c>
      <c r="N51" s="47">
        <f>+Table1[[#This Row],[SALES]]</f>
        <v>0</v>
      </c>
      <c r="O51" s="163">
        <f>+Table1[[#This Row],[ISSUES]]</f>
        <v>0</v>
      </c>
      <c r="P51" s="48">
        <f>Table1[[#This Row],[RECEIPTS TO]]/1</f>
        <v>0</v>
      </c>
      <c r="Q51" s="49">
        <f>+Table1[[#This Row],[RETURNS ]]/1</f>
        <v>0</v>
      </c>
      <c r="R51" s="50">
        <f>+Table1[[#This Row],[EXCHANGED TO]]/1</f>
        <v>0</v>
      </c>
      <c r="S51" s="47">
        <f>+Table1[[#This Row],[SALES TO]]/1</f>
        <v>0</v>
      </c>
      <c r="T51" s="163">
        <f>+Table1[[#This Row],[ISSUES TO]]/1</f>
        <v>0</v>
      </c>
      <c r="U51" s="54">
        <f t="shared" si="4"/>
        <v>0</v>
      </c>
    </row>
    <row r="52" spans="1:21" x14ac:dyDescent="0.25">
      <c r="A52" s="154" t="s">
        <v>80</v>
      </c>
      <c r="B52" s="47">
        <v>0</v>
      </c>
      <c r="C52" s="48">
        <v>0</v>
      </c>
      <c r="D52" s="49">
        <v>0</v>
      </c>
      <c r="E52" s="50">
        <v>0</v>
      </c>
      <c r="F52" s="47">
        <v>0</v>
      </c>
      <c r="G52" s="163">
        <v>0</v>
      </c>
      <c r="H52" s="49">
        <f>+(Table1[[#This Row],[OPENING ]]+Table1[[#This Row],[RECEIPTS]]+Table1[[#This Row],[RETURNS]])-(Table1[[#This Row],[ISSUES]]+Table1[[#This Row],[EXCHANGED]]+Table1[[#This Row],[SALES]])</f>
        <v>0</v>
      </c>
      <c r="I52" s="48"/>
      <c r="J52" s="51">
        <f>+Table1[[#This Row],[PHYSICAL]]-Table1[[#This Row],[THEORETICAL]]</f>
        <v>0</v>
      </c>
      <c r="K52" s="48">
        <f>+Table1[[#This Row],[RECEIPTS]]</f>
        <v>0</v>
      </c>
      <c r="L52" s="49">
        <f>+Table1[[#This Row],[RETURNS]]</f>
        <v>0</v>
      </c>
      <c r="M52" s="50">
        <f>+Table1[[#This Row],[EXCHANGED]]</f>
        <v>0</v>
      </c>
      <c r="N52" s="47">
        <f>+Table1[[#This Row],[SALES]]</f>
        <v>0</v>
      </c>
      <c r="O52" s="163">
        <f>+Table1[[#This Row],[ISSUES]]</f>
        <v>0</v>
      </c>
      <c r="P52" s="48">
        <f>Table1[[#This Row],[RECEIPTS TO]]/1</f>
        <v>0</v>
      </c>
      <c r="Q52" s="49">
        <f>+Table1[[#This Row],[RETURNS ]]/1</f>
        <v>0</v>
      </c>
      <c r="R52" s="50">
        <f>+Table1[[#This Row],[EXCHANGED TO]]/1</f>
        <v>0</v>
      </c>
      <c r="S52" s="47">
        <f>+Table1[[#This Row],[SALES TO]]/1</f>
        <v>0</v>
      </c>
      <c r="T52" s="163">
        <f>+Table1[[#This Row],[ISSUES TO]]/1</f>
        <v>0</v>
      </c>
      <c r="U52" s="54">
        <f t="shared" si="4"/>
        <v>0</v>
      </c>
    </row>
    <row r="53" spans="1:21" x14ac:dyDescent="0.25">
      <c r="A53" s="154" t="s">
        <v>83</v>
      </c>
      <c r="B53" s="47">
        <v>0</v>
      </c>
      <c r="C53" s="48">
        <v>0</v>
      </c>
      <c r="D53" s="49">
        <v>0</v>
      </c>
      <c r="E53" s="50">
        <v>0</v>
      </c>
      <c r="F53" s="47">
        <v>0</v>
      </c>
      <c r="G53" s="163">
        <v>0</v>
      </c>
      <c r="H53" s="49">
        <f>+(Table1[[#This Row],[OPENING ]]+Table1[[#This Row],[RECEIPTS]]+Table1[[#This Row],[RETURNS]])-(Table1[[#This Row],[ISSUES]]+Table1[[#This Row],[EXCHANGED]]+Table1[[#This Row],[SALES]])</f>
        <v>0</v>
      </c>
      <c r="I53" s="48"/>
      <c r="J53" s="51">
        <f>+Table1[[#This Row],[PHYSICAL]]-Table1[[#This Row],[THEORETICAL]]</f>
        <v>0</v>
      </c>
      <c r="K53" s="48">
        <f>+Table1[[#This Row],[RECEIPTS]]</f>
        <v>0</v>
      </c>
      <c r="L53" s="49">
        <f>+Table1[[#This Row],[RETURNS]]</f>
        <v>0</v>
      </c>
      <c r="M53" s="50">
        <f>+Table1[[#This Row],[EXCHANGED]]</f>
        <v>0</v>
      </c>
      <c r="N53" s="47">
        <f>+Table1[[#This Row],[SALES]]</f>
        <v>0</v>
      </c>
      <c r="O53" s="163">
        <f>+Table1[[#This Row],[ISSUES]]</f>
        <v>0</v>
      </c>
      <c r="P53" s="48">
        <f>Table1[[#This Row],[RECEIPTS TO]]/1</f>
        <v>0</v>
      </c>
      <c r="Q53" s="49">
        <f>+Table1[[#This Row],[RETURNS ]]/1</f>
        <v>0</v>
      </c>
      <c r="R53" s="50">
        <f>+Table1[[#This Row],[EXCHANGED TO]]/1</f>
        <v>0</v>
      </c>
      <c r="S53" s="47">
        <f>+Table1[[#This Row],[SALES TO]]/1</f>
        <v>0</v>
      </c>
      <c r="T53" s="163">
        <f>+Table1[[#This Row],[ISSUES TO]]/1</f>
        <v>0</v>
      </c>
      <c r="U53" s="54">
        <f t="shared" si="4"/>
        <v>0</v>
      </c>
    </row>
    <row r="54" spans="1:21" x14ac:dyDescent="0.25">
      <c r="A54" s="154" t="s">
        <v>72</v>
      </c>
      <c r="B54" s="47">
        <v>0</v>
      </c>
      <c r="C54" s="48">
        <v>0</v>
      </c>
      <c r="D54" s="49">
        <v>0</v>
      </c>
      <c r="E54" s="50">
        <v>0</v>
      </c>
      <c r="F54" s="47">
        <v>0</v>
      </c>
      <c r="G54" s="163">
        <v>0</v>
      </c>
      <c r="H54" s="49">
        <f>+(Table1[[#This Row],[OPENING ]]+Table1[[#This Row],[RECEIPTS]]+Table1[[#This Row],[RETURNS]])-(Table1[[#This Row],[ISSUES]]+Table1[[#This Row],[EXCHANGED]]+Table1[[#This Row],[SALES]])</f>
        <v>0</v>
      </c>
      <c r="I54" s="48"/>
      <c r="J54" s="51">
        <f>+Table1[[#This Row],[PHYSICAL]]-Table1[[#This Row],[THEORETICAL]]</f>
        <v>0</v>
      </c>
      <c r="K54" s="48">
        <f>+Table1[[#This Row],[RECEIPTS]]</f>
        <v>0</v>
      </c>
      <c r="L54" s="49">
        <f>+Table1[[#This Row],[RETURNS]]</f>
        <v>0</v>
      </c>
      <c r="M54" s="50">
        <f>+Table1[[#This Row],[EXCHANGED]]</f>
        <v>0</v>
      </c>
      <c r="N54" s="47">
        <f>+Table1[[#This Row],[SALES]]</f>
        <v>0</v>
      </c>
      <c r="O54" s="163">
        <f>+Table1[[#This Row],[ISSUES]]</f>
        <v>0</v>
      </c>
      <c r="P54" s="48">
        <f>Table1[[#This Row],[RECEIPTS TO]]/1</f>
        <v>0</v>
      </c>
      <c r="Q54" s="49">
        <f>+Table1[[#This Row],[RETURNS ]]/1</f>
        <v>0</v>
      </c>
      <c r="R54" s="50">
        <f>+Table1[[#This Row],[EXCHANGED TO]]/1</f>
        <v>0</v>
      </c>
      <c r="S54" s="47">
        <f>+Table1[[#This Row],[SALES TO]]/1</f>
        <v>0</v>
      </c>
      <c r="T54" s="163">
        <f>+Table1[[#This Row],[ISSUES TO]]/1</f>
        <v>0</v>
      </c>
      <c r="U54" s="54">
        <f t="shared" si="4"/>
        <v>0</v>
      </c>
    </row>
    <row r="55" spans="1:21" x14ac:dyDescent="0.25">
      <c r="A55" s="154" t="s">
        <v>140</v>
      </c>
      <c r="B55" s="47">
        <v>676.3</v>
      </c>
      <c r="C55" s="48">
        <v>0</v>
      </c>
      <c r="D55" s="49">
        <v>0</v>
      </c>
      <c r="E55" s="50">
        <v>0</v>
      </c>
      <c r="F55" s="47">
        <v>0</v>
      </c>
      <c r="G55" s="163">
        <v>0</v>
      </c>
      <c r="H55" s="49">
        <f>+(Table1[[#This Row],[OPENING ]]+Table1[[#This Row],[RECEIPTS]]+Table1[[#This Row],[RETURNS]])-(Table1[[#This Row],[ISSUES]]+Table1[[#This Row],[EXCHANGED]]+Table1[[#This Row],[SALES]])</f>
        <v>676.3</v>
      </c>
      <c r="I55" s="48">
        <v>676.3</v>
      </c>
      <c r="J55" s="51">
        <f>+Table1[[#This Row],[PHYSICAL]]-Table1[[#This Row],[THEORETICAL]]</f>
        <v>0</v>
      </c>
      <c r="K55" s="48">
        <f>+Table1[[#This Row],[RECEIPTS]]</f>
        <v>0</v>
      </c>
      <c r="L55" s="49">
        <f>+Table1[[#This Row],[RETURNS]]</f>
        <v>0</v>
      </c>
      <c r="M55" s="50">
        <f>+Table1[[#This Row],[EXCHANGED]]</f>
        <v>0</v>
      </c>
      <c r="N55" s="47">
        <f>+Table1[[#This Row],[SALES]]</f>
        <v>0</v>
      </c>
      <c r="O55" s="163">
        <f>+Table1[[#This Row],[ISSUES]]</f>
        <v>0</v>
      </c>
      <c r="P55" s="48">
        <f>Table1[[#This Row],[RECEIPTS TO]]/1</f>
        <v>0</v>
      </c>
      <c r="Q55" s="49">
        <f>+Table1[[#This Row],[RETURNS ]]/1</f>
        <v>0</v>
      </c>
      <c r="R55" s="50">
        <f>+Table1[[#This Row],[EXCHANGED TO]]/1</f>
        <v>0</v>
      </c>
      <c r="S55" s="47">
        <f>+Table1[[#This Row],[SALES TO]]/1</f>
        <v>0</v>
      </c>
      <c r="T55" s="163">
        <f>+Table1[[#This Row],[ISSUES TO]]/1</f>
        <v>0</v>
      </c>
      <c r="U55" s="54">
        <f t="shared" si="4"/>
        <v>0</v>
      </c>
    </row>
    <row r="56" spans="1:21" x14ac:dyDescent="0.25">
      <c r="A56" s="154" t="s">
        <v>84</v>
      </c>
      <c r="B56" s="47">
        <v>0</v>
      </c>
      <c r="C56" s="48">
        <v>0</v>
      </c>
      <c r="D56" s="49">
        <v>0</v>
      </c>
      <c r="E56" s="50">
        <v>0</v>
      </c>
      <c r="F56" s="47">
        <v>0</v>
      </c>
      <c r="G56" s="163">
        <v>0</v>
      </c>
      <c r="H56" s="49">
        <f>+(Table1[[#This Row],[OPENING ]]+Table1[[#This Row],[RECEIPTS]]+Table1[[#This Row],[RETURNS]])-(Table1[[#This Row],[ISSUES]]+Table1[[#This Row],[EXCHANGED]]+Table1[[#This Row],[SALES]])</f>
        <v>0</v>
      </c>
      <c r="I56" s="48"/>
      <c r="J56" s="51">
        <f>+Table1[[#This Row],[PHYSICAL]]-Table1[[#This Row],[THEORETICAL]]</f>
        <v>0</v>
      </c>
      <c r="K56" s="48">
        <f>+Table1[[#This Row],[RECEIPTS]]</f>
        <v>0</v>
      </c>
      <c r="L56" s="49">
        <f>+Table1[[#This Row],[RETURNS]]</f>
        <v>0</v>
      </c>
      <c r="M56" s="50">
        <f>+Table1[[#This Row],[EXCHANGED]]</f>
        <v>0</v>
      </c>
      <c r="N56" s="47">
        <f>+Table1[[#This Row],[SALES]]</f>
        <v>0</v>
      </c>
      <c r="O56" s="163">
        <f>+Table1[[#This Row],[ISSUES]]</f>
        <v>0</v>
      </c>
      <c r="P56" s="48">
        <f>Table1[[#This Row],[RECEIPTS TO]]/1</f>
        <v>0</v>
      </c>
      <c r="Q56" s="49">
        <f>+Table1[[#This Row],[RETURNS ]]/1</f>
        <v>0</v>
      </c>
      <c r="R56" s="50">
        <f>+Table1[[#This Row],[EXCHANGED TO]]/1</f>
        <v>0</v>
      </c>
      <c r="S56" s="47">
        <f>+Table1[[#This Row],[SALES TO]]/1</f>
        <v>0</v>
      </c>
      <c r="T56" s="163">
        <f>+Table1[[#This Row],[ISSUES TO]]/1</f>
        <v>0</v>
      </c>
      <c r="U56" s="54">
        <f t="shared" si="4"/>
        <v>0</v>
      </c>
    </row>
    <row r="57" spans="1:21" x14ac:dyDescent="0.25">
      <c r="A57" s="154" t="s">
        <v>82</v>
      </c>
      <c r="B57" s="47">
        <v>0</v>
      </c>
      <c r="C57" s="48">
        <v>0</v>
      </c>
      <c r="D57" s="49">
        <v>0</v>
      </c>
      <c r="E57" s="50">
        <v>0</v>
      </c>
      <c r="F57" s="47">
        <v>0</v>
      </c>
      <c r="G57" s="163">
        <v>0</v>
      </c>
      <c r="H57" s="49">
        <f>+(Table1[[#This Row],[OPENING ]]+Table1[[#This Row],[RECEIPTS]]+Table1[[#This Row],[RETURNS]])-(Table1[[#This Row],[ISSUES]]+Table1[[#This Row],[EXCHANGED]]+Table1[[#This Row],[SALES]])</f>
        <v>0</v>
      </c>
      <c r="I57" s="73"/>
      <c r="J57" s="51">
        <f>+Table1[[#This Row],[PHYSICAL]]-Table1[[#This Row],[THEORETICAL]]</f>
        <v>0</v>
      </c>
      <c r="K57" s="48">
        <f>+Table1[[#This Row],[RECEIPTS]]</f>
        <v>0</v>
      </c>
      <c r="L57" s="49">
        <f>+Table1[[#This Row],[RETURNS]]</f>
        <v>0</v>
      </c>
      <c r="M57" s="50">
        <f>+Table1[[#This Row],[EXCHANGED]]</f>
        <v>0</v>
      </c>
      <c r="N57" s="47">
        <f>+Table1[[#This Row],[SALES]]</f>
        <v>0</v>
      </c>
      <c r="O57" s="163">
        <f>+Table1[[#This Row],[ISSUES]]</f>
        <v>0</v>
      </c>
      <c r="P57" s="48">
        <f>Table1[[#This Row],[RECEIPTS TO]]/1</f>
        <v>0</v>
      </c>
      <c r="Q57" s="49">
        <f>+Table1[[#This Row],[RETURNS ]]/1</f>
        <v>0</v>
      </c>
      <c r="R57" s="50">
        <f>+Table1[[#This Row],[EXCHANGED TO]]/1</f>
        <v>0</v>
      </c>
      <c r="S57" s="47">
        <f>+Table1[[#This Row],[SALES TO]]/1</f>
        <v>0</v>
      </c>
      <c r="T57" s="163">
        <f>+Table1[[#This Row],[ISSUES TO]]/1</f>
        <v>0</v>
      </c>
      <c r="U57" s="54">
        <f t="shared" ref="U57:U71" si="5">IFERROR(+H57/(P57+Q57+R57+S57+T57),0)</f>
        <v>0</v>
      </c>
    </row>
    <row r="58" spans="1:21" x14ac:dyDescent="0.25">
      <c r="A58" s="154" t="s">
        <v>50</v>
      </c>
      <c r="B58" s="47">
        <v>0</v>
      </c>
      <c r="C58" s="48">
        <v>0</v>
      </c>
      <c r="D58" s="49">
        <v>0</v>
      </c>
      <c r="E58" s="50">
        <v>0</v>
      </c>
      <c r="F58" s="47">
        <v>0</v>
      </c>
      <c r="G58" s="163">
        <v>0</v>
      </c>
      <c r="H58" s="49">
        <f>+(Table1[[#This Row],[OPENING ]]+Table1[[#This Row],[RECEIPTS]]+Table1[[#This Row],[RETURNS]])-(Table1[[#This Row],[ISSUES]]+Table1[[#This Row],[EXCHANGED]]+Table1[[#This Row],[SALES]])</f>
        <v>0</v>
      </c>
      <c r="I58" s="73"/>
      <c r="J58" s="51">
        <f>+Table1[[#This Row],[PHYSICAL]]-Table1[[#This Row],[THEORETICAL]]</f>
        <v>0</v>
      </c>
      <c r="K58" s="48">
        <f>+Table1[[#This Row],[RECEIPTS]]</f>
        <v>0</v>
      </c>
      <c r="L58" s="49">
        <f>+Table1[[#This Row],[RETURNS]]</f>
        <v>0</v>
      </c>
      <c r="M58" s="50">
        <f>+Table1[[#This Row],[EXCHANGED]]</f>
        <v>0</v>
      </c>
      <c r="N58" s="47">
        <f>+Table1[[#This Row],[SALES]]</f>
        <v>0</v>
      </c>
      <c r="O58" s="163">
        <f>+Table1[[#This Row],[ISSUES]]</f>
        <v>0</v>
      </c>
      <c r="P58" s="48">
        <f>Table1[[#This Row],[RECEIPTS TO]]/1</f>
        <v>0</v>
      </c>
      <c r="Q58" s="49">
        <f>+Table1[[#This Row],[RETURNS ]]/1</f>
        <v>0</v>
      </c>
      <c r="R58" s="50">
        <f>+Table1[[#This Row],[EXCHANGED TO]]/1</f>
        <v>0</v>
      </c>
      <c r="S58" s="47">
        <f>+Table1[[#This Row],[SALES TO]]/1</f>
        <v>0</v>
      </c>
      <c r="T58" s="163">
        <f>+Table1[[#This Row],[ISSUES TO]]/1</f>
        <v>0</v>
      </c>
      <c r="U58" s="54">
        <f t="shared" si="5"/>
        <v>0</v>
      </c>
    </row>
    <row r="59" spans="1:21" x14ac:dyDescent="0.25">
      <c r="A59" s="154" t="s">
        <v>51</v>
      </c>
      <c r="B59" s="47">
        <v>0</v>
      </c>
      <c r="C59" s="48">
        <v>0</v>
      </c>
      <c r="D59" s="49">
        <v>0</v>
      </c>
      <c r="E59" s="50">
        <v>0</v>
      </c>
      <c r="F59" s="47">
        <v>0</v>
      </c>
      <c r="G59" s="163">
        <v>0</v>
      </c>
      <c r="H59" s="49">
        <f>+(Table1[[#This Row],[OPENING ]]+Table1[[#This Row],[RECEIPTS]]+Table1[[#This Row],[RETURNS]])-(Table1[[#This Row],[ISSUES]]+Table1[[#This Row],[EXCHANGED]]+Table1[[#This Row],[SALES]])</f>
        <v>0</v>
      </c>
      <c r="I59" s="73"/>
      <c r="J59" s="51">
        <f>+Table1[[#This Row],[PHYSICAL]]-Table1[[#This Row],[THEORETICAL]]</f>
        <v>0</v>
      </c>
      <c r="K59" s="48">
        <f>+Table1[[#This Row],[RECEIPTS]]</f>
        <v>0</v>
      </c>
      <c r="L59" s="49">
        <f>+Table1[[#This Row],[RETURNS]]</f>
        <v>0</v>
      </c>
      <c r="M59" s="50">
        <f>+Table1[[#This Row],[EXCHANGED]]</f>
        <v>0</v>
      </c>
      <c r="N59" s="47">
        <f>+Table1[[#This Row],[SALES]]</f>
        <v>0</v>
      </c>
      <c r="O59" s="163">
        <f>+Table1[[#This Row],[ISSUES]]</f>
        <v>0</v>
      </c>
      <c r="P59" s="48">
        <f>Table1[[#This Row],[RECEIPTS TO]]/1</f>
        <v>0</v>
      </c>
      <c r="Q59" s="49">
        <f>+Table1[[#This Row],[RETURNS ]]/1</f>
        <v>0</v>
      </c>
      <c r="R59" s="50">
        <f>+Table1[[#This Row],[EXCHANGED TO]]/1</f>
        <v>0</v>
      </c>
      <c r="S59" s="47">
        <f>+Table1[[#This Row],[SALES TO]]/1</f>
        <v>0</v>
      </c>
      <c r="T59" s="163">
        <f>+Table1[[#This Row],[ISSUES TO]]/1</f>
        <v>0</v>
      </c>
      <c r="U59" s="54">
        <f t="shared" si="5"/>
        <v>0</v>
      </c>
    </row>
    <row r="60" spans="1:21" x14ac:dyDescent="0.25">
      <c r="A60" s="154" t="s">
        <v>52</v>
      </c>
      <c r="B60" s="47">
        <v>0</v>
      </c>
      <c r="C60" s="48">
        <v>0</v>
      </c>
      <c r="D60" s="49">
        <v>0</v>
      </c>
      <c r="E60" s="50">
        <v>0</v>
      </c>
      <c r="F60" s="47">
        <v>0</v>
      </c>
      <c r="G60" s="163">
        <v>0</v>
      </c>
      <c r="H60" s="49">
        <f>+(Table1[[#This Row],[OPENING ]]+Table1[[#This Row],[RECEIPTS]]+Table1[[#This Row],[RETURNS]])-(Table1[[#This Row],[ISSUES]]+Table1[[#This Row],[EXCHANGED]]+Table1[[#This Row],[SALES]])</f>
        <v>0</v>
      </c>
      <c r="I60" s="73"/>
      <c r="J60" s="51">
        <f>+Table1[[#This Row],[PHYSICAL]]-Table1[[#This Row],[THEORETICAL]]</f>
        <v>0</v>
      </c>
      <c r="K60" s="48">
        <f>+Table1[[#This Row],[RECEIPTS]]</f>
        <v>0</v>
      </c>
      <c r="L60" s="49">
        <f>+Table1[[#This Row],[RETURNS]]</f>
        <v>0</v>
      </c>
      <c r="M60" s="50">
        <f>+Table1[[#This Row],[EXCHANGED]]</f>
        <v>0</v>
      </c>
      <c r="N60" s="47">
        <f>+Table1[[#This Row],[SALES]]</f>
        <v>0</v>
      </c>
      <c r="O60" s="163">
        <f>+Table1[[#This Row],[ISSUES]]</f>
        <v>0</v>
      </c>
      <c r="P60" s="48">
        <f>Table1[[#This Row],[RECEIPTS TO]]/1</f>
        <v>0</v>
      </c>
      <c r="Q60" s="49">
        <f>+Table1[[#This Row],[RETURNS ]]/1</f>
        <v>0</v>
      </c>
      <c r="R60" s="50">
        <f>+Table1[[#This Row],[EXCHANGED TO]]/1</f>
        <v>0</v>
      </c>
      <c r="S60" s="47">
        <f>+Table1[[#This Row],[SALES TO]]/1</f>
        <v>0</v>
      </c>
      <c r="T60" s="163">
        <f>+Table1[[#This Row],[ISSUES TO]]/1</f>
        <v>0</v>
      </c>
      <c r="U60" s="54">
        <f t="shared" si="5"/>
        <v>0</v>
      </c>
    </row>
    <row r="61" spans="1:21" x14ac:dyDescent="0.25">
      <c r="A61" s="154" t="s">
        <v>53</v>
      </c>
      <c r="B61" s="47">
        <v>0</v>
      </c>
      <c r="C61" s="48">
        <v>0</v>
      </c>
      <c r="D61" s="49">
        <v>0</v>
      </c>
      <c r="E61" s="50">
        <v>0</v>
      </c>
      <c r="F61" s="47">
        <v>0</v>
      </c>
      <c r="G61" s="163">
        <v>0</v>
      </c>
      <c r="H61" s="49">
        <f>+(Table1[[#This Row],[OPENING ]]+Table1[[#This Row],[RECEIPTS]]+Table1[[#This Row],[RETURNS]])-(Table1[[#This Row],[ISSUES]]+Table1[[#This Row],[EXCHANGED]]+Table1[[#This Row],[SALES]])</f>
        <v>0</v>
      </c>
      <c r="I61" s="73"/>
      <c r="J61" s="51">
        <f>+Table1[[#This Row],[PHYSICAL]]-Table1[[#This Row],[THEORETICAL]]</f>
        <v>0</v>
      </c>
      <c r="K61" s="48">
        <f>+Table1[[#This Row],[RECEIPTS]]</f>
        <v>0</v>
      </c>
      <c r="L61" s="49">
        <f>+Table1[[#This Row],[RETURNS]]</f>
        <v>0</v>
      </c>
      <c r="M61" s="50">
        <f>+Table1[[#This Row],[EXCHANGED]]</f>
        <v>0</v>
      </c>
      <c r="N61" s="47">
        <f>+Table1[[#This Row],[SALES]]</f>
        <v>0</v>
      </c>
      <c r="O61" s="163">
        <f>+Table1[[#This Row],[ISSUES]]</f>
        <v>0</v>
      </c>
      <c r="P61" s="48">
        <f>Table1[[#This Row],[RECEIPTS TO]]/1</f>
        <v>0</v>
      </c>
      <c r="Q61" s="49">
        <f>+Table1[[#This Row],[RETURNS ]]/1</f>
        <v>0</v>
      </c>
      <c r="R61" s="50">
        <f>+Table1[[#This Row],[EXCHANGED TO]]/1</f>
        <v>0</v>
      </c>
      <c r="S61" s="47">
        <f>+Table1[[#This Row],[SALES TO]]/1</f>
        <v>0</v>
      </c>
      <c r="T61" s="163">
        <f>+Table1[[#This Row],[ISSUES TO]]/1</f>
        <v>0</v>
      </c>
      <c r="U61" s="54">
        <f t="shared" si="5"/>
        <v>0</v>
      </c>
    </row>
    <row r="62" spans="1:21" x14ac:dyDescent="0.25">
      <c r="A62" s="154" t="s">
        <v>54</v>
      </c>
      <c r="B62" s="47">
        <v>0</v>
      </c>
      <c r="C62" s="48">
        <v>0</v>
      </c>
      <c r="D62" s="49">
        <v>0</v>
      </c>
      <c r="E62" s="50">
        <v>0</v>
      </c>
      <c r="F62" s="47">
        <v>0</v>
      </c>
      <c r="G62" s="163">
        <v>0</v>
      </c>
      <c r="H62" s="49">
        <f>+(Table1[[#This Row],[OPENING ]]+Table1[[#This Row],[RECEIPTS]]+Table1[[#This Row],[RETURNS]])-(Table1[[#This Row],[ISSUES]]+Table1[[#This Row],[EXCHANGED]]+Table1[[#This Row],[SALES]])</f>
        <v>0</v>
      </c>
      <c r="I62" s="73"/>
      <c r="J62" s="51">
        <f>+Table1[[#This Row],[PHYSICAL]]-Table1[[#This Row],[THEORETICAL]]</f>
        <v>0</v>
      </c>
      <c r="K62" s="48">
        <f>+Table1[[#This Row],[RECEIPTS]]</f>
        <v>0</v>
      </c>
      <c r="L62" s="49">
        <f>+Table1[[#This Row],[RETURNS]]</f>
        <v>0</v>
      </c>
      <c r="M62" s="50">
        <f>+Table1[[#This Row],[EXCHANGED]]</f>
        <v>0</v>
      </c>
      <c r="N62" s="47">
        <f>+Table1[[#This Row],[SALES]]</f>
        <v>0</v>
      </c>
      <c r="O62" s="163">
        <f>+Table1[[#This Row],[ISSUES]]</f>
        <v>0</v>
      </c>
      <c r="P62" s="48">
        <f>Table1[[#This Row],[RECEIPTS TO]]/1</f>
        <v>0</v>
      </c>
      <c r="Q62" s="49">
        <f>+Table1[[#This Row],[RETURNS ]]/1</f>
        <v>0</v>
      </c>
      <c r="R62" s="50">
        <f>+Table1[[#This Row],[EXCHANGED TO]]/1</f>
        <v>0</v>
      </c>
      <c r="S62" s="47">
        <f>+Table1[[#This Row],[SALES TO]]/1</f>
        <v>0</v>
      </c>
      <c r="T62" s="163">
        <f>+Table1[[#This Row],[ISSUES TO]]/1</f>
        <v>0</v>
      </c>
      <c r="U62" s="54">
        <f t="shared" si="5"/>
        <v>0</v>
      </c>
    </row>
    <row r="63" spans="1:21" x14ac:dyDescent="0.25">
      <c r="A63" s="154" t="s">
        <v>109</v>
      </c>
      <c r="B63" s="47">
        <v>0</v>
      </c>
      <c r="C63" s="48">
        <v>0</v>
      </c>
      <c r="D63" s="49">
        <v>0</v>
      </c>
      <c r="E63" s="50">
        <v>0</v>
      </c>
      <c r="F63" s="47">
        <v>0</v>
      </c>
      <c r="G63" s="163">
        <v>0</v>
      </c>
      <c r="H63" s="49">
        <f>+(Table1[[#This Row],[OPENING ]]+Table1[[#This Row],[RECEIPTS]]+Table1[[#This Row],[RETURNS]])-(Table1[[#This Row],[ISSUES]]+Table1[[#This Row],[EXCHANGED]]+Table1[[#This Row],[SALES]])</f>
        <v>0</v>
      </c>
      <c r="I63" s="73"/>
      <c r="J63" s="51">
        <f>+Table1[[#This Row],[PHYSICAL]]-Table1[[#This Row],[THEORETICAL]]</f>
        <v>0</v>
      </c>
      <c r="K63" s="48">
        <f>+Table1[[#This Row],[RECEIPTS]]</f>
        <v>0</v>
      </c>
      <c r="L63" s="49">
        <f>+Table1[[#This Row],[RETURNS]]</f>
        <v>0</v>
      </c>
      <c r="M63" s="50">
        <f>+Table1[[#This Row],[EXCHANGED]]</f>
        <v>0</v>
      </c>
      <c r="N63" s="47">
        <f>+Table1[[#This Row],[SALES]]</f>
        <v>0</v>
      </c>
      <c r="O63" s="163">
        <f>+Table1[[#This Row],[ISSUES]]</f>
        <v>0</v>
      </c>
      <c r="P63" s="48">
        <f>Table1[[#This Row],[RECEIPTS TO]]/1</f>
        <v>0</v>
      </c>
      <c r="Q63" s="49">
        <f>+Table1[[#This Row],[RETURNS ]]/1</f>
        <v>0</v>
      </c>
      <c r="R63" s="50">
        <f>+Table1[[#This Row],[EXCHANGED TO]]/1</f>
        <v>0</v>
      </c>
      <c r="S63" s="47">
        <f>+Table1[[#This Row],[SALES TO]]/1</f>
        <v>0</v>
      </c>
      <c r="T63" s="163">
        <f>+Table1[[#This Row],[ISSUES TO]]/1</f>
        <v>0</v>
      </c>
      <c r="U63" s="54">
        <f t="shared" si="5"/>
        <v>0</v>
      </c>
    </row>
    <row r="64" spans="1:21" x14ac:dyDescent="0.25">
      <c r="A64" s="154" t="s">
        <v>112</v>
      </c>
      <c r="B64" s="47">
        <v>0</v>
      </c>
      <c r="C64" s="48">
        <v>0</v>
      </c>
      <c r="D64" s="49">
        <v>0</v>
      </c>
      <c r="E64" s="50">
        <v>0</v>
      </c>
      <c r="F64" s="47">
        <v>0</v>
      </c>
      <c r="G64" s="163">
        <v>0</v>
      </c>
      <c r="H64" s="49">
        <f>+(Table1[[#This Row],[OPENING ]]+Table1[[#This Row],[RECEIPTS]]+Table1[[#This Row],[RETURNS]])-(Table1[[#This Row],[ISSUES]]+Table1[[#This Row],[EXCHANGED]]+Table1[[#This Row],[SALES]])</f>
        <v>0</v>
      </c>
      <c r="I64" s="73">
        <v>0</v>
      </c>
      <c r="J64" s="51">
        <f>+Table1[[#This Row],[PHYSICAL]]-Table1[[#This Row],[THEORETICAL]]</f>
        <v>0</v>
      </c>
      <c r="K64" s="48">
        <f>+Table1[[#This Row],[RECEIPTS]]</f>
        <v>0</v>
      </c>
      <c r="L64" s="49">
        <f>+Table1[[#This Row],[RETURNS]]</f>
        <v>0</v>
      </c>
      <c r="M64" s="50">
        <f>+Table1[[#This Row],[EXCHANGED]]</f>
        <v>0</v>
      </c>
      <c r="N64" s="47">
        <f>+Table1[[#This Row],[SALES]]</f>
        <v>0</v>
      </c>
      <c r="O64" s="163">
        <f>+Table1[[#This Row],[ISSUES]]</f>
        <v>0</v>
      </c>
      <c r="P64" s="48">
        <f>Table1[[#This Row],[RECEIPTS TO]]/1</f>
        <v>0</v>
      </c>
      <c r="Q64" s="49">
        <f>+Table1[[#This Row],[RETURNS ]]/1</f>
        <v>0</v>
      </c>
      <c r="R64" s="50">
        <f>+Table1[[#This Row],[EXCHANGED TO]]/1</f>
        <v>0</v>
      </c>
      <c r="S64" s="47">
        <f>+Table1[[#This Row],[SALES TO]]/1</f>
        <v>0</v>
      </c>
      <c r="T64" s="163">
        <f>+Table1[[#This Row],[ISSUES TO]]/1</f>
        <v>0</v>
      </c>
      <c r="U64" s="54">
        <f t="shared" si="5"/>
        <v>0</v>
      </c>
    </row>
    <row r="65" spans="1:21" x14ac:dyDescent="0.25">
      <c r="A65" s="154" t="s">
        <v>115</v>
      </c>
      <c r="B65" s="47">
        <v>0</v>
      </c>
      <c r="C65" s="48">
        <v>0</v>
      </c>
      <c r="D65" s="49">
        <v>0</v>
      </c>
      <c r="E65" s="50">
        <v>0</v>
      </c>
      <c r="F65" s="47">
        <v>0</v>
      </c>
      <c r="G65" s="163">
        <v>0</v>
      </c>
      <c r="H65" s="49">
        <f>+(Table1[[#This Row],[OPENING ]]+Table1[[#This Row],[RECEIPTS]]+Table1[[#This Row],[RETURNS]])-(Table1[[#This Row],[ISSUES]]+Table1[[#This Row],[EXCHANGED]]+Table1[[#This Row],[SALES]])</f>
        <v>0</v>
      </c>
      <c r="I65" s="73">
        <v>0</v>
      </c>
      <c r="J65" s="51">
        <f>+Table1[[#This Row],[PHYSICAL]]-Table1[[#This Row],[THEORETICAL]]</f>
        <v>0</v>
      </c>
      <c r="K65" s="48">
        <f>+Table1[[#This Row],[RECEIPTS]]</f>
        <v>0</v>
      </c>
      <c r="L65" s="49">
        <f>+Table1[[#This Row],[RETURNS]]</f>
        <v>0</v>
      </c>
      <c r="M65" s="50">
        <f>+Table1[[#This Row],[EXCHANGED]]</f>
        <v>0</v>
      </c>
      <c r="N65" s="47">
        <f>+Table1[[#This Row],[SALES]]</f>
        <v>0</v>
      </c>
      <c r="O65" s="163">
        <f>+Table1[[#This Row],[ISSUES]]</f>
        <v>0</v>
      </c>
      <c r="P65" s="48">
        <f>Table1[[#This Row],[RECEIPTS TO]]/1</f>
        <v>0</v>
      </c>
      <c r="Q65" s="49">
        <f>+Table1[[#This Row],[RETURNS ]]/1</f>
        <v>0</v>
      </c>
      <c r="R65" s="50">
        <f>+Table1[[#This Row],[EXCHANGED TO]]/1</f>
        <v>0</v>
      </c>
      <c r="S65" s="47">
        <f>+Table1[[#This Row],[SALES TO]]/1</f>
        <v>0</v>
      </c>
      <c r="T65" s="163">
        <f>+Table1[[#This Row],[ISSUES TO]]/1</f>
        <v>0</v>
      </c>
      <c r="U65" s="54">
        <f t="shared" si="5"/>
        <v>0</v>
      </c>
    </row>
    <row r="66" spans="1:21" x14ac:dyDescent="0.25">
      <c r="A66" s="154" t="s">
        <v>116</v>
      </c>
      <c r="B66" s="47">
        <v>2006.84</v>
      </c>
      <c r="C66" s="48">
        <v>0</v>
      </c>
      <c r="D66" s="49">
        <v>0</v>
      </c>
      <c r="E66" s="50">
        <v>0</v>
      </c>
      <c r="F66" s="47">
        <v>0</v>
      </c>
      <c r="G66" s="163">
        <v>0</v>
      </c>
      <c r="H66" s="49">
        <f>+(Table1[[#This Row],[OPENING ]]+Table1[[#This Row],[RECEIPTS]]+Table1[[#This Row],[RETURNS]])-(Table1[[#This Row],[ISSUES]]+Table1[[#This Row],[EXCHANGED]]+Table1[[#This Row],[SALES]])</f>
        <v>2006.84</v>
      </c>
      <c r="I66" s="73">
        <v>2006.84</v>
      </c>
      <c r="J66" s="51">
        <f>+Table1[[#This Row],[PHYSICAL]]-Table1[[#This Row],[THEORETICAL]]</f>
        <v>0</v>
      </c>
      <c r="K66" s="48">
        <f>+Table1[[#This Row],[RECEIPTS]]</f>
        <v>0</v>
      </c>
      <c r="L66" s="49">
        <f>+Table1[[#This Row],[RETURNS]]</f>
        <v>0</v>
      </c>
      <c r="M66" s="50">
        <f>+Table1[[#This Row],[EXCHANGED]]</f>
        <v>0</v>
      </c>
      <c r="N66" s="47">
        <f>+Table1[[#This Row],[SALES]]</f>
        <v>0</v>
      </c>
      <c r="O66" s="163">
        <f>+Table1[[#This Row],[ISSUES]]</f>
        <v>0</v>
      </c>
      <c r="P66" s="48">
        <f>Table1[[#This Row],[RECEIPTS TO]]/1</f>
        <v>0</v>
      </c>
      <c r="Q66" s="49">
        <f>+Table1[[#This Row],[RETURNS ]]/1</f>
        <v>0</v>
      </c>
      <c r="R66" s="50">
        <f>+Table1[[#This Row],[EXCHANGED TO]]/1</f>
        <v>0</v>
      </c>
      <c r="S66" s="47">
        <f>+Table1[[#This Row],[SALES TO]]/1</f>
        <v>0</v>
      </c>
      <c r="T66" s="163">
        <f>+Table1[[#This Row],[ISSUES TO]]/1</f>
        <v>0</v>
      </c>
      <c r="U66" s="54">
        <f t="shared" si="5"/>
        <v>0</v>
      </c>
    </row>
    <row r="67" spans="1:21" x14ac:dyDescent="0.25">
      <c r="A67" s="154" t="s">
        <v>121</v>
      </c>
      <c r="B67" s="47">
        <v>0</v>
      </c>
      <c r="C67" s="48">
        <v>0</v>
      </c>
      <c r="D67" s="49">
        <v>0</v>
      </c>
      <c r="E67" s="50">
        <v>0</v>
      </c>
      <c r="F67" s="47">
        <v>0</v>
      </c>
      <c r="G67" s="163">
        <v>0</v>
      </c>
      <c r="H67" s="49">
        <f>+(Table1[[#This Row],[OPENING ]]+Table1[[#This Row],[RECEIPTS]]+Table1[[#This Row],[RETURNS]])-(Table1[[#This Row],[ISSUES]]+Table1[[#This Row],[EXCHANGED]]+Table1[[#This Row],[SALES]])</f>
        <v>0</v>
      </c>
      <c r="I67" s="73"/>
      <c r="J67" s="51">
        <f>+Table1[[#This Row],[PHYSICAL]]-Table1[[#This Row],[THEORETICAL]]</f>
        <v>0</v>
      </c>
      <c r="K67" s="48">
        <f>+Table1[[#This Row],[RECEIPTS]]</f>
        <v>0</v>
      </c>
      <c r="L67" s="49">
        <f>+Table1[[#This Row],[RETURNS]]</f>
        <v>0</v>
      </c>
      <c r="M67" s="50">
        <f>+Table1[[#This Row],[EXCHANGED]]</f>
        <v>0</v>
      </c>
      <c r="N67" s="47">
        <f>+Table1[[#This Row],[SALES]]</f>
        <v>0</v>
      </c>
      <c r="O67" s="163">
        <f>+Table1[[#This Row],[ISSUES]]</f>
        <v>0</v>
      </c>
      <c r="P67" s="48">
        <f>Table1[[#This Row],[RECEIPTS TO]]/1</f>
        <v>0</v>
      </c>
      <c r="Q67" s="49">
        <f>+Table1[[#This Row],[RETURNS ]]/1</f>
        <v>0</v>
      </c>
      <c r="R67" s="50">
        <f>+Table1[[#This Row],[EXCHANGED TO]]/1</f>
        <v>0</v>
      </c>
      <c r="S67" s="47">
        <f>+Table1[[#This Row],[SALES TO]]/1</f>
        <v>0</v>
      </c>
      <c r="T67" s="163">
        <f>+Table1[[#This Row],[ISSUES TO]]/1</f>
        <v>0</v>
      </c>
      <c r="U67" s="54">
        <f t="shared" si="5"/>
        <v>0</v>
      </c>
    </row>
    <row r="68" spans="1:21" x14ac:dyDescent="0.25">
      <c r="A68" s="154" t="s">
        <v>120</v>
      </c>
      <c r="B68" s="47">
        <v>150.30000000000001</v>
      </c>
      <c r="C68" s="48">
        <v>0</v>
      </c>
      <c r="D68" s="49">
        <v>0</v>
      </c>
      <c r="E68" s="50">
        <v>0</v>
      </c>
      <c r="F68" s="47">
        <v>0</v>
      </c>
      <c r="G68" s="163">
        <v>0</v>
      </c>
      <c r="H68" s="49">
        <f>+(Table1[[#This Row],[OPENING ]]+Table1[[#This Row],[RECEIPTS]]+Table1[[#This Row],[RETURNS]])-(Table1[[#This Row],[ISSUES]]+Table1[[#This Row],[EXCHANGED]]+Table1[[#This Row],[SALES]])</f>
        <v>150.30000000000001</v>
      </c>
      <c r="I68" s="73">
        <v>150.30000000000001</v>
      </c>
      <c r="J68" s="51">
        <f>+Table1[[#This Row],[PHYSICAL]]-Table1[[#This Row],[THEORETICAL]]</f>
        <v>0</v>
      </c>
      <c r="K68" s="48">
        <f>+Table1[[#This Row],[RECEIPTS]]</f>
        <v>0</v>
      </c>
      <c r="L68" s="49">
        <f>+Table1[[#This Row],[RETURNS]]</f>
        <v>0</v>
      </c>
      <c r="M68" s="50">
        <f>+Table1[[#This Row],[EXCHANGED]]</f>
        <v>0</v>
      </c>
      <c r="N68" s="47">
        <f>+Table1[[#This Row],[SALES]]</f>
        <v>0</v>
      </c>
      <c r="O68" s="163">
        <f>+Table1[[#This Row],[ISSUES]]</f>
        <v>0</v>
      </c>
      <c r="P68" s="48">
        <f>Table1[[#This Row],[RECEIPTS TO]]/1</f>
        <v>0</v>
      </c>
      <c r="Q68" s="49">
        <f>+Table1[[#This Row],[RETURNS ]]/1</f>
        <v>0</v>
      </c>
      <c r="R68" s="50">
        <f>+Table1[[#This Row],[EXCHANGED TO]]/1</f>
        <v>0</v>
      </c>
      <c r="S68" s="47">
        <f>+Table1[[#This Row],[SALES TO]]/1</f>
        <v>0</v>
      </c>
      <c r="T68" s="163">
        <f>+Table1[[#This Row],[ISSUES TO]]/1</f>
        <v>0</v>
      </c>
      <c r="U68" s="54">
        <f t="shared" si="5"/>
        <v>0</v>
      </c>
    </row>
    <row r="69" spans="1:21" x14ac:dyDescent="0.25">
      <c r="A69" s="154" t="s">
        <v>122</v>
      </c>
      <c r="B69" s="47">
        <v>0</v>
      </c>
      <c r="C69" s="48">
        <v>0</v>
      </c>
      <c r="D69" s="49">
        <v>0</v>
      </c>
      <c r="E69" s="50">
        <v>0</v>
      </c>
      <c r="F69" s="47">
        <v>0</v>
      </c>
      <c r="G69" s="163">
        <v>0</v>
      </c>
      <c r="H69" s="49">
        <f>+(Table1[[#This Row],[OPENING ]]+Table1[[#This Row],[RECEIPTS]]+Table1[[#This Row],[RETURNS]])-(Table1[[#This Row],[ISSUES]]+Table1[[#This Row],[EXCHANGED]]+Table1[[#This Row],[SALES]])</f>
        <v>0</v>
      </c>
      <c r="I69" s="73">
        <v>0</v>
      </c>
      <c r="J69" s="51">
        <f>+Table1[[#This Row],[PHYSICAL]]-Table1[[#This Row],[THEORETICAL]]</f>
        <v>0</v>
      </c>
      <c r="K69" s="48">
        <f>+Table1[[#This Row],[RECEIPTS]]</f>
        <v>0</v>
      </c>
      <c r="L69" s="49">
        <f>+Table1[[#This Row],[RETURNS]]</f>
        <v>0</v>
      </c>
      <c r="M69" s="50">
        <f>+Table1[[#This Row],[EXCHANGED]]</f>
        <v>0</v>
      </c>
      <c r="N69" s="47">
        <f>+Table1[[#This Row],[SALES]]</f>
        <v>0</v>
      </c>
      <c r="O69" s="163">
        <f>+Table1[[#This Row],[ISSUES]]</f>
        <v>0</v>
      </c>
      <c r="P69" s="48">
        <f>Table1[[#This Row],[RECEIPTS TO]]/1</f>
        <v>0</v>
      </c>
      <c r="Q69" s="49">
        <f>+Table1[[#This Row],[RETURNS ]]/1</f>
        <v>0</v>
      </c>
      <c r="R69" s="50">
        <f>+Table1[[#This Row],[EXCHANGED TO]]/1</f>
        <v>0</v>
      </c>
      <c r="S69" s="47">
        <f>+Table1[[#This Row],[SALES TO]]/1</f>
        <v>0</v>
      </c>
      <c r="T69" s="163">
        <f>+Table1[[#This Row],[ISSUES TO]]/1</f>
        <v>0</v>
      </c>
      <c r="U69" s="54">
        <f t="shared" si="5"/>
        <v>0</v>
      </c>
    </row>
    <row r="70" spans="1:21" x14ac:dyDescent="0.25">
      <c r="A70" s="154" t="s">
        <v>137</v>
      </c>
      <c r="B70" s="47">
        <v>0</v>
      </c>
      <c r="C70" s="48">
        <v>0</v>
      </c>
      <c r="D70" s="49">
        <v>0</v>
      </c>
      <c r="E70" s="50">
        <v>0</v>
      </c>
      <c r="F70" s="47">
        <v>0</v>
      </c>
      <c r="G70" s="163">
        <v>0</v>
      </c>
      <c r="H70" s="49">
        <f>+(Table1[[#This Row],[OPENING ]]+Table1[[#This Row],[RECEIPTS]]+Table1[[#This Row],[RETURNS]])-(Table1[[#This Row],[ISSUES]]+Table1[[#This Row],[EXCHANGED]]+Table1[[#This Row],[SALES]])</f>
        <v>0</v>
      </c>
      <c r="I70" s="73">
        <v>0</v>
      </c>
      <c r="J70" s="51">
        <f>+Table1[[#This Row],[PHYSICAL]]-Table1[[#This Row],[THEORETICAL]]</f>
        <v>0</v>
      </c>
      <c r="K70" s="48">
        <f>+Table1[[#This Row],[RECEIPTS]]</f>
        <v>0</v>
      </c>
      <c r="L70" s="49">
        <f>+Table1[[#This Row],[RETURNS]]</f>
        <v>0</v>
      </c>
      <c r="M70" s="50">
        <f>+Table1[[#This Row],[EXCHANGED]]</f>
        <v>0</v>
      </c>
      <c r="N70" s="47">
        <f>+Table1[[#This Row],[SALES]]</f>
        <v>0</v>
      </c>
      <c r="O70" s="163">
        <f>+Table1[[#This Row],[ISSUES]]</f>
        <v>0</v>
      </c>
      <c r="P70" s="48">
        <f>Table1[[#This Row],[RECEIPTS TO]]/1</f>
        <v>0</v>
      </c>
      <c r="Q70" s="49">
        <f>+Table1[[#This Row],[RETURNS ]]/1</f>
        <v>0</v>
      </c>
      <c r="R70" s="50">
        <f>+Table1[[#This Row],[EXCHANGED TO]]/1</f>
        <v>0</v>
      </c>
      <c r="S70" s="47">
        <f>+Table1[[#This Row],[SALES TO]]/1</f>
        <v>0</v>
      </c>
      <c r="T70" s="163">
        <f>+Table1[[#This Row],[ISSUES TO]]/1</f>
        <v>0</v>
      </c>
      <c r="U70" s="54">
        <f t="shared" si="5"/>
        <v>0</v>
      </c>
    </row>
    <row r="71" spans="1:21" x14ac:dyDescent="0.25">
      <c r="A71" s="154" t="s">
        <v>141</v>
      </c>
      <c r="B71" s="47">
        <v>187.6</v>
      </c>
      <c r="C71" s="48">
        <v>0</v>
      </c>
      <c r="D71" s="49">
        <v>0</v>
      </c>
      <c r="E71" s="50">
        <v>0</v>
      </c>
      <c r="F71" s="47">
        <v>0</v>
      </c>
      <c r="G71" s="163">
        <v>0</v>
      </c>
      <c r="H71" s="49">
        <f>+(Table1[[#This Row],[OPENING ]]+Table1[[#This Row],[RECEIPTS]]+Table1[[#This Row],[RETURNS]])-(Table1[[#This Row],[ISSUES]]+Table1[[#This Row],[EXCHANGED]]+Table1[[#This Row],[SALES]])</f>
        <v>187.6</v>
      </c>
      <c r="I71" s="73">
        <v>187.6</v>
      </c>
      <c r="J71" s="51">
        <f>+Table1[[#This Row],[PHYSICAL]]-Table1[[#This Row],[THEORETICAL]]</f>
        <v>0</v>
      </c>
      <c r="K71" s="48">
        <f>+Table1[[#This Row],[RECEIPTS]]</f>
        <v>0</v>
      </c>
      <c r="L71" s="49">
        <f>+Table1[[#This Row],[RETURNS]]</f>
        <v>0</v>
      </c>
      <c r="M71" s="50">
        <f>+Table1[[#This Row],[EXCHANGED]]</f>
        <v>0</v>
      </c>
      <c r="N71" s="47">
        <f>+Table1[[#This Row],[SALES]]</f>
        <v>0</v>
      </c>
      <c r="O71" s="163">
        <f>+Table1[[#This Row],[ISSUES]]</f>
        <v>0</v>
      </c>
      <c r="P71" s="48">
        <f>Table1[[#This Row],[RECEIPTS TO]]/1</f>
        <v>0</v>
      </c>
      <c r="Q71" s="49">
        <f>+Table1[[#This Row],[RETURNS ]]/1</f>
        <v>0</v>
      </c>
      <c r="R71" s="50">
        <f>+Table1[[#This Row],[EXCHANGED TO]]/1</f>
        <v>0</v>
      </c>
      <c r="S71" s="47">
        <f>+Table1[[#This Row],[SALES TO]]/1</f>
        <v>0</v>
      </c>
      <c r="T71" s="163">
        <f>+Table1[[#This Row],[ISSUES TO]]/1</f>
        <v>0</v>
      </c>
      <c r="U71" s="54">
        <f t="shared" si="5"/>
        <v>0</v>
      </c>
    </row>
    <row r="72" spans="1:21" ht="15.75" thickBot="1" x14ac:dyDescent="0.3">
      <c r="A72" s="154" t="s">
        <v>142</v>
      </c>
      <c r="B72" s="47">
        <v>1730</v>
      </c>
      <c r="C72" s="48">
        <v>0</v>
      </c>
      <c r="D72" s="49">
        <v>0</v>
      </c>
      <c r="E72" s="50">
        <v>0</v>
      </c>
      <c r="F72" s="47">
        <v>0</v>
      </c>
      <c r="G72" s="163">
        <v>0</v>
      </c>
      <c r="H72" s="49">
        <f>+(Table1[[#This Row],[OPENING ]]+Table1[[#This Row],[RECEIPTS]]+Table1[[#This Row],[RETURNS]])-(Table1[[#This Row],[ISSUES]]+Table1[[#This Row],[EXCHANGED]]+Table1[[#This Row],[SALES]])</f>
        <v>1730</v>
      </c>
      <c r="I72" s="73">
        <v>1730</v>
      </c>
      <c r="J72" s="51">
        <f>+Table1[[#This Row],[PHYSICAL]]-Table1[[#This Row],[THEORETICAL]]</f>
        <v>0</v>
      </c>
      <c r="K72" s="48">
        <f>+Table1[[#This Row],[RECEIPTS]]</f>
        <v>0</v>
      </c>
      <c r="L72" s="49">
        <f>+Table1[[#This Row],[RETURNS]]</f>
        <v>0</v>
      </c>
      <c r="M72" s="50">
        <f>+Table1[[#This Row],[EXCHANGED]]</f>
        <v>0</v>
      </c>
      <c r="N72" s="47">
        <f>+Table1[[#This Row],[SALES]]</f>
        <v>0</v>
      </c>
      <c r="O72" s="163">
        <f>+Table1[[#This Row],[ISSUES]]</f>
        <v>0</v>
      </c>
      <c r="P72" s="48">
        <f>Table1[[#This Row],[RECEIPTS TO]]/1</f>
        <v>0</v>
      </c>
      <c r="Q72" s="49">
        <f>+Table1[[#This Row],[RETURNS ]]/1</f>
        <v>0</v>
      </c>
      <c r="R72" s="50">
        <f>+Table1[[#This Row],[EXCHANGED TO]]/1</f>
        <v>0</v>
      </c>
      <c r="S72" s="47">
        <f>+Table1[[#This Row],[SALES TO]]/1</f>
        <v>0</v>
      </c>
      <c r="T72" s="163">
        <f>+Table1[[#This Row],[ISSUES TO]]/1</f>
        <v>0</v>
      </c>
      <c r="U72" s="54">
        <f t="shared" si="4"/>
        <v>0</v>
      </c>
    </row>
    <row r="73" spans="1:21" s="66" customFormat="1" ht="17.25" thickBot="1" x14ac:dyDescent="0.35">
      <c r="A73" s="85" t="s">
        <v>37</v>
      </c>
      <c r="B73" s="242">
        <f>SUM(B41:B72)</f>
        <v>6527.5400000000009</v>
      </c>
      <c r="C73" s="243">
        <f t="shared" ref="C73:T73" si="6">SUM(C41:C72)</f>
        <v>0</v>
      </c>
      <c r="D73" s="244">
        <f t="shared" si="6"/>
        <v>0</v>
      </c>
      <c r="E73" s="245">
        <f t="shared" si="6"/>
        <v>0</v>
      </c>
      <c r="F73" s="242">
        <f t="shared" si="6"/>
        <v>0</v>
      </c>
      <c r="G73" s="246">
        <f t="shared" si="6"/>
        <v>0</v>
      </c>
      <c r="H73" s="244">
        <f t="shared" si="6"/>
        <v>6527.5400000000009</v>
      </c>
      <c r="I73" s="87">
        <f t="shared" si="6"/>
        <v>6527.5400000000009</v>
      </c>
      <c r="J73" s="247">
        <f>+Table1[[#This Row],[PHYSICAL]]-Table1[[#This Row],[THEORETICAL]]</f>
        <v>0</v>
      </c>
      <c r="K73" s="243">
        <f t="shared" si="6"/>
        <v>0</v>
      </c>
      <c r="L73" s="244">
        <f t="shared" si="6"/>
        <v>0</v>
      </c>
      <c r="M73" s="245">
        <f t="shared" si="6"/>
        <v>0</v>
      </c>
      <c r="N73" s="243">
        <f t="shared" si="6"/>
        <v>0</v>
      </c>
      <c r="O73" s="246">
        <f t="shared" si="6"/>
        <v>0</v>
      </c>
      <c r="P73" s="243">
        <f t="shared" si="6"/>
        <v>0</v>
      </c>
      <c r="Q73" s="244">
        <f t="shared" si="6"/>
        <v>0</v>
      </c>
      <c r="R73" s="245">
        <f t="shared" si="6"/>
        <v>0</v>
      </c>
      <c r="S73" s="242">
        <f t="shared" si="6"/>
        <v>0</v>
      </c>
      <c r="T73" s="246">
        <f t="shared" si="6"/>
        <v>0</v>
      </c>
      <c r="U73" s="248">
        <f t="shared" ref="U73" si="7">IFERROR(+H73/(P73+Q73+R73+S73+T73),0)</f>
        <v>0</v>
      </c>
    </row>
    <row r="74" spans="1:21" ht="15.75" x14ac:dyDescent="0.3">
      <c r="A74" s="78"/>
      <c r="B74" s="249"/>
      <c r="C74" s="250"/>
      <c r="D74" s="194"/>
      <c r="E74" s="195"/>
      <c r="F74" s="196"/>
      <c r="G74" s="251"/>
      <c r="H74" s="252"/>
      <c r="I74" s="56"/>
      <c r="J74" s="253"/>
      <c r="K74" s="250"/>
      <c r="L74" s="194"/>
      <c r="M74" s="195"/>
      <c r="N74" s="196"/>
      <c r="O74" s="239"/>
      <c r="P74" s="240"/>
      <c r="Q74" s="194"/>
      <c r="R74" s="195"/>
      <c r="S74" s="196"/>
      <c r="T74" s="251"/>
      <c r="U74" s="236"/>
    </row>
    <row r="75" spans="1:21" x14ac:dyDescent="0.25">
      <c r="A75" s="55" t="s">
        <v>38</v>
      </c>
      <c r="B75" s="47"/>
      <c r="C75" s="48"/>
      <c r="D75" s="49"/>
      <c r="E75" s="50"/>
      <c r="F75" s="47"/>
      <c r="G75" s="163"/>
      <c r="H75" s="49"/>
      <c r="I75" s="48"/>
      <c r="J75" s="51"/>
      <c r="K75" s="48"/>
      <c r="L75" s="49"/>
      <c r="M75" s="50"/>
      <c r="N75" s="47"/>
      <c r="O75" s="163"/>
      <c r="P75" s="48"/>
      <c r="Q75" s="49"/>
      <c r="R75" s="50"/>
      <c r="S75" s="47"/>
      <c r="T75" s="163"/>
      <c r="U75" s="54"/>
    </row>
    <row r="76" spans="1:21" x14ac:dyDescent="0.25">
      <c r="A76" s="152" t="s">
        <v>44</v>
      </c>
      <c r="B76" s="47">
        <v>1267.3399999999999</v>
      </c>
      <c r="C76" s="48">
        <v>0</v>
      </c>
      <c r="D76" s="49">
        <v>0</v>
      </c>
      <c r="E76" s="50">
        <v>0</v>
      </c>
      <c r="F76" s="47">
        <v>0</v>
      </c>
      <c r="G76" s="163">
        <v>0</v>
      </c>
      <c r="H76" s="49">
        <f>+(Table1[[#This Row],[OPENING ]]+Table1[[#This Row],[RECEIPTS]]+Table1[[#This Row],[RETURNS]])-(Table1[[#This Row],[ISSUES]]+Table1[[#This Row],[EXCHANGED]]+Table1[[#This Row],[SALES]])</f>
        <v>1267.3399999999999</v>
      </c>
      <c r="I76" s="48">
        <v>1267.3399999999999</v>
      </c>
      <c r="J76" s="51">
        <f>+Table1[[#This Row],[PHYSICAL]]-Table1[[#This Row],[THEORETICAL]]</f>
        <v>0</v>
      </c>
      <c r="K76" s="48">
        <f>+Table1[[#This Row],[RECEIPTS]]</f>
        <v>0</v>
      </c>
      <c r="L76" s="49">
        <f>+Table1[[#This Row],[RETURNS]]</f>
        <v>0</v>
      </c>
      <c r="M76" s="50">
        <f>+Table1[[#This Row],[EXCHANGED]]</f>
        <v>0</v>
      </c>
      <c r="N76" s="47">
        <f>+Table1[[#This Row],[SALES]]</f>
        <v>0</v>
      </c>
      <c r="O76" s="163">
        <f>+Table1[[#This Row],[ISSUES]]</f>
        <v>0</v>
      </c>
      <c r="P76" s="48">
        <f>Table1[[#This Row],[RECEIPTS TO]]/1</f>
        <v>0</v>
      </c>
      <c r="Q76" s="49">
        <f>+Table1[[#This Row],[RETURNS ]]/1</f>
        <v>0</v>
      </c>
      <c r="R76" s="50">
        <f>+Table1[[#This Row],[EXCHANGED TO]]/1</f>
        <v>0</v>
      </c>
      <c r="S76" s="47">
        <f>+Table1[[#This Row],[SALES TO]]/1</f>
        <v>0</v>
      </c>
      <c r="T76" s="163">
        <f>+Table1[[#This Row],[ISSUES TO]]/1</f>
        <v>0</v>
      </c>
      <c r="U76" s="54">
        <f>IFERROR(+H76/(P76+Q76+R76+S76+T76),0)</f>
        <v>0</v>
      </c>
    </row>
    <row r="77" spans="1:21" x14ac:dyDescent="0.25">
      <c r="A77" s="152" t="s">
        <v>35</v>
      </c>
      <c r="B77" s="47">
        <v>96.1</v>
      </c>
      <c r="C77" s="48">
        <v>0</v>
      </c>
      <c r="D77" s="49">
        <v>0</v>
      </c>
      <c r="E77" s="50">
        <v>0</v>
      </c>
      <c r="F77" s="47">
        <v>0</v>
      </c>
      <c r="G77" s="163">
        <v>0</v>
      </c>
      <c r="H77" s="49">
        <f>+(Table1[[#This Row],[OPENING ]]+Table1[[#This Row],[RECEIPTS]]+Table1[[#This Row],[RETURNS]])-(Table1[[#This Row],[ISSUES]]+Table1[[#This Row],[EXCHANGED]]+Table1[[#This Row],[SALES]])</f>
        <v>96.1</v>
      </c>
      <c r="I77" s="48">
        <v>96.1</v>
      </c>
      <c r="J77" s="51">
        <f>+Table1[[#This Row],[PHYSICAL]]-Table1[[#This Row],[THEORETICAL]]</f>
        <v>0</v>
      </c>
      <c r="K77" s="48">
        <f>+Table1[[#This Row],[RECEIPTS]]</f>
        <v>0</v>
      </c>
      <c r="L77" s="49">
        <f>+Table1[[#This Row],[RETURNS]]</f>
        <v>0</v>
      </c>
      <c r="M77" s="50">
        <f>+Table1[[#This Row],[EXCHANGED]]</f>
        <v>0</v>
      </c>
      <c r="N77" s="47">
        <f>+Table1[[#This Row],[SALES]]</f>
        <v>0</v>
      </c>
      <c r="O77" s="163">
        <f>+Table1[[#This Row],[ISSUES]]</f>
        <v>0</v>
      </c>
      <c r="P77" s="48">
        <f>Table1[[#This Row],[RECEIPTS TO]]/1</f>
        <v>0</v>
      </c>
      <c r="Q77" s="49">
        <f>+Table1[[#This Row],[RETURNS ]]/1</f>
        <v>0</v>
      </c>
      <c r="R77" s="50">
        <f>+Table1[[#This Row],[EXCHANGED TO]]/1</f>
        <v>0</v>
      </c>
      <c r="S77" s="47">
        <f>+Table1[[#This Row],[SALES TO]]/1</f>
        <v>0</v>
      </c>
      <c r="T77" s="163">
        <f>+Table1[[#This Row],[ISSUES TO]]/1</f>
        <v>0</v>
      </c>
      <c r="U77" s="54">
        <f t="shared" ref="U77:U101" si="8">IFERROR(+H77/(P77+Q77+R77+S77+T77),0)</f>
        <v>0</v>
      </c>
    </row>
    <row r="78" spans="1:21" x14ac:dyDescent="0.25">
      <c r="A78" s="192" t="s">
        <v>166</v>
      </c>
      <c r="B78" s="47">
        <v>0</v>
      </c>
      <c r="C78" s="48">
        <v>0</v>
      </c>
      <c r="D78" s="49">
        <v>0</v>
      </c>
      <c r="E78" s="50">
        <v>0</v>
      </c>
      <c r="F78" s="47">
        <v>0</v>
      </c>
      <c r="G78" s="163">
        <v>0</v>
      </c>
      <c r="H78" s="49">
        <f>+(Table1[[#This Row],[OPENING ]]+Table1[[#This Row],[RECEIPTS]]+Table1[[#This Row],[RETURNS]])-(Table1[[#This Row],[ISSUES]]+Table1[[#This Row],[EXCHANGED]]+Table1[[#This Row],[SALES]])</f>
        <v>0</v>
      </c>
      <c r="I78" s="48"/>
      <c r="J78" s="51">
        <f>+Table1[[#This Row],[PHYSICAL]]-Table1[[#This Row],[THEORETICAL]]</f>
        <v>0</v>
      </c>
      <c r="K78" s="48">
        <f>+Table1[[#This Row],[RECEIPTS]]</f>
        <v>0</v>
      </c>
      <c r="L78" s="49">
        <f>+Table1[[#This Row],[RETURNS]]</f>
        <v>0</v>
      </c>
      <c r="M78" s="50">
        <f>+Table1[[#This Row],[EXCHANGED]]</f>
        <v>0</v>
      </c>
      <c r="N78" s="47">
        <f>+Table1[[#This Row],[SALES]]</f>
        <v>0</v>
      </c>
      <c r="O78" s="163">
        <f>+Table1[[#This Row],[ISSUES]]</f>
        <v>0</v>
      </c>
      <c r="P78" s="48">
        <f>Table1[[#This Row],[RECEIPTS TO]]/1</f>
        <v>0</v>
      </c>
      <c r="Q78" s="49">
        <f>+Table1[[#This Row],[RETURNS ]]/1</f>
        <v>0</v>
      </c>
      <c r="R78" s="50">
        <f>+Table1[[#This Row],[EXCHANGED TO]]/1</f>
        <v>0</v>
      </c>
      <c r="S78" s="47">
        <f>+Table1[[#This Row],[SALES TO]]/1</f>
        <v>0</v>
      </c>
      <c r="T78" s="163">
        <f>+Table1[[#This Row],[ISSUES TO]]/1</f>
        <v>0</v>
      </c>
      <c r="U78" s="54">
        <f t="shared" si="8"/>
        <v>0</v>
      </c>
    </row>
    <row r="79" spans="1:21" x14ac:dyDescent="0.25">
      <c r="A79" s="153" t="s">
        <v>39</v>
      </c>
      <c r="B79" s="47">
        <v>0</v>
      </c>
      <c r="C79" s="48">
        <v>0</v>
      </c>
      <c r="D79" s="49">
        <v>0</v>
      </c>
      <c r="E79" s="50">
        <v>0</v>
      </c>
      <c r="F79" s="47">
        <v>0</v>
      </c>
      <c r="G79" s="163">
        <v>0</v>
      </c>
      <c r="H79" s="49">
        <f>+(Table1[[#This Row],[OPENING ]]+Table1[[#This Row],[RECEIPTS]]+Table1[[#This Row],[RETURNS]])-(Table1[[#This Row],[ISSUES]]+Table1[[#This Row],[EXCHANGED]]+Table1[[#This Row],[SALES]])</f>
        <v>0</v>
      </c>
      <c r="I79" s="48"/>
      <c r="J79" s="51">
        <f>+Table1[[#This Row],[PHYSICAL]]-Table1[[#This Row],[THEORETICAL]]</f>
        <v>0</v>
      </c>
      <c r="K79" s="48">
        <f>+Table1[[#This Row],[RECEIPTS]]</f>
        <v>0</v>
      </c>
      <c r="L79" s="49">
        <f>+Table1[[#This Row],[RETURNS]]</f>
        <v>0</v>
      </c>
      <c r="M79" s="50">
        <f>+Table1[[#This Row],[EXCHANGED]]</f>
        <v>0</v>
      </c>
      <c r="N79" s="47">
        <f>+Table1[[#This Row],[SALES]]</f>
        <v>0</v>
      </c>
      <c r="O79" s="163">
        <f>+Table1[[#This Row],[ISSUES]]</f>
        <v>0</v>
      </c>
      <c r="P79" s="48">
        <f>Table1[[#This Row],[RECEIPTS TO]]/1</f>
        <v>0</v>
      </c>
      <c r="Q79" s="49">
        <f>+Table1[[#This Row],[RETURNS ]]/1</f>
        <v>0</v>
      </c>
      <c r="R79" s="50">
        <f>+Table1[[#This Row],[EXCHANGED TO]]/1</f>
        <v>0</v>
      </c>
      <c r="S79" s="47">
        <f>+Table1[[#This Row],[SALES TO]]/1</f>
        <v>0</v>
      </c>
      <c r="T79" s="163">
        <f>+Table1[[#This Row],[ISSUES TO]]/1</f>
        <v>0</v>
      </c>
      <c r="U79" s="54">
        <f t="shared" si="8"/>
        <v>0</v>
      </c>
    </row>
    <row r="80" spans="1:21" x14ac:dyDescent="0.25">
      <c r="A80" s="152" t="s">
        <v>44</v>
      </c>
      <c r="B80" s="47">
        <v>1289.1400000000001</v>
      </c>
      <c r="C80" s="48">
        <v>0</v>
      </c>
      <c r="D80" s="49">
        <v>0</v>
      </c>
      <c r="E80" s="50">
        <v>0</v>
      </c>
      <c r="F80" s="47">
        <v>0</v>
      </c>
      <c r="G80" s="163">
        <v>0</v>
      </c>
      <c r="H80" s="49">
        <f>+(Table1[[#This Row],[OPENING ]]+Table1[[#This Row],[RECEIPTS]]+Table1[[#This Row],[RETURNS]])-(Table1[[#This Row],[ISSUES]]+Table1[[#This Row],[EXCHANGED]]+Table1[[#This Row],[SALES]])</f>
        <v>1289.1400000000001</v>
      </c>
      <c r="I80" s="48">
        <v>1289.1400000000001</v>
      </c>
      <c r="J80" s="51">
        <f>+Table1[[#This Row],[PHYSICAL]]-Table1[[#This Row],[THEORETICAL]]</f>
        <v>0</v>
      </c>
      <c r="K80" s="48">
        <f>+Table1[[#This Row],[RECEIPTS]]</f>
        <v>0</v>
      </c>
      <c r="L80" s="49">
        <f>+Table1[[#This Row],[RETURNS]]</f>
        <v>0</v>
      </c>
      <c r="M80" s="50">
        <f>+Table1[[#This Row],[EXCHANGED]]</f>
        <v>0</v>
      </c>
      <c r="N80" s="47">
        <f>+Table1[[#This Row],[SALES]]</f>
        <v>0</v>
      </c>
      <c r="O80" s="163">
        <f>+Table1[[#This Row],[ISSUES]]</f>
        <v>0</v>
      </c>
      <c r="P80" s="48">
        <f>Table1[[#This Row],[RECEIPTS TO]]/1</f>
        <v>0</v>
      </c>
      <c r="Q80" s="49">
        <f>+Table1[[#This Row],[RETURNS ]]/1</f>
        <v>0</v>
      </c>
      <c r="R80" s="50">
        <f>+Table1[[#This Row],[EXCHANGED TO]]/1</f>
        <v>0</v>
      </c>
      <c r="S80" s="47">
        <f>+Table1[[#This Row],[SALES TO]]/1</f>
        <v>0</v>
      </c>
      <c r="T80" s="163">
        <f>+Table1[[#This Row],[ISSUES TO]]/1</f>
        <v>0</v>
      </c>
      <c r="U80" s="54">
        <f t="shared" si="8"/>
        <v>0</v>
      </c>
    </row>
    <row r="81" spans="1:21" x14ac:dyDescent="0.25">
      <c r="A81" s="152" t="s">
        <v>34</v>
      </c>
      <c r="B81" s="47">
        <v>64.75</v>
      </c>
      <c r="C81" s="48">
        <v>0</v>
      </c>
      <c r="D81" s="49">
        <v>0</v>
      </c>
      <c r="E81" s="50">
        <v>0</v>
      </c>
      <c r="F81" s="47">
        <v>0</v>
      </c>
      <c r="G81" s="163">
        <v>0</v>
      </c>
      <c r="H81" s="49">
        <f>+(Table1[[#This Row],[OPENING ]]+Table1[[#This Row],[RECEIPTS]]+Table1[[#This Row],[RETURNS]])-(Table1[[#This Row],[ISSUES]]+Table1[[#This Row],[EXCHANGED]]+Table1[[#This Row],[SALES]])</f>
        <v>64.75</v>
      </c>
      <c r="I81" s="48">
        <v>64.75</v>
      </c>
      <c r="J81" s="51">
        <f>+Table1[[#This Row],[PHYSICAL]]-Table1[[#This Row],[THEORETICAL]]</f>
        <v>0</v>
      </c>
      <c r="K81" s="48">
        <f>+Table1[[#This Row],[RECEIPTS]]</f>
        <v>0</v>
      </c>
      <c r="L81" s="49">
        <f>+Table1[[#This Row],[RETURNS]]</f>
        <v>0</v>
      </c>
      <c r="M81" s="50">
        <f>+Table1[[#This Row],[EXCHANGED]]</f>
        <v>0</v>
      </c>
      <c r="N81" s="47">
        <f>+Table1[[#This Row],[SALES]]</f>
        <v>0</v>
      </c>
      <c r="O81" s="163">
        <f>+Table1[[#This Row],[ISSUES]]</f>
        <v>0</v>
      </c>
      <c r="P81" s="48">
        <f>Table1[[#This Row],[RECEIPTS TO]]/1</f>
        <v>0</v>
      </c>
      <c r="Q81" s="49">
        <f>+Table1[[#This Row],[RETURNS ]]/1</f>
        <v>0</v>
      </c>
      <c r="R81" s="50">
        <f>+Table1[[#This Row],[EXCHANGED TO]]/1</f>
        <v>0</v>
      </c>
      <c r="S81" s="47">
        <f>+Table1[[#This Row],[SALES TO]]/1</f>
        <v>0</v>
      </c>
      <c r="T81" s="163">
        <f>+Table1[[#This Row],[ISSUES TO]]/1</f>
        <v>0</v>
      </c>
      <c r="U81" s="54">
        <f t="shared" si="8"/>
        <v>0</v>
      </c>
    </row>
    <row r="82" spans="1:21" x14ac:dyDescent="0.25">
      <c r="A82" s="153" t="s">
        <v>45</v>
      </c>
      <c r="B82" s="47">
        <v>0</v>
      </c>
      <c r="C82" s="48">
        <v>0</v>
      </c>
      <c r="D82" s="49">
        <v>0</v>
      </c>
      <c r="E82" s="50">
        <v>0</v>
      </c>
      <c r="F82" s="47">
        <v>0</v>
      </c>
      <c r="G82" s="163">
        <v>0</v>
      </c>
      <c r="H82" s="49">
        <f>+(Table1[[#This Row],[OPENING ]]+Table1[[#This Row],[RECEIPTS]]+Table1[[#This Row],[RETURNS]])-(Table1[[#This Row],[ISSUES]]+Table1[[#This Row],[EXCHANGED]]+Table1[[#This Row],[SALES]])</f>
        <v>0</v>
      </c>
      <c r="I82" s="48"/>
      <c r="J82" s="51">
        <f>+Table1[[#This Row],[PHYSICAL]]-Table1[[#This Row],[THEORETICAL]]</f>
        <v>0</v>
      </c>
      <c r="K82" s="48">
        <f>+Table1[[#This Row],[RECEIPTS]]</f>
        <v>0</v>
      </c>
      <c r="L82" s="49">
        <f>+Table1[[#This Row],[RETURNS]]</f>
        <v>0</v>
      </c>
      <c r="M82" s="50">
        <f>+Table1[[#This Row],[EXCHANGED]]</f>
        <v>0</v>
      </c>
      <c r="N82" s="47">
        <f>+Table1[[#This Row],[SALES]]</f>
        <v>0</v>
      </c>
      <c r="O82" s="163">
        <f>+Table1[[#This Row],[ISSUES]]</f>
        <v>0</v>
      </c>
      <c r="P82" s="48">
        <f>Table1[[#This Row],[RECEIPTS TO]]/1</f>
        <v>0</v>
      </c>
      <c r="Q82" s="49">
        <f>+Table1[[#This Row],[RETURNS ]]/1</f>
        <v>0</v>
      </c>
      <c r="R82" s="50">
        <f>+Table1[[#This Row],[EXCHANGED TO]]/1</f>
        <v>0</v>
      </c>
      <c r="S82" s="47">
        <f>+Table1[[#This Row],[SALES TO]]/1</f>
        <v>0</v>
      </c>
      <c r="T82" s="163">
        <f>+Table1[[#This Row],[ISSUES TO]]/1</f>
        <v>0</v>
      </c>
      <c r="U82" s="54">
        <f t="shared" si="8"/>
        <v>0</v>
      </c>
    </row>
    <row r="83" spans="1:21" x14ac:dyDescent="0.25">
      <c r="A83" s="152" t="s">
        <v>71</v>
      </c>
      <c r="B83" s="47">
        <v>497.9</v>
      </c>
      <c r="C83" s="48">
        <v>0</v>
      </c>
      <c r="D83" s="49">
        <v>0</v>
      </c>
      <c r="E83" s="50">
        <v>0</v>
      </c>
      <c r="F83" s="47">
        <v>0</v>
      </c>
      <c r="G83" s="163">
        <v>0</v>
      </c>
      <c r="H83" s="49">
        <f>+(Table1[[#This Row],[OPENING ]]+Table1[[#This Row],[RECEIPTS]]+Table1[[#This Row],[RETURNS]])-(Table1[[#This Row],[ISSUES]]+Table1[[#This Row],[EXCHANGED]]+Table1[[#This Row],[SALES]])</f>
        <v>497.9</v>
      </c>
      <c r="I83" s="48">
        <v>497.9</v>
      </c>
      <c r="J83" s="51">
        <f>+Table1[[#This Row],[PHYSICAL]]-Table1[[#This Row],[THEORETICAL]]</f>
        <v>0</v>
      </c>
      <c r="K83" s="48">
        <f>+Table1[[#This Row],[RECEIPTS]]</f>
        <v>0</v>
      </c>
      <c r="L83" s="49">
        <f>+Table1[[#This Row],[RETURNS]]</f>
        <v>0</v>
      </c>
      <c r="M83" s="50">
        <f>+Table1[[#This Row],[EXCHANGED]]</f>
        <v>0</v>
      </c>
      <c r="N83" s="47">
        <f>+Table1[[#This Row],[SALES]]</f>
        <v>0</v>
      </c>
      <c r="O83" s="163">
        <f>+Table1[[#This Row],[ISSUES]]</f>
        <v>0</v>
      </c>
      <c r="P83" s="48">
        <f>Table1[[#This Row],[RECEIPTS TO]]/1</f>
        <v>0</v>
      </c>
      <c r="Q83" s="49">
        <f>+Table1[[#This Row],[RETURNS ]]/1</f>
        <v>0</v>
      </c>
      <c r="R83" s="50">
        <f>+Table1[[#This Row],[EXCHANGED TO]]/1</f>
        <v>0</v>
      </c>
      <c r="S83" s="47">
        <f>+Table1[[#This Row],[SALES TO]]/1</f>
        <v>0</v>
      </c>
      <c r="T83" s="163">
        <f>+Table1[[#This Row],[ISSUES TO]]/1</f>
        <v>0</v>
      </c>
      <c r="U83" s="54">
        <f t="shared" si="8"/>
        <v>0</v>
      </c>
    </row>
    <row r="84" spans="1:21" x14ac:dyDescent="0.25">
      <c r="A84" s="152" t="s">
        <v>86</v>
      </c>
      <c r="B84" s="47">
        <v>424.4</v>
      </c>
      <c r="C84" s="48">
        <v>0</v>
      </c>
      <c r="D84" s="49">
        <v>0</v>
      </c>
      <c r="E84" s="50">
        <v>0</v>
      </c>
      <c r="F84" s="47">
        <v>0</v>
      </c>
      <c r="G84" s="163">
        <v>0</v>
      </c>
      <c r="H84" s="49">
        <f>+(Table1[[#This Row],[OPENING ]]+Table1[[#This Row],[RECEIPTS]]+Table1[[#This Row],[RETURNS]])-(Table1[[#This Row],[ISSUES]]+Table1[[#This Row],[EXCHANGED]]+Table1[[#This Row],[SALES]])</f>
        <v>424.4</v>
      </c>
      <c r="I84" s="48">
        <v>424.4</v>
      </c>
      <c r="J84" s="51">
        <f>+Table1[[#This Row],[PHYSICAL]]-Table1[[#This Row],[THEORETICAL]]</f>
        <v>0</v>
      </c>
      <c r="K84" s="48">
        <f>+Table1[[#This Row],[RECEIPTS]]</f>
        <v>0</v>
      </c>
      <c r="L84" s="49">
        <f>+Table1[[#This Row],[RETURNS]]</f>
        <v>0</v>
      </c>
      <c r="M84" s="50">
        <f>+Table1[[#This Row],[EXCHANGED]]</f>
        <v>0</v>
      </c>
      <c r="N84" s="47">
        <f>+Table1[[#This Row],[SALES]]</f>
        <v>0</v>
      </c>
      <c r="O84" s="163">
        <f>+Table1[[#This Row],[ISSUES]]</f>
        <v>0</v>
      </c>
      <c r="P84" s="48">
        <f>Table1[[#This Row],[RECEIPTS TO]]/1</f>
        <v>0</v>
      </c>
      <c r="Q84" s="49">
        <f>+Table1[[#This Row],[RETURNS ]]/1</f>
        <v>0</v>
      </c>
      <c r="R84" s="50">
        <f>+Table1[[#This Row],[EXCHANGED TO]]/1</f>
        <v>0</v>
      </c>
      <c r="S84" s="47">
        <f>+Table1[[#This Row],[SALES TO]]/1</f>
        <v>0</v>
      </c>
      <c r="T84" s="163">
        <f>+Table1[[#This Row],[ISSUES TO]]/1</f>
        <v>0</v>
      </c>
      <c r="U84" s="54">
        <f t="shared" si="8"/>
        <v>0</v>
      </c>
    </row>
    <row r="85" spans="1:21" x14ac:dyDescent="0.25">
      <c r="A85" s="53"/>
      <c r="B85" s="47">
        <v>0</v>
      </c>
      <c r="C85" s="48">
        <v>0</v>
      </c>
      <c r="D85" s="49">
        <v>0</v>
      </c>
      <c r="E85" s="50">
        <v>0</v>
      </c>
      <c r="F85" s="47">
        <v>0</v>
      </c>
      <c r="G85" s="163">
        <v>0</v>
      </c>
      <c r="H85" s="49">
        <f>+(Table1[[#This Row],[OPENING ]]+Table1[[#This Row],[RECEIPTS]]+Table1[[#This Row],[RETURNS]])-(Table1[[#This Row],[ISSUES]]+Table1[[#This Row],[EXCHANGED]]+Table1[[#This Row],[SALES]])</f>
        <v>0</v>
      </c>
      <c r="I85" s="48"/>
      <c r="J85" s="51">
        <f>+Table1[[#This Row],[PHYSICAL]]-Table1[[#This Row],[THEORETICAL]]</f>
        <v>0</v>
      </c>
      <c r="K85" s="48">
        <f>+Table1[[#This Row],[RECEIPTS]]</f>
        <v>0</v>
      </c>
      <c r="L85" s="49">
        <f>+Table1[[#This Row],[RETURNS]]</f>
        <v>0</v>
      </c>
      <c r="M85" s="50">
        <f>+Table1[[#This Row],[EXCHANGED]]</f>
        <v>0</v>
      </c>
      <c r="N85" s="47">
        <f>+Table1[[#This Row],[SALES]]</f>
        <v>0</v>
      </c>
      <c r="O85" s="163">
        <f>+Table1[[#This Row],[ISSUES]]</f>
        <v>0</v>
      </c>
      <c r="P85" s="48">
        <f>Table1[[#This Row],[RECEIPTS TO]]/1</f>
        <v>0</v>
      </c>
      <c r="Q85" s="49">
        <f>+Table1[[#This Row],[RETURNS ]]/1</f>
        <v>0</v>
      </c>
      <c r="R85" s="50">
        <f>+Table1[[#This Row],[EXCHANGED TO]]/1</f>
        <v>0</v>
      </c>
      <c r="S85" s="47">
        <f>+Table1[[#This Row],[SALES TO]]/1</f>
        <v>0</v>
      </c>
      <c r="T85" s="163">
        <f>+Table1[[#This Row],[ISSUES TO]]/1</f>
        <v>0</v>
      </c>
      <c r="U85" s="54">
        <f t="shared" si="8"/>
        <v>0</v>
      </c>
    </row>
    <row r="86" spans="1:21" x14ac:dyDescent="0.25">
      <c r="A86" s="152" t="s">
        <v>158</v>
      </c>
      <c r="B86" s="47">
        <v>263.8</v>
      </c>
      <c r="C86" s="48">
        <v>0</v>
      </c>
      <c r="D86" s="49">
        <v>0</v>
      </c>
      <c r="E86" s="50">
        <v>0</v>
      </c>
      <c r="F86" s="47">
        <v>0</v>
      </c>
      <c r="G86" s="163">
        <v>0</v>
      </c>
      <c r="H86" s="49">
        <f>+(Table1[[#This Row],[OPENING ]]+Table1[[#This Row],[RECEIPTS]]+Table1[[#This Row],[RETURNS]])-(Table1[[#This Row],[ISSUES]]+Table1[[#This Row],[EXCHANGED]]+Table1[[#This Row],[SALES]])</f>
        <v>263.8</v>
      </c>
      <c r="I86" s="48">
        <v>263.8</v>
      </c>
      <c r="J86" s="51">
        <f>+Table1[[#This Row],[PHYSICAL]]-Table1[[#This Row],[THEORETICAL]]</f>
        <v>0</v>
      </c>
      <c r="K86" s="48">
        <f>+Table1[[#This Row],[RECEIPTS]]</f>
        <v>0</v>
      </c>
      <c r="L86" s="49">
        <f>+Table1[[#This Row],[RETURNS]]</f>
        <v>0</v>
      </c>
      <c r="M86" s="50">
        <f>+Table1[[#This Row],[EXCHANGED]]</f>
        <v>0</v>
      </c>
      <c r="N86" s="47">
        <f>+Table1[[#This Row],[SALES]]</f>
        <v>0</v>
      </c>
      <c r="O86" s="163">
        <f>+Table1[[#This Row],[ISSUES]]</f>
        <v>0</v>
      </c>
      <c r="P86" s="48">
        <f>Table1[[#This Row],[RECEIPTS TO]]/1</f>
        <v>0</v>
      </c>
      <c r="Q86" s="49">
        <f>+Table1[[#This Row],[RETURNS ]]/1</f>
        <v>0</v>
      </c>
      <c r="R86" s="50">
        <f>+Table1[[#This Row],[EXCHANGED TO]]/1</f>
        <v>0</v>
      </c>
      <c r="S86" s="47">
        <f>+Table1[[#This Row],[SALES TO]]/1</f>
        <v>0</v>
      </c>
      <c r="T86" s="163">
        <f>+Table1[[#This Row],[ISSUES TO]]/1</f>
        <v>0</v>
      </c>
      <c r="U86" s="54">
        <f t="shared" si="8"/>
        <v>0</v>
      </c>
    </row>
    <row r="87" spans="1:21" x14ac:dyDescent="0.25">
      <c r="A87" s="53"/>
      <c r="B87" s="47">
        <v>0</v>
      </c>
      <c r="C87" s="48">
        <v>0</v>
      </c>
      <c r="D87" s="49">
        <v>0</v>
      </c>
      <c r="E87" s="50">
        <v>0</v>
      </c>
      <c r="F87" s="47">
        <v>0</v>
      </c>
      <c r="G87" s="163">
        <v>0</v>
      </c>
      <c r="H87" s="49">
        <f>+(Table1[[#This Row],[OPENING ]]+Table1[[#This Row],[RECEIPTS]]+Table1[[#This Row],[RETURNS]])-(Table1[[#This Row],[ISSUES]]+Table1[[#This Row],[EXCHANGED]]+Table1[[#This Row],[SALES]])</f>
        <v>0</v>
      </c>
      <c r="I87" s="48"/>
      <c r="J87" s="51">
        <f>+Table1[[#This Row],[PHYSICAL]]-Table1[[#This Row],[THEORETICAL]]</f>
        <v>0</v>
      </c>
      <c r="K87" s="48">
        <f>+Table1[[#This Row],[RECEIPTS]]</f>
        <v>0</v>
      </c>
      <c r="L87" s="49">
        <f>+Table1[[#This Row],[RETURNS]]</f>
        <v>0</v>
      </c>
      <c r="M87" s="50">
        <f>+Table1[[#This Row],[EXCHANGED]]</f>
        <v>0</v>
      </c>
      <c r="N87" s="47">
        <f>+Table1[[#This Row],[SALES]]</f>
        <v>0</v>
      </c>
      <c r="O87" s="163">
        <f>+Table1[[#This Row],[ISSUES]]</f>
        <v>0</v>
      </c>
      <c r="P87" s="48">
        <f>Table1[[#This Row],[RECEIPTS TO]]/1</f>
        <v>0</v>
      </c>
      <c r="Q87" s="49">
        <f>+Table1[[#This Row],[RETURNS ]]/1</f>
        <v>0</v>
      </c>
      <c r="R87" s="50">
        <f>+Table1[[#This Row],[EXCHANGED TO]]/1</f>
        <v>0</v>
      </c>
      <c r="S87" s="47">
        <f>+Table1[[#This Row],[SALES TO]]/1</f>
        <v>0</v>
      </c>
      <c r="T87" s="163">
        <f>+Table1[[#This Row],[ISSUES TO]]/1</f>
        <v>0</v>
      </c>
      <c r="U87" s="54">
        <f t="shared" si="8"/>
        <v>0</v>
      </c>
    </row>
    <row r="88" spans="1:21" x14ac:dyDescent="0.25">
      <c r="A88" s="53"/>
      <c r="B88" s="47">
        <v>0</v>
      </c>
      <c r="C88" s="48">
        <v>0</v>
      </c>
      <c r="D88" s="49">
        <v>0</v>
      </c>
      <c r="E88" s="50">
        <v>0</v>
      </c>
      <c r="F88" s="47">
        <v>0</v>
      </c>
      <c r="G88" s="163">
        <v>0</v>
      </c>
      <c r="H88" s="49">
        <f>+(Table1[[#This Row],[OPENING ]]+Table1[[#This Row],[RECEIPTS]]+Table1[[#This Row],[RETURNS]])-(Table1[[#This Row],[ISSUES]]+Table1[[#This Row],[EXCHANGED]]+Table1[[#This Row],[SALES]])</f>
        <v>0</v>
      </c>
      <c r="I88" s="48"/>
      <c r="J88" s="51">
        <f>+Table1[[#This Row],[PHYSICAL]]-Table1[[#This Row],[THEORETICAL]]</f>
        <v>0</v>
      </c>
      <c r="K88" s="48">
        <f>+Table1[[#This Row],[RECEIPTS]]</f>
        <v>0</v>
      </c>
      <c r="L88" s="49">
        <f>+Table1[[#This Row],[RETURNS]]</f>
        <v>0</v>
      </c>
      <c r="M88" s="50">
        <f>+Table1[[#This Row],[EXCHANGED]]</f>
        <v>0</v>
      </c>
      <c r="N88" s="47">
        <f>+Table1[[#This Row],[SALES]]</f>
        <v>0</v>
      </c>
      <c r="O88" s="163">
        <f>+Table1[[#This Row],[ISSUES]]</f>
        <v>0</v>
      </c>
      <c r="P88" s="48">
        <f>Table1[[#This Row],[RECEIPTS TO]]/1</f>
        <v>0</v>
      </c>
      <c r="Q88" s="49">
        <f>+Table1[[#This Row],[RETURNS ]]/1</f>
        <v>0</v>
      </c>
      <c r="R88" s="50">
        <f>+Table1[[#This Row],[EXCHANGED TO]]/1</f>
        <v>0</v>
      </c>
      <c r="S88" s="47">
        <f>+Table1[[#This Row],[SALES TO]]/1</f>
        <v>0</v>
      </c>
      <c r="T88" s="163">
        <f>+Table1[[#This Row],[ISSUES TO]]/1</f>
        <v>0</v>
      </c>
      <c r="U88" s="54">
        <f t="shared" ref="U88:U96" si="9">IFERROR(+H88/(P88+Q88+R88+S88+T88),0)</f>
        <v>0</v>
      </c>
    </row>
    <row r="89" spans="1:21" x14ac:dyDescent="0.25">
      <c r="A89" s="152" t="s">
        <v>167</v>
      </c>
      <c r="B89" s="47">
        <v>0</v>
      </c>
      <c r="C89" s="48">
        <v>0</v>
      </c>
      <c r="D89" s="49">
        <v>0</v>
      </c>
      <c r="E89" s="50">
        <v>0</v>
      </c>
      <c r="F89" s="47">
        <v>0</v>
      </c>
      <c r="G89" s="163">
        <v>0</v>
      </c>
      <c r="H89" s="49">
        <f>+(Table1[[#This Row],[OPENING ]]+Table1[[#This Row],[RECEIPTS]]+Table1[[#This Row],[RETURNS]])-(Table1[[#This Row],[ISSUES]]+Table1[[#This Row],[EXCHANGED]]+Table1[[#This Row],[SALES]])</f>
        <v>0</v>
      </c>
      <c r="I89" s="48"/>
      <c r="J89" s="51">
        <f>+Table1[[#This Row],[PHYSICAL]]-Table1[[#This Row],[THEORETICAL]]</f>
        <v>0</v>
      </c>
      <c r="K89" s="48">
        <f>+Table1[[#This Row],[RECEIPTS]]</f>
        <v>0</v>
      </c>
      <c r="L89" s="49">
        <f>+Table1[[#This Row],[RETURNS]]</f>
        <v>0</v>
      </c>
      <c r="M89" s="50">
        <f>+Table1[[#This Row],[EXCHANGED]]</f>
        <v>0</v>
      </c>
      <c r="N89" s="47">
        <f>+Table1[[#This Row],[SALES]]</f>
        <v>0</v>
      </c>
      <c r="O89" s="163">
        <f>+Table1[[#This Row],[ISSUES]]</f>
        <v>0</v>
      </c>
      <c r="P89" s="48">
        <f>Table1[[#This Row],[RECEIPTS TO]]/1</f>
        <v>0</v>
      </c>
      <c r="Q89" s="49">
        <f>+Table1[[#This Row],[RETURNS ]]/1</f>
        <v>0</v>
      </c>
      <c r="R89" s="50">
        <f>+Table1[[#This Row],[EXCHANGED TO]]/1</f>
        <v>0</v>
      </c>
      <c r="S89" s="47">
        <f>+Table1[[#This Row],[SALES TO]]/1</f>
        <v>0</v>
      </c>
      <c r="T89" s="163">
        <f>+Table1[[#This Row],[ISSUES TO]]/1</f>
        <v>0</v>
      </c>
      <c r="U89" s="54">
        <f t="shared" si="9"/>
        <v>0</v>
      </c>
    </row>
    <row r="90" spans="1:21" x14ac:dyDescent="0.25">
      <c r="A90" s="53"/>
      <c r="B90" s="47">
        <v>0</v>
      </c>
      <c r="C90" s="48">
        <v>0</v>
      </c>
      <c r="D90" s="49">
        <v>0</v>
      </c>
      <c r="E90" s="50">
        <v>0</v>
      </c>
      <c r="F90" s="47">
        <v>0</v>
      </c>
      <c r="G90" s="163">
        <v>0</v>
      </c>
      <c r="H90" s="49">
        <f>+(Table1[[#This Row],[OPENING ]]+Table1[[#This Row],[RECEIPTS]]+Table1[[#This Row],[RETURNS]])-(Table1[[#This Row],[ISSUES]]+Table1[[#This Row],[EXCHANGED]]+Table1[[#This Row],[SALES]])</f>
        <v>0</v>
      </c>
      <c r="I90" s="48"/>
      <c r="J90" s="51">
        <f>+Table1[[#This Row],[PHYSICAL]]-Table1[[#This Row],[THEORETICAL]]</f>
        <v>0</v>
      </c>
      <c r="K90" s="48">
        <f>+Table1[[#This Row],[RECEIPTS]]</f>
        <v>0</v>
      </c>
      <c r="L90" s="49">
        <f>+Table1[[#This Row],[RETURNS]]</f>
        <v>0</v>
      </c>
      <c r="M90" s="50">
        <f>+Table1[[#This Row],[EXCHANGED]]</f>
        <v>0</v>
      </c>
      <c r="N90" s="47">
        <f>+Table1[[#This Row],[SALES]]</f>
        <v>0</v>
      </c>
      <c r="O90" s="163">
        <f>+Table1[[#This Row],[ISSUES]]</f>
        <v>0</v>
      </c>
      <c r="P90" s="48">
        <f>Table1[[#This Row],[RECEIPTS TO]]/1</f>
        <v>0</v>
      </c>
      <c r="Q90" s="49">
        <f>+Table1[[#This Row],[RETURNS ]]/1</f>
        <v>0</v>
      </c>
      <c r="R90" s="50">
        <f>+Table1[[#This Row],[EXCHANGED TO]]/1</f>
        <v>0</v>
      </c>
      <c r="S90" s="47">
        <f>+Table1[[#This Row],[SALES TO]]/1</f>
        <v>0</v>
      </c>
      <c r="T90" s="163">
        <f>+Table1[[#This Row],[ISSUES TO]]/1</f>
        <v>0</v>
      </c>
      <c r="U90" s="54">
        <f t="shared" si="9"/>
        <v>0</v>
      </c>
    </row>
    <row r="91" spans="1:21" x14ac:dyDescent="0.25">
      <c r="A91" s="152" t="s">
        <v>168</v>
      </c>
      <c r="B91" s="47">
        <v>1264.6400000000001</v>
      </c>
      <c r="C91" s="48">
        <v>0</v>
      </c>
      <c r="D91" s="49">
        <v>0</v>
      </c>
      <c r="E91" s="50">
        <v>0</v>
      </c>
      <c r="F91" s="47">
        <v>0</v>
      </c>
      <c r="G91" s="163">
        <v>0</v>
      </c>
      <c r="H91" s="49">
        <f>+(Table1[[#This Row],[OPENING ]]+Table1[[#This Row],[RECEIPTS]]+Table1[[#This Row],[RETURNS]])-(Table1[[#This Row],[ISSUES]]+Table1[[#This Row],[EXCHANGED]]+Table1[[#This Row],[SALES]])</f>
        <v>1264.6400000000001</v>
      </c>
      <c r="I91" s="48">
        <v>1264.6400000000001</v>
      </c>
      <c r="J91" s="51">
        <f>+Table1[[#This Row],[PHYSICAL]]-Table1[[#This Row],[THEORETICAL]]</f>
        <v>0</v>
      </c>
      <c r="K91" s="48">
        <f>+Table1[[#This Row],[RECEIPTS]]</f>
        <v>0</v>
      </c>
      <c r="L91" s="49">
        <f>+Table1[[#This Row],[RETURNS]]</f>
        <v>0</v>
      </c>
      <c r="M91" s="50">
        <f>+Table1[[#This Row],[EXCHANGED]]</f>
        <v>0</v>
      </c>
      <c r="N91" s="47">
        <f>+Table1[[#This Row],[SALES]]</f>
        <v>0</v>
      </c>
      <c r="O91" s="163">
        <f>+Table1[[#This Row],[ISSUES]]</f>
        <v>0</v>
      </c>
      <c r="P91" s="48">
        <f>Table1[[#This Row],[RECEIPTS TO]]/1</f>
        <v>0</v>
      </c>
      <c r="Q91" s="49">
        <f>+Table1[[#This Row],[RETURNS ]]/1</f>
        <v>0</v>
      </c>
      <c r="R91" s="50">
        <f>+Table1[[#This Row],[EXCHANGED TO]]/1</f>
        <v>0</v>
      </c>
      <c r="S91" s="47">
        <f>+Table1[[#This Row],[SALES TO]]/1</f>
        <v>0</v>
      </c>
      <c r="T91" s="163">
        <f>+Table1[[#This Row],[ISSUES TO]]/1</f>
        <v>0</v>
      </c>
      <c r="U91" s="54">
        <f t="shared" si="9"/>
        <v>0</v>
      </c>
    </row>
    <row r="92" spans="1:21" x14ac:dyDescent="0.25">
      <c r="A92" s="152" t="s">
        <v>169</v>
      </c>
      <c r="B92" s="47">
        <v>200.8</v>
      </c>
      <c r="C92" s="48">
        <v>0</v>
      </c>
      <c r="D92" s="49">
        <v>0</v>
      </c>
      <c r="E92" s="50">
        <v>0</v>
      </c>
      <c r="F92" s="47">
        <v>0</v>
      </c>
      <c r="G92" s="163">
        <v>0</v>
      </c>
      <c r="H92" s="49">
        <f>+(Table1[[#This Row],[OPENING ]]+Table1[[#This Row],[RECEIPTS]]+Table1[[#This Row],[RETURNS]])-(Table1[[#This Row],[ISSUES]]+Table1[[#This Row],[EXCHANGED]]+Table1[[#This Row],[SALES]])</f>
        <v>200.8</v>
      </c>
      <c r="I92" s="48">
        <v>200.8</v>
      </c>
      <c r="J92" s="51">
        <f>+Table1[[#This Row],[PHYSICAL]]-Table1[[#This Row],[THEORETICAL]]</f>
        <v>0</v>
      </c>
      <c r="K92" s="48">
        <f>+Table1[[#This Row],[RECEIPTS]]</f>
        <v>0</v>
      </c>
      <c r="L92" s="49">
        <f>+Table1[[#This Row],[RETURNS]]</f>
        <v>0</v>
      </c>
      <c r="M92" s="50">
        <f>+Table1[[#This Row],[EXCHANGED]]</f>
        <v>0</v>
      </c>
      <c r="N92" s="47">
        <f>+Table1[[#This Row],[SALES]]</f>
        <v>0</v>
      </c>
      <c r="O92" s="163">
        <f>+Table1[[#This Row],[ISSUES]]</f>
        <v>0</v>
      </c>
      <c r="P92" s="48">
        <f>Table1[[#This Row],[RECEIPTS TO]]/1</f>
        <v>0</v>
      </c>
      <c r="Q92" s="49">
        <f>+Table1[[#This Row],[RETURNS ]]/1</f>
        <v>0</v>
      </c>
      <c r="R92" s="50">
        <f>+Table1[[#This Row],[EXCHANGED TO]]/1</f>
        <v>0</v>
      </c>
      <c r="S92" s="47">
        <f>+Table1[[#This Row],[SALES TO]]/1</f>
        <v>0</v>
      </c>
      <c r="T92" s="163">
        <f>+Table1[[#This Row],[ISSUES TO]]/1</f>
        <v>0</v>
      </c>
      <c r="U92" s="54">
        <f t="shared" si="9"/>
        <v>0</v>
      </c>
    </row>
    <row r="93" spans="1:21" x14ac:dyDescent="0.25">
      <c r="A93" s="53"/>
      <c r="B93" s="47">
        <v>0</v>
      </c>
      <c r="C93" s="48">
        <v>0</v>
      </c>
      <c r="D93" s="49">
        <v>0</v>
      </c>
      <c r="E93" s="50">
        <v>0</v>
      </c>
      <c r="F93" s="47">
        <v>0</v>
      </c>
      <c r="G93" s="163">
        <v>0</v>
      </c>
      <c r="H93" s="49">
        <f>+(Table1[[#This Row],[OPENING ]]+Table1[[#This Row],[RECEIPTS]]+Table1[[#This Row],[RETURNS]])-(Table1[[#This Row],[ISSUES]]+Table1[[#This Row],[EXCHANGED]]+Table1[[#This Row],[SALES]])</f>
        <v>0</v>
      </c>
      <c r="I93" s="48"/>
      <c r="J93" s="51">
        <f>+Table1[[#This Row],[PHYSICAL]]-Table1[[#This Row],[THEORETICAL]]</f>
        <v>0</v>
      </c>
      <c r="K93" s="48">
        <f>+Table1[[#This Row],[RECEIPTS]]</f>
        <v>0</v>
      </c>
      <c r="L93" s="49">
        <f>+Table1[[#This Row],[RETURNS]]</f>
        <v>0</v>
      </c>
      <c r="M93" s="50">
        <f>+Table1[[#This Row],[EXCHANGED]]</f>
        <v>0</v>
      </c>
      <c r="N93" s="47">
        <f>+Table1[[#This Row],[SALES]]</f>
        <v>0</v>
      </c>
      <c r="O93" s="163">
        <f>+Table1[[#This Row],[ISSUES]]</f>
        <v>0</v>
      </c>
      <c r="P93" s="48">
        <f>Table1[[#This Row],[RECEIPTS TO]]/1</f>
        <v>0</v>
      </c>
      <c r="Q93" s="49">
        <f>+Table1[[#This Row],[RETURNS ]]/1</f>
        <v>0</v>
      </c>
      <c r="R93" s="50">
        <f>+Table1[[#This Row],[EXCHANGED TO]]/1</f>
        <v>0</v>
      </c>
      <c r="S93" s="47">
        <f>+Table1[[#This Row],[SALES TO]]/1</f>
        <v>0</v>
      </c>
      <c r="T93" s="163">
        <f>+Table1[[#This Row],[ISSUES TO]]/1</f>
        <v>0</v>
      </c>
      <c r="U93" s="54">
        <f t="shared" si="9"/>
        <v>0</v>
      </c>
    </row>
    <row r="94" spans="1:21" x14ac:dyDescent="0.25">
      <c r="A94" s="53"/>
      <c r="B94" s="47">
        <v>0</v>
      </c>
      <c r="C94" s="48">
        <v>0</v>
      </c>
      <c r="D94" s="49">
        <v>0</v>
      </c>
      <c r="E94" s="50">
        <v>0</v>
      </c>
      <c r="F94" s="47">
        <v>0</v>
      </c>
      <c r="G94" s="163">
        <v>0</v>
      </c>
      <c r="H94" s="49">
        <f>+(Table1[[#This Row],[OPENING ]]+Table1[[#This Row],[RECEIPTS]]+Table1[[#This Row],[RETURNS]])-(Table1[[#This Row],[ISSUES]]+Table1[[#This Row],[EXCHANGED]]+Table1[[#This Row],[SALES]])</f>
        <v>0</v>
      </c>
      <c r="I94" s="48"/>
      <c r="J94" s="51">
        <f>+Table1[[#This Row],[PHYSICAL]]-Table1[[#This Row],[THEORETICAL]]</f>
        <v>0</v>
      </c>
      <c r="K94" s="48">
        <f>+Table1[[#This Row],[RECEIPTS]]</f>
        <v>0</v>
      </c>
      <c r="L94" s="49">
        <f>+Table1[[#This Row],[RETURNS]]</f>
        <v>0</v>
      </c>
      <c r="M94" s="50">
        <f>+Table1[[#This Row],[EXCHANGED]]</f>
        <v>0</v>
      </c>
      <c r="N94" s="47">
        <f>+Table1[[#This Row],[SALES]]</f>
        <v>0</v>
      </c>
      <c r="O94" s="163">
        <f>+Table1[[#This Row],[ISSUES]]</f>
        <v>0</v>
      </c>
      <c r="P94" s="48">
        <f>Table1[[#This Row],[RECEIPTS TO]]/1</f>
        <v>0</v>
      </c>
      <c r="Q94" s="49">
        <f>+Table1[[#This Row],[RETURNS ]]/1</f>
        <v>0</v>
      </c>
      <c r="R94" s="50">
        <f>+Table1[[#This Row],[EXCHANGED TO]]/1</f>
        <v>0</v>
      </c>
      <c r="S94" s="47">
        <f>+Table1[[#This Row],[SALES TO]]/1</f>
        <v>0</v>
      </c>
      <c r="T94" s="163">
        <f>+Table1[[#This Row],[ISSUES TO]]/1</f>
        <v>0</v>
      </c>
      <c r="U94" s="54">
        <f t="shared" si="9"/>
        <v>0</v>
      </c>
    </row>
    <row r="95" spans="1:21" x14ac:dyDescent="0.25">
      <c r="A95" s="53"/>
      <c r="B95" s="47">
        <v>0</v>
      </c>
      <c r="C95" s="48">
        <v>0</v>
      </c>
      <c r="D95" s="49">
        <v>0</v>
      </c>
      <c r="E95" s="50">
        <v>0</v>
      </c>
      <c r="F95" s="47">
        <v>0</v>
      </c>
      <c r="G95" s="163">
        <v>0</v>
      </c>
      <c r="H95" s="49">
        <f>+(Table1[[#This Row],[OPENING ]]+Table1[[#This Row],[RECEIPTS]]+Table1[[#This Row],[RETURNS]])-(Table1[[#This Row],[ISSUES]]+Table1[[#This Row],[EXCHANGED]]+Table1[[#This Row],[SALES]])</f>
        <v>0</v>
      </c>
      <c r="I95" s="48"/>
      <c r="J95" s="51">
        <f>+Table1[[#This Row],[PHYSICAL]]-Table1[[#This Row],[THEORETICAL]]</f>
        <v>0</v>
      </c>
      <c r="K95" s="48">
        <f>+Table1[[#This Row],[RECEIPTS]]</f>
        <v>0</v>
      </c>
      <c r="L95" s="49">
        <f>+Table1[[#This Row],[RETURNS]]</f>
        <v>0</v>
      </c>
      <c r="M95" s="50">
        <f>+Table1[[#This Row],[EXCHANGED]]</f>
        <v>0</v>
      </c>
      <c r="N95" s="47">
        <f>+Table1[[#This Row],[SALES]]</f>
        <v>0</v>
      </c>
      <c r="O95" s="163">
        <f>+Table1[[#This Row],[ISSUES]]</f>
        <v>0</v>
      </c>
      <c r="P95" s="48">
        <f>Table1[[#This Row],[RECEIPTS TO]]/1</f>
        <v>0</v>
      </c>
      <c r="Q95" s="49">
        <f>+Table1[[#This Row],[RETURNS ]]/1</f>
        <v>0</v>
      </c>
      <c r="R95" s="50">
        <f>+Table1[[#This Row],[EXCHANGED TO]]/1</f>
        <v>0</v>
      </c>
      <c r="S95" s="47">
        <f>+Table1[[#This Row],[SALES TO]]/1</f>
        <v>0</v>
      </c>
      <c r="T95" s="163">
        <f>+Table1[[#This Row],[ISSUES TO]]/1</f>
        <v>0</v>
      </c>
      <c r="U95" s="54">
        <f t="shared" si="9"/>
        <v>0</v>
      </c>
    </row>
    <row r="96" spans="1:21" x14ac:dyDescent="0.25">
      <c r="A96" s="53"/>
      <c r="B96" s="47">
        <v>0</v>
      </c>
      <c r="C96" s="48">
        <v>0</v>
      </c>
      <c r="D96" s="49">
        <v>0</v>
      </c>
      <c r="E96" s="50">
        <v>0</v>
      </c>
      <c r="F96" s="47">
        <v>0</v>
      </c>
      <c r="G96" s="163">
        <v>0</v>
      </c>
      <c r="H96" s="49">
        <f>+(Table1[[#This Row],[OPENING ]]+Table1[[#This Row],[RECEIPTS]]+Table1[[#This Row],[RETURNS]])-(Table1[[#This Row],[ISSUES]]+Table1[[#This Row],[EXCHANGED]]+Table1[[#This Row],[SALES]])</f>
        <v>0</v>
      </c>
      <c r="I96" s="48"/>
      <c r="J96" s="51">
        <f>+Table1[[#This Row],[PHYSICAL]]-Table1[[#This Row],[THEORETICAL]]</f>
        <v>0</v>
      </c>
      <c r="K96" s="48">
        <f>+Table1[[#This Row],[RECEIPTS]]</f>
        <v>0</v>
      </c>
      <c r="L96" s="49">
        <f>+Table1[[#This Row],[RETURNS]]</f>
        <v>0</v>
      </c>
      <c r="M96" s="50">
        <f>+Table1[[#This Row],[EXCHANGED]]</f>
        <v>0</v>
      </c>
      <c r="N96" s="47">
        <f>+Table1[[#This Row],[SALES]]</f>
        <v>0</v>
      </c>
      <c r="O96" s="163">
        <f>+Table1[[#This Row],[ISSUES]]</f>
        <v>0</v>
      </c>
      <c r="P96" s="48">
        <f>Table1[[#This Row],[RECEIPTS TO]]/1</f>
        <v>0</v>
      </c>
      <c r="Q96" s="49">
        <f>+Table1[[#This Row],[RETURNS ]]/1</f>
        <v>0</v>
      </c>
      <c r="R96" s="50">
        <f>+Table1[[#This Row],[EXCHANGED TO]]/1</f>
        <v>0</v>
      </c>
      <c r="S96" s="47">
        <f>+Table1[[#This Row],[SALES TO]]/1</f>
        <v>0</v>
      </c>
      <c r="T96" s="163">
        <f>+Table1[[#This Row],[ISSUES TO]]/1</f>
        <v>0</v>
      </c>
      <c r="U96" s="54">
        <f t="shared" si="9"/>
        <v>0</v>
      </c>
    </row>
    <row r="97" spans="1:21" x14ac:dyDescent="0.25">
      <c r="A97" s="151" t="s">
        <v>41</v>
      </c>
      <c r="B97" s="47">
        <v>0</v>
      </c>
      <c r="C97" s="48">
        <v>0</v>
      </c>
      <c r="D97" s="49">
        <v>0</v>
      </c>
      <c r="E97" s="50">
        <v>0</v>
      </c>
      <c r="F97" s="47">
        <v>0</v>
      </c>
      <c r="G97" s="163">
        <v>0</v>
      </c>
      <c r="H97" s="49">
        <f>+(Table1[[#This Row],[OPENING ]]+Table1[[#This Row],[RECEIPTS]]+Table1[[#This Row],[RETURNS]])-(Table1[[#This Row],[ISSUES]]+Table1[[#This Row],[EXCHANGED]]+Table1[[#This Row],[SALES]])</f>
        <v>0</v>
      </c>
      <c r="I97" s="48"/>
      <c r="J97" s="51">
        <f>+Table1[[#This Row],[PHYSICAL]]-Table1[[#This Row],[THEORETICAL]]</f>
        <v>0</v>
      </c>
      <c r="K97" s="48">
        <f>+Table1[[#This Row],[RECEIPTS]]</f>
        <v>0</v>
      </c>
      <c r="L97" s="49">
        <f>+Table1[[#This Row],[RETURNS]]</f>
        <v>0</v>
      </c>
      <c r="M97" s="50">
        <f>+Table1[[#This Row],[EXCHANGED]]</f>
        <v>0</v>
      </c>
      <c r="N97" s="47">
        <f>+Table1[[#This Row],[SALES]]</f>
        <v>0</v>
      </c>
      <c r="O97" s="163">
        <f>+Table1[[#This Row],[ISSUES]]</f>
        <v>0</v>
      </c>
      <c r="P97" s="48">
        <f>Table1[[#This Row],[RECEIPTS TO]]/1</f>
        <v>0</v>
      </c>
      <c r="Q97" s="49">
        <f>+Table1[[#This Row],[RETURNS ]]/1</f>
        <v>0</v>
      </c>
      <c r="R97" s="50">
        <f>+Table1[[#This Row],[EXCHANGED TO]]/1</f>
        <v>0</v>
      </c>
      <c r="S97" s="47">
        <f>+Table1[[#This Row],[SALES TO]]/1</f>
        <v>0</v>
      </c>
      <c r="T97" s="163">
        <f>+Table1[[#This Row],[ISSUES TO]]/1</f>
        <v>0</v>
      </c>
      <c r="U97" s="54">
        <f t="shared" si="8"/>
        <v>0</v>
      </c>
    </row>
    <row r="98" spans="1:21" x14ac:dyDescent="0.25">
      <c r="A98" s="153" t="s">
        <v>40</v>
      </c>
      <c r="B98" s="47">
        <v>0</v>
      </c>
      <c r="C98" s="48">
        <v>0</v>
      </c>
      <c r="D98" s="49">
        <v>0</v>
      </c>
      <c r="E98" s="50">
        <v>0</v>
      </c>
      <c r="F98" s="47">
        <v>0</v>
      </c>
      <c r="G98" s="163">
        <v>0</v>
      </c>
      <c r="H98" s="49">
        <f>+(Table1[[#This Row],[OPENING ]]+Table1[[#This Row],[RECEIPTS]]+Table1[[#This Row],[RETURNS]])-(Table1[[#This Row],[ISSUES]]+Table1[[#This Row],[EXCHANGED]]+Table1[[#This Row],[SALES]])</f>
        <v>0</v>
      </c>
      <c r="I98" s="48"/>
      <c r="J98" s="51">
        <f>+Table1[[#This Row],[PHYSICAL]]-Table1[[#This Row],[THEORETICAL]]</f>
        <v>0</v>
      </c>
      <c r="K98" s="48">
        <f>+Table1[[#This Row],[RECEIPTS]]</f>
        <v>0</v>
      </c>
      <c r="L98" s="49">
        <f>+Table1[[#This Row],[RETURNS]]</f>
        <v>0</v>
      </c>
      <c r="M98" s="50">
        <f>+Table1[[#This Row],[EXCHANGED]]</f>
        <v>0</v>
      </c>
      <c r="N98" s="47">
        <f>+Table1[[#This Row],[SALES]]</f>
        <v>0</v>
      </c>
      <c r="O98" s="163">
        <f>+Table1[[#This Row],[ISSUES]]</f>
        <v>0</v>
      </c>
      <c r="P98" s="48">
        <f>Table1[[#This Row],[RECEIPTS TO]]/1</f>
        <v>0</v>
      </c>
      <c r="Q98" s="49">
        <f>+Table1[[#This Row],[RETURNS ]]/1</f>
        <v>0</v>
      </c>
      <c r="R98" s="50">
        <f>+Table1[[#This Row],[EXCHANGED TO]]/1</f>
        <v>0</v>
      </c>
      <c r="S98" s="47">
        <f>+Table1[[#This Row],[SALES TO]]/1</f>
        <v>0</v>
      </c>
      <c r="T98" s="163">
        <f>+Table1[[#This Row],[ISSUES TO]]/1</f>
        <v>0</v>
      </c>
      <c r="U98" s="54">
        <f t="shared" si="8"/>
        <v>0</v>
      </c>
    </row>
    <row r="99" spans="1:21" x14ac:dyDescent="0.25">
      <c r="A99" s="152" t="s">
        <v>42</v>
      </c>
      <c r="B99" s="47">
        <v>0</v>
      </c>
      <c r="C99" s="48">
        <v>0</v>
      </c>
      <c r="D99" s="49">
        <v>0</v>
      </c>
      <c r="E99" s="50">
        <v>0</v>
      </c>
      <c r="F99" s="47">
        <v>0</v>
      </c>
      <c r="G99" s="163">
        <v>0</v>
      </c>
      <c r="H99" s="49">
        <f>+(Table1[[#This Row],[OPENING ]]+Table1[[#This Row],[RECEIPTS]]+Table1[[#This Row],[RETURNS]])-(Table1[[#This Row],[ISSUES]]+Table1[[#This Row],[EXCHANGED]]+Table1[[#This Row],[SALES]])</f>
        <v>0</v>
      </c>
      <c r="I99" s="48"/>
      <c r="J99" s="51">
        <f>+Table1[[#This Row],[PHYSICAL]]-Table1[[#This Row],[THEORETICAL]]</f>
        <v>0</v>
      </c>
      <c r="K99" s="48">
        <f>+Table1[[#This Row],[RECEIPTS]]</f>
        <v>0</v>
      </c>
      <c r="L99" s="49">
        <f>+Table1[[#This Row],[RETURNS]]</f>
        <v>0</v>
      </c>
      <c r="M99" s="50">
        <f>+Table1[[#This Row],[EXCHANGED]]</f>
        <v>0</v>
      </c>
      <c r="N99" s="47">
        <f>+Table1[[#This Row],[SALES]]</f>
        <v>0</v>
      </c>
      <c r="O99" s="163">
        <f>+Table1[[#This Row],[ISSUES]]</f>
        <v>0</v>
      </c>
      <c r="P99" s="48">
        <f>Table1[[#This Row],[RECEIPTS TO]]/1</f>
        <v>0</v>
      </c>
      <c r="Q99" s="49">
        <f>+Table1[[#This Row],[RETURNS ]]/1</f>
        <v>0</v>
      </c>
      <c r="R99" s="50">
        <f>+Table1[[#This Row],[EXCHANGED TO]]/1</f>
        <v>0</v>
      </c>
      <c r="S99" s="47">
        <f>+Table1[[#This Row],[SALES TO]]/1</f>
        <v>0</v>
      </c>
      <c r="T99" s="163">
        <f>+Table1[[#This Row],[ISSUES TO]]/1</f>
        <v>0</v>
      </c>
      <c r="U99" s="54">
        <f t="shared" si="8"/>
        <v>0</v>
      </c>
    </row>
    <row r="100" spans="1:21" x14ac:dyDescent="0.25">
      <c r="A100" s="152" t="s">
        <v>43</v>
      </c>
      <c r="B100" s="47">
        <v>0</v>
      </c>
      <c r="C100" s="48">
        <v>0</v>
      </c>
      <c r="D100" s="49">
        <v>0</v>
      </c>
      <c r="E100" s="50">
        <v>0</v>
      </c>
      <c r="F100" s="47">
        <v>0</v>
      </c>
      <c r="G100" s="163">
        <v>0</v>
      </c>
      <c r="H100" s="49">
        <f>+(Table1[[#This Row],[OPENING ]]+Table1[[#This Row],[RECEIPTS]]+Table1[[#This Row],[RETURNS]])-(Table1[[#This Row],[ISSUES]]+Table1[[#This Row],[EXCHANGED]]+Table1[[#This Row],[SALES]])</f>
        <v>0</v>
      </c>
      <c r="I100" s="48"/>
      <c r="J100" s="51">
        <f>+Table1[[#This Row],[PHYSICAL]]-Table1[[#This Row],[THEORETICAL]]</f>
        <v>0</v>
      </c>
      <c r="K100" s="48">
        <f>+Table1[[#This Row],[RECEIPTS]]</f>
        <v>0</v>
      </c>
      <c r="L100" s="49">
        <f>+Table1[[#This Row],[RETURNS]]</f>
        <v>0</v>
      </c>
      <c r="M100" s="50">
        <f>+Table1[[#This Row],[EXCHANGED]]</f>
        <v>0</v>
      </c>
      <c r="N100" s="47">
        <f>+Table1[[#This Row],[SALES]]</f>
        <v>0</v>
      </c>
      <c r="O100" s="163">
        <f>+Table1[[#This Row],[ISSUES]]</f>
        <v>0</v>
      </c>
      <c r="P100" s="48">
        <f>Table1[[#This Row],[RECEIPTS TO]]/1</f>
        <v>0</v>
      </c>
      <c r="Q100" s="49">
        <f>+Table1[[#This Row],[RETURNS ]]/1</f>
        <v>0</v>
      </c>
      <c r="R100" s="50">
        <f>+Table1[[#This Row],[EXCHANGED TO]]/1</f>
        <v>0</v>
      </c>
      <c r="S100" s="47">
        <f>+Table1[[#This Row],[SALES TO]]/1</f>
        <v>0</v>
      </c>
      <c r="T100" s="163">
        <f>+Table1[[#This Row],[ISSUES TO]]/1</f>
        <v>0</v>
      </c>
      <c r="U100" s="54">
        <f t="shared" si="8"/>
        <v>0</v>
      </c>
    </row>
    <row r="101" spans="1:21" x14ac:dyDescent="0.25">
      <c r="A101" s="153"/>
      <c r="B101" s="47">
        <v>0</v>
      </c>
      <c r="C101" s="48">
        <v>0</v>
      </c>
      <c r="D101" s="49">
        <v>0</v>
      </c>
      <c r="E101" s="50">
        <v>0</v>
      </c>
      <c r="F101" s="47">
        <v>0</v>
      </c>
      <c r="G101" s="163">
        <v>0</v>
      </c>
      <c r="H101" s="49">
        <f>+(Table1[[#This Row],[OPENING ]]+Table1[[#This Row],[RECEIPTS]]+Table1[[#This Row],[RETURNS]])-(Table1[[#This Row],[ISSUES]]+Table1[[#This Row],[EXCHANGED]]+Table1[[#This Row],[SALES]])</f>
        <v>0</v>
      </c>
      <c r="I101" s="73"/>
      <c r="J101" s="51">
        <f>+Table1[[#This Row],[PHYSICAL]]-Table1[[#This Row],[THEORETICAL]]</f>
        <v>0</v>
      </c>
      <c r="K101" s="48">
        <f>+Table1[[#This Row],[RECEIPTS]]</f>
        <v>0</v>
      </c>
      <c r="L101" s="49">
        <f>+Table1[[#This Row],[RETURNS]]</f>
        <v>0</v>
      </c>
      <c r="M101" s="50">
        <f>+Table1[[#This Row],[EXCHANGED]]</f>
        <v>0</v>
      </c>
      <c r="N101" s="47">
        <f>+Table1[[#This Row],[SALES]]</f>
        <v>0</v>
      </c>
      <c r="O101" s="163">
        <f>+Table1[[#This Row],[ISSUES]]</f>
        <v>0</v>
      </c>
      <c r="P101" s="48">
        <f>Table1[[#This Row],[RECEIPTS TO]]/1</f>
        <v>0</v>
      </c>
      <c r="Q101" s="49">
        <f>+Table1[[#This Row],[RETURNS ]]/1</f>
        <v>0</v>
      </c>
      <c r="R101" s="50">
        <f>+Table1[[#This Row],[EXCHANGED TO]]/1</f>
        <v>0</v>
      </c>
      <c r="S101" s="47">
        <f>+Table1[[#This Row],[SALES TO]]/1</f>
        <v>0</v>
      </c>
      <c r="T101" s="163">
        <f>+Table1[[#This Row],[ISSUES TO]]/1</f>
        <v>0</v>
      </c>
      <c r="U101" s="54">
        <f t="shared" si="8"/>
        <v>0</v>
      </c>
    </row>
    <row r="102" spans="1:21" x14ac:dyDescent="0.25">
      <c r="A102" s="152" t="s">
        <v>87</v>
      </c>
      <c r="B102" s="47">
        <v>2355</v>
      </c>
      <c r="C102" s="48">
        <v>0</v>
      </c>
      <c r="D102" s="49">
        <v>0</v>
      </c>
      <c r="E102" s="50">
        <v>0</v>
      </c>
      <c r="F102" s="47">
        <v>0</v>
      </c>
      <c r="G102" s="163">
        <v>0</v>
      </c>
      <c r="H102" s="49">
        <f>+(Table1[[#This Row],[OPENING ]]+Table1[[#This Row],[RECEIPTS]]+Table1[[#This Row],[RETURNS]])-(Table1[[#This Row],[ISSUES]]+Table1[[#This Row],[EXCHANGED]]+Table1[[#This Row],[SALES]])</f>
        <v>2355</v>
      </c>
      <c r="I102" s="73">
        <v>2355</v>
      </c>
      <c r="J102" s="51">
        <f>+Table1[[#This Row],[PHYSICAL]]-Table1[[#This Row],[THEORETICAL]]</f>
        <v>0</v>
      </c>
      <c r="K102" s="48">
        <f>+Table1[[#This Row],[RECEIPTS]]</f>
        <v>0</v>
      </c>
      <c r="L102" s="49">
        <f>+Table1[[#This Row],[RETURNS]]</f>
        <v>0</v>
      </c>
      <c r="M102" s="50">
        <f>+Table1[[#This Row],[EXCHANGED]]</f>
        <v>0</v>
      </c>
      <c r="N102" s="47">
        <f>+Table1[[#This Row],[SALES]]</f>
        <v>0</v>
      </c>
      <c r="O102" s="163">
        <f>+Table1[[#This Row],[ISSUES]]</f>
        <v>0</v>
      </c>
      <c r="P102" s="48">
        <f>Table1[[#This Row],[RECEIPTS TO]]/1</f>
        <v>0</v>
      </c>
      <c r="Q102" s="49">
        <f>+Table1[[#This Row],[RETURNS ]]/1</f>
        <v>0</v>
      </c>
      <c r="R102" s="50">
        <f>+Table1[[#This Row],[EXCHANGED TO]]/1</f>
        <v>0</v>
      </c>
      <c r="S102" s="47">
        <f>+Table1[[#This Row],[SALES TO]]/1</f>
        <v>0</v>
      </c>
      <c r="T102" s="163">
        <f>+Table1[[#This Row],[ISSUES TO]]/1</f>
        <v>0</v>
      </c>
      <c r="U102" s="54">
        <f t="shared" ref="U102:U114" si="10">IFERROR(+H102/(P102+Q102+R102+S102+T102),0)</f>
        <v>0</v>
      </c>
    </row>
    <row r="103" spans="1:21" x14ac:dyDescent="0.25">
      <c r="A103" s="152" t="s">
        <v>88</v>
      </c>
      <c r="B103" s="47">
        <v>0</v>
      </c>
      <c r="C103" s="48">
        <v>0</v>
      </c>
      <c r="D103" s="49">
        <v>0</v>
      </c>
      <c r="E103" s="50">
        <v>0</v>
      </c>
      <c r="F103" s="47">
        <v>0</v>
      </c>
      <c r="G103" s="163">
        <v>0</v>
      </c>
      <c r="H103" s="49">
        <f>+(Table1[[#This Row],[OPENING ]]+Table1[[#This Row],[RECEIPTS]]+Table1[[#This Row],[RETURNS]])-(Table1[[#This Row],[ISSUES]]+Table1[[#This Row],[EXCHANGED]]+Table1[[#This Row],[SALES]])</f>
        <v>0</v>
      </c>
      <c r="I103" s="73">
        <v>0</v>
      </c>
      <c r="J103" s="51">
        <f>+Table1[[#This Row],[PHYSICAL]]-Table1[[#This Row],[THEORETICAL]]</f>
        <v>0</v>
      </c>
      <c r="K103" s="48">
        <f>+Table1[[#This Row],[RECEIPTS]]</f>
        <v>0</v>
      </c>
      <c r="L103" s="49">
        <f>+Table1[[#This Row],[RETURNS]]</f>
        <v>0</v>
      </c>
      <c r="M103" s="50">
        <f>+Table1[[#This Row],[EXCHANGED]]</f>
        <v>0</v>
      </c>
      <c r="N103" s="47">
        <f>+Table1[[#This Row],[SALES]]</f>
        <v>0</v>
      </c>
      <c r="O103" s="163">
        <f>+Table1[[#This Row],[ISSUES]]</f>
        <v>0</v>
      </c>
      <c r="P103" s="48">
        <f>Table1[[#This Row],[RECEIPTS TO]]/1</f>
        <v>0</v>
      </c>
      <c r="Q103" s="49">
        <f>+Table1[[#This Row],[RETURNS ]]/1</f>
        <v>0</v>
      </c>
      <c r="R103" s="50">
        <f>+Table1[[#This Row],[EXCHANGED TO]]/1</f>
        <v>0</v>
      </c>
      <c r="S103" s="47">
        <f>+Table1[[#This Row],[SALES TO]]/1</f>
        <v>0</v>
      </c>
      <c r="T103" s="163">
        <f>+Table1[[#This Row],[ISSUES TO]]/1</f>
        <v>0</v>
      </c>
      <c r="U103" s="54">
        <f t="shared" si="10"/>
        <v>0</v>
      </c>
    </row>
    <row r="104" spans="1:21" x14ac:dyDescent="0.25">
      <c r="A104" s="152" t="s">
        <v>95</v>
      </c>
      <c r="B104" s="47">
        <v>695.3</v>
      </c>
      <c r="C104" s="48">
        <v>0</v>
      </c>
      <c r="D104" s="49">
        <v>0</v>
      </c>
      <c r="E104" s="50">
        <v>0</v>
      </c>
      <c r="F104" s="47">
        <v>0</v>
      </c>
      <c r="G104" s="163">
        <v>0</v>
      </c>
      <c r="H104" s="49">
        <f>+(Table1[[#This Row],[OPENING ]]+Table1[[#This Row],[RECEIPTS]]+Table1[[#This Row],[RETURNS]])-(Table1[[#This Row],[ISSUES]]+Table1[[#This Row],[EXCHANGED]]+Table1[[#This Row],[SALES]])</f>
        <v>695.3</v>
      </c>
      <c r="I104" s="73">
        <v>695.3</v>
      </c>
      <c r="J104" s="51">
        <f>+Table1[[#This Row],[PHYSICAL]]-Table1[[#This Row],[THEORETICAL]]</f>
        <v>0</v>
      </c>
      <c r="K104" s="48">
        <f>+Table1[[#This Row],[RECEIPTS]]</f>
        <v>0</v>
      </c>
      <c r="L104" s="49">
        <f>+Table1[[#This Row],[RETURNS]]</f>
        <v>0</v>
      </c>
      <c r="M104" s="50">
        <f>+Table1[[#This Row],[EXCHANGED]]</f>
        <v>0</v>
      </c>
      <c r="N104" s="47">
        <f>+Table1[[#This Row],[SALES]]</f>
        <v>0</v>
      </c>
      <c r="O104" s="163">
        <f>+Table1[[#This Row],[ISSUES]]</f>
        <v>0</v>
      </c>
      <c r="P104" s="48">
        <f>Table1[[#This Row],[RECEIPTS TO]]/1</f>
        <v>0</v>
      </c>
      <c r="Q104" s="49">
        <f>+Table1[[#This Row],[RETURNS ]]/1</f>
        <v>0</v>
      </c>
      <c r="R104" s="50">
        <f>+Table1[[#This Row],[EXCHANGED TO]]/1</f>
        <v>0</v>
      </c>
      <c r="S104" s="47">
        <f>+Table1[[#This Row],[SALES TO]]/1</f>
        <v>0</v>
      </c>
      <c r="T104" s="163">
        <f>+Table1[[#This Row],[ISSUES TO]]/1</f>
        <v>0</v>
      </c>
      <c r="U104" s="54">
        <f t="shared" si="10"/>
        <v>0</v>
      </c>
    </row>
    <row r="105" spans="1:21" x14ac:dyDescent="0.25">
      <c r="A105" s="152" t="s">
        <v>132</v>
      </c>
      <c r="B105" s="47">
        <v>0</v>
      </c>
      <c r="C105" s="48">
        <v>0</v>
      </c>
      <c r="D105" s="49">
        <v>0</v>
      </c>
      <c r="E105" s="50">
        <v>0</v>
      </c>
      <c r="F105" s="47">
        <v>0</v>
      </c>
      <c r="G105" s="163">
        <v>0</v>
      </c>
      <c r="H105" s="49">
        <f>+(Table1[[#This Row],[OPENING ]]+Table1[[#This Row],[RECEIPTS]]+Table1[[#This Row],[RETURNS]])-(Table1[[#This Row],[ISSUES]]+Table1[[#This Row],[EXCHANGED]]+Table1[[#This Row],[SALES]])</f>
        <v>0</v>
      </c>
      <c r="I105" s="73"/>
      <c r="J105" s="51">
        <f>+Table1[[#This Row],[PHYSICAL]]-Table1[[#This Row],[THEORETICAL]]</f>
        <v>0</v>
      </c>
      <c r="K105" s="48">
        <f>+Table1[[#This Row],[RECEIPTS]]</f>
        <v>0</v>
      </c>
      <c r="L105" s="49">
        <f>+Table1[[#This Row],[RETURNS]]</f>
        <v>0</v>
      </c>
      <c r="M105" s="50">
        <f>+Table1[[#This Row],[EXCHANGED]]</f>
        <v>0</v>
      </c>
      <c r="N105" s="47">
        <f>+Table1[[#This Row],[SALES]]</f>
        <v>0</v>
      </c>
      <c r="O105" s="163">
        <f>+Table1[[#This Row],[ISSUES]]</f>
        <v>0</v>
      </c>
      <c r="P105" s="48">
        <f>Table1[[#This Row],[RECEIPTS TO]]/1</f>
        <v>0</v>
      </c>
      <c r="Q105" s="49">
        <f>+Table1[[#This Row],[RETURNS ]]/1</f>
        <v>0</v>
      </c>
      <c r="R105" s="50">
        <f>+Table1[[#This Row],[EXCHANGED TO]]/1</f>
        <v>0</v>
      </c>
      <c r="S105" s="47">
        <f>+Table1[[#This Row],[SALES TO]]/1</f>
        <v>0</v>
      </c>
      <c r="T105" s="163">
        <f>+Table1[[#This Row],[ISSUES TO]]/1</f>
        <v>0</v>
      </c>
      <c r="U105" s="54">
        <f t="shared" si="10"/>
        <v>0</v>
      </c>
    </row>
    <row r="106" spans="1:21" x14ac:dyDescent="0.25">
      <c r="A106" s="152" t="s">
        <v>124</v>
      </c>
      <c r="B106" s="47">
        <v>31</v>
      </c>
      <c r="C106" s="48">
        <v>0</v>
      </c>
      <c r="D106" s="49">
        <v>0</v>
      </c>
      <c r="E106" s="50">
        <v>0</v>
      </c>
      <c r="F106" s="47">
        <v>0</v>
      </c>
      <c r="G106" s="163">
        <v>0</v>
      </c>
      <c r="H106" s="49">
        <f>+(Table1[[#This Row],[OPENING ]]+Table1[[#This Row],[RECEIPTS]]+Table1[[#This Row],[RETURNS]])-(Table1[[#This Row],[ISSUES]]+Table1[[#This Row],[EXCHANGED]]+Table1[[#This Row],[SALES]])</f>
        <v>31</v>
      </c>
      <c r="I106" s="73">
        <v>31</v>
      </c>
      <c r="J106" s="51">
        <f>+Table1[[#This Row],[PHYSICAL]]-Table1[[#This Row],[THEORETICAL]]</f>
        <v>0</v>
      </c>
      <c r="K106" s="48">
        <f>+Table1[[#This Row],[RECEIPTS]]</f>
        <v>0</v>
      </c>
      <c r="L106" s="49">
        <f>+Table1[[#This Row],[RETURNS]]</f>
        <v>0</v>
      </c>
      <c r="M106" s="50">
        <f>+Table1[[#This Row],[EXCHANGED]]</f>
        <v>0</v>
      </c>
      <c r="N106" s="47">
        <f>+Table1[[#This Row],[SALES]]</f>
        <v>0</v>
      </c>
      <c r="O106" s="163">
        <f>+Table1[[#This Row],[ISSUES]]</f>
        <v>0</v>
      </c>
      <c r="P106" s="48">
        <f>Table1[[#This Row],[RECEIPTS TO]]/1</f>
        <v>0</v>
      </c>
      <c r="Q106" s="49">
        <f>+Table1[[#This Row],[RETURNS ]]/1</f>
        <v>0</v>
      </c>
      <c r="R106" s="50">
        <f>+Table1[[#This Row],[EXCHANGED TO]]/1</f>
        <v>0</v>
      </c>
      <c r="S106" s="47">
        <f>+Table1[[#This Row],[SALES TO]]/1</f>
        <v>0</v>
      </c>
      <c r="T106" s="163">
        <f>+Table1[[#This Row],[ISSUES TO]]/1</f>
        <v>0</v>
      </c>
      <c r="U106" s="54">
        <f t="shared" si="10"/>
        <v>0</v>
      </c>
    </row>
    <row r="107" spans="1:21" ht="15.75" x14ac:dyDescent="0.3">
      <c r="A107" s="311" t="s">
        <v>89</v>
      </c>
      <c r="B107" s="47">
        <v>0</v>
      </c>
      <c r="C107" s="48">
        <v>0</v>
      </c>
      <c r="D107" s="49">
        <v>0</v>
      </c>
      <c r="E107" s="50">
        <v>0</v>
      </c>
      <c r="F107" s="47">
        <v>0</v>
      </c>
      <c r="G107" s="163">
        <v>0</v>
      </c>
      <c r="H107" s="49">
        <f>+(Table1[[#This Row],[OPENING ]]+Table1[[#This Row],[RECEIPTS]]+Table1[[#This Row],[RETURNS]])-(Table1[[#This Row],[ISSUES]]+Table1[[#This Row],[EXCHANGED]]+Table1[[#This Row],[SALES]])</f>
        <v>0</v>
      </c>
      <c r="I107" s="73"/>
      <c r="J107" s="51">
        <f>+Table1[[#This Row],[PHYSICAL]]-Table1[[#This Row],[THEORETICAL]]</f>
        <v>0</v>
      </c>
      <c r="K107" s="48">
        <f>+Table1[[#This Row],[RECEIPTS]]</f>
        <v>0</v>
      </c>
      <c r="L107" s="49">
        <f>+Table1[[#This Row],[RETURNS]]</f>
        <v>0</v>
      </c>
      <c r="M107" s="50">
        <f>+Table1[[#This Row],[EXCHANGED]]</f>
        <v>0</v>
      </c>
      <c r="N107" s="47">
        <f>+Table1[[#This Row],[SALES]]</f>
        <v>0</v>
      </c>
      <c r="O107" s="163">
        <f>+Table1[[#This Row],[ISSUES]]</f>
        <v>0</v>
      </c>
      <c r="P107" s="48">
        <f>Table1[[#This Row],[RECEIPTS TO]]/1</f>
        <v>0</v>
      </c>
      <c r="Q107" s="49">
        <f>+Table1[[#This Row],[RETURNS ]]/1</f>
        <v>0</v>
      </c>
      <c r="R107" s="50">
        <f>+Table1[[#This Row],[EXCHANGED TO]]/1</f>
        <v>0</v>
      </c>
      <c r="S107" s="47">
        <f>+Table1[[#This Row],[SALES TO]]/1</f>
        <v>0</v>
      </c>
      <c r="T107" s="163">
        <f>+Table1[[#This Row],[ISSUES TO]]/1</f>
        <v>0</v>
      </c>
      <c r="U107" s="54">
        <f t="shared" si="10"/>
        <v>0</v>
      </c>
    </row>
    <row r="108" spans="1:21" x14ac:dyDescent="0.25">
      <c r="A108" s="193" t="s">
        <v>90</v>
      </c>
      <c r="B108" s="47">
        <v>57</v>
      </c>
      <c r="C108" s="48">
        <v>0</v>
      </c>
      <c r="D108" s="49">
        <v>0</v>
      </c>
      <c r="E108" s="50">
        <v>0</v>
      </c>
      <c r="F108" s="47">
        <v>0</v>
      </c>
      <c r="G108" s="163">
        <v>0</v>
      </c>
      <c r="H108" s="49">
        <f>+(Table1[[#This Row],[OPENING ]]+Table1[[#This Row],[RECEIPTS]]+Table1[[#This Row],[RETURNS]])-(Table1[[#This Row],[ISSUES]]+Table1[[#This Row],[EXCHANGED]]+Table1[[#This Row],[SALES]])</f>
        <v>57</v>
      </c>
      <c r="I108" s="73">
        <v>57</v>
      </c>
      <c r="J108" s="51">
        <f>+Table1[[#This Row],[PHYSICAL]]-Table1[[#This Row],[THEORETICAL]]</f>
        <v>0</v>
      </c>
      <c r="K108" s="48">
        <f>+Table1[[#This Row],[RECEIPTS]]</f>
        <v>0</v>
      </c>
      <c r="L108" s="49">
        <f>+Table1[[#This Row],[RETURNS]]</f>
        <v>0</v>
      </c>
      <c r="M108" s="50">
        <f>+Table1[[#This Row],[EXCHANGED]]</f>
        <v>0</v>
      </c>
      <c r="N108" s="47">
        <f>+Table1[[#This Row],[SALES]]</f>
        <v>0</v>
      </c>
      <c r="O108" s="163">
        <f>+Table1[[#This Row],[ISSUES]]</f>
        <v>0</v>
      </c>
      <c r="P108" s="48">
        <f>Table1[[#This Row],[RECEIPTS TO]]/1</f>
        <v>0</v>
      </c>
      <c r="Q108" s="49">
        <f>+Table1[[#This Row],[RETURNS ]]/1</f>
        <v>0</v>
      </c>
      <c r="R108" s="50">
        <f>+Table1[[#This Row],[EXCHANGED TO]]/1</f>
        <v>0</v>
      </c>
      <c r="S108" s="47">
        <f>+Table1[[#This Row],[SALES TO]]/1</f>
        <v>0</v>
      </c>
      <c r="T108" s="163">
        <f>+Table1[[#This Row],[ISSUES TO]]/1</f>
        <v>0</v>
      </c>
      <c r="U108" s="54">
        <f t="shared" si="10"/>
        <v>0</v>
      </c>
    </row>
    <row r="109" spans="1:21" x14ac:dyDescent="0.25">
      <c r="A109" s="193" t="s">
        <v>91</v>
      </c>
      <c r="B109" s="47">
        <v>345.3</v>
      </c>
      <c r="C109" s="48">
        <v>0</v>
      </c>
      <c r="D109" s="49">
        <v>0</v>
      </c>
      <c r="E109" s="50">
        <v>0</v>
      </c>
      <c r="F109" s="47">
        <v>0</v>
      </c>
      <c r="G109" s="163">
        <v>0</v>
      </c>
      <c r="H109" s="49">
        <f>+(Table1[[#This Row],[OPENING ]]+Table1[[#This Row],[RECEIPTS]]+Table1[[#This Row],[RETURNS]])-(Table1[[#This Row],[ISSUES]]+Table1[[#This Row],[EXCHANGED]]+Table1[[#This Row],[SALES]])</f>
        <v>345.3</v>
      </c>
      <c r="I109" s="73">
        <v>345.3</v>
      </c>
      <c r="J109" s="51">
        <f>+Table1[[#This Row],[PHYSICAL]]-Table1[[#This Row],[THEORETICAL]]</f>
        <v>0</v>
      </c>
      <c r="K109" s="48">
        <f>+Table1[[#This Row],[RECEIPTS]]</f>
        <v>0</v>
      </c>
      <c r="L109" s="49">
        <f>+Table1[[#This Row],[RETURNS]]</f>
        <v>0</v>
      </c>
      <c r="M109" s="50">
        <f>+Table1[[#This Row],[EXCHANGED]]</f>
        <v>0</v>
      </c>
      <c r="N109" s="47">
        <f>+Table1[[#This Row],[SALES]]</f>
        <v>0</v>
      </c>
      <c r="O109" s="163">
        <f>+Table1[[#This Row],[ISSUES]]</f>
        <v>0</v>
      </c>
      <c r="P109" s="48">
        <f>Table1[[#This Row],[RECEIPTS TO]]/1</f>
        <v>0</v>
      </c>
      <c r="Q109" s="49">
        <f>+Table1[[#This Row],[RETURNS ]]/1</f>
        <v>0</v>
      </c>
      <c r="R109" s="50">
        <f>+Table1[[#This Row],[EXCHANGED TO]]/1</f>
        <v>0</v>
      </c>
      <c r="S109" s="47">
        <f>+Table1[[#This Row],[SALES TO]]/1</f>
        <v>0</v>
      </c>
      <c r="T109" s="163">
        <f>+Table1[[#This Row],[ISSUES TO]]/1</f>
        <v>0</v>
      </c>
      <c r="U109" s="54">
        <f t="shared" si="10"/>
        <v>0</v>
      </c>
    </row>
    <row r="110" spans="1:21" x14ac:dyDescent="0.25">
      <c r="A110" s="193" t="s">
        <v>92</v>
      </c>
      <c r="B110" s="47">
        <v>38</v>
      </c>
      <c r="C110" s="48">
        <v>0</v>
      </c>
      <c r="D110" s="49">
        <v>0</v>
      </c>
      <c r="E110" s="50">
        <v>0</v>
      </c>
      <c r="F110" s="47">
        <v>0</v>
      </c>
      <c r="G110" s="163">
        <v>0</v>
      </c>
      <c r="H110" s="49">
        <f>+(Table1[[#This Row],[OPENING ]]+Table1[[#This Row],[RECEIPTS]]+Table1[[#This Row],[RETURNS]])-(Table1[[#This Row],[ISSUES]]+Table1[[#This Row],[EXCHANGED]]+Table1[[#This Row],[SALES]])</f>
        <v>38</v>
      </c>
      <c r="I110" s="73">
        <v>38</v>
      </c>
      <c r="J110" s="51">
        <f>+Table1[[#This Row],[PHYSICAL]]-Table1[[#This Row],[THEORETICAL]]</f>
        <v>0</v>
      </c>
      <c r="K110" s="48">
        <f>+Table1[[#This Row],[RECEIPTS]]</f>
        <v>0</v>
      </c>
      <c r="L110" s="49">
        <f>+Table1[[#This Row],[RETURNS]]</f>
        <v>0</v>
      </c>
      <c r="M110" s="50">
        <f>+Table1[[#This Row],[EXCHANGED]]</f>
        <v>0</v>
      </c>
      <c r="N110" s="47">
        <f>+Table1[[#This Row],[SALES]]</f>
        <v>0</v>
      </c>
      <c r="O110" s="163">
        <f>+Table1[[#This Row],[ISSUES]]</f>
        <v>0</v>
      </c>
      <c r="P110" s="48">
        <f>Table1[[#This Row],[RECEIPTS TO]]/1</f>
        <v>0</v>
      </c>
      <c r="Q110" s="49">
        <f>+Table1[[#This Row],[RETURNS ]]/1</f>
        <v>0</v>
      </c>
      <c r="R110" s="50">
        <f>+Table1[[#This Row],[EXCHANGED TO]]/1</f>
        <v>0</v>
      </c>
      <c r="S110" s="47">
        <f>+Table1[[#This Row],[SALES TO]]/1</f>
        <v>0</v>
      </c>
      <c r="T110" s="163">
        <f>+Table1[[#This Row],[ISSUES TO]]/1</f>
        <v>0</v>
      </c>
      <c r="U110" s="54">
        <f t="shared" si="10"/>
        <v>0</v>
      </c>
    </row>
    <row r="111" spans="1:21" x14ac:dyDescent="0.25">
      <c r="A111" s="193" t="s">
        <v>94</v>
      </c>
      <c r="B111" s="47">
        <v>0</v>
      </c>
      <c r="C111" s="48">
        <v>0</v>
      </c>
      <c r="D111" s="49">
        <v>0</v>
      </c>
      <c r="E111" s="50">
        <v>0</v>
      </c>
      <c r="F111" s="47">
        <v>0</v>
      </c>
      <c r="G111" s="163">
        <v>0</v>
      </c>
      <c r="H111" s="49">
        <f>+(Table1[[#This Row],[OPENING ]]+Table1[[#This Row],[RECEIPTS]]+Table1[[#This Row],[RETURNS]])-(Table1[[#This Row],[ISSUES]]+Table1[[#This Row],[EXCHANGED]]+Table1[[#This Row],[SALES]])</f>
        <v>0</v>
      </c>
      <c r="I111" s="73"/>
      <c r="J111" s="51">
        <f>+Table1[[#This Row],[PHYSICAL]]-Table1[[#This Row],[THEORETICAL]]</f>
        <v>0</v>
      </c>
      <c r="K111" s="48">
        <f>+Table1[[#This Row],[RECEIPTS]]</f>
        <v>0</v>
      </c>
      <c r="L111" s="49">
        <f>+Table1[[#This Row],[RETURNS]]</f>
        <v>0</v>
      </c>
      <c r="M111" s="50">
        <f>+Table1[[#This Row],[EXCHANGED]]</f>
        <v>0</v>
      </c>
      <c r="N111" s="47">
        <f>+Table1[[#This Row],[SALES]]</f>
        <v>0</v>
      </c>
      <c r="O111" s="163">
        <f>+Table1[[#This Row],[ISSUES]]</f>
        <v>0</v>
      </c>
      <c r="P111" s="48">
        <f>Table1[[#This Row],[RECEIPTS TO]]/1</f>
        <v>0</v>
      </c>
      <c r="Q111" s="49">
        <f>+Table1[[#This Row],[RETURNS ]]/1</f>
        <v>0</v>
      </c>
      <c r="R111" s="50">
        <f>+Table1[[#This Row],[EXCHANGED TO]]/1</f>
        <v>0</v>
      </c>
      <c r="S111" s="47">
        <f>+Table1[[#This Row],[SALES TO]]/1</f>
        <v>0</v>
      </c>
      <c r="T111" s="163">
        <f>+Table1[[#This Row],[ISSUES TO]]/1</f>
        <v>0</v>
      </c>
      <c r="U111" s="54">
        <f t="shared" si="10"/>
        <v>0</v>
      </c>
    </row>
    <row r="112" spans="1:21" x14ac:dyDescent="0.25">
      <c r="A112" s="193" t="s">
        <v>93</v>
      </c>
      <c r="B112" s="47">
        <v>0</v>
      </c>
      <c r="C112" s="48">
        <v>0</v>
      </c>
      <c r="D112" s="49">
        <v>0</v>
      </c>
      <c r="E112" s="50">
        <v>0</v>
      </c>
      <c r="F112" s="47">
        <v>0</v>
      </c>
      <c r="G112" s="163">
        <v>0</v>
      </c>
      <c r="H112" s="49">
        <f>+(Table1[[#This Row],[OPENING ]]+Table1[[#This Row],[RECEIPTS]]+Table1[[#This Row],[RETURNS]])-(Table1[[#This Row],[ISSUES]]+Table1[[#This Row],[EXCHANGED]]+Table1[[#This Row],[SALES]])</f>
        <v>0</v>
      </c>
      <c r="I112" s="73"/>
      <c r="J112" s="51">
        <f>+Table1[[#This Row],[PHYSICAL]]-Table1[[#This Row],[THEORETICAL]]</f>
        <v>0</v>
      </c>
      <c r="K112" s="48">
        <f>+Table1[[#This Row],[RECEIPTS]]</f>
        <v>0</v>
      </c>
      <c r="L112" s="49">
        <f>+Table1[[#This Row],[RETURNS]]</f>
        <v>0</v>
      </c>
      <c r="M112" s="50">
        <f>+Table1[[#This Row],[EXCHANGED]]</f>
        <v>0</v>
      </c>
      <c r="N112" s="47">
        <f>+Table1[[#This Row],[SALES]]</f>
        <v>0</v>
      </c>
      <c r="O112" s="163">
        <f>+Table1[[#This Row],[ISSUES]]</f>
        <v>0</v>
      </c>
      <c r="P112" s="48">
        <f>Table1[[#This Row],[RECEIPTS TO]]/1</f>
        <v>0</v>
      </c>
      <c r="Q112" s="49">
        <f>+Table1[[#This Row],[RETURNS ]]/1</f>
        <v>0</v>
      </c>
      <c r="R112" s="50">
        <f>+Table1[[#This Row],[EXCHANGED TO]]/1</f>
        <v>0</v>
      </c>
      <c r="S112" s="47">
        <f>+Table1[[#This Row],[SALES TO]]/1</f>
        <v>0</v>
      </c>
      <c r="T112" s="163">
        <f>+Table1[[#This Row],[ISSUES TO]]/1</f>
        <v>0</v>
      </c>
      <c r="U112" s="54">
        <f t="shared" si="10"/>
        <v>0</v>
      </c>
    </row>
    <row r="113" spans="1:21" x14ac:dyDescent="0.25">
      <c r="A113" s="193" t="s">
        <v>159</v>
      </c>
      <c r="B113" s="47">
        <v>0</v>
      </c>
      <c r="C113" s="48">
        <v>0</v>
      </c>
      <c r="D113" s="49">
        <v>0</v>
      </c>
      <c r="E113" s="50">
        <v>0</v>
      </c>
      <c r="F113" s="47">
        <v>0</v>
      </c>
      <c r="G113" s="163">
        <v>0</v>
      </c>
      <c r="H113" s="49">
        <f>+(Table1[[#This Row],[OPENING ]]+Table1[[#This Row],[RECEIPTS]]+Table1[[#This Row],[RETURNS]])-(Table1[[#This Row],[ISSUES]]+Table1[[#This Row],[EXCHANGED]]+Table1[[#This Row],[SALES]])</f>
        <v>0</v>
      </c>
      <c r="I113" s="73">
        <v>0</v>
      </c>
      <c r="J113" s="51">
        <f>+Table1[[#This Row],[PHYSICAL]]-Table1[[#This Row],[THEORETICAL]]</f>
        <v>0</v>
      </c>
      <c r="K113" s="48">
        <f>+Table1[[#This Row],[RECEIPTS]]</f>
        <v>0</v>
      </c>
      <c r="L113" s="49">
        <f>+Table1[[#This Row],[RETURNS]]</f>
        <v>0</v>
      </c>
      <c r="M113" s="50">
        <f>+Table1[[#This Row],[EXCHANGED]]</f>
        <v>0</v>
      </c>
      <c r="N113" s="47">
        <f>+Table1[[#This Row],[SALES]]</f>
        <v>0</v>
      </c>
      <c r="O113" s="163">
        <f>+Table1[[#This Row],[ISSUES]]</f>
        <v>0</v>
      </c>
      <c r="P113" s="48">
        <f>Table1[[#This Row],[RECEIPTS TO]]/1</f>
        <v>0</v>
      </c>
      <c r="Q113" s="49">
        <f>+Table1[[#This Row],[RETURNS ]]/1</f>
        <v>0</v>
      </c>
      <c r="R113" s="50">
        <f>+Table1[[#This Row],[EXCHANGED TO]]/1</f>
        <v>0</v>
      </c>
      <c r="S113" s="47">
        <f>+Table1[[#This Row],[SALES TO]]/1</f>
        <v>0</v>
      </c>
      <c r="T113" s="163">
        <f>+Table1[[#This Row],[ISSUES TO]]/1</f>
        <v>0</v>
      </c>
      <c r="U113" s="54">
        <f t="shared" si="10"/>
        <v>0</v>
      </c>
    </row>
    <row r="114" spans="1:21" ht="15.75" thickBot="1" x14ac:dyDescent="0.3">
      <c r="A114" s="193" t="s">
        <v>107</v>
      </c>
      <c r="B114" s="47">
        <v>0</v>
      </c>
      <c r="C114" s="48">
        <v>0</v>
      </c>
      <c r="D114" s="49">
        <v>0</v>
      </c>
      <c r="E114" s="50">
        <v>0</v>
      </c>
      <c r="F114" s="47">
        <v>0</v>
      </c>
      <c r="G114" s="163">
        <v>0</v>
      </c>
      <c r="H114" s="49">
        <f>+(Table1[[#This Row],[OPENING ]]+Table1[[#This Row],[RECEIPTS]]+Table1[[#This Row],[RETURNS]])-(Table1[[#This Row],[ISSUES]]+Table1[[#This Row],[EXCHANGED]]+Table1[[#This Row],[SALES]])</f>
        <v>0</v>
      </c>
      <c r="I114" s="73"/>
      <c r="J114" s="51">
        <f>+Table1[[#This Row],[PHYSICAL]]-Table1[[#This Row],[THEORETICAL]]</f>
        <v>0</v>
      </c>
      <c r="K114" s="48">
        <f>+Table1[[#This Row],[RECEIPTS]]</f>
        <v>0</v>
      </c>
      <c r="L114" s="49">
        <f>+Table1[[#This Row],[RETURNS]]</f>
        <v>0</v>
      </c>
      <c r="M114" s="50">
        <f>+Table1[[#This Row],[EXCHANGED]]</f>
        <v>0</v>
      </c>
      <c r="N114" s="47">
        <f>+Table1[[#This Row],[SALES]]</f>
        <v>0</v>
      </c>
      <c r="O114" s="163">
        <f>+Table1[[#This Row],[ISSUES]]</f>
        <v>0</v>
      </c>
      <c r="P114" s="48">
        <f>Table1[[#This Row],[RECEIPTS TO]]/1</f>
        <v>0</v>
      </c>
      <c r="Q114" s="49">
        <f>+Table1[[#This Row],[RETURNS ]]/1</f>
        <v>0</v>
      </c>
      <c r="R114" s="50">
        <f>+Table1[[#This Row],[EXCHANGED TO]]/1</f>
        <v>0</v>
      </c>
      <c r="S114" s="47">
        <f>+Table1[[#This Row],[SALES TO]]/1</f>
        <v>0</v>
      </c>
      <c r="T114" s="163">
        <f>+Table1[[#This Row],[ISSUES TO]]/1</f>
        <v>0</v>
      </c>
      <c r="U114" s="54">
        <f t="shared" si="10"/>
        <v>0</v>
      </c>
    </row>
    <row r="115" spans="1:21" ht="17.25" thickBot="1" x14ac:dyDescent="0.35">
      <c r="A115" s="85" t="s">
        <v>55</v>
      </c>
      <c r="B115" s="242">
        <f>SUM(B76:B114)</f>
        <v>8890.4699999999993</v>
      </c>
      <c r="C115" s="242">
        <f t="shared" ref="C115:U115" si="11">SUM(C76:C114)</f>
        <v>0</v>
      </c>
      <c r="D115" s="242">
        <f t="shared" si="11"/>
        <v>0</v>
      </c>
      <c r="E115" s="242">
        <f t="shared" si="11"/>
        <v>0</v>
      </c>
      <c r="F115" s="242">
        <f t="shared" si="11"/>
        <v>0</v>
      </c>
      <c r="G115" s="242">
        <f t="shared" si="11"/>
        <v>0</v>
      </c>
      <c r="H115" s="242">
        <f t="shared" si="11"/>
        <v>8890.4699999999993</v>
      </c>
      <c r="I115" s="87">
        <f t="shared" si="11"/>
        <v>8890.4699999999993</v>
      </c>
      <c r="J115" s="242">
        <f t="shared" si="11"/>
        <v>0</v>
      </c>
      <c r="K115" s="242">
        <f t="shared" si="11"/>
        <v>0</v>
      </c>
      <c r="L115" s="242">
        <f t="shared" si="11"/>
        <v>0</v>
      </c>
      <c r="M115" s="242">
        <f t="shared" si="11"/>
        <v>0</v>
      </c>
      <c r="N115" s="242">
        <f t="shared" si="11"/>
        <v>0</v>
      </c>
      <c r="O115" s="242">
        <f t="shared" si="11"/>
        <v>0</v>
      </c>
      <c r="P115" s="242">
        <f t="shared" si="11"/>
        <v>0</v>
      </c>
      <c r="Q115" s="242">
        <f t="shared" si="11"/>
        <v>0</v>
      </c>
      <c r="R115" s="242">
        <f t="shared" si="11"/>
        <v>0</v>
      </c>
      <c r="S115" s="242">
        <f t="shared" si="11"/>
        <v>0</v>
      </c>
      <c r="T115" s="242">
        <f t="shared" si="11"/>
        <v>0</v>
      </c>
      <c r="U115" s="242">
        <f t="shared" si="11"/>
        <v>0</v>
      </c>
    </row>
    <row r="116" spans="1:21" x14ac:dyDescent="0.25">
      <c r="A116" s="78"/>
      <c r="B116" s="47"/>
      <c r="C116" s="48"/>
      <c r="D116" s="49"/>
      <c r="E116" s="50"/>
      <c r="F116" s="47"/>
      <c r="G116" s="163"/>
      <c r="H116" s="49"/>
      <c r="I116" s="80"/>
      <c r="J116" s="51"/>
      <c r="K116" s="48"/>
      <c r="L116" s="49"/>
      <c r="M116" s="50"/>
      <c r="N116" s="47"/>
      <c r="O116" s="163"/>
      <c r="P116" s="48"/>
      <c r="Q116" s="49"/>
      <c r="R116" s="50"/>
      <c r="S116" s="47"/>
      <c r="T116" s="163"/>
      <c r="U116" s="5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163"/>
      <c r="H117" s="49"/>
      <c r="I117" s="48"/>
      <c r="J117" s="51"/>
      <c r="K117" s="48"/>
      <c r="L117" s="49"/>
      <c r="M117" s="50"/>
      <c r="N117" s="47"/>
      <c r="O117" s="163"/>
      <c r="P117" s="48"/>
      <c r="Q117" s="49"/>
      <c r="R117" s="50"/>
      <c r="S117" s="47"/>
      <c r="T117" s="163"/>
      <c r="U117" s="54"/>
    </row>
    <row r="118" spans="1:21" ht="15.75" x14ac:dyDescent="0.3">
      <c r="A118" s="309" t="s">
        <v>97</v>
      </c>
      <c r="B118" s="47">
        <v>0</v>
      </c>
      <c r="C118" s="48">
        <v>0</v>
      </c>
      <c r="D118" s="49">
        <v>0</v>
      </c>
      <c r="E118" s="50">
        <v>0</v>
      </c>
      <c r="F118" s="47">
        <v>0</v>
      </c>
      <c r="G118" s="163">
        <v>0</v>
      </c>
      <c r="H118" s="49">
        <f>+(Table1[[#This Row],[OPENING ]]+Table1[[#This Row],[RECEIPTS]]+Table1[[#This Row],[RETURNS]])-(Table1[[#This Row],[ISSUES]]+Table1[[#This Row],[EXCHANGED]]+Table1[[#This Row],[SALES]])</f>
        <v>0</v>
      </c>
      <c r="I118" s="48">
        <v>0</v>
      </c>
      <c r="J118" s="51">
        <f>+Table1[[#This Row],[PHYSICAL]]-Table1[[#This Row],[THEORETICAL]]</f>
        <v>0</v>
      </c>
      <c r="K118" s="48">
        <f>+Table1[[#This Row],[RECEIPTS]]</f>
        <v>0</v>
      </c>
      <c r="L118" s="49">
        <f>+Table1[[#This Row],[RETURNS]]</f>
        <v>0</v>
      </c>
      <c r="M118" s="50">
        <f>+Table1[[#This Row],[EXCHANGED]]</f>
        <v>0</v>
      </c>
      <c r="N118" s="47">
        <f>+Table1[[#This Row],[SALES]]</f>
        <v>0</v>
      </c>
      <c r="O118" s="163">
        <f>+Table1[[#This Row],[ISSUES]]</f>
        <v>0</v>
      </c>
      <c r="P118" s="48">
        <f>Table1[[#This Row],[RECEIPTS TO]]/1</f>
        <v>0</v>
      </c>
      <c r="Q118" s="49">
        <f>+Table1[[#This Row],[RETURNS ]]/1</f>
        <v>0</v>
      </c>
      <c r="R118" s="50">
        <f>+Table1[[#This Row],[EXCHANGED TO]]/1</f>
        <v>0</v>
      </c>
      <c r="S118" s="47">
        <f>+Table1[[#This Row],[SALES TO]]/1</f>
        <v>0</v>
      </c>
      <c r="T118" s="163">
        <f>+Table1[[#This Row],[ISSUES TO]]/1</f>
        <v>0</v>
      </c>
      <c r="U118" s="54">
        <f>IFERROR(+H118/(P118+Q118+R118+S118+T118),0)</f>
        <v>0</v>
      </c>
    </row>
    <row r="119" spans="1:21" x14ac:dyDescent="0.25">
      <c r="A119" s="53"/>
      <c r="B119" s="47">
        <v>0</v>
      </c>
      <c r="C119" s="48">
        <v>0</v>
      </c>
      <c r="D119" s="49">
        <v>0</v>
      </c>
      <c r="E119" s="50">
        <v>0</v>
      </c>
      <c r="F119" s="47">
        <v>0</v>
      </c>
      <c r="G119" s="163">
        <v>0</v>
      </c>
      <c r="H119" s="49">
        <f>+(Table1[[#This Row],[OPENING ]]+Table1[[#This Row],[RECEIPTS]]+Table1[[#This Row],[RETURNS]])-(Table1[[#This Row],[ISSUES]]+Table1[[#This Row],[EXCHANGED]]+Table1[[#This Row],[SALES]])</f>
        <v>0</v>
      </c>
      <c r="I119" s="48">
        <v>0</v>
      </c>
      <c r="J119" s="51">
        <f>+Table1[[#This Row],[PHYSICAL]]-Table1[[#This Row],[THEORETICAL]]</f>
        <v>0</v>
      </c>
      <c r="K119" s="48">
        <f>+Table1[[#This Row],[RECEIPTS]]</f>
        <v>0</v>
      </c>
      <c r="L119" s="49">
        <f>+Table1[[#This Row],[RETURNS]]</f>
        <v>0</v>
      </c>
      <c r="M119" s="50">
        <f>+Table1[[#This Row],[EXCHANGED]]</f>
        <v>0</v>
      </c>
      <c r="N119" s="47">
        <f>+Table1[[#This Row],[SALES]]</f>
        <v>0</v>
      </c>
      <c r="O119" s="163">
        <f>+Table1[[#This Row],[ISSUES]]</f>
        <v>0</v>
      </c>
      <c r="P119" s="48">
        <f>Table1[[#This Row],[RECEIPTS TO]]/1</f>
        <v>0</v>
      </c>
      <c r="Q119" s="49">
        <f>+Table1[[#This Row],[RETURNS ]]/1</f>
        <v>0</v>
      </c>
      <c r="R119" s="50">
        <f>+Table1[[#This Row],[EXCHANGED TO]]/1</f>
        <v>0</v>
      </c>
      <c r="S119" s="47">
        <f>+Table1[[#This Row],[SALES TO]]/1</f>
        <v>0</v>
      </c>
      <c r="T119" s="163">
        <f>+Table1[[#This Row],[ISSUES TO]]/1</f>
        <v>0</v>
      </c>
      <c r="U119" s="54">
        <f t="shared" ref="U119:U134" si="12">IFERROR(+H119/(P119+Q119+R119+S119+T119),0)</f>
        <v>0</v>
      </c>
    </row>
    <row r="120" spans="1:21" x14ac:dyDescent="0.25">
      <c r="A120" s="152" t="s">
        <v>130</v>
      </c>
      <c r="B120" s="47">
        <v>5</v>
      </c>
      <c r="C120" s="48">
        <v>0</v>
      </c>
      <c r="D120" s="49">
        <v>0</v>
      </c>
      <c r="E120" s="50">
        <v>0</v>
      </c>
      <c r="F120" s="47">
        <v>0</v>
      </c>
      <c r="G120" s="163">
        <v>0</v>
      </c>
      <c r="H120" s="49">
        <f>+(Table1[[#This Row],[OPENING ]]+Table1[[#This Row],[RECEIPTS]]+Table1[[#This Row],[RETURNS]])-(Table1[[#This Row],[ISSUES]]+Table1[[#This Row],[EXCHANGED]]+Table1[[#This Row],[SALES]])</f>
        <v>5</v>
      </c>
      <c r="I120" s="48">
        <v>5</v>
      </c>
      <c r="J120" s="51">
        <f>+Table1[[#This Row],[PHYSICAL]]-Table1[[#This Row],[THEORETICAL]]</f>
        <v>0</v>
      </c>
      <c r="K120" s="48">
        <f>+Table1[[#This Row],[RECEIPTS]]</f>
        <v>0</v>
      </c>
      <c r="L120" s="49">
        <f>+Table1[[#This Row],[RETURNS]]</f>
        <v>0</v>
      </c>
      <c r="M120" s="50">
        <f>+Table1[[#This Row],[EXCHANGED]]</f>
        <v>0</v>
      </c>
      <c r="N120" s="47">
        <f>+Table1[[#This Row],[SALES]]</f>
        <v>0</v>
      </c>
      <c r="O120" s="163">
        <f>+Table1[[#This Row],[ISSUES]]</f>
        <v>0</v>
      </c>
      <c r="P120" s="48">
        <f>Table1[[#This Row],[RECEIPTS TO]]/1</f>
        <v>0</v>
      </c>
      <c r="Q120" s="49">
        <f>+Table1[[#This Row],[RETURNS ]]/1</f>
        <v>0</v>
      </c>
      <c r="R120" s="50">
        <f>+Table1[[#This Row],[EXCHANGED TO]]/1</f>
        <v>0</v>
      </c>
      <c r="S120" s="47">
        <f>+Table1[[#This Row],[SALES TO]]/1</f>
        <v>0</v>
      </c>
      <c r="T120" s="163">
        <f>+Table1[[#This Row],[ISSUES TO]]/1</f>
        <v>0</v>
      </c>
      <c r="U120" s="54">
        <f t="shared" si="12"/>
        <v>0</v>
      </c>
    </row>
    <row r="121" spans="1:21" x14ac:dyDescent="0.25">
      <c r="A121" s="152" t="s">
        <v>67</v>
      </c>
      <c r="B121" s="47">
        <v>0</v>
      </c>
      <c r="C121" s="48">
        <v>0</v>
      </c>
      <c r="D121" s="49">
        <v>0</v>
      </c>
      <c r="E121" s="50">
        <v>0</v>
      </c>
      <c r="F121" s="47">
        <v>0</v>
      </c>
      <c r="G121" s="163">
        <v>0</v>
      </c>
      <c r="H121" s="49">
        <f>+(Table1[[#This Row],[OPENING ]]+Table1[[#This Row],[RECEIPTS]]+Table1[[#This Row],[RETURNS]])-(Table1[[#This Row],[ISSUES]]+Table1[[#This Row],[EXCHANGED]]+Table1[[#This Row],[SALES]])</f>
        <v>0</v>
      </c>
      <c r="I121" s="48"/>
      <c r="J121" s="51">
        <f>+Table1[[#This Row],[PHYSICAL]]-Table1[[#This Row],[THEORETICAL]]</f>
        <v>0</v>
      </c>
      <c r="K121" s="48">
        <f>+Table1[[#This Row],[RECEIPTS]]</f>
        <v>0</v>
      </c>
      <c r="L121" s="49">
        <f>+Table1[[#This Row],[RETURNS]]</f>
        <v>0</v>
      </c>
      <c r="M121" s="50">
        <f>+Table1[[#This Row],[EXCHANGED]]</f>
        <v>0</v>
      </c>
      <c r="N121" s="47">
        <f>+Table1[[#This Row],[SALES]]</f>
        <v>0</v>
      </c>
      <c r="O121" s="163">
        <f>+Table1[[#This Row],[ISSUES]]</f>
        <v>0</v>
      </c>
      <c r="P121" s="48">
        <f>Table1[[#This Row],[RECEIPTS TO]]/1</f>
        <v>0</v>
      </c>
      <c r="Q121" s="49">
        <f>+Table1[[#This Row],[RETURNS ]]/1</f>
        <v>0</v>
      </c>
      <c r="R121" s="50">
        <f>+Table1[[#This Row],[EXCHANGED TO]]/1</f>
        <v>0</v>
      </c>
      <c r="S121" s="47">
        <f>+Table1[[#This Row],[SALES TO]]/1</f>
        <v>0</v>
      </c>
      <c r="T121" s="163">
        <f>+Table1[[#This Row],[ISSUES TO]]/1</f>
        <v>0</v>
      </c>
      <c r="U121" s="54">
        <f t="shared" si="12"/>
        <v>0</v>
      </c>
    </row>
    <row r="122" spans="1:21" x14ac:dyDescent="0.25">
      <c r="A122" s="152" t="s">
        <v>66</v>
      </c>
      <c r="B122" s="47">
        <v>4</v>
      </c>
      <c r="C122" s="48">
        <v>0</v>
      </c>
      <c r="D122" s="49">
        <v>0</v>
      </c>
      <c r="E122" s="50">
        <v>0</v>
      </c>
      <c r="F122" s="47">
        <v>0</v>
      </c>
      <c r="G122" s="163">
        <v>0</v>
      </c>
      <c r="H122" s="49">
        <f>+(Table1[[#This Row],[OPENING ]]+Table1[[#This Row],[RECEIPTS]]+Table1[[#This Row],[RETURNS]])-(Table1[[#This Row],[ISSUES]]+Table1[[#This Row],[EXCHANGED]]+Table1[[#This Row],[SALES]])</f>
        <v>4</v>
      </c>
      <c r="I122" s="48">
        <v>4</v>
      </c>
      <c r="J122" s="51">
        <f>+Table1[[#This Row],[PHYSICAL]]-Table1[[#This Row],[THEORETICAL]]</f>
        <v>0</v>
      </c>
      <c r="K122" s="48">
        <f>+Table1[[#This Row],[RECEIPTS]]</f>
        <v>0</v>
      </c>
      <c r="L122" s="49">
        <f>+Table1[[#This Row],[RETURNS]]</f>
        <v>0</v>
      </c>
      <c r="M122" s="50">
        <f>+Table1[[#This Row],[EXCHANGED]]</f>
        <v>0</v>
      </c>
      <c r="N122" s="47">
        <f>+Table1[[#This Row],[SALES]]</f>
        <v>0</v>
      </c>
      <c r="O122" s="163">
        <f>+Table1[[#This Row],[ISSUES]]</f>
        <v>0</v>
      </c>
      <c r="P122" s="48">
        <f>Table1[[#This Row],[RECEIPTS TO]]/1</f>
        <v>0</v>
      </c>
      <c r="Q122" s="49">
        <f>+Table1[[#This Row],[RETURNS ]]/1</f>
        <v>0</v>
      </c>
      <c r="R122" s="50">
        <f>+Table1[[#This Row],[EXCHANGED TO]]/1</f>
        <v>0</v>
      </c>
      <c r="S122" s="47">
        <f>+Table1[[#This Row],[SALES TO]]/1</f>
        <v>0</v>
      </c>
      <c r="T122" s="163">
        <f>+Table1[[#This Row],[ISSUES TO]]/1</f>
        <v>0</v>
      </c>
      <c r="U122" s="54">
        <f t="shared" si="12"/>
        <v>0</v>
      </c>
    </row>
    <row r="123" spans="1:21" x14ac:dyDescent="0.25">
      <c r="A123" s="152" t="s">
        <v>68</v>
      </c>
      <c r="B123" s="47">
        <v>106</v>
      </c>
      <c r="C123" s="48">
        <v>0</v>
      </c>
      <c r="D123" s="49">
        <v>0</v>
      </c>
      <c r="E123" s="50">
        <v>0</v>
      </c>
      <c r="F123" s="47">
        <v>0</v>
      </c>
      <c r="G123" s="163">
        <v>0</v>
      </c>
      <c r="H123" s="49">
        <f>+(Table1[[#This Row],[OPENING ]]+Table1[[#This Row],[RECEIPTS]]+Table1[[#This Row],[RETURNS]])-(Table1[[#This Row],[ISSUES]]+Table1[[#This Row],[EXCHANGED]]+Table1[[#This Row],[SALES]])</f>
        <v>106</v>
      </c>
      <c r="I123" s="48">
        <v>106</v>
      </c>
      <c r="J123" s="51">
        <f>+Table1[[#This Row],[PHYSICAL]]-Table1[[#This Row],[THEORETICAL]]</f>
        <v>0</v>
      </c>
      <c r="K123" s="48">
        <f>+Table1[[#This Row],[RECEIPTS]]</f>
        <v>0</v>
      </c>
      <c r="L123" s="49">
        <f>+Table1[[#This Row],[RETURNS]]</f>
        <v>0</v>
      </c>
      <c r="M123" s="50">
        <f>+Table1[[#This Row],[EXCHANGED]]</f>
        <v>0</v>
      </c>
      <c r="N123" s="47">
        <f>+Table1[[#This Row],[SALES]]</f>
        <v>0</v>
      </c>
      <c r="O123" s="163">
        <f>+Table1[[#This Row],[ISSUES]]</f>
        <v>0</v>
      </c>
      <c r="P123" s="48">
        <f>Table1[[#This Row],[RECEIPTS TO]]/1</f>
        <v>0</v>
      </c>
      <c r="Q123" s="49">
        <f>+Table1[[#This Row],[RETURNS ]]/1</f>
        <v>0</v>
      </c>
      <c r="R123" s="50">
        <f>+Table1[[#This Row],[EXCHANGED TO]]/1</f>
        <v>0</v>
      </c>
      <c r="S123" s="47">
        <f>+Table1[[#This Row],[SALES TO]]/1</f>
        <v>0</v>
      </c>
      <c r="T123" s="163">
        <f>+Table1[[#This Row],[ISSUES TO]]/1</f>
        <v>0</v>
      </c>
      <c r="U123" s="54">
        <f t="shared" si="12"/>
        <v>0</v>
      </c>
    </row>
    <row r="124" spans="1:21" x14ac:dyDescent="0.25">
      <c r="A124" s="152" t="s">
        <v>69</v>
      </c>
      <c r="B124" s="47">
        <v>5</v>
      </c>
      <c r="C124" s="48">
        <v>0</v>
      </c>
      <c r="D124" s="49">
        <v>0</v>
      </c>
      <c r="E124" s="50">
        <v>0</v>
      </c>
      <c r="F124" s="47">
        <v>0</v>
      </c>
      <c r="G124" s="163">
        <v>0</v>
      </c>
      <c r="H124" s="49">
        <f>+(Table1[[#This Row],[OPENING ]]+Table1[[#This Row],[RECEIPTS]]+Table1[[#This Row],[RETURNS]])-(Table1[[#This Row],[ISSUES]]+Table1[[#This Row],[EXCHANGED]]+Table1[[#This Row],[SALES]])</f>
        <v>5</v>
      </c>
      <c r="I124" s="48">
        <v>5</v>
      </c>
      <c r="J124" s="51">
        <f>+Table1[[#This Row],[PHYSICAL]]-Table1[[#This Row],[THEORETICAL]]</f>
        <v>0</v>
      </c>
      <c r="K124" s="48">
        <f>+Table1[[#This Row],[RECEIPTS]]</f>
        <v>0</v>
      </c>
      <c r="L124" s="49">
        <f>+Table1[[#This Row],[RETURNS]]</f>
        <v>0</v>
      </c>
      <c r="M124" s="50">
        <f>+Table1[[#This Row],[EXCHANGED]]</f>
        <v>0</v>
      </c>
      <c r="N124" s="47">
        <f>+Table1[[#This Row],[SALES]]</f>
        <v>0</v>
      </c>
      <c r="O124" s="163">
        <f>+Table1[[#This Row],[ISSUES]]</f>
        <v>0</v>
      </c>
      <c r="P124" s="48">
        <f>Table1[[#This Row],[RECEIPTS TO]]/1</f>
        <v>0</v>
      </c>
      <c r="Q124" s="49">
        <f>+Table1[[#This Row],[RETURNS ]]/1</f>
        <v>0</v>
      </c>
      <c r="R124" s="50">
        <f>+Table1[[#This Row],[EXCHANGED TO]]/1</f>
        <v>0</v>
      </c>
      <c r="S124" s="47">
        <f>+Table1[[#This Row],[SALES TO]]/1</f>
        <v>0</v>
      </c>
      <c r="T124" s="163">
        <f>+Table1[[#This Row],[ISSUES TO]]/1</f>
        <v>0</v>
      </c>
      <c r="U124" s="54">
        <f t="shared" si="12"/>
        <v>0</v>
      </c>
    </row>
    <row r="125" spans="1:21" x14ac:dyDescent="0.25">
      <c r="A125" s="152" t="s">
        <v>70</v>
      </c>
      <c r="B125" s="47">
        <v>0</v>
      </c>
      <c r="C125" s="48">
        <v>0</v>
      </c>
      <c r="D125" s="49">
        <v>0</v>
      </c>
      <c r="E125" s="50">
        <v>0</v>
      </c>
      <c r="F125" s="47">
        <v>0</v>
      </c>
      <c r="G125" s="163">
        <v>0</v>
      </c>
      <c r="H125" s="49">
        <f>+(Table1[[#This Row],[OPENING ]]+Table1[[#This Row],[RECEIPTS]]+Table1[[#This Row],[RETURNS]])-(Table1[[#This Row],[ISSUES]]+Table1[[#This Row],[EXCHANGED]]+Table1[[#This Row],[SALES]])</f>
        <v>0</v>
      </c>
      <c r="I125" s="48">
        <v>0</v>
      </c>
      <c r="J125" s="51">
        <f>+Table1[[#This Row],[PHYSICAL]]-Table1[[#This Row],[THEORETICAL]]</f>
        <v>0</v>
      </c>
      <c r="K125" s="48">
        <f>+Table1[[#This Row],[RECEIPTS]]</f>
        <v>0</v>
      </c>
      <c r="L125" s="49">
        <f>+Table1[[#This Row],[RETURNS]]</f>
        <v>0</v>
      </c>
      <c r="M125" s="50">
        <f>+Table1[[#This Row],[EXCHANGED]]</f>
        <v>0</v>
      </c>
      <c r="N125" s="47">
        <f>+Table1[[#This Row],[SALES]]</f>
        <v>0</v>
      </c>
      <c r="O125" s="163">
        <f>+Table1[[#This Row],[ISSUES]]</f>
        <v>0</v>
      </c>
      <c r="P125" s="48">
        <f>Table1[[#This Row],[RECEIPTS TO]]/1</f>
        <v>0</v>
      </c>
      <c r="Q125" s="49">
        <f>+Table1[[#This Row],[RETURNS ]]/1</f>
        <v>0</v>
      </c>
      <c r="R125" s="50">
        <f>+Table1[[#This Row],[EXCHANGED TO]]/1</f>
        <v>0</v>
      </c>
      <c r="S125" s="47">
        <f>+Table1[[#This Row],[SALES TO]]/1</f>
        <v>0</v>
      </c>
      <c r="T125" s="163">
        <f>+Table1[[#This Row],[ISSUES TO]]/1</f>
        <v>0</v>
      </c>
      <c r="U125" s="54">
        <f t="shared" si="12"/>
        <v>0</v>
      </c>
    </row>
    <row r="126" spans="1:21" x14ac:dyDescent="0.25">
      <c r="A126" s="152" t="s">
        <v>33</v>
      </c>
      <c r="B126" s="47">
        <v>0</v>
      </c>
      <c r="C126" s="48">
        <v>0</v>
      </c>
      <c r="D126" s="49">
        <v>0</v>
      </c>
      <c r="E126" s="50">
        <v>0</v>
      </c>
      <c r="F126" s="47">
        <v>0</v>
      </c>
      <c r="G126" s="163">
        <v>0</v>
      </c>
      <c r="H126" s="49">
        <f>+(Table1[[#This Row],[OPENING ]]+Table1[[#This Row],[RECEIPTS]]+Table1[[#This Row],[RETURNS]])-(Table1[[#This Row],[ISSUES]]+Table1[[#This Row],[EXCHANGED]]+Table1[[#This Row],[SALES]])</f>
        <v>0</v>
      </c>
      <c r="I126" s="48">
        <v>0</v>
      </c>
      <c r="J126" s="51">
        <f>+Table1[[#This Row],[PHYSICAL]]-Table1[[#This Row],[THEORETICAL]]</f>
        <v>0</v>
      </c>
      <c r="K126" s="48">
        <f>+Table1[[#This Row],[RECEIPTS]]</f>
        <v>0</v>
      </c>
      <c r="L126" s="49">
        <f>+Table1[[#This Row],[RETURNS]]</f>
        <v>0</v>
      </c>
      <c r="M126" s="50">
        <f>+Table1[[#This Row],[EXCHANGED]]</f>
        <v>0</v>
      </c>
      <c r="N126" s="47">
        <f>+Table1[[#This Row],[SALES]]</f>
        <v>0</v>
      </c>
      <c r="O126" s="163">
        <f>+Table1[[#This Row],[ISSUES]]</f>
        <v>0</v>
      </c>
      <c r="P126" s="48">
        <f>Table1[[#This Row],[RECEIPTS TO]]/1</f>
        <v>0</v>
      </c>
      <c r="Q126" s="49">
        <f>+Table1[[#This Row],[RETURNS ]]/1</f>
        <v>0</v>
      </c>
      <c r="R126" s="50">
        <f>+Table1[[#This Row],[EXCHANGED TO]]/1</f>
        <v>0</v>
      </c>
      <c r="S126" s="47">
        <f>+Table1[[#This Row],[SALES TO]]/1</f>
        <v>0</v>
      </c>
      <c r="T126" s="163">
        <f>+Table1[[#This Row],[ISSUES TO]]/1</f>
        <v>0</v>
      </c>
      <c r="U126" s="54">
        <f t="shared" si="12"/>
        <v>0</v>
      </c>
    </row>
    <row r="127" spans="1:21" x14ac:dyDescent="0.25">
      <c r="A127" s="152" t="s">
        <v>96</v>
      </c>
      <c r="B127" s="47">
        <v>14.1</v>
      </c>
      <c r="C127" s="48">
        <v>0</v>
      </c>
      <c r="D127" s="49">
        <v>0</v>
      </c>
      <c r="E127" s="50">
        <v>0</v>
      </c>
      <c r="F127" s="47">
        <v>0</v>
      </c>
      <c r="G127" s="163">
        <v>0</v>
      </c>
      <c r="H127" s="49">
        <f>+(Table1[[#This Row],[OPENING ]]+Table1[[#This Row],[RECEIPTS]]+Table1[[#This Row],[RETURNS]])-(Table1[[#This Row],[ISSUES]]+Table1[[#This Row],[EXCHANGED]]+Table1[[#This Row],[SALES]])</f>
        <v>14.1</v>
      </c>
      <c r="I127" s="48">
        <v>14.1</v>
      </c>
      <c r="J127" s="51">
        <f>+Table1[[#This Row],[PHYSICAL]]-Table1[[#This Row],[THEORETICAL]]</f>
        <v>0</v>
      </c>
      <c r="K127" s="48">
        <f>+Table1[[#This Row],[RECEIPTS]]</f>
        <v>0</v>
      </c>
      <c r="L127" s="49">
        <f>+Table1[[#This Row],[RETURNS]]</f>
        <v>0</v>
      </c>
      <c r="M127" s="50">
        <f>+Table1[[#This Row],[EXCHANGED]]</f>
        <v>0</v>
      </c>
      <c r="N127" s="47">
        <f>+Table1[[#This Row],[SALES]]</f>
        <v>0</v>
      </c>
      <c r="O127" s="163">
        <f>+Table1[[#This Row],[ISSUES]]</f>
        <v>0</v>
      </c>
      <c r="P127" s="48">
        <f>Table1[[#This Row],[RECEIPTS TO]]/1</f>
        <v>0</v>
      </c>
      <c r="Q127" s="49">
        <f>+Table1[[#This Row],[RETURNS ]]/1</f>
        <v>0</v>
      </c>
      <c r="R127" s="50">
        <f>+Table1[[#This Row],[EXCHANGED TO]]/1</f>
        <v>0</v>
      </c>
      <c r="S127" s="47">
        <f>+Table1[[#This Row],[SALES TO]]/1</f>
        <v>0</v>
      </c>
      <c r="T127" s="163">
        <f>+Table1[[#This Row],[ISSUES TO]]/1</f>
        <v>0</v>
      </c>
      <c r="U127" s="54">
        <f t="shared" si="12"/>
        <v>0</v>
      </c>
    </row>
    <row r="128" spans="1:21" x14ac:dyDescent="0.25">
      <c r="A128" s="152" t="s">
        <v>118</v>
      </c>
      <c r="B128" s="47">
        <v>20</v>
      </c>
      <c r="C128" s="48">
        <v>0</v>
      </c>
      <c r="D128" s="49">
        <v>0</v>
      </c>
      <c r="E128" s="50">
        <v>0</v>
      </c>
      <c r="F128" s="47">
        <v>0</v>
      </c>
      <c r="G128" s="163">
        <v>0</v>
      </c>
      <c r="H128" s="49">
        <f>+(Table1[[#This Row],[OPENING ]]+Table1[[#This Row],[RECEIPTS]]+Table1[[#This Row],[RETURNS]])-(Table1[[#This Row],[ISSUES]]+Table1[[#This Row],[EXCHANGED]]+Table1[[#This Row],[SALES]])</f>
        <v>20</v>
      </c>
      <c r="I128" s="48">
        <v>20</v>
      </c>
      <c r="J128" s="51">
        <f>+Table1[[#This Row],[PHYSICAL]]-Table1[[#This Row],[THEORETICAL]]</f>
        <v>0</v>
      </c>
      <c r="K128" s="48">
        <f>+Table1[[#This Row],[RECEIPTS]]</f>
        <v>0</v>
      </c>
      <c r="L128" s="49">
        <f>+Table1[[#This Row],[RETURNS]]</f>
        <v>0</v>
      </c>
      <c r="M128" s="50">
        <f>+Table1[[#This Row],[EXCHANGED]]</f>
        <v>0</v>
      </c>
      <c r="N128" s="47">
        <f>+Table1[[#This Row],[SALES]]</f>
        <v>0</v>
      </c>
      <c r="O128" s="163">
        <f>+Table1[[#This Row],[ISSUES]]</f>
        <v>0</v>
      </c>
      <c r="P128" s="48">
        <f>Table1[[#This Row],[RECEIPTS TO]]/1</f>
        <v>0</v>
      </c>
      <c r="Q128" s="49">
        <f>+Table1[[#This Row],[RETURNS ]]/1</f>
        <v>0</v>
      </c>
      <c r="R128" s="50">
        <f>+Table1[[#This Row],[EXCHANGED TO]]/1</f>
        <v>0</v>
      </c>
      <c r="S128" s="47">
        <f>+Table1[[#This Row],[SALES TO]]/1</f>
        <v>0</v>
      </c>
      <c r="T128" s="163">
        <f>+Table1[[#This Row],[ISSUES TO]]/1</f>
        <v>0</v>
      </c>
      <c r="U128" s="54">
        <f t="shared" si="12"/>
        <v>0</v>
      </c>
    </row>
    <row r="129" spans="1:21" x14ac:dyDescent="0.25">
      <c r="A129" s="152" t="s">
        <v>119</v>
      </c>
      <c r="B129" s="47">
        <v>0</v>
      </c>
      <c r="C129" s="48">
        <v>0</v>
      </c>
      <c r="D129" s="49">
        <v>0</v>
      </c>
      <c r="E129" s="50">
        <v>0</v>
      </c>
      <c r="F129" s="47">
        <v>0</v>
      </c>
      <c r="G129" s="163">
        <v>0</v>
      </c>
      <c r="H129" s="49">
        <f>+(Table1[[#This Row],[OPENING ]]+Table1[[#This Row],[RECEIPTS]]+Table1[[#This Row],[RETURNS]])-(Table1[[#This Row],[ISSUES]]+Table1[[#This Row],[EXCHANGED]]+Table1[[#This Row],[SALES]])</f>
        <v>0</v>
      </c>
      <c r="I129" s="48"/>
      <c r="J129" s="51">
        <f>+Table1[[#This Row],[PHYSICAL]]-Table1[[#This Row],[THEORETICAL]]</f>
        <v>0</v>
      </c>
      <c r="K129" s="48">
        <f>+Table1[[#This Row],[RECEIPTS]]</f>
        <v>0</v>
      </c>
      <c r="L129" s="49">
        <f>+Table1[[#This Row],[RETURNS]]</f>
        <v>0</v>
      </c>
      <c r="M129" s="50">
        <f>+Table1[[#This Row],[EXCHANGED]]</f>
        <v>0</v>
      </c>
      <c r="N129" s="47">
        <f>+Table1[[#This Row],[SALES]]</f>
        <v>0</v>
      </c>
      <c r="O129" s="163">
        <f>+Table1[[#This Row],[ISSUES]]</f>
        <v>0</v>
      </c>
      <c r="P129" s="48">
        <f>Table1[[#This Row],[RECEIPTS TO]]/1</f>
        <v>0</v>
      </c>
      <c r="Q129" s="49">
        <f>+Table1[[#This Row],[RETURNS ]]/1</f>
        <v>0</v>
      </c>
      <c r="R129" s="50">
        <f>+Table1[[#This Row],[EXCHANGED TO]]/1</f>
        <v>0</v>
      </c>
      <c r="S129" s="47">
        <f>+Table1[[#This Row],[SALES TO]]/1</f>
        <v>0</v>
      </c>
      <c r="T129" s="163">
        <f>+Table1[[#This Row],[ISSUES TO]]/1</f>
        <v>0</v>
      </c>
      <c r="U129" s="54">
        <f t="shared" si="12"/>
        <v>0</v>
      </c>
    </row>
    <row r="130" spans="1:21" x14ac:dyDescent="0.25">
      <c r="A130" s="152" t="s">
        <v>172</v>
      </c>
      <c r="B130" s="47">
        <v>20</v>
      </c>
      <c r="C130" s="48">
        <v>0</v>
      </c>
      <c r="D130" s="49">
        <v>0</v>
      </c>
      <c r="E130" s="50">
        <v>0</v>
      </c>
      <c r="F130" s="47">
        <v>0</v>
      </c>
      <c r="G130" s="163">
        <v>0</v>
      </c>
      <c r="H130" s="49">
        <f>+(Table1[[#This Row],[OPENING ]]+Table1[[#This Row],[RECEIPTS]]+Table1[[#This Row],[RETURNS]])-(Table1[[#This Row],[ISSUES]]+Table1[[#This Row],[EXCHANGED]]+Table1[[#This Row],[SALES]])</f>
        <v>20</v>
      </c>
      <c r="I130" s="48">
        <v>20</v>
      </c>
      <c r="J130" s="51">
        <f>+Table1[[#This Row],[PHYSICAL]]-Table1[[#This Row],[THEORETICAL]]</f>
        <v>0</v>
      </c>
      <c r="K130" s="48">
        <f>+Table1[[#This Row],[RECEIPTS]]</f>
        <v>0</v>
      </c>
      <c r="L130" s="49">
        <f>+Table1[[#This Row],[RETURNS]]</f>
        <v>0</v>
      </c>
      <c r="M130" s="50">
        <f>+Table1[[#This Row],[EXCHANGED]]</f>
        <v>0</v>
      </c>
      <c r="N130" s="47">
        <f>+Table1[[#This Row],[SALES]]</f>
        <v>0</v>
      </c>
      <c r="O130" s="163">
        <f>+Table1[[#This Row],[ISSUES]]</f>
        <v>0</v>
      </c>
      <c r="P130" s="48">
        <f>Table1[[#This Row],[RECEIPTS TO]]/1</f>
        <v>0</v>
      </c>
      <c r="Q130" s="49">
        <f>+Table1[[#This Row],[RETURNS ]]/1</f>
        <v>0</v>
      </c>
      <c r="R130" s="50">
        <f>+Table1[[#This Row],[EXCHANGED TO]]/1</f>
        <v>0</v>
      </c>
      <c r="S130" s="47">
        <f>+Table1[[#This Row],[SALES TO]]/1</f>
        <v>0</v>
      </c>
      <c r="T130" s="163">
        <f>+Table1[[#This Row],[ISSUES TO]]/1</f>
        <v>0</v>
      </c>
      <c r="U130" s="54">
        <f t="shared" si="12"/>
        <v>0</v>
      </c>
    </row>
    <row r="131" spans="1:21" x14ac:dyDescent="0.25">
      <c r="A131" s="152" t="s">
        <v>143</v>
      </c>
      <c r="B131" s="47">
        <v>0</v>
      </c>
      <c r="C131" s="48">
        <v>0</v>
      </c>
      <c r="D131" s="49">
        <v>0</v>
      </c>
      <c r="E131" s="50">
        <v>0</v>
      </c>
      <c r="F131" s="47">
        <v>0</v>
      </c>
      <c r="G131" s="163">
        <v>0</v>
      </c>
      <c r="H131" s="49">
        <f>+(Table1[[#This Row],[OPENING ]]+Table1[[#This Row],[RECEIPTS]]+Table1[[#This Row],[RETURNS]])-(Table1[[#This Row],[ISSUES]]+Table1[[#This Row],[EXCHANGED]]+Table1[[#This Row],[SALES]])</f>
        <v>0</v>
      </c>
      <c r="I131" s="48"/>
      <c r="J131" s="51">
        <f>+Table1[[#This Row],[PHYSICAL]]-Table1[[#This Row],[THEORETICAL]]</f>
        <v>0</v>
      </c>
      <c r="K131" s="48">
        <f>+Table1[[#This Row],[RECEIPTS]]</f>
        <v>0</v>
      </c>
      <c r="L131" s="49">
        <f>+Table1[[#This Row],[RETURNS]]</f>
        <v>0</v>
      </c>
      <c r="M131" s="50">
        <f>+Table1[[#This Row],[EXCHANGED]]</f>
        <v>0</v>
      </c>
      <c r="N131" s="47">
        <f>+Table1[[#This Row],[SALES]]</f>
        <v>0</v>
      </c>
      <c r="O131" s="163">
        <f>+Table1[[#This Row],[ISSUES]]</f>
        <v>0</v>
      </c>
      <c r="P131" s="48">
        <f>Table1[[#This Row],[RECEIPTS TO]]/1</f>
        <v>0</v>
      </c>
      <c r="Q131" s="49">
        <f>+Table1[[#This Row],[RETURNS ]]/1</f>
        <v>0</v>
      </c>
      <c r="R131" s="50">
        <f>+Table1[[#This Row],[EXCHANGED TO]]/1</f>
        <v>0</v>
      </c>
      <c r="S131" s="47">
        <f>+Table1[[#This Row],[SALES TO]]/1</f>
        <v>0</v>
      </c>
      <c r="T131" s="163">
        <f>+Table1[[#This Row],[ISSUES TO]]/1</f>
        <v>0</v>
      </c>
      <c r="U131" s="54">
        <f t="shared" si="12"/>
        <v>0</v>
      </c>
    </row>
    <row r="132" spans="1:21" x14ac:dyDescent="0.25">
      <c r="A132" s="152" t="s">
        <v>144</v>
      </c>
      <c r="B132" s="47">
        <v>0</v>
      </c>
      <c r="C132" s="48">
        <v>0</v>
      </c>
      <c r="D132" s="49">
        <v>0</v>
      </c>
      <c r="E132" s="50">
        <v>0</v>
      </c>
      <c r="F132" s="47">
        <v>0</v>
      </c>
      <c r="G132" s="163">
        <v>0</v>
      </c>
      <c r="H132" s="49">
        <f>+(Table1[[#This Row],[OPENING ]]+Table1[[#This Row],[RECEIPTS]]+Table1[[#This Row],[RETURNS]])-(Table1[[#This Row],[ISSUES]]+Table1[[#This Row],[EXCHANGED]]+Table1[[#This Row],[SALES]])</f>
        <v>0</v>
      </c>
      <c r="I132" s="48"/>
      <c r="J132" s="51">
        <f>+Table1[[#This Row],[PHYSICAL]]-Table1[[#This Row],[THEORETICAL]]</f>
        <v>0</v>
      </c>
      <c r="K132" s="48">
        <f>+Table1[[#This Row],[RECEIPTS]]</f>
        <v>0</v>
      </c>
      <c r="L132" s="49">
        <f>+Table1[[#This Row],[RETURNS]]</f>
        <v>0</v>
      </c>
      <c r="M132" s="50">
        <f>+Table1[[#This Row],[EXCHANGED]]</f>
        <v>0</v>
      </c>
      <c r="N132" s="47">
        <f>+Table1[[#This Row],[SALES]]</f>
        <v>0</v>
      </c>
      <c r="O132" s="163">
        <f>+Table1[[#This Row],[ISSUES]]</f>
        <v>0</v>
      </c>
      <c r="P132" s="48">
        <f>Table1[[#This Row],[RECEIPTS TO]]/1</f>
        <v>0</v>
      </c>
      <c r="Q132" s="49">
        <f>+Table1[[#This Row],[RETURNS ]]/1</f>
        <v>0</v>
      </c>
      <c r="R132" s="50">
        <f>+Table1[[#This Row],[EXCHANGED TO]]/1</f>
        <v>0</v>
      </c>
      <c r="S132" s="47">
        <f>+Table1[[#This Row],[SALES TO]]/1</f>
        <v>0</v>
      </c>
      <c r="T132" s="163">
        <f>+Table1[[#This Row],[ISSUES TO]]/1</f>
        <v>0</v>
      </c>
      <c r="U132" s="54">
        <f t="shared" si="12"/>
        <v>0</v>
      </c>
    </row>
    <row r="133" spans="1:21" x14ac:dyDescent="0.25">
      <c r="A133" s="152" t="s">
        <v>173</v>
      </c>
      <c r="B133" s="47">
        <v>0</v>
      </c>
      <c r="C133" s="48">
        <v>0</v>
      </c>
      <c r="D133" s="49">
        <v>0</v>
      </c>
      <c r="E133" s="50">
        <v>0</v>
      </c>
      <c r="F133" s="47">
        <v>0</v>
      </c>
      <c r="G133" s="163">
        <v>0</v>
      </c>
      <c r="H133" s="49">
        <f>+(Table1[[#This Row],[OPENING ]]+Table1[[#This Row],[RECEIPTS]]+Table1[[#This Row],[RETURNS]])-(Table1[[#This Row],[ISSUES]]+Table1[[#This Row],[EXCHANGED]]+Table1[[#This Row],[SALES]])</f>
        <v>0</v>
      </c>
      <c r="I133" s="48"/>
      <c r="J133" s="51">
        <f>+Table1[[#This Row],[PHYSICAL]]-Table1[[#This Row],[THEORETICAL]]</f>
        <v>0</v>
      </c>
      <c r="K133" s="48">
        <f>+Table1[[#This Row],[RECEIPTS]]</f>
        <v>0</v>
      </c>
      <c r="L133" s="49">
        <f>+Table1[[#This Row],[RETURNS]]</f>
        <v>0</v>
      </c>
      <c r="M133" s="50">
        <f>+Table1[[#This Row],[EXCHANGED]]</f>
        <v>0</v>
      </c>
      <c r="N133" s="47">
        <f>+Table1[[#This Row],[SALES]]</f>
        <v>0</v>
      </c>
      <c r="O133" s="163">
        <f>+Table1[[#This Row],[ISSUES]]</f>
        <v>0</v>
      </c>
      <c r="P133" s="48">
        <f>Table1[[#This Row],[RECEIPTS TO]]/1</f>
        <v>0</v>
      </c>
      <c r="Q133" s="49">
        <f>+Table1[[#This Row],[RETURNS ]]/1</f>
        <v>0</v>
      </c>
      <c r="R133" s="50">
        <f>+Table1[[#This Row],[EXCHANGED TO]]/1</f>
        <v>0</v>
      </c>
      <c r="S133" s="47">
        <f>+Table1[[#This Row],[SALES TO]]/1</f>
        <v>0</v>
      </c>
      <c r="T133" s="163">
        <f>+Table1[[#This Row],[ISSUES TO]]/1</f>
        <v>0</v>
      </c>
      <c r="U133" s="54">
        <f t="shared" ref="U133" si="13">IFERROR(+H133/(P133+Q133+R133+S133+T133),0)</f>
        <v>0</v>
      </c>
    </row>
    <row r="134" spans="1:21" ht="16.5" x14ac:dyDescent="0.3">
      <c r="A134" s="327" t="s">
        <v>98</v>
      </c>
      <c r="B134" s="47">
        <v>0</v>
      </c>
      <c r="C134" s="48">
        <v>0</v>
      </c>
      <c r="D134" s="49">
        <v>0</v>
      </c>
      <c r="E134" s="50">
        <v>0</v>
      </c>
      <c r="F134" s="47">
        <v>0</v>
      </c>
      <c r="G134" s="163">
        <v>0</v>
      </c>
      <c r="H134" s="49">
        <f>+(Table1[[#This Row],[OPENING ]]+Table1[[#This Row],[RECEIPTS]]+Table1[[#This Row],[RETURNS]])-(Table1[[#This Row],[ISSUES]]+Table1[[#This Row],[EXCHANGED]]+Table1[[#This Row],[SALES]])</f>
        <v>0</v>
      </c>
      <c r="I134" s="73"/>
      <c r="J134" s="51">
        <f>+Table1[[#This Row],[PHYSICAL]]-Table1[[#This Row],[THEORETICAL]]</f>
        <v>0</v>
      </c>
      <c r="K134" s="48">
        <f>+Table1[[#This Row],[RECEIPTS]]</f>
        <v>0</v>
      </c>
      <c r="L134" s="49">
        <f>+Table1[[#This Row],[RETURNS]]</f>
        <v>0</v>
      </c>
      <c r="M134" s="50">
        <f>+Table1[[#This Row],[EXCHANGED]]</f>
        <v>0</v>
      </c>
      <c r="N134" s="47">
        <f>+Table1[[#This Row],[SALES]]</f>
        <v>0</v>
      </c>
      <c r="O134" s="163">
        <f>+Table1[[#This Row],[ISSUES]]</f>
        <v>0</v>
      </c>
      <c r="P134" s="48">
        <f>Table1[[#This Row],[RECEIPTS TO]]/1</f>
        <v>0</v>
      </c>
      <c r="Q134" s="49">
        <f>+Table1[[#This Row],[RETURNS ]]/1</f>
        <v>0</v>
      </c>
      <c r="R134" s="50">
        <f>+Table1[[#This Row],[EXCHANGED TO]]/1</f>
        <v>0</v>
      </c>
      <c r="S134" s="47">
        <f>+Table1[[#This Row],[SALES TO]]/1</f>
        <v>0</v>
      </c>
      <c r="T134" s="163">
        <f>+Table1[[#This Row],[ISSUES TO]]/1</f>
        <v>0</v>
      </c>
      <c r="U134" s="54">
        <f t="shared" si="12"/>
        <v>0</v>
      </c>
    </row>
    <row r="135" spans="1:21" x14ac:dyDescent="0.25">
      <c r="A135" s="308" t="s">
        <v>127</v>
      </c>
      <c r="B135" s="47">
        <v>42.2</v>
      </c>
      <c r="C135" s="48">
        <v>0</v>
      </c>
      <c r="D135" s="49">
        <v>0</v>
      </c>
      <c r="E135" s="50">
        <v>0</v>
      </c>
      <c r="F135" s="47">
        <v>0</v>
      </c>
      <c r="G135" s="163">
        <v>0</v>
      </c>
      <c r="H135" s="49">
        <f>+(Table1[[#This Row],[OPENING ]]+Table1[[#This Row],[RECEIPTS]]+Table1[[#This Row],[RETURNS]])-(Table1[[#This Row],[ISSUES]]+Table1[[#This Row],[EXCHANGED]]+Table1[[#This Row],[SALES]])</f>
        <v>42.2</v>
      </c>
      <c r="I135" s="73">
        <v>42.2</v>
      </c>
      <c r="J135" s="51">
        <f>+Table1[[#This Row],[PHYSICAL]]-Table1[[#This Row],[THEORETICAL]]</f>
        <v>0</v>
      </c>
      <c r="K135" s="48">
        <f>+Table1[[#This Row],[RECEIPTS]]</f>
        <v>0</v>
      </c>
      <c r="L135" s="49">
        <f>+Table1[[#This Row],[RETURNS]]</f>
        <v>0</v>
      </c>
      <c r="M135" s="50">
        <f>+Table1[[#This Row],[EXCHANGED]]</f>
        <v>0</v>
      </c>
      <c r="N135" s="47">
        <f>+Table1[[#This Row],[SALES]]</f>
        <v>0</v>
      </c>
      <c r="O135" s="163">
        <f>+Table1[[#This Row],[ISSUES]]</f>
        <v>0</v>
      </c>
      <c r="P135" s="48">
        <f>Table1[[#This Row],[RECEIPTS TO]]/1</f>
        <v>0</v>
      </c>
      <c r="Q135" s="49">
        <f>+Table1[[#This Row],[RETURNS ]]/1</f>
        <v>0</v>
      </c>
      <c r="R135" s="50">
        <f>+Table1[[#This Row],[EXCHANGED TO]]/1</f>
        <v>0</v>
      </c>
      <c r="S135" s="47">
        <f>+Table1[[#This Row],[SALES TO]]/1</f>
        <v>0</v>
      </c>
      <c r="T135" s="163">
        <f>+Table1[[#This Row],[ISSUES TO]]/1</f>
        <v>0</v>
      </c>
      <c r="U135" s="54">
        <f t="shared" ref="U135:U156" si="14">IFERROR(+H135/(P135+Q135+R135+S135+T135),0)</f>
        <v>0</v>
      </c>
    </row>
    <row r="136" spans="1:21" x14ac:dyDescent="0.25">
      <c r="A136" s="308" t="s">
        <v>128</v>
      </c>
      <c r="B136" s="47">
        <v>220.5</v>
      </c>
      <c r="C136" s="48">
        <v>0</v>
      </c>
      <c r="D136" s="49">
        <v>0</v>
      </c>
      <c r="E136" s="50">
        <v>0</v>
      </c>
      <c r="F136" s="47">
        <v>0</v>
      </c>
      <c r="G136" s="163">
        <v>0</v>
      </c>
      <c r="H136" s="49">
        <f>+(Table1[[#This Row],[OPENING ]]+Table1[[#This Row],[RECEIPTS]]+Table1[[#This Row],[RETURNS]])-(Table1[[#This Row],[ISSUES]]+Table1[[#This Row],[EXCHANGED]]+Table1[[#This Row],[SALES]])</f>
        <v>220.5</v>
      </c>
      <c r="I136" s="73">
        <v>220.5</v>
      </c>
      <c r="J136" s="51">
        <f>+Table1[[#This Row],[PHYSICAL]]-Table1[[#This Row],[THEORETICAL]]</f>
        <v>0</v>
      </c>
      <c r="K136" s="48">
        <f>+Table1[[#This Row],[RECEIPTS]]</f>
        <v>0</v>
      </c>
      <c r="L136" s="49">
        <f>+Table1[[#This Row],[RETURNS]]</f>
        <v>0</v>
      </c>
      <c r="M136" s="50">
        <f>+Table1[[#This Row],[EXCHANGED]]</f>
        <v>0</v>
      </c>
      <c r="N136" s="47">
        <f>+Table1[[#This Row],[SALES]]</f>
        <v>0</v>
      </c>
      <c r="O136" s="163">
        <f>+Table1[[#This Row],[ISSUES]]</f>
        <v>0</v>
      </c>
      <c r="P136" s="48">
        <f>Table1[[#This Row],[RECEIPTS TO]]/1</f>
        <v>0</v>
      </c>
      <c r="Q136" s="49">
        <f>+Table1[[#This Row],[RETURNS ]]/1</f>
        <v>0</v>
      </c>
      <c r="R136" s="50">
        <f>+Table1[[#This Row],[EXCHANGED TO]]/1</f>
        <v>0</v>
      </c>
      <c r="S136" s="47">
        <f>+Table1[[#This Row],[SALES TO]]/1</f>
        <v>0</v>
      </c>
      <c r="T136" s="163">
        <f>+Table1[[#This Row],[ISSUES TO]]/1</f>
        <v>0</v>
      </c>
      <c r="U136" s="54">
        <f t="shared" si="14"/>
        <v>0</v>
      </c>
    </row>
    <row r="137" spans="1:21" x14ac:dyDescent="0.25">
      <c r="A137" s="308" t="s">
        <v>126</v>
      </c>
      <c r="B137" s="47">
        <v>63.2</v>
      </c>
      <c r="C137" s="48">
        <v>0</v>
      </c>
      <c r="D137" s="49">
        <v>0</v>
      </c>
      <c r="E137" s="50">
        <v>0</v>
      </c>
      <c r="F137" s="47">
        <v>0</v>
      </c>
      <c r="G137" s="163">
        <v>0</v>
      </c>
      <c r="H137" s="49">
        <f>+(Table1[[#This Row],[OPENING ]]+Table1[[#This Row],[RECEIPTS]]+Table1[[#This Row],[RETURNS]])-(Table1[[#This Row],[ISSUES]]+Table1[[#This Row],[EXCHANGED]]+Table1[[#This Row],[SALES]])</f>
        <v>63.2</v>
      </c>
      <c r="I137" s="73">
        <v>63.2</v>
      </c>
      <c r="J137" s="51">
        <f>+Table1[[#This Row],[PHYSICAL]]-Table1[[#This Row],[THEORETICAL]]</f>
        <v>0</v>
      </c>
      <c r="K137" s="48">
        <f>+Table1[[#This Row],[RECEIPTS]]</f>
        <v>0</v>
      </c>
      <c r="L137" s="49">
        <f>+Table1[[#This Row],[RETURNS]]</f>
        <v>0</v>
      </c>
      <c r="M137" s="50">
        <f>+Table1[[#This Row],[EXCHANGED]]</f>
        <v>0</v>
      </c>
      <c r="N137" s="47">
        <f>+Table1[[#This Row],[SALES]]</f>
        <v>0</v>
      </c>
      <c r="O137" s="163">
        <f>+Table1[[#This Row],[ISSUES]]</f>
        <v>0</v>
      </c>
      <c r="P137" s="48">
        <f>Table1[[#This Row],[RECEIPTS TO]]/1</f>
        <v>0</v>
      </c>
      <c r="Q137" s="49">
        <f>+Table1[[#This Row],[RETURNS ]]/1</f>
        <v>0</v>
      </c>
      <c r="R137" s="50">
        <f>+Table1[[#This Row],[EXCHANGED TO]]/1</f>
        <v>0</v>
      </c>
      <c r="S137" s="47">
        <f>+Table1[[#This Row],[SALES TO]]/1</f>
        <v>0</v>
      </c>
      <c r="T137" s="163">
        <f>+Table1[[#This Row],[ISSUES TO]]/1</f>
        <v>0</v>
      </c>
      <c r="U137" s="54">
        <f t="shared" si="14"/>
        <v>0</v>
      </c>
    </row>
    <row r="138" spans="1:21" x14ac:dyDescent="0.25">
      <c r="A138" s="308" t="s">
        <v>148</v>
      </c>
      <c r="B138" s="47">
        <v>17.5</v>
      </c>
      <c r="C138" s="48">
        <v>0</v>
      </c>
      <c r="D138" s="49">
        <v>0</v>
      </c>
      <c r="E138" s="50">
        <v>0</v>
      </c>
      <c r="F138" s="47">
        <v>0</v>
      </c>
      <c r="G138" s="163">
        <v>0</v>
      </c>
      <c r="H138" s="49">
        <f>+(Table1[[#This Row],[OPENING ]]+Table1[[#This Row],[RECEIPTS]]+Table1[[#This Row],[RETURNS]])-(Table1[[#This Row],[ISSUES]]+Table1[[#This Row],[EXCHANGED]]+Table1[[#This Row],[SALES]])</f>
        <v>17.5</v>
      </c>
      <c r="I138" s="73">
        <v>17.5</v>
      </c>
      <c r="J138" s="51">
        <f>+Table1[[#This Row],[PHYSICAL]]-Table1[[#This Row],[THEORETICAL]]</f>
        <v>0</v>
      </c>
      <c r="K138" s="48">
        <f>+Table1[[#This Row],[RECEIPTS]]</f>
        <v>0</v>
      </c>
      <c r="L138" s="49">
        <f>+Table1[[#This Row],[RETURNS]]</f>
        <v>0</v>
      </c>
      <c r="M138" s="50">
        <f>+Table1[[#This Row],[EXCHANGED]]</f>
        <v>0</v>
      </c>
      <c r="N138" s="47">
        <f>+Table1[[#This Row],[SALES]]</f>
        <v>0</v>
      </c>
      <c r="O138" s="163">
        <f>+Table1[[#This Row],[ISSUES]]</f>
        <v>0</v>
      </c>
      <c r="P138" s="48">
        <f>Table1[[#This Row],[RECEIPTS TO]]/1</f>
        <v>0</v>
      </c>
      <c r="Q138" s="49">
        <f>+Table1[[#This Row],[RETURNS ]]/1</f>
        <v>0</v>
      </c>
      <c r="R138" s="50">
        <f>+Table1[[#This Row],[EXCHANGED TO]]/1</f>
        <v>0</v>
      </c>
      <c r="S138" s="47">
        <f>+Table1[[#This Row],[SALES TO]]/1</f>
        <v>0</v>
      </c>
      <c r="T138" s="163">
        <f>+Table1[[#This Row],[ISSUES TO]]/1</f>
        <v>0</v>
      </c>
      <c r="U138" s="54">
        <f t="shared" si="14"/>
        <v>0</v>
      </c>
    </row>
    <row r="139" spans="1:21" x14ac:dyDescent="0.25">
      <c r="A139" s="308" t="s">
        <v>160</v>
      </c>
      <c r="B139" s="47">
        <v>14.7</v>
      </c>
      <c r="C139" s="48">
        <v>0</v>
      </c>
      <c r="D139" s="49">
        <v>0</v>
      </c>
      <c r="E139" s="50">
        <v>0</v>
      </c>
      <c r="F139" s="47">
        <v>0</v>
      </c>
      <c r="G139" s="163">
        <v>0</v>
      </c>
      <c r="H139" s="49">
        <f>+(Table1[[#This Row],[OPENING ]]+Table1[[#This Row],[RECEIPTS]]+Table1[[#This Row],[RETURNS]])-(Table1[[#This Row],[ISSUES]]+Table1[[#This Row],[EXCHANGED]]+Table1[[#This Row],[SALES]])</f>
        <v>14.7</v>
      </c>
      <c r="I139" s="73">
        <v>14.7</v>
      </c>
      <c r="J139" s="51">
        <f>+Table1[[#This Row],[PHYSICAL]]-Table1[[#This Row],[THEORETICAL]]</f>
        <v>0</v>
      </c>
      <c r="K139" s="48">
        <f>+Table1[[#This Row],[RECEIPTS]]</f>
        <v>0</v>
      </c>
      <c r="L139" s="49">
        <f>+Table1[[#This Row],[RETURNS]]</f>
        <v>0</v>
      </c>
      <c r="M139" s="50">
        <f>+Table1[[#This Row],[EXCHANGED]]</f>
        <v>0</v>
      </c>
      <c r="N139" s="47">
        <f>+Table1[[#This Row],[SALES]]</f>
        <v>0</v>
      </c>
      <c r="O139" s="163">
        <f>+Table1[[#This Row],[ISSUES]]</f>
        <v>0</v>
      </c>
      <c r="P139" s="48">
        <f>Table1[[#This Row],[RECEIPTS TO]]/1</f>
        <v>0</v>
      </c>
      <c r="Q139" s="49">
        <f>+Table1[[#This Row],[RETURNS ]]/1</f>
        <v>0</v>
      </c>
      <c r="R139" s="50">
        <f>+Table1[[#This Row],[EXCHANGED TO]]/1</f>
        <v>0</v>
      </c>
      <c r="S139" s="47">
        <f>+Table1[[#This Row],[SALES TO]]/1</f>
        <v>0</v>
      </c>
      <c r="T139" s="163">
        <f>+Table1[[#This Row],[ISSUES TO]]/1</f>
        <v>0</v>
      </c>
      <c r="U139" s="54">
        <f t="shared" si="14"/>
        <v>0</v>
      </c>
    </row>
    <row r="140" spans="1:21" x14ac:dyDescent="0.25">
      <c r="A140" s="308" t="s">
        <v>161</v>
      </c>
      <c r="B140" s="47">
        <v>0</v>
      </c>
      <c r="C140" s="48">
        <v>0</v>
      </c>
      <c r="D140" s="49">
        <v>0</v>
      </c>
      <c r="E140" s="50">
        <v>0</v>
      </c>
      <c r="F140" s="47">
        <v>0</v>
      </c>
      <c r="G140" s="163">
        <v>0</v>
      </c>
      <c r="H140" s="49">
        <f>+(Table1[[#This Row],[OPENING ]]+Table1[[#This Row],[RECEIPTS]]+Table1[[#This Row],[RETURNS]])-(Table1[[#This Row],[ISSUES]]+Table1[[#This Row],[EXCHANGED]]+Table1[[#This Row],[SALES]])</f>
        <v>0</v>
      </c>
      <c r="I140" s="73">
        <v>0</v>
      </c>
      <c r="J140" s="51">
        <f>+Table1[[#This Row],[PHYSICAL]]-Table1[[#This Row],[THEORETICAL]]</f>
        <v>0</v>
      </c>
      <c r="K140" s="48">
        <f>+Table1[[#This Row],[RECEIPTS]]</f>
        <v>0</v>
      </c>
      <c r="L140" s="49">
        <f>+Table1[[#This Row],[RETURNS]]</f>
        <v>0</v>
      </c>
      <c r="M140" s="50">
        <f>+Table1[[#This Row],[EXCHANGED]]</f>
        <v>0</v>
      </c>
      <c r="N140" s="47">
        <f>+Table1[[#This Row],[SALES]]</f>
        <v>0</v>
      </c>
      <c r="O140" s="163">
        <f>+Table1[[#This Row],[ISSUES]]</f>
        <v>0</v>
      </c>
      <c r="P140" s="48">
        <f>Table1[[#This Row],[RECEIPTS TO]]/1</f>
        <v>0</v>
      </c>
      <c r="Q140" s="49">
        <f>+Table1[[#This Row],[RETURNS ]]/1</f>
        <v>0</v>
      </c>
      <c r="R140" s="50">
        <f>+Table1[[#This Row],[EXCHANGED TO]]/1</f>
        <v>0</v>
      </c>
      <c r="S140" s="47">
        <f>+Table1[[#This Row],[SALES TO]]/1</f>
        <v>0</v>
      </c>
      <c r="T140" s="163">
        <f>+Table1[[#This Row],[ISSUES TO]]/1</f>
        <v>0</v>
      </c>
      <c r="U140" s="54">
        <f t="shared" si="14"/>
        <v>0</v>
      </c>
    </row>
    <row r="141" spans="1:21" x14ac:dyDescent="0.25">
      <c r="A141" s="308" t="s">
        <v>170</v>
      </c>
      <c r="B141" s="47">
        <v>115.5</v>
      </c>
      <c r="C141" s="48">
        <v>0</v>
      </c>
      <c r="D141" s="49">
        <v>0</v>
      </c>
      <c r="E141" s="50">
        <v>0</v>
      </c>
      <c r="F141" s="47">
        <v>0</v>
      </c>
      <c r="G141" s="163">
        <v>0</v>
      </c>
      <c r="H141" s="49">
        <f>+(Table1[[#This Row],[OPENING ]]+Table1[[#This Row],[RECEIPTS]]+Table1[[#This Row],[RETURNS]])-(Table1[[#This Row],[ISSUES]]+Table1[[#This Row],[EXCHANGED]]+Table1[[#This Row],[SALES]])</f>
        <v>115.5</v>
      </c>
      <c r="I141" s="73">
        <v>115.5</v>
      </c>
      <c r="J141" s="51">
        <f>+Table1[[#This Row],[PHYSICAL]]-Table1[[#This Row],[THEORETICAL]]</f>
        <v>0</v>
      </c>
      <c r="K141" s="48">
        <f>+Table1[[#This Row],[RECEIPTS]]</f>
        <v>0</v>
      </c>
      <c r="L141" s="49">
        <f>+Table1[[#This Row],[RETURNS]]</f>
        <v>0</v>
      </c>
      <c r="M141" s="50">
        <f>+Table1[[#This Row],[EXCHANGED]]</f>
        <v>0</v>
      </c>
      <c r="N141" s="47">
        <f>+Table1[[#This Row],[SALES]]</f>
        <v>0</v>
      </c>
      <c r="O141" s="163">
        <f>+Table1[[#This Row],[ISSUES]]</f>
        <v>0</v>
      </c>
      <c r="P141" s="48">
        <f>Table1[[#This Row],[RECEIPTS TO]]/1</f>
        <v>0</v>
      </c>
      <c r="Q141" s="49">
        <f>+Table1[[#This Row],[RETURNS ]]/1</f>
        <v>0</v>
      </c>
      <c r="R141" s="50">
        <f>+Table1[[#This Row],[EXCHANGED TO]]/1</f>
        <v>0</v>
      </c>
      <c r="S141" s="47">
        <f>+Table1[[#This Row],[SALES TO]]/1</f>
        <v>0</v>
      </c>
      <c r="T141" s="163">
        <f>+Table1[[#This Row],[ISSUES TO]]/1</f>
        <v>0</v>
      </c>
      <c r="U141" s="54">
        <f t="shared" si="14"/>
        <v>0</v>
      </c>
    </row>
    <row r="142" spans="1:21" x14ac:dyDescent="0.25">
      <c r="A142" s="308" t="s">
        <v>171</v>
      </c>
      <c r="B142" s="47">
        <v>1641</v>
      </c>
      <c r="C142" s="48">
        <v>0</v>
      </c>
      <c r="D142" s="49">
        <v>0</v>
      </c>
      <c r="E142" s="50">
        <v>0</v>
      </c>
      <c r="F142" s="47">
        <v>0</v>
      </c>
      <c r="G142" s="163">
        <v>0</v>
      </c>
      <c r="H142" s="49">
        <f>+(Table1[[#This Row],[OPENING ]]+Table1[[#This Row],[RECEIPTS]]+Table1[[#This Row],[RETURNS]])-(Table1[[#This Row],[ISSUES]]+Table1[[#This Row],[EXCHANGED]]+Table1[[#This Row],[SALES]])</f>
        <v>1641</v>
      </c>
      <c r="I142" s="73">
        <v>1641</v>
      </c>
      <c r="J142" s="51">
        <f>+Table1[[#This Row],[PHYSICAL]]-Table1[[#This Row],[THEORETICAL]]</f>
        <v>0</v>
      </c>
      <c r="K142" s="48">
        <f>+Table1[[#This Row],[RECEIPTS]]</f>
        <v>0</v>
      </c>
      <c r="L142" s="49">
        <f>+Table1[[#This Row],[RETURNS]]</f>
        <v>0</v>
      </c>
      <c r="M142" s="50">
        <f>+Table1[[#This Row],[EXCHANGED]]</f>
        <v>0</v>
      </c>
      <c r="N142" s="47">
        <f>+Table1[[#This Row],[SALES]]</f>
        <v>0</v>
      </c>
      <c r="O142" s="163">
        <f>+Table1[[#This Row],[ISSUES]]</f>
        <v>0</v>
      </c>
      <c r="P142" s="48">
        <f>Table1[[#This Row],[RECEIPTS TO]]/1</f>
        <v>0</v>
      </c>
      <c r="Q142" s="49">
        <f>+Table1[[#This Row],[RETURNS ]]/1</f>
        <v>0</v>
      </c>
      <c r="R142" s="50">
        <f>+Table1[[#This Row],[EXCHANGED TO]]/1</f>
        <v>0</v>
      </c>
      <c r="S142" s="47">
        <f>+Table1[[#This Row],[SALES TO]]/1</f>
        <v>0</v>
      </c>
      <c r="T142" s="163">
        <f>+Table1[[#This Row],[ISSUES TO]]/1</f>
        <v>0</v>
      </c>
      <c r="U142" s="54">
        <f t="shared" si="14"/>
        <v>0</v>
      </c>
    </row>
    <row r="143" spans="1:21" x14ac:dyDescent="0.25">
      <c r="A143" s="308"/>
      <c r="B143" s="47">
        <v>0</v>
      </c>
      <c r="C143" s="48">
        <v>0</v>
      </c>
      <c r="D143" s="49">
        <v>0</v>
      </c>
      <c r="E143" s="50">
        <v>0</v>
      </c>
      <c r="F143" s="47">
        <v>0</v>
      </c>
      <c r="G143" s="163">
        <v>0</v>
      </c>
      <c r="H143" s="49">
        <f>+(Table1[[#This Row],[OPENING ]]+Table1[[#This Row],[RECEIPTS]]+Table1[[#This Row],[RETURNS]])-(Table1[[#This Row],[ISSUES]]+Table1[[#This Row],[EXCHANGED]]+Table1[[#This Row],[SALES]])</f>
        <v>0</v>
      </c>
      <c r="I143" s="73"/>
      <c r="J143" s="51">
        <f>+Table1[[#This Row],[PHYSICAL]]-Table1[[#This Row],[THEORETICAL]]</f>
        <v>0</v>
      </c>
      <c r="K143" s="48">
        <f>+Table1[[#This Row],[RECEIPTS]]</f>
        <v>0</v>
      </c>
      <c r="L143" s="49">
        <f>+Table1[[#This Row],[RETURNS]]</f>
        <v>0</v>
      </c>
      <c r="M143" s="50">
        <f>+Table1[[#This Row],[EXCHANGED]]</f>
        <v>0</v>
      </c>
      <c r="N143" s="47">
        <f>+Table1[[#This Row],[SALES]]</f>
        <v>0</v>
      </c>
      <c r="O143" s="163">
        <f>+Table1[[#This Row],[ISSUES]]</f>
        <v>0</v>
      </c>
      <c r="P143" s="48">
        <f>Table1[[#This Row],[RECEIPTS TO]]/1</f>
        <v>0</v>
      </c>
      <c r="Q143" s="49">
        <f>+Table1[[#This Row],[RETURNS ]]/1</f>
        <v>0</v>
      </c>
      <c r="R143" s="50">
        <f>+Table1[[#This Row],[EXCHANGED TO]]/1</f>
        <v>0</v>
      </c>
      <c r="S143" s="47">
        <f>+Table1[[#This Row],[SALES TO]]/1</f>
        <v>0</v>
      </c>
      <c r="T143" s="163">
        <f>+Table1[[#This Row],[ISSUES TO]]/1</f>
        <v>0</v>
      </c>
      <c r="U143" s="54">
        <f t="shared" si="14"/>
        <v>0</v>
      </c>
    </row>
    <row r="144" spans="1:21" x14ac:dyDescent="0.25">
      <c r="A144" s="308" t="s">
        <v>113</v>
      </c>
      <c r="B144" s="47">
        <v>0</v>
      </c>
      <c r="C144" s="48">
        <v>0</v>
      </c>
      <c r="D144" s="49">
        <v>0</v>
      </c>
      <c r="E144" s="50">
        <v>0</v>
      </c>
      <c r="F144" s="47">
        <v>0</v>
      </c>
      <c r="G144" s="163">
        <v>0</v>
      </c>
      <c r="H144" s="49">
        <f>+(Table1[[#This Row],[OPENING ]]+Table1[[#This Row],[RECEIPTS]]+Table1[[#This Row],[RETURNS]])-(Table1[[#This Row],[ISSUES]]+Table1[[#This Row],[EXCHANGED]]+Table1[[#This Row],[SALES]])</f>
        <v>0</v>
      </c>
      <c r="I144" s="73">
        <v>0</v>
      </c>
      <c r="J144" s="51">
        <f>+Table1[[#This Row],[PHYSICAL]]-Table1[[#This Row],[THEORETICAL]]</f>
        <v>0</v>
      </c>
      <c r="K144" s="48">
        <f>+Table1[[#This Row],[RECEIPTS]]</f>
        <v>0</v>
      </c>
      <c r="L144" s="49">
        <f>+Table1[[#This Row],[RETURNS]]</f>
        <v>0</v>
      </c>
      <c r="M144" s="50">
        <f>+Table1[[#This Row],[EXCHANGED]]</f>
        <v>0</v>
      </c>
      <c r="N144" s="47">
        <f>+Table1[[#This Row],[SALES]]</f>
        <v>0</v>
      </c>
      <c r="O144" s="163">
        <f>+Table1[[#This Row],[ISSUES]]</f>
        <v>0</v>
      </c>
      <c r="P144" s="48">
        <f>Table1[[#This Row],[RECEIPTS TO]]/1</f>
        <v>0</v>
      </c>
      <c r="Q144" s="49">
        <f>+Table1[[#This Row],[RETURNS ]]/1</f>
        <v>0</v>
      </c>
      <c r="R144" s="50">
        <f>+Table1[[#This Row],[EXCHANGED TO]]/1</f>
        <v>0</v>
      </c>
      <c r="S144" s="47">
        <f>+Table1[[#This Row],[SALES TO]]/1</f>
        <v>0</v>
      </c>
      <c r="T144" s="163">
        <f>+Table1[[#This Row],[ISSUES TO]]/1</f>
        <v>0</v>
      </c>
      <c r="U144" s="54">
        <f t="shared" si="14"/>
        <v>0</v>
      </c>
    </row>
    <row r="145" spans="1:21" x14ac:dyDescent="0.25">
      <c r="A145" s="308"/>
      <c r="B145" s="47">
        <v>0</v>
      </c>
      <c r="C145" s="48">
        <v>0</v>
      </c>
      <c r="D145" s="49">
        <v>0</v>
      </c>
      <c r="E145" s="50">
        <v>0</v>
      </c>
      <c r="F145" s="47">
        <v>0</v>
      </c>
      <c r="G145" s="163">
        <v>0</v>
      </c>
      <c r="H145" s="49">
        <f>+(Table1[[#This Row],[OPENING ]]+Table1[[#This Row],[RECEIPTS]]+Table1[[#This Row],[RETURNS]])-(Table1[[#This Row],[ISSUES]]+Table1[[#This Row],[EXCHANGED]]+Table1[[#This Row],[SALES]])</f>
        <v>0</v>
      </c>
      <c r="I145" s="73"/>
      <c r="J145" s="51">
        <f>+Table1[[#This Row],[PHYSICAL]]-Table1[[#This Row],[THEORETICAL]]</f>
        <v>0</v>
      </c>
      <c r="K145" s="48">
        <f>+Table1[[#This Row],[RECEIPTS]]</f>
        <v>0</v>
      </c>
      <c r="L145" s="49">
        <f>+Table1[[#This Row],[RETURNS]]</f>
        <v>0</v>
      </c>
      <c r="M145" s="50">
        <f>+Table1[[#This Row],[EXCHANGED]]</f>
        <v>0</v>
      </c>
      <c r="N145" s="47">
        <f>+Table1[[#This Row],[SALES]]</f>
        <v>0</v>
      </c>
      <c r="O145" s="163">
        <f>+Table1[[#This Row],[ISSUES]]</f>
        <v>0</v>
      </c>
      <c r="P145" s="48">
        <f>Table1[[#This Row],[RECEIPTS TO]]/1</f>
        <v>0</v>
      </c>
      <c r="Q145" s="49">
        <f>+Table1[[#This Row],[RETURNS ]]/1</f>
        <v>0</v>
      </c>
      <c r="R145" s="50">
        <f>+Table1[[#This Row],[EXCHANGED TO]]/1</f>
        <v>0</v>
      </c>
      <c r="S145" s="47">
        <f>+Table1[[#This Row],[SALES TO]]/1</f>
        <v>0</v>
      </c>
      <c r="T145" s="163">
        <f>+Table1[[#This Row],[ISSUES TO]]/1</f>
        <v>0</v>
      </c>
      <c r="U145" s="54">
        <f t="shared" si="14"/>
        <v>0</v>
      </c>
    </row>
    <row r="146" spans="1:21" x14ac:dyDescent="0.25">
      <c r="A146" s="308" t="s">
        <v>145</v>
      </c>
      <c r="B146" s="47">
        <v>0</v>
      </c>
      <c r="C146" s="48">
        <v>0</v>
      </c>
      <c r="D146" s="49">
        <v>0</v>
      </c>
      <c r="E146" s="50">
        <v>0</v>
      </c>
      <c r="F146" s="47">
        <v>0</v>
      </c>
      <c r="G146" s="163">
        <v>0</v>
      </c>
      <c r="H146" s="49">
        <f>+(Table1[[#This Row],[OPENING ]]+Table1[[#This Row],[RECEIPTS]]+Table1[[#This Row],[RETURNS]])-(Table1[[#This Row],[ISSUES]]+Table1[[#This Row],[EXCHANGED]]+Table1[[#This Row],[SALES]])</f>
        <v>0</v>
      </c>
      <c r="I146" s="73"/>
      <c r="J146" s="51">
        <f>+Table1[[#This Row],[PHYSICAL]]-Table1[[#This Row],[THEORETICAL]]</f>
        <v>0</v>
      </c>
      <c r="K146" s="48">
        <f>+Table1[[#This Row],[RECEIPTS]]</f>
        <v>0</v>
      </c>
      <c r="L146" s="49">
        <f>+Table1[[#This Row],[RETURNS]]</f>
        <v>0</v>
      </c>
      <c r="M146" s="50">
        <f>+Table1[[#This Row],[EXCHANGED]]</f>
        <v>0</v>
      </c>
      <c r="N146" s="47">
        <f>+Table1[[#This Row],[SALES]]</f>
        <v>0</v>
      </c>
      <c r="O146" s="163">
        <f>+Table1[[#This Row],[ISSUES]]</f>
        <v>0</v>
      </c>
      <c r="P146" s="48">
        <f>Table1[[#This Row],[RECEIPTS TO]]/1</f>
        <v>0</v>
      </c>
      <c r="Q146" s="49">
        <f>+Table1[[#This Row],[RETURNS ]]/1</f>
        <v>0</v>
      </c>
      <c r="R146" s="50">
        <f>+Table1[[#This Row],[EXCHANGED TO]]/1</f>
        <v>0</v>
      </c>
      <c r="S146" s="47">
        <f>+Table1[[#This Row],[SALES TO]]/1</f>
        <v>0</v>
      </c>
      <c r="T146" s="163">
        <f>+Table1[[#This Row],[ISSUES TO]]/1</f>
        <v>0</v>
      </c>
      <c r="U146" s="54">
        <f t="shared" si="14"/>
        <v>0</v>
      </c>
    </row>
    <row r="147" spans="1:21" x14ac:dyDescent="0.25">
      <c r="A147" s="308" t="s">
        <v>162</v>
      </c>
      <c r="B147" s="47">
        <v>0</v>
      </c>
      <c r="C147" s="48">
        <v>0</v>
      </c>
      <c r="D147" s="49">
        <v>0</v>
      </c>
      <c r="E147" s="50">
        <v>0</v>
      </c>
      <c r="F147" s="47">
        <v>0</v>
      </c>
      <c r="G147" s="163">
        <v>0</v>
      </c>
      <c r="H147" s="49">
        <f>+(Table1[[#This Row],[OPENING ]]+Table1[[#This Row],[RECEIPTS]]+Table1[[#This Row],[RETURNS]])-(Table1[[#This Row],[ISSUES]]+Table1[[#This Row],[EXCHANGED]]+Table1[[#This Row],[SALES]])</f>
        <v>0</v>
      </c>
      <c r="I147" s="73"/>
      <c r="J147" s="51">
        <f>+Table1[[#This Row],[PHYSICAL]]-Table1[[#This Row],[THEORETICAL]]</f>
        <v>0</v>
      </c>
      <c r="K147" s="48">
        <f>+Table1[[#This Row],[RECEIPTS]]</f>
        <v>0</v>
      </c>
      <c r="L147" s="49">
        <f>+Table1[[#This Row],[RETURNS]]</f>
        <v>0</v>
      </c>
      <c r="M147" s="50">
        <f>+Table1[[#This Row],[EXCHANGED]]</f>
        <v>0</v>
      </c>
      <c r="N147" s="47">
        <f>+Table1[[#This Row],[SALES]]</f>
        <v>0</v>
      </c>
      <c r="O147" s="163">
        <f>+Table1[[#This Row],[ISSUES]]</f>
        <v>0</v>
      </c>
      <c r="P147" s="48">
        <f>Table1[[#This Row],[RECEIPTS TO]]/1</f>
        <v>0</v>
      </c>
      <c r="Q147" s="49">
        <f>+Table1[[#This Row],[RETURNS ]]/1</f>
        <v>0</v>
      </c>
      <c r="R147" s="50">
        <f>+Table1[[#This Row],[EXCHANGED TO]]/1</f>
        <v>0</v>
      </c>
      <c r="S147" s="47">
        <f>+Table1[[#This Row],[SALES TO]]/1</f>
        <v>0</v>
      </c>
      <c r="T147" s="163">
        <f>+Table1[[#This Row],[ISSUES TO]]/1</f>
        <v>0</v>
      </c>
      <c r="U147" s="54">
        <f t="shared" si="14"/>
        <v>0</v>
      </c>
    </row>
    <row r="148" spans="1:21" x14ac:dyDescent="0.25">
      <c r="A148" s="308" t="s">
        <v>149</v>
      </c>
      <c r="B148" s="47">
        <v>49</v>
      </c>
      <c r="C148" s="48">
        <v>0</v>
      </c>
      <c r="D148" s="49">
        <v>0</v>
      </c>
      <c r="E148" s="50">
        <v>0</v>
      </c>
      <c r="F148" s="47">
        <v>0</v>
      </c>
      <c r="G148" s="163">
        <v>0</v>
      </c>
      <c r="H148" s="49">
        <f>+(Table1[[#This Row],[OPENING ]]+Table1[[#This Row],[RECEIPTS]]+Table1[[#This Row],[RETURNS]])-(Table1[[#This Row],[ISSUES]]+Table1[[#This Row],[EXCHANGED]]+Table1[[#This Row],[SALES]])</f>
        <v>49</v>
      </c>
      <c r="I148" s="73">
        <v>49</v>
      </c>
      <c r="J148" s="51">
        <f>+Table1[[#This Row],[PHYSICAL]]-Table1[[#This Row],[THEORETICAL]]</f>
        <v>0</v>
      </c>
      <c r="K148" s="48">
        <f>+Table1[[#This Row],[RECEIPTS]]</f>
        <v>0</v>
      </c>
      <c r="L148" s="49">
        <f>+Table1[[#This Row],[RETURNS]]</f>
        <v>0</v>
      </c>
      <c r="M148" s="50">
        <f>+Table1[[#This Row],[EXCHANGED]]</f>
        <v>0</v>
      </c>
      <c r="N148" s="47">
        <f>+Table1[[#This Row],[SALES]]</f>
        <v>0</v>
      </c>
      <c r="O148" s="163">
        <f>+Table1[[#This Row],[ISSUES]]</f>
        <v>0</v>
      </c>
      <c r="P148" s="48">
        <f>Table1[[#This Row],[RECEIPTS TO]]/1</f>
        <v>0</v>
      </c>
      <c r="Q148" s="49">
        <f>+Table1[[#This Row],[RETURNS ]]/1</f>
        <v>0</v>
      </c>
      <c r="R148" s="50">
        <f>+Table1[[#This Row],[EXCHANGED TO]]/1</f>
        <v>0</v>
      </c>
      <c r="S148" s="47">
        <f>+Table1[[#This Row],[SALES TO]]/1</f>
        <v>0</v>
      </c>
      <c r="T148" s="163">
        <f>+Table1[[#This Row],[ISSUES TO]]/1</f>
        <v>0</v>
      </c>
      <c r="U148" s="54">
        <f t="shared" si="14"/>
        <v>0</v>
      </c>
    </row>
    <row r="149" spans="1:21" x14ac:dyDescent="0.25">
      <c r="A149" s="308" t="s">
        <v>150</v>
      </c>
      <c r="B149" s="47">
        <v>132</v>
      </c>
      <c r="C149" s="48">
        <v>0</v>
      </c>
      <c r="D149" s="49">
        <v>0</v>
      </c>
      <c r="E149" s="50">
        <v>0</v>
      </c>
      <c r="F149" s="47">
        <v>0</v>
      </c>
      <c r="G149" s="163">
        <v>0</v>
      </c>
      <c r="H149" s="49">
        <f>+(Table1[[#This Row],[OPENING ]]+Table1[[#This Row],[RECEIPTS]]+Table1[[#This Row],[RETURNS]])-(Table1[[#This Row],[ISSUES]]+Table1[[#This Row],[EXCHANGED]]+Table1[[#This Row],[SALES]])</f>
        <v>132</v>
      </c>
      <c r="I149" s="73">
        <v>132</v>
      </c>
      <c r="J149" s="51">
        <f>+Table1[[#This Row],[PHYSICAL]]-Table1[[#This Row],[THEORETICAL]]</f>
        <v>0</v>
      </c>
      <c r="K149" s="48">
        <f>+Table1[[#This Row],[RECEIPTS]]</f>
        <v>0</v>
      </c>
      <c r="L149" s="49">
        <f>+Table1[[#This Row],[RETURNS]]</f>
        <v>0</v>
      </c>
      <c r="M149" s="50">
        <f>+Table1[[#This Row],[EXCHANGED]]</f>
        <v>0</v>
      </c>
      <c r="N149" s="47">
        <f>+Table1[[#This Row],[SALES]]</f>
        <v>0</v>
      </c>
      <c r="O149" s="163">
        <f>+Table1[[#This Row],[ISSUES]]</f>
        <v>0</v>
      </c>
      <c r="P149" s="48">
        <f>Table1[[#This Row],[RECEIPTS TO]]/1</f>
        <v>0</v>
      </c>
      <c r="Q149" s="49">
        <f>+Table1[[#This Row],[RETURNS ]]/1</f>
        <v>0</v>
      </c>
      <c r="R149" s="50">
        <f>+Table1[[#This Row],[EXCHANGED TO]]/1</f>
        <v>0</v>
      </c>
      <c r="S149" s="47">
        <f>+Table1[[#This Row],[SALES TO]]/1</f>
        <v>0</v>
      </c>
      <c r="T149" s="163">
        <f>+Table1[[#This Row],[ISSUES TO]]/1</f>
        <v>0</v>
      </c>
      <c r="U149" s="54">
        <f t="shared" si="14"/>
        <v>0</v>
      </c>
    </row>
    <row r="150" spans="1:21" x14ac:dyDescent="0.25">
      <c r="A150" s="308" t="s">
        <v>151</v>
      </c>
      <c r="B150" s="47">
        <v>0</v>
      </c>
      <c r="C150" s="48">
        <v>0</v>
      </c>
      <c r="D150" s="49">
        <v>0</v>
      </c>
      <c r="E150" s="50">
        <v>0</v>
      </c>
      <c r="F150" s="47">
        <v>0</v>
      </c>
      <c r="G150" s="163">
        <v>0</v>
      </c>
      <c r="H150" s="49">
        <f>+(Table1[[#This Row],[OPENING ]]+Table1[[#This Row],[RECEIPTS]]+Table1[[#This Row],[RETURNS]])-(Table1[[#This Row],[ISSUES]]+Table1[[#This Row],[EXCHANGED]]+Table1[[#This Row],[SALES]])</f>
        <v>0</v>
      </c>
      <c r="I150" s="73"/>
      <c r="J150" s="51">
        <f>+Table1[[#This Row],[PHYSICAL]]-Table1[[#This Row],[THEORETICAL]]</f>
        <v>0</v>
      </c>
      <c r="K150" s="48">
        <f>+Table1[[#This Row],[RECEIPTS]]</f>
        <v>0</v>
      </c>
      <c r="L150" s="49">
        <f>+Table1[[#This Row],[RETURNS]]</f>
        <v>0</v>
      </c>
      <c r="M150" s="50">
        <f>+Table1[[#This Row],[EXCHANGED]]</f>
        <v>0</v>
      </c>
      <c r="N150" s="47">
        <f>+Table1[[#This Row],[SALES]]</f>
        <v>0</v>
      </c>
      <c r="O150" s="163">
        <f>+Table1[[#This Row],[ISSUES]]</f>
        <v>0</v>
      </c>
      <c r="P150" s="48">
        <f>Table1[[#This Row],[RECEIPTS TO]]/1</f>
        <v>0</v>
      </c>
      <c r="Q150" s="49">
        <f>+Table1[[#This Row],[RETURNS ]]/1</f>
        <v>0</v>
      </c>
      <c r="R150" s="50">
        <f>+Table1[[#This Row],[EXCHANGED TO]]/1</f>
        <v>0</v>
      </c>
      <c r="S150" s="47">
        <f>+Table1[[#This Row],[SALES TO]]/1</f>
        <v>0</v>
      </c>
      <c r="T150" s="163">
        <f>+Table1[[#This Row],[ISSUES TO]]/1</f>
        <v>0</v>
      </c>
      <c r="U150" s="54">
        <f t="shared" si="14"/>
        <v>0</v>
      </c>
    </row>
    <row r="151" spans="1:21" x14ac:dyDescent="0.25">
      <c r="A151" s="308" t="s">
        <v>152</v>
      </c>
      <c r="B151" s="47">
        <v>46</v>
      </c>
      <c r="C151" s="48">
        <v>0</v>
      </c>
      <c r="D151" s="49">
        <v>0</v>
      </c>
      <c r="E151" s="50">
        <v>0</v>
      </c>
      <c r="F151" s="47">
        <v>0</v>
      </c>
      <c r="G151" s="163">
        <v>0</v>
      </c>
      <c r="H151" s="49">
        <f>+(Table1[[#This Row],[OPENING ]]+Table1[[#This Row],[RECEIPTS]]+Table1[[#This Row],[RETURNS]])-(Table1[[#This Row],[ISSUES]]+Table1[[#This Row],[EXCHANGED]]+Table1[[#This Row],[SALES]])</f>
        <v>46</v>
      </c>
      <c r="I151" s="73">
        <v>46</v>
      </c>
      <c r="J151" s="51">
        <f>+Table1[[#This Row],[PHYSICAL]]-Table1[[#This Row],[THEORETICAL]]</f>
        <v>0</v>
      </c>
      <c r="K151" s="48">
        <f>+Table1[[#This Row],[RECEIPTS]]</f>
        <v>0</v>
      </c>
      <c r="L151" s="49">
        <f>+Table1[[#This Row],[RETURNS]]</f>
        <v>0</v>
      </c>
      <c r="M151" s="50">
        <f>+Table1[[#This Row],[EXCHANGED]]</f>
        <v>0</v>
      </c>
      <c r="N151" s="47">
        <f>+Table1[[#This Row],[SALES]]</f>
        <v>0</v>
      </c>
      <c r="O151" s="163">
        <f>+Table1[[#This Row],[ISSUES]]</f>
        <v>0</v>
      </c>
      <c r="P151" s="48">
        <f>Table1[[#This Row],[RECEIPTS TO]]/1</f>
        <v>0</v>
      </c>
      <c r="Q151" s="49">
        <f>+Table1[[#This Row],[RETURNS ]]/1</f>
        <v>0</v>
      </c>
      <c r="R151" s="50">
        <f>+Table1[[#This Row],[EXCHANGED TO]]/1</f>
        <v>0</v>
      </c>
      <c r="S151" s="47">
        <f>+Table1[[#This Row],[SALES TO]]/1</f>
        <v>0</v>
      </c>
      <c r="T151" s="163">
        <f>+Table1[[#This Row],[ISSUES TO]]/1</f>
        <v>0</v>
      </c>
      <c r="U151" s="54">
        <f t="shared" si="14"/>
        <v>0</v>
      </c>
    </row>
    <row r="152" spans="1:21" x14ac:dyDescent="0.25">
      <c r="A152" s="308"/>
      <c r="B152" s="47">
        <v>0</v>
      </c>
      <c r="C152" s="48">
        <v>0</v>
      </c>
      <c r="D152" s="49">
        <v>0</v>
      </c>
      <c r="E152" s="50">
        <v>0</v>
      </c>
      <c r="F152" s="47">
        <v>0</v>
      </c>
      <c r="G152" s="163">
        <v>0</v>
      </c>
      <c r="H152" s="49">
        <f>+(Table1[[#This Row],[OPENING ]]+Table1[[#This Row],[RECEIPTS]]+Table1[[#This Row],[RETURNS]])-(Table1[[#This Row],[ISSUES]]+Table1[[#This Row],[EXCHANGED]]+Table1[[#This Row],[SALES]])</f>
        <v>0</v>
      </c>
      <c r="I152" s="73"/>
      <c r="J152" s="51">
        <f>+Table1[[#This Row],[PHYSICAL]]-Table1[[#This Row],[THEORETICAL]]</f>
        <v>0</v>
      </c>
      <c r="K152" s="48">
        <f>+Table1[[#This Row],[RECEIPTS]]</f>
        <v>0</v>
      </c>
      <c r="L152" s="49">
        <f>+Table1[[#This Row],[RETURNS]]</f>
        <v>0</v>
      </c>
      <c r="M152" s="50">
        <f>+Table1[[#This Row],[EXCHANGED]]</f>
        <v>0</v>
      </c>
      <c r="N152" s="47">
        <f>+Table1[[#This Row],[SALES]]</f>
        <v>0</v>
      </c>
      <c r="O152" s="163">
        <f>+Table1[[#This Row],[ISSUES]]</f>
        <v>0</v>
      </c>
      <c r="P152" s="48">
        <f>Table1[[#This Row],[RECEIPTS TO]]/1</f>
        <v>0</v>
      </c>
      <c r="Q152" s="49">
        <f>+Table1[[#This Row],[RETURNS ]]/1</f>
        <v>0</v>
      </c>
      <c r="R152" s="50">
        <f>+Table1[[#This Row],[EXCHANGED TO]]/1</f>
        <v>0</v>
      </c>
      <c r="S152" s="47">
        <f>+Table1[[#This Row],[SALES TO]]/1</f>
        <v>0</v>
      </c>
      <c r="T152" s="163">
        <f>+Table1[[#This Row],[ISSUES TO]]/1</f>
        <v>0</v>
      </c>
      <c r="U152" s="54">
        <f t="shared" si="14"/>
        <v>0</v>
      </c>
    </row>
    <row r="153" spans="1:21" x14ac:dyDescent="0.25">
      <c r="A153" s="308"/>
      <c r="B153" s="47">
        <v>0</v>
      </c>
      <c r="C153" s="48">
        <v>0</v>
      </c>
      <c r="D153" s="49">
        <v>0</v>
      </c>
      <c r="E153" s="50">
        <v>0</v>
      </c>
      <c r="F153" s="47">
        <v>0</v>
      </c>
      <c r="G153" s="163">
        <v>0</v>
      </c>
      <c r="H153" s="49">
        <f>+(Table1[[#This Row],[OPENING ]]+Table1[[#This Row],[RECEIPTS]]+Table1[[#This Row],[RETURNS]])-(Table1[[#This Row],[ISSUES]]+Table1[[#This Row],[EXCHANGED]]+Table1[[#This Row],[SALES]])</f>
        <v>0</v>
      </c>
      <c r="I153" s="73"/>
      <c r="J153" s="51">
        <f>+Table1[[#This Row],[PHYSICAL]]-Table1[[#This Row],[THEORETICAL]]</f>
        <v>0</v>
      </c>
      <c r="K153" s="48">
        <f>+Table1[[#This Row],[RECEIPTS]]</f>
        <v>0</v>
      </c>
      <c r="L153" s="49">
        <f>+Table1[[#This Row],[RETURNS]]</f>
        <v>0</v>
      </c>
      <c r="M153" s="50">
        <f>+Table1[[#This Row],[EXCHANGED]]</f>
        <v>0</v>
      </c>
      <c r="N153" s="47">
        <f>+Table1[[#This Row],[SALES]]</f>
        <v>0</v>
      </c>
      <c r="O153" s="163">
        <f>+Table1[[#This Row],[ISSUES]]</f>
        <v>0</v>
      </c>
      <c r="P153" s="48">
        <f>Table1[[#This Row],[RECEIPTS TO]]/1</f>
        <v>0</v>
      </c>
      <c r="Q153" s="49">
        <f>+Table1[[#This Row],[RETURNS ]]/1</f>
        <v>0</v>
      </c>
      <c r="R153" s="50">
        <f>+Table1[[#This Row],[EXCHANGED TO]]/1</f>
        <v>0</v>
      </c>
      <c r="S153" s="47">
        <f>+Table1[[#This Row],[SALES TO]]/1</f>
        <v>0</v>
      </c>
      <c r="T153" s="163">
        <f>+Table1[[#This Row],[ISSUES TO]]/1</f>
        <v>0</v>
      </c>
      <c r="U153" s="54">
        <f t="shared" si="14"/>
        <v>0</v>
      </c>
    </row>
    <row r="154" spans="1:21" x14ac:dyDescent="0.25">
      <c r="A154" s="308"/>
      <c r="B154" s="47">
        <v>0</v>
      </c>
      <c r="C154" s="48">
        <v>0</v>
      </c>
      <c r="D154" s="49">
        <v>0</v>
      </c>
      <c r="E154" s="50">
        <v>0</v>
      </c>
      <c r="F154" s="47">
        <v>0</v>
      </c>
      <c r="G154" s="163">
        <v>0</v>
      </c>
      <c r="H154" s="49">
        <f>+(Table1[[#This Row],[OPENING ]]+Table1[[#This Row],[RECEIPTS]]+Table1[[#This Row],[RETURNS]])-(Table1[[#This Row],[ISSUES]]+Table1[[#This Row],[EXCHANGED]]+Table1[[#This Row],[SALES]])</f>
        <v>0</v>
      </c>
      <c r="I154" s="73"/>
      <c r="J154" s="51">
        <f>+Table1[[#This Row],[PHYSICAL]]-Table1[[#This Row],[THEORETICAL]]</f>
        <v>0</v>
      </c>
      <c r="K154" s="48">
        <f>+Table1[[#This Row],[RECEIPTS]]</f>
        <v>0</v>
      </c>
      <c r="L154" s="49">
        <f>+Table1[[#This Row],[RETURNS]]</f>
        <v>0</v>
      </c>
      <c r="M154" s="50">
        <f>+Table1[[#This Row],[EXCHANGED]]</f>
        <v>0</v>
      </c>
      <c r="N154" s="47">
        <f>+Table1[[#This Row],[SALES]]</f>
        <v>0</v>
      </c>
      <c r="O154" s="163">
        <f>+Table1[[#This Row],[ISSUES]]</f>
        <v>0</v>
      </c>
      <c r="P154" s="48">
        <f>Table1[[#This Row],[RECEIPTS TO]]/1</f>
        <v>0</v>
      </c>
      <c r="Q154" s="49">
        <f>+Table1[[#This Row],[RETURNS ]]/1</f>
        <v>0</v>
      </c>
      <c r="R154" s="50">
        <f>+Table1[[#This Row],[EXCHANGED TO]]/1</f>
        <v>0</v>
      </c>
      <c r="S154" s="47">
        <f>+Table1[[#This Row],[SALES TO]]/1</f>
        <v>0</v>
      </c>
      <c r="T154" s="163">
        <f>+Table1[[#This Row],[ISSUES TO]]/1</f>
        <v>0</v>
      </c>
      <c r="U154" s="54">
        <f t="shared" si="14"/>
        <v>0</v>
      </c>
    </row>
    <row r="155" spans="1:21" x14ac:dyDescent="0.25">
      <c r="A155" s="308"/>
      <c r="B155" s="47">
        <v>0</v>
      </c>
      <c r="C155" s="48">
        <v>0</v>
      </c>
      <c r="D155" s="49">
        <v>0</v>
      </c>
      <c r="E155" s="50">
        <v>0</v>
      </c>
      <c r="F155" s="47">
        <v>0</v>
      </c>
      <c r="G155" s="163">
        <v>0</v>
      </c>
      <c r="H155" s="49">
        <f>+(Table1[[#This Row],[OPENING ]]+Table1[[#This Row],[RECEIPTS]]+Table1[[#This Row],[RETURNS]])-(Table1[[#This Row],[ISSUES]]+Table1[[#This Row],[EXCHANGED]]+Table1[[#This Row],[SALES]])</f>
        <v>0</v>
      </c>
      <c r="I155" s="73"/>
      <c r="J155" s="51">
        <f>+Table1[[#This Row],[PHYSICAL]]-Table1[[#This Row],[THEORETICAL]]</f>
        <v>0</v>
      </c>
      <c r="K155" s="48">
        <f>+Table1[[#This Row],[RECEIPTS]]</f>
        <v>0</v>
      </c>
      <c r="L155" s="49">
        <f>+Table1[[#This Row],[RETURNS]]</f>
        <v>0</v>
      </c>
      <c r="M155" s="50">
        <f>+Table1[[#This Row],[EXCHANGED]]</f>
        <v>0</v>
      </c>
      <c r="N155" s="47">
        <f>+Table1[[#This Row],[SALES]]</f>
        <v>0</v>
      </c>
      <c r="O155" s="163">
        <f>+Table1[[#This Row],[ISSUES]]</f>
        <v>0</v>
      </c>
      <c r="P155" s="48">
        <f>Table1[[#This Row],[RECEIPTS TO]]/1</f>
        <v>0</v>
      </c>
      <c r="Q155" s="49">
        <f>+Table1[[#This Row],[RETURNS ]]/1</f>
        <v>0</v>
      </c>
      <c r="R155" s="50">
        <f>+Table1[[#This Row],[EXCHANGED TO]]/1</f>
        <v>0</v>
      </c>
      <c r="S155" s="47">
        <f>+Table1[[#This Row],[SALES TO]]/1</f>
        <v>0</v>
      </c>
      <c r="T155" s="163">
        <f>+Table1[[#This Row],[ISSUES TO]]/1</f>
        <v>0</v>
      </c>
      <c r="U155" s="54">
        <f t="shared" si="14"/>
        <v>0</v>
      </c>
    </row>
    <row r="156" spans="1:21" ht="15.75" thickBot="1" x14ac:dyDescent="0.3">
      <c r="A156" s="334"/>
      <c r="B156" s="72">
        <v>0</v>
      </c>
      <c r="C156" s="73">
        <v>0</v>
      </c>
      <c r="D156" s="74">
        <v>0</v>
      </c>
      <c r="E156" s="75">
        <v>0</v>
      </c>
      <c r="F156" s="72">
        <v>0</v>
      </c>
      <c r="G156" s="170">
        <v>0</v>
      </c>
      <c r="H156" s="74">
        <f>+(Table1[[#This Row],[OPENING ]]+Table1[[#This Row],[RECEIPTS]]+Table1[[#This Row],[RETURNS]])-(Table1[[#This Row],[ISSUES]]+Table1[[#This Row],[EXCHANGED]]+Table1[[#This Row],[SALES]])</f>
        <v>0</v>
      </c>
      <c r="I156" s="73"/>
      <c r="J156" s="76">
        <f>+Table1[[#This Row],[PHYSICAL]]-Table1[[#This Row],[THEORETICAL]]</f>
        <v>0</v>
      </c>
      <c r="K156" s="73">
        <f>+Table1[[#This Row],[RECEIPTS]]</f>
        <v>0</v>
      </c>
      <c r="L156" s="74">
        <f>+Table1[[#This Row],[RETURNS]]</f>
        <v>0</v>
      </c>
      <c r="M156" s="75">
        <f>+Table1[[#This Row],[EXCHANGED]]</f>
        <v>0</v>
      </c>
      <c r="N156" s="72">
        <f>+Table1[[#This Row],[SALES]]</f>
        <v>0</v>
      </c>
      <c r="O156" s="170">
        <f>+Table1[[#This Row],[ISSUES]]</f>
        <v>0</v>
      </c>
      <c r="P156" s="73">
        <f>Table1[[#This Row],[RECEIPTS TO]]/1</f>
        <v>0</v>
      </c>
      <c r="Q156" s="74">
        <f>+Table1[[#This Row],[RETURNS ]]/1</f>
        <v>0</v>
      </c>
      <c r="R156" s="75">
        <f>+Table1[[#This Row],[EXCHANGED TO]]/1</f>
        <v>0</v>
      </c>
      <c r="S156" s="72">
        <f>+Table1[[#This Row],[SALES TO]]/1</f>
        <v>0</v>
      </c>
      <c r="T156" s="170">
        <f>+Table1[[#This Row],[ISSUES TO]]/1</f>
        <v>0</v>
      </c>
      <c r="U156" s="92">
        <f t="shared" si="14"/>
        <v>0</v>
      </c>
    </row>
    <row r="157" spans="1:21" ht="17.25" thickBot="1" x14ac:dyDescent="0.35">
      <c r="A157" s="358" t="s">
        <v>58</v>
      </c>
      <c r="B157" s="190">
        <f>SUM(B118:B156)</f>
        <v>2515.6999999999998</v>
      </c>
      <c r="C157" s="190">
        <f t="shared" ref="C157:U157" si="15">SUM(C118:C156)</f>
        <v>0</v>
      </c>
      <c r="D157" s="190">
        <f t="shared" si="15"/>
        <v>0</v>
      </c>
      <c r="E157" s="190">
        <f t="shared" si="15"/>
        <v>0</v>
      </c>
      <c r="F157" s="190">
        <f t="shared" si="15"/>
        <v>0</v>
      </c>
      <c r="G157" s="190">
        <f t="shared" si="15"/>
        <v>0</v>
      </c>
      <c r="H157" s="351">
        <f t="shared" si="15"/>
        <v>2515.6999999999998</v>
      </c>
      <c r="I157" s="156">
        <f t="shared" si="15"/>
        <v>2515.6999999999998</v>
      </c>
      <c r="J157" s="190">
        <f t="shared" si="15"/>
        <v>0</v>
      </c>
      <c r="K157" s="190">
        <f t="shared" si="15"/>
        <v>0</v>
      </c>
      <c r="L157" s="190">
        <f t="shared" si="15"/>
        <v>0</v>
      </c>
      <c r="M157" s="190">
        <f t="shared" si="15"/>
        <v>0</v>
      </c>
      <c r="N157" s="190">
        <f t="shared" si="15"/>
        <v>0</v>
      </c>
      <c r="O157" s="190">
        <f t="shared" si="15"/>
        <v>0</v>
      </c>
      <c r="P157" s="190">
        <f t="shared" si="15"/>
        <v>0</v>
      </c>
      <c r="Q157" s="190">
        <f t="shared" si="15"/>
        <v>0</v>
      </c>
      <c r="R157" s="190">
        <f t="shared" si="15"/>
        <v>0</v>
      </c>
      <c r="S157" s="190">
        <f t="shared" si="15"/>
        <v>0</v>
      </c>
      <c r="T157" s="190">
        <f t="shared" si="15"/>
        <v>0</v>
      </c>
      <c r="U157" s="359">
        <f t="shared" si="15"/>
        <v>0</v>
      </c>
    </row>
    <row r="158" spans="1:21" s="66" customFormat="1" ht="18" customHeight="1" thickBot="1" x14ac:dyDescent="0.35">
      <c r="A158" s="355" t="s">
        <v>57</v>
      </c>
      <c r="B158" s="141">
        <f>B38+B73+B115+B157</f>
        <v>19509.759999999998</v>
      </c>
      <c r="C158" s="67">
        <f t="shared" ref="C158:U158" si="16">C38+C73+C115+C157</f>
        <v>0</v>
      </c>
      <c r="D158" s="142">
        <f t="shared" si="16"/>
        <v>0</v>
      </c>
      <c r="E158" s="141">
        <f t="shared" si="16"/>
        <v>0</v>
      </c>
      <c r="F158" s="141">
        <f t="shared" si="16"/>
        <v>0</v>
      </c>
      <c r="G158" s="304">
        <f t="shared" si="16"/>
        <v>0</v>
      </c>
      <c r="H158" s="142">
        <f t="shared" si="16"/>
        <v>19509.759999999998</v>
      </c>
      <c r="I158" s="87">
        <f t="shared" si="16"/>
        <v>19509.759999999998</v>
      </c>
      <c r="J158" s="99">
        <f t="shared" si="16"/>
        <v>0</v>
      </c>
      <c r="K158" s="67">
        <f t="shared" si="16"/>
        <v>0</v>
      </c>
      <c r="L158" s="142">
        <f t="shared" si="16"/>
        <v>0</v>
      </c>
      <c r="M158" s="143">
        <f t="shared" si="16"/>
        <v>0</v>
      </c>
      <c r="N158" s="141">
        <f t="shared" si="16"/>
        <v>0</v>
      </c>
      <c r="O158" s="356">
        <f t="shared" si="16"/>
        <v>0</v>
      </c>
      <c r="P158" s="67">
        <f t="shared" si="16"/>
        <v>0</v>
      </c>
      <c r="Q158" s="142">
        <f t="shared" si="16"/>
        <v>0</v>
      </c>
      <c r="R158" s="143">
        <f t="shared" si="16"/>
        <v>0</v>
      </c>
      <c r="S158" s="141">
        <f t="shared" si="16"/>
        <v>0</v>
      </c>
      <c r="T158" s="356">
        <f t="shared" si="16"/>
        <v>0</v>
      </c>
      <c r="U158" s="357">
        <f t="shared" si="16"/>
        <v>0</v>
      </c>
    </row>
    <row r="159" spans="1:21" ht="18" customHeight="1" x14ac:dyDescent="0.25">
      <c r="A159" s="231"/>
      <c r="B159" s="72"/>
      <c r="C159" s="73"/>
      <c r="D159" s="74"/>
      <c r="E159" s="75"/>
      <c r="F159" s="72"/>
      <c r="G159" s="170"/>
      <c r="H159" s="74"/>
      <c r="J159" s="76"/>
      <c r="K159" s="73"/>
      <c r="L159" s="74"/>
      <c r="M159" s="75"/>
      <c r="N159" s="72"/>
      <c r="O159" s="170"/>
      <c r="P159" s="73"/>
      <c r="Q159" s="74"/>
      <c r="R159" s="75"/>
      <c r="S159" s="72"/>
      <c r="T159" s="170"/>
      <c r="U159" s="92"/>
    </row>
    <row r="160" spans="1:21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228" spans="1:21" s="66" customFormat="1" ht="15.75" x14ac:dyDescent="0.25">
      <c r="A228"/>
      <c r="B228" s="5"/>
      <c r="C228" s="6"/>
      <c r="D228" s="2"/>
      <c r="E228" s="3"/>
      <c r="F228" s="11"/>
      <c r="G228" s="1"/>
      <c r="H228" s="2"/>
      <c r="I228" s="6"/>
      <c r="J228" s="4"/>
      <c r="K228" s="6"/>
      <c r="L228" s="2"/>
      <c r="M228" s="3"/>
      <c r="N228" s="5"/>
      <c r="O228" s="168"/>
      <c r="P228" s="6"/>
      <c r="Q228" s="2"/>
      <c r="R228" s="3"/>
      <c r="S228" s="5"/>
      <c r="T228" s="1"/>
      <c r="U228" s="3"/>
    </row>
    <row r="292" spans="1:21" s="66" customFormat="1" ht="15.75" x14ac:dyDescent="0.25">
      <c r="A292"/>
      <c r="B292" s="5"/>
      <c r="C292" s="6"/>
      <c r="D292" s="2"/>
      <c r="E292" s="3"/>
      <c r="F292" s="11"/>
      <c r="G292" s="1"/>
      <c r="H292" s="2"/>
      <c r="I292" s="6"/>
      <c r="J292" s="4"/>
      <c r="K292" s="6"/>
      <c r="L292" s="2"/>
      <c r="M292" s="3"/>
      <c r="N292" s="5"/>
      <c r="O292" s="168"/>
      <c r="P292" s="6"/>
      <c r="Q292" s="2"/>
      <c r="R292" s="3"/>
      <c r="S292" s="5"/>
      <c r="T292" s="1"/>
      <c r="U292" s="3"/>
    </row>
    <row r="345" spans="1:21" s="66" customFormat="1" ht="15.75" x14ac:dyDescent="0.25">
      <c r="A345"/>
      <c r="B345" s="5"/>
      <c r="C345" s="6"/>
      <c r="D345" s="2"/>
      <c r="E345" s="3"/>
      <c r="F345" s="11"/>
      <c r="G345" s="1"/>
      <c r="H345" s="2"/>
      <c r="I345" s="6"/>
      <c r="J345" s="4"/>
      <c r="K345" s="6"/>
      <c r="L345" s="2"/>
      <c r="M345" s="3"/>
      <c r="N345" s="5"/>
      <c r="O345" s="168"/>
      <c r="P345" s="6"/>
      <c r="Q345" s="2"/>
      <c r="R345" s="3"/>
      <c r="S345" s="5"/>
      <c r="T345" s="1"/>
      <c r="U345" s="3"/>
    </row>
    <row r="347" spans="1:21" s="66" customFormat="1" ht="15.75" x14ac:dyDescent="0.25">
      <c r="A347"/>
      <c r="B347" s="5"/>
      <c r="C347" s="6"/>
      <c r="D347" s="2"/>
      <c r="E347" s="3"/>
      <c r="F347" s="11"/>
      <c r="G347" s="1"/>
      <c r="H347" s="2"/>
      <c r="I347" s="6"/>
      <c r="J347" s="4"/>
      <c r="K347" s="6"/>
      <c r="L347" s="2"/>
      <c r="M347" s="3"/>
      <c r="N347" s="5"/>
      <c r="O347" s="168"/>
      <c r="P347" s="6"/>
      <c r="Q347" s="2"/>
      <c r="R347" s="3"/>
      <c r="S347" s="5"/>
      <c r="T347" s="1"/>
      <c r="U347" s="3"/>
    </row>
  </sheetData>
  <sheetProtection algorithmName="SHA-512" hashValue="/lE36aT/nq3wrjJU9ZpnavOwiLbtkXNL44eCliEFdKuweBGHYOLn5pS+GsQQNRX1MpGhVwAtmqKmwR6CEw/CGA==" saltValue="VHvRo3c6fKUkFCl2csYDaw==" spinCount="100000" sheet="1" objects="1" scenarios="1"/>
  <phoneticPr fontId="11" type="noConversion"/>
  <conditionalFormatting sqref="I1:I37 I116:I156 I39:I72 I74:I11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{660D8C76-4067-4BF3-87AC-0D167BA103B8}</x14:id>
        </ext>
      </extLst>
    </cfRule>
  </conditionalFormatting>
  <pageMargins left="0.7" right="0.7" top="0.75" bottom="0.75" header="0.3" footer="0.3"/>
  <pageSetup orientation="portrait" r:id="rId1"/>
  <ignoredErrors>
    <ignoredError sqref="U3 J3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0D8C76-4067-4BF3-87AC-0D167BA103B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I1:I37 I116:I156 I39:I72 I74:I114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CDE1-7F7A-4990-914A-27F0BDAEA751}">
  <dimension ref="A1:U190"/>
  <sheetViews>
    <sheetView showGridLines="0" topLeftCell="A63" zoomScaleNormal="100" workbookViewId="0">
      <pane xSplit="1" topLeftCell="B1" activePane="topRight" state="frozen"/>
      <selection activeCell="A25" sqref="A25"/>
      <selection pane="topRight" activeCell="A2" sqref="A2:A157"/>
    </sheetView>
  </sheetViews>
  <sheetFormatPr defaultRowHeight="15" x14ac:dyDescent="0.25"/>
  <cols>
    <col min="1" max="1" width="60.28515625" customWidth="1"/>
    <col min="2" max="2" width="14" customWidth="1"/>
    <col min="3" max="3" width="14" style="6" customWidth="1"/>
    <col min="4" max="4" width="12.140625" style="2" customWidth="1"/>
    <col min="5" max="5" width="13.28515625" style="3" customWidth="1"/>
    <col min="6" max="6" width="11.140625" style="5" customWidth="1"/>
    <col min="7" max="7" width="15.28515625" style="1" customWidth="1"/>
    <col min="8" max="8" width="16" customWidth="1"/>
    <col min="9" max="9" width="15.5703125" customWidth="1"/>
    <col min="10" max="10" width="12.140625" style="4" customWidth="1"/>
    <col min="11" max="11" width="11.42578125" style="6" customWidth="1"/>
    <col min="12" max="12" width="9.5703125" style="2" customWidth="1"/>
    <col min="13" max="13" width="11.140625" style="3" customWidth="1"/>
    <col min="14" max="14" width="11.28515625" style="5" customWidth="1"/>
    <col min="15" max="15" width="15" style="1" customWidth="1"/>
    <col min="16" max="16" width="13.28515625" style="6" customWidth="1"/>
    <col min="17" max="17" width="11.28515625" style="2" customWidth="1"/>
    <col min="18" max="18" width="17.140625" style="3" customWidth="1"/>
    <col min="19" max="19" width="11.28515625" style="5" customWidth="1"/>
    <col min="20" max="20" width="11.28515625" style="2" customWidth="1"/>
    <col min="21" max="21" width="12.42578125" style="3" customWidth="1"/>
  </cols>
  <sheetData>
    <row r="1" spans="1:21" x14ac:dyDescent="0.25">
      <c r="A1" s="12" t="s">
        <v>175</v>
      </c>
      <c r="B1" s="13"/>
      <c r="C1" s="13"/>
      <c r="D1" s="180"/>
      <c r="E1" s="181"/>
      <c r="F1" s="258"/>
      <c r="G1" s="237"/>
      <c r="H1" s="12"/>
      <c r="I1" s="12"/>
      <c r="J1" s="20"/>
      <c r="K1" s="12"/>
      <c r="L1" s="21"/>
      <c r="M1" s="22"/>
      <c r="N1" s="23"/>
      <c r="O1" s="24"/>
      <c r="P1" s="12"/>
      <c r="Q1" s="21"/>
      <c r="R1" s="22"/>
      <c r="S1" s="23"/>
      <c r="T1" s="24"/>
      <c r="U1" s="22"/>
    </row>
    <row r="2" spans="1:21" x14ac:dyDescent="0.25">
      <c r="A2" s="25" t="s">
        <v>14</v>
      </c>
      <c r="B2" s="26" t="s">
        <v>12</v>
      </c>
      <c r="C2" s="32" t="s">
        <v>5</v>
      </c>
      <c r="D2" s="31" t="s">
        <v>15</v>
      </c>
      <c r="E2" s="34" t="s">
        <v>17</v>
      </c>
      <c r="F2" s="26" t="s">
        <v>16</v>
      </c>
      <c r="G2" s="160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160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160" t="s">
        <v>3</v>
      </c>
      <c r="U2" s="36" t="s">
        <v>28</v>
      </c>
    </row>
    <row r="3" spans="1:21" ht="15.75" thickBot="1" x14ac:dyDescent="0.3">
      <c r="A3" s="37"/>
      <c r="B3" s="183" t="s">
        <v>4</v>
      </c>
      <c r="C3" s="184"/>
      <c r="D3" s="185"/>
      <c r="E3" s="186"/>
      <c r="F3" s="183"/>
      <c r="G3" s="226"/>
      <c r="H3" s="185" t="s">
        <v>7</v>
      </c>
      <c r="I3" s="184" t="s">
        <v>7</v>
      </c>
      <c r="J3" s="187"/>
      <c r="K3" s="184" t="s">
        <v>9</v>
      </c>
      <c r="L3" s="185" t="s">
        <v>18</v>
      </c>
      <c r="M3" s="186" t="s">
        <v>26</v>
      </c>
      <c r="N3" s="183" t="s">
        <v>26</v>
      </c>
      <c r="O3" s="226" t="s">
        <v>9</v>
      </c>
      <c r="P3" s="184" t="s">
        <v>10</v>
      </c>
      <c r="Q3" s="185" t="s">
        <v>10</v>
      </c>
      <c r="R3" s="186" t="s">
        <v>10</v>
      </c>
      <c r="S3" s="183" t="s">
        <v>10</v>
      </c>
      <c r="T3" s="226" t="s">
        <v>10</v>
      </c>
      <c r="U3" s="188"/>
    </row>
    <row r="4" spans="1:21" x14ac:dyDescent="0.25">
      <c r="A4" s="40" t="s">
        <v>100</v>
      </c>
      <c r="B4" s="47"/>
      <c r="C4" s="48"/>
      <c r="D4" s="49"/>
      <c r="E4" s="50"/>
      <c r="F4" s="47"/>
      <c r="G4" s="209"/>
      <c r="H4" s="49"/>
      <c r="I4" s="48"/>
      <c r="J4" s="51"/>
      <c r="K4" s="48"/>
      <c r="L4" s="49"/>
      <c r="M4" s="50"/>
      <c r="N4" s="47"/>
      <c r="O4" s="209"/>
      <c r="P4" s="48"/>
      <c r="Q4" s="49"/>
      <c r="R4" s="50"/>
      <c r="S4" s="47"/>
      <c r="T4" s="209"/>
      <c r="U4" s="54"/>
    </row>
    <row r="5" spans="1:21" x14ac:dyDescent="0.25">
      <c r="A5" s="189" t="s">
        <v>154</v>
      </c>
      <c r="B5" s="47">
        <f>'DAY1'!H5</f>
        <v>0</v>
      </c>
      <c r="C5" s="48">
        <v>0</v>
      </c>
      <c r="D5" s="49">
        <v>0</v>
      </c>
      <c r="E5" s="50">
        <v>0</v>
      </c>
      <c r="F5" s="47">
        <v>0</v>
      </c>
      <c r="G5" s="209">
        <v>0</v>
      </c>
      <c r="H5" s="49">
        <f>+(Table14[[#This Row],[OPENING ]]+Table14[[#This Row],[RECEIPTS]]+Table14[[#This Row],[RETURNS]])-(Table14[[#This Row],[ISSUES]]+Table14[[#This Row],[EXCHANGED]]+Table14[[#This Row],[SALES]])</f>
        <v>0</v>
      </c>
      <c r="I5" s="48"/>
      <c r="J5" s="51">
        <f>+I5-H5</f>
        <v>0</v>
      </c>
      <c r="K5" s="48">
        <f>+'DAY1'!K5+'DAY2'!C5</f>
        <v>0</v>
      </c>
      <c r="L5" s="49">
        <f>+'DAY1'!L5+'DAY2'!D5</f>
        <v>0</v>
      </c>
      <c r="M5" s="50">
        <f>+'DAY1'!M5+'DAY2'!E5</f>
        <v>0</v>
      </c>
      <c r="N5" s="47">
        <f>+'DAY1'!N5+'DAY2'!F5</f>
        <v>0</v>
      </c>
      <c r="O5" s="209">
        <f>+'DAY1'!O5+'DAY2'!G5</f>
        <v>0</v>
      </c>
      <c r="P5" s="48">
        <f>+Table14[[#This Row],[RECEIPTS TO]]/1</f>
        <v>0</v>
      </c>
      <c r="Q5" s="49">
        <f>+Table14[[#This Row],[RETURNS ]]/1</f>
        <v>0</v>
      </c>
      <c r="R5" s="50">
        <f>+Table14[[#This Row],[EXCHANGED TO]]/1</f>
        <v>0</v>
      </c>
      <c r="S5" s="47">
        <f>+Table14[[#This Row],[SALES TO]]/1</f>
        <v>0</v>
      </c>
      <c r="T5" s="209">
        <f>+Table14[[#This Row],[ISSUES TO]]/1</f>
        <v>0</v>
      </c>
      <c r="U5" s="54">
        <f>IFERROR(+H5/(P5+Q5+R5+S5+T5),0)</f>
        <v>0</v>
      </c>
    </row>
    <row r="6" spans="1:21" x14ac:dyDescent="0.25">
      <c r="A6" s="189"/>
      <c r="B6" s="47">
        <f>'DAY1'!H6</f>
        <v>0</v>
      </c>
      <c r="C6" s="48">
        <v>0</v>
      </c>
      <c r="D6" s="49">
        <v>0</v>
      </c>
      <c r="E6" s="50">
        <v>0</v>
      </c>
      <c r="F6" s="47">
        <v>0</v>
      </c>
      <c r="G6" s="209">
        <v>0</v>
      </c>
      <c r="H6" s="49">
        <f>+(Table14[[#This Row],[OPENING ]]+Table14[[#This Row],[RECEIPTS]]+Table14[[#This Row],[RETURNS]])-(Table14[[#This Row],[ISSUES]]+Table14[[#This Row],[EXCHANGED]]+Table14[[#This Row],[SALES]])</f>
        <v>0</v>
      </c>
      <c r="I6" s="48"/>
      <c r="J6" s="51">
        <f t="shared" ref="J6:J26" si="0">+I6-H6</f>
        <v>0</v>
      </c>
      <c r="K6" s="48">
        <f>+'DAY1'!K6+'DAY2'!C6</f>
        <v>0</v>
      </c>
      <c r="L6" s="49">
        <f>+'DAY1'!L6+'DAY2'!D6</f>
        <v>0</v>
      </c>
      <c r="M6" s="50">
        <f>+'DAY1'!M6+'DAY2'!E6</f>
        <v>0</v>
      </c>
      <c r="N6" s="47">
        <f>+'DAY1'!N6+'DAY2'!F6</f>
        <v>0</v>
      </c>
      <c r="O6" s="209">
        <f>+'DAY1'!O6+'DAY2'!G6</f>
        <v>0</v>
      </c>
      <c r="P6" s="48">
        <f>+Table14[[#This Row],[RECEIPTS TO]]/1</f>
        <v>0</v>
      </c>
      <c r="Q6" s="49">
        <f>+Table14[[#This Row],[RETURNS ]]/1</f>
        <v>0</v>
      </c>
      <c r="R6" s="50">
        <f>+Table14[[#This Row],[EXCHANGED TO]]/1</f>
        <v>0</v>
      </c>
      <c r="S6" s="47">
        <f>+Table14[[#This Row],[SALES TO]]/1</f>
        <v>0</v>
      </c>
      <c r="T6" s="209">
        <f>+Table14[[#This Row],[ISSUES TO]]/1</f>
        <v>0</v>
      </c>
      <c r="U6" s="54">
        <f t="shared" ref="U6:U26" si="1">IFERROR(+H6/(P6+Q6+R6+S6+T6),0)</f>
        <v>0</v>
      </c>
    </row>
    <row r="7" spans="1:21" x14ac:dyDescent="0.25">
      <c r="A7" s="189"/>
      <c r="B7" s="47">
        <f>'DAY1'!H7</f>
        <v>0</v>
      </c>
      <c r="C7" s="48">
        <v>0</v>
      </c>
      <c r="D7" s="49">
        <v>0</v>
      </c>
      <c r="E7" s="50">
        <v>0</v>
      </c>
      <c r="F7" s="47">
        <v>0</v>
      </c>
      <c r="G7" s="209">
        <v>0</v>
      </c>
      <c r="H7" s="49">
        <f>+(Table14[[#This Row],[OPENING ]]+Table14[[#This Row],[RECEIPTS]]+Table14[[#This Row],[RETURNS]])-(Table14[[#This Row],[ISSUES]]+Table14[[#This Row],[EXCHANGED]]+Table14[[#This Row],[SALES]])</f>
        <v>0</v>
      </c>
      <c r="I7" s="48"/>
      <c r="J7" s="51">
        <f t="shared" si="0"/>
        <v>0</v>
      </c>
      <c r="K7" s="48">
        <f>+'DAY1'!K7+'DAY2'!C7</f>
        <v>0</v>
      </c>
      <c r="L7" s="49">
        <f>+'DAY1'!L7+'DAY2'!D7</f>
        <v>0</v>
      </c>
      <c r="M7" s="50">
        <f>+'DAY1'!M7+'DAY2'!E7</f>
        <v>0</v>
      </c>
      <c r="N7" s="47">
        <f>+'DAY1'!N7+'DAY2'!F7</f>
        <v>0</v>
      </c>
      <c r="O7" s="209">
        <f>+'DAY1'!O7+'DAY2'!G7</f>
        <v>0</v>
      </c>
      <c r="P7" s="48">
        <f>+Table14[[#This Row],[RECEIPTS TO]]/1</f>
        <v>0</v>
      </c>
      <c r="Q7" s="49">
        <f>+Table14[[#This Row],[RETURNS ]]/1</f>
        <v>0</v>
      </c>
      <c r="R7" s="50">
        <f>+Table14[[#This Row],[EXCHANGED TO]]/1</f>
        <v>0</v>
      </c>
      <c r="S7" s="47">
        <f>+Table14[[#This Row],[SALES TO]]/1</f>
        <v>0</v>
      </c>
      <c r="T7" s="209">
        <f>+Table14[[#This Row],[ISSUES TO]]/1</f>
        <v>0</v>
      </c>
      <c r="U7" s="54">
        <f t="shared" si="1"/>
        <v>0</v>
      </c>
    </row>
    <row r="8" spans="1:21" x14ac:dyDescent="0.25">
      <c r="A8" s="189" t="s">
        <v>30</v>
      </c>
      <c r="B8" s="47">
        <f>'DAY1'!H8</f>
        <v>8.5</v>
      </c>
      <c r="C8" s="48">
        <v>0</v>
      </c>
      <c r="D8" s="49">
        <v>0</v>
      </c>
      <c r="E8" s="50">
        <v>0</v>
      </c>
      <c r="F8" s="47">
        <v>0</v>
      </c>
      <c r="G8" s="209">
        <v>0</v>
      </c>
      <c r="H8" s="49">
        <f>+(Table14[[#This Row],[OPENING ]]+Table14[[#This Row],[RECEIPTS]]+Table14[[#This Row],[RETURNS]])-(Table14[[#This Row],[ISSUES]]+Table14[[#This Row],[EXCHANGED]]+Table14[[#This Row],[SALES]])</f>
        <v>8.5</v>
      </c>
      <c r="I8" s="48">
        <v>8.5</v>
      </c>
      <c r="J8" s="51">
        <f t="shared" si="0"/>
        <v>0</v>
      </c>
      <c r="K8" s="48">
        <f>+'DAY1'!K8+'DAY2'!C8</f>
        <v>0</v>
      </c>
      <c r="L8" s="49">
        <f>+'DAY1'!L8+'DAY2'!D8</f>
        <v>0</v>
      </c>
      <c r="M8" s="50">
        <f>+'DAY1'!M8+'DAY2'!E8</f>
        <v>0</v>
      </c>
      <c r="N8" s="47">
        <f>+'DAY1'!N8+'DAY2'!F8</f>
        <v>0</v>
      </c>
      <c r="O8" s="209">
        <f>+'DAY1'!O8+'DAY2'!G8</f>
        <v>0</v>
      </c>
      <c r="P8" s="48">
        <f>+Table14[[#This Row],[RECEIPTS TO]]/1</f>
        <v>0</v>
      </c>
      <c r="Q8" s="49">
        <f>+Table14[[#This Row],[RETURNS ]]/1</f>
        <v>0</v>
      </c>
      <c r="R8" s="50">
        <f>+Table14[[#This Row],[EXCHANGED TO]]/1</f>
        <v>0</v>
      </c>
      <c r="S8" s="47">
        <f>+Table14[[#This Row],[SALES TO]]/1</f>
        <v>0</v>
      </c>
      <c r="T8" s="209">
        <f>+Table14[[#This Row],[ISSUES TO]]/1</f>
        <v>0</v>
      </c>
      <c r="U8" s="54">
        <f t="shared" si="1"/>
        <v>0</v>
      </c>
    </row>
    <row r="9" spans="1:21" x14ac:dyDescent="0.25">
      <c r="A9" s="189" t="s">
        <v>31</v>
      </c>
      <c r="B9" s="47">
        <f>'DAY1'!H9</f>
        <v>15</v>
      </c>
      <c r="C9" s="48">
        <v>0</v>
      </c>
      <c r="D9" s="49">
        <v>0</v>
      </c>
      <c r="E9" s="50">
        <v>0</v>
      </c>
      <c r="F9" s="47">
        <v>0</v>
      </c>
      <c r="G9" s="209">
        <v>0</v>
      </c>
      <c r="H9" s="49">
        <f>+(Table14[[#This Row],[OPENING ]]+Table14[[#This Row],[RECEIPTS]]+Table14[[#This Row],[RETURNS]])-(Table14[[#This Row],[ISSUES]]+Table14[[#This Row],[EXCHANGED]]+Table14[[#This Row],[SALES]])</f>
        <v>15</v>
      </c>
      <c r="I9" s="48">
        <v>15</v>
      </c>
      <c r="J9" s="51">
        <f t="shared" si="0"/>
        <v>0</v>
      </c>
      <c r="K9" s="48">
        <f>+'DAY1'!K9+'DAY2'!C9</f>
        <v>0</v>
      </c>
      <c r="L9" s="49">
        <f>+'DAY1'!L9+'DAY2'!D9</f>
        <v>0</v>
      </c>
      <c r="M9" s="50">
        <f>+'DAY1'!M9+'DAY2'!E9</f>
        <v>0</v>
      </c>
      <c r="N9" s="47">
        <f>+'DAY1'!N9+'DAY2'!F9</f>
        <v>0</v>
      </c>
      <c r="O9" s="209">
        <f>+'DAY1'!O9+'DAY2'!G9</f>
        <v>0</v>
      </c>
      <c r="P9" s="48">
        <f>+Table14[[#This Row],[RECEIPTS TO]]/1</f>
        <v>0</v>
      </c>
      <c r="Q9" s="49">
        <f>+Table14[[#This Row],[RETURNS ]]/1</f>
        <v>0</v>
      </c>
      <c r="R9" s="50">
        <f>+Table14[[#This Row],[EXCHANGED TO]]/1</f>
        <v>0</v>
      </c>
      <c r="S9" s="47">
        <f>+Table14[[#This Row],[SALES TO]]/1</f>
        <v>0</v>
      </c>
      <c r="T9" s="209">
        <f>+Table14[[#This Row],[ISSUES TO]]/1</f>
        <v>0</v>
      </c>
      <c r="U9" s="54">
        <f t="shared" si="1"/>
        <v>0</v>
      </c>
    </row>
    <row r="10" spans="1:21" x14ac:dyDescent="0.25">
      <c r="A10" s="189" t="s">
        <v>32</v>
      </c>
      <c r="B10" s="47">
        <f>'DAY1'!H10</f>
        <v>18</v>
      </c>
      <c r="C10" s="48">
        <v>0</v>
      </c>
      <c r="D10" s="49">
        <v>0</v>
      </c>
      <c r="E10" s="50">
        <v>0</v>
      </c>
      <c r="F10" s="47">
        <v>0</v>
      </c>
      <c r="G10" s="209">
        <v>0</v>
      </c>
      <c r="H10" s="49">
        <f>+(Table14[[#This Row],[OPENING ]]+Table14[[#This Row],[RECEIPTS]]+Table14[[#This Row],[RETURNS]])-(Table14[[#This Row],[ISSUES]]+Table14[[#This Row],[EXCHANGED]]+Table14[[#This Row],[SALES]])</f>
        <v>18</v>
      </c>
      <c r="I10" s="48">
        <v>18</v>
      </c>
      <c r="J10" s="51">
        <f t="shared" si="0"/>
        <v>0</v>
      </c>
      <c r="K10" s="48">
        <f>+'DAY1'!K10+'DAY2'!C10</f>
        <v>0</v>
      </c>
      <c r="L10" s="49">
        <f>+'DAY1'!L10+'DAY2'!D10</f>
        <v>0</v>
      </c>
      <c r="M10" s="50">
        <f>+'DAY1'!M10+'DAY2'!E10</f>
        <v>0</v>
      </c>
      <c r="N10" s="47">
        <f>+'DAY1'!N10+'DAY2'!F10</f>
        <v>0</v>
      </c>
      <c r="O10" s="209">
        <f>+'DAY1'!O10+'DAY2'!G10</f>
        <v>0</v>
      </c>
      <c r="P10" s="48">
        <f>+Table14[[#This Row],[RECEIPTS TO]]/1</f>
        <v>0</v>
      </c>
      <c r="Q10" s="49">
        <f>+Table14[[#This Row],[RETURNS ]]/1</f>
        <v>0</v>
      </c>
      <c r="R10" s="50">
        <f>+Table14[[#This Row],[EXCHANGED TO]]/1</f>
        <v>0</v>
      </c>
      <c r="S10" s="47">
        <f>+Table14[[#This Row],[SALES TO]]/1</f>
        <v>0</v>
      </c>
      <c r="T10" s="209">
        <f>+Table14[[#This Row],[ISSUES TO]]/1</f>
        <v>0</v>
      </c>
      <c r="U10" s="54">
        <f t="shared" si="1"/>
        <v>0</v>
      </c>
    </row>
    <row r="11" spans="1:21" x14ac:dyDescent="0.25">
      <c r="A11" s="189" t="s">
        <v>62</v>
      </c>
      <c r="B11" s="47">
        <f>'DAY1'!H11</f>
        <v>10</v>
      </c>
      <c r="C11" s="48">
        <v>0</v>
      </c>
      <c r="D11" s="49">
        <v>0</v>
      </c>
      <c r="E11" s="50">
        <v>0</v>
      </c>
      <c r="F11" s="47">
        <v>0</v>
      </c>
      <c r="G11" s="209">
        <v>0</v>
      </c>
      <c r="H11" s="49">
        <f>+(Table14[[#This Row],[OPENING ]]+Table14[[#This Row],[RECEIPTS]]+Table14[[#This Row],[RETURNS]])-(Table14[[#This Row],[ISSUES]]+Table14[[#This Row],[EXCHANGED]]+Table14[[#This Row],[SALES]])</f>
        <v>10</v>
      </c>
      <c r="I11" s="48">
        <v>10</v>
      </c>
      <c r="J11" s="51">
        <f t="shared" si="0"/>
        <v>0</v>
      </c>
      <c r="K11" s="48">
        <f>+'DAY1'!K11+'DAY2'!C11</f>
        <v>0</v>
      </c>
      <c r="L11" s="49">
        <f>+'DAY1'!L11+'DAY2'!D11</f>
        <v>0</v>
      </c>
      <c r="M11" s="50">
        <f>+'DAY1'!M11+'DAY2'!E11</f>
        <v>0</v>
      </c>
      <c r="N11" s="47">
        <f>+'DAY1'!N11+'DAY2'!F11</f>
        <v>0</v>
      </c>
      <c r="O11" s="209">
        <f>+'DAY1'!O11+'DAY2'!G11</f>
        <v>0</v>
      </c>
      <c r="P11" s="48">
        <f>+Table14[[#This Row],[RECEIPTS TO]]/1</f>
        <v>0</v>
      </c>
      <c r="Q11" s="49">
        <f>+Table14[[#This Row],[RETURNS ]]/1</f>
        <v>0</v>
      </c>
      <c r="R11" s="50">
        <f>+Table14[[#This Row],[EXCHANGED TO]]/1</f>
        <v>0</v>
      </c>
      <c r="S11" s="47">
        <f>+Table14[[#This Row],[SALES TO]]/1</f>
        <v>0</v>
      </c>
      <c r="T11" s="209">
        <f>+Table14[[#This Row],[ISSUES TO]]/1</f>
        <v>0</v>
      </c>
      <c r="U11" s="54">
        <f t="shared" si="1"/>
        <v>0</v>
      </c>
    </row>
    <row r="12" spans="1:21" x14ac:dyDescent="0.25">
      <c r="A12" s="189" t="s">
        <v>101</v>
      </c>
      <c r="B12" s="47">
        <f>'DAY1'!H12</f>
        <v>28.6</v>
      </c>
      <c r="C12" s="48">
        <v>0</v>
      </c>
      <c r="D12" s="49">
        <v>0</v>
      </c>
      <c r="E12" s="50">
        <v>0</v>
      </c>
      <c r="F12" s="47">
        <v>0</v>
      </c>
      <c r="G12" s="209">
        <v>0</v>
      </c>
      <c r="H12" s="49">
        <f>+(Table14[[#This Row],[OPENING ]]+Table14[[#This Row],[RECEIPTS]]+Table14[[#This Row],[RETURNS]])-(Table14[[#This Row],[ISSUES]]+Table14[[#This Row],[EXCHANGED]]+Table14[[#This Row],[SALES]])</f>
        <v>28.6</v>
      </c>
      <c r="I12" s="48">
        <v>28.6</v>
      </c>
      <c r="J12" s="51">
        <f t="shared" si="0"/>
        <v>0</v>
      </c>
      <c r="K12" s="48">
        <f>+'DAY1'!K12+'DAY2'!C12</f>
        <v>0</v>
      </c>
      <c r="L12" s="49">
        <f>+'DAY1'!L12+'DAY2'!D12</f>
        <v>0</v>
      </c>
      <c r="M12" s="50">
        <f>+'DAY1'!M12+'DAY2'!E12</f>
        <v>0</v>
      </c>
      <c r="N12" s="47">
        <f>+'DAY1'!N12+'DAY2'!F12</f>
        <v>0</v>
      </c>
      <c r="O12" s="209">
        <f>+'DAY1'!O12+'DAY2'!G12</f>
        <v>0</v>
      </c>
      <c r="P12" s="48">
        <f>+Table14[[#This Row],[RECEIPTS TO]]/1</f>
        <v>0</v>
      </c>
      <c r="Q12" s="49">
        <f>+Table14[[#This Row],[RETURNS ]]/1</f>
        <v>0</v>
      </c>
      <c r="R12" s="50">
        <f>+Table14[[#This Row],[EXCHANGED TO]]/1</f>
        <v>0</v>
      </c>
      <c r="S12" s="47">
        <f>+Table14[[#This Row],[SALES TO]]/1</f>
        <v>0</v>
      </c>
      <c r="T12" s="209">
        <f>+Table14[[#This Row],[ISSUES TO]]/1</f>
        <v>0</v>
      </c>
      <c r="U12" s="54">
        <f t="shared" si="1"/>
        <v>0</v>
      </c>
    </row>
    <row r="13" spans="1:21" x14ac:dyDescent="0.25">
      <c r="A13" s="189" t="s">
        <v>102</v>
      </c>
      <c r="B13" s="47">
        <f>'DAY1'!H13</f>
        <v>23.5</v>
      </c>
      <c r="C13" s="48">
        <v>0</v>
      </c>
      <c r="D13" s="49">
        <v>0</v>
      </c>
      <c r="E13" s="50">
        <v>0</v>
      </c>
      <c r="F13" s="47">
        <v>0</v>
      </c>
      <c r="G13" s="209">
        <v>0</v>
      </c>
      <c r="H13" s="49">
        <f>+(Table14[[#This Row],[OPENING ]]+Table14[[#This Row],[RECEIPTS]]+Table14[[#This Row],[RETURNS]])-(Table14[[#This Row],[ISSUES]]+Table14[[#This Row],[EXCHANGED]]+Table14[[#This Row],[SALES]])</f>
        <v>23.5</v>
      </c>
      <c r="I13" s="48">
        <v>23.5</v>
      </c>
      <c r="J13" s="51">
        <f t="shared" si="0"/>
        <v>0</v>
      </c>
      <c r="K13" s="48">
        <f>+'DAY1'!K13+'DAY2'!C13</f>
        <v>0</v>
      </c>
      <c r="L13" s="49">
        <f>+'DAY1'!L13+'DAY2'!D13</f>
        <v>0</v>
      </c>
      <c r="M13" s="50">
        <f>+'DAY1'!M13+'DAY2'!E13</f>
        <v>0</v>
      </c>
      <c r="N13" s="47">
        <f>+'DAY1'!N13+'DAY2'!F13</f>
        <v>0</v>
      </c>
      <c r="O13" s="209">
        <f>+'DAY1'!O13+'DAY2'!G13</f>
        <v>0</v>
      </c>
      <c r="P13" s="48">
        <f>+Table14[[#This Row],[RECEIPTS TO]]/1</f>
        <v>0</v>
      </c>
      <c r="Q13" s="49">
        <f>+Table14[[#This Row],[RETURNS ]]/1</f>
        <v>0</v>
      </c>
      <c r="R13" s="50">
        <f>+Table14[[#This Row],[EXCHANGED TO]]/1</f>
        <v>0</v>
      </c>
      <c r="S13" s="47">
        <f>+Table14[[#This Row],[SALES TO]]/1</f>
        <v>0</v>
      </c>
      <c r="T13" s="209">
        <f>+Table14[[#This Row],[ISSUES TO]]/1</f>
        <v>0</v>
      </c>
      <c r="U13" s="54">
        <f t="shared" si="1"/>
        <v>0</v>
      </c>
    </row>
    <row r="14" spans="1:21" x14ac:dyDescent="0.25">
      <c r="A14" s="189" t="s">
        <v>103</v>
      </c>
      <c r="B14" s="47">
        <f>'DAY1'!H14</f>
        <v>30.5</v>
      </c>
      <c r="C14" s="48">
        <v>0</v>
      </c>
      <c r="D14" s="49">
        <v>0</v>
      </c>
      <c r="E14" s="50">
        <v>0</v>
      </c>
      <c r="F14" s="47">
        <v>0</v>
      </c>
      <c r="G14" s="209">
        <v>0</v>
      </c>
      <c r="H14" s="49">
        <f>+(Table14[[#This Row],[OPENING ]]+Table14[[#This Row],[RECEIPTS]]+Table14[[#This Row],[RETURNS]])-(Table14[[#This Row],[ISSUES]]+Table14[[#This Row],[EXCHANGED]]+Table14[[#This Row],[SALES]])</f>
        <v>30.5</v>
      </c>
      <c r="I14" s="48">
        <v>30.5</v>
      </c>
      <c r="J14" s="51">
        <f t="shared" si="0"/>
        <v>0</v>
      </c>
      <c r="K14" s="48">
        <f>+'DAY1'!K14+'DAY2'!C14</f>
        <v>0</v>
      </c>
      <c r="L14" s="49">
        <f>+'DAY1'!L14+'DAY2'!D14</f>
        <v>0</v>
      </c>
      <c r="M14" s="50">
        <f>+'DAY1'!M14+'DAY2'!E14</f>
        <v>0</v>
      </c>
      <c r="N14" s="47">
        <f>+'DAY1'!N14+'DAY2'!F14</f>
        <v>0</v>
      </c>
      <c r="O14" s="209">
        <f>+'DAY1'!O14+'DAY2'!G14</f>
        <v>0</v>
      </c>
      <c r="P14" s="48">
        <f>+Table14[[#This Row],[RECEIPTS TO]]/1</f>
        <v>0</v>
      </c>
      <c r="Q14" s="49">
        <f>+Table14[[#This Row],[RETURNS ]]/1</f>
        <v>0</v>
      </c>
      <c r="R14" s="50">
        <f>+Table14[[#This Row],[EXCHANGED TO]]/1</f>
        <v>0</v>
      </c>
      <c r="S14" s="47">
        <f>+Table14[[#This Row],[SALES TO]]/1</f>
        <v>0</v>
      </c>
      <c r="T14" s="209">
        <f>+Table14[[#This Row],[ISSUES TO]]/1</f>
        <v>0</v>
      </c>
      <c r="U14" s="54">
        <f t="shared" si="1"/>
        <v>0</v>
      </c>
    </row>
    <row r="15" spans="1:21" x14ac:dyDescent="0.25">
      <c r="A15" s="189" t="s">
        <v>104</v>
      </c>
      <c r="B15" s="47">
        <f>'DAY1'!H15</f>
        <v>33.5</v>
      </c>
      <c r="C15" s="48">
        <v>0</v>
      </c>
      <c r="D15" s="49">
        <v>0</v>
      </c>
      <c r="E15" s="50">
        <v>0</v>
      </c>
      <c r="F15" s="47">
        <v>0</v>
      </c>
      <c r="G15" s="209">
        <v>0</v>
      </c>
      <c r="H15" s="49">
        <f>+(Table14[[#This Row],[OPENING ]]+Table14[[#This Row],[RECEIPTS]]+Table14[[#This Row],[RETURNS]])-(Table14[[#This Row],[ISSUES]]+Table14[[#This Row],[EXCHANGED]]+Table14[[#This Row],[SALES]])</f>
        <v>33.5</v>
      </c>
      <c r="I15" s="48">
        <v>33.5</v>
      </c>
      <c r="J15" s="51">
        <f t="shared" si="0"/>
        <v>0</v>
      </c>
      <c r="K15" s="48">
        <f>+'DAY1'!K15+'DAY2'!C15</f>
        <v>0</v>
      </c>
      <c r="L15" s="49">
        <f>+'DAY1'!L15+'DAY2'!D15</f>
        <v>0</v>
      </c>
      <c r="M15" s="50">
        <f>+'DAY1'!M15+'DAY2'!E15</f>
        <v>0</v>
      </c>
      <c r="N15" s="47">
        <f>+'DAY1'!N15+'DAY2'!F15</f>
        <v>0</v>
      </c>
      <c r="O15" s="209">
        <f>+'DAY1'!O15+'DAY2'!G15</f>
        <v>0</v>
      </c>
      <c r="P15" s="48">
        <f>+Table14[[#This Row],[RECEIPTS TO]]/1</f>
        <v>0</v>
      </c>
      <c r="Q15" s="49">
        <f>+Table14[[#This Row],[RETURNS ]]/1</f>
        <v>0</v>
      </c>
      <c r="R15" s="50">
        <f>+Table14[[#This Row],[EXCHANGED TO]]/1</f>
        <v>0</v>
      </c>
      <c r="S15" s="47">
        <f>+Table14[[#This Row],[SALES TO]]/1</f>
        <v>0</v>
      </c>
      <c r="T15" s="209">
        <f>+Table14[[#This Row],[ISSUES TO]]/1</f>
        <v>0</v>
      </c>
      <c r="U15" s="54">
        <f t="shared" si="1"/>
        <v>0</v>
      </c>
    </row>
    <row r="16" spans="1:21" x14ac:dyDescent="0.25">
      <c r="A16" s="189" t="s">
        <v>64</v>
      </c>
      <c r="B16" s="47">
        <f>'DAY1'!H16</f>
        <v>36</v>
      </c>
      <c r="C16" s="48">
        <v>0</v>
      </c>
      <c r="D16" s="49">
        <v>0</v>
      </c>
      <c r="E16" s="50">
        <v>0</v>
      </c>
      <c r="F16" s="47">
        <v>0</v>
      </c>
      <c r="G16" s="209">
        <v>0</v>
      </c>
      <c r="H16" s="49">
        <f>+(Table14[[#This Row],[OPENING ]]+Table14[[#This Row],[RECEIPTS]]+Table14[[#This Row],[RETURNS]])-(Table14[[#This Row],[ISSUES]]+Table14[[#This Row],[EXCHANGED]]+Table14[[#This Row],[SALES]])</f>
        <v>36</v>
      </c>
      <c r="I16" s="48">
        <v>36</v>
      </c>
      <c r="J16" s="51">
        <f t="shared" si="0"/>
        <v>0</v>
      </c>
      <c r="K16" s="48">
        <f>+'DAY1'!K16+'DAY2'!C16</f>
        <v>0</v>
      </c>
      <c r="L16" s="49">
        <f>+'DAY1'!L16+'DAY2'!D16</f>
        <v>0</v>
      </c>
      <c r="M16" s="50">
        <f>+'DAY1'!M16+'DAY2'!E16</f>
        <v>0</v>
      </c>
      <c r="N16" s="47">
        <f>+'DAY1'!N16+'DAY2'!F16</f>
        <v>0</v>
      </c>
      <c r="O16" s="209">
        <f>+'DAY1'!O16+'DAY2'!G16</f>
        <v>0</v>
      </c>
      <c r="P16" s="48">
        <f>+Table14[[#This Row],[RECEIPTS TO]]/1</f>
        <v>0</v>
      </c>
      <c r="Q16" s="49">
        <f>+Table14[[#This Row],[RETURNS ]]/1</f>
        <v>0</v>
      </c>
      <c r="R16" s="50">
        <f>+Table14[[#This Row],[EXCHANGED TO]]/1</f>
        <v>0</v>
      </c>
      <c r="S16" s="47">
        <f>+Table14[[#This Row],[SALES TO]]/1</f>
        <v>0</v>
      </c>
      <c r="T16" s="209">
        <f>+Table14[[#This Row],[ISSUES TO]]/1</f>
        <v>0</v>
      </c>
      <c r="U16" s="54">
        <f t="shared" si="1"/>
        <v>0</v>
      </c>
    </row>
    <row r="17" spans="1:21" x14ac:dyDescent="0.25">
      <c r="A17" s="189" t="s">
        <v>65</v>
      </c>
      <c r="B17" s="47">
        <f>'DAY1'!H17</f>
        <v>0</v>
      </c>
      <c r="C17" s="48">
        <v>0</v>
      </c>
      <c r="D17" s="49">
        <v>0</v>
      </c>
      <c r="E17" s="50">
        <v>0</v>
      </c>
      <c r="F17" s="47">
        <v>0</v>
      </c>
      <c r="G17" s="209">
        <v>0</v>
      </c>
      <c r="H17" s="49">
        <f>+(Table14[[#This Row],[OPENING ]]+Table14[[#This Row],[RECEIPTS]]+Table14[[#This Row],[RETURNS]])-(Table14[[#This Row],[ISSUES]]+Table14[[#This Row],[EXCHANGED]]+Table14[[#This Row],[SALES]])</f>
        <v>0</v>
      </c>
      <c r="I17" s="48"/>
      <c r="J17" s="51">
        <f t="shared" si="0"/>
        <v>0</v>
      </c>
      <c r="K17" s="48">
        <f>+'DAY1'!K17+'DAY2'!C17</f>
        <v>0</v>
      </c>
      <c r="L17" s="49">
        <f>+'DAY1'!L17+'DAY2'!D17</f>
        <v>0</v>
      </c>
      <c r="M17" s="50">
        <f>+'DAY1'!M17+'DAY2'!E17</f>
        <v>0</v>
      </c>
      <c r="N17" s="47">
        <f>+'DAY1'!N17+'DAY2'!F17</f>
        <v>0</v>
      </c>
      <c r="O17" s="209">
        <f>+'DAY1'!O17+'DAY2'!G17</f>
        <v>0</v>
      </c>
      <c r="P17" s="48">
        <f>+Table14[[#This Row],[RECEIPTS TO]]/1</f>
        <v>0</v>
      </c>
      <c r="Q17" s="49">
        <f>+Table14[[#This Row],[RETURNS ]]/1</f>
        <v>0</v>
      </c>
      <c r="R17" s="50">
        <f>+Table14[[#This Row],[EXCHANGED TO]]/1</f>
        <v>0</v>
      </c>
      <c r="S17" s="47">
        <f>+Table14[[#This Row],[SALES TO]]/1</f>
        <v>0</v>
      </c>
      <c r="T17" s="209">
        <f>+Table14[[#This Row],[ISSUES TO]]/1</f>
        <v>0</v>
      </c>
      <c r="U17" s="54">
        <f t="shared" si="1"/>
        <v>0</v>
      </c>
    </row>
    <row r="18" spans="1:21" x14ac:dyDescent="0.25">
      <c r="A18" s="189" t="s">
        <v>63</v>
      </c>
      <c r="B18" s="47">
        <f>'DAY1'!H18</f>
        <v>0</v>
      </c>
      <c r="C18" s="48">
        <v>0</v>
      </c>
      <c r="D18" s="49">
        <v>0</v>
      </c>
      <c r="E18" s="50">
        <v>0</v>
      </c>
      <c r="F18" s="47">
        <v>0</v>
      </c>
      <c r="G18" s="209">
        <v>0</v>
      </c>
      <c r="H18" s="49">
        <f>+(Table14[[#This Row],[OPENING ]]+Table14[[#This Row],[RECEIPTS]]+Table14[[#This Row],[RETURNS]])-(Table14[[#This Row],[ISSUES]]+Table14[[#This Row],[EXCHANGED]]+Table14[[#This Row],[SALES]])</f>
        <v>0</v>
      </c>
      <c r="I18" s="48"/>
      <c r="J18" s="51">
        <f t="shared" ref="J18:J24" si="2">+I18-H18</f>
        <v>0</v>
      </c>
      <c r="K18" s="48">
        <f>+'DAY1'!K18+'DAY2'!C18</f>
        <v>0</v>
      </c>
      <c r="L18" s="49">
        <f>+'DAY1'!L18+'DAY2'!D18</f>
        <v>0</v>
      </c>
      <c r="M18" s="50">
        <f>+'DAY1'!M18+'DAY2'!E18</f>
        <v>0</v>
      </c>
      <c r="N18" s="47">
        <f>+'DAY1'!N18+'DAY2'!F18</f>
        <v>0</v>
      </c>
      <c r="O18" s="209">
        <f>+'DAY1'!O18+'DAY2'!G18</f>
        <v>0</v>
      </c>
      <c r="P18" s="48">
        <f>+Table14[[#This Row],[RECEIPTS TO]]/1</f>
        <v>0</v>
      </c>
      <c r="Q18" s="49">
        <f>+Table14[[#This Row],[RETURNS ]]/1</f>
        <v>0</v>
      </c>
      <c r="R18" s="50">
        <f>+Table14[[#This Row],[EXCHANGED TO]]/1</f>
        <v>0</v>
      </c>
      <c r="S18" s="47">
        <f>+Table14[[#This Row],[SALES TO]]/1</f>
        <v>0</v>
      </c>
      <c r="T18" s="209">
        <f>+Table14[[#This Row],[ISSUES TO]]/1</f>
        <v>0</v>
      </c>
      <c r="U18" s="54">
        <f t="shared" ref="U18:U24" si="3">IFERROR(+H18/(P18+Q18+R18+S18+T18),0)</f>
        <v>0</v>
      </c>
    </row>
    <row r="19" spans="1:21" x14ac:dyDescent="0.25">
      <c r="A19" s="189" t="s">
        <v>131</v>
      </c>
      <c r="B19" s="47">
        <f>'DAY1'!H19</f>
        <v>27</v>
      </c>
      <c r="C19" s="48">
        <v>0</v>
      </c>
      <c r="D19" s="49">
        <v>0</v>
      </c>
      <c r="E19" s="50">
        <v>0</v>
      </c>
      <c r="F19" s="47">
        <v>0</v>
      </c>
      <c r="G19" s="209">
        <v>0</v>
      </c>
      <c r="H19" s="49">
        <f>+(Table14[[#This Row],[OPENING ]]+Table14[[#This Row],[RECEIPTS]]+Table14[[#This Row],[RETURNS]])-(Table14[[#This Row],[ISSUES]]+Table14[[#This Row],[EXCHANGED]]+Table14[[#This Row],[SALES]])</f>
        <v>27</v>
      </c>
      <c r="I19" s="48">
        <v>27</v>
      </c>
      <c r="J19" s="51">
        <f t="shared" si="2"/>
        <v>0</v>
      </c>
      <c r="K19" s="48">
        <f>+'DAY1'!K19+'DAY2'!C19</f>
        <v>0</v>
      </c>
      <c r="L19" s="49">
        <f>+'DAY1'!L19+'DAY2'!D19</f>
        <v>0</v>
      </c>
      <c r="M19" s="50">
        <f>+'DAY1'!M19+'DAY2'!E19</f>
        <v>0</v>
      </c>
      <c r="N19" s="47">
        <f>+'DAY1'!N19+'DAY2'!F19</f>
        <v>0</v>
      </c>
      <c r="O19" s="209">
        <f>+'DAY1'!O19+'DAY2'!G19</f>
        <v>0</v>
      </c>
      <c r="P19" s="48">
        <f>+Table14[[#This Row],[RECEIPTS TO]]/1</f>
        <v>0</v>
      </c>
      <c r="Q19" s="49">
        <f>+Table14[[#This Row],[RETURNS ]]/1</f>
        <v>0</v>
      </c>
      <c r="R19" s="50">
        <f>+Table14[[#This Row],[EXCHANGED TO]]/1</f>
        <v>0</v>
      </c>
      <c r="S19" s="47">
        <f>+Table14[[#This Row],[SALES TO]]/1</f>
        <v>0</v>
      </c>
      <c r="T19" s="209">
        <f>+Table14[[#This Row],[ISSUES TO]]/1</f>
        <v>0</v>
      </c>
      <c r="U19" s="54">
        <f t="shared" si="3"/>
        <v>0</v>
      </c>
    </row>
    <row r="20" spans="1:21" x14ac:dyDescent="0.25">
      <c r="A20" s="189" t="s">
        <v>117</v>
      </c>
      <c r="B20" s="47">
        <f>'DAY1'!H20</f>
        <v>228.5</v>
      </c>
      <c r="C20" s="48">
        <v>0</v>
      </c>
      <c r="D20" s="49">
        <v>0</v>
      </c>
      <c r="E20" s="50">
        <v>0</v>
      </c>
      <c r="F20" s="47">
        <v>0</v>
      </c>
      <c r="G20" s="209">
        <v>0</v>
      </c>
      <c r="H20" s="49">
        <f>+(Table14[[#This Row],[OPENING ]]+Table14[[#This Row],[RECEIPTS]]+Table14[[#This Row],[RETURNS]])-(Table14[[#This Row],[ISSUES]]+Table14[[#This Row],[EXCHANGED]]+Table14[[#This Row],[SALES]])</f>
        <v>228.5</v>
      </c>
      <c r="I20" s="48">
        <v>228.5</v>
      </c>
      <c r="J20" s="51">
        <f t="shared" si="2"/>
        <v>0</v>
      </c>
      <c r="K20" s="48">
        <f>+'DAY1'!K20+'DAY2'!C20</f>
        <v>0</v>
      </c>
      <c r="L20" s="49">
        <f>+'DAY1'!L20+'DAY2'!D20</f>
        <v>0</v>
      </c>
      <c r="M20" s="50">
        <f>+'DAY1'!M20+'DAY2'!E20</f>
        <v>0</v>
      </c>
      <c r="N20" s="47">
        <f>+'DAY1'!N20+'DAY2'!F20</f>
        <v>0</v>
      </c>
      <c r="O20" s="209">
        <f>+'DAY1'!O20+'DAY2'!G20</f>
        <v>0</v>
      </c>
      <c r="P20" s="48">
        <f>+Table14[[#This Row],[RECEIPTS TO]]/1</f>
        <v>0</v>
      </c>
      <c r="Q20" s="49">
        <f>+Table14[[#This Row],[RETURNS ]]/1</f>
        <v>0</v>
      </c>
      <c r="R20" s="50">
        <f>+Table14[[#This Row],[EXCHANGED TO]]/1</f>
        <v>0</v>
      </c>
      <c r="S20" s="47">
        <f>+Table14[[#This Row],[SALES TO]]/1</f>
        <v>0</v>
      </c>
      <c r="T20" s="209">
        <f>+Table14[[#This Row],[ISSUES TO]]/1</f>
        <v>0</v>
      </c>
      <c r="U20" s="54">
        <f t="shared" si="3"/>
        <v>0</v>
      </c>
    </row>
    <row r="21" spans="1:21" x14ac:dyDescent="0.25">
      <c r="A21" s="189" t="s">
        <v>129</v>
      </c>
      <c r="B21" s="47">
        <f>'DAY1'!H21</f>
        <v>70</v>
      </c>
      <c r="C21" s="48">
        <v>0</v>
      </c>
      <c r="D21" s="49">
        <v>0</v>
      </c>
      <c r="E21" s="50">
        <v>0</v>
      </c>
      <c r="F21" s="47">
        <v>0</v>
      </c>
      <c r="G21" s="209">
        <v>0</v>
      </c>
      <c r="H21" s="49">
        <f>+(Table14[[#This Row],[OPENING ]]+Table14[[#This Row],[RECEIPTS]]+Table14[[#This Row],[RETURNS]])-(Table14[[#This Row],[ISSUES]]+Table14[[#This Row],[EXCHANGED]]+Table14[[#This Row],[SALES]])</f>
        <v>70</v>
      </c>
      <c r="I21" s="48">
        <v>70</v>
      </c>
      <c r="J21" s="51">
        <f t="shared" si="2"/>
        <v>0</v>
      </c>
      <c r="K21" s="48">
        <f>+'DAY1'!K21+'DAY2'!C21</f>
        <v>0</v>
      </c>
      <c r="L21" s="49">
        <f>+'DAY1'!L21+'DAY2'!D21</f>
        <v>0</v>
      </c>
      <c r="M21" s="50">
        <f>+'DAY1'!M21+'DAY2'!E21</f>
        <v>0</v>
      </c>
      <c r="N21" s="47">
        <f>+'DAY1'!N21+'DAY2'!F21</f>
        <v>0</v>
      </c>
      <c r="O21" s="209">
        <f>+'DAY1'!O21+'DAY2'!G21</f>
        <v>0</v>
      </c>
      <c r="P21" s="48">
        <f>+Table14[[#This Row],[RECEIPTS TO]]/1</f>
        <v>0</v>
      </c>
      <c r="Q21" s="49">
        <f>+Table14[[#This Row],[RETURNS ]]/1</f>
        <v>0</v>
      </c>
      <c r="R21" s="50">
        <f>+Table14[[#This Row],[EXCHANGED TO]]/1</f>
        <v>0</v>
      </c>
      <c r="S21" s="47">
        <f>+Table14[[#This Row],[SALES TO]]/1</f>
        <v>0</v>
      </c>
      <c r="T21" s="209">
        <f>+Table14[[#This Row],[ISSUES TO]]/1</f>
        <v>0</v>
      </c>
      <c r="U21" s="54">
        <f t="shared" si="3"/>
        <v>0</v>
      </c>
    </row>
    <row r="22" spans="1:21" x14ac:dyDescent="0.25">
      <c r="A22" s="189" t="s">
        <v>163</v>
      </c>
      <c r="B22" s="47">
        <f>'DAY1'!H22</f>
        <v>14</v>
      </c>
      <c r="C22" s="48">
        <v>0</v>
      </c>
      <c r="D22" s="49">
        <v>0</v>
      </c>
      <c r="E22" s="50">
        <v>0</v>
      </c>
      <c r="F22" s="47">
        <v>0</v>
      </c>
      <c r="G22" s="209">
        <v>0</v>
      </c>
      <c r="H22" s="49">
        <f>+(Table14[[#This Row],[OPENING ]]+Table14[[#This Row],[RECEIPTS]]+Table14[[#This Row],[RETURNS]])-(Table14[[#This Row],[ISSUES]]+Table14[[#This Row],[EXCHANGED]]+Table14[[#This Row],[SALES]])</f>
        <v>14</v>
      </c>
      <c r="I22" s="48">
        <v>14</v>
      </c>
      <c r="J22" s="51">
        <f t="shared" si="2"/>
        <v>0</v>
      </c>
      <c r="K22" s="48">
        <f>+'DAY1'!K22+'DAY2'!C22</f>
        <v>0</v>
      </c>
      <c r="L22" s="49">
        <f>+'DAY1'!L22+'DAY2'!D22</f>
        <v>0</v>
      </c>
      <c r="M22" s="50">
        <f>+'DAY1'!M22+'DAY2'!E22</f>
        <v>0</v>
      </c>
      <c r="N22" s="47">
        <f>+'DAY1'!N22+'DAY2'!F22</f>
        <v>0</v>
      </c>
      <c r="O22" s="209">
        <f>+'DAY1'!O22+'DAY2'!G22</f>
        <v>0</v>
      </c>
      <c r="P22" s="48">
        <f>+Table14[[#This Row],[RECEIPTS TO]]/1</f>
        <v>0</v>
      </c>
      <c r="Q22" s="49">
        <f>+Table14[[#This Row],[RETURNS ]]/1</f>
        <v>0</v>
      </c>
      <c r="R22" s="50">
        <f>+Table14[[#This Row],[EXCHANGED TO]]/1</f>
        <v>0</v>
      </c>
      <c r="S22" s="47">
        <f>+Table14[[#This Row],[SALES TO]]/1</f>
        <v>0</v>
      </c>
      <c r="T22" s="209">
        <f>+Table14[[#This Row],[ISSUES TO]]/1</f>
        <v>0</v>
      </c>
      <c r="U22" s="54">
        <f t="shared" si="3"/>
        <v>0</v>
      </c>
    </row>
    <row r="23" spans="1:21" x14ac:dyDescent="0.25">
      <c r="A23" s="189" t="s">
        <v>164</v>
      </c>
      <c r="B23" s="47">
        <f>'DAY1'!H23</f>
        <v>70</v>
      </c>
      <c r="C23" s="48">
        <v>0</v>
      </c>
      <c r="D23" s="49">
        <v>0</v>
      </c>
      <c r="E23" s="50">
        <v>0</v>
      </c>
      <c r="F23" s="47">
        <v>0</v>
      </c>
      <c r="G23" s="209">
        <v>0</v>
      </c>
      <c r="H23" s="49">
        <f>+(Table14[[#This Row],[OPENING ]]+Table14[[#This Row],[RECEIPTS]]+Table14[[#This Row],[RETURNS]])-(Table14[[#This Row],[ISSUES]]+Table14[[#This Row],[EXCHANGED]]+Table14[[#This Row],[SALES]])</f>
        <v>70</v>
      </c>
      <c r="I23" s="48">
        <v>70</v>
      </c>
      <c r="J23" s="51">
        <f t="shared" si="2"/>
        <v>0</v>
      </c>
      <c r="K23" s="48">
        <f>+'DAY1'!K23+'DAY2'!C23</f>
        <v>0</v>
      </c>
      <c r="L23" s="49">
        <f>+'DAY1'!L23+'DAY2'!D23</f>
        <v>0</v>
      </c>
      <c r="M23" s="50">
        <f>+'DAY1'!M23+'DAY2'!E23</f>
        <v>0</v>
      </c>
      <c r="N23" s="47">
        <f>+'DAY1'!N23+'DAY2'!F23</f>
        <v>0</v>
      </c>
      <c r="O23" s="209">
        <f>+'DAY1'!O23+'DAY2'!G23</f>
        <v>0</v>
      </c>
      <c r="P23" s="48">
        <f>+Table14[[#This Row],[RECEIPTS TO]]/1</f>
        <v>0</v>
      </c>
      <c r="Q23" s="49">
        <f>+Table14[[#This Row],[RETURNS ]]/1</f>
        <v>0</v>
      </c>
      <c r="R23" s="50">
        <f>+Table14[[#This Row],[EXCHANGED TO]]/1</f>
        <v>0</v>
      </c>
      <c r="S23" s="47">
        <f>+Table14[[#This Row],[SALES TO]]/1</f>
        <v>0</v>
      </c>
      <c r="T23" s="209">
        <f>+Table14[[#This Row],[ISSUES TO]]/1</f>
        <v>0</v>
      </c>
      <c r="U23" s="54">
        <f t="shared" si="3"/>
        <v>0</v>
      </c>
    </row>
    <row r="24" spans="1:21" x14ac:dyDescent="0.25">
      <c r="A24" s="189" t="s">
        <v>165</v>
      </c>
      <c r="B24" s="47">
        <f>'DAY1'!H24</f>
        <v>49</v>
      </c>
      <c r="C24" s="48">
        <v>0</v>
      </c>
      <c r="D24" s="49">
        <v>0</v>
      </c>
      <c r="E24" s="50">
        <v>0</v>
      </c>
      <c r="F24" s="47">
        <v>0</v>
      </c>
      <c r="G24" s="209">
        <v>0</v>
      </c>
      <c r="H24" s="49">
        <f>+(Table14[[#This Row],[OPENING ]]+Table14[[#This Row],[RECEIPTS]]+Table14[[#This Row],[RETURNS]])-(Table14[[#This Row],[ISSUES]]+Table14[[#This Row],[EXCHANGED]]+Table14[[#This Row],[SALES]])</f>
        <v>49</v>
      </c>
      <c r="I24" s="48">
        <v>49</v>
      </c>
      <c r="J24" s="51">
        <f t="shared" si="2"/>
        <v>0</v>
      </c>
      <c r="K24" s="48">
        <f>+'DAY1'!K24+'DAY2'!C24</f>
        <v>0</v>
      </c>
      <c r="L24" s="49">
        <f>+'DAY1'!L24+'DAY2'!D24</f>
        <v>0</v>
      </c>
      <c r="M24" s="50">
        <f>+'DAY1'!M24+'DAY2'!E24</f>
        <v>0</v>
      </c>
      <c r="N24" s="47">
        <f>+'DAY1'!N24+'DAY2'!F24</f>
        <v>0</v>
      </c>
      <c r="O24" s="209">
        <f>+'DAY1'!O24+'DAY2'!G24</f>
        <v>0</v>
      </c>
      <c r="P24" s="48">
        <f>+Table14[[#This Row],[RECEIPTS TO]]/1</f>
        <v>0</v>
      </c>
      <c r="Q24" s="49">
        <f>+Table14[[#This Row],[RETURNS ]]/1</f>
        <v>0</v>
      </c>
      <c r="R24" s="50">
        <f>+Table14[[#This Row],[EXCHANGED TO]]/1</f>
        <v>0</v>
      </c>
      <c r="S24" s="47">
        <f>+Table14[[#This Row],[SALES TO]]/1</f>
        <v>0</v>
      </c>
      <c r="T24" s="209">
        <f>+Table14[[#This Row],[ISSUES TO]]/1</f>
        <v>0</v>
      </c>
      <c r="U24" s="54">
        <f t="shared" si="3"/>
        <v>0</v>
      </c>
    </row>
    <row r="25" spans="1:21" x14ac:dyDescent="0.25">
      <c r="A25" s="154"/>
      <c r="B25" s="47">
        <f>'DAY1'!H25</f>
        <v>0</v>
      </c>
      <c r="C25" s="48">
        <v>0</v>
      </c>
      <c r="D25" s="49">
        <v>0</v>
      </c>
      <c r="E25" s="50">
        <v>0</v>
      </c>
      <c r="F25" s="47">
        <v>0</v>
      </c>
      <c r="G25" s="209">
        <v>0</v>
      </c>
      <c r="H25" s="49">
        <f>+(Table14[[#This Row],[OPENING ]]+Table14[[#This Row],[RECEIPTS]]+Table14[[#This Row],[RETURNS]])-(Table14[[#This Row],[ISSUES]]+Table14[[#This Row],[EXCHANGED]]+Table14[[#This Row],[SALES]])</f>
        <v>0</v>
      </c>
      <c r="I25" s="48"/>
      <c r="J25" s="51">
        <f t="shared" si="0"/>
        <v>0</v>
      </c>
      <c r="K25" s="48">
        <f>+'DAY1'!K25+'DAY2'!C25</f>
        <v>0</v>
      </c>
      <c r="L25" s="49">
        <f>+'DAY1'!L25+'DAY2'!D25</f>
        <v>0</v>
      </c>
      <c r="M25" s="50">
        <f>+'DAY1'!M25+'DAY2'!E25</f>
        <v>0</v>
      </c>
      <c r="N25" s="47">
        <f>+'DAY1'!N25+'DAY2'!F25</f>
        <v>0</v>
      </c>
      <c r="O25" s="209">
        <f>+'DAY1'!O25+'DAY2'!G25</f>
        <v>0</v>
      </c>
      <c r="P25" s="48">
        <f>+Table14[[#This Row],[RECEIPTS TO]]/1</f>
        <v>0</v>
      </c>
      <c r="Q25" s="49">
        <f>+Table14[[#This Row],[RETURNS ]]/1</f>
        <v>0</v>
      </c>
      <c r="R25" s="50">
        <f>+Table14[[#This Row],[EXCHANGED TO]]/1</f>
        <v>0</v>
      </c>
      <c r="S25" s="47">
        <f>+Table14[[#This Row],[SALES TO]]/1</f>
        <v>0</v>
      </c>
      <c r="T25" s="209">
        <f>+Table14[[#This Row],[ISSUES TO]]/1</f>
        <v>0</v>
      </c>
      <c r="U25" s="54">
        <f t="shared" si="1"/>
        <v>0</v>
      </c>
    </row>
    <row r="26" spans="1:21" x14ac:dyDescent="0.25">
      <c r="A26" s="312" t="s">
        <v>106</v>
      </c>
      <c r="B26" s="47">
        <f>'DAY1'!H26</f>
        <v>0</v>
      </c>
      <c r="C26" s="48">
        <v>0</v>
      </c>
      <c r="D26" s="49">
        <v>0</v>
      </c>
      <c r="E26" s="50">
        <v>0</v>
      </c>
      <c r="F26" s="47">
        <v>0</v>
      </c>
      <c r="G26" s="209">
        <v>0</v>
      </c>
      <c r="H26" s="49">
        <f>+(Table14[[#This Row],[OPENING ]]+Table14[[#This Row],[RECEIPTS]]+Table14[[#This Row],[RETURNS]])-(Table14[[#This Row],[ISSUES]]+Table14[[#This Row],[EXCHANGED]]+Table14[[#This Row],[SALES]])</f>
        <v>0</v>
      </c>
      <c r="I26" s="48"/>
      <c r="J26" s="51">
        <f t="shared" si="0"/>
        <v>0</v>
      </c>
      <c r="K26" s="48">
        <f>+'DAY1'!K26+'DAY2'!C26</f>
        <v>0</v>
      </c>
      <c r="L26" s="49">
        <f>+'DAY1'!L26+'DAY2'!D26</f>
        <v>0</v>
      </c>
      <c r="M26" s="50">
        <f>+'DAY1'!M26+'DAY2'!E26</f>
        <v>0</v>
      </c>
      <c r="N26" s="47">
        <f>+'DAY1'!N26+'DAY2'!F26</f>
        <v>0</v>
      </c>
      <c r="O26" s="209">
        <f>+'DAY1'!O26+'DAY2'!G26</f>
        <v>0</v>
      </c>
      <c r="P26" s="48">
        <f>+Table14[[#This Row],[RECEIPTS TO]]/1</f>
        <v>0</v>
      </c>
      <c r="Q26" s="49">
        <f>+Table14[[#This Row],[RETURNS ]]/1</f>
        <v>0</v>
      </c>
      <c r="R26" s="50">
        <f>+Table14[[#This Row],[EXCHANGED TO]]/1</f>
        <v>0</v>
      </c>
      <c r="S26" s="47">
        <f>+Table14[[#This Row],[SALES TO]]/1</f>
        <v>0</v>
      </c>
      <c r="T26" s="209">
        <f>+Table14[[#This Row],[ISSUES TO]]/1</f>
        <v>0</v>
      </c>
      <c r="U26" s="54">
        <f t="shared" si="1"/>
        <v>0</v>
      </c>
    </row>
    <row r="27" spans="1:21" x14ac:dyDescent="0.25">
      <c r="A27" s="154" t="s">
        <v>61</v>
      </c>
      <c r="B27" s="47">
        <f>'DAY1'!H27</f>
        <v>506.2</v>
      </c>
      <c r="C27" s="48">
        <v>0</v>
      </c>
      <c r="D27" s="49">
        <v>0</v>
      </c>
      <c r="E27" s="50">
        <v>0</v>
      </c>
      <c r="F27" s="47">
        <v>0</v>
      </c>
      <c r="G27" s="209">
        <v>0</v>
      </c>
      <c r="H27" s="49">
        <f>+(Table14[[#This Row],[OPENING ]]+Table14[[#This Row],[RECEIPTS]]+Table14[[#This Row],[RETURNS]])-(Table14[[#This Row],[ISSUES]]+Table14[[#This Row],[EXCHANGED]]+Table14[[#This Row],[SALES]])</f>
        <v>506.2</v>
      </c>
      <c r="I27" s="48">
        <v>506.2</v>
      </c>
      <c r="J27" s="51">
        <f t="shared" ref="J27:J37" si="4">+I27-H27</f>
        <v>0</v>
      </c>
      <c r="K27" s="48">
        <f>+'DAY1'!K27+'DAY2'!C27</f>
        <v>0</v>
      </c>
      <c r="L27" s="49">
        <f>+'DAY1'!L27+'DAY2'!D27</f>
        <v>0</v>
      </c>
      <c r="M27" s="50">
        <f>+'DAY1'!M27+'DAY2'!E27</f>
        <v>0</v>
      </c>
      <c r="N27" s="47">
        <f>+'DAY1'!N27+'DAY2'!F27</f>
        <v>0</v>
      </c>
      <c r="O27" s="209">
        <f>+'DAY1'!O27+'DAY2'!G27</f>
        <v>0</v>
      </c>
      <c r="P27" s="48">
        <f>+Table14[[#This Row],[RECEIPTS TO]]/1</f>
        <v>0</v>
      </c>
      <c r="Q27" s="49">
        <f>+Table14[[#This Row],[RETURNS ]]/1</f>
        <v>0</v>
      </c>
      <c r="R27" s="50">
        <f>+Table14[[#This Row],[EXCHANGED TO]]/1</f>
        <v>0</v>
      </c>
      <c r="S27" s="47">
        <f>+Table14[[#This Row],[SALES TO]]/1</f>
        <v>0</v>
      </c>
      <c r="T27" s="209">
        <f>+Table14[[#This Row],[ISSUES TO]]/1</f>
        <v>0</v>
      </c>
      <c r="U27" s="54">
        <f t="shared" ref="U27:U37" si="5">IFERROR(+H27/(P27+Q27+R27+S27+T27),0)</f>
        <v>0</v>
      </c>
    </row>
    <row r="28" spans="1:21" x14ac:dyDescent="0.25">
      <c r="A28" s="154" t="s">
        <v>155</v>
      </c>
      <c r="B28" s="47">
        <f>'DAY1'!H28</f>
        <v>0</v>
      </c>
      <c r="C28" s="48">
        <v>0</v>
      </c>
      <c r="D28" s="49">
        <v>0</v>
      </c>
      <c r="E28" s="50">
        <v>0</v>
      </c>
      <c r="F28" s="47">
        <v>0</v>
      </c>
      <c r="G28" s="209">
        <v>0</v>
      </c>
      <c r="H28" s="49">
        <f>+(Table14[[#This Row],[OPENING ]]+Table14[[#This Row],[RECEIPTS]]+Table14[[#This Row],[RETURNS]])-(Table14[[#This Row],[ISSUES]]+Table14[[#This Row],[EXCHANGED]]+Table14[[#This Row],[SALES]])</f>
        <v>0</v>
      </c>
      <c r="I28" s="48"/>
      <c r="J28" s="51">
        <f t="shared" si="4"/>
        <v>0</v>
      </c>
      <c r="K28" s="48">
        <f>+'DAY1'!K28+'DAY2'!C28</f>
        <v>0</v>
      </c>
      <c r="L28" s="49">
        <f>+'DAY1'!L28+'DAY2'!D28</f>
        <v>0</v>
      </c>
      <c r="M28" s="50">
        <f>+'DAY1'!M28+'DAY2'!E28</f>
        <v>0</v>
      </c>
      <c r="N28" s="47">
        <f>+'DAY1'!N28+'DAY2'!F28</f>
        <v>0</v>
      </c>
      <c r="O28" s="209">
        <f>+'DAY1'!O28+'DAY2'!G28</f>
        <v>0</v>
      </c>
      <c r="P28" s="48">
        <f>+Table14[[#This Row],[RECEIPTS TO]]/1</f>
        <v>0</v>
      </c>
      <c r="Q28" s="49">
        <f>+Table14[[#This Row],[RETURNS ]]/1</f>
        <v>0</v>
      </c>
      <c r="R28" s="50">
        <f>+Table14[[#This Row],[EXCHANGED TO]]/1</f>
        <v>0</v>
      </c>
      <c r="S28" s="47">
        <f>+Table14[[#This Row],[SALES TO]]/1</f>
        <v>0</v>
      </c>
      <c r="T28" s="209">
        <f>+Table14[[#This Row],[ISSUES TO]]/1</f>
        <v>0</v>
      </c>
      <c r="U28" s="54">
        <f t="shared" si="5"/>
        <v>0</v>
      </c>
    </row>
    <row r="29" spans="1:21" x14ac:dyDescent="0.25">
      <c r="A29" s="154" t="s">
        <v>135</v>
      </c>
      <c r="B29" s="47">
        <f>'DAY1'!H29</f>
        <v>318.3</v>
      </c>
      <c r="C29" s="48">
        <v>0</v>
      </c>
      <c r="D29" s="49">
        <v>0</v>
      </c>
      <c r="E29" s="50">
        <v>0</v>
      </c>
      <c r="F29" s="47">
        <v>0</v>
      </c>
      <c r="G29" s="209">
        <v>0</v>
      </c>
      <c r="H29" s="49">
        <f>+(Table14[[#This Row],[OPENING ]]+Table14[[#This Row],[RECEIPTS]]+Table14[[#This Row],[RETURNS]])-(Table14[[#This Row],[ISSUES]]+Table14[[#This Row],[EXCHANGED]]+Table14[[#This Row],[SALES]])</f>
        <v>318.3</v>
      </c>
      <c r="I29" s="48">
        <v>318.3</v>
      </c>
      <c r="J29" s="51">
        <f t="shared" si="4"/>
        <v>0</v>
      </c>
      <c r="K29" s="48">
        <f>+'DAY1'!K29+'DAY2'!C29</f>
        <v>0</v>
      </c>
      <c r="L29" s="49">
        <f>+'DAY1'!L29+'DAY2'!D29</f>
        <v>0</v>
      </c>
      <c r="M29" s="50">
        <f>+'DAY1'!M29+'DAY2'!E29</f>
        <v>0</v>
      </c>
      <c r="N29" s="47">
        <f>+'DAY1'!N29+'DAY2'!F29</f>
        <v>0</v>
      </c>
      <c r="O29" s="209">
        <f>+'DAY1'!O29+'DAY2'!G29</f>
        <v>0</v>
      </c>
      <c r="P29" s="48">
        <f>+Table14[[#This Row],[RECEIPTS TO]]/1</f>
        <v>0</v>
      </c>
      <c r="Q29" s="49">
        <f>+Table14[[#This Row],[RETURNS ]]/1</f>
        <v>0</v>
      </c>
      <c r="R29" s="50">
        <f>+Table14[[#This Row],[EXCHANGED TO]]/1</f>
        <v>0</v>
      </c>
      <c r="S29" s="47">
        <f>+Table14[[#This Row],[SALES TO]]/1</f>
        <v>0</v>
      </c>
      <c r="T29" s="209">
        <f>+Table14[[#This Row],[ISSUES TO]]/1</f>
        <v>0</v>
      </c>
      <c r="U29" s="54">
        <f t="shared" si="5"/>
        <v>0</v>
      </c>
    </row>
    <row r="30" spans="1:21" x14ac:dyDescent="0.25">
      <c r="A30" s="154" t="s">
        <v>136</v>
      </c>
      <c r="B30" s="47">
        <f>'DAY1'!H30</f>
        <v>0</v>
      </c>
      <c r="C30" s="48">
        <v>0</v>
      </c>
      <c r="D30" s="49">
        <v>0</v>
      </c>
      <c r="E30" s="50">
        <v>0</v>
      </c>
      <c r="F30" s="47">
        <v>0</v>
      </c>
      <c r="G30" s="209">
        <v>0</v>
      </c>
      <c r="H30" s="49">
        <f>+(Table14[[#This Row],[OPENING ]]+Table14[[#This Row],[RECEIPTS]]+Table14[[#This Row],[RETURNS]])-(Table14[[#This Row],[ISSUES]]+Table14[[#This Row],[EXCHANGED]]+Table14[[#This Row],[SALES]])</f>
        <v>0</v>
      </c>
      <c r="I30" s="48"/>
      <c r="J30" s="51">
        <f t="shared" si="4"/>
        <v>0</v>
      </c>
      <c r="K30" s="48">
        <f>+'DAY1'!K30+'DAY2'!C30</f>
        <v>0</v>
      </c>
      <c r="L30" s="49">
        <f>+'DAY1'!L30+'DAY2'!D30</f>
        <v>0</v>
      </c>
      <c r="M30" s="50">
        <f>+'DAY1'!M30+'DAY2'!E30</f>
        <v>0</v>
      </c>
      <c r="N30" s="47">
        <f>+'DAY1'!N30+'DAY2'!F30</f>
        <v>0</v>
      </c>
      <c r="O30" s="209">
        <f>+'DAY1'!O30+'DAY2'!G30</f>
        <v>0</v>
      </c>
      <c r="P30" s="48">
        <f>+Table14[[#This Row],[RECEIPTS TO]]/1</f>
        <v>0</v>
      </c>
      <c r="Q30" s="49">
        <f>+Table14[[#This Row],[RETURNS ]]/1</f>
        <v>0</v>
      </c>
      <c r="R30" s="50">
        <f>+Table14[[#This Row],[EXCHANGED TO]]/1</f>
        <v>0</v>
      </c>
      <c r="S30" s="47">
        <f>+Table14[[#This Row],[SALES TO]]/1</f>
        <v>0</v>
      </c>
      <c r="T30" s="209">
        <f>+Table14[[#This Row],[ISSUES TO]]/1</f>
        <v>0</v>
      </c>
      <c r="U30" s="54">
        <f t="shared" si="5"/>
        <v>0</v>
      </c>
    </row>
    <row r="31" spans="1:21" x14ac:dyDescent="0.25">
      <c r="A31" s="154" t="s">
        <v>138</v>
      </c>
      <c r="B31" s="47">
        <f>'DAY1'!H31</f>
        <v>0</v>
      </c>
      <c r="C31" s="48">
        <v>0</v>
      </c>
      <c r="D31" s="49">
        <v>0</v>
      </c>
      <c r="E31" s="50">
        <v>0</v>
      </c>
      <c r="F31" s="47">
        <v>0</v>
      </c>
      <c r="G31" s="209">
        <v>0</v>
      </c>
      <c r="H31" s="49">
        <f>+(Table14[[#This Row],[OPENING ]]+Table14[[#This Row],[RECEIPTS]]+Table14[[#This Row],[RETURNS]])-(Table14[[#This Row],[ISSUES]]+Table14[[#This Row],[EXCHANGED]]+Table14[[#This Row],[SALES]])</f>
        <v>0</v>
      </c>
      <c r="I31" s="48"/>
      <c r="J31" s="51">
        <f t="shared" si="4"/>
        <v>0</v>
      </c>
      <c r="K31" s="48">
        <f>+'DAY1'!K31+'DAY2'!C31</f>
        <v>0</v>
      </c>
      <c r="L31" s="49">
        <f>+'DAY1'!L31+'DAY2'!D31</f>
        <v>0</v>
      </c>
      <c r="M31" s="50">
        <f>+'DAY1'!M31+'DAY2'!E31</f>
        <v>0</v>
      </c>
      <c r="N31" s="47">
        <f>+'DAY1'!N31+'DAY2'!F31</f>
        <v>0</v>
      </c>
      <c r="O31" s="209">
        <f>+'DAY1'!O31+'DAY2'!G31</f>
        <v>0</v>
      </c>
      <c r="P31" s="48">
        <f>+Table14[[#This Row],[RECEIPTS TO]]/1</f>
        <v>0</v>
      </c>
      <c r="Q31" s="49">
        <f>+Table14[[#This Row],[RETURNS ]]/1</f>
        <v>0</v>
      </c>
      <c r="R31" s="50">
        <f>+Table14[[#This Row],[EXCHANGED TO]]/1</f>
        <v>0</v>
      </c>
      <c r="S31" s="47">
        <f>+Table14[[#This Row],[SALES TO]]/1</f>
        <v>0</v>
      </c>
      <c r="T31" s="209">
        <f>+Table14[[#This Row],[ISSUES TO]]/1</f>
        <v>0</v>
      </c>
      <c r="U31" s="54">
        <f t="shared" si="5"/>
        <v>0</v>
      </c>
    </row>
    <row r="32" spans="1:21" x14ac:dyDescent="0.25">
      <c r="A32" s="154" t="s">
        <v>139</v>
      </c>
      <c r="B32" s="47">
        <f>'DAY1'!H32</f>
        <v>0</v>
      </c>
      <c r="C32" s="48">
        <v>0</v>
      </c>
      <c r="D32" s="49">
        <v>0</v>
      </c>
      <c r="E32" s="50">
        <v>0</v>
      </c>
      <c r="F32" s="47">
        <v>0</v>
      </c>
      <c r="G32" s="209">
        <v>0</v>
      </c>
      <c r="H32" s="49">
        <f>+(Table14[[#This Row],[OPENING ]]+Table14[[#This Row],[RECEIPTS]]+Table14[[#This Row],[RETURNS]])-(Table14[[#This Row],[ISSUES]]+Table14[[#This Row],[EXCHANGED]]+Table14[[#This Row],[SALES]])</f>
        <v>0</v>
      </c>
      <c r="I32" s="48"/>
      <c r="J32" s="51">
        <f t="shared" si="4"/>
        <v>0</v>
      </c>
      <c r="K32" s="48">
        <f>+'DAY1'!K32+'DAY2'!C32</f>
        <v>0</v>
      </c>
      <c r="L32" s="49">
        <f>+'DAY1'!L32+'DAY2'!D32</f>
        <v>0</v>
      </c>
      <c r="M32" s="50">
        <f>+'DAY1'!M32+'DAY2'!E32</f>
        <v>0</v>
      </c>
      <c r="N32" s="47">
        <f>+'DAY1'!N32+'DAY2'!F32</f>
        <v>0</v>
      </c>
      <c r="O32" s="209">
        <f>+'DAY1'!O32+'DAY2'!G32</f>
        <v>0</v>
      </c>
      <c r="P32" s="48">
        <f>+Table14[[#This Row],[RECEIPTS TO]]/1</f>
        <v>0</v>
      </c>
      <c r="Q32" s="49">
        <f>+Table14[[#This Row],[RETURNS ]]/1</f>
        <v>0</v>
      </c>
      <c r="R32" s="50">
        <f>+Table14[[#This Row],[EXCHANGED TO]]/1</f>
        <v>0</v>
      </c>
      <c r="S32" s="47">
        <f>+Table14[[#This Row],[SALES TO]]/1</f>
        <v>0</v>
      </c>
      <c r="T32" s="209">
        <f>+Table14[[#This Row],[ISSUES TO]]/1</f>
        <v>0</v>
      </c>
      <c r="U32" s="54">
        <f t="shared" si="5"/>
        <v>0</v>
      </c>
    </row>
    <row r="33" spans="1:21" x14ac:dyDescent="0.25">
      <c r="A33" s="154" t="s">
        <v>146</v>
      </c>
      <c r="B33" s="47">
        <f>'DAY1'!H33</f>
        <v>0</v>
      </c>
      <c r="C33" s="48">
        <v>0</v>
      </c>
      <c r="D33" s="49">
        <v>0</v>
      </c>
      <c r="E33" s="50">
        <v>0</v>
      </c>
      <c r="F33" s="47">
        <v>0</v>
      </c>
      <c r="G33" s="209">
        <v>0</v>
      </c>
      <c r="H33" s="49">
        <f>+(Table14[[#This Row],[OPENING ]]+Table14[[#This Row],[RECEIPTS]]+Table14[[#This Row],[RETURNS]])-(Table14[[#This Row],[ISSUES]]+Table14[[#This Row],[EXCHANGED]]+Table14[[#This Row],[SALES]])</f>
        <v>0</v>
      </c>
      <c r="I33" s="48"/>
      <c r="J33" s="51">
        <f t="shared" si="4"/>
        <v>0</v>
      </c>
      <c r="K33" s="48">
        <f>+'DAY1'!K33+'DAY2'!C33</f>
        <v>0</v>
      </c>
      <c r="L33" s="49">
        <f>+'DAY1'!L33+'DAY2'!D33</f>
        <v>0</v>
      </c>
      <c r="M33" s="50">
        <f>+'DAY1'!M33+'DAY2'!E33</f>
        <v>0</v>
      </c>
      <c r="N33" s="47">
        <f>+'DAY1'!N33+'DAY2'!F33</f>
        <v>0</v>
      </c>
      <c r="O33" s="209">
        <f>+'DAY1'!O33+'DAY2'!G33</f>
        <v>0</v>
      </c>
      <c r="P33" s="48">
        <f>+Table14[[#This Row],[RECEIPTS TO]]/1</f>
        <v>0</v>
      </c>
      <c r="Q33" s="49">
        <f>+Table14[[#This Row],[RETURNS ]]/1</f>
        <v>0</v>
      </c>
      <c r="R33" s="50">
        <f>+Table14[[#This Row],[EXCHANGED TO]]/1</f>
        <v>0</v>
      </c>
      <c r="S33" s="47">
        <f>+Table14[[#This Row],[SALES TO]]/1</f>
        <v>0</v>
      </c>
      <c r="T33" s="209">
        <f>+Table14[[#This Row],[ISSUES TO]]/1</f>
        <v>0</v>
      </c>
      <c r="U33" s="54">
        <f t="shared" si="5"/>
        <v>0</v>
      </c>
    </row>
    <row r="34" spans="1:21" x14ac:dyDescent="0.25">
      <c r="A34" s="154" t="s">
        <v>156</v>
      </c>
      <c r="B34" s="47">
        <f>'DAY1'!H34</f>
        <v>58.1</v>
      </c>
      <c r="C34" s="48">
        <v>0</v>
      </c>
      <c r="D34" s="49">
        <v>0</v>
      </c>
      <c r="E34" s="50">
        <v>0</v>
      </c>
      <c r="F34" s="47">
        <v>0</v>
      </c>
      <c r="G34" s="209">
        <v>0</v>
      </c>
      <c r="H34" s="49">
        <f>+(Table14[[#This Row],[OPENING ]]+Table14[[#This Row],[RECEIPTS]]+Table14[[#This Row],[RETURNS]])-(Table14[[#This Row],[ISSUES]]+Table14[[#This Row],[EXCHANGED]]+Table14[[#This Row],[SALES]])</f>
        <v>58.1</v>
      </c>
      <c r="I34" s="48">
        <v>58.1</v>
      </c>
      <c r="J34" s="51">
        <f t="shared" si="4"/>
        <v>0</v>
      </c>
      <c r="K34" s="48">
        <f>+'DAY1'!K34+'DAY2'!C34</f>
        <v>0</v>
      </c>
      <c r="L34" s="49">
        <f>+'DAY1'!L34+'DAY2'!D34</f>
        <v>0</v>
      </c>
      <c r="M34" s="50">
        <f>+'DAY1'!M34+'DAY2'!E34</f>
        <v>0</v>
      </c>
      <c r="N34" s="47">
        <f>+'DAY1'!N34+'DAY2'!F34</f>
        <v>0</v>
      </c>
      <c r="O34" s="209">
        <f>+'DAY1'!O34+'DAY2'!G34</f>
        <v>0</v>
      </c>
      <c r="P34" s="48">
        <f>+Table14[[#This Row],[RECEIPTS TO]]/1</f>
        <v>0</v>
      </c>
      <c r="Q34" s="49">
        <f>+Table14[[#This Row],[RETURNS ]]/1</f>
        <v>0</v>
      </c>
      <c r="R34" s="50">
        <f>+Table14[[#This Row],[EXCHANGED TO]]/1</f>
        <v>0</v>
      </c>
      <c r="S34" s="47">
        <f>+Table14[[#This Row],[SALES TO]]/1</f>
        <v>0</v>
      </c>
      <c r="T34" s="209">
        <f>+Table14[[#This Row],[ISSUES TO]]/1</f>
        <v>0</v>
      </c>
      <c r="U34" s="54">
        <f t="shared" si="5"/>
        <v>0</v>
      </c>
    </row>
    <row r="35" spans="1:21" x14ac:dyDescent="0.25">
      <c r="A35" s="154" t="s">
        <v>147</v>
      </c>
      <c r="B35" s="47">
        <f>'DAY1'!H35</f>
        <v>0</v>
      </c>
      <c r="C35" s="48">
        <v>0</v>
      </c>
      <c r="D35" s="49">
        <v>0</v>
      </c>
      <c r="E35" s="50">
        <v>0</v>
      </c>
      <c r="F35" s="47">
        <v>0</v>
      </c>
      <c r="G35" s="209">
        <v>0</v>
      </c>
      <c r="H35" s="49">
        <f>+(Table14[[#This Row],[OPENING ]]+Table14[[#This Row],[RECEIPTS]]+Table14[[#This Row],[RETURNS]])-(Table14[[#This Row],[ISSUES]]+Table14[[#This Row],[EXCHANGED]]+Table14[[#This Row],[SALES]])</f>
        <v>0</v>
      </c>
      <c r="I35" s="48"/>
      <c r="J35" s="51">
        <f t="shared" si="4"/>
        <v>0</v>
      </c>
      <c r="K35" s="48">
        <f>+'DAY1'!K35+'DAY2'!C35</f>
        <v>0</v>
      </c>
      <c r="L35" s="49">
        <f>+'DAY1'!L35+'DAY2'!D35</f>
        <v>0</v>
      </c>
      <c r="M35" s="50">
        <f>+'DAY1'!M35+'DAY2'!E35</f>
        <v>0</v>
      </c>
      <c r="N35" s="47">
        <f>+'DAY1'!N35+'DAY2'!F35</f>
        <v>0</v>
      </c>
      <c r="O35" s="209">
        <f>+'DAY1'!O35+'DAY2'!G35</f>
        <v>0</v>
      </c>
      <c r="P35" s="48">
        <f>+Table14[[#This Row],[RECEIPTS TO]]/1</f>
        <v>0</v>
      </c>
      <c r="Q35" s="49">
        <f>+Table14[[#This Row],[RETURNS ]]/1</f>
        <v>0</v>
      </c>
      <c r="R35" s="50">
        <f>+Table14[[#This Row],[EXCHANGED TO]]/1</f>
        <v>0</v>
      </c>
      <c r="S35" s="47">
        <f>+Table14[[#This Row],[SALES TO]]/1</f>
        <v>0</v>
      </c>
      <c r="T35" s="209">
        <f>+Table14[[#This Row],[ISSUES TO]]/1</f>
        <v>0</v>
      </c>
      <c r="U35" s="54">
        <f t="shared" si="5"/>
        <v>0</v>
      </c>
    </row>
    <row r="36" spans="1:21" x14ac:dyDescent="0.25">
      <c r="A36" s="154" t="s">
        <v>153</v>
      </c>
      <c r="B36" s="47">
        <f>'DAY1'!H36</f>
        <v>31.35</v>
      </c>
      <c r="C36" s="48">
        <v>0</v>
      </c>
      <c r="D36" s="49">
        <v>0</v>
      </c>
      <c r="E36" s="50">
        <v>0</v>
      </c>
      <c r="F36" s="47">
        <v>0</v>
      </c>
      <c r="G36" s="209">
        <v>0</v>
      </c>
      <c r="H36" s="49">
        <f>+(Table14[[#This Row],[OPENING ]]+Table14[[#This Row],[RECEIPTS]]+Table14[[#This Row],[RETURNS]])-(Table14[[#This Row],[ISSUES]]+Table14[[#This Row],[EXCHANGED]]+Table14[[#This Row],[SALES]])</f>
        <v>31.35</v>
      </c>
      <c r="I36" s="48">
        <v>31.35</v>
      </c>
      <c r="J36" s="51">
        <f t="shared" si="4"/>
        <v>0</v>
      </c>
      <c r="K36" s="48">
        <f>+'DAY1'!K36+'DAY2'!C36</f>
        <v>0</v>
      </c>
      <c r="L36" s="49">
        <f>+'DAY1'!L36+'DAY2'!D36</f>
        <v>0</v>
      </c>
      <c r="M36" s="50">
        <f>+'DAY1'!M36+'DAY2'!E36</f>
        <v>0</v>
      </c>
      <c r="N36" s="47">
        <f>+'DAY1'!N36+'DAY2'!F36</f>
        <v>0</v>
      </c>
      <c r="O36" s="209">
        <f>+'DAY1'!O36+'DAY2'!G36</f>
        <v>0</v>
      </c>
      <c r="P36" s="48">
        <f>+Table14[[#This Row],[RECEIPTS TO]]/1</f>
        <v>0</v>
      </c>
      <c r="Q36" s="49">
        <f>+Table14[[#This Row],[RETURNS ]]/1</f>
        <v>0</v>
      </c>
      <c r="R36" s="50">
        <f>+Table14[[#This Row],[EXCHANGED TO]]/1</f>
        <v>0</v>
      </c>
      <c r="S36" s="47">
        <f>+Table14[[#This Row],[SALES TO]]/1</f>
        <v>0</v>
      </c>
      <c r="T36" s="209">
        <f>+Table14[[#This Row],[ISSUES TO]]/1</f>
        <v>0</v>
      </c>
      <c r="U36" s="54">
        <f t="shared" si="5"/>
        <v>0</v>
      </c>
    </row>
    <row r="37" spans="1:21" ht="15.75" thickBot="1" x14ac:dyDescent="0.3">
      <c r="A37" s="154" t="s">
        <v>157</v>
      </c>
      <c r="B37" s="47">
        <f>'DAY1'!H37</f>
        <v>0</v>
      </c>
      <c r="C37" s="48">
        <v>0</v>
      </c>
      <c r="D37" s="49">
        <v>0</v>
      </c>
      <c r="E37" s="50">
        <v>0</v>
      </c>
      <c r="F37" s="47">
        <v>0</v>
      </c>
      <c r="G37" s="209">
        <v>0</v>
      </c>
      <c r="H37" s="49">
        <f>+(Table14[[#This Row],[OPENING ]]+Table14[[#This Row],[RECEIPTS]]+Table14[[#This Row],[RETURNS]])-(Table14[[#This Row],[ISSUES]]+Table14[[#This Row],[EXCHANGED]]+Table14[[#This Row],[SALES]])</f>
        <v>0</v>
      </c>
      <c r="I37" s="48"/>
      <c r="J37" s="51">
        <f t="shared" si="4"/>
        <v>0</v>
      </c>
      <c r="K37" s="48">
        <f>+'DAY1'!K37+'DAY2'!C37</f>
        <v>0</v>
      </c>
      <c r="L37" s="49">
        <f>+'DAY1'!L37+'DAY2'!D37</f>
        <v>0</v>
      </c>
      <c r="M37" s="50">
        <f>+'DAY1'!M37+'DAY2'!E37</f>
        <v>0</v>
      </c>
      <c r="N37" s="47">
        <f>+'DAY1'!N37+'DAY2'!F37</f>
        <v>0</v>
      </c>
      <c r="O37" s="209">
        <f>+'DAY1'!O37+'DAY2'!G37</f>
        <v>0</v>
      </c>
      <c r="P37" s="48">
        <f>+Table14[[#This Row],[RECEIPTS TO]]/1</f>
        <v>0</v>
      </c>
      <c r="Q37" s="49">
        <f>+Table14[[#This Row],[RETURNS ]]/1</f>
        <v>0</v>
      </c>
      <c r="R37" s="50">
        <f>+Table14[[#This Row],[EXCHANGED TO]]/1</f>
        <v>0</v>
      </c>
      <c r="S37" s="47">
        <f>+Table14[[#This Row],[SALES TO]]/1</f>
        <v>0</v>
      </c>
      <c r="T37" s="209">
        <f>+Table14[[#This Row],[ISSUES TO]]/1</f>
        <v>0</v>
      </c>
      <c r="U37" s="54">
        <f t="shared" si="5"/>
        <v>0</v>
      </c>
    </row>
    <row r="38" spans="1:21" ht="17.25" thickBot="1" x14ac:dyDescent="0.35">
      <c r="A38" s="85" t="s">
        <v>29</v>
      </c>
      <c r="B38" s="242">
        <f>SUM(B5:B37)</f>
        <v>1576.0499999999997</v>
      </c>
      <c r="C38" s="243">
        <f t="shared" ref="C38:U38" si="6">SUM(C5:C37)</f>
        <v>0</v>
      </c>
      <c r="D38" s="244">
        <f t="shared" si="6"/>
        <v>0</v>
      </c>
      <c r="E38" s="245">
        <f t="shared" si="6"/>
        <v>0</v>
      </c>
      <c r="F38" s="242">
        <f t="shared" si="6"/>
        <v>0</v>
      </c>
      <c r="G38" s="255">
        <f t="shared" si="6"/>
        <v>0</v>
      </c>
      <c r="H38" s="244">
        <f t="shared" si="6"/>
        <v>1576.0499999999997</v>
      </c>
      <c r="I38" s="243">
        <f t="shared" si="6"/>
        <v>1576.0499999999997</v>
      </c>
      <c r="J38" s="242">
        <f t="shared" si="6"/>
        <v>0</v>
      </c>
      <c r="K38" s="243">
        <f t="shared" si="6"/>
        <v>0</v>
      </c>
      <c r="L38" s="244">
        <f t="shared" si="6"/>
        <v>0</v>
      </c>
      <c r="M38" s="245">
        <f t="shared" si="6"/>
        <v>0</v>
      </c>
      <c r="N38" s="242">
        <f t="shared" si="6"/>
        <v>0</v>
      </c>
      <c r="O38" s="255">
        <f t="shared" si="6"/>
        <v>0</v>
      </c>
      <c r="P38" s="243">
        <f t="shared" si="6"/>
        <v>0</v>
      </c>
      <c r="Q38" s="244">
        <f t="shared" si="6"/>
        <v>0</v>
      </c>
      <c r="R38" s="245">
        <f t="shared" si="6"/>
        <v>0</v>
      </c>
      <c r="S38" s="242">
        <f t="shared" si="6"/>
        <v>0</v>
      </c>
      <c r="T38" s="242">
        <f t="shared" si="6"/>
        <v>0</v>
      </c>
      <c r="U38" s="245">
        <f t="shared" si="6"/>
        <v>0</v>
      </c>
    </row>
    <row r="39" spans="1:21" ht="19.5" x14ac:dyDescent="0.35">
      <c r="A39" s="173" t="s">
        <v>60</v>
      </c>
      <c r="B39" s="47"/>
      <c r="C39" s="48"/>
      <c r="D39" s="49"/>
      <c r="E39" s="50"/>
      <c r="F39" s="47"/>
      <c r="G39" s="209"/>
      <c r="H39" s="49"/>
      <c r="I39" s="48"/>
      <c r="J39" s="51"/>
      <c r="K39" s="48"/>
      <c r="L39" s="49"/>
      <c r="M39" s="50"/>
      <c r="N39" s="47"/>
      <c r="O39" s="209"/>
      <c r="P39" s="48"/>
      <c r="Q39" s="49"/>
      <c r="R39" s="50"/>
      <c r="S39" s="47"/>
      <c r="T39" s="209"/>
      <c r="U39" s="54"/>
    </row>
    <row r="40" spans="1:21" x14ac:dyDescent="0.25">
      <c r="A40" s="55" t="s">
        <v>36</v>
      </c>
      <c r="B40" s="47"/>
      <c r="C40" s="48"/>
      <c r="D40" s="49"/>
      <c r="E40" s="50"/>
      <c r="F40" s="47"/>
      <c r="G40" s="209"/>
      <c r="H40" s="49"/>
      <c r="I40" s="48"/>
      <c r="J40" s="51"/>
      <c r="K40" s="48"/>
      <c r="L40" s="49"/>
      <c r="M40" s="50"/>
      <c r="N40" s="47"/>
      <c r="O40" s="209"/>
      <c r="P40" s="48"/>
      <c r="Q40" s="49"/>
      <c r="R40" s="50"/>
      <c r="S40" s="47"/>
      <c r="T40" s="209"/>
      <c r="U40" s="54"/>
    </row>
    <row r="41" spans="1:21" x14ac:dyDescent="0.25">
      <c r="A41" s="154" t="s">
        <v>46</v>
      </c>
      <c r="B41" s="47">
        <f>'DAY1'!H41</f>
        <v>452.6</v>
      </c>
      <c r="C41" s="48">
        <v>0</v>
      </c>
      <c r="D41" s="49">
        <v>0</v>
      </c>
      <c r="E41" s="50">
        <v>0</v>
      </c>
      <c r="F41" s="47">
        <v>0</v>
      </c>
      <c r="G41" s="209">
        <v>0</v>
      </c>
      <c r="H41" s="49">
        <f>+(Table14[[#This Row],[OPENING ]]+Table14[[#This Row],[RECEIPTS]]+Table14[[#This Row],[RETURNS]])-(Table14[[#This Row],[ISSUES]]+Table14[[#This Row],[EXCHANGED]]+Table14[[#This Row],[SALES]])</f>
        <v>452.6</v>
      </c>
      <c r="I41" s="48">
        <v>452.6</v>
      </c>
      <c r="J41" s="51">
        <f>+I41-H41</f>
        <v>0</v>
      </c>
      <c r="K41" s="48">
        <f>+'DAY1'!K41+'DAY2'!C41</f>
        <v>0</v>
      </c>
      <c r="L41" s="49">
        <f>+'DAY1'!L41+'DAY2'!D41</f>
        <v>0</v>
      </c>
      <c r="M41" s="50">
        <f>+'DAY1'!M41+'DAY2'!E41</f>
        <v>0</v>
      </c>
      <c r="N41" s="47">
        <f>+'DAY1'!N41+'DAY2'!F41</f>
        <v>0</v>
      </c>
      <c r="O41" s="209">
        <f>+'DAY1'!O41+'DAY2'!G41</f>
        <v>0</v>
      </c>
      <c r="P41" s="48">
        <f>+Table14[[#This Row],[RECEIPTS TO]]/1</f>
        <v>0</v>
      </c>
      <c r="Q41" s="49">
        <f>+Table14[[#This Row],[RETURNS ]]/1</f>
        <v>0</v>
      </c>
      <c r="R41" s="50">
        <f>+Table14[[#This Row],[EXCHANGED TO]]/1</f>
        <v>0</v>
      </c>
      <c r="S41" s="47">
        <f>+Table14[[#This Row],[SALES TO]]/1</f>
        <v>0</v>
      </c>
      <c r="T41" s="209">
        <f>+Table14[[#This Row],[ISSUES TO]]/1</f>
        <v>0</v>
      </c>
      <c r="U41" s="54">
        <f>IFERROR(+H41/(P41+Q41+R41+S41+T41),0)</f>
        <v>0</v>
      </c>
    </row>
    <row r="42" spans="1:21" x14ac:dyDescent="0.25">
      <c r="A42" s="154" t="s">
        <v>47</v>
      </c>
      <c r="B42" s="47">
        <f>'DAY1'!H42</f>
        <v>555.6</v>
      </c>
      <c r="C42" s="48">
        <v>0</v>
      </c>
      <c r="D42" s="49">
        <v>0</v>
      </c>
      <c r="E42" s="50">
        <v>0</v>
      </c>
      <c r="F42" s="47">
        <v>0</v>
      </c>
      <c r="G42" s="209">
        <v>0</v>
      </c>
      <c r="H42" s="49">
        <f>+(Table14[[#This Row],[OPENING ]]+Table14[[#This Row],[RECEIPTS]]+Table14[[#This Row],[RETURNS]])-(Table14[[#This Row],[ISSUES]]+Table14[[#This Row],[EXCHANGED]]+Table14[[#This Row],[SALES]])</f>
        <v>555.6</v>
      </c>
      <c r="I42" s="48">
        <v>555.6</v>
      </c>
      <c r="J42" s="51">
        <f t="shared" ref="J42:J57" si="7">+I42-H42</f>
        <v>0</v>
      </c>
      <c r="K42" s="48">
        <f>+'DAY1'!K42+'DAY2'!C42</f>
        <v>0</v>
      </c>
      <c r="L42" s="49">
        <f>+'DAY1'!L42+'DAY2'!D42</f>
        <v>0</v>
      </c>
      <c r="M42" s="50">
        <f>+'DAY1'!M42+'DAY2'!E42</f>
        <v>0</v>
      </c>
      <c r="N42" s="47">
        <f>+'DAY1'!N42+'DAY2'!F42</f>
        <v>0</v>
      </c>
      <c r="O42" s="209">
        <f>+'DAY1'!O42+'DAY2'!G42</f>
        <v>0</v>
      </c>
      <c r="P42" s="48">
        <f>+Table14[[#This Row],[RECEIPTS TO]]/1</f>
        <v>0</v>
      </c>
      <c r="Q42" s="49">
        <f>+Table14[[#This Row],[RETURNS ]]/1</f>
        <v>0</v>
      </c>
      <c r="R42" s="50">
        <f>+Table14[[#This Row],[EXCHANGED TO]]/1</f>
        <v>0</v>
      </c>
      <c r="S42" s="47">
        <f>+Table14[[#This Row],[SALES TO]]/1</f>
        <v>0</v>
      </c>
      <c r="T42" s="209">
        <f>+Table14[[#This Row],[ISSUES TO]]/1</f>
        <v>0</v>
      </c>
      <c r="U42" s="54">
        <f t="shared" ref="U42:U57" si="8">IFERROR(+H42/(P42+Q42+R42+S42+T42),0)</f>
        <v>0</v>
      </c>
    </row>
    <row r="43" spans="1:21" x14ac:dyDescent="0.25">
      <c r="A43" s="154" t="s">
        <v>48</v>
      </c>
      <c r="B43" s="47">
        <f>'DAY1'!H43</f>
        <v>0</v>
      </c>
      <c r="C43" s="48">
        <v>0</v>
      </c>
      <c r="D43" s="49">
        <v>0</v>
      </c>
      <c r="E43" s="50">
        <v>0</v>
      </c>
      <c r="F43" s="47">
        <v>0</v>
      </c>
      <c r="G43" s="209">
        <v>0</v>
      </c>
      <c r="H43" s="49">
        <f>+(Table14[[#This Row],[OPENING ]]+Table14[[#This Row],[RECEIPTS]]+Table14[[#This Row],[RETURNS]])-(Table14[[#This Row],[ISSUES]]+Table14[[#This Row],[EXCHANGED]]+Table14[[#This Row],[SALES]])</f>
        <v>0</v>
      </c>
      <c r="I43" s="48"/>
      <c r="J43" s="51">
        <f t="shared" si="7"/>
        <v>0</v>
      </c>
      <c r="K43" s="48">
        <f>+'DAY1'!K43+'DAY2'!C43</f>
        <v>0</v>
      </c>
      <c r="L43" s="49">
        <f>+'DAY1'!L43+'DAY2'!D43</f>
        <v>0</v>
      </c>
      <c r="M43" s="50">
        <f>+'DAY1'!M43+'DAY2'!E43</f>
        <v>0</v>
      </c>
      <c r="N43" s="47">
        <f>+'DAY1'!N43+'DAY2'!F43</f>
        <v>0</v>
      </c>
      <c r="O43" s="209">
        <f>+'DAY1'!O43+'DAY2'!G43</f>
        <v>0</v>
      </c>
      <c r="P43" s="48">
        <f>+Table14[[#This Row],[RECEIPTS TO]]/1</f>
        <v>0</v>
      </c>
      <c r="Q43" s="49">
        <f>+Table14[[#This Row],[RETURNS ]]/1</f>
        <v>0</v>
      </c>
      <c r="R43" s="50">
        <f>+Table14[[#This Row],[EXCHANGED TO]]/1</f>
        <v>0</v>
      </c>
      <c r="S43" s="47">
        <f>+Table14[[#This Row],[SALES TO]]/1</f>
        <v>0</v>
      </c>
      <c r="T43" s="209">
        <f>+Table14[[#This Row],[ISSUES TO]]/1</f>
        <v>0</v>
      </c>
      <c r="U43" s="54">
        <f t="shared" si="8"/>
        <v>0</v>
      </c>
    </row>
    <row r="44" spans="1:21" x14ac:dyDescent="0.25">
      <c r="A44" s="154" t="s">
        <v>49</v>
      </c>
      <c r="B44" s="47">
        <f>'DAY1'!H44</f>
        <v>0</v>
      </c>
      <c r="C44" s="48">
        <v>0</v>
      </c>
      <c r="D44" s="49">
        <v>0</v>
      </c>
      <c r="E44" s="50">
        <v>0</v>
      </c>
      <c r="F44" s="47">
        <v>0</v>
      </c>
      <c r="G44" s="209">
        <v>0</v>
      </c>
      <c r="H44" s="49">
        <f>+(Table14[[#This Row],[OPENING ]]+Table14[[#This Row],[RECEIPTS]]+Table14[[#This Row],[RETURNS]])-(Table14[[#This Row],[ISSUES]]+Table14[[#This Row],[EXCHANGED]]+Table14[[#This Row],[SALES]])</f>
        <v>0</v>
      </c>
      <c r="I44" s="48"/>
      <c r="J44" s="51">
        <f t="shared" si="7"/>
        <v>0</v>
      </c>
      <c r="K44" s="48">
        <f>+'DAY1'!K44+'DAY2'!C44</f>
        <v>0</v>
      </c>
      <c r="L44" s="49">
        <f>+'DAY1'!L44+'DAY2'!D44</f>
        <v>0</v>
      </c>
      <c r="M44" s="50">
        <f>+'DAY1'!M44+'DAY2'!E44</f>
        <v>0</v>
      </c>
      <c r="N44" s="47">
        <f>+'DAY1'!N44+'DAY2'!F44</f>
        <v>0</v>
      </c>
      <c r="O44" s="209">
        <f>+'DAY1'!O44+'DAY2'!G44</f>
        <v>0</v>
      </c>
      <c r="P44" s="48">
        <f>+Table14[[#This Row],[RECEIPTS TO]]/1</f>
        <v>0</v>
      </c>
      <c r="Q44" s="49">
        <f>+Table14[[#This Row],[RETURNS ]]/1</f>
        <v>0</v>
      </c>
      <c r="R44" s="50">
        <f>+Table14[[#This Row],[EXCHANGED TO]]/1</f>
        <v>0</v>
      </c>
      <c r="S44" s="47">
        <f>+Table14[[#This Row],[SALES TO]]/1</f>
        <v>0</v>
      </c>
      <c r="T44" s="209">
        <f>+Table14[[#This Row],[ISSUES TO]]/1</f>
        <v>0</v>
      </c>
      <c r="U44" s="54">
        <f t="shared" si="8"/>
        <v>0</v>
      </c>
    </row>
    <row r="45" spans="1:21" x14ac:dyDescent="0.25">
      <c r="A45" s="154" t="s">
        <v>76</v>
      </c>
      <c r="B45" s="47">
        <f>'DAY1'!H45</f>
        <v>81.3</v>
      </c>
      <c r="C45" s="48">
        <v>0</v>
      </c>
      <c r="D45" s="49">
        <v>0</v>
      </c>
      <c r="E45" s="50">
        <v>0</v>
      </c>
      <c r="F45" s="47">
        <v>0</v>
      </c>
      <c r="G45" s="209">
        <v>0</v>
      </c>
      <c r="H45" s="49">
        <f>+(Table14[[#This Row],[OPENING ]]+Table14[[#This Row],[RECEIPTS]]+Table14[[#This Row],[RETURNS]])-(Table14[[#This Row],[ISSUES]]+Table14[[#This Row],[EXCHANGED]]+Table14[[#This Row],[SALES]])</f>
        <v>81.3</v>
      </c>
      <c r="I45" s="48">
        <v>81.3</v>
      </c>
      <c r="J45" s="51">
        <f t="shared" si="7"/>
        <v>0</v>
      </c>
      <c r="K45" s="48">
        <f>+'DAY1'!K45+'DAY2'!C45</f>
        <v>0</v>
      </c>
      <c r="L45" s="49">
        <f>+'DAY1'!L45+'DAY2'!D45</f>
        <v>0</v>
      </c>
      <c r="M45" s="50">
        <f>+'DAY1'!M45+'DAY2'!E45</f>
        <v>0</v>
      </c>
      <c r="N45" s="47">
        <f>+'DAY1'!N45+'DAY2'!F45</f>
        <v>0</v>
      </c>
      <c r="O45" s="209">
        <f>+'DAY1'!O45+'DAY2'!G45</f>
        <v>0</v>
      </c>
      <c r="P45" s="48">
        <f>+Table14[[#This Row],[RECEIPTS TO]]/1</f>
        <v>0</v>
      </c>
      <c r="Q45" s="49">
        <f>+Table14[[#This Row],[RETURNS ]]/1</f>
        <v>0</v>
      </c>
      <c r="R45" s="50">
        <f>+Table14[[#This Row],[EXCHANGED TO]]/1</f>
        <v>0</v>
      </c>
      <c r="S45" s="47">
        <f>+Table14[[#This Row],[SALES TO]]/1</f>
        <v>0</v>
      </c>
      <c r="T45" s="209">
        <f>+Table14[[#This Row],[ISSUES TO]]/1</f>
        <v>0</v>
      </c>
      <c r="U45" s="54">
        <f t="shared" si="8"/>
        <v>0</v>
      </c>
    </row>
    <row r="46" spans="1:21" x14ac:dyDescent="0.25">
      <c r="A46" s="154" t="s">
        <v>111</v>
      </c>
      <c r="B46" s="47">
        <f>'DAY1'!H46</f>
        <v>122.2</v>
      </c>
      <c r="C46" s="48">
        <v>0</v>
      </c>
      <c r="D46" s="49">
        <v>0</v>
      </c>
      <c r="E46" s="50">
        <v>0</v>
      </c>
      <c r="F46" s="47">
        <v>0</v>
      </c>
      <c r="G46" s="209">
        <v>0</v>
      </c>
      <c r="H46" s="49">
        <f>+(Table14[[#This Row],[OPENING ]]+Table14[[#This Row],[RECEIPTS]]+Table14[[#This Row],[RETURNS]])-(Table14[[#This Row],[ISSUES]]+Table14[[#This Row],[EXCHANGED]]+Table14[[#This Row],[SALES]])</f>
        <v>122.2</v>
      </c>
      <c r="I46" s="48">
        <v>122.2</v>
      </c>
      <c r="J46" s="51">
        <f t="shared" si="7"/>
        <v>0</v>
      </c>
      <c r="K46" s="48">
        <f>+'DAY1'!K46+'DAY2'!C46</f>
        <v>0</v>
      </c>
      <c r="L46" s="49">
        <f>+'DAY1'!L46+'DAY2'!D46</f>
        <v>0</v>
      </c>
      <c r="M46" s="50">
        <f>+'DAY1'!M46+'DAY2'!E46</f>
        <v>0</v>
      </c>
      <c r="N46" s="47">
        <f>+'DAY1'!N46+'DAY2'!F46</f>
        <v>0</v>
      </c>
      <c r="O46" s="209">
        <f>+'DAY1'!O46+'DAY2'!G46</f>
        <v>0</v>
      </c>
      <c r="P46" s="48">
        <f>+Table14[[#This Row],[RECEIPTS TO]]/1</f>
        <v>0</v>
      </c>
      <c r="Q46" s="49">
        <f>+Table14[[#This Row],[RETURNS ]]/1</f>
        <v>0</v>
      </c>
      <c r="R46" s="50">
        <f>+Table14[[#This Row],[EXCHANGED TO]]/1</f>
        <v>0</v>
      </c>
      <c r="S46" s="47">
        <f>+Table14[[#This Row],[SALES TO]]/1</f>
        <v>0</v>
      </c>
      <c r="T46" s="209">
        <f>+Table14[[#This Row],[ISSUES TO]]/1</f>
        <v>0</v>
      </c>
      <c r="U46" s="54">
        <f t="shared" si="8"/>
        <v>0</v>
      </c>
    </row>
    <row r="47" spans="1:21" x14ac:dyDescent="0.25">
      <c r="A47" s="154" t="s">
        <v>85</v>
      </c>
      <c r="B47" s="47">
        <f>'DAY1'!H47</f>
        <v>0</v>
      </c>
      <c r="C47" s="48">
        <v>0</v>
      </c>
      <c r="D47" s="49">
        <v>0</v>
      </c>
      <c r="E47" s="50">
        <v>0</v>
      </c>
      <c r="F47" s="47">
        <v>0</v>
      </c>
      <c r="G47" s="209">
        <v>0</v>
      </c>
      <c r="H47" s="49">
        <f>+(Table14[[#This Row],[OPENING ]]+Table14[[#This Row],[RECEIPTS]]+Table14[[#This Row],[RETURNS]])-(Table14[[#This Row],[ISSUES]]+Table14[[#This Row],[EXCHANGED]]+Table14[[#This Row],[SALES]])</f>
        <v>0</v>
      </c>
      <c r="I47" s="48"/>
      <c r="J47" s="51">
        <f t="shared" si="7"/>
        <v>0</v>
      </c>
      <c r="K47" s="48">
        <f>+'DAY1'!K47+'DAY2'!C47</f>
        <v>0</v>
      </c>
      <c r="L47" s="49">
        <f>+'DAY1'!L47+'DAY2'!D47</f>
        <v>0</v>
      </c>
      <c r="M47" s="50">
        <f>+'DAY1'!M47+'DAY2'!E47</f>
        <v>0</v>
      </c>
      <c r="N47" s="47">
        <f>+'DAY1'!N47+'DAY2'!F47</f>
        <v>0</v>
      </c>
      <c r="O47" s="209">
        <f>+'DAY1'!O47+'DAY2'!G47</f>
        <v>0</v>
      </c>
      <c r="P47" s="48">
        <f>+Table14[[#This Row],[RECEIPTS TO]]/1</f>
        <v>0</v>
      </c>
      <c r="Q47" s="49">
        <f>+Table14[[#This Row],[RETURNS ]]/1</f>
        <v>0</v>
      </c>
      <c r="R47" s="50">
        <f>+Table14[[#This Row],[EXCHANGED TO]]/1</f>
        <v>0</v>
      </c>
      <c r="S47" s="47">
        <f>+Table14[[#This Row],[SALES TO]]/1</f>
        <v>0</v>
      </c>
      <c r="T47" s="209">
        <f>+Table14[[#This Row],[ISSUES TO]]/1</f>
        <v>0</v>
      </c>
      <c r="U47" s="54">
        <f t="shared" si="8"/>
        <v>0</v>
      </c>
    </row>
    <row r="48" spans="1:21" x14ac:dyDescent="0.25">
      <c r="A48" s="154" t="s">
        <v>78</v>
      </c>
      <c r="B48" s="47">
        <f>'DAY1'!H48</f>
        <v>7</v>
      </c>
      <c r="C48" s="48">
        <v>0</v>
      </c>
      <c r="D48" s="49">
        <v>0</v>
      </c>
      <c r="E48" s="50">
        <v>0</v>
      </c>
      <c r="F48" s="47">
        <v>0</v>
      </c>
      <c r="G48" s="209">
        <v>0</v>
      </c>
      <c r="H48" s="49">
        <f>+(Table14[[#This Row],[OPENING ]]+Table14[[#This Row],[RECEIPTS]]+Table14[[#This Row],[RETURNS]])-(Table14[[#This Row],[ISSUES]]+Table14[[#This Row],[EXCHANGED]]+Table14[[#This Row],[SALES]])</f>
        <v>7</v>
      </c>
      <c r="I48" s="48">
        <v>7</v>
      </c>
      <c r="J48" s="51">
        <f t="shared" si="7"/>
        <v>0</v>
      </c>
      <c r="K48" s="48">
        <f>+'DAY1'!K48+'DAY2'!C48</f>
        <v>0</v>
      </c>
      <c r="L48" s="49">
        <f>+'DAY1'!L48+'DAY2'!D48</f>
        <v>0</v>
      </c>
      <c r="M48" s="50">
        <f>+'DAY1'!M48+'DAY2'!E48</f>
        <v>0</v>
      </c>
      <c r="N48" s="47">
        <f>+'DAY1'!N48+'DAY2'!F48</f>
        <v>0</v>
      </c>
      <c r="O48" s="209">
        <f>+'DAY1'!O48+'DAY2'!G48</f>
        <v>0</v>
      </c>
      <c r="P48" s="48">
        <f>+Table14[[#This Row],[RECEIPTS TO]]/1</f>
        <v>0</v>
      </c>
      <c r="Q48" s="49">
        <f>+Table14[[#This Row],[RETURNS ]]/1</f>
        <v>0</v>
      </c>
      <c r="R48" s="50">
        <f>+Table14[[#This Row],[EXCHANGED TO]]/1</f>
        <v>0</v>
      </c>
      <c r="S48" s="47">
        <f>+Table14[[#This Row],[SALES TO]]/1</f>
        <v>0</v>
      </c>
      <c r="T48" s="209">
        <f>+Table14[[#This Row],[ISSUES TO]]/1</f>
        <v>0</v>
      </c>
      <c r="U48" s="54">
        <f t="shared" si="8"/>
        <v>0</v>
      </c>
    </row>
    <row r="49" spans="1:21" x14ac:dyDescent="0.25">
      <c r="A49" s="154" t="s">
        <v>77</v>
      </c>
      <c r="B49" s="47">
        <f>'DAY1'!H49</f>
        <v>17.3</v>
      </c>
      <c r="C49" s="48">
        <v>0</v>
      </c>
      <c r="D49" s="49">
        <v>0</v>
      </c>
      <c r="E49" s="50">
        <v>0</v>
      </c>
      <c r="F49" s="47">
        <v>0</v>
      </c>
      <c r="G49" s="209">
        <v>0</v>
      </c>
      <c r="H49" s="49">
        <f>+(Table14[[#This Row],[OPENING ]]+Table14[[#This Row],[RECEIPTS]]+Table14[[#This Row],[RETURNS]])-(Table14[[#This Row],[ISSUES]]+Table14[[#This Row],[EXCHANGED]]+Table14[[#This Row],[SALES]])</f>
        <v>17.3</v>
      </c>
      <c r="I49" s="48">
        <v>17.3</v>
      </c>
      <c r="J49" s="51">
        <f t="shared" si="7"/>
        <v>0</v>
      </c>
      <c r="K49" s="48">
        <f>+'DAY1'!K49+'DAY2'!C49</f>
        <v>0</v>
      </c>
      <c r="L49" s="49">
        <f>+'DAY1'!L49+'DAY2'!D49</f>
        <v>0</v>
      </c>
      <c r="M49" s="50">
        <f>+'DAY1'!M49+'DAY2'!E49</f>
        <v>0</v>
      </c>
      <c r="N49" s="47">
        <f>+'DAY1'!N49+'DAY2'!F49</f>
        <v>0</v>
      </c>
      <c r="O49" s="209">
        <f>+'DAY1'!O49+'DAY2'!G49</f>
        <v>0</v>
      </c>
      <c r="P49" s="48">
        <f>+Table14[[#This Row],[RECEIPTS TO]]/1</f>
        <v>0</v>
      </c>
      <c r="Q49" s="49">
        <f>+Table14[[#This Row],[RETURNS ]]/1</f>
        <v>0</v>
      </c>
      <c r="R49" s="50">
        <f>+Table14[[#This Row],[EXCHANGED TO]]/1</f>
        <v>0</v>
      </c>
      <c r="S49" s="47">
        <f>+Table14[[#This Row],[SALES TO]]/1</f>
        <v>0</v>
      </c>
      <c r="T49" s="209">
        <f>+Table14[[#This Row],[ISSUES TO]]/1</f>
        <v>0</v>
      </c>
      <c r="U49" s="54">
        <f t="shared" si="8"/>
        <v>0</v>
      </c>
    </row>
    <row r="50" spans="1:21" x14ac:dyDescent="0.25">
      <c r="A50" s="154" t="s">
        <v>110</v>
      </c>
      <c r="B50" s="47">
        <f>'DAY1'!H50</f>
        <v>540.5</v>
      </c>
      <c r="C50" s="48">
        <v>0</v>
      </c>
      <c r="D50" s="49">
        <v>0</v>
      </c>
      <c r="E50" s="50">
        <v>0</v>
      </c>
      <c r="F50" s="47">
        <v>0</v>
      </c>
      <c r="G50" s="209">
        <v>0</v>
      </c>
      <c r="H50" s="49">
        <f>+(Table14[[#This Row],[OPENING ]]+Table14[[#This Row],[RECEIPTS]]+Table14[[#This Row],[RETURNS]])-(Table14[[#This Row],[ISSUES]]+Table14[[#This Row],[EXCHANGED]]+Table14[[#This Row],[SALES]])</f>
        <v>540.5</v>
      </c>
      <c r="I50" s="48">
        <v>540.5</v>
      </c>
      <c r="J50" s="51">
        <f t="shared" si="7"/>
        <v>0</v>
      </c>
      <c r="K50" s="48">
        <f>+'DAY1'!K50+'DAY2'!C50</f>
        <v>0</v>
      </c>
      <c r="L50" s="49">
        <f>+'DAY1'!L50+'DAY2'!D50</f>
        <v>0</v>
      </c>
      <c r="M50" s="50">
        <f>+'DAY1'!M50+'DAY2'!E50</f>
        <v>0</v>
      </c>
      <c r="N50" s="47">
        <f>+'DAY1'!N50+'DAY2'!F50</f>
        <v>0</v>
      </c>
      <c r="O50" s="209">
        <f>+'DAY1'!O50+'DAY2'!G50</f>
        <v>0</v>
      </c>
      <c r="P50" s="48">
        <f>+Table14[[#This Row],[RECEIPTS TO]]/1</f>
        <v>0</v>
      </c>
      <c r="Q50" s="49">
        <f>+Table14[[#This Row],[RETURNS ]]/1</f>
        <v>0</v>
      </c>
      <c r="R50" s="50">
        <f>+Table14[[#This Row],[EXCHANGED TO]]/1</f>
        <v>0</v>
      </c>
      <c r="S50" s="47">
        <f>+Table14[[#This Row],[SALES TO]]/1</f>
        <v>0</v>
      </c>
      <c r="T50" s="209">
        <f>+Table14[[#This Row],[ISSUES TO]]/1</f>
        <v>0</v>
      </c>
      <c r="U50" s="54">
        <f t="shared" si="8"/>
        <v>0</v>
      </c>
    </row>
    <row r="51" spans="1:21" x14ac:dyDescent="0.25">
      <c r="A51" s="154" t="s">
        <v>79</v>
      </c>
      <c r="B51" s="47">
        <f>'DAY1'!H51</f>
        <v>0</v>
      </c>
      <c r="C51" s="48">
        <v>0</v>
      </c>
      <c r="D51" s="49">
        <v>0</v>
      </c>
      <c r="E51" s="50">
        <v>0</v>
      </c>
      <c r="F51" s="47">
        <v>0</v>
      </c>
      <c r="G51" s="209">
        <v>0</v>
      </c>
      <c r="H51" s="49">
        <f>+(Table14[[#This Row],[OPENING ]]+Table14[[#This Row],[RECEIPTS]]+Table14[[#This Row],[RETURNS]])-(Table14[[#This Row],[ISSUES]]+Table14[[#This Row],[EXCHANGED]]+Table14[[#This Row],[SALES]])</f>
        <v>0</v>
      </c>
      <c r="I51" s="48"/>
      <c r="J51" s="51">
        <f t="shared" si="7"/>
        <v>0</v>
      </c>
      <c r="K51" s="48">
        <f>+'DAY1'!K51+'DAY2'!C51</f>
        <v>0</v>
      </c>
      <c r="L51" s="49">
        <f>+'DAY1'!L51+'DAY2'!D51</f>
        <v>0</v>
      </c>
      <c r="M51" s="50">
        <f>+'DAY1'!M51+'DAY2'!E51</f>
        <v>0</v>
      </c>
      <c r="N51" s="47">
        <f>+'DAY1'!N51+'DAY2'!F51</f>
        <v>0</v>
      </c>
      <c r="O51" s="209">
        <f>+'DAY1'!O51+'DAY2'!G51</f>
        <v>0</v>
      </c>
      <c r="P51" s="48">
        <f>+Table14[[#This Row],[RECEIPTS TO]]/1</f>
        <v>0</v>
      </c>
      <c r="Q51" s="49">
        <f>+Table14[[#This Row],[RETURNS ]]/1</f>
        <v>0</v>
      </c>
      <c r="R51" s="50">
        <f>+Table14[[#This Row],[EXCHANGED TO]]/1</f>
        <v>0</v>
      </c>
      <c r="S51" s="47">
        <f>+Table14[[#This Row],[SALES TO]]/1</f>
        <v>0</v>
      </c>
      <c r="T51" s="209">
        <f>+Table14[[#This Row],[ISSUES TO]]/1</f>
        <v>0</v>
      </c>
      <c r="U51" s="54">
        <f t="shared" si="8"/>
        <v>0</v>
      </c>
    </row>
    <row r="52" spans="1:21" x14ac:dyDescent="0.25">
      <c r="A52" s="154" t="s">
        <v>80</v>
      </c>
      <c r="B52" s="47">
        <f>'DAY1'!H52</f>
        <v>0</v>
      </c>
      <c r="C52" s="48">
        <v>0</v>
      </c>
      <c r="D52" s="49">
        <v>0</v>
      </c>
      <c r="E52" s="50">
        <v>0</v>
      </c>
      <c r="F52" s="47">
        <v>0</v>
      </c>
      <c r="G52" s="209">
        <v>0</v>
      </c>
      <c r="H52" s="49">
        <f>+(Table14[[#This Row],[OPENING ]]+Table14[[#This Row],[RECEIPTS]]+Table14[[#This Row],[RETURNS]])-(Table14[[#This Row],[ISSUES]]+Table14[[#This Row],[EXCHANGED]]+Table14[[#This Row],[SALES]])</f>
        <v>0</v>
      </c>
      <c r="I52" s="48"/>
      <c r="J52" s="51">
        <f t="shared" si="7"/>
        <v>0</v>
      </c>
      <c r="K52" s="48">
        <f>+'DAY1'!K52+'DAY2'!C52</f>
        <v>0</v>
      </c>
      <c r="L52" s="49">
        <f>+'DAY1'!L52+'DAY2'!D52</f>
        <v>0</v>
      </c>
      <c r="M52" s="50">
        <f>+'DAY1'!M52+'DAY2'!E52</f>
        <v>0</v>
      </c>
      <c r="N52" s="47">
        <f>+'DAY1'!N52+'DAY2'!F52</f>
        <v>0</v>
      </c>
      <c r="O52" s="209">
        <f>+'DAY1'!O52+'DAY2'!G52</f>
        <v>0</v>
      </c>
      <c r="P52" s="48">
        <f>+Table14[[#This Row],[RECEIPTS TO]]/1</f>
        <v>0</v>
      </c>
      <c r="Q52" s="49">
        <f>+Table14[[#This Row],[RETURNS ]]/1</f>
        <v>0</v>
      </c>
      <c r="R52" s="50">
        <f>+Table14[[#This Row],[EXCHANGED TO]]/1</f>
        <v>0</v>
      </c>
      <c r="S52" s="47">
        <f>+Table14[[#This Row],[SALES TO]]/1</f>
        <v>0</v>
      </c>
      <c r="T52" s="209">
        <f>+Table14[[#This Row],[ISSUES TO]]/1</f>
        <v>0</v>
      </c>
      <c r="U52" s="54">
        <f t="shared" si="8"/>
        <v>0</v>
      </c>
    </row>
    <row r="53" spans="1:21" x14ac:dyDescent="0.25">
      <c r="A53" s="154" t="s">
        <v>83</v>
      </c>
      <c r="B53" s="47">
        <f>'DAY1'!H53</f>
        <v>0</v>
      </c>
      <c r="C53" s="48">
        <v>0</v>
      </c>
      <c r="D53" s="49">
        <v>0</v>
      </c>
      <c r="E53" s="50">
        <v>0</v>
      </c>
      <c r="F53" s="47">
        <v>0</v>
      </c>
      <c r="G53" s="209">
        <v>0</v>
      </c>
      <c r="H53" s="49">
        <f>+(Table14[[#This Row],[OPENING ]]+Table14[[#This Row],[RECEIPTS]]+Table14[[#This Row],[RETURNS]])-(Table14[[#This Row],[ISSUES]]+Table14[[#This Row],[EXCHANGED]]+Table14[[#This Row],[SALES]])</f>
        <v>0</v>
      </c>
      <c r="I53" s="48"/>
      <c r="J53" s="51">
        <f t="shared" si="7"/>
        <v>0</v>
      </c>
      <c r="K53" s="48">
        <f>+'DAY1'!K53+'DAY2'!C53</f>
        <v>0</v>
      </c>
      <c r="L53" s="49">
        <f>+'DAY1'!L53+'DAY2'!D53</f>
        <v>0</v>
      </c>
      <c r="M53" s="50">
        <f>+'DAY1'!M53+'DAY2'!E53</f>
        <v>0</v>
      </c>
      <c r="N53" s="47">
        <f>+'DAY1'!N53+'DAY2'!F53</f>
        <v>0</v>
      </c>
      <c r="O53" s="209">
        <f>+'DAY1'!O53+'DAY2'!G53</f>
        <v>0</v>
      </c>
      <c r="P53" s="48">
        <f>+Table14[[#This Row],[RECEIPTS TO]]/1</f>
        <v>0</v>
      </c>
      <c r="Q53" s="49">
        <f>+Table14[[#This Row],[RETURNS ]]/1</f>
        <v>0</v>
      </c>
      <c r="R53" s="50">
        <f>+Table14[[#This Row],[EXCHANGED TO]]/1</f>
        <v>0</v>
      </c>
      <c r="S53" s="47">
        <f>+Table14[[#This Row],[SALES TO]]/1</f>
        <v>0</v>
      </c>
      <c r="T53" s="209">
        <f>+Table14[[#This Row],[ISSUES TO]]/1</f>
        <v>0</v>
      </c>
      <c r="U53" s="54">
        <f t="shared" si="8"/>
        <v>0</v>
      </c>
    </row>
    <row r="54" spans="1:21" x14ac:dyDescent="0.25">
      <c r="A54" s="154" t="s">
        <v>72</v>
      </c>
      <c r="B54" s="47">
        <f>'DAY1'!H54</f>
        <v>0</v>
      </c>
      <c r="C54" s="48">
        <v>0</v>
      </c>
      <c r="D54" s="49">
        <v>0</v>
      </c>
      <c r="E54" s="50">
        <v>0</v>
      </c>
      <c r="F54" s="47">
        <v>0</v>
      </c>
      <c r="G54" s="209">
        <v>0</v>
      </c>
      <c r="H54" s="49">
        <f>+(Table14[[#This Row],[OPENING ]]+Table14[[#This Row],[RECEIPTS]]+Table14[[#This Row],[RETURNS]])-(Table14[[#This Row],[ISSUES]]+Table14[[#This Row],[EXCHANGED]]+Table14[[#This Row],[SALES]])</f>
        <v>0</v>
      </c>
      <c r="I54" s="48"/>
      <c r="J54" s="51">
        <f t="shared" si="7"/>
        <v>0</v>
      </c>
      <c r="K54" s="48">
        <f>+'DAY1'!K54+'DAY2'!C54</f>
        <v>0</v>
      </c>
      <c r="L54" s="49">
        <f>+'DAY1'!L54+'DAY2'!D54</f>
        <v>0</v>
      </c>
      <c r="M54" s="50">
        <f>+'DAY1'!M54+'DAY2'!E54</f>
        <v>0</v>
      </c>
      <c r="N54" s="47">
        <f>+'DAY1'!N54+'DAY2'!F54</f>
        <v>0</v>
      </c>
      <c r="O54" s="209">
        <f>+'DAY1'!O54+'DAY2'!G54</f>
        <v>0</v>
      </c>
      <c r="P54" s="48">
        <f>+Table14[[#This Row],[RECEIPTS TO]]/1</f>
        <v>0</v>
      </c>
      <c r="Q54" s="49">
        <f>+Table14[[#This Row],[RETURNS ]]/1</f>
        <v>0</v>
      </c>
      <c r="R54" s="50">
        <f>+Table14[[#This Row],[EXCHANGED TO]]/1</f>
        <v>0</v>
      </c>
      <c r="S54" s="47">
        <f>+Table14[[#This Row],[SALES TO]]/1</f>
        <v>0</v>
      </c>
      <c r="T54" s="209">
        <f>+Table14[[#This Row],[ISSUES TO]]/1</f>
        <v>0</v>
      </c>
      <c r="U54" s="54">
        <f t="shared" si="8"/>
        <v>0</v>
      </c>
    </row>
    <row r="55" spans="1:21" x14ac:dyDescent="0.25">
      <c r="A55" s="154" t="s">
        <v>140</v>
      </c>
      <c r="B55" s="47">
        <f>'DAY1'!H55</f>
        <v>676.3</v>
      </c>
      <c r="C55" s="48">
        <v>0</v>
      </c>
      <c r="D55" s="49">
        <v>0</v>
      </c>
      <c r="E55" s="50">
        <v>0</v>
      </c>
      <c r="F55" s="47">
        <v>0</v>
      </c>
      <c r="G55" s="209">
        <v>0</v>
      </c>
      <c r="H55" s="49">
        <f>+(Table14[[#This Row],[OPENING ]]+Table14[[#This Row],[RECEIPTS]]+Table14[[#This Row],[RETURNS]])-(Table14[[#This Row],[ISSUES]]+Table14[[#This Row],[EXCHANGED]]+Table14[[#This Row],[SALES]])</f>
        <v>676.3</v>
      </c>
      <c r="I55" s="48">
        <v>676.3</v>
      </c>
      <c r="J55" s="51">
        <f t="shared" si="7"/>
        <v>0</v>
      </c>
      <c r="K55" s="48">
        <f>+'DAY1'!K55+'DAY2'!C55</f>
        <v>0</v>
      </c>
      <c r="L55" s="49">
        <f>+'DAY1'!L55+'DAY2'!D55</f>
        <v>0</v>
      </c>
      <c r="M55" s="50">
        <f>+'DAY1'!M55+'DAY2'!E55</f>
        <v>0</v>
      </c>
      <c r="N55" s="47">
        <f>+'DAY1'!N55+'DAY2'!F55</f>
        <v>0</v>
      </c>
      <c r="O55" s="209">
        <f>+'DAY1'!O55+'DAY2'!G55</f>
        <v>0</v>
      </c>
      <c r="P55" s="48">
        <f>+Table14[[#This Row],[RECEIPTS TO]]/1</f>
        <v>0</v>
      </c>
      <c r="Q55" s="49">
        <f>+Table14[[#This Row],[RETURNS ]]/1</f>
        <v>0</v>
      </c>
      <c r="R55" s="50">
        <f>+Table14[[#This Row],[EXCHANGED TO]]/1</f>
        <v>0</v>
      </c>
      <c r="S55" s="47">
        <f>+Table14[[#This Row],[SALES TO]]/1</f>
        <v>0</v>
      </c>
      <c r="T55" s="209">
        <f>+Table14[[#This Row],[ISSUES TO]]/1</f>
        <v>0</v>
      </c>
      <c r="U55" s="54">
        <f t="shared" si="8"/>
        <v>0</v>
      </c>
    </row>
    <row r="56" spans="1:21" x14ac:dyDescent="0.25">
      <c r="A56" s="154" t="s">
        <v>84</v>
      </c>
      <c r="B56" s="47">
        <f>'DAY1'!H56</f>
        <v>0</v>
      </c>
      <c r="C56" s="48">
        <v>0</v>
      </c>
      <c r="D56" s="49">
        <v>0</v>
      </c>
      <c r="E56" s="50">
        <v>0</v>
      </c>
      <c r="F56" s="47">
        <v>0</v>
      </c>
      <c r="G56" s="209">
        <v>0</v>
      </c>
      <c r="H56" s="49">
        <f>+(Table14[[#This Row],[OPENING ]]+Table14[[#This Row],[RECEIPTS]]+Table14[[#This Row],[RETURNS]])-(Table14[[#This Row],[ISSUES]]+Table14[[#This Row],[EXCHANGED]]+Table14[[#This Row],[SALES]])</f>
        <v>0</v>
      </c>
      <c r="I56" s="48"/>
      <c r="J56" s="51">
        <f t="shared" si="7"/>
        <v>0</v>
      </c>
      <c r="K56" s="48">
        <f>+'DAY1'!K56+'DAY2'!C56</f>
        <v>0</v>
      </c>
      <c r="L56" s="49">
        <f>+'DAY1'!L56+'DAY2'!D56</f>
        <v>0</v>
      </c>
      <c r="M56" s="50">
        <f>+'DAY1'!M56+'DAY2'!E56</f>
        <v>0</v>
      </c>
      <c r="N56" s="47">
        <f>+'DAY1'!N56+'DAY2'!F56</f>
        <v>0</v>
      </c>
      <c r="O56" s="209">
        <f>+'DAY1'!O56+'DAY2'!G56</f>
        <v>0</v>
      </c>
      <c r="P56" s="48">
        <f>+Table14[[#This Row],[RECEIPTS TO]]/1</f>
        <v>0</v>
      </c>
      <c r="Q56" s="49">
        <f>+Table14[[#This Row],[RETURNS ]]/1</f>
        <v>0</v>
      </c>
      <c r="R56" s="50">
        <f>+Table14[[#This Row],[EXCHANGED TO]]/1</f>
        <v>0</v>
      </c>
      <c r="S56" s="47">
        <f>+Table14[[#This Row],[SALES TO]]/1</f>
        <v>0</v>
      </c>
      <c r="T56" s="209">
        <f>+Table14[[#This Row],[ISSUES TO]]/1</f>
        <v>0</v>
      </c>
      <c r="U56" s="54">
        <f t="shared" si="8"/>
        <v>0</v>
      </c>
    </row>
    <row r="57" spans="1:21" x14ac:dyDescent="0.25">
      <c r="A57" s="154" t="s">
        <v>82</v>
      </c>
      <c r="B57" s="47">
        <f>'DAY1'!H57</f>
        <v>0</v>
      </c>
      <c r="C57" s="48">
        <v>0</v>
      </c>
      <c r="D57" s="49">
        <v>0</v>
      </c>
      <c r="E57" s="50">
        <v>0</v>
      </c>
      <c r="F57" s="47">
        <v>0</v>
      </c>
      <c r="G57" s="209">
        <v>0</v>
      </c>
      <c r="H57" s="49">
        <f>+(Table14[[#This Row],[OPENING ]]+Table14[[#This Row],[RECEIPTS]]+Table14[[#This Row],[RETURNS]])-(Table14[[#This Row],[ISSUES]]+Table14[[#This Row],[EXCHANGED]]+Table14[[#This Row],[SALES]])</f>
        <v>0</v>
      </c>
      <c r="I57" s="48"/>
      <c r="J57" s="51">
        <f t="shared" si="7"/>
        <v>0</v>
      </c>
      <c r="K57" s="48">
        <f>+'DAY1'!K72+'DAY2'!C57</f>
        <v>0</v>
      </c>
      <c r="L57" s="49">
        <f>+'DAY1'!L72+'DAY2'!D57</f>
        <v>0</v>
      </c>
      <c r="M57" s="50">
        <f>+'DAY1'!M72+'DAY2'!E57</f>
        <v>0</v>
      </c>
      <c r="N57" s="47">
        <f>+'DAY1'!N72+'DAY2'!F57</f>
        <v>0</v>
      </c>
      <c r="O57" s="209">
        <f>+'DAY1'!O72+'DAY2'!G57</f>
        <v>0</v>
      </c>
      <c r="P57" s="48">
        <f>+Table14[[#This Row],[RECEIPTS TO]]/1</f>
        <v>0</v>
      </c>
      <c r="Q57" s="49">
        <f>+Table14[[#This Row],[RETURNS ]]/1</f>
        <v>0</v>
      </c>
      <c r="R57" s="50">
        <f>+Table14[[#This Row],[EXCHANGED TO]]/1</f>
        <v>0</v>
      </c>
      <c r="S57" s="47">
        <f>+Table14[[#This Row],[SALES TO]]/1</f>
        <v>0</v>
      </c>
      <c r="T57" s="209">
        <f>+Table14[[#This Row],[ISSUES TO]]/1</f>
        <v>0</v>
      </c>
      <c r="U57" s="54">
        <f t="shared" si="8"/>
        <v>0</v>
      </c>
    </row>
    <row r="58" spans="1:21" x14ac:dyDescent="0.25">
      <c r="A58" s="154" t="s">
        <v>50</v>
      </c>
      <c r="B58" s="47">
        <f>'DAY1'!H58</f>
        <v>0</v>
      </c>
      <c r="C58" s="48">
        <v>0</v>
      </c>
      <c r="D58" s="49">
        <v>0</v>
      </c>
      <c r="E58" s="50">
        <v>0</v>
      </c>
      <c r="F58" s="47">
        <v>0</v>
      </c>
      <c r="G58" s="209">
        <v>0</v>
      </c>
      <c r="H58" s="49">
        <f>+(Table14[[#This Row],[OPENING ]]+Table14[[#This Row],[RECEIPTS]]+Table14[[#This Row],[RETURNS]])-(Table14[[#This Row],[ISSUES]]+Table14[[#This Row],[EXCHANGED]]+Table14[[#This Row],[SALES]])</f>
        <v>0</v>
      </c>
      <c r="I58" s="48"/>
      <c r="J58" s="51">
        <f t="shared" ref="J58:J72" si="9">+I58-H58</f>
        <v>0</v>
      </c>
      <c r="K58" s="48">
        <f>+'DAY1'!K73+'DAY2'!C58</f>
        <v>0</v>
      </c>
      <c r="L58" s="49">
        <f>+'DAY1'!L73+'DAY2'!D58</f>
        <v>0</v>
      </c>
      <c r="M58" s="50">
        <f>+'DAY1'!M73+'DAY2'!E58</f>
        <v>0</v>
      </c>
      <c r="N58" s="47">
        <f>+'DAY1'!N73+'DAY2'!F58</f>
        <v>0</v>
      </c>
      <c r="O58" s="209">
        <f>+'DAY1'!O73+'DAY2'!G58</f>
        <v>0</v>
      </c>
      <c r="P58" s="48">
        <f>+Table14[[#This Row],[RECEIPTS TO]]/1</f>
        <v>0</v>
      </c>
      <c r="Q58" s="49">
        <f>+Table14[[#This Row],[RETURNS ]]/1</f>
        <v>0</v>
      </c>
      <c r="R58" s="50">
        <f>+Table14[[#This Row],[EXCHANGED TO]]/1</f>
        <v>0</v>
      </c>
      <c r="S58" s="47">
        <f>+Table14[[#This Row],[SALES TO]]/1</f>
        <v>0</v>
      </c>
      <c r="T58" s="209">
        <f>+Table14[[#This Row],[ISSUES TO]]/1</f>
        <v>0</v>
      </c>
      <c r="U58" s="54">
        <f t="shared" ref="U58:U72" si="10">IFERROR(+H58/(P58+Q58+R58+S58+T58),0)</f>
        <v>0</v>
      </c>
    </row>
    <row r="59" spans="1:21" x14ac:dyDescent="0.25">
      <c r="A59" s="154" t="s">
        <v>51</v>
      </c>
      <c r="B59" s="47">
        <f>'DAY1'!H59</f>
        <v>0</v>
      </c>
      <c r="C59" s="48">
        <v>0</v>
      </c>
      <c r="D59" s="49">
        <v>0</v>
      </c>
      <c r="E59" s="50">
        <v>0</v>
      </c>
      <c r="F59" s="47">
        <v>0</v>
      </c>
      <c r="G59" s="209">
        <v>0</v>
      </c>
      <c r="H59" s="49">
        <f>+(Table14[[#This Row],[OPENING ]]+Table14[[#This Row],[RECEIPTS]]+Table14[[#This Row],[RETURNS]])-(Table14[[#This Row],[ISSUES]]+Table14[[#This Row],[EXCHANGED]]+Table14[[#This Row],[SALES]])</f>
        <v>0</v>
      </c>
      <c r="I59" s="48"/>
      <c r="J59" s="51">
        <f t="shared" si="9"/>
        <v>0</v>
      </c>
      <c r="K59" s="48">
        <f>+'DAY1'!K74+'DAY2'!C59</f>
        <v>0</v>
      </c>
      <c r="L59" s="49">
        <f>+'DAY1'!L74+'DAY2'!D59</f>
        <v>0</v>
      </c>
      <c r="M59" s="50">
        <f>+'DAY1'!M74+'DAY2'!E59</f>
        <v>0</v>
      </c>
      <c r="N59" s="47">
        <f>+'DAY1'!N74+'DAY2'!F59</f>
        <v>0</v>
      </c>
      <c r="O59" s="209">
        <f>+'DAY1'!O74+'DAY2'!G59</f>
        <v>0</v>
      </c>
      <c r="P59" s="48">
        <f>+Table14[[#This Row],[RECEIPTS TO]]/1</f>
        <v>0</v>
      </c>
      <c r="Q59" s="49">
        <f>+Table14[[#This Row],[RETURNS ]]/1</f>
        <v>0</v>
      </c>
      <c r="R59" s="50">
        <f>+Table14[[#This Row],[EXCHANGED TO]]/1</f>
        <v>0</v>
      </c>
      <c r="S59" s="47">
        <f>+Table14[[#This Row],[SALES TO]]/1</f>
        <v>0</v>
      </c>
      <c r="T59" s="209">
        <f>+Table14[[#This Row],[ISSUES TO]]/1</f>
        <v>0</v>
      </c>
      <c r="U59" s="54">
        <f t="shared" si="10"/>
        <v>0</v>
      </c>
    </row>
    <row r="60" spans="1:21" x14ac:dyDescent="0.25">
      <c r="A60" s="154" t="s">
        <v>52</v>
      </c>
      <c r="B60" s="47">
        <f>'DAY1'!H60</f>
        <v>0</v>
      </c>
      <c r="C60" s="48">
        <v>0</v>
      </c>
      <c r="D60" s="49">
        <v>0</v>
      </c>
      <c r="E60" s="50">
        <v>0</v>
      </c>
      <c r="F60" s="47">
        <v>0</v>
      </c>
      <c r="G60" s="209">
        <v>0</v>
      </c>
      <c r="H60" s="49">
        <f>+(Table14[[#This Row],[OPENING ]]+Table14[[#This Row],[RECEIPTS]]+Table14[[#This Row],[RETURNS]])-(Table14[[#This Row],[ISSUES]]+Table14[[#This Row],[EXCHANGED]]+Table14[[#This Row],[SALES]])</f>
        <v>0</v>
      </c>
      <c r="I60" s="48"/>
      <c r="J60" s="51">
        <f t="shared" si="9"/>
        <v>0</v>
      </c>
      <c r="K60" s="48">
        <f>+'DAY1'!K75+'DAY2'!C60</f>
        <v>0</v>
      </c>
      <c r="L60" s="49">
        <f>+'DAY1'!L75+'DAY2'!D60</f>
        <v>0</v>
      </c>
      <c r="M60" s="50">
        <f>+'DAY1'!M75+'DAY2'!E60</f>
        <v>0</v>
      </c>
      <c r="N60" s="47">
        <f>+'DAY1'!N75+'DAY2'!F60</f>
        <v>0</v>
      </c>
      <c r="O60" s="209">
        <f>+'DAY1'!O75+'DAY2'!G60</f>
        <v>0</v>
      </c>
      <c r="P60" s="48">
        <f>+Table14[[#This Row],[RECEIPTS TO]]/1</f>
        <v>0</v>
      </c>
      <c r="Q60" s="49">
        <f>+Table14[[#This Row],[RETURNS ]]/1</f>
        <v>0</v>
      </c>
      <c r="R60" s="50">
        <f>+Table14[[#This Row],[EXCHANGED TO]]/1</f>
        <v>0</v>
      </c>
      <c r="S60" s="47">
        <f>+Table14[[#This Row],[SALES TO]]/1</f>
        <v>0</v>
      </c>
      <c r="T60" s="209">
        <f>+Table14[[#This Row],[ISSUES TO]]/1</f>
        <v>0</v>
      </c>
      <c r="U60" s="54">
        <f t="shared" si="10"/>
        <v>0</v>
      </c>
    </row>
    <row r="61" spans="1:21" x14ac:dyDescent="0.25">
      <c r="A61" s="154" t="s">
        <v>53</v>
      </c>
      <c r="B61" s="47">
        <f>'DAY1'!H61</f>
        <v>0</v>
      </c>
      <c r="C61" s="48">
        <v>0</v>
      </c>
      <c r="D61" s="49">
        <v>0</v>
      </c>
      <c r="E61" s="50">
        <v>0</v>
      </c>
      <c r="F61" s="47">
        <v>0</v>
      </c>
      <c r="G61" s="209">
        <v>0</v>
      </c>
      <c r="H61" s="49">
        <f>+(Table14[[#This Row],[OPENING ]]+Table14[[#This Row],[RECEIPTS]]+Table14[[#This Row],[RETURNS]])-(Table14[[#This Row],[ISSUES]]+Table14[[#This Row],[EXCHANGED]]+Table14[[#This Row],[SALES]])</f>
        <v>0</v>
      </c>
      <c r="I61" s="48"/>
      <c r="J61" s="51">
        <f t="shared" si="9"/>
        <v>0</v>
      </c>
      <c r="K61" s="48">
        <f>+'DAY1'!K76+'DAY2'!C61</f>
        <v>0</v>
      </c>
      <c r="L61" s="49">
        <f>+'DAY1'!L76+'DAY2'!D61</f>
        <v>0</v>
      </c>
      <c r="M61" s="50">
        <f>+'DAY1'!M76+'DAY2'!E61</f>
        <v>0</v>
      </c>
      <c r="N61" s="47">
        <f>+'DAY1'!N76+'DAY2'!F61</f>
        <v>0</v>
      </c>
      <c r="O61" s="209">
        <f>+'DAY1'!O76+'DAY2'!G61</f>
        <v>0</v>
      </c>
      <c r="P61" s="48">
        <f>+Table14[[#This Row],[RECEIPTS TO]]/1</f>
        <v>0</v>
      </c>
      <c r="Q61" s="49">
        <f>+Table14[[#This Row],[RETURNS ]]/1</f>
        <v>0</v>
      </c>
      <c r="R61" s="50">
        <f>+Table14[[#This Row],[EXCHANGED TO]]/1</f>
        <v>0</v>
      </c>
      <c r="S61" s="47">
        <f>+Table14[[#This Row],[SALES TO]]/1</f>
        <v>0</v>
      </c>
      <c r="T61" s="209">
        <f>+Table14[[#This Row],[ISSUES TO]]/1</f>
        <v>0</v>
      </c>
      <c r="U61" s="54">
        <f t="shared" si="10"/>
        <v>0</v>
      </c>
    </row>
    <row r="62" spans="1:21" x14ac:dyDescent="0.25">
      <c r="A62" s="154" t="s">
        <v>54</v>
      </c>
      <c r="B62" s="47">
        <f>'DAY1'!H62</f>
        <v>0</v>
      </c>
      <c r="C62" s="48">
        <v>0</v>
      </c>
      <c r="D62" s="49">
        <v>0</v>
      </c>
      <c r="E62" s="50">
        <v>0</v>
      </c>
      <c r="F62" s="47">
        <v>0</v>
      </c>
      <c r="G62" s="209">
        <v>0</v>
      </c>
      <c r="H62" s="49">
        <f>+(Table14[[#This Row],[OPENING ]]+Table14[[#This Row],[RECEIPTS]]+Table14[[#This Row],[RETURNS]])-(Table14[[#This Row],[ISSUES]]+Table14[[#This Row],[EXCHANGED]]+Table14[[#This Row],[SALES]])</f>
        <v>0</v>
      </c>
      <c r="I62" s="48"/>
      <c r="J62" s="51">
        <f t="shared" si="9"/>
        <v>0</v>
      </c>
      <c r="K62" s="48">
        <f>+'DAY1'!K77+'DAY2'!C62</f>
        <v>0</v>
      </c>
      <c r="L62" s="49">
        <f>+'DAY1'!L77+'DAY2'!D62</f>
        <v>0</v>
      </c>
      <c r="M62" s="50">
        <f>+'DAY1'!M77+'DAY2'!E62</f>
        <v>0</v>
      </c>
      <c r="N62" s="47">
        <f>+'DAY1'!N77+'DAY2'!F62</f>
        <v>0</v>
      </c>
      <c r="O62" s="209">
        <f>+'DAY1'!O77+'DAY2'!G62</f>
        <v>0</v>
      </c>
      <c r="P62" s="48">
        <f>+Table14[[#This Row],[RECEIPTS TO]]/1</f>
        <v>0</v>
      </c>
      <c r="Q62" s="49">
        <f>+Table14[[#This Row],[RETURNS ]]/1</f>
        <v>0</v>
      </c>
      <c r="R62" s="50">
        <f>+Table14[[#This Row],[EXCHANGED TO]]/1</f>
        <v>0</v>
      </c>
      <c r="S62" s="47">
        <f>+Table14[[#This Row],[SALES TO]]/1</f>
        <v>0</v>
      </c>
      <c r="T62" s="209">
        <f>+Table14[[#This Row],[ISSUES TO]]/1</f>
        <v>0</v>
      </c>
      <c r="U62" s="54">
        <f t="shared" si="10"/>
        <v>0</v>
      </c>
    </row>
    <row r="63" spans="1:21" x14ac:dyDescent="0.25">
      <c r="A63" s="154" t="s">
        <v>109</v>
      </c>
      <c r="B63" s="47">
        <f>'DAY1'!H63</f>
        <v>0</v>
      </c>
      <c r="C63" s="48">
        <v>0</v>
      </c>
      <c r="D63" s="49">
        <v>0</v>
      </c>
      <c r="E63" s="50">
        <v>0</v>
      </c>
      <c r="F63" s="47">
        <v>0</v>
      </c>
      <c r="G63" s="209">
        <v>0</v>
      </c>
      <c r="H63" s="49">
        <f>+(Table14[[#This Row],[OPENING ]]+Table14[[#This Row],[RECEIPTS]]+Table14[[#This Row],[RETURNS]])-(Table14[[#This Row],[ISSUES]]+Table14[[#This Row],[EXCHANGED]]+Table14[[#This Row],[SALES]])</f>
        <v>0</v>
      </c>
      <c r="I63" s="48"/>
      <c r="J63" s="51">
        <f t="shared" si="9"/>
        <v>0</v>
      </c>
      <c r="K63" s="48">
        <f>+'DAY1'!K78+'DAY2'!C63</f>
        <v>0</v>
      </c>
      <c r="L63" s="49">
        <f>+'DAY1'!L78+'DAY2'!D63</f>
        <v>0</v>
      </c>
      <c r="M63" s="50">
        <f>+'DAY1'!M78+'DAY2'!E63</f>
        <v>0</v>
      </c>
      <c r="N63" s="47">
        <f>+'DAY1'!N78+'DAY2'!F63</f>
        <v>0</v>
      </c>
      <c r="O63" s="209">
        <f>+'DAY1'!O78+'DAY2'!G63</f>
        <v>0</v>
      </c>
      <c r="P63" s="48">
        <f>+Table14[[#This Row],[RECEIPTS TO]]/1</f>
        <v>0</v>
      </c>
      <c r="Q63" s="49">
        <f>+Table14[[#This Row],[RETURNS ]]/1</f>
        <v>0</v>
      </c>
      <c r="R63" s="50">
        <f>+Table14[[#This Row],[EXCHANGED TO]]/1</f>
        <v>0</v>
      </c>
      <c r="S63" s="47">
        <f>+Table14[[#This Row],[SALES TO]]/1</f>
        <v>0</v>
      </c>
      <c r="T63" s="209">
        <f>+Table14[[#This Row],[ISSUES TO]]/1</f>
        <v>0</v>
      </c>
      <c r="U63" s="54">
        <f t="shared" si="10"/>
        <v>0</v>
      </c>
    </row>
    <row r="64" spans="1:21" x14ac:dyDescent="0.25">
      <c r="A64" s="154" t="s">
        <v>112</v>
      </c>
      <c r="B64" s="47">
        <f>'DAY1'!H64</f>
        <v>0</v>
      </c>
      <c r="C64" s="48">
        <v>0</v>
      </c>
      <c r="D64" s="49">
        <v>0</v>
      </c>
      <c r="E64" s="50">
        <v>0</v>
      </c>
      <c r="F64" s="47">
        <v>0</v>
      </c>
      <c r="G64" s="209">
        <v>0</v>
      </c>
      <c r="H64" s="49">
        <f>+(Table14[[#This Row],[OPENING ]]+Table14[[#This Row],[RECEIPTS]]+Table14[[#This Row],[RETURNS]])-(Table14[[#This Row],[ISSUES]]+Table14[[#This Row],[EXCHANGED]]+Table14[[#This Row],[SALES]])</f>
        <v>0</v>
      </c>
      <c r="I64" s="48"/>
      <c r="J64" s="51">
        <f t="shared" si="9"/>
        <v>0</v>
      </c>
      <c r="K64" s="48">
        <f>+'DAY1'!K79+'DAY2'!C64</f>
        <v>0</v>
      </c>
      <c r="L64" s="49">
        <f>+'DAY1'!L79+'DAY2'!D64</f>
        <v>0</v>
      </c>
      <c r="M64" s="50">
        <f>+'DAY1'!M79+'DAY2'!E64</f>
        <v>0</v>
      </c>
      <c r="N64" s="47">
        <f>+'DAY1'!N79+'DAY2'!F64</f>
        <v>0</v>
      </c>
      <c r="O64" s="209">
        <f>+'DAY1'!O79+'DAY2'!G64</f>
        <v>0</v>
      </c>
      <c r="P64" s="48">
        <f>+Table14[[#This Row],[RECEIPTS TO]]/1</f>
        <v>0</v>
      </c>
      <c r="Q64" s="49">
        <f>+Table14[[#This Row],[RETURNS ]]/1</f>
        <v>0</v>
      </c>
      <c r="R64" s="50">
        <f>+Table14[[#This Row],[EXCHANGED TO]]/1</f>
        <v>0</v>
      </c>
      <c r="S64" s="47">
        <f>+Table14[[#This Row],[SALES TO]]/1</f>
        <v>0</v>
      </c>
      <c r="T64" s="209">
        <f>+Table14[[#This Row],[ISSUES TO]]/1</f>
        <v>0</v>
      </c>
      <c r="U64" s="54">
        <f t="shared" si="10"/>
        <v>0</v>
      </c>
    </row>
    <row r="65" spans="1:21" x14ac:dyDescent="0.25">
      <c r="A65" s="154" t="s">
        <v>115</v>
      </c>
      <c r="B65" s="47">
        <f>'DAY1'!H65</f>
        <v>0</v>
      </c>
      <c r="C65" s="48">
        <v>0</v>
      </c>
      <c r="D65" s="49">
        <v>0</v>
      </c>
      <c r="E65" s="50">
        <v>0</v>
      </c>
      <c r="F65" s="47">
        <v>0</v>
      </c>
      <c r="G65" s="209">
        <v>0</v>
      </c>
      <c r="H65" s="49">
        <f>+(Table14[[#This Row],[OPENING ]]+Table14[[#This Row],[RECEIPTS]]+Table14[[#This Row],[RETURNS]])-(Table14[[#This Row],[ISSUES]]+Table14[[#This Row],[EXCHANGED]]+Table14[[#This Row],[SALES]])</f>
        <v>0</v>
      </c>
      <c r="I65" s="48"/>
      <c r="J65" s="51">
        <f t="shared" si="9"/>
        <v>0</v>
      </c>
      <c r="K65" s="48">
        <f>+'DAY1'!K80+'DAY2'!C65</f>
        <v>0</v>
      </c>
      <c r="L65" s="49">
        <f>+'DAY1'!L80+'DAY2'!D65</f>
        <v>0</v>
      </c>
      <c r="M65" s="50">
        <f>+'DAY1'!M80+'DAY2'!E65</f>
        <v>0</v>
      </c>
      <c r="N65" s="47">
        <f>+'DAY1'!N80+'DAY2'!F65</f>
        <v>0</v>
      </c>
      <c r="O65" s="209">
        <f>+'DAY1'!O80+'DAY2'!G65</f>
        <v>0</v>
      </c>
      <c r="P65" s="48">
        <f>+Table14[[#This Row],[RECEIPTS TO]]/1</f>
        <v>0</v>
      </c>
      <c r="Q65" s="49">
        <f>+Table14[[#This Row],[RETURNS ]]/1</f>
        <v>0</v>
      </c>
      <c r="R65" s="50">
        <f>+Table14[[#This Row],[EXCHANGED TO]]/1</f>
        <v>0</v>
      </c>
      <c r="S65" s="47">
        <f>+Table14[[#This Row],[SALES TO]]/1</f>
        <v>0</v>
      </c>
      <c r="T65" s="209">
        <f>+Table14[[#This Row],[ISSUES TO]]/1</f>
        <v>0</v>
      </c>
      <c r="U65" s="54">
        <f t="shared" si="10"/>
        <v>0</v>
      </c>
    </row>
    <row r="66" spans="1:21" x14ac:dyDescent="0.25">
      <c r="A66" s="154" t="s">
        <v>116</v>
      </c>
      <c r="B66" s="47">
        <f>'DAY1'!H66</f>
        <v>2006.84</v>
      </c>
      <c r="C66" s="48">
        <v>0</v>
      </c>
      <c r="D66" s="49">
        <v>0</v>
      </c>
      <c r="E66" s="50">
        <v>0</v>
      </c>
      <c r="F66" s="47">
        <v>0</v>
      </c>
      <c r="G66" s="209">
        <v>0</v>
      </c>
      <c r="H66" s="49">
        <f>+(Table14[[#This Row],[OPENING ]]+Table14[[#This Row],[RECEIPTS]]+Table14[[#This Row],[RETURNS]])-(Table14[[#This Row],[ISSUES]]+Table14[[#This Row],[EXCHANGED]]+Table14[[#This Row],[SALES]])</f>
        <v>2006.84</v>
      </c>
      <c r="I66" s="48">
        <v>2006.84</v>
      </c>
      <c r="J66" s="51">
        <f t="shared" si="9"/>
        <v>0</v>
      </c>
      <c r="K66" s="48">
        <f>+'DAY1'!K81+'DAY2'!C66</f>
        <v>0</v>
      </c>
      <c r="L66" s="49">
        <f>+'DAY1'!L81+'DAY2'!D66</f>
        <v>0</v>
      </c>
      <c r="M66" s="50">
        <f>+'DAY1'!M81+'DAY2'!E66</f>
        <v>0</v>
      </c>
      <c r="N66" s="47">
        <f>+'DAY1'!N81+'DAY2'!F66</f>
        <v>0</v>
      </c>
      <c r="O66" s="209">
        <f>+'DAY1'!O81+'DAY2'!G66</f>
        <v>0</v>
      </c>
      <c r="P66" s="48">
        <f>+Table14[[#This Row],[RECEIPTS TO]]/1</f>
        <v>0</v>
      </c>
      <c r="Q66" s="49">
        <f>+Table14[[#This Row],[RETURNS ]]/1</f>
        <v>0</v>
      </c>
      <c r="R66" s="50">
        <f>+Table14[[#This Row],[EXCHANGED TO]]/1</f>
        <v>0</v>
      </c>
      <c r="S66" s="47">
        <f>+Table14[[#This Row],[SALES TO]]/1</f>
        <v>0</v>
      </c>
      <c r="T66" s="209">
        <f>+Table14[[#This Row],[ISSUES TO]]/1</f>
        <v>0</v>
      </c>
      <c r="U66" s="54">
        <f t="shared" si="10"/>
        <v>0</v>
      </c>
    </row>
    <row r="67" spans="1:21" x14ac:dyDescent="0.25">
      <c r="A67" s="154" t="s">
        <v>121</v>
      </c>
      <c r="B67" s="47">
        <f>'DAY1'!H67</f>
        <v>0</v>
      </c>
      <c r="C67" s="48">
        <v>0</v>
      </c>
      <c r="D67" s="49">
        <v>0</v>
      </c>
      <c r="E67" s="50">
        <v>0</v>
      </c>
      <c r="F67" s="47">
        <v>0</v>
      </c>
      <c r="G67" s="209">
        <v>0</v>
      </c>
      <c r="H67" s="49">
        <f>+(Table14[[#This Row],[OPENING ]]+Table14[[#This Row],[RECEIPTS]]+Table14[[#This Row],[RETURNS]])-(Table14[[#This Row],[ISSUES]]+Table14[[#This Row],[EXCHANGED]]+Table14[[#This Row],[SALES]])</f>
        <v>0</v>
      </c>
      <c r="I67" s="48"/>
      <c r="J67" s="51">
        <f t="shared" si="9"/>
        <v>0</v>
      </c>
      <c r="K67" s="48">
        <f>+'DAY1'!K82+'DAY2'!C67</f>
        <v>0</v>
      </c>
      <c r="L67" s="49">
        <f>+'DAY1'!L82+'DAY2'!D67</f>
        <v>0</v>
      </c>
      <c r="M67" s="50">
        <f>+'DAY1'!M82+'DAY2'!E67</f>
        <v>0</v>
      </c>
      <c r="N67" s="47">
        <f>+'DAY1'!N82+'DAY2'!F67</f>
        <v>0</v>
      </c>
      <c r="O67" s="209">
        <f>+'DAY1'!O82+'DAY2'!G67</f>
        <v>0</v>
      </c>
      <c r="P67" s="48">
        <f>+Table14[[#This Row],[RECEIPTS TO]]/1</f>
        <v>0</v>
      </c>
      <c r="Q67" s="49">
        <f>+Table14[[#This Row],[RETURNS ]]/1</f>
        <v>0</v>
      </c>
      <c r="R67" s="50">
        <f>+Table14[[#This Row],[EXCHANGED TO]]/1</f>
        <v>0</v>
      </c>
      <c r="S67" s="47">
        <f>+Table14[[#This Row],[SALES TO]]/1</f>
        <v>0</v>
      </c>
      <c r="T67" s="209">
        <f>+Table14[[#This Row],[ISSUES TO]]/1</f>
        <v>0</v>
      </c>
      <c r="U67" s="54">
        <f t="shared" si="10"/>
        <v>0</v>
      </c>
    </row>
    <row r="68" spans="1:21" x14ac:dyDescent="0.25">
      <c r="A68" s="154" t="s">
        <v>120</v>
      </c>
      <c r="B68" s="47">
        <f>'DAY1'!H68</f>
        <v>150.30000000000001</v>
      </c>
      <c r="C68" s="48">
        <v>0</v>
      </c>
      <c r="D68" s="49">
        <v>0</v>
      </c>
      <c r="E68" s="50">
        <v>0</v>
      </c>
      <c r="F68" s="47">
        <v>0</v>
      </c>
      <c r="G68" s="209">
        <v>0</v>
      </c>
      <c r="H68" s="49">
        <f>+(Table14[[#This Row],[OPENING ]]+Table14[[#This Row],[RECEIPTS]]+Table14[[#This Row],[RETURNS]])-(Table14[[#This Row],[ISSUES]]+Table14[[#This Row],[EXCHANGED]]+Table14[[#This Row],[SALES]])</f>
        <v>150.30000000000001</v>
      </c>
      <c r="I68" s="48">
        <v>150.30000000000001</v>
      </c>
      <c r="J68" s="51">
        <f t="shared" si="9"/>
        <v>0</v>
      </c>
      <c r="K68" s="48">
        <f>+'DAY1'!K83+'DAY2'!C68</f>
        <v>0</v>
      </c>
      <c r="L68" s="49">
        <f>+'DAY1'!L83+'DAY2'!D68</f>
        <v>0</v>
      </c>
      <c r="M68" s="50">
        <f>+'DAY1'!M83+'DAY2'!E68</f>
        <v>0</v>
      </c>
      <c r="N68" s="47">
        <f>+'DAY1'!N83+'DAY2'!F68</f>
        <v>0</v>
      </c>
      <c r="O68" s="209">
        <f>+'DAY1'!O83+'DAY2'!G68</f>
        <v>0</v>
      </c>
      <c r="P68" s="48">
        <f>+Table14[[#This Row],[RECEIPTS TO]]/1</f>
        <v>0</v>
      </c>
      <c r="Q68" s="49">
        <f>+Table14[[#This Row],[RETURNS ]]/1</f>
        <v>0</v>
      </c>
      <c r="R68" s="50">
        <f>+Table14[[#This Row],[EXCHANGED TO]]/1</f>
        <v>0</v>
      </c>
      <c r="S68" s="47">
        <f>+Table14[[#This Row],[SALES TO]]/1</f>
        <v>0</v>
      </c>
      <c r="T68" s="209">
        <f>+Table14[[#This Row],[ISSUES TO]]/1</f>
        <v>0</v>
      </c>
      <c r="U68" s="54">
        <f t="shared" si="10"/>
        <v>0</v>
      </c>
    </row>
    <row r="69" spans="1:21" x14ac:dyDescent="0.25">
      <c r="A69" s="154" t="s">
        <v>122</v>
      </c>
      <c r="B69" s="47">
        <f>'DAY1'!H69</f>
        <v>0</v>
      </c>
      <c r="C69" s="48">
        <v>0</v>
      </c>
      <c r="D69" s="49">
        <v>0</v>
      </c>
      <c r="E69" s="50">
        <v>0</v>
      </c>
      <c r="F69" s="47">
        <v>0</v>
      </c>
      <c r="G69" s="209">
        <v>0</v>
      </c>
      <c r="H69" s="49">
        <f>+(Table14[[#This Row],[OPENING ]]+Table14[[#This Row],[RECEIPTS]]+Table14[[#This Row],[RETURNS]])-(Table14[[#This Row],[ISSUES]]+Table14[[#This Row],[EXCHANGED]]+Table14[[#This Row],[SALES]])</f>
        <v>0</v>
      </c>
      <c r="I69" s="48"/>
      <c r="J69" s="51">
        <f t="shared" si="9"/>
        <v>0</v>
      </c>
      <c r="K69" s="48">
        <f>+'DAY1'!K84+'DAY2'!C69</f>
        <v>0</v>
      </c>
      <c r="L69" s="49">
        <f>+'DAY1'!L84+'DAY2'!D69</f>
        <v>0</v>
      </c>
      <c r="M69" s="50">
        <f>+'DAY1'!M84+'DAY2'!E69</f>
        <v>0</v>
      </c>
      <c r="N69" s="47">
        <f>+'DAY1'!N84+'DAY2'!F69</f>
        <v>0</v>
      </c>
      <c r="O69" s="209">
        <f>+'DAY1'!O84+'DAY2'!G69</f>
        <v>0</v>
      </c>
      <c r="P69" s="48">
        <f>+Table14[[#This Row],[RECEIPTS TO]]/1</f>
        <v>0</v>
      </c>
      <c r="Q69" s="49">
        <f>+Table14[[#This Row],[RETURNS ]]/1</f>
        <v>0</v>
      </c>
      <c r="R69" s="50">
        <f>+Table14[[#This Row],[EXCHANGED TO]]/1</f>
        <v>0</v>
      </c>
      <c r="S69" s="47">
        <f>+Table14[[#This Row],[SALES TO]]/1</f>
        <v>0</v>
      </c>
      <c r="T69" s="209">
        <f>+Table14[[#This Row],[ISSUES TO]]/1</f>
        <v>0</v>
      </c>
      <c r="U69" s="54">
        <f t="shared" si="10"/>
        <v>0</v>
      </c>
    </row>
    <row r="70" spans="1:21" x14ac:dyDescent="0.25">
      <c r="A70" s="154" t="s">
        <v>137</v>
      </c>
      <c r="B70" s="47">
        <f>'DAY1'!H70</f>
        <v>0</v>
      </c>
      <c r="C70" s="48">
        <v>0</v>
      </c>
      <c r="D70" s="49">
        <v>0</v>
      </c>
      <c r="E70" s="50">
        <v>0</v>
      </c>
      <c r="F70" s="47">
        <v>0</v>
      </c>
      <c r="G70" s="209">
        <v>0</v>
      </c>
      <c r="H70" s="49">
        <f>+(Table14[[#This Row],[OPENING ]]+Table14[[#This Row],[RECEIPTS]]+Table14[[#This Row],[RETURNS]])-(Table14[[#This Row],[ISSUES]]+Table14[[#This Row],[EXCHANGED]]+Table14[[#This Row],[SALES]])</f>
        <v>0</v>
      </c>
      <c r="I70" s="48"/>
      <c r="J70" s="51">
        <f t="shared" si="9"/>
        <v>0</v>
      </c>
      <c r="K70" s="48">
        <f>+'DAY1'!K85+'DAY2'!C70</f>
        <v>0</v>
      </c>
      <c r="L70" s="49">
        <f>+'DAY1'!L85+'DAY2'!D70</f>
        <v>0</v>
      </c>
      <c r="M70" s="50">
        <f>+'DAY1'!M85+'DAY2'!E70</f>
        <v>0</v>
      </c>
      <c r="N70" s="47">
        <f>+'DAY1'!N85+'DAY2'!F70</f>
        <v>0</v>
      </c>
      <c r="O70" s="209">
        <f>+'DAY1'!O85+'DAY2'!G70</f>
        <v>0</v>
      </c>
      <c r="P70" s="48">
        <f>+Table14[[#This Row],[RECEIPTS TO]]/1</f>
        <v>0</v>
      </c>
      <c r="Q70" s="49">
        <f>+Table14[[#This Row],[RETURNS ]]/1</f>
        <v>0</v>
      </c>
      <c r="R70" s="50">
        <f>+Table14[[#This Row],[EXCHANGED TO]]/1</f>
        <v>0</v>
      </c>
      <c r="S70" s="47">
        <f>+Table14[[#This Row],[SALES TO]]/1</f>
        <v>0</v>
      </c>
      <c r="T70" s="209">
        <f>+Table14[[#This Row],[ISSUES TO]]/1</f>
        <v>0</v>
      </c>
      <c r="U70" s="54">
        <f t="shared" si="10"/>
        <v>0</v>
      </c>
    </row>
    <row r="71" spans="1:21" x14ac:dyDescent="0.25">
      <c r="A71" s="154" t="s">
        <v>141</v>
      </c>
      <c r="B71" s="47">
        <f>'DAY1'!H71</f>
        <v>187.6</v>
      </c>
      <c r="C71" s="48">
        <v>0</v>
      </c>
      <c r="D71" s="49">
        <v>0</v>
      </c>
      <c r="E71" s="50">
        <v>0</v>
      </c>
      <c r="F71" s="47">
        <v>0</v>
      </c>
      <c r="G71" s="209">
        <v>0</v>
      </c>
      <c r="H71" s="49">
        <f>+(Table14[[#This Row],[OPENING ]]+Table14[[#This Row],[RECEIPTS]]+Table14[[#This Row],[RETURNS]])-(Table14[[#This Row],[ISSUES]]+Table14[[#This Row],[EXCHANGED]]+Table14[[#This Row],[SALES]])</f>
        <v>187.6</v>
      </c>
      <c r="I71" s="48">
        <v>187.6</v>
      </c>
      <c r="J71" s="51">
        <f t="shared" si="9"/>
        <v>0</v>
      </c>
      <c r="K71" s="48">
        <f>+'DAY1'!K86+'DAY2'!C71</f>
        <v>0</v>
      </c>
      <c r="L71" s="49">
        <f>+'DAY1'!L86+'DAY2'!D71</f>
        <v>0</v>
      </c>
      <c r="M71" s="50">
        <f>+'DAY1'!M86+'DAY2'!E71</f>
        <v>0</v>
      </c>
      <c r="N71" s="47">
        <f>+'DAY1'!N86+'DAY2'!F71</f>
        <v>0</v>
      </c>
      <c r="O71" s="209">
        <f>+'DAY1'!O86+'DAY2'!G71</f>
        <v>0</v>
      </c>
      <c r="P71" s="48">
        <f>+Table14[[#This Row],[RECEIPTS TO]]/1</f>
        <v>0</v>
      </c>
      <c r="Q71" s="49">
        <f>+Table14[[#This Row],[RETURNS ]]/1</f>
        <v>0</v>
      </c>
      <c r="R71" s="50">
        <f>+Table14[[#This Row],[EXCHANGED TO]]/1</f>
        <v>0</v>
      </c>
      <c r="S71" s="47">
        <f>+Table14[[#This Row],[SALES TO]]/1</f>
        <v>0</v>
      </c>
      <c r="T71" s="209">
        <f>+Table14[[#This Row],[ISSUES TO]]/1</f>
        <v>0</v>
      </c>
      <c r="U71" s="54">
        <f t="shared" si="10"/>
        <v>0</v>
      </c>
    </row>
    <row r="72" spans="1:21" ht="15.75" thickBot="1" x14ac:dyDescent="0.3">
      <c r="A72" s="154" t="s">
        <v>142</v>
      </c>
      <c r="B72" s="47">
        <f>'DAY1'!H72</f>
        <v>1730</v>
      </c>
      <c r="C72" s="48">
        <v>0</v>
      </c>
      <c r="D72" s="49">
        <v>0</v>
      </c>
      <c r="E72" s="50">
        <v>0</v>
      </c>
      <c r="F72" s="47">
        <v>0</v>
      </c>
      <c r="G72" s="209">
        <v>0</v>
      </c>
      <c r="H72" s="49">
        <f>+(Table14[[#This Row],[OPENING ]]+Table14[[#This Row],[RECEIPTS]]+Table14[[#This Row],[RETURNS]])-(Table14[[#This Row],[ISSUES]]+Table14[[#This Row],[EXCHANGED]]+Table14[[#This Row],[SALES]])</f>
        <v>1730</v>
      </c>
      <c r="I72" s="48">
        <v>1730</v>
      </c>
      <c r="J72" s="51">
        <f t="shared" si="9"/>
        <v>0</v>
      </c>
      <c r="K72" s="48">
        <f>+'DAY1'!K87+'DAY2'!C72</f>
        <v>0</v>
      </c>
      <c r="L72" s="49">
        <f>+'DAY1'!L87+'DAY2'!D72</f>
        <v>0</v>
      </c>
      <c r="M72" s="50">
        <f>+'DAY1'!M87+'DAY2'!E72</f>
        <v>0</v>
      </c>
      <c r="N72" s="47">
        <f>+'DAY1'!N87+'DAY2'!F72</f>
        <v>0</v>
      </c>
      <c r="O72" s="209">
        <f>+'DAY1'!O87+'DAY2'!G72</f>
        <v>0</v>
      </c>
      <c r="P72" s="48">
        <f>+Table14[[#This Row],[RECEIPTS TO]]/1</f>
        <v>0</v>
      </c>
      <c r="Q72" s="49">
        <f>+Table14[[#This Row],[RETURNS ]]/1</f>
        <v>0</v>
      </c>
      <c r="R72" s="50">
        <f>+Table14[[#This Row],[EXCHANGED TO]]/1</f>
        <v>0</v>
      </c>
      <c r="S72" s="47">
        <f>+Table14[[#This Row],[SALES TO]]/1</f>
        <v>0</v>
      </c>
      <c r="T72" s="209">
        <f>+Table14[[#This Row],[ISSUES TO]]/1</f>
        <v>0</v>
      </c>
      <c r="U72" s="54">
        <f t="shared" si="10"/>
        <v>0</v>
      </c>
    </row>
    <row r="73" spans="1:21" ht="17.25" thickBot="1" x14ac:dyDescent="0.35">
      <c r="A73" s="85" t="s">
        <v>37</v>
      </c>
      <c r="B73" s="242">
        <f>SUM(B41:B72)</f>
        <v>6527.5400000000009</v>
      </c>
      <c r="C73" s="243">
        <f t="shared" ref="C73:U73" si="11">SUM(C41:C72)</f>
        <v>0</v>
      </c>
      <c r="D73" s="244">
        <f t="shared" si="11"/>
        <v>0</v>
      </c>
      <c r="E73" s="245">
        <f t="shared" si="11"/>
        <v>0</v>
      </c>
      <c r="F73" s="242">
        <f t="shared" si="11"/>
        <v>0</v>
      </c>
      <c r="G73" s="255">
        <f t="shared" si="11"/>
        <v>0</v>
      </c>
      <c r="H73" s="244">
        <f t="shared" si="11"/>
        <v>6527.5400000000009</v>
      </c>
      <c r="I73" s="243">
        <f t="shared" si="11"/>
        <v>6527.5400000000009</v>
      </c>
      <c r="J73" s="247">
        <f t="shared" si="11"/>
        <v>0</v>
      </c>
      <c r="K73" s="243">
        <f t="shared" si="11"/>
        <v>0</v>
      </c>
      <c r="L73" s="244">
        <f t="shared" si="11"/>
        <v>0</v>
      </c>
      <c r="M73" s="245">
        <f t="shared" si="11"/>
        <v>0</v>
      </c>
      <c r="N73" s="242">
        <f t="shared" si="11"/>
        <v>0</v>
      </c>
      <c r="O73" s="255">
        <f t="shared" si="11"/>
        <v>0</v>
      </c>
      <c r="P73" s="243">
        <f t="shared" si="11"/>
        <v>0</v>
      </c>
      <c r="Q73" s="244">
        <f t="shared" si="11"/>
        <v>0</v>
      </c>
      <c r="R73" s="245">
        <f t="shared" si="11"/>
        <v>0</v>
      </c>
      <c r="S73" s="242">
        <f t="shared" si="11"/>
        <v>0</v>
      </c>
      <c r="T73" s="242">
        <f t="shared" si="11"/>
        <v>0</v>
      </c>
      <c r="U73" s="245">
        <f t="shared" si="11"/>
        <v>0</v>
      </c>
    </row>
    <row r="74" spans="1:21" ht="15.75" x14ac:dyDescent="0.3">
      <c r="A74" s="78"/>
      <c r="B74" s="249"/>
      <c r="C74" s="250"/>
      <c r="D74" s="194"/>
      <c r="E74" s="195"/>
      <c r="F74" s="196"/>
      <c r="G74" s="259"/>
      <c r="H74" s="252"/>
      <c r="I74" s="250"/>
      <c r="J74" s="253"/>
      <c r="K74" s="250"/>
      <c r="L74" s="194"/>
      <c r="M74" s="195"/>
      <c r="N74" s="196"/>
      <c r="O74" s="260"/>
      <c r="P74" s="240"/>
      <c r="Q74" s="194"/>
      <c r="R74" s="195"/>
      <c r="S74" s="196"/>
      <c r="T74" s="259"/>
      <c r="U74" s="236"/>
    </row>
    <row r="75" spans="1:21" x14ac:dyDescent="0.25">
      <c r="A75" s="55" t="s">
        <v>38</v>
      </c>
      <c r="B75" s="47"/>
      <c r="C75" s="48"/>
      <c r="D75" s="49"/>
      <c r="E75" s="50"/>
      <c r="F75" s="47"/>
      <c r="G75" s="209"/>
      <c r="H75" s="49"/>
      <c r="I75" s="48"/>
      <c r="J75" s="51"/>
      <c r="K75" s="48"/>
      <c r="L75" s="49"/>
      <c r="M75" s="50"/>
      <c r="N75" s="47"/>
      <c r="O75" s="209"/>
      <c r="P75" s="48"/>
      <c r="Q75" s="49"/>
      <c r="R75" s="50"/>
      <c r="S75" s="47"/>
      <c r="T75" s="209"/>
      <c r="U75" s="54"/>
    </row>
    <row r="76" spans="1:21" x14ac:dyDescent="0.25">
      <c r="A76" s="152" t="s">
        <v>44</v>
      </c>
      <c r="B76" s="47">
        <f>'DAY1'!H76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209">
        <v>0</v>
      </c>
      <c r="H76" s="49">
        <f>+(Table14[[#This Row],[OPENING ]]+Table14[[#This Row],[RECEIPTS]]+Table14[[#This Row],[RETURNS]])-(Table14[[#This Row],[ISSUES]]+Table14[[#This Row],[EXCHANGED]]+Table14[[#This Row],[SALES]])</f>
        <v>1267.3399999999999</v>
      </c>
      <c r="I76" s="48">
        <v>1267.3399999999999</v>
      </c>
      <c r="J76" s="51">
        <f>+I76-H76</f>
        <v>0</v>
      </c>
      <c r="K76" s="48">
        <f>+'DAY1'!K76+'DAY2'!C76</f>
        <v>0</v>
      </c>
      <c r="L76" s="49">
        <f>+'DAY1'!L76+'DAY2'!D76</f>
        <v>0</v>
      </c>
      <c r="M76" s="50">
        <f>+'DAY1'!M76+'DAY2'!E76</f>
        <v>0</v>
      </c>
      <c r="N76" s="47">
        <f>+'DAY1'!N76+'DAY2'!F76</f>
        <v>0</v>
      </c>
      <c r="O76" s="209">
        <f>+'DAY1'!O76+'DAY2'!G76</f>
        <v>0</v>
      </c>
      <c r="P76" s="48">
        <f>+Table14[[#This Row],[RECEIPTS TO]]/1</f>
        <v>0</v>
      </c>
      <c r="Q76" s="49">
        <f>+Table14[[#This Row],[RETURNS ]]/1</f>
        <v>0</v>
      </c>
      <c r="R76" s="50">
        <f>+Table14[[#This Row],[EXCHANGED TO]]/1</f>
        <v>0</v>
      </c>
      <c r="S76" s="47">
        <f>+Table14[[#This Row],[SALES TO]]/1</f>
        <v>0</v>
      </c>
      <c r="T76" s="209">
        <f>+Table14[[#This Row],[ISSUES TO]]/1</f>
        <v>0</v>
      </c>
      <c r="U76" s="54">
        <f>IFERROR(+H76/(P76+Q76+R76+S76+T76),0)</f>
        <v>0</v>
      </c>
    </row>
    <row r="77" spans="1:21" x14ac:dyDescent="0.25">
      <c r="A77" s="152" t="s">
        <v>35</v>
      </c>
      <c r="B77" s="47">
        <f>'DAY1'!H77</f>
        <v>96.1</v>
      </c>
      <c r="C77" s="48">
        <v>0</v>
      </c>
      <c r="D77" s="49">
        <v>0</v>
      </c>
      <c r="E77" s="50">
        <v>0</v>
      </c>
      <c r="F77" s="47">
        <v>0</v>
      </c>
      <c r="G77" s="209">
        <v>0</v>
      </c>
      <c r="H77" s="49">
        <f>+(Table14[[#This Row],[OPENING ]]+Table14[[#This Row],[RECEIPTS]]+Table14[[#This Row],[RETURNS]])-(Table14[[#This Row],[ISSUES]]+Table14[[#This Row],[EXCHANGED]]+Table14[[#This Row],[SALES]])</f>
        <v>96.1</v>
      </c>
      <c r="I77" s="48">
        <v>96.1</v>
      </c>
      <c r="J77" s="51">
        <f t="shared" ref="J77:J131" si="12">+I77-H77</f>
        <v>0</v>
      </c>
      <c r="K77" s="48">
        <f>+'DAY1'!K77+'DAY2'!C77</f>
        <v>0</v>
      </c>
      <c r="L77" s="49">
        <f>+'DAY1'!L77+'DAY2'!D77</f>
        <v>0</v>
      </c>
      <c r="M77" s="50">
        <f>+'DAY1'!M77+'DAY2'!E77</f>
        <v>0</v>
      </c>
      <c r="N77" s="47">
        <f>+'DAY1'!N77+'DAY2'!F77</f>
        <v>0</v>
      </c>
      <c r="O77" s="209">
        <f>+'DAY1'!O77+'DAY2'!G77</f>
        <v>0</v>
      </c>
      <c r="P77" s="48">
        <f>+Table14[[#This Row],[RECEIPTS TO]]/1</f>
        <v>0</v>
      </c>
      <c r="Q77" s="49">
        <f>+Table14[[#This Row],[RETURNS ]]/1</f>
        <v>0</v>
      </c>
      <c r="R77" s="50">
        <f>+Table14[[#This Row],[EXCHANGED TO]]/1</f>
        <v>0</v>
      </c>
      <c r="S77" s="47">
        <f>+Table14[[#This Row],[SALES TO]]/1</f>
        <v>0</v>
      </c>
      <c r="T77" s="209">
        <f>+Table14[[#This Row],[ISSUES TO]]/1</f>
        <v>0</v>
      </c>
      <c r="U77" s="54">
        <f t="shared" ref="U77:U101" si="13">IFERROR(+H77/(P77+Q77+R77+S77+T77),0)</f>
        <v>0</v>
      </c>
    </row>
    <row r="78" spans="1:21" x14ac:dyDescent="0.25">
      <c r="A78" s="192" t="s">
        <v>166</v>
      </c>
      <c r="B78" s="47">
        <f>'DAY1'!H78</f>
        <v>0</v>
      </c>
      <c r="C78" s="48">
        <v>0</v>
      </c>
      <c r="D78" s="49">
        <v>0</v>
      </c>
      <c r="E78" s="50">
        <v>0</v>
      </c>
      <c r="F78" s="47">
        <v>0</v>
      </c>
      <c r="G78" s="209">
        <v>0</v>
      </c>
      <c r="H78" s="49">
        <f>+(Table14[[#This Row],[OPENING ]]+Table14[[#This Row],[RECEIPTS]]+Table14[[#This Row],[RETURNS]])-(Table14[[#This Row],[ISSUES]]+Table14[[#This Row],[EXCHANGED]]+Table14[[#This Row],[SALES]])</f>
        <v>0</v>
      </c>
      <c r="I78" s="48"/>
      <c r="J78" s="51">
        <f t="shared" si="12"/>
        <v>0</v>
      </c>
      <c r="K78" s="48">
        <f>+'DAY1'!K78+'DAY2'!C78</f>
        <v>0</v>
      </c>
      <c r="L78" s="49">
        <f>+'DAY1'!L78+'DAY2'!D78</f>
        <v>0</v>
      </c>
      <c r="M78" s="50">
        <f>+'DAY1'!M78+'DAY2'!E78</f>
        <v>0</v>
      </c>
      <c r="N78" s="47">
        <f>+'DAY1'!N78+'DAY2'!F78</f>
        <v>0</v>
      </c>
      <c r="O78" s="209">
        <f>+'DAY1'!O78+'DAY2'!G78</f>
        <v>0</v>
      </c>
      <c r="P78" s="48">
        <f>+Table14[[#This Row],[RECEIPTS TO]]/1</f>
        <v>0</v>
      </c>
      <c r="Q78" s="49">
        <f>+Table14[[#This Row],[RETURNS ]]/1</f>
        <v>0</v>
      </c>
      <c r="R78" s="50">
        <f>+Table14[[#This Row],[EXCHANGED TO]]/1</f>
        <v>0</v>
      </c>
      <c r="S78" s="47">
        <f>+Table14[[#This Row],[SALES TO]]/1</f>
        <v>0</v>
      </c>
      <c r="T78" s="209">
        <f>+Table14[[#This Row],[ISSUES TO]]/1</f>
        <v>0</v>
      </c>
      <c r="U78" s="54">
        <f t="shared" si="13"/>
        <v>0</v>
      </c>
    </row>
    <row r="79" spans="1:21" x14ac:dyDescent="0.25">
      <c r="A79" s="153" t="s">
        <v>39</v>
      </c>
      <c r="B79" s="47">
        <f>'DAY1'!H79</f>
        <v>0</v>
      </c>
      <c r="C79" s="48">
        <v>0</v>
      </c>
      <c r="D79" s="49">
        <v>0</v>
      </c>
      <c r="E79" s="50">
        <v>0</v>
      </c>
      <c r="F79" s="47">
        <v>0</v>
      </c>
      <c r="G79" s="209">
        <v>0</v>
      </c>
      <c r="H79" s="49">
        <f>+(Table14[[#This Row],[OPENING ]]+Table14[[#This Row],[RECEIPTS]]+Table14[[#This Row],[RETURNS]])-(Table14[[#This Row],[ISSUES]]+Table14[[#This Row],[EXCHANGED]]+Table14[[#This Row],[SALES]])</f>
        <v>0</v>
      </c>
      <c r="I79" s="48"/>
      <c r="J79" s="51">
        <f t="shared" si="12"/>
        <v>0</v>
      </c>
      <c r="K79" s="48">
        <f>+'DAY1'!K79+'DAY2'!C79</f>
        <v>0</v>
      </c>
      <c r="L79" s="49">
        <f>+'DAY1'!L79+'DAY2'!D79</f>
        <v>0</v>
      </c>
      <c r="M79" s="50">
        <f>+'DAY1'!M79+'DAY2'!E79</f>
        <v>0</v>
      </c>
      <c r="N79" s="47">
        <f>+'DAY1'!N79+'DAY2'!F79</f>
        <v>0</v>
      </c>
      <c r="O79" s="209">
        <f>+'DAY1'!O79+'DAY2'!G79</f>
        <v>0</v>
      </c>
      <c r="P79" s="48">
        <f>+Table14[[#This Row],[RECEIPTS TO]]/1</f>
        <v>0</v>
      </c>
      <c r="Q79" s="49">
        <f>+Table14[[#This Row],[RETURNS ]]/1</f>
        <v>0</v>
      </c>
      <c r="R79" s="50">
        <f>+Table14[[#This Row],[EXCHANGED TO]]/1</f>
        <v>0</v>
      </c>
      <c r="S79" s="47">
        <f>+Table14[[#This Row],[SALES TO]]/1</f>
        <v>0</v>
      </c>
      <c r="T79" s="209">
        <f>+Table14[[#This Row],[ISSUES TO]]/1</f>
        <v>0</v>
      </c>
      <c r="U79" s="54">
        <f t="shared" si="13"/>
        <v>0</v>
      </c>
    </row>
    <row r="80" spans="1:21" x14ac:dyDescent="0.25">
      <c r="A80" s="152" t="s">
        <v>44</v>
      </c>
      <c r="B80" s="47">
        <f>'DAY1'!H80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209">
        <v>0</v>
      </c>
      <c r="H80" s="49">
        <f>+(Table14[[#This Row],[OPENING ]]+Table14[[#This Row],[RECEIPTS]]+Table14[[#This Row],[RETURNS]])-(Table14[[#This Row],[ISSUES]]+Table14[[#This Row],[EXCHANGED]]+Table14[[#This Row],[SALES]])</f>
        <v>1289.1400000000001</v>
      </c>
      <c r="I80" s="48">
        <v>1289.1400000000001</v>
      </c>
      <c r="J80" s="51">
        <f t="shared" si="12"/>
        <v>0</v>
      </c>
      <c r="K80" s="48">
        <f>+'DAY1'!K80+'DAY2'!C80</f>
        <v>0</v>
      </c>
      <c r="L80" s="49">
        <f>+'DAY1'!L80+'DAY2'!D80</f>
        <v>0</v>
      </c>
      <c r="M80" s="50">
        <f>+'DAY1'!M80+'DAY2'!E80</f>
        <v>0</v>
      </c>
      <c r="N80" s="47">
        <f>+'DAY1'!N80+'DAY2'!F80</f>
        <v>0</v>
      </c>
      <c r="O80" s="209">
        <f>+'DAY1'!O80+'DAY2'!G80</f>
        <v>0</v>
      </c>
      <c r="P80" s="48">
        <f>+Table14[[#This Row],[RECEIPTS TO]]/1</f>
        <v>0</v>
      </c>
      <c r="Q80" s="49">
        <f>+Table14[[#This Row],[RETURNS ]]/1</f>
        <v>0</v>
      </c>
      <c r="R80" s="50">
        <f>+Table14[[#This Row],[EXCHANGED TO]]/1</f>
        <v>0</v>
      </c>
      <c r="S80" s="47">
        <f>+Table14[[#This Row],[SALES TO]]/1</f>
        <v>0</v>
      </c>
      <c r="T80" s="209">
        <f>+Table14[[#This Row],[ISSUES TO]]/1</f>
        <v>0</v>
      </c>
      <c r="U80" s="54">
        <f t="shared" si="13"/>
        <v>0</v>
      </c>
    </row>
    <row r="81" spans="1:21" x14ac:dyDescent="0.25">
      <c r="A81" s="152" t="s">
        <v>34</v>
      </c>
      <c r="B81" s="47">
        <f>'DAY1'!H81</f>
        <v>64.75</v>
      </c>
      <c r="C81" s="48">
        <v>0</v>
      </c>
      <c r="D81" s="49">
        <v>0</v>
      </c>
      <c r="E81" s="50">
        <v>0</v>
      </c>
      <c r="F81" s="47">
        <v>0</v>
      </c>
      <c r="G81" s="209">
        <v>0</v>
      </c>
      <c r="H81" s="49">
        <f>+(Table14[[#This Row],[OPENING ]]+Table14[[#This Row],[RECEIPTS]]+Table14[[#This Row],[RETURNS]])-(Table14[[#This Row],[ISSUES]]+Table14[[#This Row],[EXCHANGED]]+Table14[[#This Row],[SALES]])</f>
        <v>64.75</v>
      </c>
      <c r="I81" s="48">
        <v>64.75</v>
      </c>
      <c r="J81" s="51">
        <f t="shared" si="12"/>
        <v>0</v>
      </c>
      <c r="K81" s="48">
        <f>+'DAY1'!K81+'DAY2'!C81</f>
        <v>0</v>
      </c>
      <c r="L81" s="49">
        <f>+'DAY1'!L81+'DAY2'!D81</f>
        <v>0</v>
      </c>
      <c r="M81" s="50">
        <f>+'DAY1'!M81+'DAY2'!E81</f>
        <v>0</v>
      </c>
      <c r="N81" s="47">
        <f>+'DAY1'!N81+'DAY2'!F81</f>
        <v>0</v>
      </c>
      <c r="O81" s="209">
        <f>+'DAY1'!O81+'DAY2'!G81</f>
        <v>0</v>
      </c>
      <c r="P81" s="48">
        <f>+Table14[[#This Row],[RECEIPTS TO]]/1</f>
        <v>0</v>
      </c>
      <c r="Q81" s="49">
        <f>+Table14[[#This Row],[RETURNS ]]/1</f>
        <v>0</v>
      </c>
      <c r="R81" s="50">
        <f>+Table14[[#This Row],[EXCHANGED TO]]/1</f>
        <v>0</v>
      </c>
      <c r="S81" s="47">
        <f>+Table14[[#This Row],[SALES TO]]/1</f>
        <v>0</v>
      </c>
      <c r="T81" s="209">
        <f>+Table14[[#This Row],[ISSUES TO]]/1</f>
        <v>0</v>
      </c>
      <c r="U81" s="54">
        <f t="shared" si="13"/>
        <v>0</v>
      </c>
    </row>
    <row r="82" spans="1:21" x14ac:dyDescent="0.25">
      <c r="A82" s="153" t="s">
        <v>45</v>
      </c>
      <c r="B82" s="47">
        <f>'DAY1'!H82</f>
        <v>0</v>
      </c>
      <c r="C82" s="48">
        <v>0</v>
      </c>
      <c r="D82" s="49">
        <v>0</v>
      </c>
      <c r="E82" s="50">
        <v>0</v>
      </c>
      <c r="F82" s="47">
        <v>0</v>
      </c>
      <c r="G82" s="209">
        <v>0</v>
      </c>
      <c r="H82" s="49">
        <f>+(Table14[[#This Row],[OPENING ]]+Table14[[#This Row],[RECEIPTS]]+Table14[[#This Row],[RETURNS]])-(Table14[[#This Row],[ISSUES]]+Table14[[#This Row],[EXCHANGED]]+Table14[[#This Row],[SALES]])</f>
        <v>0</v>
      </c>
      <c r="I82" s="48"/>
      <c r="J82" s="51">
        <f t="shared" si="12"/>
        <v>0</v>
      </c>
      <c r="K82" s="48">
        <f>+'DAY1'!K82+'DAY2'!C82</f>
        <v>0</v>
      </c>
      <c r="L82" s="49">
        <f>+'DAY1'!L82+'DAY2'!D82</f>
        <v>0</v>
      </c>
      <c r="M82" s="50">
        <f>+'DAY1'!M82+'DAY2'!E82</f>
        <v>0</v>
      </c>
      <c r="N82" s="47">
        <f>+'DAY1'!N82+'DAY2'!F82</f>
        <v>0</v>
      </c>
      <c r="O82" s="209">
        <f>+'DAY1'!O82+'DAY2'!G82</f>
        <v>0</v>
      </c>
      <c r="P82" s="48">
        <f>+Table14[[#This Row],[RECEIPTS TO]]/1</f>
        <v>0</v>
      </c>
      <c r="Q82" s="49">
        <f>+Table14[[#This Row],[RETURNS ]]/1</f>
        <v>0</v>
      </c>
      <c r="R82" s="50">
        <f>+Table14[[#This Row],[EXCHANGED TO]]/1</f>
        <v>0</v>
      </c>
      <c r="S82" s="47">
        <f>+Table14[[#This Row],[SALES TO]]/1</f>
        <v>0</v>
      </c>
      <c r="T82" s="209">
        <f>+Table14[[#This Row],[ISSUES TO]]/1</f>
        <v>0</v>
      </c>
      <c r="U82" s="54">
        <f t="shared" si="13"/>
        <v>0</v>
      </c>
    </row>
    <row r="83" spans="1:21" x14ac:dyDescent="0.25">
      <c r="A83" s="152" t="s">
        <v>71</v>
      </c>
      <c r="B83" s="47">
        <f>'DAY1'!H83</f>
        <v>497.9</v>
      </c>
      <c r="C83" s="48">
        <v>0</v>
      </c>
      <c r="D83" s="49">
        <v>0</v>
      </c>
      <c r="E83" s="50">
        <v>0</v>
      </c>
      <c r="F83" s="47">
        <v>0</v>
      </c>
      <c r="G83" s="209">
        <v>0</v>
      </c>
      <c r="H83" s="49">
        <f>+(Table14[[#This Row],[OPENING ]]+Table14[[#This Row],[RECEIPTS]]+Table14[[#This Row],[RETURNS]])-(Table14[[#This Row],[ISSUES]]+Table14[[#This Row],[EXCHANGED]]+Table14[[#This Row],[SALES]])</f>
        <v>497.9</v>
      </c>
      <c r="I83" s="48">
        <v>497.9</v>
      </c>
      <c r="J83" s="51">
        <f t="shared" si="12"/>
        <v>0</v>
      </c>
      <c r="K83" s="48">
        <f>+'DAY1'!K83+'DAY2'!C83</f>
        <v>0</v>
      </c>
      <c r="L83" s="49">
        <f>+'DAY1'!L83+'DAY2'!D83</f>
        <v>0</v>
      </c>
      <c r="M83" s="50">
        <f>+'DAY1'!M83+'DAY2'!E83</f>
        <v>0</v>
      </c>
      <c r="N83" s="47">
        <f>+'DAY1'!N83+'DAY2'!F83</f>
        <v>0</v>
      </c>
      <c r="O83" s="209">
        <f>+'DAY1'!O83+'DAY2'!G83</f>
        <v>0</v>
      </c>
      <c r="P83" s="48">
        <f>+Table14[[#This Row],[RECEIPTS TO]]/1</f>
        <v>0</v>
      </c>
      <c r="Q83" s="49">
        <f>+Table14[[#This Row],[RETURNS ]]/1</f>
        <v>0</v>
      </c>
      <c r="R83" s="50">
        <f>+Table14[[#This Row],[EXCHANGED TO]]/1</f>
        <v>0</v>
      </c>
      <c r="S83" s="47">
        <f>+Table14[[#This Row],[SALES TO]]/1</f>
        <v>0</v>
      </c>
      <c r="T83" s="209">
        <f>+Table14[[#This Row],[ISSUES TO]]/1</f>
        <v>0</v>
      </c>
      <c r="U83" s="54">
        <f t="shared" si="13"/>
        <v>0</v>
      </c>
    </row>
    <row r="84" spans="1:21" x14ac:dyDescent="0.25">
      <c r="A84" s="152" t="s">
        <v>86</v>
      </c>
      <c r="B84" s="47">
        <f>'DAY1'!H84</f>
        <v>424.4</v>
      </c>
      <c r="C84" s="48">
        <v>0</v>
      </c>
      <c r="D84" s="49">
        <v>0</v>
      </c>
      <c r="E84" s="50">
        <v>0</v>
      </c>
      <c r="F84" s="47">
        <v>0</v>
      </c>
      <c r="G84" s="209">
        <v>0</v>
      </c>
      <c r="H84" s="49">
        <f>+(Table14[[#This Row],[OPENING ]]+Table14[[#This Row],[RECEIPTS]]+Table14[[#This Row],[RETURNS]])-(Table14[[#This Row],[ISSUES]]+Table14[[#This Row],[EXCHANGED]]+Table14[[#This Row],[SALES]])</f>
        <v>424.4</v>
      </c>
      <c r="I84" s="48">
        <v>424.4</v>
      </c>
      <c r="J84" s="51">
        <f t="shared" si="12"/>
        <v>0</v>
      </c>
      <c r="K84" s="48">
        <f>+'DAY1'!K84+'DAY2'!C84</f>
        <v>0</v>
      </c>
      <c r="L84" s="49">
        <f>+'DAY1'!L84+'DAY2'!D84</f>
        <v>0</v>
      </c>
      <c r="M84" s="50">
        <f>+'DAY1'!M84+'DAY2'!E84</f>
        <v>0</v>
      </c>
      <c r="N84" s="47">
        <f>+'DAY1'!N84+'DAY2'!F84</f>
        <v>0</v>
      </c>
      <c r="O84" s="209">
        <f>+'DAY1'!O84+'DAY2'!G84</f>
        <v>0</v>
      </c>
      <c r="P84" s="48">
        <f>+Table14[[#This Row],[RECEIPTS TO]]/1</f>
        <v>0</v>
      </c>
      <c r="Q84" s="49">
        <f>+Table14[[#This Row],[RETURNS ]]/1</f>
        <v>0</v>
      </c>
      <c r="R84" s="50">
        <f>+Table14[[#This Row],[EXCHANGED TO]]/1</f>
        <v>0</v>
      </c>
      <c r="S84" s="47">
        <f>+Table14[[#This Row],[SALES TO]]/1</f>
        <v>0</v>
      </c>
      <c r="T84" s="209">
        <f>+Table14[[#This Row],[ISSUES TO]]/1</f>
        <v>0</v>
      </c>
      <c r="U84" s="54">
        <f t="shared" si="13"/>
        <v>0</v>
      </c>
    </row>
    <row r="85" spans="1:21" x14ac:dyDescent="0.25">
      <c r="A85" s="53"/>
      <c r="B85" s="47">
        <f>'DAY1'!H85</f>
        <v>0</v>
      </c>
      <c r="C85" s="48">
        <v>0</v>
      </c>
      <c r="D85" s="49">
        <v>0</v>
      </c>
      <c r="E85" s="50">
        <v>0</v>
      </c>
      <c r="F85" s="47">
        <v>0</v>
      </c>
      <c r="G85" s="209">
        <v>0</v>
      </c>
      <c r="H85" s="49">
        <f>+(Table14[[#This Row],[OPENING ]]+Table14[[#This Row],[RECEIPTS]]+Table14[[#This Row],[RETURNS]])-(Table14[[#This Row],[ISSUES]]+Table14[[#This Row],[EXCHANGED]]+Table14[[#This Row],[SALES]])</f>
        <v>0</v>
      </c>
      <c r="I85" s="48"/>
      <c r="J85" s="51">
        <f t="shared" si="12"/>
        <v>0</v>
      </c>
      <c r="K85" s="48">
        <f>+'DAY1'!K85+'DAY2'!C85</f>
        <v>0</v>
      </c>
      <c r="L85" s="49">
        <f>+'DAY1'!L85+'DAY2'!D85</f>
        <v>0</v>
      </c>
      <c r="M85" s="50">
        <f>+'DAY1'!M85+'DAY2'!E85</f>
        <v>0</v>
      </c>
      <c r="N85" s="47">
        <f>+'DAY1'!N85+'DAY2'!F85</f>
        <v>0</v>
      </c>
      <c r="O85" s="209">
        <f>+'DAY1'!O85+'DAY2'!G85</f>
        <v>0</v>
      </c>
      <c r="P85" s="48">
        <f>+Table14[[#This Row],[RECEIPTS TO]]/1</f>
        <v>0</v>
      </c>
      <c r="Q85" s="49">
        <f>+Table14[[#This Row],[RETURNS ]]/1</f>
        <v>0</v>
      </c>
      <c r="R85" s="50">
        <f>+Table14[[#This Row],[EXCHANGED TO]]/1</f>
        <v>0</v>
      </c>
      <c r="S85" s="47">
        <f>+Table14[[#This Row],[SALES TO]]/1</f>
        <v>0</v>
      </c>
      <c r="T85" s="209">
        <f>+Table14[[#This Row],[ISSUES TO]]/1</f>
        <v>0</v>
      </c>
      <c r="U85" s="54">
        <f t="shared" si="13"/>
        <v>0</v>
      </c>
    </row>
    <row r="86" spans="1:21" x14ac:dyDescent="0.25">
      <c r="A86" s="152" t="s">
        <v>158</v>
      </c>
      <c r="B86" s="47">
        <f>'DAY1'!H86</f>
        <v>263.8</v>
      </c>
      <c r="C86" s="48">
        <v>0</v>
      </c>
      <c r="D86" s="49">
        <v>0</v>
      </c>
      <c r="E86" s="50">
        <v>0</v>
      </c>
      <c r="F86" s="47">
        <v>0</v>
      </c>
      <c r="G86" s="209">
        <v>0</v>
      </c>
      <c r="H86" s="49">
        <f>+(Table14[[#This Row],[OPENING ]]+Table14[[#This Row],[RECEIPTS]]+Table14[[#This Row],[RETURNS]])-(Table14[[#This Row],[ISSUES]]+Table14[[#This Row],[EXCHANGED]]+Table14[[#This Row],[SALES]])</f>
        <v>263.8</v>
      </c>
      <c r="I86" s="48">
        <v>263.8</v>
      </c>
      <c r="J86" s="51">
        <f t="shared" si="12"/>
        <v>0</v>
      </c>
      <c r="K86" s="48">
        <f>+'DAY1'!K86+'DAY2'!C86</f>
        <v>0</v>
      </c>
      <c r="L86" s="49">
        <f>+'DAY1'!L86+'DAY2'!D86</f>
        <v>0</v>
      </c>
      <c r="M86" s="50">
        <f>+'DAY1'!M86+'DAY2'!E86</f>
        <v>0</v>
      </c>
      <c r="N86" s="47">
        <f>+'DAY1'!N86+'DAY2'!F86</f>
        <v>0</v>
      </c>
      <c r="O86" s="209">
        <f>+'DAY1'!O86+'DAY2'!G86</f>
        <v>0</v>
      </c>
      <c r="P86" s="48">
        <f>+Table14[[#This Row],[RECEIPTS TO]]/1</f>
        <v>0</v>
      </c>
      <c r="Q86" s="49">
        <f>+Table14[[#This Row],[RETURNS ]]/1</f>
        <v>0</v>
      </c>
      <c r="R86" s="50">
        <f>+Table14[[#This Row],[EXCHANGED TO]]/1</f>
        <v>0</v>
      </c>
      <c r="S86" s="47">
        <f>+Table14[[#This Row],[SALES TO]]/1</f>
        <v>0</v>
      </c>
      <c r="T86" s="209">
        <f>+Table14[[#This Row],[ISSUES TO]]/1</f>
        <v>0</v>
      </c>
      <c r="U86" s="54">
        <f t="shared" si="13"/>
        <v>0</v>
      </c>
    </row>
    <row r="87" spans="1:21" x14ac:dyDescent="0.25">
      <c r="A87" s="53"/>
      <c r="B87" s="47">
        <f>'DAY1'!H87</f>
        <v>0</v>
      </c>
      <c r="C87" s="48">
        <v>0</v>
      </c>
      <c r="D87" s="49">
        <v>0</v>
      </c>
      <c r="E87" s="50">
        <v>0</v>
      </c>
      <c r="F87" s="47">
        <v>0</v>
      </c>
      <c r="G87" s="209">
        <v>0</v>
      </c>
      <c r="H87" s="49">
        <f>+(Table14[[#This Row],[OPENING ]]+Table14[[#This Row],[RECEIPTS]]+Table14[[#This Row],[RETURNS]])-(Table14[[#This Row],[ISSUES]]+Table14[[#This Row],[EXCHANGED]]+Table14[[#This Row],[SALES]])</f>
        <v>0</v>
      </c>
      <c r="I87" s="48"/>
      <c r="J87" s="51">
        <f t="shared" si="12"/>
        <v>0</v>
      </c>
      <c r="K87" s="48">
        <f>+'DAY1'!K87+'DAY2'!C87</f>
        <v>0</v>
      </c>
      <c r="L87" s="49">
        <f>+'DAY1'!L87+'DAY2'!D87</f>
        <v>0</v>
      </c>
      <c r="M87" s="50">
        <f>+'DAY1'!M87+'DAY2'!E87</f>
        <v>0</v>
      </c>
      <c r="N87" s="47">
        <f>+'DAY1'!N87+'DAY2'!F87</f>
        <v>0</v>
      </c>
      <c r="O87" s="209">
        <f>+'DAY1'!O87+'DAY2'!G87</f>
        <v>0</v>
      </c>
      <c r="P87" s="48">
        <f>+Table14[[#This Row],[RECEIPTS TO]]/1</f>
        <v>0</v>
      </c>
      <c r="Q87" s="49">
        <f>+Table14[[#This Row],[RETURNS ]]/1</f>
        <v>0</v>
      </c>
      <c r="R87" s="50">
        <f>+Table14[[#This Row],[EXCHANGED TO]]/1</f>
        <v>0</v>
      </c>
      <c r="S87" s="47">
        <f>+Table14[[#This Row],[SALES TO]]/1</f>
        <v>0</v>
      </c>
      <c r="T87" s="209">
        <f>+Table14[[#This Row],[ISSUES TO]]/1</f>
        <v>0</v>
      </c>
      <c r="U87" s="54">
        <f t="shared" si="13"/>
        <v>0</v>
      </c>
    </row>
    <row r="88" spans="1:21" x14ac:dyDescent="0.25">
      <c r="A88" s="53"/>
      <c r="B88" s="47">
        <f>'DAY1'!H88</f>
        <v>0</v>
      </c>
      <c r="C88" s="48">
        <v>0</v>
      </c>
      <c r="D88" s="49">
        <v>0</v>
      </c>
      <c r="E88" s="50">
        <v>0</v>
      </c>
      <c r="F88" s="47">
        <v>0</v>
      </c>
      <c r="G88" s="209">
        <v>0</v>
      </c>
      <c r="H88" s="49">
        <f>+(Table14[[#This Row],[OPENING ]]+Table14[[#This Row],[RECEIPTS]]+Table14[[#This Row],[RETURNS]])-(Table14[[#This Row],[ISSUES]]+Table14[[#This Row],[EXCHANGED]]+Table14[[#This Row],[SALES]])</f>
        <v>0</v>
      </c>
      <c r="I88" s="48"/>
      <c r="J88" s="51">
        <f t="shared" ref="J88:J96" si="14">+I88-H88</f>
        <v>0</v>
      </c>
      <c r="K88" s="48">
        <f>+'DAY1'!K88+'DAY2'!C88</f>
        <v>0</v>
      </c>
      <c r="L88" s="49">
        <f>+'DAY1'!L88+'DAY2'!D88</f>
        <v>0</v>
      </c>
      <c r="M88" s="50">
        <f>+'DAY1'!M88+'DAY2'!E88</f>
        <v>0</v>
      </c>
      <c r="N88" s="47">
        <f>+'DAY1'!N88+'DAY2'!F88</f>
        <v>0</v>
      </c>
      <c r="O88" s="209">
        <f>+'DAY1'!O88+'DAY2'!G88</f>
        <v>0</v>
      </c>
      <c r="P88" s="48">
        <f>+Table14[[#This Row],[RECEIPTS TO]]/1</f>
        <v>0</v>
      </c>
      <c r="Q88" s="49">
        <f>+Table14[[#This Row],[RETURNS ]]/1</f>
        <v>0</v>
      </c>
      <c r="R88" s="50">
        <f>+Table14[[#This Row],[EXCHANGED TO]]/1</f>
        <v>0</v>
      </c>
      <c r="S88" s="47">
        <f>+Table14[[#This Row],[SALES TO]]/1</f>
        <v>0</v>
      </c>
      <c r="T88" s="209">
        <f>+Table14[[#This Row],[ISSUES TO]]/1</f>
        <v>0</v>
      </c>
      <c r="U88" s="54">
        <f t="shared" ref="U88:U96" si="15">IFERROR(+H88/(P88+Q88+R88+S88+T88),0)</f>
        <v>0</v>
      </c>
    </row>
    <row r="89" spans="1:21" x14ac:dyDescent="0.25">
      <c r="A89" s="152" t="s">
        <v>167</v>
      </c>
      <c r="B89" s="47">
        <f>'DAY1'!H89</f>
        <v>0</v>
      </c>
      <c r="C89" s="48">
        <v>0</v>
      </c>
      <c r="D89" s="49">
        <v>0</v>
      </c>
      <c r="E89" s="50">
        <v>0</v>
      </c>
      <c r="F89" s="47">
        <v>0</v>
      </c>
      <c r="G89" s="209">
        <v>0</v>
      </c>
      <c r="H89" s="49">
        <f>+(Table14[[#This Row],[OPENING ]]+Table14[[#This Row],[RECEIPTS]]+Table14[[#This Row],[RETURNS]])-(Table14[[#This Row],[ISSUES]]+Table14[[#This Row],[EXCHANGED]]+Table14[[#This Row],[SALES]])</f>
        <v>0</v>
      </c>
      <c r="I89" s="48"/>
      <c r="J89" s="51">
        <f t="shared" si="14"/>
        <v>0</v>
      </c>
      <c r="K89" s="48">
        <f>+'DAY1'!K89+'DAY2'!C89</f>
        <v>0</v>
      </c>
      <c r="L89" s="49">
        <f>+'DAY1'!L89+'DAY2'!D89</f>
        <v>0</v>
      </c>
      <c r="M89" s="50">
        <f>+'DAY1'!M89+'DAY2'!E89</f>
        <v>0</v>
      </c>
      <c r="N89" s="47">
        <f>+'DAY1'!N89+'DAY2'!F89</f>
        <v>0</v>
      </c>
      <c r="O89" s="209">
        <f>+'DAY1'!O89+'DAY2'!G89</f>
        <v>0</v>
      </c>
      <c r="P89" s="48">
        <f>+Table14[[#This Row],[RECEIPTS TO]]/1</f>
        <v>0</v>
      </c>
      <c r="Q89" s="49">
        <f>+Table14[[#This Row],[RETURNS ]]/1</f>
        <v>0</v>
      </c>
      <c r="R89" s="50">
        <f>+Table14[[#This Row],[EXCHANGED TO]]/1</f>
        <v>0</v>
      </c>
      <c r="S89" s="47">
        <f>+Table14[[#This Row],[SALES TO]]/1</f>
        <v>0</v>
      </c>
      <c r="T89" s="209">
        <f>+Table14[[#This Row],[ISSUES TO]]/1</f>
        <v>0</v>
      </c>
      <c r="U89" s="54">
        <f t="shared" si="15"/>
        <v>0</v>
      </c>
    </row>
    <row r="90" spans="1:21" x14ac:dyDescent="0.25">
      <c r="A90" s="53"/>
      <c r="B90" s="47">
        <f>'DAY1'!H90</f>
        <v>0</v>
      </c>
      <c r="C90" s="48">
        <v>0</v>
      </c>
      <c r="D90" s="49">
        <v>0</v>
      </c>
      <c r="E90" s="50">
        <v>0</v>
      </c>
      <c r="F90" s="47">
        <v>0</v>
      </c>
      <c r="G90" s="209">
        <v>0</v>
      </c>
      <c r="H90" s="49">
        <f>+(Table14[[#This Row],[OPENING ]]+Table14[[#This Row],[RECEIPTS]]+Table14[[#This Row],[RETURNS]])-(Table14[[#This Row],[ISSUES]]+Table14[[#This Row],[EXCHANGED]]+Table14[[#This Row],[SALES]])</f>
        <v>0</v>
      </c>
      <c r="I90" s="48"/>
      <c r="J90" s="51">
        <f t="shared" si="14"/>
        <v>0</v>
      </c>
      <c r="K90" s="48">
        <f>+'DAY1'!K90+'DAY2'!C90</f>
        <v>0</v>
      </c>
      <c r="L90" s="49">
        <f>+'DAY1'!L90+'DAY2'!D90</f>
        <v>0</v>
      </c>
      <c r="M90" s="50">
        <f>+'DAY1'!M90+'DAY2'!E90</f>
        <v>0</v>
      </c>
      <c r="N90" s="47">
        <f>+'DAY1'!N90+'DAY2'!F90</f>
        <v>0</v>
      </c>
      <c r="O90" s="209">
        <f>+'DAY1'!O90+'DAY2'!G90</f>
        <v>0</v>
      </c>
      <c r="P90" s="48">
        <f>+Table14[[#This Row],[RECEIPTS TO]]/1</f>
        <v>0</v>
      </c>
      <c r="Q90" s="49">
        <f>+Table14[[#This Row],[RETURNS ]]/1</f>
        <v>0</v>
      </c>
      <c r="R90" s="50">
        <f>+Table14[[#This Row],[EXCHANGED TO]]/1</f>
        <v>0</v>
      </c>
      <c r="S90" s="47">
        <f>+Table14[[#This Row],[SALES TO]]/1</f>
        <v>0</v>
      </c>
      <c r="T90" s="209">
        <f>+Table14[[#This Row],[ISSUES TO]]/1</f>
        <v>0</v>
      </c>
      <c r="U90" s="54">
        <f t="shared" si="15"/>
        <v>0</v>
      </c>
    </row>
    <row r="91" spans="1:21" x14ac:dyDescent="0.25">
      <c r="A91" s="152" t="s">
        <v>168</v>
      </c>
      <c r="B91" s="47">
        <f>'DAY1'!H91</f>
        <v>1264.6400000000001</v>
      </c>
      <c r="C91" s="48">
        <v>0</v>
      </c>
      <c r="D91" s="49">
        <v>138</v>
      </c>
      <c r="E91" s="50">
        <v>0</v>
      </c>
      <c r="F91" s="47">
        <v>0</v>
      </c>
      <c r="G91" s="209">
        <v>851.44</v>
      </c>
      <c r="H91" s="49">
        <f>+(Table14[[#This Row],[OPENING ]]+Table14[[#This Row],[RECEIPTS]]+Table14[[#This Row],[RETURNS]])-(Table14[[#This Row],[ISSUES]]+Table14[[#This Row],[EXCHANGED]]+Table14[[#This Row],[SALES]])</f>
        <v>551.20000000000005</v>
      </c>
      <c r="I91" s="48">
        <v>551.20000000000005</v>
      </c>
      <c r="J91" s="51">
        <f t="shared" si="14"/>
        <v>0</v>
      </c>
      <c r="K91" s="48">
        <f>+'DAY1'!K91+'DAY2'!C91</f>
        <v>0</v>
      </c>
      <c r="L91" s="49">
        <f>+'DAY1'!L91+'DAY2'!D91</f>
        <v>138</v>
      </c>
      <c r="M91" s="50">
        <f>+'DAY1'!M91+'DAY2'!E91</f>
        <v>0</v>
      </c>
      <c r="N91" s="47">
        <f>+'DAY1'!N91+'DAY2'!F91</f>
        <v>0</v>
      </c>
      <c r="O91" s="209">
        <f>+'DAY1'!O91+'DAY2'!G91</f>
        <v>851.44</v>
      </c>
      <c r="P91" s="48">
        <f>+Table14[[#This Row],[RECEIPTS TO]]/1</f>
        <v>0</v>
      </c>
      <c r="Q91" s="49">
        <f>+Table14[[#This Row],[RETURNS ]]/1</f>
        <v>138</v>
      </c>
      <c r="R91" s="50">
        <f>+Table14[[#This Row],[EXCHANGED TO]]/1</f>
        <v>0</v>
      </c>
      <c r="S91" s="47">
        <f>+Table14[[#This Row],[SALES TO]]/1</f>
        <v>0</v>
      </c>
      <c r="T91" s="209">
        <f>+Table14[[#This Row],[ISSUES TO]]/1</f>
        <v>851.44</v>
      </c>
      <c r="U91" s="54">
        <f t="shared" si="15"/>
        <v>0.55708279430789132</v>
      </c>
    </row>
    <row r="92" spans="1:21" x14ac:dyDescent="0.25">
      <c r="A92" s="152" t="s">
        <v>169</v>
      </c>
      <c r="B92" s="47">
        <f>'DAY1'!H92</f>
        <v>200.8</v>
      </c>
      <c r="C92" s="48">
        <v>0</v>
      </c>
      <c r="D92" s="49">
        <v>0</v>
      </c>
      <c r="E92" s="50">
        <v>0</v>
      </c>
      <c r="F92" s="47">
        <v>0</v>
      </c>
      <c r="G92" s="209">
        <v>0</v>
      </c>
      <c r="H92" s="49">
        <f>+(Table14[[#This Row],[OPENING ]]+Table14[[#This Row],[RECEIPTS]]+Table14[[#This Row],[RETURNS]])-(Table14[[#This Row],[ISSUES]]+Table14[[#This Row],[EXCHANGED]]+Table14[[#This Row],[SALES]])</f>
        <v>200.8</v>
      </c>
      <c r="I92" s="48">
        <v>200.8</v>
      </c>
      <c r="J92" s="51">
        <f t="shared" si="14"/>
        <v>0</v>
      </c>
      <c r="K92" s="48">
        <f>+'DAY1'!K92+'DAY2'!C92</f>
        <v>0</v>
      </c>
      <c r="L92" s="49">
        <f>+'DAY1'!L92+'DAY2'!D92</f>
        <v>0</v>
      </c>
      <c r="M92" s="50">
        <f>+'DAY1'!M92+'DAY2'!E92</f>
        <v>0</v>
      </c>
      <c r="N92" s="47">
        <f>+'DAY1'!N92+'DAY2'!F92</f>
        <v>0</v>
      </c>
      <c r="O92" s="209">
        <f>+'DAY1'!O92+'DAY2'!G92</f>
        <v>0</v>
      </c>
      <c r="P92" s="48">
        <f>+Table14[[#This Row],[RECEIPTS TO]]/1</f>
        <v>0</v>
      </c>
      <c r="Q92" s="49">
        <f>+Table14[[#This Row],[RETURNS ]]/1</f>
        <v>0</v>
      </c>
      <c r="R92" s="50">
        <f>+Table14[[#This Row],[EXCHANGED TO]]/1</f>
        <v>0</v>
      </c>
      <c r="S92" s="47">
        <f>+Table14[[#This Row],[SALES TO]]/1</f>
        <v>0</v>
      </c>
      <c r="T92" s="209">
        <f>+Table14[[#This Row],[ISSUES TO]]/1</f>
        <v>0</v>
      </c>
      <c r="U92" s="54">
        <f t="shared" si="15"/>
        <v>0</v>
      </c>
    </row>
    <row r="93" spans="1:21" x14ac:dyDescent="0.25">
      <c r="A93" s="53"/>
      <c r="B93" s="47">
        <f>'DAY1'!H93</f>
        <v>0</v>
      </c>
      <c r="C93" s="48">
        <v>0</v>
      </c>
      <c r="D93" s="49">
        <v>0</v>
      </c>
      <c r="E93" s="50">
        <v>0</v>
      </c>
      <c r="F93" s="47">
        <v>0</v>
      </c>
      <c r="G93" s="209">
        <v>0</v>
      </c>
      <c r="H93" s="49">
        <f>+(Table14[[#This Row],[OPENING ]]+Table14[[#This Row],[RECEIPTS]]+Table14[[#This Row],[RETURNS]])-(Table14[[#This Row],[ISSUES]]+Table14[[#This Row],[EXCHANGED]]+Table14[[#This Row],[SALES]])</f>
        <v>0</v>
      </c>
      <c r="I93" s="48"/>
      <c r="J93" s="51">
        <f t="shared" si="14"/>
        <v>0</v>
      </c>
      <c r="K93" s="48">
        <f>+'DAY1'!K93+'DAY2'!C93</f>
        <v>0</v>
      </c>
      <c r="L93" s="49">
        <f>+'DAY1'!L93+'DAY2'!D93</f>
        <v>0</v>
      </c>
      <c r="M93" s="50">
        <f>+'DAY1'!M93+'DAY2'!E93</f>
        <v>0</v>
      </c>
      <c r="N93" s="47">
        <f>+'DAY1'!N93+'DAY2'!F93</f>
        <v>0</v>
      </c>
      <c r="O93" s="209">
        <f>+'DAY1'!O93+'DAY2'!G93</f>
        <v>0</v>
      </c>
      <c r="P93" s="48">
        <f>+Table14[[#This Row],[RECEIPTS TO]]/1</f>
        <v>0</v>
      </c>
      <c r="Q93" s="49">
        <f>+Table14[[#This Row],[RETURNS ]]/1</f>
        <v>0</v>
      </c>
      <c r="R93" s="50">
        <f>+Table14[[#This Row],[EXCHANGED TO]]/1</f>
        <v>0</v>
      </c>
      <c r="S93" s="47">
        <f>+Table14[[#This Row],[SALES TO]]/1</f>
        <v>0</v>
      </c>
      <c r="T93" s="209">
        <f>+Table14[[#This Row],[ISSUES TO]]/1</f>
        <v>0</v>
      </c>
      <c r="U93" s="54">
        <f t="shared" si="15"/>
        <v>0</v>
      </c>
    </row>
    <row r="94" spans="1:21" x14ac:dyDescent="0.25">
      <c r="A94" s="53"/>
      <c r="B94" s="47">
        <f>'DAY1'!H94</f>
        <v>0</v>
      </c>
      <c r="C94" s="48">
        <v>0</v>
      </c>
      <c r="D94" s="49">
        <v>0</v>
      </c>
      <c r="E94" s="50">
        <v>0</v>
      </c>
      <c r="F94" s="47">
        <v>0</v>
      </c>
      <c r="G94" s="209">
        <v>0</v>
      </c>
      <c r="H94" s="49">
        <f>+(Table14[[#This Row],[OPENING ]]+Table14[[#This Row],[RECEIPTS]]+Table14[[#This Row],[RETURNS]])-(Table14[[#This Row],[ISSUES]]+Table14[[#This Row],[EXCHANGED]]+Table14[[#This Row],[SALES]])</f>
        <v>0</v>
      </c>
      <c r="I94" s="48"/>
      <c r="J94" s="51">
        <f t="shared" si="14"/>
        <v>0</v>
      </c>
      <c r="K94" s="48">
        <f>+'DAY1'!K94+'DAY2'!C94</f>
        <v>0</v>
      </c>
      <c r="L94" s="49">
        <f>+'DAY1'!L94+'DAY2'!D94</f>
        <v>0</v>
      </c>
      <c r="M94" s="50">
        <f>+'DAY1'!M94+'DAY2'!E94</f>
        <v>0</v>
      </c>
      <c r="N94" s="47">
        <f>+'DAY1'!N94+'DAY2'!F94</f>
        <v>0</v>
      </c>
      <c r="O94" s="209">
        <f>+'DAY1'!O94+'DAY2'!G94</f>
        <v>0</v>
      </c>
      <c r="P94" s="48">
        <f>+Table14[[#This Row],[RECEIPTS TO]]/1</f>
        <v>0</v>
      </c>
      <c r="Q94" s="49">
        <f>+Table14[[#This Row],[RETURNS ]]/1</f>
        <v>0</v>
      </c>
      <c r="R94" s="50">
        <f>+Table14[[#This Row],[EXCHANGED TO]]/1</f>
        <v>0</v>
      </c>
      <c r="S94" s="47">
        <f>+Table14[[#This Row],[SALES TO]]/1</f>
        <v>0</v>
      </c>
      <c r="T94" s="209">
        <f>+Table14[[#This Row],[ISSUES TO]]/1</f>
        <v>0</v>
      </c>
      <c r="U94" s="54">
        <f t="shared" si="15"/>
        <v>0</v>
      </c>
    </row>
    <row r="95" spans="1:21" x14ac:dyDescent="0.25">
      <c r="A95" s="53"/>
      <c r="B95" s="47">
        <f>'DAY1'!H95</f>
        <v>0</v>
      </c>
      <c r="C95" s="48">
        <v>0</v>
      </c>
      <c r="D95" s="49">
        <v>0</v>
      </c>
      <c r="E95" s="50">
        <v>0</v>
      </c>
      <c r="F95" s="47">
        <v>0</v>
      </c>
      <c r="G95" s="209">
        <v>0</v>
      </c>
      <c r="H95" s="49">
        <f>+(Table14[[#This Row],[OPENING ]]+Table14[[#This Row],[RECEIPTS]]+Table14[[#This Row],[RETURNS]])-(Table14[[#This Row],[ISSUES]]+Table14[[#This Row],[EXCHANGED]]+Table14[[#This Row],[SALES]])</f>
        <v>0</v>
      </c>
      <c r="I95" s="48"/>
      <c r="J95" s="51">
        <f t="shared" si="14"/>
        <v>0</v>
      </c>
      <c r="K95" s="48">
        <f>+'DAY1'!K95+'DAY2'!C95</f>
        <v>0</v>
      </c>
      <c r="L95" s="49">
        <f>+'DAY1'!L95+'DAY2'!D95</f>
        <v>0</v>
      </c>
      <c r="M95" s="50">
        <f>+'DAY1'!M95+'DAY2'!E95</f>
        <v>0</v>
      </c>
      <c r="N95" s="47">
        <f>+'DAY1'!N95+'DAY2'!F95</f>
        <v>0</v>
      </c>
      <c r="O95" s="209">
        <f>+'DAY1'!O95+'DAY2'!G95</f>
        <v>0</v>
      </c>
      <c r="P95" s="48">
        <f>+Table14[[#This Row],[RECEIPTS TO]]/1</f>
        <v>0</v>
      </c>
      <c r="Q95" s="49">
        <f>+Table14[[#This Row],[RETURNS ]]/1</f>
        <v>0</v>
      </c>
      <c r="R95" s="50">
        <f>+Table14[[#This Row],[EXCHANGED TO]]/1</f>
        <v>0</v>
      </c>
      <c r="S95" s="47">
        <f>+Table14[[#This Row],[SALES TO]]/1</f>
        <v>0</v>
      </c>
      <c r="T95" s="209">
        <f>+Table14[[#This Row],[ISSUES TO]]/1</f>
        <v>0</v>
      </c>
      <c r="U95" s="54">
        <f t="shared" si="15"/>
        <v>0</v>
      </c>
    </row>
    <row r="96" spans="1:21" x14ac:dyDescent="0.25">
      <c r="A96" s="53"/>
      <c r="B96" s="47">
        <f>'DAY1'!H96</f>
        <v>0</v>
      </c>
      <c r="C96" s="48">
        <v>0</v>
      </c>
      <c r="D96" s="49">
        <v>0</v>
      </c>
      <c r="E96" s="50">
        <v>0</v>
      </c>
      <c r="F96" s="47">
        <v>0</v>
      </c>
      <c r="G96" s="209">
        <v>0</v>
      </c>
      <c r="H96" s="49">
        <f>+(Table14[[#This Row],[OPENING ]]+Table14[[#This Row],[RECEIPTS]]+Table14[[#This Row],[RETURNS]])-(Table14[[#This Row],[ISSUES]]+Table14[[#This Row],[EXCHANGED]]+Table14[[#This Row],[SALES]])</f>
        <v>0</v>
      </c>
      <c r="I96" s="48"/>
      <c r="J96" s="51">
        <f t="shared" si="14"/>
        <v>0</v>
      </c>
      <c r="K96" s="48">
        <f>+'DAY1'!K96+'DAY2'!C96</f>
        <v>0</v>
      </c>
      <c r="L96" s="49">
        <f>+'DAY1'!L96+'DAY2'!D96</f>
        <v>0</v>
      </c>
      <c r="M96" s="50">
        <f>+'DAY1'!M96+'DAY2'!E96</f>
        <v>0</v>
      </c>
      <c r="N96" s="47">
        <f>+'DAY1'!N96+'DAY2'!F96</f>
        <v>0</v>
      </c>
      <c r="O96" s="209">
        <f>+'DAY1'!O96+'DAY2'!G96</f>
        <v>0</v>
      </c>
      <c r="P96" s="48">
        <f>+Table14[[#This Row],[RECEIPTS TO]]/1</f>
        <v>0</v>
      </c>
      <c r="Q96" s="49">
        <f>+Table14[[#This Row],[RETURNS ]]/1</f>
        <v>0</v>
      </c>
      <c r="R96" s="50">
        <f>+Table14[[#This Row],[EXCHANGED TO]]/1</f>
        <v>0</v>
      </c>
      <c r="S96" s="47">
        <f>+Table14[[#This Row],[SALES TO]]/1</f>
        <v>0</v>
      </c>
      <c r="T96" s="209">
        <f>+Table14[[#This Row],[ISSUES TO]]/1</f>
        <v>0</v>
      </c>
      <c r="U96" s="54">
        <f t="shared" si="15"/>
        <v>0</v>
      </c>
    </row>
    <row r="97" spans="1:21" x14ac:dyDescent="0.25">
      <c r="A97" s="151" t="s">
        <v>41</v>
      </c>
      <c r="B97" s="47"/>
      <c r="C97" s="48"/>
      <c r="D97" s="49"/>
      <c r="E97" s="50"/>
      <c r="F97" s="47"/>
      <c r="G97" s="209">
        <v>0</v>
      </c>
      <c r="H97" s="49"/>
      <c r="I97" s="48"/>
      <c r="J97" s="51">
        <f t="shared" si="12"/>
        <v>0</v>
      </c>
      <c r="K97" s="48">
        <f>+'DAY1'!K97+'DAY2'!C97</f>
        <v>0</v>
      </c>
      <c r="L97" s="49">
        <f>+'DAY1'!L97+'DAY2'!D97</f>
        <v>0</v>
      </c>
      <c r="M97" s="50"/>
      <c r="N97" s="47"/>
      <c r="O97" s="209"/>
      <c r="P97" s="48"/>
      <c r="Q97" s="49"/>
      <c r="R97" s="50"/>
      <c r="S97" s="47"/>
      <c r="T97" s="209"/>
      <c r="U97" s="54"/>
    </row>
    <row r="98" spans="1:21" x14ac:dyDescent="0.25">
      <c r="A98" s="153" t="s">
        <v>40</v>
      </c>
      <c r="B98" s="47">
        <f>'DAY1'!H98</f>
        <v>0</v>
      </c>
      <c r="C98" s="48">
        <v>0</v>
      </c>
      <c r="D98" s="49">
        <v>0</v>
      </c>
      <c r="E98" s="50">
        <v>0</v>
      </c>
      <c r="F98" s="47">
        <v>0</v>
      </c>
      <c r="G98" s="209">
        <v>0</v>
      </c>
      <c r="H98" s="49">
        <f>+(Table14[[#This Row],[OPENING ]]+Table14[[#This Row],[RECEIPTS]]+Table14[[#This Row],[RETURNS]])-(Table14[[#This Row],[ISSUES]]+Table14[[#This Row],[EXCHANGED]]+Table14[[#This Row],[SALES]])</f>
        <v>0</v>
      </c>
      <c r="I98" s="48"/>
      <c r="J98" s="51">
        <f t="shared" si="12"/>
        <v>0</v>
      </c>
      <c r="K98" s="48">
        <f>+'DAY1'!K98+'DAY2'!C98</f>
        <v>0</v>
      </c>
      <c r="L98" s="49">
        <f>+'DAY1'!L98+'DAY2'!D98</f>
        <v>0</v>
      </c>
      <c r="M98" s="50">
        <f>+'DAY1'!M98+'DAY2'!E98</f>
        <v>0</v>
      </c>
      <c r="N98" s="47">
        <f>+'DAY1'!N98+'DAY2'!F98</f>
        <v>0</v>
      </c>
      <c r="O98" s="209">
        <f>+'DAY1'!O98+'DAY2'!G98</f>
        <v>0</v>
      </c>
      <c r="P98" s="48">
        <f>+Table14[[#This Row],[RECEIPTS TO]]/1</f>
        <v>0</v>
      </c>
      <c r="Q98" s="49">
        <f>+Table14[[#This Row],[RETURNS ]]/1</f>
        <v>0</v>
      </c>
      <c r="R98" s="50">
        <f>+Table14[[#This Row],[EXCHANGED TO]]/1</f>
        <v>0</v>
      </c>
      <c r="S98" s="47">
        <f>+Table14[[#This Row],[SALES TO]]/1</f>
        <v>0</v>
      </c>
      <c r="T98" s="209">
        <f>+Table14[[#This Row],[ISSUES TO]]/1</f>
        <v>0</v>
      </c>
      <c r="U98" s="54">
        <f t="shared" si="13"/>
        <v>0</v>
      </c>
    </row>
    <row r="99" spans="1:21" x14ac:dyDescent="0.25">
      <c r="A99" s="152" t="s">
        <v>42</v>
      </c>
      <c r="B99" s="47">
        <f>'DAY1'!H99</f>
        <v>0</v>
      </c>
      <c r="C99" s="48">
        <v>0</v>
      </c>
      <c r="D99" s="49">
        <v>0</v>
      </c>
      <c r="E99" s="50">
        <v>0</v>
      </c>
      <c r="F99" s="47">
        <v>0</v>
      </c>
      <c r="G99" s="209">
        <v>0</v>
      </c>
      <c r="H99" s="49">
        <f>+(Table14[[#This Row],[OPENING ]]+Table14[[#This Row],[RECEIPTS]]+Table14[[#This Row],[RETURNS]])-(Table14[[#This Row],[ISSUES]]+Table14[[#This Row],[EXCHANGED]]+Table14[[#This Row],[SALES]])</f>
        <v>0</v>
      </c>
      <c r="I99" s="48"/>
      <c r="J99" s="51">
        <f t="shared" si="12"/>
        <v>0</v>
      </c>
      <c r="K99" s="48">
        <f>+'DAY1'!K99+'DAY2'!C99</f>
        <v>0</v>
      </c>
      <c r="L99" s="49">
        <f>+'DAY1'!L99+'DAY2'!D99</f>
        <v>0</v>
      </c>
      <c r="M99" s="50">
        <f>+'DAY1'!M99+'DAY2'!E99</f>
        <v>0</v>
      </c>
      <c r="N99" s="47">
        <f>+'DAY1'!N99+'DAY2'!F99</f>
        <v>0</v>
      </c>
      <c r="O99" s="209">
        <f>+'DAY1'!O99+'DAY2'!G99</f>
        <v>0</v>
      </c>
      <c r="P99" s="48">
        <f>+Table14[[#This Row],[RECEIPTS TO]]/1</f>
        <v>0</v>
      </c>
      <c r="Q99" s="49">
        <f>+Table14[[#This Row],[RETURNS ]]/1</f>
        <v>0</v>
      </c>
      <c r="R99" s="50">
        <f>+Table14[[#This Row],[EXCHANGED TO]]/1</f>
        <v>0</v>
      </c>
      <c r="S99" s="47">
        <f>+Table14[[#This Row],[SALES TO]]/1</f>
        <v>0</v>
      </c>
      <c r="T99" s="209">
        <f>+Table14[[#This Row],[ISSUES TO]]/1</f>
        <v>0</v>
      </c>
      <c r="U99" s="54">
        <f t="shared" si="13"/>
        <v>0</v>
      </c>
    </row>
    <row r="100" spans="1:21" x14ac:dyDescent="0.25">
      <c r="A100" s="152" t="s">
        <v>43</v>
      </c>
      <c r="B100" s="47">
        <f>'DAY1'!H100</f>
        <v>0</v>
      </c>
      <c r="C100" s="48">
        <v>0</v>
      </c>
      <c r="D100" s="49">
        <v>0</v>
      </c>
      <c r="E100" s="50">
        <v>0</v>
      </c>
      <c r="F100" s="47">
        <v>0</v>
      </c>
      <c r="G100" s="209">
        <v>0</v>
      </c>
      <c r="H100" s="49">
        <f>+(Table14[[#This Row],[OPENING ]]+Table14[[#This Row],[RECEIPTS]]+Table14[[#This Row],[RETURNS]])-(Table14[[#This Row],[ISSUES]]+Table14[[#This Row],[EXCHANGED]]+Table14[[#This Row],[SALES]])</f>
        <v>0</v>
      </c>
      <c r="I100" s="48"/>
      <c r="J100" s="51">
        <f t="shared" si="12"/>
        <v>0</v>
      </c>
      <c r="K100" s="48">
        <f>+'DAY1'!K100+'DAY2'!C100</f>
        <v>0</v>
      </c>
      <c r="L100" s="49">
        <f>+'DAY1'!L100+'DAY2'!D100</f>
        <v>0</v>
      </c>
      <c r="M100" s="50">
        <f>+'DAY1'!M100+'DAY2'!E100</f>
        <v>0</v>
      </c>
      <c r="N100" s="47">
        <f>+'DAY1'!N100+'DAY2'!F100</f>
        <v>0</v>
      </c>
      <c r="O100" s="209">
        <f>+'DAY1'!O100+'DAY2'!G100</f>
        <v>0</v>
      </c>
      <c r="P100" s="48">
        <f>+Table14[[#This Row],[RECEIPTS TO]]/1</f>
        <v>0</v>
      </c>
      <c r="Q100" s="49">
        <f>+Table14[[#This Row],[RETURNS ]]/1</f>
        <v>0</v>
      </c>
      <c r="R100" s="50">
        <f>+Table14[[#This Row],[EXCHANGED TO]]/1</f>
        <v>0</v>
      </c>
      <c r="S100" s="47">
        <f>+Table14[[#This Row],[SALES TO]]/1</f>
        <v>0</v>
      </c>
      <c r="T100" s="209">
        <f>+Table14[[#This Row],[ISSUES TO]]/1</f>
        <v>0</v>
      </c>
      <c r="U100" s="54">
        <f t="shared" si="13"/>
        <v>0</v>
      </c>
    </row>
    <row r="101" spans="1:21" x14ac:dyDescent="0.25">
      <c r="A101" s="153"/>
      <c r="B101" s="47">
        <f>'DAY1'!H101</f>
        <v>0</v>
      </c>
      <c r="C101" s="48">
        <v>0</v>
      </c>
      <c r="D101" s="49">
        <v>0</v>
      </c>
      <c r="E101" s="50">
        <v>0</v>
      </c>
      <c r="F101" s="47">
        <v>0</v>
      </c>
      <c r="G101" s="209">
        <v>0</v>
      </c>
      <c r="H101" s="49">
        <f>+(Table14[[#This Row],[OPENING ]]+Table14[[#This Row],[RECEIPTS]]+Table14[[#This Row],[RETURNS]])-(Table14[[#This Row],[ISSUES]]+Table14[[#This Row],[EXCHANGED]]+Table14[[#This Row],[SALES]])</f>
        <v>0</v>
      </c>
      <c r="I101" s="48"/>
      <c r="J101" s="51">
        <f t="shared" si="12"/>
        <v>0</v>
      </c>
      <c r="K101" s="48">
        <f>+'DAY1'!K101+'DAY2'!C101</f>
        <v>0</v>
      </c>
      <c r="L101" s="49">
        <f>+'DAY1'!L101+'DAY2'!D101</f>
        <v>0</v>
      </c>
      <c r="M101" s="50">
        <f>+'DAY1'!M101+'DAY2'!E101</f>
        <v>0</v>
      </c>
      <c r="N101" s="47">
        <f>+'DAY1'!N101+'DAY2'!F101</f>
        <v>0</v>
      </c>
      <c r="O101" s="209">
        <f>+'DAY1'!O101+'DAY2'!G101</f>
        <v>0</v>
      </c>
      <c r="P101" s="48">
        <f>+Table14[[#This Row],[RECEIPTS TO]]/1</f>
        <v>0</v>
      </c>
      <c r="Q101" s="49">
        <f>+Table14[[#This Row],[RETURNS ]]/1</f>
        <v>0</v>
      </c>
      <c r="R101" s="50">
        <f>+Table14[[#This Row],[EXCHANGED TO]]/1</f>
        <v>0</v>
      </c>
      <c r="S101" s="47">
        <f>+Table14[[#This Row],[SALES TO]]/1</f>
        <v>0</v>
      </c>
      <c r="T101" s="209">
        <f>+Table14[[#This Row],[ISSUES TO]]/1</f>
        <v>0</v>
      </c>
      <c r="U101" s="54">
        <f t="shared" si="13"/>
        <v>0</v>
      </c>
    </row>
    <row r="102" spans="1:21" x14ac:dyDescent="0.25">
      <c r="A102" s="152" t="s">
        <v>87</v>
      </c>
      <c r="B102" s="47">
        <f>'DAY1'!H102</f>
        <v>2355</v>
      </c>
      <c r="C102" s="48">
        <v>0</v>
      </c>
      <c r="D102" s="49">
        <v>0</v>
      </c>
      <c r="E102" s="50">
        <v>0</v>
      </c>
      <c r="F102" s="47">
        <v>0</v>
      </c>
      <c r="G102" s="209">
        <v>0</v>
      </c>
      <c r="H102" s="49">
        <f>+(Table14[[#This Row],[OPENING ]]+Table14[[#This Row],[RECEIPTS]]+Table14[[#This Row],[RETURNS]])-(Table14[[#This Row],[ISSUES]]+Table14[[#This Row],[EXCHANGED]]+Table14[[#This Row],[SALES]])</f>
        <v>2355</v>
      </c>
      <c r="I102" s="48">
        <v>2355</v>
      </c>
      <c r="J102" s="51">
        <f t="shared" ref="J102:J114" si="16">+I102-H102</f>
        <v>0</v>
      </c>
      <c r="K102" s="48">
        <f>+'DAY1'!K102+'DAY2'!C102</f>
        <v>0</v>
      </c>
      <c r="L102" s="49">
        <f>+'DAY1'!L102+'DAY2'!D102</f>
        <v>0</v>
      </c>
      <c r="M102" s="50">
        <f>+'DAY1'!M102+'DAY2'!E102</f>
        <v>0</v>
      </c>
      <c r="N102" s="47">
        <f>+'DAY1'!N102+'DAY2'!F102</f>
        <v>0</v>
      </c>
      <c r="O102" s="209">
        <f>+'DAY1'!O102+'DAY2'!G102</f>
        <v>0</v>
      </c>
      <c r="P102" s="48">
        <f>+Table14[[#This Row],[RECEIPTS TO]]/1</f>
        <v>0</v>
      </c>
      <c r="Q102" s="49">
        <f>+Table14[[#This Row],[RETURNS ]]/1</f>
        <v>0</v>
      </c>
      <c r="R102" s="50">
        <f>+Table14[[#This Row],[EXCHANGED TO]]/1</f>
        <v>0</v>
      </c>
      <c r="S102" s="47">
        <f>+Table14[[#This Row],[SALES TO]]/1</f>
        <v>0</v>
      </c>
      <c r="T102" s="209">
        <f>+Table14[[#This Row],[ISSUES TO]]/1</f>
        <v>0</v>
      </c>
      <c r="U102" s="54">
        <f t="shared" ref="U102:U114" si="17">IFERROR(+H102/(P102+Q102+R102+S102+T102),0)</f>
        <v>0</v>
      </c>
    </row>
    <row r="103" spans="1:21" x14ac:dyDescent="0.25">
      <c r="A103" s="152" t="s">
        <v>88</v>
      </c>
      <c r="B103" s="47">
        <f>'DAY1'!H103</f>
        <v>0</v>
      </c>
      <c r="C103" s="48">
        <v>0</v>
      </c>
      <c r="D103" s="49">
        <v>0</v>
      </c>
      <c r="E103" s="50">
        <v>0</v>
      </c>
      <c r="F103" s="47">
        <v>0</v>
      </c>
      <c r="G103" s="209">
        <v>0</v>
      </c>
      <c r="H103" s="49">
        <f>+(Table14[[#This Row],[OPENING ]]+Table14[[#This Row],[RECEIPTS]]+Table14[[#This Row],[RETURNS]])-(Table14[[#This Row],[ISSUES]]+Table14[[#This Row],[EXCHANGED]]+Table14[[#This Row],[SALES]])</f>
        <v>0</v>
      </c>
      <c r="I103" s="48"/>
      <c r="J103" s="51">
        <f t="shared" si="16"/>
        <v>0</v>
      </c>
      <c r="K103" s="48">
        <f>+'DAY1'!K103+'DAY2'!C103</f>
        <v>0</v>
      </c>
      <c r="L103" s="49">
        <f>+'DAY1'!L103+'DAY2'!D103</f>
        <v>0</v>
      </c>
      <c r="M103" s="50">
        <f>+'DAY1'!M103+'DAY2'!E103</f>
        <v>0</v>
      </c>
      <c r="N103" s="47">
        <f>+'DAY1'!N103+'DAY2'!F103</f>
        <v>0</v>
      </c>
      <c r="O103" s="209">
        <f>+'DAY1'!O103+'DAY2'!G103</f>
        <v>0</v>
      </c>
      <c r="P103" s="48">
        <f>+Table14[[#This Row],[RECEIPTS TO]]/1</f>
        <v>0</v>
      </c>
      <c r="Q103" s="49">
        <f>+Table14[[#This Row],[RETURNS ]]/1</f>
        <v>0</v>
      </c>
      <c r="R103" s="50">
        <f>+Table14[[#This Row],[EXCHANGED TO]]/1</f>
        <v>0</v>
      </c>
      <c r="S103" s="47">
        <f>+Table14[[#This Row],[SALES TO]]/1</f>
        <v>0</v>
      </c>
      <c r="T103" s="209">
        <f>+Table14[[#This Row],[ISSUES TO]]/1</f>
        <v>0</v>
      </c>
      <c r="U103" s="54">
        <f t="shared" si="17"/>
        <v>0</v>
      </c>
    </row>
    <row r="104" spans="1:21" x14ac:dyDescent="0.25">
      <c r="A104" s="152" t="s">
        <v>95</v>
      </c>
      <c r="B104" s="47">
        <f>'DAY1'!H104</f>
        <v>695.3</v>
      </c>
      <c r="C104" s="48">
        <v>0</v>
      </c>
      <c r="D104" s="49">
        <v>0</v>
      </c>
      <c r="E104" s="50">
        <v>0</v>
      </c>
      <c r="F104" s="47">
        <v>0</v>
      </c>
      <c r="G104" s="209">
        <v>0</v>
      </c>
      <c r="H104" s="49">
        <f>+(Table14[[#This Row],[OPENING ]]+Table14[[#This Row],[RECEIPTS]]+Table14[[#This Row],[RETURNS]])-(Table14[[#This Row],[ISSUES]]+Table14[[#This Row],[EXCHANGED]]+Table14[[#This Row],[SALES]])</f>
        <v>695.3</v>
      </c>
      <c r="I104" s="48">
        <v>695.3</v>
      </c>
      <c r="J104" s="51">
        <f t="shared" si="16"/>
        <v>0</v>
      </c>
      <c r="K104" s="48">
        <f>+'DAY1'!K104+'DAY2'!C104</f>
        <v>0</v>
      </c>
      <c r="L104" s="49">
        <f>+'DAY1'!L104+'DAY2'!D104</f>
        <v>0</v>
      </c>
      <c r="M104" s="50">
        <f>+'DAY1'!M104+'DAY2'!E104</f>
        <v>0</v>
      </c>
      <c r="N104" s="47">
        <f>+'DAY1'!N104+'DAY2'!F104</f>
        <v>0</v>
      </c>
      <c r="O104" s="209">
        <f>+'DAY1'!O104+'DAY2'!G104</f>
        <v>0</v>
      </c>
      <c r="P104" s="48">
        <f>+Table14[[#This Row],[RECEIPTS TO]]/1</f>
        <v>0</v>
      </c>
      <c r="Q104" s="49">
        <f>+Table14[[#This Row],[RETURNS ]]/1</f>
        <v>0</v>
      </c>
      <c r="R104" s="50">
        <f>+Table14[[#This Row],[EXCHANGED TO]]/1</f>
        <v>0</v>
      </c>
      <c r="S104" s="47">
        <f>+Table14[[#This Row],[SALES TO]]/1</f>
        <v>0</v>
      </c>
      <c r="T104" s="209">
        <f>+Table14[[#This Row],[ISSUES TO]]/1</f>
        <v>0</v>
      </c>
      <c r="U104" s="54">
        <f t="shared" si="17"/>
        <v>0</v>
      </c>
    </row>
    <row r="105" spans="1:21" x14ac:dyDescent="0.25">
      <c r="A105" s="152" t="s">
        <v>132</v>
      </c>
      <c r="B105" s="47">
        <f>'DAY1'!H105</f>
        <v>0</v>
      </c>
      <c r="C105" s="48">
        <v>0</v>
      </c>
      <c r="D105" s="49">
        <v>0</v>
      </c>
      <c r="E105" s="50">
        <v>0</v>
      </c>
      <c r="F105" s="47">
        <v>0</v>
      </c>
      <c r="G105" s="209">
        <v>0</v>
      </c>
      <c r="H105" s="49">
        <f>+(Table14[[#This Row],[OPENING ]]+Table14[[#This Row],[RECEIPTS]]+Table14[[#This Row],[RETURNS]])-(Table14[[#This Row],[ISSUES]]+Table14[[#This Row],[EXCHANGED]]+Table14[[#This Row],[SALES]])</f>
        <v>0</v>
      </c>
      <c r="I105" s="48"/>
      <c r="J105" s="51">
        <f t="shared" si="16"/>
        <v>0</v>
      </c>
      <c r="K105" s="48">
        <f>+'DAY1'!K105+'DAY2'!C105</f>
        <v>0</v>
      </c>
      <c r="L105" s="49">
        <f>+'DAY1'!L105+'DAY2'!D105</f>
        <v>0</v>
      </c>
      <c r="M105" s="50">
        <f>+'DAY1'!M105+'DAY2'!E105</f>
        <v>0</v>
      </c>
      <c r="N105" s="47">
        <f>+'DAY1'!N105+'DAY2'!F105</f>
        <v>0</v>
      </c>
      <c r="O105" s="209">
        <f>+'DAY1'!O105+'DAY2'!G105</f>
        <v>0</v>
      </c>
      <c r="P105" s="48">
        <f>+Table14[[#This Row],[RECEIPTS TO]]/1</f>
        <v>0</v>
      </c>
      <c r="Q105" s="49">
        <f>+Table14[[#This Row],[RETURNS ]]/1</f>
        <v>0</v>
      </c>
      <c r="R105" s="50">
        <f>+Table14[[#This Row],[EXCHANGED TO]]/1</f>
        <v>0</v>
      </c>
      <c r="S105" s="47">
        <f>+Table14[[#This Row],[SALES TO]]/1</f>
        <v>0</v>
      </c>
      <c r="T105" s="209">
        <f>+Table14[[#This Row],[ISSUES TO]]/1</f>
        <v>0</v>
      </c>
      <c r="U105" s="54">
        <f t="shared" si="17"/>
        <v>0</v>
      </c>
    </row>
    <row r="106" spans="1:21" x14ac:dyDescent="0.25">
      <c r="A106" s="152" t="s">
        <v>124</v>
      </c>
      <c r="B106" s="47">
        <f>'DAY1'!H106</f>
        <v>31</v>
      </c>
      <c r="C106" s="48">
        <v>0</v>
      </c>
      <c r="D106" s="49">
        <v>0</v>
      </c>
      <c r="E106" s="50">
        <v>0</v>
      </c>
      <c r="F106" s="47">
        <v>0</v>
      </c>
      <c r="G106" s="209">
        <v>0</v>
      </c>
      <c r="H106" s="49">
        <f>+(Table14[[#This Row],[OPENING ]]+Table14[[#This Row],[RECEIPTS]]+Table14[[#This Row],[RETURNS]])-(Table14[[#This Row],[ISSUES]]+Table14[[#This Row],[EXCHANGED]]+Table14[[#This Row],[SALES]])</f>
        <v>31</v>
      </c>
      <c r="I106" s="48">
        <v>31</v>
      </c>
      <c r="J106" s="51">
        <f t="shared" si="16"/>
        <v>0</v>
      </c>
      <c r="K106" s="48">
        <f>+'DAY1'!K106+'DAY2'!C106</f>
        <v>0</v>
      </c>
      <c r="L106" s="49">
        <f>+'DAY1'!L106+'DAY2'!D106</f>
        <v>0</v>
      </c>
      <c r="M106" s="50">
        <f>+'DAY1'!M106+'DAY2'!E106</f>
        <v>0</v>
      </c>
      <c r="N106" s="47">
        <f>+'DAY1'!N106+'DAY2'!F106</f>
        <v>0</v>
      </c>
      <c r="O106" s="209">
        <f>+'DAY1'!O106+'DAY2'!G106</f>
        <v>0</v>
      </c>
      <c r="P106" s="48">
        <f>+Table14[[#This Row],[RECEIPTS TO]]/1</f>
        <v>0</v>
      </c>
      <c r="Q106" s="49">
        <f>+Table14[[#This Row],[RETURNS ]]/1</f>
        <v>0</v>
      </c>
      <c r="R106" s="50">
        <f>+Table14[[#This Row],[EXCHANGED TO]]/1</f>
        <v>0</v>
      </c>
      <c r="S106" s="47">
        <f>+Table14[[#This Row],[SALES TO]]/1</f>
        <v>0</v>
      </c>
      <c r="T106" s="209">
        <f>+Table14[[#This Row],[ISSUES TO]]/1</f>
        <v>0</v>
      </c>
      <c r="U106" s="54">
        <f t="shared" si="17"/>
        <v>0</v>
      </c>
    </row>
    <row r="107" spans="1:21" ht="15.75" x14ac:dyDescent="0.3">
      <c r="A107" s="311" t="s">
        <v>89</v>
      </c>
      <c r="B107" s="47">
        <f>'DAY1'!H107</f>
        <v>0</v>
      </c>
      <c r="C107" s="48">
        <v>0</v>
      </c>
      <c r="D107" s="49">
        <v>0</v>
      </c>
      <c r="E107" s="50">
        <v>0</v>
      </c>
      <c r="F107" s="47">
        <v>0</v>
      </c>
      <c r="G107" s="209">
        <v>0</v>
      </c>
      <c r="H107" s="49">
        <f>+(Table14[[#This Row],[OPENING ]]+Table14[[#This Row],[RECEIPTS]]+Table14[[#This Row],[RETURNS]])-(Table14[[#This Row],[ISSUES]]+Table14[[#This Row],[EXCHANGED]]+Table14[[#This Row],[SALES]])</f>
        <v>0</v>
      </c>
      <c r="I107" s="48"/>
      <c r="J107" s="51">
        <f t="shared" si="16"/>
        <v>0</v>
      </c>
      <c r="K107" s="48">
        <f>+'DAY1'!K107+'DAY2'!C107</f>
        <v>0</v>
      </c>
      <c r="L107" s="49">
        <f>+'DAY1'!L107+'DAY2'!D107</f>
        <v>0</v>
      </c>
      <c r="M107" s="50">
        <f>+'DAY1'!M107+'DAY2'!E107</f>
        <v>0</v>
      </c>
      <c r="N107" s="47">
        <f>+'DAY1'!N107+'DAY2'!F107</f>
        <v>0</v>
      </c>
      <c r="O107" s="209">
        <f>+'DAY1'!O107+'DAY2'!G107</f>
        <v>0</v>
      </c>
      <c r="P107" s="48">
        <f>+Table14[[#This Row],[RECEIPTS TO]]/1</f>
        <v>0</v>
      </c>
      <c r="Q107" s="49">
        <f>+Table14[[#This Row],[RETURNS ]]/1</f>
        <v>0</v>
      </c>
      <c r="R107" s="50">
        <f>+Table14[[#This Row],[EXCHANGED TO]]/1</f>
        <v>0</v>
      </c>
      <c r="S107" s="47">
        <f>+Table14[[#This Row],[SALES TO]]/1</f>
        <v>0</v>
      </c>
      <c r="T107" s="209">
        <f>+Table14[[#This Row],[ISSUES TO]]/1</f>
        <v>0</v>
      </c>
      <c r="U107" s="54">
        <f t="shared" si="17"/>
        <v>0</v>
      </c>
    </row>
    <row r="108" spans="1:21" x14ac:dyDescent="0.25">
      <c r="A108" s="193" t="s">
        <v>90</v>
      </c>
      <c r="B108" s="47">
        <f>'DAY1'!H108</f>
        <v>57</v>
      </c>
      <c r="C108" s="48">
        <v>0</v>
      </c>
      <c r="D108" s="49">
        <v>0</v>
      </c>
      <c r="E108" s="50">
        <v>0</v>
      </c>
      <c r="F108" s="47">
        <v>0</v>
      </c>
      <c r="G108" s="209">
        <v>0</v>
      </c>
      <c r="H108" s="49">
        <f>+(Table14[[#This Row],[OPENING ]]+Table14[[#This Row],[RECEIPTS]]+Table14[[#This Row],[RETURNS]])-(Table14[[#This Row],[ISSUES]]+Table14[[#This Row],[EXCHANGED]]+Table14[[#This Row],[SALES]])</f>
        <v>57</v>
      </c>
      <c r="I108" s="48">
        <v>57</v>
      </c>
      <c r="J108" s="51">
        <f t="shared" si="16"/>
        <v>0</v>
      </c>
      <c r="K108" s="48">
        <f>+'DAY1'!K108+'DAY2'!C108</f>
        <v>0</v>
      </c>
      <c r="L108" s="49">
        <f>+'DAY1'!L108+'DAY2'!D108</f>
        <v>0</v>
      </c>
      <c r="M108" s="50">
        <f>+'DAY1'!M108+'DAY2'!E108</f>
        <v>0</v>
      </c>
      <c r="N108" s="47">
        <f>+'DAY1'!N108+'DAY2'!F108</f>
        <v>0</v>
      </c>
      <c r="O108" s="209">
        <f>+'DAY1'!O108+'DAY2'!G108</f>
        <v>0</v>
      </c>
      <c r="P108" s="48">
        <f>+Table14[[#This Row],[RECEIPTS TO]]/1</f>
        <v>0</v>
      </c>
      <c r="Q108" s="49">
        <f>+Table14[[#This Row],[RETURNS ]]/1</f>
        <v>0</v>
      </c>
      <c r="R108" s="50">
        <f>+Table14[[#This Row],[EXCHANGED TO]]/1</f>
        <v>0</v>
      </c>
      <c r="S108" s="47">
        <f>+Table14[[#This Row],[SALES TO]]/1</f>
        <v>0</v>
      </c>
      <c r="T108" s="209">
        <f>+Table14[[#This Row],[ISSUES TO]]/1</f>
        <v>0</v>
      </c>
      <c r="U108" s="54">
        <f t="shared" si="17"/>
        <v>0</v>
      </c>
    </row>
    <row r="109" spans="1:21" x14ac:dyDescent="0.25">
      <c r="A109" s="193" t="s">
        <v>91</v>
      </c>
      <c r="B109" s="47">
        <f>'DAY1'!H109</f>
        <v>345.3</v>
      </c>
      <c r="C109" s="48">
        <v>0</v>
      </c>
      <c r="D109" s="49">
        <v>0</v>
      </c>
      <c r="E109" s="50">
        <v>0</v>
      </c>
      <c r="F109" s="47">
        <v>0</v>
      </c>
      <c r="G109" s="209">
        <v>0</v>
      </c>
      <c r="H109" s="49">
        <f>+(Table14[[#This Row],[OPENING ]]+Table14[[#This Row],[RECEIPTS]]+Table14[[#This Row],[RETURNS]])-(Table14[[#This Row],[ISSUES]]+Table14[[#This Row],[EXCHANGED]]+Table14[[#This Row],[SALES]])</f>
        <v>345.3</v>
      </c>
      <c r="I109" s="48">
        <v>345.3</v>
      </c>
      <c r="J109" s="51">
        <f t="shared" si="16"/>
        <v>0</v>
      </c>
      <c r="K109" s="48">
        <f>+'DAY1'!K109+'DAY2'!C109</f>
        <v>0</v>
      </c>
      <c r="L109" s="49">
        <f>+'DAY1'!L109+'DAY2'!D109</f>
        <v>0</v>
      </c>
      <c r="M109" s="50">
        <f>+'DAY1'!M109+'DAY2'!E109</f>
        <v>0</v>
      </c>
      <c r="N109" s="47">
        <f>+'DAY1'!N109+'DAY2'!F109</f>
        <v>0</v>
      </c>
      <c r="O109" s="209">
        <f>+'DAY1'!O109+'DAY2'!G109</f>
        <v>0</v>
      </c>
      <c r="P109" s="48">
        <f>+Table14[[#This Row],[RECEIPTS TO]]/1</f>
        <v>0</v>
      </c>
      <c r="Q109" s="49">
        <f>+Table14[[#This Row],[RETURNS ]]/1</f>
        <v>0</v>
      </c>
      <c r="R109" s="50">
        <f>+Table14[[#This Row],[EXCHANGED TO]]/1</f>
        <v>0</v>
      </c>
      <c r="S109" s="47">
        <f>+Table14[[#This Row],[SALES TO]]/1</f>
        <v>0</v>
      </c>
      <c r="T109" s="209">
        <f>+Table14[[#This Row],[ISSUES TO]]/1</f>
        <v>0</v>
      </c>
      <c r="U109" s="54">
        <f t="shared" si="17"/>
        <v>0</v>
      </c>
    </row>
    <row r="110" spans="1:21" x14ac:dyDescent="0.25">
      <c r="A110" s="193" t="s">
        <v>92</v>
      </c>
      <c r="B110" s="47">
        <f>'DAY1'!H110</f>
        <v>38</v>
      </c>
      <c r="C110" s="48">
        <v>0</v>
      </c>
      <c r="D110" s="49">
        <v>0</v>
      </c>
      <c r="E110" s="50">
        <v>0</v>
      </c>
      <c r="F110" s="47">
        <v>0</v>
      </c>
      <c r="G110" s="209"/>
      <c r="H110" s="49">
        <f>+(Table14[[#This Row],[OPENING ]]+Table14[[#This Row],[RECEIPTS]]+Table14[[#This Row],[RETURNS]])-(Table14[[#This Row],[ISSUES]]+Table14[[#This Row],[EXCHANGED]]+Table14[[#This Row],[SALES]])</f>
        <v>38</v>
      </c>
      <c r="I110" s="48">
        <v>38</v>
      </c>
      <c r="J110" s="51">
        <f t="shared" si="16"/>
        <v>0</v>
      </c>
      <c r="K110" s="48">
        <f>+'DAY1'!K110+'DAY2'!C110</f>
        <v>0</v>
      </c>
      <c r="L110" s="49">
        <f>+'DAY1'!L110+'DAY2'!D110</f>
        <v>0</v>
      </c>
      <c r="M110" s="50">
        <f>+'DAY1'!M110+'DAY2'!E110</f>
        <v>0</v>
      </c>
      <c r="N110" s="47">
        <f>+'DAY1'!N110+'DAY2'!F110</f>
        <v>0</v>
      </c>
      <c r="O110" s="209">
        <f>+'DAY1'!O110+'DAY2'!G110</f>
        <v>0</v>
      </c>
      <c r="P110" s="48">
        <f>+Table14[[#This Row],[RECEIPTS TO]]/1</f>
        <v>0</v>
      </c>
      <c r="Q110" s="49">
        <f>+Table14[[#This Row],[RETURNS ]]/1</f>
        <v>0</v>
      </c>
      <c r="R110" s="50">
        <f>+Table14[[#This Row],[EXCHANGED TO]]/1</f>
        <v>0</v>
      </c>
      <c r="S110" s="47">
        <f>+Table14[[#This Row],[SALES TO]]/1</f>
        <v>0</v>
      </c>
      <c r="T110" s="209">
        <f>+Table14[[#This Row],[ISSUES TO]]/1</f>
        <v>0</v>
      </c>
      <c r="U110" s="54">
        <f t="shared" si="17"/>
        <v>0</v>
      </c>
    </row>
    <row r="111" spans="1:21" x14ac:dyDescent="0.25">
      <c r="A111" s="193" t="s">
        <v>94</v>
      </c>
      <c r="B111" s="47">
        <f>'DAY1'!H111</f>
        <v>0</v>
      </c>
      <c r="C111" s="48">
        <v>0</v>
      </c>
      <c r="D111" s="49">
        <v>0</v>
      </c>
      <c r="E111" s="50">
        <v>0</v>
      </c>
      <c r="F111" s="47">
        <v>0</v>
      </c>
      <c r="G111" s="209">
        <v>0</v>
      </c>
      <c r="H111" s="49">
        <f>+(Table14[[#This Row],[OPENING ]]+Table14[[#This Row],[RECEIPTS]]+Table14[[#This Row],[RETURNS]])-(Table14[[#This Row],[ISSUES]]+Table14[[#This Row],[EXCHANGED]]+Table14[[#This Row],[SALES]])</f>
        <v>0</v>
      </c>
      <c r="I111" s="48"/>
      <c r="J111" s="51">
        <f t="shared" si="16"/>
        <v>0</v>
      </c>
      <c r="K111" s="48">
        <f>+'DAY1'!K111+'DAY2'!C111</f>
        <v>0</v>
      </c>
      <c r="L111" s="49">
        <f>+'DAY1'!L111+'DAY2'!D111</f>
        <v>0</v>
      </c>
      <c r="M111" s="50">
        <f>+'DAY1'!M111+'DAY2'!E111</f>
        <v>0</v>
      </c>
      <c r="N111" s="47">
        <f>+'DAY1'!N111+'DAY2'!F111</f>
        <v>0</v>
      </c>
      <c r="O111" s="209">
        <f>+'DAY1'!O111+'DAY2'!G111</f>
        <v>0</v>
      </c>
      <c r="P111" s="48">
        <f>+Table14[[#This Row],[RECEIPTS TO]]/1</f>
        <v>0</v>
      </c>
      <c r="Q111" s="49">
        <f>+Table14[[#This Row],[RETURNS ]]/1</f>
        <v>0</v>
      </c>
      <c r="R111" s="50">
        <f>+Table14[[#This Row],[EXCHANGED TO]]/1</f>
        <v>0</v>
      </c>
      <c r="S111" s="47">
        <f>+Table14[[#This Row],[SALES TO]]/1</f>
        <v>0</v>
      </c>
      <c r="T111" s="209">
        <f>+Table14[[#This Row],[ISSUES TO]]/1</f>
        <v>0</v>
      </c>
      <c r="U111" s="54">
        <f t="shared" si="17"/>
        <v>0</v>
      </c>
    </row>
    <row r="112" spans="1:21" x14ac:dyDescent="0.25">
      <c r="A112" s="193" t="s">
        <v>93</v>
      </c>
      <c r="B112" s="47">
        <f>'DAY1'!H112</f>
        <v>0</v>
      </c>
      <c r="C112" s="48">
        <v>0</v>
      </c>
      <c r="D112" s="49">
        <v>0</v>
      </c>
      <c r="E112" s="50">
        <v>0</v>
      </c>
      <c r="F112" s="47">
        <v>0</v>
      </c>
      <c r="G112" s="209">
        <v>0</v>
      </c>
      <c r="H112" s="49">
        <f>+(Table14[[#This Row],[OPENING ]]+Table14[[#This Row],[RECEIPTS]]+Table14[[#This Row],[RETURNS]])-(Table14[[#This Row],[ISSUES]]+Table14[[#This Row],[EXCHANGED]]+Table14[[#This Row],[SALES]])</f>
        <v>0</v>
      </c>
      <c r="I112" s="48"/>
      <c r="J112" s="51">
        <f t="shared" si="16"/>
        <v>0</v>
      </c>
      <c r="K112" s="48">
        <f>+'DAY1'!K112+'DAY2'!C112</f>
        <v>0</v>
      </c>
      <c r="L112" s="49">
        <f>+'DAY1'!L112+'DAY2'!D112</f>
        <v>0</v>
      </c>
      <c r="M112" s="50">
        <f>+'DAY1'!M112+'DAY2'!E112</f>
        <v>0</v>
      </c>
      <c r="N112" s="47">
        <f>+'DAY1'!N112+'DAY2'!F112</f>
        <v>0</v>
      </c>
      <c r="O112" s="209">
        <f>+'DAY1'!O112+'DAY2'!G112</f>
        <v>0</v>
      </c>
      <c r="P112" s="48">
        <f>+Table14[[#This Row],[RECEIPTS TO]]/1</f>
        <v>0</v>
      </c>
      <c r="Q112" s="49">
        <f>+Table14[[#This Row],[RETURNS ]]/1</f>
        <v>0</v>
      </c>
      <c r="R112" s="50">
        <f>+Table14[[#This Row],[EXCHANGED TO]]/1</f>
        <v>0</v>
      </c>
      <c r="S112" s="47">
        <f>+Table14[[#This Row],[SALES TO]]/1</f>
        <v>0</v>
      </c>
      <c r="T112" s="209">
        <f>+Table14[[#This Row],[ISSUES TO]]/1</f>
        <v>0</v>
      </c>
      <c r="U112" s="54">
        <f t="shared" si="17"/>
        <v>0</v>
      </c>
    </row>
    <row r="113" spans="1:21" x14ac:dyDescent="0.25">
      <c r="A113" s="193" t="s">
        <v>159</v>
      </c>
      <c r="B113" s="47">
        <f>'DAY1'!H113</f>
        <v>0</v>
      </c>
      <c r="C113" s="48">
        <v>0</v>
      </c>
      <c r="D113" s="49">
        <v>0</v>
      </c>
      <c r="E113" s="50">
        <v>0</v>
      </c>
      <c r="F113" s="47">
        <v>0</v>
      </c>
      <c r="G113" s="209">
        <v>0</v>
      </c>
      <c r="H113" s="49">
        <f>+(Table14[[#This Row],[OPENING ]]+Table14[[#This Row],[RECEIPTS]]+Table14[[#This Row],[RETURNS]])-(Table14[[#This Row],[ISSUES]]+Table14[[#This Row],[EXCHANGED]]+Table14[[#This Row],[SALES]])</f>
        <v>0</v>
      </c>
      <c r="I113" s="48"/>
      <c r="J113" s="51">
        <f t="shared" si="16"/>
        <v>0</v>
      </c>
      <c r="K113" s="48">
        <f>+'DAY1'!K113+'DAY2'!C113</f>
        <v>0</v>
      </c>
      <c r="L113" s="49">
        <f>+'DAY1'!L113+'DAY2'!D113</f>
        <v>0</v>
      </c>
      <c r="M113" s="50">
        <f>+'DAY1'!M113+'DAY2'!E113</f>
        <v>0</v>
      </c>
      <c r="N113" s="47">
        <f>+'DAY1'!N113+'DAY2'!F113</f>
        <v>0</v>
      </c>
      <c r="O113" s="209">
        <f>+'DAY1'!O113+'DAY2'!G113</f>
        <v>0</v>
      </c>
      <c r="P113" s="48">
        <f>+Table14[[#This Row],[RECEIPTS TO]]/1</f>
        <v>0</v>
      </c>
      <c r="Q113" s="49">
        <f>+Table14[[#This Row],[RETURNS ]]/1</f>
        <v>0</v>
      </c>
      <c r="R113" s="50">
        <f>+Table14[[#This Row],[EXCHANGED TO]]/1</f>
        <v>0</v>
      </c>
      <c r="S113" s="47">
        <f>+Table14[[#This Row],[SALES TO]]/1</f>
        <v>0</v>
      </c>
      <c r="T113" s="209">
        <f>+Table14[[#This Row],[ISSUES TO]]/1</f>
        <v>0</v>
      </c>
      <c r="U113" s="54">
        <f t="shared" si="17"/>
        <v>0</v>
      </c>
    </row>
    <row r="114" spans="1:21" ht="15.75" thickBot="1" x14ac:dyDescent="0.3">
      <c r="A114" s="193" t="s">
        <v>107</v>
      </c>
      <c r="B114" s="47">
        <f>'DAY1'!H114</f>
        <v>0</v>
      </c>
      <c r="C114" s="48">
        <v>0</v>
      </c>
      <c r="D114" s="49">
        <v>0</v>
      </c>
      <c r="E114" s="50">
        <v>0</v>
      </c>
      <c r="F114" s="47">
        <v>0</v>
      </c>
      <c r="G114" s="209">
        <v>0</v>
      </c>
      <c r="H114" s="49">
        <f>+(Table14[[#This Row],[OPENING ]]+Table14[[#This Row],[RECEIPTS]]+Table14[[#This Row],[RETURNS]])-(Table14[[#This Row],[ISSUES]]+Table14[[#This Row],[EXCHANGED]]+Table14[[#This Row],[SALES]])</f>
        <v>0</v>
      </c>
      <c r="I114" s="48"/>
      <c r="J114" s="51">
        <f t="shared" si="16"/>
        <v>0</v>
      </c>
      <c r="K114" s="48">
        <f>+'DAY1'!K114+'DAY2'!C114</f>
        <v>0</v>
      </c>
      <c r="L114" s="49">
        <f>+'DAY1'!L114+'DAY2'!D114</f>
        <v>0</v>
      </c>
      <c r="M114" s="50">
        <f>+'DAY1'!M114+'DAY2'!E114</f>
        <v>0</v>
      </c>
      <c r="N114" s="47">
        <f>+'DAY1'!N114+'DAY2'!F114</f>
        <v>0</v>
      </c>
      <c r="O114" s="209">
        <f>+'DAY1'!O114+'DAY2'!G114</f>
        <v>0</v>
      </c>
      <c r="P114" s="48">
        <f>+Table14[[#This Row],[RECEIPTS TO]]/1</f>
        <v>0</v>
      </c>
      <c r="Q114" s="49">
        <f>+Table14[[#This Row],[RETURNS ]]/1</f>
        <v>0</v>
      </c>
      <c r="R114" s="50">
        <f>+Table14[[#This Row],[EXCHANGED TO]]/1</f>
        <v>0</v>
      </c>
      <c r="S114" s="47">
        <f>+Table14[[#This Row],[SALES TO]]/1</f>
        <v>0</v>
      </c>
      <c r="T114" s="209">
        <f>+Table14[[#This Row],[ISSUES TO]]/1</f>
        <v>0</v>
      </c>
      <c r="U114" s="54">
        <f t="shared" si="17"/>
        <v>0</v>
      </c>
    </row>
    <row r="115" spans="1:21" ht="17.25" thickBot="1" x14ac:dyDescent="0.35">
      <c r="A115" s="85" t="s">
        <v>55</v>
      </c>
      <c r="B115" s="242">
        <f t="shared" ref="B115:H115" si="18">SUM(B76:B114)</f>
        <v>8890.4699999999993</v>
      </c>
      <c r="C115" s="243">
        <f t="shared" si="18"/>
        <v>0</v>
      </c>
      <c r="D115" s="244">
        <f t="shared" si="18"/>
        <v>138</v>
      </c>
      <c r="E115" s="245">
        <f t="shared" si="18"/>
        <v>0</v>
      </c>
      <c r="F115" s="242">
        <f t="shared" si="18"/>
        <v>0</v>
      </c>
      <c r="G115" s="255">
        <f t="shared" si="18"/>
        <v>851.44</v>
      </c>
      <c r="H115" s="244">
        <f t="shared" si="18"/>
        <v>8177.0300000000007</v>
      </c>
      <c r="I115" s="243">
        <f t="shared" ref="I115" si="19">SUM(I76:I101)</f>
        <v>4655.43</v>
      </c>
      <c r="J115" s="247">
        <f>SUM(J76:J114)</f>
        <v>0</v>
      </c>
      <c r="K115" s="243">
        <f t="shared" ref="K115:U115" si="20">SUM(K76:K114)</f>
        <v>0</v>
      </c>
      <c r="L115" s="244">
        <f t="shared" si="20"/>
        <v>138</v>
      </c>
      <c r="M115" s="245">
        <f t="shared" si="20"/>
        <v>0</v>
      </c>
      <c r="N115" s="242">
        <f t="shared" si="20"/>
        <v>0</v>
      </c>
      <c r="O115" s="255">
        <f t="shared" si="20"/>
        <v>851.44</v>
      </c>
      <c r="P115" s="243">
        <f t="shared" si="20"/>
        <v>0</v>
      </c>
      <c r="Q115" s="244">
        <f t="shared" si="20"/>
        <v>138</v>
      </c>
      <c r="R115" s="245">
        <f t="shared" si="20"/>
        <v>0</v>
      </c>
      <c r="S115" s="242">
        <f t="shared" si="20"/>
        <v>0</v>
      </c>
      <c r="T115" s="255">
        <f t="shared" si="20"/>
        <v>851.44</v>
      </c>
      <c r="U115" s="245">
        <f t="shared" si="20"/>
        <v>0.55708279430789132</v>
      </c>
    </row>
    <row r="116" spans="1:21" x14ac:dyDescent="0.25">
      <c r="A116" s="78"/>
      <c r="B116" s="47"/>
      <c r="C116" s="48"/>
      <c r="D116" s="49"/>
      <c r="E116" s="50"/>
      <c r="F116" s="47"/>
      <c r="G116" s="209"/>
      <c r="H116" s="49"/>
      <c r="I116" s="48"/>
      <c r="J116" s="51">
        <f t="shared" si="12"/>
        <v>0</v>
      </c>
      <c r="K116" s="48"/>
      <c r="L116" s="49"/>
      <c r="M116" s="50"/>
      <c r="N116" s="47"/>
      <c r="O116" s="209"/>
      <c r="P116" s="48"/>
      <c r="Q116" s="49"/>
      <c r="R116" s="50"/>
      <c r="S116" s="47"/>
      <c r="T116" s="209"/>
      <c r="U116" s="5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209"/>
      <c r="H117" s="49"/>
      <c r="I117" s="48"/>
      <c r="J117" s="51">
        <f t="shared" si="12"/>
        <v>0</v>
      </c>
      <c r="K117" s="48"/>
      <c r="L117" s="49"/>
      <c r="M117" s="50"/>
      <c r="N117" s="47"/>
      <c r="O117" s="209"/>
      <c r="P117" s="48"/>
      <c r="Q117" s="49"/>
      <c r="R117" s="50"/>
      <c r="S117" s="47"/>
      <c r="T117" s="209"/>
      <c r="U117" s="54"/>
    </row>
    <row r="118" spans="1:21" ht="15.75" x14ac:dyDescent="0.3">
      <c r="A118" s="309" t="s">
        <v>97</v>
      </c>
      <c r="B118" s="47">
        <f>'DAY1'!H118</f>
        <v>0</v>
      </c>
      <c r="C118" s="48">
        <v>0</v>
      </c>
      <c r="D118" s="49">
        <v>0</v>
      </c>
      <c r="E118" s="50">
        <v>0</v>
      </c>
      <c r="F118" s="47">
        <v>0</v>
      </c>
      <c r="G118" s="209">
        <v>0</v>
      </c>
      <c r="H118" s="49">
        <f>+(Table14[[#This Row],[OPENING ]]+Table14[[#This Row],[RECEIPTS]]+Table14[[#This Row],[RETURNS]])-(Table14[[#This Row],[ISSUES]]+Table14[[#This Row],[EXCHANGED]]+Table14[[#This Row],[SALES]])</f>
        <v>0</v>
      </c>
      <c r="I118" s="48"/>
      <c r="J118" s="51">
        <f>+I118-H118</f>
        <v>0</v>
      </c>
      <c r="K118" s="48">
        <f>+'DAY1'!K118+'DAY2'!C118</f>
        <v>0</v>
      </c>
      <c r="L118" s="49">
        <f>+'DAY1'!L118+'DAY2'!D118</f>
        <v>0</v>
      </c>
      <c r="M118" s="50">
        <f>+'DAY1'!M118+'DAY2'!E118</f>
        <v>0</v>
      </c>
      <c r="N118" s="47">
        <f>+'DAY1'!N118+'DAY2'!F118</f>
        <v>0</v>
      </c>
      <c r="O118" s="209">
        <f>+'DAY1'!O118+'DAY2'!G118</f>
        <v>0</v>
      </c>
      <c r="P118" s="48">
        <f>+Table14[[#This Row],[RECEIPTS TO]]/1</f>
        <v>0</v>
      </c>
      <c r="Q118" s="49">
        <f>+Table14[[#This Row],[RETURNS ]]/1</f>
        <v>0</v>
      </c>
      <c r="R118" s="50">
        <f>+Table14[[#This Row],[EXCHANGED TO]]/1</f>
        <v>0</v>
      </c>
      <c r="S118" s="47">
        <f>+Table14[[#This Row],[SALES TO]]/1</f>
        <v>0</v>
      </c>
      <c r="T118" s="209">
        <f>+Table14[[#This Row],[ISSUES TO]]/1</f>
        <v>0</v>
      </c>
      <c r="U118" s="54">
        <f>IFERROR(+H118/(P118+Q118+R118+S118+T118),0)</f>
        <v>0</v>
      </c>
    </row>
    <row r="119" spans="1:21" x14ac:dyDescent="0.25">
      <c r="A119" s="53"/>
      <c r="B119" s="47">
        <f>'DAY1'!H119</f>
        <v>0</v>
      </c>
      <c r="C119" s="48">
        <v>0</v>
      </c>
      <c r="D119" s="49">
        <v>0</v>
      </c>
      <c r="E119" s="50">
        <v>0</v>
      </c>
      <c r="F119" s="47">
        <v>0</v>
      </c>
      <c r="G119" s="209">
        <v>0</v>
      </c>
      <c r="H119" s="49">
        <f>+(Table14[[#This Row],[OPENING ]]+Table14[[#This Row],[RECEIPTS]]+Table14[[#This Row],[RETURNS]])-(Table14[[#This Row],[ISSUES]]+Table14[[#This Row],[EXCHANGED]]+Table14[[#This Row],[SALES]])</f>
        <v>0</v>
      </c>
      <c r="I119" s="48"/>
      <c r="J119" s="51">
        <f t="shared" si="12"/>
        <v>0</v>
      </c>
      <c r="K119" s="48">
        <f>+'DAY1'!K119+'DAY2'!C119</f>
        <v>0</v>
      </c>
      <c r="L119" s="49">
        <f>+'DAY1'!L119+'DAY2'!D119</f>
        <v>0</v>
      </c>
      <c r="M119" s="50">
        <f>+'DAY1'!M119+'DAY2'!E119</f>
        <v>0</v>
      </c>
      <c r="N119" s="47">
        <f>+'DAY1'!N119+'DAY2'!F119</f>
        <v>0</v>
      </c>
      <c r="O119" s="209">
        <f>+'DAY1'!O119+'DAY2'!G119</f>
        <v>0</v>
      </c>
      <c r="P119" s="48">
        <f>+Table14[[#This Row],[RECEIPTS TO]]/1</f>
        <v>0</v>
      </c>
      <c r="Q119" s="49">
        <f>+Table14[[#This Row],[RETURNS ]]/1</f>
        <v>0</v>
      </c>
      <c r="R119" s="50">
        <f>+Table14[[#This Row],[EXCHANGED TO]]/1</f>
        <v>0</v>
      </c>
      <c r="S119" s="47">
        <f>+Table14[[#This Row],[SALES TO]]/1</f>
        <v>0</v>
      </c>
      <c r="T119" s="209">
        <f>+Table14[[#This Row],[ISSUES TO]]/1</f>
        <v>0</v>
      </c>
      <c r="U119" s="54">
        <f t="shared" ref="U119:U123" si="21">IFERROR(+H119/(P119+Q119+R119+S119+T119),0)</f>
        <v>0</v>
      </c>
    </row>
    <row r="120" spans="1:21" x14ac:dyDescent="0.25">
      <c r="A120" s="152" t="s">
        <v>130</v>
      </c>
      <c r="B120" s="47">
        <f>'DAY1'!H120</f>
        <v>5</v>
      </c>
      <c r="C120" s="48">
        <v>0</v>
      </c>
      <c r="D120" s="49">
        <v>0</v>
      </c>
      <c r="E120" s="50">
        <v>0</v>
      </c>
      <c r="F120" s="47">
        <v>0</v>
      </c>
      <c r="G120" s="209">
        <v>0</v>
      </c>
      <c r="H120" s="49">
        <f>+(Table14[[#This Row],[OPENING ]]+Table14[[#This Row],[RECEIPTS]]+Table14[[#This Row],[RETURNS]])-(Table14[[#This Row],[ISSUES]]+Table14[[#This Row],[EXCHANGED]]+Table14[[#This Row],[SALES]])</f>
        <v>5</v>
      </c>
      <c r="I120" s="48">
        <v>5</v>
      </c>
      <c r="J120" s="51">
        <f t="shared" si="12"/>
        <v>0</v>
      </c>
      <c r="K120" s="48">
        <f>+'DAY1'!K120+'DAY2'!C120</f>
        <v>0</v>
      </c>
      <c r="L120" s="49">
        <f>+'DAY1'!L120+'DAY2'!D120</f>
        <v>0</v>
      </c>
      <c r="M120" s="50">
        <f>+'DAY1'!M120+'DAY2'!E120</f>
        <v>0</v>
      </c>
      <c r="N120" s="47">
        <f>+'DAY1'!N120+'DAY2'!F120</f>
        <v>0</v>
      </c>
      <c r="O120" s="209">
        <f>+'DAY1'!O120+'DAY2'!G120</f>
        <v>0</v>
      </c>
      <c r="P120" s="48">
        <f>+Table14[[#This Row],[RECEIPTS TO]]/1</f>
        <v>0</v>
      </c>
      <c r="Q120" s="49">
        <f>+Table14[[#This Row],[RETURNS ]]/1</f>
        <v>0</v>
      </c>
      <c r="R120" s="50">
        <f>+Table14[[#This Row],[EXCHANGED TO]]/1</f>
        <v>0</v>
      </c>
      <c r="S120" s="47">
        <f>+Table14[[#This Row],[SALES TO]]/1</f>
        <v>0</v>
      </c>
      <c r="T120" s="209">
        <f>+Table14[[#This Row],[ISSUES TO]]/1</f>
        <v>0</v>
      </c>
      <c r="U120" s="54">
        <f t="shared" si="21"/>
        <v>0</v>
      </c>
    </row>
    <row r="121" spans="1:21" x14ac:dyDescent="0.25">
      <c r="A121" s="152" t="s">
        <v>67</v>
      </c>
      <c r="B121" s="47">
        <f>'DAY1'!H121</f>
        <v>0</v>
      </c>
      <c r="C121" s="48">
        <v>0</v>
      </c>
      <c r="D121" s="49">
        <v>0</v>
      </c>
      <c r="E121" s="50">
        <v>0</v>
      </c>
      <c r="F121" s="47">
        <v>0</v>
      </c>
      <c r="G121" s="209">
        <v>0</v>
      </c>
      <c r="H121" s="49">
        <f>+(Table14[[#This Row],[OPENING ]]+Table14[[#This Row],[RECEIPTS]]+Table14[[#This Row],[RETURNS]])-(Table14[[#This Row],[ISSUES]]+Table14[[#This Row],[EXCHANGED]]+Table14[[#This Row],[SALES]])</f>
        <v>0</v>
      </c>
      <c r="I121" s="48"/>
      <c r="J121" s="51">
        <f t="shared" si="12"/>
        <v>0</v>
      </c>
      <c r="K121" s="48">
        <f>+'DAY1'!K121+'DAY2'!C121</f>
        <v>0</v>
      </c>
      <c r="L121" s="49">
        <f>+'DAY1'!L121+'DAY2'!D121</f>
        <v>0</v>
      </c>
      <c r="M121" s="50">
        <f>+'DAY1'!M121+'DAY2'!E121</f>
        <v>0</v>
      </c>
      <c r="N121" s="47">
        <f>+'DAY1'!N121+'DAY2'!F121</f>
        <v>0</v>
      </c>
      <c r="O121" s="209">
        <f>+'DAY1'!O121+'DAY2'!G121</f>
        <v>0</v>
      </c>
      <c r="P121" s="48">
        <f>+Table14[[#This Row],[RECEIPTS TO]]/1</f>
        <v>0</v>
      </c>
      <c r="Q121" s="49">
        <f>+Table14[[#This Row],[RETURNS ]]/1</f>
        <v>0</v>
      </c>
      <c r="R121" s="50">
        <f>+Table14[[#This Row],[EXCHANGED TO]]/1</f>
        <v>0</v>
      </c>
      <c r="S121" s="47">
        <f>+Table14[[#This Row],[SALES TO]]/1</f>
        <v>0</v>
      </c>
      <c r="T121" s="209">
        <f>+Table14[[#This Row],[ISSUES TO]]/1</f>
        <v>0</v>
      </c>
      <c r="U121" s="54">
        <f t="shared" si="21"/>
        <v>0</v>
      </c>
    </row>
    <row r="122" spans="1:21" x14ac:dyDescent="0.25">
      <c r="A122" s="152" t="s">
        <v>66</v>
      </c>
      <c r="B122" s="47">
        <f>'DAY1'!H122</f>
        <v>4</v>
      </c>
      <c r="C122" s="48">
        <v>0</v>
      </c>
      <c r="D122" s="49">
        <v>0</v>
      </c>
      <c r="E122" s="50">
        <v>0</v>
      </c>
      <c r="F122" s="47">
        <v>0</v>
      </c>
      <c r="G122" s="209">
        <v>0</v>
      </c>
      <c r="H122" s="49">
        <f>+(Table14[[#This Row],[OPENING ]]+Table14[[#This Row],[RECEIPTS]]+Table14[[#This Row],[RETURNS]])-(Table14[[#This Row],[ISSUES]]+Table14[[#This Row],[EXCHANGED]]+Table14[[#This Row],[SALES]])</f>
        <v>4</v>
      </c>
      <c r="I122" s="48">
        <v>4</v>
      </c>
      <c r="J122" s="51">
        <f t="shared" si="12"/>
        <v>0</v>
      </c>
      <c r="K122" s="48">
        <f>+'DAY1'!K122+'DAY2'!C122</f>
        <v>0</v>
      </c>
      <c r="L122" s="49">
        <f>+'DAY1'!L122+'DAY2'!D122</f>
        <v>0</v>
      </c>
      <c r="M122" s="50">
        <f>+'DAY1'!M122+'DAY2'!E122</f>
        <v>0</v>
      </c>
      <c r="N122" s="47">
        <f>+'DAY1'!N122+'DAY2'!F122</f>
        <v>0</v>
      </c>
      <c r="O122" s="209">
        <f>+'DAY1'!O122+'DAY2'!G122</f>
        <v>0</v>
      </c>
      <c r="P122" s="48">
        <f>+Table14[[#This Row],[RECEIPTS TO]]/1</f>
        <v>0</v>
      </c>
      <c r="Q122" s="49">
        <f>+Table14[[#This Row],[RETURNS ]]/1</f>
        <v>0</v>
      </c>
      <c r="R122" s="50">
        <f>+Table14[[#This Row],[EXCHANGED TO]]/1</f>
        <v>0</v>
      </c>
      <c r="S122" s="47">
        <f>+Table14[[#This Row],[SALES TO]]/1</f>
        <v>0</v>
      </c>
      <c r="T122" s="209">
        <f>+Table14[[#This Row],[ISSUES TO]]/1</f>
        <v>0</v>
      </c>
      <c r="U122" s="54">
        <f t="shared" si="21"/>
        <v>0</v>
      </c>
    </row>
    <row r="123" spans="1:21" x14ac:dyDescent="0.25">
      <c r="A123" s="152" t="s">
        <v>68</v>
      </c>
      <c r="B123" s="47">
        <f>'DAY1'!H123</f>
        <v>106</v>
      </c>
      <c r="C123" s="48">
        <v>0</v>
      </c>
      <c r="D123" s="49">
        <v>0</v>
      </c>
      <c r="E123" s="50">
        <v>0</v>
      </c>
      <c r="F123" s="47">
        <v>0</v>
      </c>
      <c r="G123" s="209">
        <v>0</v>
      </c>
      <c r="H123" s="49">
        <f>+(Table14[[#This Row],[OPENING ]]+Table14[[#This Row],[RECEIPTS]]+Table14[[#This Row],[RETURNS]])-(Table14[[#This Row],[ISSUES]]+Table14[[#This Row],[EXCHANGED]]+Table14[[#This Row],[SALES]])</f>
        <v>106</v>
      </c>
      <c r="I123" s="48">
        <v>106</v>
      </c>
      <c r="J123" s="51">
        <f t="shared" si="12"/>
        <v>0</v>
      </c>
      <c r="K123" s="48">
        <f>+'DAY1'!K123+'DAY2'!C123</f>
        <v>0</v>
      </c>
      <c r="L123" s="49">
        <f>+'DAY1'!L123+'DAY2'!D123</f>
        <v>0</v>
      </c>
      <c r="M123" s="50">
        <f>+'DAY1'!M123+'DAY2'!E123</f>
        <v>0</v>
      </c>
      <c r="N123" s="47">
        <f>+'DAY1'!N123+'DAY2'!F123</f>
        <v>0</v>
      </c>
      <c r="O123" s="209">
        <f>+'DAY1'!O123+'DAY2'!G123</f>
        <v>0</v>
      </c>
      <c r="P123" s="48">
        <f>+Table14[[#This Row],[RECEIPTS TO]]/1</f>
        <v>0</v>
      </c>
      <c r="Q123" s="49">
        <f>+Table14[[#This Row],[RETURNS ]]/1</f>
        <v>0</v>
      </c>
      <c r="R123" s="50">
        <f>+Table14[[#This Row],[EXCHANGED TO]]/1</f>
        <v>0</v>
      </c>
      <c r="S123" s="47">
        <f>+Table14[[#This Row],[SALES TO]]/1</f>
        <v>0</v>
      </c>
      <c r="T123" s="209">
        <f>+Table14[[#This Row],[ISSUES TO]]/1</f>
        <v>0</v>
      </c>
      <c r="U123" s="54">
        <f t="shared" si="21"/>
        <v>0</v>
      </c>
    </row>
    <row r="124" spans="1:21" x14ac:dyDescent="0.25">
      <c r="A124" s="152" t="s">
        <v>69</v>
      </c>
      <c r="B124" s="47">
        <f>'DAY1'!H124</f>
        <v>5</v>
      </c>
      <c r="C124" s="48">
        <v>0</v>
      </c>
      <c r="D124" s="49">
        <v>0</v>
      </c>
      <c r="E124" s="50">
        <v>0</v>
      </c>
      <c r="F124" s="47">
        <v>0</v>
      </c>
      <c r="G124" s="209">
        <v>0</v>
      </c>
      <c r="H124" s="49">
        <f>+(Table14[[#This Row],[OPENING ]]+Table14[[#This Row],[RECEIPTS]]+Table14[[#This Row],[RETURNS]])-(Table14[[#This Row],[ISSUES]]+Table14[[#This Row],[EXCHANGED]]+Table14[[#This Row],[SALES]])</f>
        <v>5</v>
      </c>
      <c r="I124" s="48">
        <v>5</v>
      </c>
      <c r="J124" s="51">
        <f t="shared" si="12"/>
        <v>0</v>
      </c>
      <c r="K124" s="48">
        <f>+'DAY1'!K124+'DAY2'!C124</f>
        <v>0</v>
      </c>
      <c r="L124" s="49">
        <f>+'DAY1'!L124+'DAY2'!D124</f>
        <v>0</v>
      </c>
      <c r="M124" s="50">
        <f>+'DAY1'!M124+'DAY2'!E124</f>
        <v>0</v>
      </c>
      <c r="N124" s="47">
        <f>+'DAY1'!N124+'DAY2'!F124</f>
        <v>0</v>
      </c>
      <c r="O124" s="209">
        <f>+'DAY1'!O124+'DAY2'!G124</f>
        <v>0</v>
      </c>
      <c r="P124" s="48">
        <f>+Table14[[#This Row],[RECEIPTS TO]]/1</f>
        <v>0</v>
      </c>
      <c r="Q124" s="49">
        <f>+Table14[[#This Row],[RETURNS ]]/1</f>
        <v>0</v>
      </c>
      <c r="R124" s="50">
        <f>+Table14[[#This Row],[EXCHANGED TO]]/1</f>
        <v>0</v>
      </c>
      <c r="S124" s="47">
        <f>+Table14[[#This Row],[SALES TO]]/1</f>
        <v>0</v>
      </c>
      <c r="T124" s="209">
        <f>+Table14[[#This Row],[ISSUES TO]]/1</f>
        <v>0</v>
      </c>
      <c r="U124" s="54">
        <f t="shared" ref="U124:U134" si="22">IFERROR(+H124/(P124+Q124+R124+S124+T124),0)</f>
        <v>0</v>
      </c>
    </row>
    <row r="125" spans="1:21" x14ac:dyDescent="0.25">
      <c r="A125" s="152" t="s">
        <v>70</v>
      </c>
      <c r="B125" s="47">
        <f>'DAY1'!H125</f>
        <v>0</v>
      </c>
      <c r="C125" s="48">
        <v>0</v>
      </c>
      <c r="D125" s="49">
        <v>0</v>
      </c>
      <c r="E125" s="50">
        <v>0</v>
      </c>
      <c r="F125" s="47">
        <v>0</v>
      </c>
      <c r="G125" s="209">
        <v>0</v>
      </c>
      <c r="H125" s="49">
        <f>+(Table14[[#This Row],[OPENING ]]+Table14[[#This Row],[RECEIPTS]]+Table14[[#This Row],[RETURNS]])-(Table14[[#This Row],[ISSUES]]+Table14[[#This Row],[EXCHANGED]]+Table14[[#This Row],[SALES]])</f>
        <v>0</v>
      </c>
      <c r="I125" s="48"/>
      <c r="J125" s="51">
        <f t="shared" si="12"/>
        <v>0</v>
      </c>
      <c r="K125" s="48">
        <f>+'DAY1'!K125+'DAY2'!C125</f>
        <v>0</v>
      </c>
      <c r="L125" s="49">
        <f>+'DAY1'!L125+'DAY2'!D125</f>
        <v>0</v>
      </c>
      <c r="M125" s="50">
        <f>+'DAY1'!M125+'DAY2'!E125</f>
        <v>0</v>
      </c>
      <c r="N125" s="47">
        <f>+'DAY1'!N125+'DAY2'!F125</f>
        <v>0</v>
      </c>
      <c r="O125" s="209">
        <f>+'DAY1'!O125+'DAY2'!G125</f>
        <v>0</v>
      </c>
      <c r="P125" s="48">
        <f>+Table14[[#This Row],[RECEIPTS TO]]/1</f>
        <v>0</v>
      </c>
      <c r="Q125" s="49">
        <f>+Table14[[#This Row],[RETURNS ]]/1</f>
        <v>0</v>
      </c>
      <c r="R125" s="50">
        <f>+Table14[[#This Row],[EXCHANGED TO]]/1</f>
        <v>0</v>
      </c>
      <c r="S125" s="47">
        <f>+Table14[[#This Row],[SALES TO]]/1</f>
        <v>0</v>
      </c>
      <c r="T125" s="209">
        <f>+Table14[[#This Row],[ISSUES TO]]/1</f>
        <v>0</v>
      </c>
      <c r="U125" s="54">
        <f t="shared" si="22"/>
        <v>0</v>
      </c>
    </row>
    <row r="126" spans="1:21" x14ac:dyDescent="0.25">
      <c r="A126" s="152" t="s">
        <v>33</v>
      </c>
      <c r="B126" s="47">
        <f>'DAY1'!H126</f>
        <v>0</v>
      </c>
      <c r="C126" s="48">
        <v>0</v>
      </c>
      <c r="D126" s="49">
        <v>0</v>
      </c>
      <c r="E126" s="50">
        <v>0</v>
      </c>
      <c r="F126" s="47">
        <v>0</v>
      </c>
      <c r="G126" s="209">
        <v>0</v>
      </c>
      <c r="H126" s="49">
        <f>+(Table14[[#This Row],[OPENING ]]+Table14[[#This Row],[RECEIPTS]]+Table14[[#This Row],[RETURNS]])-(Table14[[#This Row],[ISSUES]]+Table14[[#This Row],[EXCHANGED]]+Table14[[#This Row],[SALES]])</f>
        <v>0</v>
      </c>
      <c r="I126" s="48"/>
      <c r="J126" s="51">
        <f t="shared" si="12"/>
        <v>0</v>
      </c>
      <c r="K126" s="48">
        <f>+'DAY1'!K126+'DAY2'!C126</f>
        <v>0</v>
      </c>
      <c r="L126" s="49">
        <f>+'DAY1'!L126+'DAY2'!D126</f>
        <v>0</v>
      </c>
      <c r="M126" s="50">
        <f>+'DAY1'!M126+'DAY2'!E126</f>
        <v>0</v>
      </c>
      <c r="N126" s="47">
        <f>+'DAY1'!N126+'DAY2'!F126</f>
        <v>0</v>
      </c>
      <c r="O126" s="209">
        <f>+'DAY1'!O126+'DAY2'!G126</f>
        <v>0</v>
      </c>
      <c r="P126" s="48">
        <f>+Table14[[#This Row],[RECEIPTS TO]]/1</f>
        <v>0</v>
      </c>
      <c r="Q126" s="49">
        <f>+Table14[[#This Row],[RETURNS ]]/1</f>
        <v>0</v>
      </c>
      <c r="R126" s="50">
        <f>+Table14[[#This Row],[EXCHANGED TO]]/1</f>
        <v>0</v>
      </c>
      <c r="S126" s="47">
        <f>+Table14[[#This Row],[SALES TO]]/1</f>
        <v>0</v>
      </c>
      <c r="T126" s="209">
        <f>+Table14[[#This Row],[ISSUES TO]]/1</f>
        <v>0</v>
      </c>
      <c r="U126" s="54">
        <f t="shared" si="22"/>
        <v>0</v>
      </c>
    </row>
    <row r="127" spans="1:21" x14ac:dyDescent="0.25">
      <c r="A127" s="152" t="s">
        <v>96</v>
      </c>
      <c r="B127" s="47">
        <f>'DAY1'!H127</f>
        <v>14.1</v>
      </c>
      <c r="C127" s="48">
        <v>0</v>
      </c>
      <c r="D127" s="49">
        <v>0</v>
      </c>
      <c r="E127" s="50">
        <v>0</v>
      </c>
      <c r="F127" s="47">
        <v>0</v>
      </c>
      <c r="G127" s="209">
        <v>0</v>
      </c>
      <c r="H127" s="49">
        <f>+(Table14[[#This Row],[OPENING ]]+Table14[[#This Row],[RECEIPTS]]+Table14[[#This Row],[RETURNS]])-(Table14[[#This Row],[ISSUES]]+Table14[[#This Row],[EXCHANGED]]+Table14[[#This Row],[SALES]])</f>
        <v>14.1</v>
      </c>
      <c r="I127" s="48">
        <v>14.1</v>
      </c>
      <c r="J127" s="51">
        <f t="shared" si="12"/>
        <v>0</v>
      </c>
      <c r="K127" s="48">
        <f>+'DAY1'!K127+'DAY2'!C127</f>
        <v>0</v>
      </c>
      <c r="L127" s="49">
        <f>+'DAY1'!L127+'DAY2'!D127</f>
        <v>0</v>
      </c>
      <c r="M127" s="50">
        <f>+'DAY1'!M127+'DAY2'!E127</f>
        <v>0</v>
      </c>
      <c r="N127" s="47">
        <f>+'DAY1'!N127+'DAY2'!F127</f>
        <v>0</v>
      </c>
      <c r="O127" s="209">
        <f>+'DAY1'!O127+'DAY2'!G127</f>
        <v>0</v>
      </c>
      <c r="P127" s="48">
        <f>+Table14[[#This Row],[RECEIPTS TO]]/1</f>
        <v>0</v>
      </c>
      <c r="Q127" s="49">
        <f>+Table14[[#This Row],[RETURNS ]]/1</f>
        <v>0</v>
      </c>
      <c r="R127" s="50">
        <f>+Table14[[#This Row],[EXCHANGED TO]]/1</f>
        <v>0</v>
      </c>
      <c r="S127" s="47">
        <f>+Table14[[#This Row],[SALES TO]]/1</f>
        <v>0</v>
      </c>
      <c r="T127" s="209">
        <f>+Table14[[#This Row],[ISSUES TO]]/1</f>
        <v>0</v>
      </c>
      <c r="U127" s="54">
        <f t="shared" si="22"/>
        <v>0</v>
      </c>
    </row>
    <row r="128" spans="1:21" x14ac:dyDescent="0.25">
      <c r="A128" s="152" t="s">
        <v>118</v>
      </c>
      <c r="B128" s="47">
        <f>'DAY1'!H128</f>
        <v>20</v>
      </c>
      <c r="C128" s="48">
        <v>0</v>
      </c>
      <c r="D128" s="49">
        <v>0</v>
      </c>
      <c r="E128" s="50">
        <v>0</v>
      </c>
      <c r="F128" s="47">
        <v>0</v>
      </c>
      <c r="G128" s="209">
        <v>0</v>
      </c>
      <c r="H128" s="49">
        <f>+(Table14[[#This Row],[OPENING ]]+Table14[[#This Row],[RECEIPTS]]+Table14[[#This Row],[RETURNS]])-(Table14[[#This Row],[ISSUES]]+Table14[[#This Row],[EXCHANGED]]+Table14[[#This Row],[SALES]])</f>
        <v>20</v>
      </c>
      <c r="I128" s="48">
        <v>20</v>
      </c>
      <c r="J128" s="51">
        <f t="shared" si="12"/>
        <v>0</v>
      </c>
      <c r="K128" s="48">
        <f>+'DAY1'!K128+'DAY2'!C128</f>
        <v>0</v>
      </c>
      <c r="L128" s="49">
        <f>+'DAY1'!L128+'DAY2'!D128</f>
        <v>0</v>
      </c>
      <c r="M128" s="50">
        <f>+'DAY1'!M128+'DAY2'!E128</f>
        <v>0</v>
      </c>
      <c r="N128" s="47">
        <f>+'DAY1'!N128+'DAY2'!F128</f>
        <v>0</v>
      </c>
      <c r="O128" s="209">
        <f>+'DAY1'!O128+'DAY2'!G128</f>
        <v>0</v>
      </c>
      <c r="P128" s="48">
        <f>+Table14[[#This Row],[RECEIPTS TO]]/1</f>
        <v>0</v>
      </c>
      <c r="Q128" s="49">
        <f>+Table14[[#This Row],[RETURNS ]]/1</f>
        <v>0</v>
      </c>
      <c r="R128" s="50">
        <f>+Table14[[#This Row],[EXCHANGED TO]]/1</f>
        <v>0</v>
      </c>
      <c r="S128" s="47">
        <f>+Table14[[#This Row],[SALES TO]]/1</f>
        <v>0</v>
      </c>
      <c r="T128" s="209">
        <f>+Table14[[#This Row],[ISSUES TO]]/1</f>
        <v>0</v>
      </c>
      <c r="U128" s="54">
        <f t="shared" si="22"/>
        <v>0</v>
      </c>
    </row>
    <row r="129" spans="1:21" x14ac:dyDescent="0.25">
      <c r="A129" s="152" t="s">
        <v>119</v>
      </c>
      <c r="B129" s="47">
        <f>'DAY1'!H129</f>
        <v>0</v>
      </c>
      <c r="C129" s="48">
        <v>0</v>
      </c>
      <c r="D129" s="49">
        <v>0</v>
      </c>
      <c r="E129" s="50">
        <v>0</v>
      </c>
      <c r="F129" s="47">
        <v>0</v>
      </c>
      <c r="G129" s="209">
        <v>0</v>
      </c>
      <c r="H129" s="49">
        <f>+(Table14[[#This Row],[OPENING ]]+Table14[[#This Row],[RECEIPTS]]+Table14[[#This Row],[RETURNS]])-(Table14[[#This Row],[ISSUES]]+Table14[[#This Row],[EXCHANGED]]+Table14[[#This Row],[SALES]])</f>
        <v>0</v>
      </c>
      <c r="I129" s="48"/>
      <c r="J129" s="51">
        <f t="shared" si="12"/>
        <v>0</v>
      </c>
      <c r="K129" s="48">
        <f>+'DAY1'!K129+'DAY2'!C129</f>
        <v>0</v>
      </c>
      <c r="L129" s="49">
        <f>+'DAY1'!L129+'DAY2'!D129</f>
        <v>0</v>
      </c>
      <c r="M129" s="50">
        <f>+'DAY1'!M129+'DAY2'!E129</f>
        <v>0</v>
      </c>
      <c r="N129" s="47">
        <f>+'DAY1'!N129+'DAY2'!F129</f>
        <v>0</v>
      </c>
      <c r="O129" s="209">
        <f>+'DAY1'!O129+'DAY2'!G129</f>
        <v>0</v>
      </c>
      <c r="P129" s="48">
        <f>+Table14[[#This Row],[RECEIPTS TO]]/1</f>
        <v>0</v>
      </c>
      <c r="Q129" s="49">
        <f>+Table14[[#This Row],[RETURNS ]]/1</f>
        <v>0</v>
      </c>
      <c r="R129" s="50">
        <f>+Table14[[#This Row],[EXCHANGED TO]]/1</f>
        <v>0</v>
      </c>
      <c r="S129" s="47">
        <f>+Table14[[#This Row],[SALES TO]]/1</f>
        <v>0</v>
      </c>
      <c r="T129" s="209">
        <f>+Table14[[#This Row],[ISSUES TO]]/1</f>
        <v>0</v>
      </c>
      <c r="U129" s="54">
        <f t="shared" si="22"/>
        <v>0</v>
      </c>
    </row>
    <row r="130" spans="1:21" x14ac:dyDescent="0.25">
      <c r="A130" s="152" t="s">
        <v>172</v>
      </c>
      <c r="B130" s="47">
        <f>'DAY1'!H130</f>
        <v>20</v>
      </c>
      <c r="C130" s="48">
        <v>0</v>
      </c>
      <c r="D130" s="49">
        <v>0</v>
      </c>
      <c r="E130" s="50">
        <v>0</v>
      </c>
      <c r="F130" s="47">
        <v>0</v>
      </c>
      <c r="G130" s="209">
        <v>0</v>
      </c>
      <c r="H130" s="49">
        <f>+(Table14[[#This Row],[OPENING ]]+Table14[[#This Row],[RECEIPTS]]+Table14[[#This Row],[RETURNS]])-(Table14[[#This Row],[ISSUES]]+Table14[[#This Row],[EXCHANGED]]+Table14[[#This Row],[SALES]])</f>
        <v>20</v>
      </c>
      <c r="I130" s="48">
        <v>20</v>
      </c>
      <c r="J130" s="51">
        <f t="shared" si="12"/>
        <v>0</v>
      </c>
      <c r="K130" s="48">
        <f>+'DAY1'!K130+'DAY2'!C130</f>
        <v>0</v>
      </c>
      <c r="L130" s="49">
        <f>+'DAY1'!L130+'DAY2'!D130</f>
        <v>0</v>
      </c>
      <c r="M130" s="50">
        <f>+'DAY1'!M130+'DAY2'!E130</f>
        <v>0</v>
      </c>
      <c r="N130" s="47">
        <f>+'DAY1'!N130+'DAY2'!F130</f>
        <v>0</v>
      </c>
      <c r="O130" s="209">
        <f>+'DAY1'!O130+'DAY2'!G130</f>
        <v>0</v>
      </c>
      <c r="P130" s="48">
        <f>+Table14[[#This Row],[RECEIPTS TO]]/1</f>
        <v>0</v>
      </c>
      <c r="Q130" s="49">
        <f>+Table14[[#This Row],[RETURNS ]]/1</f>
        <v>0</v>
      </c>
      <c r="R130" s="50">
        <f>+Table14[[#This Row],[EXCHANGED TO]]/1</f>
        <v>0</v>
      </c>
      <c r="S130" s="47">
        <f>+Table14[[#This Row],[SALES TO]]/1</f>
        <v>0</v>
      </c>
      <c r="T130" s="209">
        <f>+Table14[[#This Row],[ISSUES TO]]/1</f>
        <v>0</v>
      </c>
      <c r="U130" s="54">
        <f t="shared" si="22"/>
        <v>0</v>
      </c>
    </row>
    <row r="131" spans="1:21" x14ac:dyDescent="0.25">
      <c r="A131" s="152" t="s">
        <v>143</v>
      </c>
      <c r="B131" s="47">
        <f>'DAY1'!H131</f>
        <v>0</v>
      </c>
      <c r="C131" s="48">
        <v>0</v>
      </c>
      <c r="D131" s="49">
        <v>0</v>
      </c>
      <c r="E131" s="50">
        <v>0</v>
      </c>
      <c r="F131" s="47">
        <v>0</v>
      </c>
      <c r="G131" s="209">
        <v>0</v>
      </c>
      <c r="H131" s="49">
        <f>+(Table14[[#This Row],[OPENING ]]+Table14[[#This Row],[RECEIPTS]]+Table14[[#This Row],[RETURNS]])-(Table14[[#This Row],[ISSUES]]+Table14[[#This Row],[EXCHANGED]]+Table14[[#This Row],[SALES]])</f>
        <v>0</v>
      </c>
      <c r="I131" s="48"/>
      <c r="J131" s="51">
        <f t="shared" si="12"/>
        <v>0</v>
      </c>
      <c r="K131" s="48">
        <f>+'DAY1'!K131+'DAY2'!C131</f>
        <v>0</v>
      </c>
      <c r="L131" s="49">
        <f>+'DAY1'!L131+'DAY2'!D131</f>
        <v>0</v>
      </c>
      <c r="M131" s="50">
        <f>+'DAY1'!M131+'DAY2'!E131</f>
        <v>0</v>
      </c>
      <c r="N131" s="47">
        <f>+'DAY1'!N131+'DAY2'!F131</f>
        <v>0</v>
      </c>
      <c r="O131" s="209">
        <f>+'DAY1'!O131+'DAY2'!G131</f>
        <v>0</v>
      </c>
      <c r="P131" s="48">
        <f>+Table14[[#This Row],[RECEIPTS TO]]/1</f>
        <v>0</v>
      </c>
      <c r="Q131" s="49">
        <f>+Table14[[#This Row],[RETURNS ]]/1</f>
        <v>0</v>
      </c>
      <c r="R131" s="50">
        <f>+Table14[[#This Row],[EXCHANGED TO]]/1</f>
        <v>0</v>
      </c>
      <c r="S131" s="47">
        <f>+Table14[[#This Row],[SALES TO]]/1</f>
        <v>0</v>
      </c>
      <c r="T131" s="209">
        <f>+Table14[[#This Row],[ISSUES TO]]/1</f>
        <v>0</v>
      </c>
      <c r="U131" s="54">
        <f t="shared" si="22"/>
        <v>0</v>
      </c>
    </row>
    <row r="132" spans="1:21" x14ac:dyDescent="0.25">
      <c r="A132" s="152" t="s">
        <v>144</v>
      </c>
      <c r="B132" s="47">
        <f>'DAY1'!H132</f>
        <v>0</v>
      </c>
      <c r="C132" s="48">
        <v>0</v>
      </c>
      <c r="D132" s="49">
        <v>0</v>
      </c>
      <c r="E132" s="50">
        <v>0</v>
      </c>
      <c r="F132" s="47">
        <v>0</v>
      </c>
      <c r="G132" s="209">
        <v>0</v>
      </c>
      <c r="H132" s="49">
        <f>+(Table14[[#This Row],[OPENING ]]+Table14[[#This Row],[RECEIPTS]]+Table14[[#This Row],[RETURNS]])-(Table14[[#This Row],[ISSUES]]+Table14[[#This Row],[EXCHANGED]]+Table14[[#This Row],[SALES]])</f>
        <v>0</v>
      </c>
      <c r="I132" s="48"/>
      <c r="J132" s="51">
        <f t="shared" ref="J132:J134" si="23">+I132-H132</f>
        <v>0</v>
      </c>
      <c r="K132" s="48">
        <f>+'DAY1'!K132+'DAY2'!C132</f>
        <v>0</v>
      </c>
      <c r="L132" s="49">
        <f>+'DAY1'!L132+'DAY2'!D132</f>
        <v>0</v>
      </c>
      <c r="M132" s="50">
        <f>+'DAY1'!M132+'DAY2'!E132</f>
        <v>0</v>
      </c>
      <c r="N132" s="47">
        <f>+'DAY1'!N132+'DAY2'!F132</f>
        <v>0</v>
      </c>
      <c r="O132" s="209">
        <f>+'DAY1'!O132+'DAY2'!G132</f>
        <v>0</v>
      </c>
      <c r="P132" s="48">
        <f>+Table14[[#This Row],[RECEIPTS TO]]/1</f>
        <v>0</v>
      </c>
      <c r="Q132" s="49">
        <f>+Table14[[#This Row],[RETURNS ]]/1</f>
        <v>0</v>
      </c>
      <c r="R132" s="50">
        <f>+Table14[[#This Row],[EXCHANGED TO]]/1</f>
        <v>0</v>
      </c>
      <c r="S132" s="47">
        <f>+Table14[[#This Row],[SALES TO]]/1</f>
        <v>0</v>
      </c>
      <c r="T132" s="209">
        <f>+Table14[[#This Row],[ISSUES TO]]/1</f>
        <v>0</v>
      </c>
      <c r="U132" s="54">
        <f t="shared" si="22"/>
        <v>0</v>
      </c>
    </row>
    <row r="133" spans="1:21" x14ac:dyDescent="0.25">
      <c r="A133" s="152" t="s">
        <v>173</v>
      </c>
      <c r="B133" s="47">
        <f>'DAY1'!H133</f>
        <v>0</v>
      </c>
      <c r="C133" s="48">
        <v>0</v>
      </c>
      <c r="D133" s="49">
        <v>0</v>
      </c>
      <c r="E133" s="50">
        <v>0</v>
      </c>
      <c r="F133" s="47">
        <v>0</v>
      </c>
      <c r="G133" s="209">
        <v>0</v>
      </c>
      <c r="H133" s="49">
        <f>+(Table14[[#This Row],[OPENING ]]+Table14[[#This Row],[RECEIPTS]]+Table14[[#This Row],[RETURNS]])-(Table14[[#This Row],[ISSUES]]+Table14[[#This Row],[EXCHANGED]]+Table14[[#This Row],[SALES]])</f>
        <v>0</v>
      </c>
      <c r="I133" s="48"/>
      <c r="J133" s="51">
        <f>+I133-H133</f>
        <v>0</v>
      </c>
      <c r="K133" s="48">
        <f>+'DAY1'!K134+'DAY2'!C133</f>
        <v>0</v>
      </c>
      <c r="L133" s="49">
        <f>+'DAY1'!L134+'DAY2'!D133</f>
        <v>0</v>
      </c>
      <c r="M133" s="50">
        <f>+'DAY1'!M134+'DAY2'!E133</f>
        <v>0</v>
      </c>
      <c r="N133" s="47">
        <f>+'DAY1'!N134+'DAY2'!F133</f>
        <v>0</v>
      </c>
      <c r="O133" s="209">
        <f>+'DAY1'!O134+'DAY2'!G133</f>
        <v>0</v>
      </c>
      <c r="P133" s="48">
        <f>+Table14[[#This Row],[RECEIPTS TO]]/1</f>
        <v>0</v>
      </c>
      <c r="Q133" s="49">
        <f>+Table14[[#This Row],[RETURNS ]]/1</f>
        <v>0</v>
      </c>
      <c r="R133" s="50">
        <f>+Table14[[#This Row],[EXCHANGED TO]]/1</f>
        <v>0</v>
      </c>
      <c r="S133" s="47">
        <f>+Table14[[#This Row],[SALES TO]]/1</f>
        <v>0</v>
      </c>
      <c r="T133" s="209">
        <f>+Table14[[#This Row],[ISSUES TO]]/1</f>
        <v>0</v>
      </c>
      <c r="U133" s="54">
        <f t="shared" si="22"/>
        <v>0</v>
      </c>
    </row>
    <row r="134" spans="1:21" ht="16.5" x14ac:dyDescent="0.3">
      <c r="A134" s="327" t="s">
        <v>98</v>
      </c>
      <c r="B134" s="47">
        <f>'DAY1'!H134</f>
        <v>0</v>
      </c>
      <c r="C134" s="48">
        <v>0</v>
      </c>
      <c r="D134" s="49">
        <v>0</v>
      </c>
      <c r="E134" s="50">
        <v>0</v>
      </c>
      <c r="F134" s="47">
        <v>0</v>
      </c>
      <c r="G134" s="209">
        <v>0</v>
      </c>
      <c r="H134" s="49">
        <f>+(Table14[[#This Row],[OPENING ]]+Table14[[#This Row],[RECEIPTS]]+Table14[[#This Row],[RETURNS]])-(Table14[[#This Row],[ISSUES]]+Table14[[#This Row],[EXCHANGED]]+Table14[[#This Row],[SALES]])</f>
        <v>0</v>
      </c>
      <c r="I134" s="48"/>
      <c r="J134" s="51">
        <f t="shared" si="23"/>
        <v>0</v>
      </c>
      <c r="K134" s="48">
        <f>+'DAY1'!K157+'DAY2'!C134</f>
        <v>0</v>
      </c>
      <c r="L134" s="49">
        <f>+'DAY1'!L157+'DAY2'!D134</f>
        <v>0</v>
      </c>
      <c r="M134" s="50">
        <f>+'DAY1'!M157+'DAY2'!E134</f>
        <v>0</v>
      </c>
      <c r="N134" s="47">
        <f>+'DAY1'!N157+'DAY2'!F134</f>
        <v>0</v>
      </c>
      <c r="O134" s="209">
        <f>+'DAY1'!O157+'DAY2'!G134</f>
        <v>0</v>
      </c>
      <c r="P134" s="48">
        <f>+Table14[[#This Row],[RECEIPTS TO]]/1</f>
        <v>0</v>
      </c>
      <c r="Q134" s="49">
        <f>+Table14[[#This Row],[RETURNS ]]/1</f>
        <v>0</v>
      </c>
      <c r="R134" s="50">
        <f>+Table14[[#This Row],[EXCHANGED TO]]/1</f>
        <v>0</v>
      </c>
      <c r="S134" s="47">
        <f>+Table14[[#This Row],[SALES TO]]/1</f>
        <v>0</v>
      </c>
      <c r="T134" s="209">
        <f>+Table14[[#This Row],[ISSUES TO]]/1</f>
        <v>0</v>
      </c>
      <c r="U134" s="54">
        <f t="shared" si="22"/>
        <v>0</v>
      </c>
    </row>
    <row r="135" spans="1:21" x14ac:dyDescent="0.25">
      <c r="A135" s="308" t="s">
        <v>127</v>
      </c>
      <c r="B135" s="47">
        <f>'DAY1'!H135</f>
        <v>42.2</v>
      </c>
      <c r="C135" s="48">
        <v>0</v>
      </c>
      <c r="D135" s="49">
        <v>0</v>
      </c>
      <c r="E135" s="50">
        <v>0</v>
      </c>
      <c r="F135" s="47">
        <v>0</v>
      </c>
      <c r="G135" s="209">
        <v>0</v>
      </c>
      <c r="H135" s="49">
        <f>+(Table14[[#This Row],[OPENING ]]+Table14[[#This Row],[RECEIPTS]]+Table14[[#This Row],[RETURNS]])-(Table14[[#This Row],[ISSUES]]+Table14[[#This Row],[EXCHANGED]]+Table14[[#This Row],[SALES]])</f>
        <v>42.2</v>
      </c>
      <c r="I135" s="48">
        <v>42.2</v>
      </c>
      <c r="J135" s="51">
        <f t="shared" ref="J135:J156" si="24">+I135-H135</f>
        <v>0</v>
      </c>
      <c r="K135" s="48">
        <f>+'DAY1'!K158+'DAY2'!C135</f>
        <v>0</v>
      </c>
      <c r="L135" s="49">
        <f>+'DAY1'!L158+'DAY2'!D135</f>
        <v>0</v>
      </c>
      <c r="M135" s="50">
        <f>+'DAY1'!M158+'DAY2'!E135</f>
        <v>0</v>
      </c>
      <c r="N135" s="47">
        <f>+'DAY1'!N158+'DAY2'!F135</f>
        <v>0</v>
      </c>
      <c r="O135" s="209">
        <f>+'DAY1'!O158+'DAY2'!G135</f>
        <v>0</v>
      </c>
      <c r="P135" s="48">
        <f>+Table14[[#This Row],[RECEIPTS TO]]/1</f>
        <v>0</v>
      </c>
      <c r="Q135" s="49">
        <f>+Table14[[#This Row],[RETURNS ]]/1</f>
        <v>0</v>
      </c>
      <c r="R135" s="50">
        <f>+Table14[[#This Row],[EXCHANGED TO]]/1</f>
        <v>0</v>
      </c>
      <c r="S135" s="47">
        <f>+Table14[[#This Row],[SALES TO]]/1</f>
        <v>0</v>
      </c>
      <c r="T135" s="209">
        <f>+Table14[[#This Row],[ISSUES TO]]/1</f>
        <v>0</v>
      </c>
      <c r="U135" s="54">
        <f t="shared" ref="U135:U156" si="25">IFERROR(+H135/(P135+Q135+R135+S135+T135),0)</f>
        <v>0</v>
      </c>
    </row>
    <row r="136" spans="1:21" x14ac:dyDescent="0.25">
      <c r="A136" s="308" t="s">
        <v>128</v>
      </c>
      <c r="B136" s="47">
        <f>'DAY1'!H136</f>
        <v>220.5</v>
      </c>
      <c r="C136" s="48">
        <v>0</v>
      </c>
      <c r="D136" s="49">
        <v>0</v>
      </c>
      <c r="E136" s="50">
        <v>0</v>
      </c>
      <c r="F136" s="47">
        <v>0</v>
      </c>
      <c r="G136" s="209">
        <v>0</v>
      </c>
      <c r="H136" s="49">
        <f>+(Table14[[#This Row],[OPENING ]]+Table14[[#This Row],[RECEIPTS]]+Table14[[#This Row],[RETURNS]])-(Table14[[#This Row],[ISSUES]]+Table14[[#This Row],[EXCHANGED]]+Table14[[#This Row],[SALES]])</f>
        <v>220.5</v>
      </c>
      <c r="I136" s="48">
        <v>220.5</v>
      </c>
      <c r="J136" s="51">
        <f t="shared" si="24"/>
        <v>0</v>
      </c>
      <c r="K136" s="48">
        <f>+'DAY1'!K159+'DAY2'!C136</f>
        <v>0</v>
      </c>
      <c r="L136" s="49">
        <f>+'DAY1'!L159+'DAY2'!D136</f>
        <v>0</v>
      </c>
      <c r="M136" s="50">
        <f>+'DAY1'!M159+'DAY2'!E136</f>
        <v>0</v>
      </c>
      <c r="N136" s="47">
        <f>+'DAY1'!N159+'DAY2'!F136</f>
        <v>0</v>
      </c>
      <c r="O136" s="209">
        <f>+'DAY1'!O159+'DAY2'!G136</f>
        <v>0</v>
      </c>
      <c r="P136" s="48">
        <f>+Table14[[#This Row],[RECEIPTS TO]]/1</f>
        <v>0</v>
      </c>
      <c r="Q136" s="49">
        <f>+Table14[[#This Row],[RETURNS ]]/1</f>
        <v>0</v>
      </c>
      <c r="R136" s="50">
        <f>+Table14[[#This Row],[EXCHANGED TO]]/1</f>
        <v>0</v>
      </c>
      <c r="S136" s="47">
        <f>+Table14[[#This Row],[SALES TO]]/1</f>
        <v>0</v>
      </c>
      <c r="T136" s="209">
        <f>+Table14[[#This Row],[ISSUES TO]]/1</f>
        <v>0</v>
      </c>
      <c r="U136" s="54">
        <f t="shared" si="25"/>
        <v>0</v>
      </c>
    </row>
    <row r="137" spans="1:21" x14ac:dyDescent="0.25">
      <c r="A137" s="308" t="s">
        <v>126</v>
      </c>
      <c r="B137" s="47">
        <f>'DAY1'!H137</f>
        <v>63.2</v>
      </c>
      <c r="C137" s="48">
        <v>0</v>
      </c>
      <c r="D137" s="49">
        <v>0</v>
      </c>
      <c r="E137" s="50">
        <v>0</v>
      </c>
      <c r="F137" s="47">
        <v>0</v>
      </c>
      <c r="G137" s="209">
        <v>0</v>
      </c>
      <c r="H137" s="49">
        <f>+(Table14[[#This Row],[OPENING ]]+Table14[[#This Row],[RECEIPTS]]+Table14[[#This Row],[RETURNS]])-(Table14[[#This Row],[ISSUES]]+Table14[[#This Row],[EXCHANGED]]+Table14[[#This Row],[SALES]])</f>
        <v>63.2</v>
      </c>
      <c r="I137" s="48">
        <v>63.2</v>
      </c>
      <c r="J137" s="51">
        <f t="shared" si="24"/>
        <v>0</v>
      </c>
      <c r="K137" s="48">
        <f>+'DAY1'!K160+'DAY2'!C137</f>
        <v>0</v>
      </c>
      <c r="L137" s="49">
        <f>+'DAY1'!L160+'DAY2'!D137</f>
        <v>0</v>
      </c>
      <c r="M137" s="50">
        <f>+'DAY1'!M160+'DAY2'!E137</f>
        <v>0</v>
      </c>
      <c r="N137" s="47">
        <f>+'DAY1'!N160+'DAY2'!F137</f>
        <v>0</v>
      </c>
      <c r="O137" s="209">
        <f>+'DAY1'!O160+'DAY2'!G137</f>
        <v>0</v>
      </c>
      <c r="P137" s="48">
        <f>+Table14[[#This Row],[RECEIPTS TO]]/1</f>
        <v>0</v>
      </c>
      <c r="Q137" s="49">
        <f>+Table14[[#This Row],[RETURNS ]]/1</f>
        <v>0</v>
      </c>
      <c r="R137" s="50">
        <f>+Table14[[#This Row],[EXCHANGED TO]]/1</f>
        <v>0</v>
      </c>
      <c r="S137" s="47">
        <f>+Table14[[#This Row],[SALES TO]]/1</f>
        <v>0</v>
      </c>
      <c r="T137" s="209">
        <f>+Table14[[#This Row],[ISSUES TO]]/1</f>
        <v>0</v>
      </c>
      <c r="U137" s="54">
        <f t="shared" si="25"/>
        <v>0</v>
      </c>
    </row>
    <row r="138" spans="1:21" x14ac:dyDescent="0.25">
      <c r="A138" s="308" t="s">
        <v>148</v>
      </c>
      <c r="B138" s="47">
        <f>'DAY1'!H138</f>
        <v>17.5</v>
      </c>
      <c r="C138" s="48">
        <v>0</v>
      </c>
      <c r="D138" s="49">
        <v>0</v>
      </c>
      <c r="E138" s="50">
        <v>0</v>
      </c>
      <c r="F138" s="47">
        <v>0</v>
      </c>
      <c r="G138" s="209">
        <v>0</v>
      </c>
      <c r="H138" s="49">
        <f>+(Table14[[#This Row],[OPENING ]]+Table14[[#This Row],[RECEIPTS]]+Table14[[#This Row],[RETURNS]])-(Table14[[#This Row],[ISSUES]]+Table14[[#This Row],[EXCHANGED]]+Table14[[#This Row],[SALES]])</f>
        <v>17.5</v>
      </c>
      <c r="I138" s="48">
        <v>17.5</v>
      </c>
      <c r="J138" s="51">
        <f t="shared" si="24"/>
        <v>0</v>
      </c>
      <c r="K138" s="48">
        <f>+'DAY1'!K161+'DAY2'!C138</f>
        <v>0</v>
      </c>
      <c r="L138" s="49">
        <f>+'DAY1'!L161+'DAY2'!D138</f>
        <v>0</v>
      </c>
      <c r="M138" s="50">
        <f>+'DAY1'!M161+'DAY2'!E138</f>
        <v>0</v>
      </c>
      <c r="N138" s="47">
        <f>+'DAY1'!N161+'DAY2'!F138</f>
        <v>0</v>
      </c>
      <c r="O138" s="209">
        <f>+'DAY1'!O161+'DAY2'!G138</f>
        <v>0</v>
      </c>
      <c r="P138" s="48">
        <f>+Table14[[#This Row],[RECEIPTS TO]]/1</f>
        <v>0</v>
      </c>
      <c r="Q138" s="49">
        <f>+Table14[[#This Row],[RETURNS ]]/1</f>
        <v>0</v>
      </c>
      <c r="R138" s="50">
        <f>+Table14[[#This Row],[EXCHANGED TO]]/1</f>
        <v>0</v>
      </c>
      <c r="S138" s="47">
        <f>+Table14[[#This Row],[SALES TO]]/1</f>
        <v>0</v>
      </c>
      <c r="T138" s="209">
        <f>+Table14[[#This Row],[ISSUES TO]]/1</f>
        <v>0</v>
      </c>
      <c r="U138" s="54">
        <f t="shared" si="25"/>
        <v>0</v>
      </c>
    </row>
    <row r="139" spans="1:21" x14ac:dyDescent="0.25">
      <c r="A139" s="308" t="s">
        <v>160</v>
      </c>
      <c r="B139" s="47">
        <f>'DAY1'!H139</f>
        <v>14.7</v>
      </c>
      <c r="C139" s="48">
        <v>0</v>
      </c>
      <c r="D139" s="49">
        <v>0</v>
      </c>
      <c r="E139" s="50">
        <v>0</v>
      </c>
      <c r="F139" s="47">
        <v>0</v>
      </c>
      <c r="G139" s="209">
        <v>0</v>
      </c>
      <c r="H139" s="49">
        <f>+(Table14[[#This Row],[OPENING ]]+Table14[[#This Row],[RECEIPTS]]+Table14[[#This Row],[RETURNS]])-(Table14[[#This Row],[ISSUES]]+Table14[[#This Row],[EXCHANGED]]+Table14[[#This Row],[SALES]])</f>
        <v>14.7</v>
      </c>
      <c r="I139" s="48">
        <v>14.7</v>
      </c>
      <c r="J139" s="51">
        <f t="shared" si="24"/>
        <v>0</v>
      </c>
      <c r="K139" s="48">
        <f>+'DAY1'!K162+'DAY2'!C139</f>
        <v>0</v>
      </c>
      <c r="L139" s="49">
        <f>+'DAY1'!L162+'DAY2'!D139</f>
        <v>0</v>
      </c>
      <c r="M139" s="50">
        <f>+'DAY1'!M162+'DAY2'!E139</f>
        <v>0</v>
      </c>
      <c r="N139" s="47">
        <f>+'DAY1'!N162+'DAY2'!F139</f>
        <v>0</v>
      </c>
      <c r="O139" s="209">
        <f>+'DAY1'!O162+'DAY2'!G139</f>
        <v>0</v>
      </c>
      <c r="P139" s="48">
        <f>+Table14[[#This Row],[RECEIPTS TO]]/1</f>
        <v>0</v>
      </c>
      <c r="Q139" s="49">
        <f>+Table14[[#This Row],[RETURNS ]]/1</f>
        <v>0</v>
      </c>
      <c r="R139" s="50">
        <f>+Table14[[#This Row],[EXCHANGED TO]]/1</f>
        <v>0</v>
      </c>
      <c r="S139" s="47">
        <f>+Table14[[#This Row],[SALES TO]]/1</f>
        <v>0</v>
      </c>
      <c r="T139" s="209">
        <f>+Table14[[#This Row],[ISSUES TO]]/1</f>
        <v>0</v>
      </c>
      <c r="U139" s="54">
        <f t="shared" si="25"/>
        <v>0</v>
      </c>
    </row>
    <row r="140" spans="1:21" x14ac:dyDescent="0.25">
      <c r="A140" s="308" t="s">
        <v>161</v>
      </c>
      <c r="B140" s="47">
        <f>'DAY1'!H140</f>
        <v>0</v>
      </c>
      <c r="C140" s="48">
        <v>0</v>
      </c>
      <c r="D140" s="49">
        <v>0</v>
      </c>
      <c r="E140" s="50">
        <v>0</v>
      </c>
      <c r="F140" s="47">
        <v>0</v>
      </c>
      <c r="G140" s="209">
        <v>0</v>
      </c>
      <c r="H140" s="49">
        <f>+(Table14[[#This Row],[OPENING ]]+Table14[[#This Row],[RECEIPTS]]+Table14[[#This Row],[RETURNS]])-(Table14[[#This Row],[ISSUES]]+Table14[[#This Row],[EXCHANGED]]+Table14[[#This Row],[SALES]])</f>
        <v>0</v>
      </c>
      <c r="I140" s="48"/>
      <c r="J140" s="51">
        <f t="shared" si="24"/>
        <v>0</v>
      </c>
      <c r="K140" s="48">
        <f>+'DAY1'!K163+'DAY2'!C140</f>
        <v>0</v>
      </c>
      <c r="L140" s="49">
        <f>+'DAY1'!L163+'DAY2'!D140</f>
        <v>0</v>
      </c>
      <c r="M140" s="50">
        <f>+'DAY1'!M163+'DAY2'!E140</f>
        <v>0</v>
      </c>
      <c r="N140" s="47">
        <f>+'DAY1'!N163+'DAY2'!F140</f>
        <v>0</v>
      </c>
      <c r="O140" s="209">
        <f>+'DAY1'!O163+'DAY2'!G140</f>
        <v>0</v>
      </c>
      <c r="P140" s="48">
        <f>+Table14[[#This Row],[RECEIPTS TO]]/1</f>
        <v>0</v>
      </c>
      <c r="Q140" s="49">
        <f>+Table14[[#This Row],[RETURNS ]]/1</f>
        <v>0</v>
      </c>
      <c r="R140" s="50">
        <f>+Table14[[#This Row],[EXCHANGED TO]]/1</f>
        <v>0</v>
      </c>
      <c r="S140" s="47">
        <f>+Table14[[#This Row],[SALES TO]]/1</f>
        <v>0</v>
      </c>
      <c r="T140" s="209">
        <f>+Table14[[#This Row],[ISSUES TO]]/1</f>
        <v>0</v>
      </c>
      <c r="U140" s="54">
        <f t="shared" si="25"/>
        <v>0</v>
      </c>
    </row>
    <row r="141" spans="1:21" x14ac:dyDescent="0.25">
      <c r="A141" s="308" t="s">
        <v>170</v>
      </c>
      <c r="B141" s="47">
        <f>'DAY1'!H141</f>
        <v>115.5</v>
      </c>
      <c r="C141" s="48">
        <v>0</v>
      </c>
      <c r="D141" s="49">
        <v>0</v>
      </c>
      <c r="E141" s="50">
        <v>0</v>
      </c>
      <c r="F141" s="47">
        <v>0</v>
      </c>
      <c r="G141" s="209">
        <v>0</v>
      </c>
      <c r="H141" s="49">
        <f>+(Table14[[#This Row],[OPENING ]]+Table14[[#This Row],[RECEIPTS]]+Table14[[#This Row],[RETURNS]])-(Table14[[#This Row],[ISSUES]]+Table14[[#This Row],[EXCHANGED]]+Table14[[#This Row],[SALES]])</f>
        <v>115.5</v>
      </c>
      <c r="I141" s="48">
        <v>115.5</v>
      </c>
      <c r="J141" s="51">
        <f t="shared" si="24"/>
        <v>0</v>
      </c>
      <c r="K141" s="48">
        <f>+'DAY1'!K164+'DAY2'!C141</f>
        <v>0</v>
      </c>
      <c r="L141" s="49">
        <f>+'DAY1'!L164+'DAY2'!D141</f>
        <v>0</v>
      </c>
      <c r="M141" s="50">
        <f>+'DAY1'!M164+'DAY2'!E141</f>
        <v>0</v>
      </c>
      <c r="N141" s="47">
        <f>+'DAY1'!N164+'DAY2'!F141</f>
        <v>0</v>
      </c>
      <c r="O141" s="209">
        <f>+'DAY1'!O164+'DAY2'!G141</f>
        <v>0</v>
      </c>
      <c r="P141" s="48">
        <f>+Table14[[#This Row],[RECEIPTS TO]]/1</f>
        <v>0</v>
      </c>
      <c r="Q141" s="49">
        <f>+Table14[[#This Row],[RETURNS ]]/1</f>
        <v>0</v>
      </c>
      <c r="R141" s="50">
        <f>+Table14[[#This Row],[EXCHANGED TO]]/1</f>
        <v>0</v>
      </c>
      <c r="S141" s="47">
        <f>+Table14[[#This Row],[SALES TO]]/1</f>
        <v>0</v>
      </c>
      <c r="T141" s="209">
        <f>+Table14[[#This Row],[ISSUES TO]]/1</f>
        <v>0</v>
      </c>
      <c r="U141" s="54">
        <f t="shared" si="25"/>
        <v>0</v>
      </c>
    </row>
    <row r="142" spans="1:21" x14ac:dyDescent="0.25">
      <c r="A142" s="308" t="s">
        <v>171</v>
      </c>
      <c r="B142" s="47">
        <f>'DAY1'!H142</f>
        <v>1641</v>
      </c>
      <c r="C142" s="48">
        <v>0</v>
      </c>
      <c r="D142" s="49">
        <v>0</v>
      </c>
      <c r="E142" s="50">
        <v>0</v>
      </c>
      <c r="F142" s="47">
        <v>0</v>
      </c>
      <c r="G142" s="209">
        <v>818.2</v>
      </c>
      <c r="H142" s="49">
        <f>+(Table14[[#This Row],[OPENING ]]+Table14[[#This Row],[RECEIPTS]]+Table14[[#This Row],[RETURNS]])-(Table14[[#This Row],[ISSUES]]+Table14[[#This Row],[EXCHANGED]]+Table14[[#This Row],[SALES]])</f>
        <v>822.8</v>
      </c>
      <c r="I142" s="48">
        <v>822.8</v>
      </c>
      <c r="J142" s="51">
        <f t="shared" si="24"/>
        <v>0</v>
      </c>
      <c r="K142" s="48">
        <f>+'DAY1'!K165+'DAY2'!C142</f>
        <v>0</v>
      </c>
      <c r="L142" s="49">
        <f>+'DAY1'!L165+'DAY2'!D142</f>
        <v>0</v>
      </c>
      <c r="M142" s="50">
        <f>+'DAY1'!M165+'DAY2'!E142</f>
        <v>0</v>
      </c>
      <c r="N142" s="47">
        <f>+'DAY1'!N165+'DAY2'!F142</f>
        <v>0</v>
      </c>
      <c r="O142" s="209">
        <f>+'DAY1'!O165+'DAY2'!G142</f>
        <v>818.2</v>
      </c>
      <c r="P142" s="48">
        <f>+Table14[[#This Row],[RECEIPTS TO]]/1</f>
        <v>0</v>
      </c>
      <c r="Q142" s="49">
        <f>+Table14[[#This Row],[RETURNS ]]/1</f>
        <v>0</v>
      </c>
      <c r="R142" s="50">
        <f>+Table14[[#This Row],[EXCHANGED TO]]/1</f>
        <v>0</v>
      </c>
      <c r="S142" s="47">
        <f>+Table14[[#This Row],[SALES TO]]/1</f>
        <v>0</v>
      </c>
      <c r="T142" s="209">
        <f>+Table14[[#This Row],[ISSUES TO]]/1</f>
        <v>818.2</v>
      </c>
      <c r="U142" s="54">
        <f t="shared" si="25"/>
        <v>1.0056220972867269</v>
      </c>
    </row>
    <row r="143" spans="1:21" x14ac:dyDescent="0.25">
      <c r="A143" s="308"/>
      <c r="B143" s="47">
        <f>'DAY1'!H143</f>
        <v>0</v>
      </c>
      <c r="C143" s="48">
        <v>0</v>
      </c>
      <c r="D143" s="49">
        <v>0</v>
      </c>
      <c r="E143" s="50">
        <v>0</v>
      </c>
      <c r="F143" s="47">
        <v>0</v>
      </c>
      <c r="G143" s="209">
        <v>0</v>
      </c>
      <c r="H143" s="49">
        <f>+(Table14[[#This Row],[OPENING ]]+Table14[[#This Row],[RECEIPTS]]+Table14[[#This Row],[RETURNS]])-(Table14[[#This Row],[ISSUES]]+Table14[[#This Row],[EXCHANGED]]+Table14[[#This Row],[SALES]])</f>
        <v>0</v>
      </c>
      <c r="I143" s="48"/>
      <c r="J143" s="51">
        <f t="shared" si="24"/>
        <v>0</v>
      </c>
      <c r="K143" s="48">
        <f>+'DAY1'!K166+'DAY2'!C143</f>
        <v>0</v>
      </c>
      <c r="L143" s="49">
        <f>+'DAY1'!L166+'DAY2'!D143</f>
        <v>0</v>
      </c>
      <c r="M143" s="50">
        <f>+'DAY1'!M166+'DAY2'!E143</f>
        <v>0</v>
      </c>
      <c r="N143" s="47">
        <f>+'DAY1'!N166+'DAY2'!F143</f>
        <v>0</v>
      </c>
      <c r="O143" s="209">
        <f>+'DAY1'!O166+'DAY2'!G143</f>
        <v>0</v>
      </c>
      <c r="P143" s="48">
        <f>+Table14[[#This Row],[RECEIPTS TO]]/1</f>
        <v>0</v>
      </c>
      <c r="Q143" s="49">
        <f>+Table14[[#This Row],[RETURNS ]]/1</f>
        <v>0</v>
      </c>
      <c r="R143" s="50">
        <f>+Table14[[#This Row],[EXCHANGED TO]]/1</f>
        <v>0</v>
      </c>
      <c r="S143" s="47">
        <f>+Table14[[#This Row],[SALES TO]]/1</f>
        <v>0</v>
      </c>
      <c r="T143" s="209">
        <f>+Table14[[#This Row],[ISSUES TO]]/1</f>
        <v>0</v>
      </c>
      <c r="U143" s="54">
        <f t="shared" si="25"/>
        <v>0</v>
      </c>
    </row>
    <row r="144" spans="1:21" x14ac:dyDescent="0.25">
      <c r="A144" s="308" t="s">
        <v>113</v>
      </c>
      <c r="B144" s="47">
        <f>'DAY1'!H144</f>
        <v>0</v>
      </c>
      <c r="C144" s="48">
        <v>0</v>
      </c>
      <c r="D144" s="49">
        <v>0</v>
      </c>
      <c r="E144" s="50">
        <v>0</v>
      </c>
      <c r="F144" s="47">
        <v>0</v>
      </c>
      <c r="G144" s="209">
        <v>0</v>
      </c>
      <c r="H144" s="49">
        <f>+(Table14[[#This Row],[OPENING ]]+Table14[[#This Row],[RECEIPTS]]+Table14[[#This Row],[RETURNS]])-(Table14[[#This Row],[ISSUES]]+Table14[[#This Row],[EXCHANGED]]+Table14[[#This Row],[SALES]])</f>
        <v>0</v>
      </c>
      <c r="I144" s="48"/>
      <c r="J144" s="51">
        <f t="shared" si="24"/>
        <v>0</v>
      </c>
      <c r="K144" s="48">
        <f>+'DAY1'!K167+'DAY2'!C144</f>
        <v>0</v>
      </c>
      <c r="L144" s="49">
        <f>+'DAY1'!L167+'DAY2'!D144</f>
        <v>0</v>
      </c>
      <c r="M144" s="50">
        <f>+'DAY1'!M167+'DAY2'!E144</f>
        <v>0</v>
      </c>
      <c r="N144" s="47">
        <f>+'DAY1'!N167+'DAY2'!F144</f>
        <v>0</v>
      </c>
      <c r="O144" s="209">
        <f>+'DAY1'!O167+'DAY2'!G144</f>
        <v>0</v>
      </c>
      <c r="P144" s="48">
        <f>+Table14[[#This Row],[RECEIPTS TO]]/1</f>
        <v>0</v>
      </c>
      <c r="Q144" s="49">
        <f>+Table14[[#This Row],[RETURNS ]]/1</f>
        <v>0</v>
      </c>
      <c r="R144" s="50">
        <f>+Table14[[#This Row],[EXCHANGED TO]]/1</f>
        <v>0</v>
      </c>
      <c r="S144" s="47">
        <f>+Table14[[#This Row],[SALES TO]]/1</f>
        <v>0</v>
      </c>
      <c r="T144" s="209">
        <f>+Table14[[#This Row],[ISSUES TO]]/1</f>
        <v>0</v>
      </c>
      <c r="U144" s="54">
        <f t="shared" si="25"/>
        <v>0</v>
      </c>
    </row>
    <row r="145" spans="1:21" x14ac:dyDescent="0.25">
      <c r="A145" s="308"/>
      <c r="B145" s="47">
        <f>'DAY1'!H145</f>
        <v>0</v>
      </c>
      <c r="C145" s="48">
        <v>0</v>
      </c>
      <c r="D145" s="49">
        <v>0</v>
      </c>
      <c r="E145" s="50">
        <v>0</v>
      </c>
      <c r="F145" s="47">
        <v>0</v>
      </c>
      <c r="G145" s="209">
        <v>0</v>
      </c>
      <c r="H145" s="49">
        <f>+(Table14[[#This Row],[OPENING ]]+Table14[[#This Row],[RECEIPTS]]+Table14[[#This Row],[RETURNS]])-(Table14[[#This Row],[ISSUES]]+Table14[[#This Row],[EXCHANGED]]+Table14[[#This Row],[SALES]])</f>
        <v>0</v>
      </c>
      <c r="I145" s="48"/>
      <c r="J145" s="51">
        <f t="shared" si="24"/>
        <v>0</v>
      </c>
      <c r="K145" s="48">
        <f>+'DAY1'!K168+'DAY2'!C145</f>
        <v>0</v>
      </c>
      <c r="L145" s="49">
        <f>+'DAY1'!L168+'DAY2'!D145</f>
        <v>0</v>
      </c>
      <c r="M145" s="50">
        <f>+'DAY1'!M168+'DAY2'!E145</f>
        <v>0</v>
      </c>
      <c r="N145" s="47">
        <f>+'DAY1'!N168+'DAY2'!F145</f>
        <v>0</v>
      </c>
      <c r="O145" s="209">
        <f>+'DAY1'!O168+'DAY2'!G145</f>
        <v>0</v>
      </c>
      <c r="P145" s="48">
        <f>+Table14[[#This Row],[RECEIPTS TO]]/1</f>
        <v>0</v>
      </c>
      <c r="Q145" s="49">
        <f>+Table14[[#This Row],[RETURNS ]]/1</f>
        <v>0</v>
      </c>
      <c r="R145" s="50">
        <f>+Table14[[#This Row],[EXCHANGED TO]]/1</f>
        <v>0</v>
      </c>
      <c r="S145" s="47">
        <f>+Table14[[#This Row],[SALES TO]]/1</f>
        <v>0</v>
      </c>
      <c r="T145" s="209">
        <f>+Table14[[#This Row],[ISSUES TO]]/1</f>
        <v>0</v>
      </c>
      <c r="U145" s="54">
        <f t="shared" si="25"/>
        <v>0</v>
      </c>
    </row>
    <row r="146" spans="1:21" x14ac:dyDescent="0.25">
      <c r="A146" s="308" t="s">
        <v>145</v>
      </c>
      <c r="B146" s="47">
        <f>'DAY1'!H146</f>
        <v>0</v>
      </c>
      <c r="C146" s="48">
        <v>0</v>
      </c>
      <c r="D146" s="49">
        <v>0</v>
      </c>
      <c r="E146" s="50">
        <v>0</v>
      </c>
      <c r="F146" s="47">
        <v>0</v>
      </c>
      <c r="G146" s="209">
        <v>0</v>
      </c>
      <c r="H146" s="49">
        <f>+(Table14[[#This Row],[OPENING ]]+Table14[[#This Row],[RECEIPTS]]+Table14[[#This Row],[RETURNS]])-(Table14[[#This Row],[ISSUES]]+Table14[[#This Row],[EXCHANGED]]+Table14[[#This Row],[SALES]])</f>
        <v>0</v>
      </c>
      <c r="I146" s="48"/>
      <c r="J146" s="51">
        <f t="shared" si="24"/>
        <v>0</v>
      </c>
      <c r="K146" s="48">
        <f>+'DAY1'!K169+'DAY2'!C146</f>
        <v>0</v>
      </c>
      <c r="L146" s="49">
        <f>+'DAY1'!L169+'DAY2'!D146</f>
        <v>0</v>
      </c>
      <c r="M146" s="50">
        <f>+'DAY1'!M169+'DAY2'!E146</f>
        <v>0</v>
      </c>
      <c r="N146" s="47">
        <f>+'DAY1'!N169+'DAY2'!F146</f>
        <v>0</v>
      </c>
      <c r="O146" s="209">
        <f>+'DAY1'!O169+'DAY2'!G146</f>
        <v>0</v>
      </c>
      <c r="P146" s="48">
        <f>+Table14[[#This Row],[RECEIPTS TO]]/1</f>
        <v>0</v>
      </c>
      <c r="Q146" s="49">
        <f>+Table14[[#This Row],[RETURNS ]]/1</f>
        <v>0</v>
      </c>
      <c r="R146" s="50">
        <f>+Table14[[#This Row],[EXCHANGED TO]]/1</f>
        <v>0</v>
      </c>
      <c r="S146" s="47">
        <f>+Table14[[#This Row],[SALES TO]]/1</f>
        <v>0</v>
      </c>
      <c r="T146" s="209">
        <f>+Table14[[#This Row],[ISSUES TO]]/1</f>
        <v>0</v>
      </c>
      <c r="U146" s="54">
        <f t="shared" si="25"/>
        <v>0</v>
      </c>
    </row>
    <row r="147" spans="1:21" x14ac:dyDescent="0.25">
      <c r="A147" s="308" t="s">
        <v>162</v>
      </c>
      <c r="B147" s="47">
        <f>'DAY1'!H147</f>
        <v>0</v>
      </c>
      <c r="C147" s="48">
        <v>0</v>
      </c>
      <c r="D147" s="49">
        <v>0</v>
      </c>
      <c r="E147" s="50">
        <v>0</v>
      </c>
      <c r="F147" s="47">
        <v>0</v>
      </c>
      <c r="G147" s="209">
        <v>0</v>
      </c>
      <c r="H147" s="49">
        <f>+(Table14[[#This Row],[OPENING ]]+Table14[[#This Row],[RECEIPTS]]+Table14[[#This Row],[RETURNS]])-(Table14[[#This Row],[ISSUES]]+Table14[[#This Row],[EXCHANGED]]+Table14[[#This Row],[SALES]])</f>
        <v>0</v>
      </c>
      <c r="I147" s="48"/>
      <c r="J147" s="51">
        <f t="shared" si="24"/>
        <v>0</v>
      </c>
      <c r="K147" s="48">
        <f>+'DAY1'!K170+'DAY2'!C147</f>
        <v>0</v>
      </c>
      <c r="L147" s="49">
        <f>+'DAY1'!L170+'DAY2'!D147</f>
        <v>0</v>
      </c>
      <c r="M147" s="50">
        <f>+'DAY1'!M170+'DAY2'!E147</f>
        <v>0</v>
      </c>
      <c r="N147" s="47">
        <f>+'DAY1'!N170+'DAY2'!F147</f>
        <v>0</v>
      </c>
      <c r="O147" s="209">
        <f>+'DAY1'!O170+'DAY2'!G147</f>
        <v>0</v>
      </c>
      <c r="P147" s="48">
        <f>+Table14[[#This Row],[RECEIPTS TO]]/1</f>
        <v>0</v>
      </c>
      <c r="Q147" s="49">
        <f>+Table14[[#This Row],[RETURNS ]]/1</f>
        <v>0</v>
      </c>
      <c r="R147" s="50">
        <f>+Table14[[#This Row],[EXCHANGED TO]]/1</f>
        <v>0</v>
      </c>
      <c r="S147" s="47">
        <f>+Table14[[#This Row],[SALES TO]]/1</f>
        <v>0</v>
      </c>
      <c r="T147" s="209">
        <f>+Table14[[#This Row],[ISSUES TO]]/1</f>
        <v>0</v>
      </c>
      <c r="U147" s="54">
        <f t="shared" si="25"/>
        <v>0</v>
      </c>
    </row>
    <row r="148" spans="1:21" x14ac:dyDescent="0.25">
      <c r="A148" s="308" t="s">
        <v>149</v>
      </c>
      <c r="B148" s="47">
        <f>'DAY1'!H148</f>
        <v>49</v>
      </c>
      <c r="C148" s="48">
        <v>0</v>
      </c>
      <c r="D148" s="49">
        <v>0</v>
      </c>
      <c r="E148" s="50">
        <v>0</v>
      </c>
      <c r="F148" s="47">
        <v>0</v>
      </c>
      <c r="G148" s="209">
        <v>0</v>
      </c>
      <c r="H148" s="49">
        <f>+(Table14[[#This Row],[OPENING ]]+Table14[[#This Row],[RECEIPTS]]+Table14[[#This Row],[RETURNS]])-(Table14[[#This Row],[ISSUES]]+Table14[[#This Row],[EXCHANGED]]+Table14[[#This Row],[SALES]])</f>
        <v>49</v>
      </c>
      <c r="I148" s="48">
        <v>49</v>
      </c>
      <c r="J148" s="51">
        <f t="shared" si="24"/>
        <v>0</v>
      </c>
      <c r="K148" s="48">
        <f>+'DAY1'!K171+'DAY2'!C148</f>
        <v>0</v>
      </c>
      <c r="L148" s="49">
        <f>+'DAY1'!L171+'DAY2'!D148</f>
        <v>0</v>
      </c>
      <c r="M148" s="50">
        <f>+'DAY1'!M171+'DAY2'!E148</f>
        <v>0</v>
      </c>
      <c r="N148" s="47">
        <f>+'DAY1'!N171+'DAY2'!F148</f>
        <v>0</v>
      </c>
      <c r="O148" s="209">
        <f>+'DAY1'!O171+'DAY2'!G148</f>
        <v>0</v>
      </c>
      <c r="P148" s="48">
        <f>+Table14[[#This Row],[RECEIPTS TO]]/1</f>
        <v>0</v>
      </c>
      <c r="Q148" s="49">
        <f>+Table14[[#This Row],[RETURNS ]]/1</f>
        <v>0</v>
      </c>
      <c r="R148" s="50">
        <f>+Table14[[#This Row],[EXCHANGED TO]]/1</f>
        <v>0</v>
      </c>
      <c r="S148" s="47">
        <f>+Table14[[#This Row],[SALES TO]]/1</f>
        <v>0</v>
      </c>
      <c r="T148" s="209">
        <f>+Table14[[#This Row],[ISSUES TO]]/1</f>
        <v>0</v>
      </c>
      <c r="U148" s="54">
        <f t="shared" si="25"/>
        <v>0</v>
      </c>
    </row>
    <row r="149" spans="1:21" x14ac:dyDescent="0.25">
      <c r="A149" s="308" t="s">
        <v>150</v>
      </c>
      <c r="B149" s="47">
        <f>'DAY1'!H149</f>
        <v>132</v>
      </c>
      <c r="C149" s="48">
        <v>0</v>
      </c>
      <c r="D149" s="49">
        <v>0</v>
      </c>
      <c r="E149" s="50">
        <v>0</v>
      </c>
      <c r="F149" s="47">
        <v>0</v>
      </c>
      <c r="G149" s="209">
        <v>0</v>
      </c>
      <c r="H149" s="49">
        <f>+(Table14[[#This Row],[OPENING ]]+Table14[[#This Row],[RECEIPTS]]+Table14[[#This Row],[RETURNS]])-(Table14[[#This Row],[ISSUES]]+Table14[[#This Row],[EXCHANGED]]+Table14[[#This Row],[SALES]])</f>
        <v>132</v>
      </c>
      <c r="I149" s="48">
        <v>132</v>
      </c>
      <c r="J149" s="51">
        <f t="shared" si="24"/>
        <v>0</v>
      </c>
      <c r="K149" s="48">
        <f>+'DAY1'!K172+'DAY2'!C149</f>
        <v>0</v>
      </c>
      <c r="L149" s="49">
        <f>+'DAY1'!L172+'DAY2'!D149</f>
        <v>0</v>
      </c>
      <c r="M149" s="50">
        <f>+'DAY1'!M172+'DAY2'!E149</f>
        <v>0</v>
      </c>
      <c r="N149" s="47">
        <f>+'DAY1'!N172+'DAY2'!F149</f>
        <v>0</v>
      </c>
      <c r="O149" s="209">
        <f>+'DAY1'!O172+'DAY2'!G149</f>
        <v>0</v>
      </c>
      <c r="P149" s="48">
        <f>+Table14[[#This Row],[RECEIPTS TO]]/1</f>
        <v>0</v>
      </c>
      <c r="Q149" s="49">
        <f>+Table14[[#This Row],[RETURNS ]]/1</f>
        <v>0</v>
      </c>
      <c r="R149" s="50">
        <f>+Table14[[#This Row],[EXCHANGED TO]]/1</f>
        <v>0</v>
      </c>
      <c r="S149" s="47">
        <f>+Table14[[#This Row],[SALES TO]]/1</f>
        <v>0</v>
      </c>
      <c r="T149" s="209">
        <f>+Table14[[#This Row],[ISSUES TO]]/1</f>
        <v>0</v>
      </c>
      <c r="U149" s="54">
        <f t="shared" si="25"/>
        <v>0</v>
      </c>
    </row>
    <row r="150" spans="1:21" x14ac:dyDescent="0.25">
      <c r="A150" s="308" t="s">
        <v>151</v>
      </c>
      <c r="B150" s="47">
        <f>'DAY1'!H150</f>
        <v>0</v>
      </c>
      <c r="C150" s="48">
        <v>0</v>
      </c>
      <c r="D150" s="49">
        <v>0</v>
      </c>
      <c r="E150" s="50">
        <v>0</v>
      </c>
      <c r="F150" s="47">
        <v>0</v>
      </c>
      <c r="G150" s="209">
        <v>0</v>
      </c>
      <c r="H150" s="49">
        <f>+(Table14[[#This Row],[OPENING ]]+Table14[[#This Row],[RECEIPTS]]+Table14[[#This Row],[RETURNS]])-(Table14[[#This Row],[ISSUES]]+Table14[[#This Row],[EXCHANGED]]+Table14[[#This Row],[SALES]])</f>
        <v>0</v>
      </c>
      <c r="I150" s="48"/>
      <c r="J150" s="51">
        <f t="shared" si="24"/>
        <v>0</v>
      </c>
      <c r="K150" s="48">
        <f>+'DAY1'!K173+'DAY2'!C150</f>
        <v>0</v>
      </c>
      <c r="L150" s="49">
        <f>+'DAY1'!L173+'DAY2'!D150</f>
        <v>0</v>
      </c>
      <c r="M150" s="50">
        <f>+'DAY1'!M173+'DAY2'!E150</f>
        <v>0</v>
      </c>
      <c r="N150" s="47">
        <f>+'DAY1'!N173+'DAY2'!F150</f>
        <v>0</v>
      </c>
      <c r="O150" s="209">
        <f>+'DAY1'!O173+'DAY2'!G150</f>
        <v>0</v>
      </c>
      <c r="P150" s="48">
        <f>+Table14[[#This Row],[RECEIPTS TO]]/1</f>
        <v>0</v>
      </c>
      <c r="Q150" s="49">
        <f>+Table14[[#This Row],[RETURNS ]]/1</f>
        <v>0</v>
      </c>
      <c r="R150" s="50">
        <f>+Table14[[#This Row],[EXCHANGED TO]]/1</f>
        <v>0</v>
      </c>
      <c r="S150" s="47">
        <f>+Table14[[#This Row],[SALES TO]]/1</f>
        <v>0</v>
      </c>
      <c r="T150" s="209">
        <f>+Table14[[#This Row],[ISSUES TO]]/1</f>
        <v>0</v>
      </c>
      <c r="U150" s="54">
        <f t="shared" si="25"/>
        <v>0</v>
      </c>
    </row>
    <row r="151" spans="1:21" x14ac:dyDescent="0.25">
      <c r="A151" s="308" t="s">
        <v>152</v>
      </c>
      <c r="B151" s="47">
        <f>'DAY1'!H151</f>
        <v>46</v>
      </c>
      <c r="C151" s="48">
        <v>0</v>
      </c>
      <c r="D151" s="49">
        <v>0</v>
      </c>
      <c r="E151" s="50">
        <v>0</v>
      </c>
      <c r="F151" s="47">
        <v>0</v>
      </c>
      <c r="G151" s="209">
        <v>0</v>
      </c>
      <c r="H151" s="49">
        <f>+(Table14[[#This Row],[OPENING ]]+Table14[[#This Row],[RECEIPTS]]+Table14[[#This Row],[RETURNS]])-(Table14[[#This Row],[ISSUES]]+Table14[[#This Row],[EXCHANGED]]+Table14[[#This Row],[SALES]])</f>
        <v>46</v>
      </c>
      <c r="I151" s="48">
        <v>46</v>
      </c>
      <c r="J151" s="51">
        <f t="shared" si="24"/>
        <v>0</v>
      </c>
      <c r="K151" s="48">
        <f>+'DAY1'!K174+'DAY2'!C151</f>
        <v>0</v>
      </c>
      <c r="L151" s="49">
        <f>+'DAY1'!L174+'DAY2'!D151</f>
        <v>0</v>
      </c>
      <c r="M151" s="50">
        <f>+'DAY1'!M174+'DAY2'!E151</f>
        <v>0</v>
      </c>
      <c r="N151" s="47">
        <f>+'DAY1'!N174+'DAY2'!F151</f>
        <v>0</v>
      </c>
      <c r="O151" s="209">
        <f>+'DAY1'!O174+'DAY2'!G151</f>
        <v>0</v>
      </c>
      <c r="P151" s="48">
        <f>+Table14[[#This Row],[RECEIPTS TO]]/1</f>
        <v>0</v>
      </c>
      <c r="Q151" s="49">
        <f>+Table14[[#This Row],[RETURNS ]]/1</f>
        <v>0</v>
      </c>
      <c r="R151" s="50">
        <f>+Table14[[#This Row],[EXCHANGED TO]]/1</f>
        <v>0</v>
      </c>
      <c r="S151" s="47">
        <f>+Table14[[#This Row],[SALES TO]]/1</f>
        <v>0</v>
      </c>
      <c r="T151" s="209">
        <f>+Table14[[#This Row],[ISSUES TO]]/1</f>
        <v>0</v>
      </c>
      <c r="U151" s="54">
        <f t="shared" si="25"/>
        <v>0</v>
      </c>
    </row>
    <row r="152" spans="1:21" x14ac:dyDescent="0.25">
      <c r="A152" s="308"/>
      <c r="B152" s="47">
        <f>'DAY1'!H152</f>
        <v>0</v>
      </c>
      <c r="C152" s="48">
        <v>0</v>
      </c>
      <c r="D152" s="49">
        <v>0</v>
      </c>
      <c r="E152" s="50">
        <v>0</v>
      </c>
      <c r="F152" s="47">
        <v>0</v>
      </c>
      <c r="G152" s="209">
        <v>0</v>
      </c>
      <c r="H152" s="49">
        <f>+(Table14[[#This Row],[OPENING ]]+Table14[[#This Row],[RECEIPTS]]+Table14[[#This Row],[RETURNS]])-(Table14[[#This Row],[ISSUES]]+Table14[[#This Row],[EXCHANGED]]+Table14[[#This Row],[SALES]])</f>
        <v>0</v>
      </c>
      <c r="I152" s="48"/>
      <c r="J152" s="51">
        <f t="shared" si="24"/>
        <v>0</v>
      </c>
      <c r="K152" s="48">
        <f>+'DAY1'!K175+'DAY2'!C152</f>
        <v>0</v>
      </c>
      <c r="L152" s="49">
        <f>+'DAY1'!L175+'DAY2'!D152</f>
        <v>0</v>
      </c>
      <c r="M152" s="50">
        <f>+'DAY1'!M175+'DAY2'!E152</f>
        <v>0</v>
      </c>
      <c r="N152" s="47">
        <f>+'DAY1'!N175+'DAY2'!F152</f>
        <v>0</v>
      </c>
      <c r="O152" s="209">
        <f>+'DAY1'!O175+'DAY2'!G152</f>
        <v>0</v>
      </c>
      <c r="P152" s="48">
        <f>+Table14[[#This Row],[RECEIPTS TO]]/1</f>
        <v>0</v>
      </c>
      <c r="Q152" s="49">
        <f>+Table14[[#This Row],[RETURNS ]]/1</f>
        <v>0</v>
      </c>
      <c r="R152" s="50">
        <f>+Table14[[#This Row],[EXCHANGED TO]]/1</f>
        <v>0</v>
      </c>
      <c r="S152" s="47">
        <f>+Table14[[#This Row],[SALES TO]]/1</f>
        <v>0</v>
      </c>
      <c r="T152" s="209">
        <f>+Table14[[#This Row],[ISSUES TO]]/1</f>
        <v>0</v>
      </c>
      <c r="U152" s="54">
        <f t="shared" si="25"/>
        <v>0</v>
      </c>
    </row>
    <row r="153" spans="1:21" x14ac:dyDescent="0.25">
      <c r="A153" s="308"/>
      <c r="B153" s="47">
        <f>'DAY1'!H153</f>
        <v>0</v>
      </c>
      <c r="C153" s="48">
        <v>0</v>
      </c>
      <c r="D153" s="49">
        <v>0</v>
      </c>
      <c r="E153" s="50">
        <v>0</v>
      </c>
      <c r="F153" s="47">
        <v>0</v>
      </c>
      <c r="G153" s="209">
        <v>0</v>
      </c>
      <c r="H153" s="49">
        <f>+(Table14[[#This Row],[OPENING ]]+Table14[[#This Row],[RECEIPTS]]+Table14[[#This Row],[RETURNS]])-(Table14[[#This Row],[ISSUES]]+Table14[[#This Row],[EXCHANGED]]+Table14[[#This Row],[SALES]])</f>
        <v>0</v>
      </c>
      <c r="I153" s="48"/>
      <c r="J153" s="51">
        <f t="shared" si="24"/>
        <v>0</v>
      </c>
      <c r="K153" s="48">
        <f>+'DAY1'!K176+'DAY2'!C153</f>
        <v>0</v>
      </c>
      <c r="L153" s="49">
        <f>+'DAY1'!L176+'DAY2'!D153</f>
        <v>0</v>
      </c>
      <c r="M153" s="50">
        <f>+'DAY1'!M176+'DAY2'!E153</f>
        <v>0</v>
      </c>
      <c r="N153" s="47">
        <f>+'DAY1'!N176+'DAY2'!F153</f>
        <v>0</v>
      </c>
      <c r="O153" s="209">
        <f>+'DAY1'!O176+'DAY2'!G153</f>
        <v>0</v>
      </c>
      <c r="P153" s="48">
        <f>+Table14[[#This Row],[RECEIPTS TO]]/1</f>
        <v>0</v>
      </c>
      <c r="Q153" s="49">
        <f>+Table14[[#This Row],[RETURNS ]]/1</f>
        <v>0</v>
      </c>
      <c r="R153" s="50">
        <f>+Table14[[#This Row],[EXCHANGED TO]]/1</f>
        <v>0</v>
      </c>
      <c r="S153" s="47">
        <f>+Table14[[#This Row],[SALES TO]]/1</f>
        <v>0</v>
      </c>
      <c r="T153" s="209">
        <f>+Table14[[#This Row],[ISSUES TO]]/1</f>
        <v>0</v>
      </c>
      <c r="U153" s="54">
        <f t="shared" si="25"/>
        <v>0</v>
      </c>
    </row>
    <row r="154" spans="1:21" x14ac:dyDescent="0.25">
      <c r="A154" s="308"/>
      <c r="B154" s="47">
        <f>'DAY1'!H154</f>
        <v>0</v>
      </c>
      <c r="C154" s="48">
        <v>0</v>
      </c>
      <c r="D154" s="49">
        <v>0</v>
      </c>
      <c r="E154" s="50">
        <v>0</v>
      </c>
      <c r="F154" s="47">
        <v>0</v>
      </c>
      <c r="G154" s="209">
        <v>0</v>
      </c>
      <c r="H154" s="49">
        <f>+(Table14[[#This Row],[OPENING ]]+Table14[[#This Row],[RECEIPTS]]+Table14[[#This Row],[RETURNS]])-(Table14[[#This Row],[ISSUES]]+Table14[[#This Row],[EXCHANGED]]+Table14[[#This Row],[SALES]])</f>
        <v>0</v>
      </c>
      <c r="I154" s="48"/>
      <c r="J154" s="51">
        <f t="shared" si="24"/>
        <v>0</v>
      </c>
      <c r="K154" s="48">
        <f>+'DAY1'!K177+'DAY2'!C154</f>
        <v>0</v>
      </c>
      <c r="L154" s="49">
        <f>+'DAY1'!L177+'DAY2'!D154</f>
        <v>0</v>
      </c>
      <c r="M154" s="50">
        <f>+'DAY1'!M177+'DAY2'!E154</f>
        <v>0</v>
      </c>
      <c r="N154" s="47">
        <f>+'DAY1'!N177+'DAY2'!F154</f>
        <v>0</v>
      </c>
      <c r="O154" s="209">
        <f>+'DAY1'!O177+'DAY2'!G154</f>
        <v>0</v>
      </c>
      <c r="P154" s="48">
        <f>+Table14[[#This Row],[RECEIPTS TO]]/1</f>
        <v>0</v>
      </c>
      <c r="Q154" s="49">
        <f>+Table14[[#This Row],[RETURNS ]]/1</f>
        <v>0</v>
      </c>
      <c r="R154" s="50">
        <f>+Table14[[#This Row],[EXCHANGED TO]]/1</f>
        <v>0</v>
      </c>
      <c r="S154" s="47">
        <f>+Table14[[#This Row],[SALES TO]]/1</f>
        <v>0</v>
      </c>
      <c r="T154" s="209">
        <f>+Table14[[#This Row],[ISSUES TO]]/1</f>
        <v>0</v>
      </c>
      <c r="U154" s="54">
        <f t="shared" si="25"/>
        <v>0</v>
      </c>
    </row>
    <row r="155" spans="1:21" x14ac:dyDescent="0.25">
      <c r="A155" s="308"/>
      <c r="B155" s="47">
        <f>'DAY1'!H155</f>
        <v>0</v>
      </c>
      <c r="C155" s="48">
        <v>0</v>
      </c>
      <c r="D155" s="49">
        <v>0</v>
      </c>
      <c r="E155" s="50">
        <v>0</v>
      </c>
      <c r="F155" s="47">
        <v>0</v>
      </c>
      <c r="G155" s="209">
        <v>0</v>
      </c>
      <c r="H155" s="49">
        <f>+(Table14[[#This Row],[OPENING ]]+Table14[[#This Row],[RECEIPTS]]+Table14[[#This Row],[RETURNS]])-(Table14[[#This Row],[ISSUES]]+Table14[[#This Row],[EXCHANGED]]+Table14[[#This Row],[SALES]])</f>
        <v>0</v>
      </c>
      <c r="I155" s="48"/>
      <c r="J155" s="51">
        <f t="shared" si="24"/>
        <v>0</v>
      </c>
      <c r="K155" s="48">
        <f>+'DAY1'!K178+'DAY2'!C155</f>
        <v>0</v>
      </c>
      <c r="L155" s="49">
        <f>+'DAY1'!L178+'DAY2'!D155</f>
        <v>0</v>
      </c>
      <c r="M155" s="50">
        <f>+'DAY1'!M178+'DAY2'!E155</f>
        <v>0</v>
      </c>
      <c r="N155" s="47">
        <f>+'DAY1'!N178+'DAY2'!F155</f>
        <v>0</v>
      </c>
      <c r="O155" s="209">
        <f>+'DAY1'!O178+'DAY2'!G155</f>
        <v>0</v>
      </c>
      <c r="P155" s="48">
        <f>+Table14[[#This Row],[RECEIPTS TO]]/1</f>
        <v>0</v>
      </c>
      <c r="Q155" s="49">
        <f>+Table14[[#This Row],[RETURNS ]]/1</f>
        <v>0</v>
      </c>
      <c r="R155" s="50">
        <f>+Table14[[#This Row],[EXCHANGED TO]]/1</f>
        <v>0</v>
      </c>
      <c r="S155" s="47">
        <f>+Table14[[#This Row],[SALES TO]]/1</f>
        <v>0</v>
      </c>
      <c r="T155" s="209">
        <f>+Table14[[#This Row],[ISSUES TO]]/1</f>
        <v>0</v>
      </c>
      <c r="U155" s="54">
        <f t="shared" si="25"/>
        <v>0</v>
      </c>
    </row>
    <row r="156" spans="1:21" ht="15.75" thickBot="1" x14ac:dyDescent="0.3">
      <c r="A156" s="334"/>
      <c r="B156" s="72">
        <f>'DAY1'!H156</f>
        <v>0</v>
      </c>
      <c r="C156" s="73">
        <v>0</v>
      </c>
      <c r="D156" s="74">
        <v>0</v>
      </c>
      <c r="E156" s="75">
        <v>0</v>
      </c>
      <c r="F156" s="72">
        <v>0</v>
      </c>
      <c r="G156" s="210">
        <v>0</v>
      </c>
      <c r="H156" s="74">
        <f>+(Table14[[#This Row],[OPENING ]]+Table14[[#This Row],[RECEIPTS]]+Table14[[#This Row],[RETURNS]])-(Table14[[#This Row],[ISSUES]]+Table14[[#This Row],[EXCHANGED]]+Table14[[#This Row],[SALES]])</f>
        <v>0</v>
      </c>
      <c r="I156" s="73"/>
      <c r="J156" s="76">
        <f t="shared" si="24"/>
        <v>0</v>
      </c>
      <c r="K156" s="73">
        <f>+'DAY1'!K179+'DAY2'!C156</f>
        <v>0</v>
      </c>
      <c r="L156" s="74">
        <f>+'DAY1'!L179+'DAY2'!D156</f>
        <v>0</v>
      </c>
      <c r="M156" s="75">
        <f>+'DAY1'!M179+'DAY2'!E156</f>
        <v>0</v>
      </c>
      <c r="N156" s="72">
        <f>+'DAY1'!N179+'DAY2'!F156</f>
        <v>0</v>
      </c>
      <c r="O156" s="210">
        <f>+'DAY1'!O179+'DAY2'!G156</f>
        <v>0</v>
      </c>
      <c r="P156" s="73">
        <f>+Table14[[#This Row],[RECEIPTS TO]]/1</f>
        <v>0</v>
      </c>
      <c r="Q156" s="74">
        <f>+Table14[[#This Row],[RETURNS ]]/1</f>
        <v>0</v>
      </c>
      <c r="R156" s="75">
        <f>+Table14[[#This Row],[EXCHANGED TO]]/1</f>
        <v>0</v>
      </c>
      <c r="S156" s="72">
        <f>+Table14[[#This Row],[SALES TO]]/1</f>
        <v>0</v>
      </c>
      <c r="T156" s="210">
        <f>+Table14[[#This Row],[ISSUES TO]]/1</f>
        <v>0</v>
      </c>
      <c r="U156" s="92">
        <f t="shared" si="25"/>
        <v>0</v>
      </c>
    </row>
    <row r="157" spans="1:21" ht="18" customHeight="1" x14ac:dyDescent="0.35">
      <c r="A157" s="171" t="s">
        <v>58</v>
      </c>
      <c r="B157" s="328">
        <f>SUM(B118:B156)</f>
        <v>2515.6999999999998</v>
      </c>
      <c r="C157" s="329">
        <f t="shared" ref="C157:U157" si="26">SUM(C118:C156)</f>
        <v>0</v>
      </c>
      <c r="D157" s="330">
        <f t="shared" si="26"/>
        <v>0</v>
      </c>
      <c r="E157" s="331">
        <f t="shared" si="26"/>
        <v>0</v>
      </c>
      <c r="F157" s="328">
        <f t="shared" si="26"/>
        <v>0</v>
      </c>
      <c r="G157" s="332">
        <f t="shared" si="26"/>
        <v>818.2</v>
      </c>
      <c r="H157" s="330">
        <f t="shared" si="26"/>
        <v>1697.5</v>
      </c>
      <c r="I157" s="329">
        <f t="shared" si="26"/>
        <v>1697.5</v>
      </c>
      <c r="J157" s="333">
        <f t="shared" si="26"/>
        <v>0</v>
      </c>
      <c r="K157" s="329">
        <f t="shared" si="26"/>
        <v>0</v>
      </c>
      <c r="L157" s="330">
        <f t="shared" si="26"/>
        <v>0</v>
      </c>
      <c r="M157" s="331">
        <f t="shared" si="26"/>
        <v>0</v>
      </c>
      <c r="N157" s="328">
        <f t="shared" si="26"/>
        <v>0</v>
      </c>
      <c r="O157" s="332">
        <f t="shared" si="26"/>
        <v>818.2</v>
      </c>
      <c r="P157" s="329">
        <f t="shared" si="26"/>
        <v>0</v>
      </c>
      <c r="Q157" s="330">
        <f t="shared" si="26"/>
        <v>0</v>
      </c>
      <c r="R157" s="331">
        <f t="shared" si="26"/>
        <v>0</v>
      </c>
      <c r="S157" s="328">
        <f t="shared" si="26"/>
        <v>0</v>
      </c>
      <c r="T157" s="328">
        <f t="shared" si="26"/>
        <v>818.2</v>
      </c>
      <c r="U157" s="331">
        <f t="shared" si="26"/>
        <v>1.0056220972867269</v>
      </c>
    </row>
    <row r="158" spans="1:21" s="200" customFormat="1" ht="18.75" customHeight="1" thickBot="1" x14ac:dyDescent="0.4">
      <c r="A158" s="241" t="s">
        <v>57</v>
      </c>
      <c r="B158" s="320">
        <f>B38+B73+B115+B157</f>
        <v>19509.759999999998</v>
      </c>
      <c r="C158" s="321">
        <f t="shared" ref="C158:U158" si="27">C38+C73+C115+C157</f>
        <v>0</v>
      </c>
      <c r="D158" s="322">
        <f t="shared" si="27"/>
        <v>138</v>
      </c>
      <c r="E158" s="323">
        <f t="shared" si="27"/>
        <v>0</v>
      </c>
      <c r="F158" s="320">
        <f t="shared" si="27"/>
        <v>0</v>
      </c>
      <c r="G158" s="324">
        <f t="shared" si="27"/>
        <v>1669.64</v>
      </c>
      <c r="H158" s="322">
        <f t="shared" si="27"/>
        <v>17978.120000000003</v>
      </c>
      <c r="I158" s="321">
        <f t="shared" si="27"/>
        <v>14456.52</v>
      </c>
      <c r="J158" s="325">
        <f t="shared" si="27"/>
        <v>0</v>
      </c>
      <c r="K158" s="321">
        <f t="shared" si="27"/>
        <v>0</v>
      </c>
      <c r="L158" s="322">
        <f t="shared" si="27"/>
        <v>138</v>
      </c>
      <c r="M158" s="323">
        <f t="shared" si="27"/>
        <v>0</v>
      </c>
      <c r="N158" s="320">
        <f t="shared" si="27"/>
        <v>0</v>
      </c>
      <c r="O158" s="324">
        <f t="shared" si="27"/>
        <v>1669.64</v>
      </c>
      <c r="P158" s="321">
        <f t="shared" si="27"/>
        <v>0</v>
      </c>
      <c r="Q158" s="322">
        <f t="shared" si="27"/>
        <v>138</v>
      </c>
      <c r="R158" s="323">
        <f t="shared" si="27"/>
        <v>0</v>
      </c>
      <c r="S158" s="320">
        <f t="shared" si="27"/>
        <v>0</v>
      </c>
      <c r="T158" s="324">
        <f t="shared" si="27"/>
        <v>1669.64</v>
      </c>
      <c r="U158" s="326">
        <f t="shared" si="27"/>
        <v>1.5627048915946182</v>
      </c>
    </row>
    <row r="159" spans="1:21" ht="14.25" customHeight="1" x14ac:dyDescent="0.35">
      <c r="A159" s="231"/>
      <c r="B159" s="273"/>
      <c r="C159" s="274"/>
      <c r="D159" s="194"/>
      <c r="E159" s="195"/>
      <c r="F159" s="196"/>
      <c r="G159" s="277"/>
      <c r="H159" s="275"/>
      <c r="I159" s="274"/>
      <c r="J159" s="278">
        <f>+I159-H159</f>
        <v>0</v>
      </c>
      <c r="K159" s="274"/>
      <c r="L159" s="194"/>
      <c r="M159" s="195"/>
      <c r="N159" s="196"/>
      <c r="O159" s="260"/>
      <c r="P159" s="240"/>
      <c r="Q159" s="194"/>
      <c r="R159" s="195"/>
      <c r="S159" s="196"/>
      <c r="T159" s="277"/>
      <c r="U159" s="236">
        <f>IFERROR(+H159/(P159+Q159+R159+S159+T159),0)</f>
        <v>0</v>
      </c>
    </row>
    <row r="160" spans="1:21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</sheetData>
  <sheetProtection algorithmName="SHA-512" hashValue="QNjFSLKwrBaujjh+I6xXrqyKUiTayx3Akens8ymfOt64fzpSH1aCUEkomQGcp3CRFwI5S/u8/qrf9J1ySR8mFQ==" saltValue="JikTnssWoQ6rQgmkBuhbAQ==" spinCount="100000" sheet="1" objects="1" scenarios="1"/>
  <conditionalFormatting sqref="I116:I156 I1:I37 I74:I114 I39:I72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{18D00BA7-9B3F-432E-9515-76A4AD4ECF03}</x14:id>
        </ext>
      </extLst>
    </cfRule>
  </conditionalFormatting>
  <conditionalFormatting sqref="I160:I1048576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{5DDB5DEA-0CC2-42EB-AB8E-1A54E801F774}</x14:id>
        </ext>
      </extLst>
    </cfRule>
  </conditionalFormatting>
  <conditionalFormatting sqref="I115:U11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{E1D1E032-AF24-49DB-80E8-90144E6FF2BE}</x14:id>
        </ext>
      </extLst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D00BA7-9B3F-432E-9515-76A4AD4ECF0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I116:I156 I1:I37 I74:I114 I39:I72</xm:sqref>
        </x14:conditionalFormatting>
        <x14:conditionalFormatting xmlns:xm="http://schemas.microsoft.com/office/excel/2006/main">
          <x14:cfRule type="dataBar" id="{5DDB5DEA-0CC2-42EB-AB8E-1A54E801F7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I160:I1048576</xm:sqref>
        </x14:conditionalFormatting>
        <x14:conditionalFormatting xmlns:xm="http://schemas.microsoft.com/office/excel/2006/main">
          <x14:cfRule type="dataBar" id="{E1D1E032-AF24-49DB-80E8-90144E6FF2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I115:U115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75AB-3251-4D9D-A8D7-12E6EEF719A1}">
  <dimension ref="A1:V190"/>
  <sheetViews>
    <sheetView showGridLines="0" topLeftCell="A28" zoomScale="96" zoomScaleNormal="96" workbookViewId="0">
      <selection activeCell="A2" sqref="A2:A157"/>
    </sheetView>
  </sheetViews>
  <sheetFormatPr defaultRowHeight="15" x14ac:dyDescent="0.25"/>
  <cols>
    <col min="1" max="1" width="67.28515625" customWidth="1"/>
    <col min="2" max="2" width="13.28515625" customWidth="1"/>
    <col min="3" max="3" width="11.140625" customWidth="1"/>
    <col min="4" max="4" width="9.5703125" customWidth="1"/>
    <col min="5" max="5" width="9" customWidth="1"/>
    <col min="6" max="6" width="9.28515625" customWidth="1"/>
    <col min="7" max="7" width="11.7109375" style="4" customWidth="1"/>
    <col min="8" max="8" width="17" style="2" customWidth="1"/>
    <col min="9" max="9" width="15.5703125" style="6" customWidth="1"/>
    <col min="10" max="10" width="14.85546875" style="4" bestFit="1" customWidth="1"/>
    <col min="11" max="11" width="12.42578125" style="6" customWidth="1"/>
    <col min="12" max="12" width="11.140625" style="2" bestFit="1" customWidth="1"/>
    <col min="13" max="13" width="11.42578125" style="4" bestFit="1" customWidth="1"/>
    <col min="14" max="14" width="11.28515625" style="5" bestFit="1" customWidth="1"/>
    <col min="15" max="15" width="11.28515625" style="224" bestFit="1" customWidth="1"/>
    <col min="16" max="16" width="9.28515625" style="6" bestFit="1" customWidth="1"/>
    <col min="17" max="17" width="9.28515625" style="2" bestFit="1" customWidth="1"/>
    <col min="18" max="18" width="9.28515625" style="3" bestFit="1" customWidth="1"/>
    <col min="19" max="19" width="9.28515625" style="5" bestFit="1" customWidth="1"/>
    <col min="20" max="20" width="9.28515625" style="224" bestFit="1" customWidth="1"/>
    <col min="21" max="21" width="9.28515625" style="3" bestFit="1" customWidth="1"/>
  </cols>
  <sheetData>
    <row r="1" spans="1:21" ht="15.75" thickBot="1" x14ac:dyDescent="0.3">
      <c r="A1" s="12" t="s">
        <v>176</v>
      </c>
      <c r="B1" s="13"/>
      <c r="C1" s="14"/>
      <c r="D1" s="15"/>
      <c r="E1" s="16"/>
      <c r="F1" s="17"/>
      <c r="G1" s="18"/>
      <c r="H1" s="220"/>
      <c r="I1" s="12"/>
      <c r="J1" s="20"/>
      <c r="K1" s="12"/>
      <c r="L1" s="21"/>
      <c r="M1" s="20"/>
      <c r="N1" s="23"/>
      <c r="O1" s="222"/>
      <c r="P1" s="12"/>
      <c r="Q1" s="21"/>
      <c r="R1" s="22"/>
      <c r="S1" s="23"/>
      <c r="T1" s="222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161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3" t="s">
        <v>25</v>
      </c>
      <c r="N2" s="26" t="s">
        <v>27</v>
      </c>
      <c r="O2" s="223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223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161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38" t="s">
        <v>26</v>
      </c>
      <c r="N3" s="30" t="s">
        <v>26</v>
      </c>
      <c r="O3" s="207" t="s">
        <v>9</v>
      </c>
      <c r="P3" s="27" t="s">
        <v>10</v>
      </c>
      <c r="Q3" s="28" t="s">
        <v>10</v>
      </c>
      <c r="R3" s="29" t="s">
        <v>10</v>
      </c>
      <c r="S3" s="30"/>
      <c r="T3" s="207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162"/>
      <c r="H4" s="43"/>
      <c r="I4" s="42"/>
      <c r="J4" s="45"/>
      <c r="K4" s="42"/>
      <c r="L4" s="43"/>
      <c r="M4" s="45"/>
      <c r="N4" s="41"/>
      <c r="O4" s="208"/>
      <c r="P4" s="42"/>
      <c r="Q4" s="43"/>
      <c r="R4" s="44"/>
      <c r="S4" s="41"/>
      <c r="T4" s="208"/>
      <c r="U4" s="46"/>
    </row>
    <row r="5" spans="1:21" x14ac:dyDescent="0.25">
      <c r="A5" s="189" t="s">
        <v>154</v>
      </c>
      <c r="B5" s="47">
        <f>'DAY2'!H5</f>
        <v>0</v>
      </c>
      <c r="C5" s="48">
        <v>0</v>
      </c>
      <c r="D5" s="49">
        <v>0</v>
      </c>
      <c r="E5" s="50">
        <v>0</v>
      </c>
      <c r="F5" s="47">
        <v>0</v>
      </c>
      <c r="G5" s="163">
        <v>0</v>
      </c>
      <c r="H5" s="49">
        <f>+(Table1433[[#This Row],[OPENING ]]+Table1433[[#This Row],[RECEIPTS]]+Table1433[[#This Row],[RETURNS]])-(Table1433[[#This Row],[EXCHANGED]]+Table1433[[#This Row],[SALES]]+Table1433[[#This Row],[ISSUES]])</f>
        <v>0</v>
      </c>
      <c r="I5" s="48">
        <v>0</v>
      </c>
      <c r="J5" s="51">
        <f>+I5-H5</f>
        <v>0</v>
      </c>
      <c r="K5" s="48">
        <f>'DAY2'!K5+'DAY3'!C5</f>
        <v>0</v>
      </c>
      <c r="L5" s="49">
        <f>'DAY2'!L5+'DAY3'!D5</f>
        <v>0</v>
      </c>
      <c r="M5" s="51">
        <f>'DAY2'!M5+'DAY3'!E5</f>
        <v>0</v>
      </c>
      <c r="N5" s="47">
        <f>'DAY2'!N5+'DAY3'!F5</f>
        <v>0</v>
      </c>
      <c r="O5" s="209">
        <f>'DAY2'!O5+'DAY3'!G5</f>
        <v>0</v>
      </c>
      <c r="P5" s="48">
        <f>+K5/3</f>
        <v>0</v>
      </c>
      <c r="Q5" s="49">
        <f>+L5/3</f>
        <v>0</v>
      </c>
      <c r="R5" s="50">
        <f>+M5/3</f>
        <v>0</v>
      </c>
      <c r="S5" s="47">
        <f>+N5/3</f>
        <v>0</v>
      </c>
      <c r="T5" s="209">
        <f>+O5/3</f>
        <v>0</v>
      </c>
      <c r="U5" s="54">
        <f t="shared" ref="U5:U123" si="0">IFERROR(+H5/(P5+Q5+R5+S5+T5),0)</f>
        <v>0</v>
      </c>
    </row>
    <row r="6" spans="1:21" x14ac:dyDescent="0.25">
      <c r="A6" s="189"/>
      <c r="B6" s="47">
        <f>'DAY2'!H6</f>
        <v>0</v>
      </c>
      <c r="C6" s="48">
        <v>0</v>
      </c>
      <c r="D6" s="49">
        <v>0</v>
      </c>
      <c r="E6" s="50">
        <v>0</v>
      </c>
      <c r="F6" s="47">
        <v>0</v>
      </c>
      <c r="G6" s="163">
        <v>0</v>
      </c>
      <c r="H6" s="49">
        <f>+(Table1433[[#This Row],[OPENING ]]+Table1433[[#This Row],[RECEIPTS]]+Table1433[[#This Row],[RETURNS]])-(Table1433[[#This Row],[EXCHANGED]]+Table1433[[#This Row],[SALES]]+Table1433[[#This Row],[ISSUES]])</f>
        <v>0</v>
      </c>
      <c r="I6" s="48">
        <v>0</v>
      </c>
      <c r="J6" s="51">
        <f t="shared" ref="J6:J26" si="1">+I6-H6</f>
        <v>0</v>
      </c>
      <c r="K6" s="48">
        <f>'DAY2'!K6+'DAY3'!C6</f>
        <v>0</v>
      </c>
      <c r="L6" s="49">
        <f>'DAY2'!L6+'DAY3'!D6</f>
        <v>0</v>
      </c>
      <c r="M6" s="51">
        <f>'DAY2'!M6+'DAY3'!E6</f>
        <v>0</v>
      </c>
      <c r="N6" s="47">
        <f>'DAY2'!N6+'DAY3'!F6</f>
        <v>0</v>
      </c>
      <c r="O6" s="209">
        <f>'DAY2'!O6+'DAY3'!G6</f>
        <v>0</v>
      </c>
      <c r="P6" s="48">
        <f t="shared" ref="P6:P26" si="2">+K6/3</f>
        <v>0</v>
      </c>
      <c r="Q6" s="49">
        <f t="shared" ref="Q6:Q26" si="3">+L6/3</f>
        <v>0</v>
      </c>
      <c r="R6" s="50">
        <f t="shared" ref="R6:R26" si="4">+M6/3</f>
        <v>0</v>
      </c>
      <c r="S6" s="47">
        <f t="shared" ref="S6:S26" si="5">+N6/3</f>
        <v>0</v>
      </c>
      <c r="T6" s="209">
        <f t="shared" ref="T6:T26" si="6">+O6/3</f>
        <v>0</v>
      </c>
      <c r="U6" s="54">
        <f t="shared" si="0"/>
        <v>0</v>
      </c>
    </row>
    <row r="7" spans="1:21" x14ac:dyDescent="0.25">
      <c r="A7" s="189"/>
      <c r="B7" s="47">
        <f>'DAY2'!H7</f>
        <v>0</v>
      </c>
      <c r="C7" s="48">
        <v>0</v>
      </c>
      <c r="D7" s="49">
        <v>0</v>
      </c>
      <c r="E7" s="50">
        <v>0</v>
      </c>
      <c r="F7" s="47">
        <v>0</v>
      </c>
      <c r="G7" s="163">
        <v>0</v>
      </c>
      <c r="H7" s="49">
        <f>+(Table1433[[#This Row],[OPENING ]]+Table1433[[#This Row],[RECEIPTS]]+Table1433[[#This Row],[RETURNS]])-(Table1433[[#This Row],[EXCHANGED]]+Table1433[[#This Row],[SALES]]+Table1433[[#This Row],[ISSUES]])</f>
        <v>0</v>
      </c>
      <c r="I7" s="48">
        <v>0</v>
      </c>
      <c r="J7" s="51">
        <f t="shared" si="1"/>
        <v>0</v>
      </c>
      <c r="K7" s="48">
        <f>'DAY2'!K7+'DAY3'!C7</f>
        <v>0</v>
      </c>
      <c r="L7" s="49">
        <f>'DAY2'!L7+'DAY3'!D7</f>
        <v>0</v>
      </c>
      <c r="M7" s="51">
        <f>'DAY2'!M7+'DAY3'!E7</f>
        <v>0</v>
      </c>
      <c r="N7" s="47">
        <f>'DAY2'!N7+'DAY3'!F7</f>
        <v>0</v>
      </c>
      <c r="O7" s="209">
        <f>'DAY2'!O7+'DAY3'!G7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209">
        <f t="shared" si="6"/>
        <v>0</v>
      </c>
      <c r="U7" s="54">
        <f t="shared" si="0"/>
        <v>0</v>
      </c>
    </row>
    <row r="8" spans="1:21" x14ac:dyDescent="0.25">
      <c r="A8" s="189" t="s">
        <v>30</v>
      </c>
      <c r="B8" s="47">
        <f>'DAY2'!H8</f>
        <v>8.5</v>
      </c>
      <c r="C8" s="48">
        <v>0</v>
      </c>
      <c r="D8" s="49">
        <v>0</v>
      </c>
      <c r="E8" s="50">
        <v>0</v>
      </c>
      <c r="F8" s="47">
        <v>0</v>
      </c>
      <c r="G8" s="163">
        <v>0</v>
      </c>
      <c r="H8" s="49">
        <f>+(Table1433[[#This Row],[OPENING ]]+Table1433[[#This Row],[RECEIPTS]]+Table1433[[#This Row],[RETURNS]])-(Table1433[[#This Row],[EXCHANGED]]+Table1433[[#This Row],[SALES]]+Table1433[[#This Row],[ISSUES]])</f>
        <v>8.5</v>
      </c>
      <c r="I8" s="48">
        <v>8.5</v>
      </c>
      <c r="J8" s="51">
        <f t="shared" si="1"/>
        <v>0</v>
      </c>
      <c r="K8" s="48">
        <f>'DAY2'!K8+'DAY3'!C8</f>
        <v>0</v>
      </c>
      <c r="L8" s="49">
        <f>'DAY2'!L8+'DAY3'!D8</f>
        <v>0</v>
      </c>
      <c r="M8" s="51">
        <f>'DAY2'!M8+'DAY3'!E8</f>
        <v>0</v>
      </c>
      <c r="N8" s="47">
        <f>'DAY2'!N8+'DAY3'!F8</f>
        <v>0</v>
      </c>
      <c r="O8" s="209">
        <f>'DAY2'!O8+'DAY3'!G8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209">
        <f t="shared" si="6"/>
        <v>0</v>
      </c>
      <c r="U8" s="54">
        <f t="shared" si="0"/>
        <v>0</v>
      </c>
    </row>
    <row r="9" spans="1:21" x14ac:dyDescent="0.25">
      <c r="A9" s="189" t="s">
        <v>31</v>
      </c>
      <c r="B9" s="47">
        <f>'DAY2'!H9</f>
        <v>15</v>
      </c>
      <c r="C9" s="48">
        <v>0</v>
      </c>
      <c r="D9" s="49">
        <v>0</v>
      </c>
      <c r="E9" s="50">
        <v>0</v>
      </c>
      <c r="F9" s="47">
        <v>0</v>
      </c>
      <c r="G9" s="163">
        <v>0</v>
      </c>
      <c r="H9" s="49">
        <f>+(Table1433[[#This Row],[OPENING ]]+Table1433[[#This Row],[RECEIPTS]]+Table1433[[#This Row],[RETURNS]])-(Table1433[[#This Row],[EXCHANGED]]+Table1433[[#This Row],[SALES]]+Table1433[[#This Row],[ISSUES]])</f>
        <v>15</v>
      </c>
      <c r="I9" s="48">
        <v>15</v>
      </c>
      <c r="J9" s="51">
        <f t="shared" si="1"/>
        <v>0</v>
      </c>
      <c r="K9" s="48">
        <f>'DAY2'!K9+'DAY3'!C9</f>
        <v>0</v>
      </c>
      <c r="L9" s="49">
        <f>'DAY2'!L9+'DAY3'!D9</f>
        <v>0</v>
      </c>
      <c r="M9" s="51">
        <f>'DAY2'!M9+'DAY3'!E9</f>
        <v>0</v>
      </c>
      <c r="N9" s="47">
        <f>'DAY2'!N9+'DAY3'!F9</f>
        <v>0</v>
      </c>
      <c r="O9" s="209">
        <f>'DAY2'!O9+'DAY3'!G9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209">
        <f t="shared" si="6"/>
        <v>0</v>
      </c>
      <c r="U9" s="54">
        <f t="shared" si="0"/>
        <v>0</v>
      </c>
    </row>
    <row r="10" spans="1:21" x14ac:dyDescent="0.25">
      <c r="A10" s="189" t="s">
        <v>32</v>
      </c>
      <c r="B10" s="47">
        <f>'DAY2'!H10</f>
        <v>18</v>
      </c>
      <c r="C10" s="48">
        <v>0</v>
      </c>
      <c r="D10" s="49">
        <v>0</v>
      </c>
      <c r="E10" s="50">
        <v>0</v>
      </c>
      <c r="F10" s="47">
        <v>0</v>
      </c>
      <c r="G10" s="163">
        <v>0</v>
      </c>
      <c r="H10" s="49">
        <f>+(Table1433[[#This Row],[OPENING ]]+Table1433[[#This Row],[RECEIPTS]]+Table1433[[#This Row],[RETURNS]])-(Table1433[[#This Row],[EXCHANGED]]+Table1433[[#This Row],[SALES]]+Table1433[[#This Row],[ISSUES]])</f>
        <v>18</v>
      </c>
      <c r="I10" s="48">
        <v>18</v>
      </c>
      <c r="J10" s="51">
        <f t="shared" si="1"/>
        <v>0</v>
      </c>
      <c r="K10" s="48">
        <f>'DAY2'!K10+'DAY3'!C10</f>
        <v>0</v>
      </c>
      <c r="L10" s="49">
        <f>'DAY2'!L10+'DAY3'!D10</f>
        <v>0</v>
      </c>
      <c r="M10" s="51">
        <f>'DAY2'!M10+'DAY3'!E10</f>
        <v>0</v>
      </c>
      <c r="N10" s="47">
        <f>'DAY2'!N10+'DAY3'!F10</f>
        <v>0</v>
      </c>
      <c r="O10" s="209">
        <f>'DAY2'!O10+'DAY3'!G10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209">
        <f t="shared" si="6"/>
        <v>0</v>
      </c>
      <c r="U10" s="54">
        <f t="shared" si="0"/>
        <v>0</v>
      </c>
    </row>
    <row r="11" spans="1:21" x14ac:dyDescent="0.25">
      <c r="A11" s="189" t="s">
        <v>62</v>
      </c>
      <c r="B11" s="47">
        <f>'DAY2'!H11</f>
        <v>10</v>
      </c>
      <c r="C11" s="48">
        <v>0</v>
      </c>
      <c r="D11" s="49">
        <v>0</v>
      </c>
      <c r="E11" s="50">
        <v>0</v>
      </c>
      <c r="F11" s="47">
        <v>0</v>
      </c>
      <c r="G11" s="163">
        <v>0</v>
      </c>
      <c r="H11" s="49">
        <f>+(Table1433[[#This Row],[OPENING ]]+Table1433[[#This Row],[RECEIPTS]]+Table1433[[#This Row],[RETURNS]])-(Table1433[[#This Row],[EXCHANGED]]+Table1433[[#This Row],[SALES]]+Table1433[[#This Row],[ISSUES]])</f>
        <v>10</v>
      </c>
      <c r="I11" s="48">
        <v>10</v>
      </c>
      <c r="J11" s="51">
        <f t="shared" si="1"/>
        <v>0</v>
      </c>
      <c r="K11" s="48">
        <f>'DAY2'!K11+'DAY3'!C11</f>
        <v>0</v>
      </c>
      <c r="L11" s="49">
        <f>'DAY2'!L11+'DAY3'!D11</f>
        <v>0</v>
      </c>
      <c r="M11" s="51">
        <f>'DAY2'!M11+'DAY3'!E11</f>
        <v>0</v>
      </c>
      <c r="N11" s="47">
        <f>'DAY2'!N11+'DAY3'!F11</f>
        <v>0</v>
      </c>
      <c r="O11" s="209">
        <f>'DAY2'!O11+'DAY3'!G11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209">
        <f t="shared" si="6"/>
        <v>0</v>
      </c>
      <c r="U11" s="54">
        <f t="shared" si="0"/>
        <v>0</v>
      </c>
    </row>
    <row r="12" spans="1:21" x14ac:dyDescent="0.25">
      <c r="A12" s="189" t="s">
        <v>101</v>
      </c>
      <c r="B12" s="47">
        <f>'DAY2'!H12</f>
        <v>28.6</v>
      </c>
      <c r="C12" s="48">
        <v>0</v>
      </c>
      <c r="D12" s="49">
        <v>0</v>
      </c>
      <c r="E12" s="50">
        <v>0</v>
      </c>
      <c r="F12" s="47">
        <v>0</v>
      </c>
      <c r="G12" s="163">
        <v>0</v>
      </c>
      <c r="H12" s="49">
        <f>+(Table1433[[#This Row],[OPENING ]]+Table1433[[#This Row],[RECEIPTS]]+Table1433[[#This Row],[RETURNS]])-(Table1433[[#This Row],[EXCHANGED]]+Table1433[[#This Row],[SALES]]+Table1433[[#This Row],[ISSUES]])</f>
        <v>28.6</v>
      </c>
      <c r="I12" s="48">
        <v>28.6</v>
      </c>
      <c r="J12" s="51">
        <f t="shared" si="1"/>
        <v>0</v>
      </c>
      <c r="K12" s="48">
        <f>'DAY2'!K12+'DAY3'!C12</f>
        <v>0</v>
      </c>
      <c r="L12" s="49">
        <f>'DAY2'!L12+'DAY3'!D12</f>
        <v>0</v>
      </c>
      <c r="M12" s="51">
        <f>'DAY2'!M12+'DAY3'!E12</f>
        <v>0</v>
      </c>
      <c r="N12" s="47">
        <f>'DAY2'!N12+'DAY3'!F12</f>
        <v>0</v>
      </c>
      <c r="O12" s="209">
        <f>'DAY2'!O12+'DAY3'!G12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209">
        <f t="shared" si="6"/>
        <v>0</v>
      </c>
      <c r="U12" s="54">
        <f t="shared" si="0"/>
        <v>0</v>
      </c>
    </row>
    <row r="13" spans="1:21" x14ac:dyDescent="0.25">
      <c r="A13" s="189" t="s">
        <v>102</v>
      </c>
      <c r="B13" s="47">
        <f>'DAY2'!H13</f>
        <v>23.5</v>
      </c>
      <c r="C13" s="48">
        <v>0</v>
      </c>
      <c r="D13" s="49">
        <v>0</v>
      </c>
      <c r="E13" s="50">
        <v>0</v>
      </c>
      <c r="F13" s="47">
        <v>0</v>
      </c>
      <c r="G13" s="163">
        <v>0</v>
      </c>
      <c r="H13" s="49">
        <f>+(Table1433[[#This Row],[OPENING ]]+Table1433[[#This Row],[RECEIPTS]]+Table1433[[#This Row],[RETURNS]])-(Table1433[[#This Row],[EXCHANGED]]+Table1433[[#This Row],[SALES]]+Table1433[[#This Row],[ISSUES]])</f>
        <v>23.5</v>
      </c>
      <c r="I13" s="48">
        <v>23.5</v>
      </c>
      <c r="J13" s="51">
        <f t="shared" si="1"/>
        <v>0</v>
      </c>
      <c r="K13" s="48">
        <f>'DAY2'!K13+'DAY3'!C13</f>
        <v>0</v>
      </c>
      <c r="L13" s="49">
        <f>'DAY2'!L13+'DAY3'!D13</f>
        <v>0</v>
      </c>
      <c r="M13" s="51">
        <f>'DAY2'!M13+'DAY3'!E13</f>
        <v>0</v>
      </c>
      <c r="N13" s="47">
        <f>'DAY2'!N13+'DAY3'!F13</f>
        <v>0</v>
      </c>
      <c r="O13" s="209">
        <f>'DAY2'!O13+'DAY3'!G13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209">
        <f t="shared" si="6"/>
        <v>0</v>
      </c>
      <c r="U13" s="54">
        <f t="shared" si="0"/>
        <v>0</v>
      </c>
    </row>
    <row r="14" spans="1:21" x14ac:dyDescent="0.25">
      <c r="A14" s="189" t="s">
        <v>103</v>
      </c>
      <c r="B14" s="47">
        <f>'DAY2'!H14</f>
        <v>30.5</v>
      </c>
      <c r="C14" s="48">
        <v>0</v>
      </c>
      <c r="D14" s="49">
        <v>0</v>
      </c>
      <c r="E14" s="50">
        <v>0</v>
      </c>
      <c r="F14" s="47">
        <v>0</v>
      </c>
      <c r="G14" s="163">
        <v>0</v>
      </c>
      <c r="H14" s="49">
        <f>+(Table1433[[#This Row],[OPENING ]]+Table1433[[#This Row],[RECEIPTS]]+Table1433[[#This Row],[RETURNS]])-(Table1433[[#This Row],[EXCHANGED]]+Table1433[[#This Row],[SALES]]+Table1433[[#This Row],[ISSUES]])</f>
        <v>30.5</v>
      </c>
      <c r="I14" s="48">
        <v>30.5</v>
      </c>
      <c r="J14" s="51">
        <f t="shared" si="1"/>
        <v>0</v>
      </c>
      <c r="K14" s="48">
        <f>'DAY2'!K14+'DAY3'!C14</f>
        <v>0</v>
      </c>
      <c r="L14" s="49">
        <f>'DAY2'!L14+'DAY3'!D14</f>
        <v>0</v>
      </c>
      <c r="M14" s="51">
        <f>'DAY2'!M14+'DAY3'!E14</f>
        <v>0</v>
      </c>
      <c r="N14" s="47">
        <f>'DAY2'!N14+'DAY3'!F14</f>
        <v>0</v>
      </c>
      <c r="O14" s="209">
        <f>'DAY2'!O14+'DAY3'!G14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209">
        <f t="shared" si="6"/>
        <v>0</v>
      </c>
      <c r="U14" s="54">
        <f t="shared" si="0"/>
        <v>0</v>
      </c>
    </row>
    <row r="15" spans="1:21" x14ac:dyDescent="0.25">
      <c r="A15" s="189" t="s">
        <v>104</v>
      </c>
      <c r="B15" s="47">
        <f>'DAY2'!H15</f>
        <v>33.5</v>
      </c>
      <c r="C15" s="48">
        <v>0</v>
      </c>
      <c r="D15" s="49">
        <v>0</v>
      </c>
      <c r="E15" s="50">
        <v>0</v>
      </c>
      <c r="F15" s="47">
        <v>0</v>
      </c>
      <c r="G15" s="163">
        <v>0</v>
      </c>
      <c r="H15" s="49">
        <f>+(Table1433[[#This Row],[OPENING ]]+Table1433[[#This Row],[RECEIPTS]]+Table1433[[#This Row],[RETURNS]])-(Table1433[[#This Row],[EXCHANGED]]+Table1433[[#This Row],[SALES]]+Table1433[[#This Row],[ISSUES]])</f>
        <v>33.5</v>
      </c>
      <c r="I15" s="48">
        <v>33.5</v>
      </c>
      <c r="J15" s="51">
        <f t="shared" si="1"/>
        <v>0</v>
      </c>
      <c r="K15" s="48">
        <f>'DAY2'!K15+'DAY3'!C15</f>
        <v>0</v>
      </c>
      <c r="L15" s="49">
        <f>'DAY2'!L15+'DAY3'!D15</f>
        <v>0</v>
      </c>
      <c r="M15" s="51">
        <f>'DAY2'!M15+'DAY3'!E15</f>
        <v>0</v>
      </c>
      <c r="N15" s="47">
        <f>'DAY2'!N15+'DAY3'!F15</f>
        <v>0</v>
      </c>
      <c r="O15" s="209">
        <f>'DAY2'!O15+'DAY3'!G15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209">
        <f t="shared" si="6"/>
        <v>0</v>
      </c>
      <c r="U15" s="54">
        <f t="shared" si="0"/>
        <v>0</v>
      </c>
    </row>
    <row r="16" spans="1:21" x14ac:dyDescent="0.25">
      <c r="A16" s="189" t="s">
        <v>64</v>
      </c>
      <c r="B16" s="47">
        <f>'DAY2'!H16</f>
        <v>36</v>
      </c>
      <c r="C16" s="48">
        <v>0</v>
      </c>
      <c r="D16" s="49">
        <v>0</v>
      </c>
      <c r="E16" s="50">
        <v>0</v>
      </c>
      <c r="F16" s="47">
        <v>0</v>
      </c>
      <c r="G16" s="163">
        <v>0</v>
      </c>
      <c r="H16" s="49">
        <f>+(Table1433[[#This Row],[OPENING ]]+Table1433[[#This Row],[RECEIPTS]]+Table1433[[#This Row],[RETURNS]])-(Table1433[[#This Row],[EXCHANGED]]+Table1433[[#This Row],[SALES]]+Table1433[[#This Row],[ISSUES]])</f>
        <v>36</v>
      </c>
      <c r="I16" s="48">
        <v>36</v>
      </c>
      <c r="J16" s="51">
        <f t="shared" si="1"/>
        <v>0</v>
      </c>
      <c r="K16" s="48">
        <f>'DAY2'!K16+'DAY3'!C16</f>
        <v>0</v>
      </c>
      <c r="L16" s="49">
        <f>'DAY2'!L16+'DAY3'!D16</f>
        <v>0</v>
      </c>
      <c r="M16" s="51">
        <f>'DAY2'!M16+'DAY3'!E16</f>
        <v>0</v>
      </c>
      <c r="N16" s="47">
        <f>'DAY2'!N16+'DAY3'!F16</f>
        <v>0</v>
      </c>
      <c r="O16" s="209">
        <f>'DAY2'!O16+'DAY3'!G16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209">
        <f t="shared" si="6"/>
        <v>0</v>
      </c>
      <c r="U16" s="54">
        <f t="shared" si="0"/>
        <v>0</v>
      </c>
    </row>
    <row r="17" spans="1:22" x14ac:dyDescent="0.25">
      <c r="A17" s="189" t="s">
        <v>65</v>
      </c>
      <c r="B17" s="72">
        <f>'DAY2'!H17</f>
        <v>0</v>
      </c>
      <c r="C17" s="73">
        <v>0</v>
      </c>
      <c r="D17" s="74">
        <v>0</v>
      </c>
      <c r="E17" s="75">
        <v>0</v>
      </c>
      <c r="F17" s="72">
        <v>0</v>
      </c>
      <c r="G17" s="170">
        <v>0</v>
      </c>
      <c r="H17" s="74">
        <f>+(Table1433[[#This Row],[OPENING ]]+Table1433[[#This Row],[RECEIPTS]]+Table1433[[#This Row],[RETURNS]])-(Table1433[[#This Row],[EXCHANGED]]+Table1433[[#This Row],[SALES]]+Table1433[[#This Row],[ISSUES]])</f>
        <v>0</v>
      </c>
      <c r="I17" s="48"/>
      <c r="J17" s="76">
        <f t="shared" si="1"/>
        <v>0</v>
      </c>
      <c r="K17" s="73">
        <f>'DAY2'!K17+'DAY3'!C17</f>
        <v>0</v>
      </c>
      <c r="L17" s="49">
        <f>'DAY2'!L17+'DAY3'!D17</f>
        <v>0</v>
      </c>
      <c r="M17" s="51">
        <f>'DAY2'!M17+'DAY3'!E17</f>
        <v>0</v>
      </c>
      <c r="N17" s="47">
        <f>'DAY2'!N17+'DAY3'!F17</f>
        <v>0</v>
      </c>
      <c r="O17" s="209">
        <f>'DAY2'!O17+'DAY3'!G17</f>
        <v>0</v>
      </c>
      <c r="P17" s="73">
        <f t="shared" si="2"/>
        <v>0</v>
      </c>
      <c r="Q17" s="74">
        <f t="shared" si="3"/>
        <v>0</v>
      </c>
      <c r="R17" s="75">
        <f t="shared" si="4"/>
        <v>0</v>
      </c>
      <c r="S17" s="72">
        <f t="shared" si="5"/>
        <v>0</v>
      </c>
      <c r="T17" s="210">
        <f t="shared" si="6"/>
        <v>0</v>
      </c>
      <c r="U17" s="92">
        <f t="shared" si="0"/>
        <v>0</v>
      </c>
    </row>
    <row r="18" spans="1:22" x14ac:dyDescent="0.25">
      <c r="A18" s="189" t="s">
        <v>63</v>
      </c>
      <c r="B18" s="72">
        <f>'DAY2'!H18</f>
        <v>0</v>
      </c>
      <c r="C18" s="73">
        <v>0</v>
      </c>
      <c r="D18" s="74">
        <v>0</v>
      </c>
      <c r="E18" s="75">
        <v>0</v>
      </c>
      <c r="F18" s="72">
        <v>0</v>
      </c>
      <c r="G18" s="170">
        <v>0</v>
      </c>
      <c r="H18" s="74">
        <f>+(Table1433[[#This Row],[OPENING ]]+Table1433[[#This Row],[RECEIPTS]]+Table1433[[#This Row],[RETURNS]])-(Table1433[[#This Row],[EXCHANGED]]+Table1433[[#This Row],[SALES]]+Table1433[[#This Row],[ISSUES]])</f>
        <v>0</v>
      </c>
      <c r="I18" s="48"/>
      <c r="J18" s="51">
        <f t="shared" ref="J18:J24" si="7">+I18-H18</f>
        <v>0</v>
      </c>
      <c r="K18" s="73">
        <f>'DAY2'!K18+'DAY3'!C18</f>
        <v>0</v>
      </c>
      <c r="L18" s="49">
        <f>'DAY2'!L18+'DAY3'!D18</f>
        <v>0</v>
      </c>
      <c r="M18" s="51">
        <f>'DAY2'!M18+'DAY3'!E18</f>
        <v>0</v>
      </c>
      <c r="N18" s="47">
        <f>'DAY2'!N18+'DAY3'!F18</f>
        <v>0</v>
      </c>
      <c r="O18" s="209">
        <f>'DAY2'!O18+'DAY3'!G18</f>
        <v>0</v>
      </c>
      <c r="P18" s="73">
        <f t="shared" ref="P18:P24" si="8">+K18/3</f>
        <v>0</v>
      </c>
      <c r="Q18" s="74">
        <f t="shared" ref="Q18:Q24" si="9">+L18/3</f>
        <v>0</v>
      </c>
      <c r="R18" s="75">
        <f t="shared" ref="R18:R24" si="10">+M18/3</f>
        <v>0</v>
      </c>
      <c r="S18" s="72">
        <f t="shared" ref="S18:S24" si="11">+N18/3</f>
        <v>0</v>
      </c>
      <c r="T18" s="210">
        <f t="shared" ref="T18:T24" si="12">+O18/3</f>
        <v>0</v>
      </c>
      <c r="U18" s="92">
        <f t="shared" ref="U18:U24" si="13">IFERROR(+H18/(P18+Q18+R18+S18+T18),0)</f>
        <v>0</v>
      </c>
    </row>
    <row r="19" spans="1:22" x14ac:dyDescent="0.25">
      <c r="A19" s="189" t="s">
        <v>131</v>
      </c>
      <c r="B19" s="72">
        <f>'DAY2'!H19</f>
        <v>27</v>
      </c>
      <c r="C19" s="73">
        <v>0</v>
      </c>
      <c r="D19" s="74">
        <v>0</v>
      </c>
      <c r="E19" s="75">
        <v>0</v>
      </c>
      <c r="F19" s="72">
        <v>0</v>
      </c>
      <c r="G19" s="170">
        <v>0</v>
      </c>
      <c r="H19" s="74">
        <f>+(Table1433[[#This Row],[OPENING ]]+Table1433[[#This Row],[RECEIPTS]]+Table1433[[#This Row],[RETURNS]])-(Table1433[[#This Row],[EXCHANGED]]+Table1433[[#This Row],[SALES]]+Table1433[[#This Row],[ISSUES]])</f>
        <v>27</v>
      </c>
      <c r="I19" s="48">
        <v>27</v>
      </c>
      <c r="J19" s="51">
        <f t="shared" si="7"/>
        <v>0</v>
      </c>
      <c r="K19" s="73">
        <f>'DAY2'!K19+'DAY3'!C19</f>
        <v>0</v>
      </c>
      <c r="L19" s="49">
        <f>'DAY2'!L19+'DAY3'!D19</f>
        <v>0</v>
      </c>
      <c r="M19" s="51">
        <f>'DAY2'!M19+'DAY3'!E19</f>
        <v>0</v>
      </c>
      <c r="N19" s="47">
        <f>'DAY2'!N19+'DAY3'!F19</f>
        <v>0</v>
      </c>
      <c r="O19" s="209">
        <f>'DAY2'!O19+'DAY3'!G19</f>
        <v>0</v>
      </c>
      <c r="P19" s="73">
        <f t="shared" si="8"/>
        <v>0</v>
      </c>
      <c r="Q19" s="74">
        <f t="shared" si="9"/>
        <v>0</v>
      </c>
      <c r="R19" s="75">
        <f t="shared" si="10"/>
        <v>0</v>
      </c>
      <c r="S19" s="72">
        <f t="shared" si="11"/>
        <v>0</v>
      </c>
      <c r="T19" s="210">
        <f t="shared" si="12"/>
        <v>0</v>
      </c>
      <c r="U19" s="92">
        <f t="shared" si="13"/>
        <v>0</v>
      </c>
    </row>
    <row r="20" spans="1:22" x14ac:dyDescent="0.25">
      <c r="A20" s="189" t="s">
        <v>117</v>
      </c>
      <c r="B20" s="72">
        <f>'DAY2'!H20</f>
        <v>228.5</v>
      </c>
      <c r="C20" s="73">
        <v>0</v>
      </c>
      <c r="D20" s="74">
        <v>0</v>
      </c>
      <c r="E20" s="75">
        <v>0</v>
      </c>
      <c r="F20" s="72">
        <v>0</v>
      </c>
      <c r="G20" s="170">
        <v>0</v>
      </c>
      <c r="H20" s="74">
        <f>+(Table1433[[#This Row],[OPENING ]]+Table1433[[#This Row],[RECEIPTS]]+Table1433[[#This Row],[RETURNS]])-(Table1433[[#This Row],[EXCHANGED]]+Table1433[[#This Row],[SALES]]+Table1433[[#This Row],[ISSUES]])</f>
        <v>228.5</v>
      </c>
      <c r="I20" s="48">
        <v>228.5</v>
      </c>
      <c r="J20" s="51">
        <f t="shared" si="7"/>
        <v>0</v>
      </c>
      <c r="K20" s="73">
        <f>'DAY2'!K20+'DAY3'!C20</f>
        <v>0</v>
      </c>
      <c r="L20" s="49">
        <f>'DAY2'!L20+'DAY3'!D20</f>
        <v>0</v>
      </c>
      <c r="M20" s="51">
        <f>'DAY2'!M20+'DAY3'!E20</f>
        <v>0</v>
      </c>
      <c r="N20" s="47">
        <f>'DAY2'!N20+'DAY3'!F20</f>
        <v>0</v>
      </c>
      <c r="O20" s="209">
        <f>'DAY2'!O20+'DAY3'!G20</f>
        <v>0</v>
      </c>
      <c r="P20" s="73">
        <f t="shared" si="8"/>
        <v>0</v>
      </c>
      <c r="Q20" s="74">
        <f t="shared" si="9"/>
        <v>0</v>
      </c>
      <c r="R20" s="75">
        <f t="shared" si="10"/>
        <v>0</v>
      </c>
      <c r="S20" s="72">
        <f t="shared" si="11"/>
        <v>0</v>
      </c>
      <c r="T20" s="210">
        <f t="shared" si="12"/>
        <v>0</v>
      </c>
      <c r="U20" s="92">
        <f t="shared" si="13"/>
        <v>0</v>
      </c>
    </row>
    <row r="21" spans="1:22" x14ac:dyDescent="0.25">
      <c r="A21" s="189" t="s">
        <v>129</v>
      </c>
      <c r="B21" s="72">
        <f>'DAY2'!H21</f>
        <v>70</v>
      </c>
      <c r="C21" s="73">
        <v>0</v>
      </c>
      <c r="D21" s="74">
        <v>0</v>
      </c>
      <c r="E21" s="75">
        <v>0</v>
      </c>
      <c r="F21" s="72">
        <v>0</v>
      </c>
      <c r="G21" s="170">
        <v>0</v>
      </c>
      <c r="H21" s="74">
        <f>+(Table1433[[#This Row],[OPENING ]]+Table1433[[#This Row],[RECEIPTS]]+Table1433[[#This Row],[RETURNS]])-(Table1433[[#This Row],[EXCHANGED]]+Table1433[[#This Row],[SALES]]+Table1433[[#This Row],[ISSUES]])</f>
        <v>70</v>
      </c>
      <c r="I21" s="48">
        <v>70</v>
      </c>
      <c r="J21" s="51">
        <f t="shared" si="7"/>
        <v>0</v>
      </c>
      <c r="K21" s="73">
        <f>'DAY2'!K21+'DAY3'!C21</f>
        <v>0</v>
      </c>
      <c r="L21" s="49">
        <f>'DAY2'!L21+'DAY3'!D21</f>
        <v>0</v>
      </c>
      <c r="M21" s="51">
        <f>'DAY2'!M21+'DAY3'!E21</f>
        <v>0</v>
      </c>
      <c r="N21" s="47">
        <f>'DAY2'!N21+'DAY3'!F21</f>
        <v>0</v>
      </c>
      <c r="O21" s="209">
        <f>'DAY2'!O21+'DAY3'!G21</f>
        <v>0</v>
      </c>
      <c r="P21" s="73">
        <f t="shared" si="8"/>
        <v>0</v>
      </c>
      <c r="Q21" s="74">
        <f t="shared" si="9"/>
        <v>0</v>
      </c>
      <c r="R21" s="75">
        <f t="shared" si="10"/>
        <v>0</v>
      </c>
      <c r="S21" s="72">
        <f t="shared" si="11"/>
        <v>0</v>
      </c>
      <c r="T21" s="210">
        <f t="shared" si="12"/>
        <v>0</v>
      </c>
      <c r="U21" s="92">
        <f t="shared" si="13"/>
        <v>0</v>
      </c>
    </row>
    <row r="22" spans="1:22" x14ac:dyDescent="0.25">
      <c r="A22" s="189" t="s">
        <v>163</v>
      </c>
      <c r="B22" s="72">
        <f>'DAY2'!H22</f>
        <v>14</v>
      </c>
      <c r="C22" s="73">
        <v>0</v>
      </c>
      <c r="D22" s="74">
        <v>0</v>
      </c>
      <c r="E22" s="75">
        <v>0</v>
      </c>
      <c r="F22" s="72">
        <v>0</v>
      </c>
      <c r="G22" s="170">
        <v>0</v>
      </c>
      <c r="H22" s="74">
        <f>+(Table1433[[#This Row],[OPENING ]]+Table1433[[#This Row],[RECEIPTS]]+Table1433[[#This Row],[RETURNS]])-(Table1433[[#This Row],[EXCHANGED]]+Table1433[[#This Row],[SALES]]+Table1433[[#This Row],[ISSUES]])</f>
        <v>14</v>
      </c>
      <c r="I22" s="48">
        <v>14</v>
      </c>
      <c r="J22" s="51">
        <f t="shared" si="7"/>
        <v>0</v>
      </c>
      <c r="K22" s="73">
        <f>'DAY2'!K22+'DAY3'!C22</f>
        <v>0</v>
      </c>
      <c r="L22" s="49">
        <f>'DAY2'!L22+'DAY3'!D22</f>
        <v>0</v>
      </c>
      <c r="M22" s="51">
        <f>'DAY2'!M22+'DAY3'!E22</f>
        <v>0</v>
      </c>
      <c r="N22" s="47">
        <f>'DAY2'!N22+'DAY3'!F22</f>
        <v>0</v>
      </c>
      <c r="O22" s="209">
        <f>'DAY2'!O22+'DAY3'!G22</f>
        <v>0</v>
      </c>
      <c r="P22" s="73">
        <f t="shared" si="8"/>
        <v>0</v>
      </c>
      <c r="Q22" s="74">
        <f t="shared" si="9"/>
        <v>0</v>
      </c>
      <c r="R22" s="75">
        <f t="shared" si="10"/>
        <v>0</v>
      </c>
      <c r="S22" s="72">
        <f t="shared" si="11"/>
        <v>0</v>
      </c>
      <c r="T22" s="210">
        <f t="shared" si="12"/>
        <v>0</v>
      </c>
      <c r="U22" s="92">
        <f t="shared" si="13"/>
        <v>0</v>
      </c>
    </row>
    <row r="23" spans="1:22" x14ac:dyDescent="0.25">
      <c r="A23" s="189" t="s">
        <v>164</v>
      </c>
      <c r="B23" s="72">
        <f>'DAY2'!H23</f>
        <v>70</v>
      </c>
      <c r="C23" s="73">
        <v>0</v>
      </c>
      <c r="D23" s="74">
        <v>0</v>
      </c>
      <c r="E23" s="75">
        <v>0</v>
      </c>
      <c r="F23" s="72">
        <v>0</v>
      </c>
      <c r="G23" s="170">
        <v>0</v>
      </c>
      <c r="H23" s="74">
        <f>+(Table1433[[#This Row],[OPENING ]]+Table1433[[#This Row],[RECEIPTS]]+Table1433[[#This Row],[RETURNS]])-(Table1433[[#This Row],[EXCHANGED]]+Table1433[[#This Row],[SALES]]+Table1433[[#This Row],[ISSUES]])</f>
        <v>70</v>
      </c>
      <c r="I23" s="48">
        <v>70</v>
      </c>
      <c r="J23" s="51">
        <f t="shared" si="7"/>
        <v>0</v>
      </c>
      <c r="K23" s="73">
        <f>'DAY2'!K23+'DAY3'!C23</f>
        <v>0</v>
      </c>
      <c r="L23" s="49">
        <f>'DAY2'!L23+'DAY3'!D23</f>
        <v>0</v>
      </c>
      <c r="M23" s="51">
        <f>'DAY2'!M23+'DAY3'!E23</f>
        <v>0</v>
      </c>
      <c r="N23" s="47">
        <f>'DAY2'!N23+'DAY3'!F23</f>
        <v>0</v>
      </c>
      <c r="O23" s="209">
        <f>'DAY2'!O23+'DAY3'!G23</f>
        <v>0</v>
      </c>
      <c r="P23" s="73">
        <f t="shared" si="8"/>
        <v>0</v>
      </c>
      <c r="Q23" s="74">
        <f t="shared" si="9"/>
        <v>0</v>
      </c>
      <c r="R23" s="75">
        <f t="shared" si="10"/>
        <v>0</v>
      </c>
      <c r="S23" s="72">
        <f t="shared" si="11"/>
        <v>0</v>
      </c>
      <c r="T23" s="210">
        <f t="shared" si="12"/>
        <v>0</v>
      </c>
      <c r="U23" s="92">
        <f t="shared" si="13"/>
        <v>0</v>
      </c>
    </row>
    <row r="24" spans="1:22" x14ac:dyDescent="0.25">
      <c r="A24" s="189" t="s">
        <v>165</v>
      </c>
      <c r="B24" s="47">
        <f>'DAY2'!H24</f>
        <v>49</v>
      </c>
      <c r="C24" s="48">
        <v>0</v>
      </c>
      <c r="D24" s="49">
        <v>0</v>
      </c>
      <c r="E24" s="50">
        <v>0</v>
      </c>
      <c r="F24" s="47">
        <v>0</v>
      </c>
      <c r="G24" s="163">
        <v>0</v>
      </c>
      <c r="H24" s="49">
        <f>+(Table1433[[#This Row],[OPENING ]]+Table1433[[#This Row],[RECEIPTS]]+Table1433[[#This Row],[RETURNS]])-(Table1433[[#This Row],[EXCHANGED]]+Table1433[[#This Row],[SALES]]+Table1433[[#This Row],[ISSUES]])</f>
        <v>49</v>
      </c>
      <c r="I24" s="48">
        <v>49</v>
      </c>
      <c r="J24" s="51">
        <f t="shared" si="7"/>
        <v>0</v>
      </c>
      <c r="K24" s="48">
        <f>'DAY2'!K24+'DAY3'!C24</f>
        <v>0</v>
      </c>
      <c r="L24" s="49">
        <f>'DAY2'!L24+'DAY3'!D24</f>
        <v>0</v>
      </c>
      <c r="M24" s="51">
        <f>'DAY2'!M24+'DAY3'!E24</f>
        <v>0</v>
      </c>
      <c r="N24" s="47">
        <f>'DAY2'!N24+'DAY3'!F24</f>
        <v>0</v>
      </c>
      <c r="O24" s="209">
        <f>'DAY2'!O24+'DAY3'!G24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209">
        <f t="shared" si="12"/>
        <v>0</v>
      </c>
      <c r="U24" s="50">
        <f t="shared" si="13"/>
        <v>0</v>
      </c>
    </row>
    <row r="25" spans="1:22" x14ac:dyDescent="0.25">
      <c r="A25" s="154"/>
      <c r="B25" s="47">
        <f>'DAY2'!H25</f>
        <v>0</v>
      </c>
      <c r="C25" s="48">
        <v>0</v>
      </c>
      <c r="D25" s="49">
        <v>0</v>
      </c>
      <c r="E25" s="50">
        <v>0</v>
      </c>
      <c r="F25" s="47">
        <v>0</v>
      </c>
      <c r="G25" s="163">
        <v>0</v>
      </c>
      <c r="H25" s="49">
        <f>+(Table1433[[#This Row],[OPENING ]]+Table1433[[#This Row],[RECEIPTS]]+Table1433[[#This Row],[RETURNS]])-(Table1433[[#This Row],[EXCHANGED]]+Table1433[[#This Row],[SALES]]+Table1433[[#This Row],[ISSUES]])</f>
        <v>0</v>
      </c>
      <c r="I25" s="48"/>
      <c r="J25" s="51">
        <f t="shared" si="1"/>
        <v>0</v>
      </c>
      <c r="K25" s="48">
        <f>'DAY2'!K25+'DAY3'!C25</f>
        <v>0</v>
      </c>
      <c r="L25" s="49">
        <f>'DAY2'!L25+'DAY3'!D25</f>
        <v>0</v>
      </c>
      <c r="M25" s="51">
        <f>'DAY2'!M25+'DAY3'!E25</f>
        <v>0</v>
      </c>
      <c r="N25" s="47">
        <f>'DAY2'!N25+'DAY3'!F25</f>
        <v>0</v>
      </c>
      <c r="O25" s="209">
        <f>'DAY2'!O25+'DAY3'!G25</f>
        <v>0</v>
      </c>
      <c r="P25" s="48">
        <f t="shared" si="2"/>
        <v>0</v>
      </c>
      <c r="Q25" s="49">
        <f t="shared" si="3"/>
        <v>0</v>
      </c>
      <c r="R25" s="50">
        <f t="shared" si="4"/>
        <v>0</v>
      </c>
      <c r="S25" s="47">
        <f t="shared" si="5"/>
        <v>0</v>
      </c>
      <c r="T25" s="209">
        <f t="shared" si="6"/>
        <v>0</v>
      </c>
      <c r="U25" s="50">
        <f t="shared" si="0"/>
        <v>0</v>
      </c>
    </row>
    <row r="26" spans="1:22" x14ac:dyDescent="0.25">
      <c r="A26" s="312" t="s">
        <v>106</v>
      </c>
      <c r="B26" s="47">
        <f>'DAY2'!H26</f>
        <v>0</v>
      </c>
      <c r="C26" s="48">
        <v>0</v>
      </c>
      <c r="D26" s="49">
        <v>0</v>
      </c>
      <c r="E26" s="50">
        <v>0</v>
      </c>
      <c r="F26" s="47">
        <v>0</v>
      </c>
      <c r="G26" s="163">
        <v>0</v>
      </c>
      <c r="H26" s="49">
        <f>+(Table1433[[#This Row],[OPENING ]]+Table1433[[#This Row],[RECEIPTS]]+Table1433[[#This Row],[RETURNS]])-(Table1433[[#This Row],[EXCHANGED]]+Table1433[[#This Row],[SALES]]+Table1433[[#This Row],[ISSUES]])</f>
        <v>0</v>
      </c>
      <c r="I26" s="48"/>
      <c r="J26" s="51">
        <f t="shared" si="1"/>
        <v>0</v>
      </c>
      <c r="K26" s="48">
        <f>'DAY2'!K26+'DAY3'!C26</f>
        <v>0</v>
      </c>
      <c r="L26" s="49">
        <f>'DAY2'!L26+'DAY3'!D26</f>
        <v>0</v>
      </c>
      <c r="M26" s="51">
        <f>'DAY2'!M26+'DAY3'!E26</f>
        <v>0</v>
      </c>
      <c r="N26" s="47">
        <f>'DAY2'!N26+'DAY3'!F26</f>
        <v>0</v>
      </c>
      <c r="O26" s="209">
        <f>'DAY2'!O26+'DAY3'!G26</f>
        <v>0</v>
      </c>
      <c r="P26" s="48">
        <f t="shared" si="2"/>
        <v>0</v>
      </c>
      <c r="Q26" s="49">
        <f t="shared" si="3"/>
        <v>0</v>
      </c>
      <c r="R26" s="50">
        <f t="shared" si="4"/>
        <v>0</v>
      </c>
      <c r="S26" s="47">
        <f t="shared" si="5"/>
        <v>0</v>
      </c>
      <c r="T26" s="209">
        <f t="shared" si="6"/>
        <v>0</v>
      </c>
      <c r="U26" s="50">
        <f t="shared" si="0"/>
        <v>0</v>
      </c>
    </row>
    <row r="27" spans="1:22" s="256" customFormat="1" x14ac:dyDescent="0.25">
      <c r="A27" s="154" t="s">
        <v>61</v>
      </c>
      <c r="B27" s="47">
        <f>'DAY2'!H27</f>
        <v>506.2</v>
      </c>
      <c r="C27" s="48">
        <v>0</v>
      </c>
      <c r="D27" s="49">
        <v>0</v>
      </c>
      <c r="E27" s="50">
        <v>0</v>
      </c>
      <c r="F27" s="47">
        <v>0</v>
      </c>
      <c r="G27" s="163">
        <v>0</v>
      </c>
      <c r="H27" s="49">
        <f>+(Table1433[[#This Row],[OPENING ]]+Table1433[[#This Row],[RECEIPTS]]+Table1433[[#This Row],[RETURNS]])-(Table1433[[#This Row],[EXCHANGED]]+Table1433[[#This Row],[SALES]]+Table1433[[#This Row],[ISSUES]])</f>
        <v>506.2</v>
      </c>
      <c r="I27" s="48">
        <v>506.2</v>
      </c>
      <c r="J27" s="51">
        <f t="shared" ref="J27:J37" si="14">+I27-H27</f>
        <v>0</v>
      </c>
      <c r="K27" s="48">
        <f>'DAY2'!K27+'DAY3'!C27</f>
        <v>0</v>
      </c>
      <c r="L27" s="49">
        <f>'DAY2'!L27+'DAY3'!D27</f>
        <v>0</v>
      </c>
      <c r="M27" s="51">
        <f>'DAY2'!M27+'DAY3'!E27</f>
        <v>0</v>
      </c>
      <c r="N27" s="47">
        <f>'DAY2'!N27+'DAY3'!F27</f>
        <v>0</v>
      </c>
      <c r="O27" s="209">
        <f>'DAY2'!O27+'DAY3'!G27</f>
        <v>0</v>
      </c>
      <c r="P27" s="48">
        <f t="shared" ref="P27:P37" si="15">+K27/3</f>
        <v>0</v>
      </c>
      <c r="Q27" s="49">
        <f t="shared" ref="Q27:Q37" si="16">+L27/3</f>
        <v>0</v>
      </c>
      <c r="R27" s="50">
        <f t="shared" ref="R27:R37" si="17">+M27/3</f>
        <v>0</v>
      </c>
      <c r="S27" s="47">
        <f t="shared" ref="S27:S37" si="18">+N27/3</f>
        <v>0</v>
      </c>
      <c r="T27" s="209">
        <f t="shared" ref="T27:T37" si="19">+O27/3</f>
        <v>0</v>
      </c>
      <c r="U27" s="50">
        <f t="shared" ref="U27:U37" si="20">IFERROR(+H27/(P27+Q27+R27+S27+T27),0)</f>
        <v>0</v>
      </c>
      <c r="V27" s="271"/>
    </row>
    <row r="28" spans="1:22" s="256" customFormat="1" x14ac:dyDescent="0.25">
      <c r="A28" s="154" t="s">
        <v>155</v>
      </c>
      <c r="B28" s="47">
        <f>'DAY2'!H28</f>
        <v>0</v>
      </c>
      <c r="C28" s="48">
        <v>0</v>
      </c>
      <c r="D28" s="49">
        <v>0</v>
      </c>
      <c r="E28" s="50">
        <v>0</v>
      </c>
      <c r="F28" s="47">
        <v>0</v>
      </c>
      <c r="G28" s="163">
        <v>0</v>
      </c>
      <c r="H28" s="49">
        <f>+(Table1433[[#This Row],[OPENING ]]+Table1433[[#This Row],[RECEIPTS]]+Table1433[[#This Row],[RETURNS]])-(Table1433[[#This Row],[EXCHANGED]]+Table1433[[#This Row],[SALES]]+Table1433[[#This Row],[ISSUES]])</f>
        <v>0</v>
      </c>
      <c r="I28" s="48"/>
      <c r="J28" s="51">
        <f t="shared" si="14"/>
        <v>0</v>
      </c>
      <c r="K28" s="48">
        <f>'DAY2'!K28+'DAY3'!C28</f>
        <v>0</v>
      </c>
      <c r="L28" s="49">
        <f>'DAY2'!L28+'DAY3'!D28</f>
        <v>0</v>
      </c>
      <c r="M28" s="51">
        <f>'DAY2'!M28+'DAY3'!E28</f>
        <v>0</v>
      </c>
      <c r="N28" s="47">
        <f>'DAY2'!N28+'DAY3'!F28</f>
        <v>0</v>
      </c>
      <c r="O28" s="209">
        <f>'DAY2'!O28+'DAY3'!G28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209">
        <f t="shared" si="19"/>
        <v>0</v>
      </c>
      <c r="U28" s="50">
        <f t="shared" si="20"/>
        <v>0</v>
      </c>
      <c r="V28" s="271"/>
    </row>
    <row r="29" spans="1:22" s="256" customFormat="1" x14ac:dyDescent="0.25">
      <c r="A29" s="154" t="s">
        <v>135</v>
      </c>
      <c r="B29" s="47">
        <f>'DAY2'!H29</f>
        <v>318.3</v>
      </c>
      <c r="C29" s="48">
        <v>0</v>
      </c>
      <c r="D29" s="49">
        <v>0</v>
      </c>
      <c r="E29" s="50">
        <v>0</v>
      </c>
      <c r="F29" s="47">
        <v>0</v>
      </c>
      <c r="G29" s="163">
        <v>0</v>
      </c>
      <c r="H29" s="49">
        <f>+(Table1433[[#This Row],[OPENING ]]+Table1433[[#This Row],[RECEIPTS]]+Table1433[[#This Row],[RETURNS]])-(Table1433[[#This Row],[EXCHANGED]]+Table1433[[#This Row],[SALES]]+Table1433[[#This Row],[ISSUES]])</f>
        <v>318.3</v>
      </c>
      <c r="I29" s="48">
        <v>318.3</v>
      </c>
      <c r="J29" s="51">
        <f t="shared" si="14"/>
        <v>0</v>
      </c>
      <c r="K29" s="48">
        <f>'DAY2'!K29+'DAY3'!C29</f>
        <v>0</v>
      </c>
      <c r="L29" s="49">
        <f>'DAY2'!L29+'DAY3'!D29</f>
        <v>0</v>
      </c>
      <c r="M29" s="51">
        <f>'DAY2'!M29+'DAY3'!E29</f>
        <v>0</v>
      </c>
      <c r="N29" s="47">
        <f>'DAY2'!N29+'DAY3'!F29</f>
        <v>0</v>
      </c>
      <c r="O29" s="209">
        <f>'DAY2'!O29+'DAY3'!G29</f>
        <v>0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209">
        <f t="shared" si="19"/>
        <v>0</v>
      </c>
      <c r="U29" s="50">
        <f t="shared" si="20"/>
        <v>0</v>
      </c>
      <c r="V29" s="271"/>
    </row>
    <row r="30" spans="1:22" s="256" customFormat="1" x14ac:dyDescent="0.25">
      <c r="A30" s="154" t="s">
        <v>136</v>
      </c>
      <c r="B30" s="47">
        <f>'DAY2'!H30</f>
        <v>0</v>
      </c>
      <c r="C30" s="48">
        <v>0</v>
      </c>
      <c r="D30" s="49">
        <v>0</v>
      </c>
      <c r="E30" s="50">
        <v>0</v>
      </c>
      <c r="F30" s="47">
        <v>0</v>
      </c>
      <c r="G30" s="163">
        <v>0</v>
      </c>
      <c r="H30" s="49">
        <f>+(Table1433[[#This Row],[OPENING ]]+Table1433[[#This Row],[RECEIPTS]]+Table1433[[#This Row],[RETURNS]])-(Table1433[[#This Row],[EXCHANGED]]+Table1433[[#This Row],[SALES]]+Table1433[[#This Row],[ISSUES]])</f>
        <v>0</v>
      </c>
      <c r="I30" s="48"/>
      <c r="J30" s="51">
        <f t="shared" si="14"/>
        <v>0</v>
      </c>
      <c r="K30" s="48">
        <f>'DAY2'!K30+'DAY3'!C30</f>
        <v>0</v>
      </c>
      <c r="L30" s="49">
        <f>'DAY2'!L30+'DAY3'!D30</f>
        <v>0</v>
      </c>
      <c r="M30" s="51">
        <f>'DAY2'!M30+'DAY3'!E30</f>
        <v>0</v>
      </c>
      <c r="N30" s="47">
        <f>'DAY2'!N30+'DAY3'!F30</f>
        <v>0</v>
      </c>
      <c r="O30" s="209">
        <f>'DAY2'!O30+'DAY3'!G30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209">
        <f t="shared" si="19"/>
        <v>0</v>
      </c>
      <c r="U30" s="50">
        <f t="shared" si="20"/>
        <v>0</v>
      </c>
      <c r="V30" s="271"/>
    </row>
    <row r="31" spans="1:22" s="256" customFormat="1" x14ac:dyDescent="0.25">
      <c r="A31" s="154" t="s">
        <v>138</v>
      </c>
      <c r="B31" s="47">
        <f>'DAY2'!H31</f>
        <v>0</v>
      </c>
      <c r="C31" s="48">
        <v>0</v>
      </c>
      <c r="D31" s="49">
        <v>0</v>
      </c>
      <c r="E31" s="50">
        <v>0</v>
      </c>
      <c r="F31" s="47">
        <v>0</v>
      </c>
      <c r="G31" s="163">
        <v>0</v>
      </c>
      <c r="H31" s="49">
        <f>+(Table1433[[#This Row],[OPENING ]]+Table1433[[#This Row],[RECEIPTS]]+Table1433[[#This Row],[RETURNS]])-(Table1433[[#This Row],[EXCHANGED]]+Table1433[[#This Row],[SALES]]+Table1433[[#This Row],[ISSUES]])</f>
        <v>0</v>
      </c>
      <c r="I31" s="48"/>
      <c r="J31" s="51">
        <f t="shared" si="14"/>
        <v>0</v>
      </c>
      <c r="K31" s="48">
        <f>'DAY2'!K31+'DAY3'!C31</f>
        <v>0</v>
      </c>
      <c r="L31" s="49">
        <f>'DAY2'!L31+'DAY3'!D31</f>
        <v>0</v>
      </c>
      <c r="M31" s="51">
        <f>'DAY2'!M31+'DAY3'!E31</f>
        <v>0</v>
      </c>
      <c r="N31" s="47">
        <f>'DAY2'!N31+'DAY3'!F31</f>
        <v>0</v>
      </c>
      <c r="O31" s="209">
        <f>'DAY2'!O31+'DAY3'!G31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209">
        <f t="shared" si="19"/>
        <v>0</v>
      </c>
      <c r="U31" s="50">
        <f t="shared" si="20"/>
        <v>0</v>
      </c>
      <c r="V31" s="271"/>
    </row>
    <row r="32" spans="1:22" s="256" customFormat="1" x14ac:dyDescent="0.25">
      <c r="A32" s="154" t="s">
        <v>139</v>
      </c>
      <c r="B32" s="47">
        <f>'DAY2'!H32</f>
        <v>0</v>
      </c>
      <c r="C32" s="48">
        <v>0</v>
      </c>
      <c r="D32" s="49">
        <v>0</v>
      </c>
      <c r="E32" s="50">
        <v>0</v>
      </c>
      <c r="F32" s="47">
        <v>0</v>
      </c>
      <c r="G32" s="163">
        <v>0</v>
      </c>
      <c r="H32" s="49">
        <f>+(Table1433[[#This Row],[OPENING ]]+Table1433[[#This Row],[RECEIPTS]]+Table1433[[#This Row],[RETURNS]])-(Table1433[[#This Row],[EXCHANGED]]+Table1433[[#This Row],[SALES]]+Table1433[[#This Row],[ISSUES]])</f>
        <v>0</v>
      </c>
      <c r="I32" s="48"/>
      <c r="J32" s="51">
        <f t="shared" si="14"/>
        <v>0</v>
      </c>
      <c r="K32" s="48">
        <f>'DAY2'!K32+'DAY3'!C32</f>
        <v>0</v>
      </c>
      <c r="L32" s="49">
        <f>'DAY2'!L32+'DAY3'!D32</f>
        <v>0</v>
      </c>
      <c r="M32" s="51">
        <f>'DAY2'!M32+'DAY3'!E32</f>
        <v>0</v>
      </c>
      <c r="N32" s="47">
        <f>'DAY2'!N32+'DAY3'!F32</f>
        <v>0</v>
      </c>
      <c r="O32" s="209">
        <f>'DAY2'!O32+'DAY3'!G32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209">
        <f t="shared" si="19"/>
        <v>0</v>
      </c>
      <c r="U32" s="50">
        <f t="shared" si="20"/>
        <v>0</v>
      </c>
      <c r="V32" s="271"/>
    </row>
    <row r="33" spans="1:22" s="256" customFormat="1" x14ac:dyDescent="0.25">
      <c r="A33" s="154" t="s">
        <v>146</v>
      </c>
      <c r="B33" s="47">
        <f>'DAY2'!H33</f>
        <v>0</v>
      </c>
      <c r="C33" s="48">
        <v>0</v>
      </c>
      <c r="D33" s="49">
        <v>0</v>
      </c>
      <c r="E33" s="50">
        <v>0</v>
      </c>
      <c r="F33" s="47">
        <v>0</v>
      </c>
      <c r="G33" s="163">
        <v>0</v>
      </c>
      <c r="H33" s="49">
        <f>+(Table1433[[#This Row],[OPENING ]]+Table1433[[#This Row],[RECEIPTS]]+Table1433[[#This Row],[RETURNS]])-(Table1433[[#This Row],[EXCHANGED]]+Table1433[[#This Row],[SALES]]+Table1433[[#This Row],[ISSUES]])</f>
        <v>0</v>
      </c>
      <c r="I33" s="48"/>
      <c r="J33" s="51">
        <f t="shared" si="14"/>
        <v>0</v>
      </c>
      <c r="K33" s="48">
        <f>'DAY2'!K33+'DAY3'!C33</f>
        <v>0</v>
      </c>
      <c r="L33" s="49">
        <f>'DAY2'!L33+'DAY3'!D33</f>
        <v>0</v>
      </c>
      <c r="M33" s="51">
        <f>'DAY2'!M33+'DAY3'!E33</f>
        <v>0</v>
      </c>
      <c r="N33" s="47">
        <f>'DAY2'!N33+'DAY3'!F33</f>
        <v>0</v>
      </c>
      <c r="O33" s="209">
        <f>'DAY2'!O33+'DAY3'!G33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209">
        <f t="shared" si="19"/>
        <v>0</v>
      </c>
      <c r="U33" s="50">
        <f t="shared" si="20"/>
        <v>0</v>
      </c>
      <c r="V33" s="271"/>
    </row>
    <row r="34" spans="1:22" s="256" customFormat="1" x14ac:dyDescent="0.25">
      <c r="A34" s="154" t="s">
        <v>156</v>
      </c>
      <c r="B34" s="47">
        <f>'DAY2'!H34</f>
        <v>58.1</v>
      </c>
      <c r="C34" s="48">
        <v>0</v>
      </c>
      <c r="D34" s="49">
        <v>0</v>
      </c>
      <c r="E34" s="50">
        <v>0</v>
      </c>
      <c r="F34" s="47">
        <v>0</v>
      </c>
      <c r="G34" s="163">
        <v>0</v>
      </c>
      <c r="H34" s="49">
        <f>+(Table1433[[#This Row],[OPENING ]]+Table1433[[#This Row],[RECEIPTS]]+Table1433[[#This Row],[RETURNS]])-(Table1433[[#This Row],[EXCHANGED]]+Table1433[[#This Row],[SALES]]+Table1433[[#This Row],[ISSUES]])</f>
        <v>58.1</v>
      </c>
      <c r="I34" s="48">
        <v>58.1</v>
      </c>
      <c r="J34" s="51">
        <f t="shared" si="14"/>
        <v>0</v>
      </c>
      <c r="K34" s="48">
        <f>'DAY2'!K34+'DAY3'!C34</f>
        <v>0</v>
      </c>
      <c r="L34" s="49">
        <f>'DAY2'!L34+'DAY3'!D34</f>
        <v>0</v>
      </c>
      <c r="M34" s="51">
        <f>'DAY2'!M34+'DAY3'!E34</f>
        <v>0</v>
      </c>
      <c r="N34" s="47">
        <f>'DAY2'!N34+'DAY3'!F34</f>
        <v>0</v>
      </c>
      <c r="O34" s="209">
        <f>'DAY2'!O34+'DAY3'!G34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209">
        <f t="shared" si="19"/>
        <v>0</v>
      </c>
      <c r="U34" s="50">
        <f t="shared" si="20"/>
        <v>0</v>
      </c>
      <c r="V34" s="271"/>
    </row>
    <row r="35" spans="1:22" s="256" customFormat="1" x14ac:dyDescent="0.25">
      <c r="A35" s="154" t="s">
        <v>147</v>
      </c>
      <c r="B35" s="47">
        <f>'DAY2'!H35</f>
        <v>0</v>
      </c>
      <c r="C35" s="48">
        <v>0</v>
      </c>
      <c r="D35" s="49">
        <v>0</v>
      </c>
      <c r="E35" s="50">
        <v>0</v>
      </c>
      <c r="F35" s="47">
        <v>0</v>
      </c>
      <c r="G35" s="163">
        <v>0</v>
      </c>
      <c r="H35" s="49">
        <f>+(Table1433[[#This Row],[OPENING ]]+Table1433[[#This Row],[RECEIPTS]]+Table1433[[#This Row],[RETURNS]])-(Table1433[[#This Row],[EXCHANGED]]+Table1433[[#This Row],[SALES]]+Table1433[[#This Row],[ISSUES]])</f>
        <v>0</v>
      </c>
      <c r="I35" s="48"/>
      <c r="J35" s="51">
        <f t="shared" si="14"/>
        <v>0</v>
      </c>
      <c r="K35" s="48">
        <f>'DAY2'!K35+'DAY3'!C35</f>
        <v>0</v>
      </c>
      <c r="L35" s="49">
        <f>'DAY2'!L35+'DAY3'!D35</f>
        <v>0</v>
      </c>
      <c r="M35" s="51">
        <f>'DAY2'!M35+'DAY3'!E35</f>
        <v>0</v>
      </c>
      <c r="N35" s="47">
        <f>'DAY2'!N35+'DAY3'!F35</f>
        <v>0</v>
      </c>
      <c r="O35" s="209">
        <f>'DAY2'!O35+'DAY3'!G35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209">
        <f t="shared" si="19"/>
        <v>0</v>
      </c>
      <c r="U35" s="50">
        <f t="shared" si="20"/>
        <v>0</v>
      </c>
      <c r="V35" s="271"/>
    </row>
    <row r="36" spans="1:22" s="256" customFormat="1" x14ac:dyDescent="0.25">
      <c r="A36" s="154" t="s">
        <v>153</v>
      </c>
      <c r="B36" s="47">
        <f>'DAY2'!H36</f>
        <v>31.35</v>
      </c>
      <c r="C36" s="48">
        <v>0</v>
      </c>
      <c r="D36" s="49">
        <v>0</v>
      </c>
      <c r="E36" s="50">
        <v>0</v>
      </c>
      <c r="F36" s="47">
        <v>0</v>
      </c>
      <c r="G36" s="163">
        <v>0</v>
      </c>
      <c r="H36" s="49">
        <f>+(Table1433[[#This Row],[OPENING ]]+Table1433[[#This Row],[RECEIPTS]]+Table1433[[#This Row],[RETURNS]])-(Table1433[[#This Row],[EXCHANGED]]+Table1433[[#This Row],[SALES]]+Table1433[[#This Row],[ISSUES]])</f>
        <v>31.35</v>
      </c>
      <c r="I36" s="48">
        <v>31.35</v>
      </c>
      <c r="J36" s="51">
        <f t="shared" si="14"/>
        <v>0</v>
      </c>
      <c r="K36" s="48">
        <f>'DAY2'!K36+'DAY3'!C36</f>
        <v>0</v>
      </c>
      <c r="L36" s="49">
        <f>'DAY2'!L36+'DAY3'!D36</f>
        <v>0</v>
      </c>
      <c r="M36" s="51">
        <f>'DAY2'!M36+'DAY3'!E36</f>
        <v>0</v>
      </c>
      <c r="N36" s="47">
        <f>'DAY2'!N36+'DAY3'!F36</f>
        <v>0</v>
      </c>
      <c r="O36" s="209">
        <f>'DAY2'!O36+'DAY3'!G36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209">
        <f t="shared" si="19"/>
        <v>0</v>
      </c>
      <c r="U36" s="50">
        <f t="shared" si="20"/>
        <v>0</v>
      </c>
      <c r="V36" s="271"/>
    </row>
    <row r="37" spans="1:22" s="256" customFormat="1" ht="15.75" thickBot="1" x14ac:dyDescent="0.3">
      <c r="A37" s="154" t="s">
        <v>157</v>
      </c>
      <c r="B37" s="47">
        <f>'DAY2'!H37</f>
        <v>0</v>
      </c>
      <c r="C37" s="48">
        <v>0</v>
      </c>
      <c r="D37" s="49">
        <v>0</v>
      </c>
      <c r="E37" s="50">
        <v>0</v>
      </c>
      <c r="F37" s="47">
        <v>0</v>
      </c>
      <c r="G37" s="163">
        <v>0</v>
      </c>
      <c r="H37" s="49">
        <f>+(Table1433[[#This Row],[OPENING ]]+Table1433[[#This Row],[RECEIPTS]]+Table1433[[#This Row],[RETURNS]])-(Table1433[[#This Row],[EXCHANGED]]+Table1433[[#This Row],[SALES]]+Table1433[[#This Row],[ISSUES]])</f>
        <v>0</v>
      </c>
      <c r="I37" s="48"/>
      <c r="J37" s="51">
        <f t="shared" si="14"/>
        <v>0</v>
      </c>
      <c r="K37" s="48">
        <f>'DAY2'!K37+'DAY3'!C37</f>
        <v>0</v>
      </c>
      <c r="L37" s="49">
        <f>'DAY2'!L37+'DAY3'!D37</f>
        <v>0</v>
      </c>
      <c r="M37" s="51">
        <f>'DAY2'!M37+'DAY3'!E37</f>
        <v>0</v>
      </c>
      <c r="N37" s="47">
        <f>'DAY2'!N37+'DAY3'!F37</f>
        <v>0</v>
      </c>
      <c r="O37" s="209">
        <f>'DAY2'!O37+'DAY3'!G37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209">
        <f t="shared" si="19"/>
        <v>0</v>
      </c>
      <c r="U37" s="50">
        <f t="shared" si="20"/>
        <v>0</v>
      </c>
      <c r="V37" s="271"/>
    </row>
    <row r="38" spans="1:22" ht="17.25" thickBot="1" x14ac:dyDescent="0.35">
      <c r="A38" s="85" t="s">
        <v>29</v>
      </c>
      <c r="B38" s="175">
        <f>SUM(B5:B37)</f>
        <v>1576.0499999999997</v>
      </c>
      <c r="C38" s="175">
        <f t="shared" ref="C38:U38" si="21">SUM(C5:C37)</f>
        <v>0</v>
      </c>
      <c r="D38" s="175">
        <f t="shared" si="21"/>
        <v>0</v>
      </c>
      <c r="E38" s="175">
        <f t="shared" si="21"/>
        <v>0</v>
      </c>
      <c r="F38" s="175">
        <f t="shared" si="21"/>
        <v>0</v>
      </c>
      <c r="G38" s="175">
        <f t="shared" si="21"/>
        <v>0</v>
      </c>
      <c r="H38" s="175">
        <f t="shared" si="21"/>
        <v>1576.0499999999997</v>
      </c>
      <c r="I38" s="175">
        <f t="shared" si="21"/>
        <v>1576.0499999999997</v>
      </c>
      <c r="J38" s="175">
        <f t="shared" si="21"/>
        <v>0</v>
      </c>
      <c r="K38" s="175">
        <f t="shared" si="21"/>
        <v>0</v>
      </c>
      <c r="L38" s="175">
        <f t="shared" si="21"/>
        <v>0</v>
      </c>
      <c r="M38" s="175">
        <f t="shared" si="21"/>
        <v>0</v>
      </c>
      <c r="N38" s="175">
        <f t="shared" si="21"/>
        <v>0</v>
      </c>
      <c r="O38" s="175">
        <f t="shared" si="21"/>
        <v>0</v>
      </c>
      <c r="P38" s="175">
        <f t="shared" si="21"/>
        <v>0</v>
      </c>
      <c r="Q38" s="175">
        <f t="shared" si="21"/>
        <v>0</v>
      </c>
      <c r="R38" s="175">
        <f t="shared" si="21"/>
        <v>0</v>
      </c>
      <c r="S38" s="175">
        <f t="shared" si="21"/>
        <v>0</v>
      </c>
      <c r="T38" s="175">
        <f t="shared" si="21"/>
        <v>0</v>
      </c>
      <c r="U38" s="175">
        <f t="shared" si="21"/>
        <v>0</v>
      </c>
    </row>
    <row r="39" spans="1:22" ht="19.5" x14ac:dyDescent="0.35">
      <c r="A39" s="173" t="s">
        <v>60</v>
      </c>
      <c r="B39" s="79"/>
      <c r="C39" s="80"/>
      <c r="D39" s="81"/>
      <c r="E39" s="82"/>
      <c r="F39" s="79"/>
      <c r="G39" s="165"/>
      <c r="H39" s="81"/>
      <c r="I39" s="80"/>
      <c r="J39" s="83"/>
      <c r="K39" s="80"/>
      <c r="L39" s="81"/>
      <c r="M39" s="83"/>
      <c r="N39" s="79"/>
      <c r="O39" s="212"/>
      <c r="P39" s="80"/>
      <c r="Q39" s="81"/>
      <c r="R39" s="82"/>
      <c r="S39" s="79"/>
      <c r="T39" s="212"/>
      <c r="U39" s="84"/>
    </row>
    <row r="40" spans="1:22" x14ac:dyDescent="0.25">
      <c r="A40" s="55" t="s">
        <v>36</v>
      </c>
      <c r="B40" s="47"/>
      <c r="C40" s="48"/>
      <c r="D40" s="49"/>
      <c r="E40" s="50"/>
      <c r="F40" s="47"/>
      <c r="G40" s="163"/>
      <c r="H40" s="49"/>
      <c r="I40" s="48"/>
      <c r="J40" s="51"/>
      <c r="K40" s="48"/>
      <c r="L40" s="49"/>
      <c r="M40" s="51"/>
      <c r="N40" s="47"/>
      <c r="O40" s="209"/>
      <c r="P40" s="48"/>
      <c r="Q40" s="49"/>
      <c r="R40" s="50"/>
      <c r="S40" s="47"/>
      <c r="T40" s="209"/>
      <c r="U40" s="54"/>
    </row>
    <row r="41" spans="1:22" x14ac:dyDescent="0.25">
      <c r="A41" s="154" t="s">
        <v>46</v>
      </c>
      <c r="B41" s="47">
        <f>'DAY2'!H41</f>
        <v>452.6</v>
      </c>
      <c r="C41" s="48">
        <v>0</v>
      </c>
      <c r="D41" s="49">
        <v>0</v>
      </c>
      <c r="E41" s="50">
        <v>0</v>
      </c>
      <c r="F41" s="47">
        <v>0</v>
      </c>
      <c r="G41" s="163">
        <v>0</v>
      </c>
      <c r="H41" s="49">
        <f>+(Table1433[[#This Row],[OPENING ]]+Table1433[[#This Row],[RECEIPTS]]+Table1433[[#This Row],[RETURNS]])-(Table1433[[#This Row],[EXCHANGED]]+Table1433[[#This Row],[SALES]]+Table1433[[#This Row],[ISSUES]])</f>
        <v>452.6</v>
      </c>
      <c r="I41" s="48">
        <v>452.6</v>
      </c>
      <c r="J41" s="51">
        <f t="shared" ref="J41:J134" si="22">+I41-H41</f>
        <v>0</v>
      </c>
      <c r="K41" s="48">
        <f>'DAY2'!K41+'DAY3'!C41</f>
        <v>0</v>
      </c>
      <c r="L41" s="49">
        <f>'DAY2'!L41+'DAY3'!D41</f>
        <v>0</v>
      </c>
      <c r="M41" s="51">
        <f>'DAY2'!M41+'DAY3'!E41</f>
        <v>0</v>
      </c>
      <c r="N41" s="47">
        <f>'DAY2'!N41+'DAY3'!F41</f>
        <v>0</v>
      </c>
      <c r="O41" s="209">
        <f>'DAY2'!O41+'DAY3'!G41</f>
        <v>0</v>
      </c>
      <c r="P41" s="48">
        <f>+K41/3</f>
        <v>0</v>
      </c>
      <c r="Q41" s="49">
        <f>+L41/3</f>
        <v>0</v>
      </c>
      <c r="R41" s="50">
        <f>+M41/3</f>
        <v>0</v>
      </c>
      <c r="S41" s="47">
        <f>+N41/3</f>
        <v>0</v>
      </c>
      <c r="T41" s="209">
        <f>+O41/3</f>
        <v>0</v>
      </c>
      <c r="U41" s="54">
        <f t="shared" si="0"/>
        <v>0</v>
      </c>
    </row>
    <row r="42" spans="1:22" x14ac:dyDescent="0.25">
      <c r="A42" s="154" t="s">
        <v>47</v>
      </c>
      <c r="B42" s="47">
        <f>'DAY2'!H42</f>
        <v>555.6</v>
      </c>
      <c r="C42" s="48">
        <v>0</v>
      </c>
      <c r="D42" s="49">
        <v>0</v>
      </c>
      <c r="E42" s="50">
        <v>0</v>
      </c>
      <c r="F42" s="47">
        <v>0</v>
      </c>
      <c r="G42" s="163">
        <v>0</v>
      </c>
      <c r="H42" s="49">
        <f>+(Table1433[[#This Row],[OPENING ]]+Table1433[[#This Row],[RECEIPTS]]+Table1433[[#This Row],[RETURNS]])-(Table1433[[#This Row],[EXCHANGED]]+Table1433[[#This Row],[SALES]]+Table1433[[#This Row],[ISSUES]])</f>
        <v>555.6</v>
      </c>
      <c r="I42" s="48">
        <v>555.6</v>
      </c>
      <c r="J42" s="51">
        <f t="shared" si="22"/>
        <v>0</v>
      </c>
      <c r="K42" s="48">
        <f>'DAY2'!K42+'DAY3'!C42</f>
        <v>0</v>
      </c>
      <c r="L42" s="49">
        <f>'DAY2'!L42+'DAY3'!D42</f>
        <v>0</v>
      </c>
      <c r="M42" s="51">
        <f>'DAY2'!M42+'DAY3'!E42</f>
        <v>0</v>
      </c>
      <c r="N42" s="47">
        <f>'DAY2'!N42+'DAY3'!F42</f>
        <v>0</v>
      </c>
      <c r="O42" s="209">
        <f>'DAY2'!O42+'DAY3'!G42</f>
        <v>0</v>
      </c>
      <c r="P42" s="48">
        <f t="shared" ref="P42:P56" si="23">+K42/3</f>
        <v>0</v>
      </c>
      <c r="Q42" s="49">
        <f t="shared" ref="Q42:Q56" si="24">+L42/3</f>
        <v>0</v>
      </c>
      <c r="R42" s="50">
        <f t="shared" ref="R42:R56" si="25">+M42/3</f>
        <v>0</v>
      </c>
      <c r="S42" s="47">
        <f t="shared" ref="S42:S56" si="26">+N42/3</f>
        <v>0</v>
      </c>
      <c r="T42" s="209">
        <f t="shared" ref="T42:T56" si="27">+O42/3</f>
        <v>0</v>
      </c>
      <c r="U42" s="54">
        <f t="shared" si="0"/>
        <v>0</v>
      </c>
    </row>
    <row r="43" spans="1:22" x14ac:dyDescent="0.25">
      <c r="A43" s="154" t="s">
        <v>48</v>
      </c>
      <c r="B43" s="47">
        <f>'DAY2'!H43</f>
        <v>0</v>
      </c>
      <c r="C43" s="48">
        <v>0</v>
      </c>
      <c r="D43" s="49">
        <v>0</v>
      </c>
      <c r="E43" s="50">
        <v>0</v>
      </c>
      <c r="F43" s="47">
        <v>0</v>
      </c>
      <c r="G43" s="163">
        <v>0</v>
      </c>
      <c r="H43" s="49">
        <f>+(Table1433[[#This Row],[OPENING ]]+Table1433[[#This Row],[RECEIPTS]]+Table1433[[#This Row],[RETURNS]])-(Table1433[[#This Row],[EXCHANGED]]+Table1433[[#This Row],[SALES]]+Table1433[[#This Row],[ISSUES]])</f>
        <v>0</v>
      </c>
      <c r="I43" s="48"/>
      <c r="J43" s="51">
        <f t="shared" si="22"/>
        <v>0</v>
      </c>
      <c r="K43" s="48">
        <f>'DAY2'!K43+'DAY3'!C43</f>
        <v>0</v>
      </c>
      <c r="L43" s="49">
        <f>'DAY2'!L43+'DAY3'!D43</f>
        <v>0</v>
      </c>
      <c r="M43" s="51">
        <f>'DAY2'!M43+'DAY3'!E43</f>
        <v>0</v>
      </c>
      <c r="N43" s="47">
        <f>'DAY2'!N43+'DAY3'!F43</f>
        <v>0</v>
      </c>
      <c r="O43" s="209">
        <f>'DAY2'!O43+'DAY3'!G43</f>
        <v>0</v>
      </c>
      <c r="P43" s="48">
        <f t="shared" si="23"/>
        <v>0</v>
      </c>
      <c r="Q43" s="49">
        <f t="shared" si="24"/>
        <v>0</v>
      </c>
      <c r="R43" s="50">
        <f t="shared" si="25"/>
        <v>0</v>
      </c>
      <c r="S43" s="47">
        <f t="shared" si="26"/>
        <v>0</v>
      </c>
      <c r="T43" s="209">
        <f t="shared" si="27"/>
        <v>0</v>
      </c>
      <c r="U43" s="54">
        <f t="shared" si="0"/>
        <v>0</v>
      </c>
    </row>
    <row r="44" spans="1:22" x14ac:dyDescent="0.25">
      <c r="A44" s="154" t="s">
        <v>49</v>
      </c>
      <c r="B44" s="47">
        <f>'DAY2'!H44</f>
        <v>0</v>
      </c>
      <c r="C44" s="48">
        <v>0</v>
      </c>
      <c r="D44" s="49">
        <v>0</v>
      </c>
      <c r="E44" s="50">
        <v>0</v>
      </c>
      <c r="F44" s="47">
        <v>0</v>
      </c>
      <c r="G44" s="163">
        <v>0</v>
      </c>
      <c r="H44" s="49">
        <f>+(Table1433[[#This Row],[OPENING ]]+Table1433[[#This Row],[RECEIPTS]]+Table1433[[#This Row],[RETURNS]])-(Table1433[[#This Row],[EXCHANGED]]+Table1433[[#This Row],[SALES]]+Table1433[[#This Row],[ISSUES]])</f>
        <v>0</v>
      </c>
      <c r="I44" s="48"/>
      <c r="J44" s="51">
        <f t="shared" si="22"/>
        <v>0</v>
      </c>
      <c r="K44" s="48">
        <f>'DAY2'!K44+'DAY3'!C44</f>
        <v>0</v>
      </c>
      <c r="L44" s="49">
        <f>'DAY2'!L44+'DAY3'!D44</f>
        <v>0</v>
      </c>
      <c r="M44" s="51">
        <f>'DAY2'!M44+'DAY3'!E44</f>
        <v>0</v>
      </c>
      <c r="N44" s="47">
        <f>'DAY2'!N44+'DAY3'!F44</f>
        <v>0</v>
      </c>
      <c r="O44" s="209">
        <f>'DAY2'!O44+'DAY3'!G44</f>
        <v>0</v>
      </c>
      <c r="P44" s="48">
        <f t="shared" si="23"/>
        <v>0</v>
      </c>
      <c r="Q44" s="49">
        <f t="shared" si="24"/>
        <v>0</v>
      </c>
      <c r="R44" s="50">
        <f t="shared" si="25"/>
        <v>0</v>
      </c>
      <c r="S44" s="47">
        <f t="shared" si="26"/>
        <v>0</v>
      </c>
      <c r="T44" s="209">
        <f t="shared" si="27"/>
        <v>0</v>
      </c>
      <c r="U44" s="54">
        <f t="shared" si="0"/>
        <v>0</v>
      </c>
    </row>
    <row r="45" spans="1:22" x14ac:dyDescent="0.25">
      <c r="A45" s="154" t="s">
        <v>76</v>
      </c>
      <c r="B45" s="47">
        <f>'DAY2'!H45</f>
        <v>81.3</v>
      </c>
      <c r="C45" s="48">
        <v>0</v>
      </c>
      <c r="D45" s="49">
        <v>0</v>
      </c>
      <c r="E45" s="50">
        <v>0</v>
      </c>
      <c r="F45" s="47">
        <v>0</v>
      </c>
      <c r="G45" s="163">
        <v>0</v>
      </c>
      <c r="H45" s="49">
        <f>+(Table1433[[#This Row],[OPENING ]]+Table1433[[#This Row],[RECEIPTS]]+Table1433[[#This Row],[RETURNS]])-(Table1433[[#This Row],[EXCHANGED]]+Table1433[[#This Row],[SALES]]+Table1433[[#This Row],[ISSUES]])</f>
        <v>81.3</v>
      </c>
      <c r="I45" s="48">
        <v>81.3</v>
      </c>
      <c r="J45" s="51">
        <f t="shared" si="22"/>
        <v>0</v>
      </c>
      <c r="K45" s="48">
        <f>'DAY2'!K45+'DAY3'!C45</f>
        <v>0</v>
      </c>
      <c r="L45" s="49">
        <f>'DAY2'!L45+'DAY3'!D45</f>
        <v>0</v>
      </c>
      <c r="M45" s="51">
        <f>'DAY2'!M45+'DAY3'!E45</f>
        <v>0</v>
      </c>
      <c r="N45" s="47">
        <f>'DAY2'!N45+'DAY3'!F45</f>
        <v>0</v>
      </c>
      <c r="O45" s="209">
        <f>'DAY2'!O45+'DAY3'!G45</f>
        <v>0</v>
      </c>
      <c r="P45" s="48">
        <f t="shared" si="23"/>
        <v>0</v>
      </c>
      <c r="Q45" s="49">
        <f t="shared" si="24"/>
        <v>0</v>
      </c>
      <c r="R45" s="50">
        <f t="shared" si="25"/>
        <v>0</v>
      </c>
      <c r="S45" s="47">
        <f t="shared" si="26"/>
        <v>0</v>
      </c>
      <c r="T45" s="209">
        <f t="shared" si="27"/>
        <v>0</v>
      </c>
      <c r="U45" s="54">
        <f t="shared" si="0"/>
        <v>0</v>
      </c>
    </row>
    <row r="46" spans="1:22" x14ac:dyDescent="0.25">
      <c r="A46" s="154" t="s">
        <v>111</v>
      </c>
      <c r="B46" s="47">
        <f>'DAY2'!H46</f>
        <v>122.2</v>
      </c>
      <c r="C46" s="48">
        <v>0</v>
      </c>
      <c r="D46" s="49">
        <v>0</v>
      </c>
      <c r="E46" s="50">
        <v>0</v>
      </c>
      <c r="F46" s="47">
        <v>0</v>
      </c>
      <c r="G46" s="163">
        <v>0</v>
      </c>
      <c r="H46" s="49">
        <f>+(Table1433[[#This Row],[OPENING ]]+Table1433[[#This Row],[RECEIPTS]]+Table1433[[#This Row],[RETURNS]])-(Table1433[[#This Row],[EXCHANGED]]+Table1433[[#This Row],[SALES]]+Table1433[[#This Row],[ISSUES]])</f>
        <v>122.2</v>
      </c>
      <c r="I46" s="48">
        <v>122.2</v>
      </c>
      <c r="J46" s="51">
        <f t="shared" si="22"/>
        <v>0</v>
      </c>
      <c r="K46" s="48">
        <f>'DAY2'!K46+'DAY3'!C46</f>
        <v>0</v>
      </c>
      <c r="L46" s="49">
        <f>'DAY2'!L46+'DAY3'!D46</f>
        <v>0</v>
      </c>
      <c r="M46" s="51">
        <f>'DAY2'!M46+'DAY3'!E46</f>
        <v>0</v>
      </c>
      <c r="N46" s="47">
        <f>'DAY2'!N46+'DAY3'!F46</f>
        <v>0</v>
      </c>
      <c r="O46" s="209">
        <f>'DAY2'!O46+'DAY3'!G46</f>
        <v>0</v>
      </c>
      <c r="P46" s="48">
        <f t="shared" si="23"/>
        <v>0</v>
      </c>
      <c r="Q46" s="49">
        <f t="shared" si="24"/>
        <v>0</v>
      </c>
      <c r="R46" s="50">
        <f t="shared" si="25"/>
        <v>0</v>
      </c>
      <c r="S46" s="47">
        <f t="shared" si="26"/>
        <v>0</v>
      </c>
      <c r="T46" s="209">
        <f t="shared" si="27"/>
        <v>0</v>
      </c>
      <c r="U46" s="54">
        <f t="shared" si="0"/>
        <v>0</v>
      </c>
    </row>
    <row r="47" spans="1:22" x14ac:dyDescent="0.25">
      <c r="A47" s="154" t="s">
        <v>85</v>
      </c>
      <c r="B47" s="47">
        <f>'DAY2'!H47</f>
        <v>0</v>
      </c>
      <c r="C47" s="48">
        <v>0</v>
      </c>
      <c r="D47" s="49">
        <v>0</v>
      </c>
      <c r="E47" s="50">
        <v>0</v>
      </c>
      <c r="F47" s="47">
        <v>0</v>
      </c>
      <c r="G47" s="163">
        <v>0</v>
      </c>
      <c r="H47" s="49">
        <f>+(Table1433[[#This Row],[OPENING ]]+Table1433[[#This Row],[RECEIPTS]]+Table1433[[#This Row],[RETURNS]])-(Table1433[[#This Row],[EXCHANGED]]+Table1433[[#This Row],[SALES]]+Table1433[[#This Row],[ISSUES]])</f>
        <v>0</v>
      </c>
      <c r="I47" s="48"/>
      <c r="J47" s="51">
        <f t="shared" si="22"/>
        <v>0</v>
      </c>
      <c r="K47" s="48">
        <f>'DAY2'!K47+'DAY3'!C47</f>
        <v>0</v>
      </c>
      <c r="L47" s="49">
        <f>'DAY2'!L47+'DAY3'!D47</f>
        <v>0</v>
      </c>
      <c r="M47" s="51">
        <f>'DAY2'!M47+'DAY3'!E47</f>
        <v>0</v>
      </c>
      <c r="N47" s="47">
        <f>'DAY2'!N47+'DAY3'!F47</f>
        <v>0</v>
      </c>
      <c r="O47" s="209">
        <f>'DAY2'!O47+'DAY3'!G47</f>
        <v>0</v>
      </c>
      <c r="P47" s="48">
        <f t="shared" si="23"/>
        <v>0</v>
      </c>
      <c r="Q47" s="49">
        <f t="shared" si="24"/>
        <v>0</v>
      </c>
      <c r="R47" s="50">
        <f t="shared" si="25"/>
        <v>0</v>
      </c>
      <c r="S47" s="47">
        <f t="shared" si="26"/>
        <v>0</v>
      </c>
      <c r="T47" s="209">
        <f t="shared" si="27"/>
        <v>0</v>
      </c>
      <c r="U47" s="54">
        <f t="shared" si="0"/>
        <v>0</v>
      </c>
    </row>
    <row r="48" spans="1:22" x14ac:dyDescent="0.25">
      <c r="A48" s="154" t="s">
        <v>78</v>
      </c>
      <c r="B48" s="47">
        <f>'DAY2'!H48</f>
        <v>7</v>
      </c>
      <c r="C48" s="48">
        <v>0</v>
      </c>
      <c r="D48" s="49">
        <v>0</v>
      </c>
      <c r="E48" s="50">
        <v>0</v>
      </c>
      <c r="F48" s="47">
        <v>0</v>
      </c>
      <c r="G48" s="163">
        <v>0</v>
      </c>
      <c r="H48" s="49">
        <f>+(Table1433[[#This Row],[OPENING ]]+Table1433[[#This Row],[RECEIPTS]]+Table1433[[#This Row],[RETURNS]])-(Table1433[[#This Row],[EXCHANGED]]+Table1433[[#This Row],[SALES]]+Table1433[[#This Row],[ISSUES]])</f>
        <v>7</v>
      </c>
      <c r="I48" s="48">
        <v>7</v>
      </c>
      <c r="J48" s="51">
        <f t="shared" si="22"/>
        <v>0</v>
      </c>
      <c r="K48" s="48">
        <f>'DAY2'!K48+'DAY3'!C48</f>
        <v>0</v>
      </c>
      <c r="L48" s="49">
        <f>'DAY2'!L48+'DAY3'!D48</f>
        <v>0</v>
      </c>
      <c r="M48" s="51">
        <f>'DAY2'!M48+'DAY3'!E48</f>
        <v>0</v>
      </c>
      <c r="N48" s="47">
        <f>'DAY2'!N48+'DAY3'!F48</f>
        <v>0</v>
      </c>
      <c r="O48" s="209">
        <f>'DAY2'!O48+'DAY3'!G48</f>
        <v>0</v>
      </c>
      <c r="P48" s="48">
        <f t="shared" si="23"/>
        <v>0</v>
      </c>
      <c r="Q48" s="49">
        <f t="shared" si="24"/>
        <v>0</v>
      </c>
      <c r="R48" s="50">
        <f t="shared" si="25"/>
        <v>0</v>
      </c>
      <c r="S48" s="47">
        <f t="shared" si="26"/>
        <v>0</v>
      </c>
      <c r="T48" s="209">
        <f t="shared" si="27"/>
        <v>0</v>
      </c>
      <c r="U48" s="54">
        <f t="shared" si="0"/>
        <v>0</v>
      </c>
    </row>
    <row r="49" spans="1:21" x14ac:dyDescent="0.25">
      <c r="A49" s="154" t="s">
        <v>77</v>
      </c>
      <c r="B49" s="47">
        <f>'DAY2'!H49</f>
        <v>17.3</v>
      </c>
      <c r="C49" s="48">
        <v>0</v>
      </c>
      <c r="D49" s="49">
        <v>0</v>
      </c>
      <c r="E49" s="50">
        <v>0</v>
      </c>
      <c r="F49" s="47">
        <v>0</v>
      </c>
      <c r="G49" s="163">
        <v>0</v>
      </c>
      <c r="H49" s="49">
        <f>+(Table1433[[#This Row],[OPENING ]]+Table1433[[#This Row],[RECEIPTS]]+Table1433[[#This Row],[RETURNS]])-(Table1433[[#This Row],[EXCHANGED]]+Table1433[[#This Row],[SALES]]+Table1433[[#This Row],[ISSUES]])</f>
        <v>17.3</v>
      </c>
      <c r="I49" s="48">
        <v>17.3</v>
      </c>
      <c r="J49" s="51">
        <f t="shared" si="22"/>
        <v>0</v>
      </c>
      <c r="K49" s="48">
        <f>'DAY2'!K49+'DAY3'!C49</f>
        <v>0</v>
      </c>
      <c r="L49" s="49">
        <f>'DAY2'!L49+'DAY3'!D49</f>
        <v>0</v>
      </c>
      <c r="M49" s="51">
        <f>'DAY2'!M49+'DAY3'!E49</f>
        <v>0</v>
      </c>
      <c r="N49" s="47">
        <f>'DAY2'!N49+'DAY3'!F49</f>
        <v>0</v>
      </c>
      <c r="O49" s="209">
        <f>'DAY2'!O49+'DAY3'!G49</f>
        <v>0</v>
      </c>
      <c r="P49" s="48">
        <f t="shared" si="23"/>
        <v>0</v>
      </c>
      <c r="Q49" s="49">
        <f t="shared" si="24"/>
        <v>0</v>
      </c>
      <c r="R49" s="50">
        <f t="shared" si="25"/>
        <v>0</v>
      </c>
      <c r="S49" s="47">
        <f t="shared" si="26"/>
        <v>0</v>
      </c>
      <c r="T49" s="209">
        <f t="shared" si="27"/>
        <v>0</v>
      </c>
      <c r="U49" s="54">
        <f t="shared" si="0"/>
        <v>0</v>
      </c>
    </row>
    <row r="50" spans="1:21" x14ac:dyDescent="0.25">
      <c r="A50" s="154" t="s">
        <v>110</v>
      </c>
      <c r="B50" s="47">
        <f>'DAY2'!H50</f>
        <v>540.5</v>
      </c>
      <c r="C50" s="48">
        <v>0</v>
      </c>
      <c r="D50" s="49">
        <v>0</v>
      </c>
      <c r="E50" s="50">
        <v>0</v>
      </c>
      <c r="F50" s="47">
        <v>0</v>
      </c>
      <c r="G50" s="163">
        <v>0</v>
      </c>
      <c r="H50" s="49">
        <f>+(Table1433[[#This Row],[OPENING ]]+Table1433[[#This Row],[RECEIPTS]]+Table1433[[#This Row],[RETURNS]])-(Table1433[[#This Row],[EXCHANGED]]+Table1433[[#This Row],[SALES]]+Table1433[[#This Row],[ISSUES]])</f>
        <v>540.5</v>
      </c>
      <c r="I50" s="48">
        <v>540.5</v>
      </c>
      <c r="J50" s="51">
        <f t="shared" si="22"/>
        <v>0</v>
      </c>
      <c r="K50" s="48">
        <f>'DAY2'!K50+'DAY3'!C50</f>
        <v>0</v>
      </c>
      <c r="L50" s="49">
        <f>'DAY2'!L50+'DAY3'!D50</f>
        <v>0</v>
      </c>
      <c r="M50" s="51">
        <f>'DAY2'!M50+'DAY3'!E50</f>
        <v>0</v>
      </c>
      <c r="N50" s="47">
        <f>'DAY2'!N50+'DAY3'!F50</f>
        <v>0</v>
      </c>
      <c r="O50" s="209">
        <f>'DAY2'!O50+'DAY3'!G50</f>
        <v>0</v>
      </c>
      <c r="P50" s="48">
        <f t="shared" si="23"/>
        <v>0</v>
      </c>
      <c r="Q50" s="49">
        <f t="shared" si="24"/>
        <v>0</v>
      </c>
      <c r="R50" s="50">
        <f t="shared" si="25"/>
        <v>0</v>
      </c>
      <c r="S50" s="47">
        <f t="shared" si="26"/>
        <v>0</v>
      </c>
      <c r="T50" s="209">
        <f t="shared" si="27"/>
        <v>0</v>
      </c>
      <c r="U50" s="54">
        <f t="shared" si="0"/>
        <v>0</v>
      </c>
    </row>
    <row r="51" spans="1:21" x14ac:dyDescent="0.25">
      <c r="A51" s="154" t="s">
        <v>79</v>
      </c>
      <c r="B51" s="47">
        <f>'DAY2'!H51</f>
        <v>0</v>
      </c>
      <c r="C51" s="48">
        <v>0</v>
      </c>
      <c r="D51" s="49">
        <v>0</v>
      </c>
      <c r="E51" s="50">
        <v>0</v>
      </c>
      <c r="F51" s="47">
        <v>0</v>
      </c>
      <c r="G51" s="163">
        <v>0</v>
      </c>
      <c r="H51" s="49">
        <f>+(Table1433[[#This Row],[OPENING ]]+Table1433[[#This Row],[RECEIPTS]]+Table1433[[#This Row],[RETURNS]])-(Table1433[[#This Row],[EXCHANGED]]+Table1433[[#This Row],[SALES]]+Table1433[[#This Row],[ISSUES]])</f>
        <v>0</v>
      </c>
      <c r="I51" s="48"/>
      <c r="J51" s="51">
        <f t="shared" si="22"/>
        <v>0</v>
      </c>
      <c r="K51" s="48">
        <f>'DAY2'!K51+'DAY3'!C51</f>
        <v>0</v>
      </c>
      <c r="L51" s="49">
        <f>'DAY2'!L51+'DAY3'!D51</f>
        <v>0</v>
      </c>
      <c r="M51" s="51">
        <f>'DAY2'!M51+'DAY3'!E51</f>
        <v>0</v>
      </c>
      <c r="N51" s="47">
        <f>'DAY2'!N51+'DAY3'!F51</f>
        <v>0</v>
      </c>
      <c r="O51" s="209">
        <f>'DAY2'!O51+'DAY3'!G51</f>
        <v>0</v>
      </c>
      <c r="P51" s="48">
        <f t="shared" si="23"/>
        <v>0</v>
      </c>
      <c r="Q51" s="49">
        <f t="shared" si="24"/>
        <v>0</v>
      </c>
      <c r="R51" s="50">
        <f t="shared" si="25"/>
        <v>0</v>
      </c>
      <c r="S51" s="47">
        <f t="shared" si="26"/>
        <v>0</v>
      </c>
      <c r="T51" s="209">
        <f t="shared" si="27"/>
        <v>0</v>
      </c>
      <c r="U51" s="54">
        <f t="shared" si="0"/>
        <v>0</v>
      </c>
    </row>
    <row r="52" spans="1:21" x14ac:dyDescent="0.25">
      <c r="A52" s="154" t="s">
        <v>80</v>
      </c>
      <c r="B52" s="47">
        <f>'DAY2'!H52</f>
        <v>0</v>
      </c>
      <c r="C52" s="48">
        <v>0</v>
      </c>
      <c r="D52" s="49">
        <v>0</v>
      </c>
      <c r="E52" s="50">
        <v>0</v>
      </c>
      <c r="F52" s="47">
        <v>0</v>
      </c>
      <c r="G52" s="163">
        <v>0</v>
      </c>
      <c r="H52" s="49">
        <f>+(Table1433[[#This Row],[OPENING ]]+Table1433[[#This Row],[RECEIPTS]]+Table1433[[#This Row],[RETURNS]])-(Table1433[[#This Row],[EXCHANGED]]+Table1433[[#This Row],[SALES]]+Table1433[[#This Row],[ISSUES]])</f>
        <v>0</v>
      </c>
      <c r="I52" s="48"/>
      <c r="J52" s="51">
        <f t="shared" si="22"/>
        <v>0</v>
      </c>
      <c r="K52" s="48">
        <f>'DAY2'!K52+'DAY3'!C52</f>
        <v>0</v>
      </c>
      <c r="L52" s="49">
        <f>'DAY2'!L52+'DAY3'!D52</f>
        <v>0</v>
      </c>
      <c r="M52" s="51">
        <f>'DAY2'!M52+'DAY3'!E52</f>
        <v>0</v>
      </c>
      <c r="N52" s="47">
        <f>'DAY2'!N52+'DAY3'!F52</f>
        <v>0</v>
      </c>
      <c r="O52" s="209">
        <f>'DAY2'!O52+'DAY3'!G52</f>
        <v>0</v>
      </c>
      <c r="P52" s="48">
        <f t="shared" si="23"/>
        <v>0</v>
      </c>
      <c r="Q52" s="49">
        <f t="shared" si="24"/>
        <v>0</v>
      </c>
      <c r="R52" s="50">
        <f t="shared" si="25"/>
        <v>0</v>
      </c>
      <c r="S52" s="47">
        <f t="shared" si="26"/>
        <v>0</v>
      </c>
      <c r="T52" s="209">
        <f t="shared" si="27"/>
        <v>0</v>
      </c>
      <c r="U52" s="54">
        <f t="shared" si="0"/>
        <v>0</v>
      </c>
    </row>
    <row r="53" spans="1:21" x14ac:dyDescent="0.25">
      <c r="A53" s="154" t="s">
        <v>83</v>
      </c>
      <c r="B53" s="47">
        <f>'DAY2'!H53</f>
        <v>0</v>
      </c>
      <c r="C53" s="48">
        <v>0</v>
      </c>
      <c r="D53" s="49">
        <v>0</v>
      </c>
      <c r="E53" s="50">
        <v>0</v>
      </c>
      <c r="F53" s="47">
        <v>0</v>
      </c>
      <c r="G53" s="163">
        <v>0</v>
      </c>
      <c r="H53" s="49">
        <f>+(Table1433[[#This Row],[OPENING ]]+Table1433[[#This Row],[RECEIPTS]]+Table1433[[#This Row],[RETURNS]])-(Table1433[[#This Row],[EXCHANGED]]+Table1433[[#This Row],[SALES]]+Table1433[[#This Row],[ISSUES]])</f>
        <v>0</v>
      </c>
      <c r="I53" s="48"/>
      <c r="J53" s="51">
        <f>+I53-H53</f>
        <v>0</v>
      </c>
      <c r="K53" s="48">
        <f>'DAY2'!K53+'DAY3'!C53</f>
        <v>0</v>
      </c>
      <c r="L53" s="49">
        <f>'DAY2'!L53+'DAY3'!D53</f>
        <v>0</v>
      </c>
      <c r="M53" s="51">
        <f>'DAY2'!M53+'DAY3'!E53</f>
        <v>0</v>
      </c>
      <c r="N53" s="47">
        <f>'DAY2'!N53+'DAY3'!F53</f>
        <v>0</v>
      </c>
      <c r="O53" s="209">
        <f>'DAY2'!O53+'DAY3'!G53</f>
        <v>0</v>
      </c>
      <c r="P53" s="48">
        <f t="shared" si="23"/>
        <v>0</v>
      </c>
      <c r="Q53" s="49">
        <f t="shared" si="24"/>
        <v>0</v>
      </c>
      <c r="R53" s="50">
        <f t="shared" si="25"/>
        <v>0</v>
      </c>
      <c r="S53" s="47">
        <f t="shared" si="26"/>
        <v>0</v>
      </c>
      <c r="T53" s="209">
        <f t="shared" si="27"/>
        <v>0</v>
      </c>
      <c r="U53" s="54">
        <f t="shared" si="0"/>
        <v>0</v>
      </c>
    </row>
    <row r="54" spans="1:21" x14ac:dyDescent="0.25">
      <c r="A54" s="154" t="s">
        <v>72</v>
      </c>
      <c r="B54" s="47">
        <f>'DAY2'!H54</f>
        <v>0</v>
      </c>
      <c r="C54" s="48">
        <v>0</v>
      </c>
      <c r="D54" s="49">
        <v>0</v>
      </c>
      <c r="E54" s="50">
        <v>0</v>
      </c>
      <c r="F54" s="47">
        <v>0</v>
      </c>
      <c r="G54" s="163">
        <v>0</v>
      </c>
      <c r="H54" s="49">
        <f>+(Table1433[[#This Row],[OPENING ]]+Table1433[[#This Row],[RECEIPTS]]+Table1433[[#This Row],[RETURNS]])-(Table1433[[#This Row],[EXCHANGED]]+Table1433[[#This Row],[SALES]]+Table1433[[#This Row],[ISSUES]])</f>
        <v>0</v>
      </c>
      <c r="I54" s="48"/>
      <c r="J54" s="51">
        <f>+I54-H54</f>
        <v>0</v>
      </c>
      <c r="K54" s="48">
        <f>'DAY2'!K54+'DAY3'!C54</f>
        <v>0</v>
      </c>
      <c r="L54" s="49">
        <f>'DAY2'!L54+'DAY3'!D54</f>
        <v>0</v>
      </c>
      <c r="M54" s="51">
        <f>'DAY2'!M54+'DAY3'!E54</f>
        <v>0</v>
      </c>
      <c r="N54" s="47">
        <f>'DAY2'!N54+'DAY3'!F54</f>
        <v>0</v>
      </c>
      <c r="O54" s="209">
        <f>'DAY2'!O54+'DAY3'!G54</f>
        <v>0</v>
      </c>
      <c r="P54" s="48">
        <f t="shared" si="23"/>
        <v>0</v>
      </c>
      <c r="Q54" s="49">
        <f t="shared" si="24"/>
        <v>0</v>
      </c>
      <c r="R54" s="50">
        <f t="shared" si="25"/>
        <v>0</v>
      </c>
      <c r="S54" s="47">
        <f t="shared" si="26"/>
        <v>0</v>
      </c>
      <c r="T54" s="209">
        <f t="shared" si="27"/>
        <v>0</v>
      </c>
      <c r="U54" s="54">
        <f t="shared" si="0"/>
        <v>0</v>
      </c>
    </row>
    <row r="55" spans="1:21" x14ac:dyDescent="0.25">
      <c r="A55" s="154" t="s">
        <v>140</v>
      </c>
      <c r="B55" s="47">
        <f>'DAY2'!H55</f>
        <v>676.3</v>
      </c>
      <c r="C55" s="48">
        <v>0</v>
      </c>
      <c r="D55" s="49">
        <v>0</v>
      </c>
      <c r="E55" s="50">
        <v>0</v>
      </c>
      <c r="F55" s="47">
        <v>0</v>
      </c>
      <c r="G55" s="163">
        <v>0</v>
      </c>
      <c r="H55" s="49">
        <f>+(Table1433[[#This Row],[OPENING ]]+Table1433[[#This Row],[RECEIPTS]]+Table1433[[#This Row],[RETURNS]])-(Table1433[[#This Row],[EXCHANGED]]+Table1433[[#This Row],[SALES]]+Table1433[[#This Row],[ISSUES]])</f>
        <v>676.3</v>
      </c>
      <c r="I55" s="48">
        <v>676.3</v>
      </c>
      <c r="J55" s="51">
        <f>+I55-H55</f>
        <v>0</v>
      </c>
      <c r="K55" s="48">
        <f>'DAY2'!K55+'DAY3'!C55</f>
        <v>0</v>
      </c>
      <c r="L55" s="49">
        <f>'DAY2'!L55+'DAY3'!D55</f>
        <v>0</v>
      </c>
      <c r="M55" s="51">
        <f>'DAY2'!M55+'DAY3'!E55</f>
        <v>0</v>
      </c>
      <c r="N55" s="47">
        <f>'DAY2'!N55+'DAY3'!F55</f>
        <v>0</v>
      </c>
      <c r="O55" s="209">
        <f>'DAY2'!O55+'DAY3'!G55</f>
        <v>0</v>
      </c>
      <c r="P55" s="48">
        <f t="shared" si="23"/>
        <v>0</v>
      </c>
      <c r="Q55" s="49">
        <f t="shared" si="24"/>
        <v>0</v>
      </c>
      <c r="R55" s="50">
        <f t="shared" si="25"/>
        <v>0</v>
      </c>
      <c r="S55" s="47">
        <f t="shared" si="26"/>
        <v>0</v>
      </c>
      <c r="T55" s="209">
        <f t="shared" si="27"/>
        <v>0</v>
      </c>
      <c r="U55" s="54">
        <f t="shared" si="0"/>
        <v>0</v>
      </c>
    </row>
    <row r="56" spans="1:21" x14ac:dyDescent="0.25">
      <c r="A56" s="154" t="s">
        <v>84</v>
      </c>
      <c r="B56" s="47">
        <f>'DAY2'!H56</f>
        <v>0</v>
      </c>
      <c r="C56" s="48">
        <v>0</v>
      </c>
      <c r="D56" s="49">
        <v>0</v>
      </c>
      <c r="E56" s="50">
        <v>0</v>
      </c>
      <c r="F56" s="47">
        <v>0</v>
      </c>
      <c r="G56" s="163">
        <v>0</v>
      </c>
      <c r="H56" s="49">
        <f>+(Table1433[[#This Row],[OPENING ]]+Table1433[[#This Row],[RECEIPTS]]+Table1433[[#This Row],[RETURNS]])-(Table1433[[#This Row],[EXCHANGED]]+Table1433[[#This Row],[SALES]]+Table1433[[#This Row],[ISSUES]])</f>
        <v>0</v>
      </c>
      <c r="I56" s="48"/>
      <c r="J56" s="51">
        <f>+I56-H56</f>
        <v>0</v>
      </c>
      <c r="K56" s="48">
        <f>'DAY2'!K56+'DAY3'!C56</f>
        <v>0</v>
      </c>
      <c r="L56" s="49">
        <f>'DAY2'!L56+'DAY3'!D56</f>
        <v>0</v>
      </c>
      <c r="M56" s="51">
        <f>'DAY2'!M56+'DAY3'!E56</f>
        <v>0</v>
      </c>
      <c r="N56" s="47">
        <f>'DAY2'!N56+'DAY3'!F56</f>
        <v>0</v>
      </c>
      <c r="O56" s="209">
        <f>'DAY2'!O56+'DAY3'!G56</f>
        <v>0</v>
      </c>
      <c r="P56" s="48">
        <f t="shared" si="23"/>
        <v>0</v>
      </c>
      <c r="Q56" s="49">
        <f t="shared" si="24"/>
        <v>0</v>
      </c>
      <c r="R56" s="50">
        <f t="shared" si="25"/>
        <v>0</v>
      </c>
      <c r="S56" s="47">
        <f t="shared" si="26"/>
        <v>0</v>
      </c>
      <c r="T56" s="209">
        <f t="shared" si="27"/>
        <v>0</v>
      </c>
      <c r="U56" s="54">
        <f t="shared" si="0"/>
        <v>0</v>
      </c>
    </row>
    <row r="57" spans="1:21" x14ac:dyDescent="0.25">
      <c r="A57" s="154" t="s">
        <v>82</v>
      </c>
      <c r="B57" s="47">
        <f>'DAY2'!H57</f>
        <v>0</v>
      </c>
      <c r="C57" s="48">
        <v>0</v>
      </c>
      <c r="D57" s="49">
        <v>0</v>
      </c>
      <c r="E57" s="50">
        <v>0</v>
      </c>
      <c r="F57" s="47">
        <v>0</v>
      </c>
      <c r="G57" s="163">
        <v>0</v>
      </c>
      <c r="H57" s="49">
        <f>+(Table1433[[#This Row],[OPENING ]]+Table1433[[#This Row],[RECEIPTS]]+Table1433[[#This Row],[RETURNS]])-(Table1433[[#This Row],[EXCHANGED]]+Table1433[[#This Row],[SALES]]+Table1433[[#This Row],[ISSUES]])</f>
        <v>0</v>
      </c>
      <c r="I57" s="48"/>
      <c r="J57" s="51">
        <f t="shared" ref="J57:J72" si="28">+I57-H57</f>
        <v>0</v>
      </c>
      <c r="K57" s="48">
        <f>'DAY2'!K57+'DAY3'!C57</f>
        <v>0</v>
      </c>
      <c r="L57" s="49">
        <f>'DAY2'!L57+'DAY3'!D57</f>
        <v>0</v>
      </c>
      <c r="M57" s="51">
        <f>'DAY2'!M57+'DAY3'!E57</f>
        <v>0</v>
      </c>
      <c r="N57" s="47">
        <f>'DAY2'!N57+'DAY3'!F57</f>
        <v>0</v>
      </c>
      <c r="O57" s="209">
        <f>'DAY2'!O57+'DAY3'!G57</f>
        <v>0</v>
      </c>
      <c r="P57" s="48">
        <f t="shared" ref="P57:P72" si="29">+K57/3</f>
        <v>0</v>
      </c>
      <c r="Q57" s="49">
        <f t="shared" ref="Q57:Q72" si="30">+L57/3</f>
        <v>0</v>
      </c>
      <c r="R57" s="50">
        <f t="shared" ref="R57:R72" si="31">+M57/3</f>
        <v>0</v>
      </c>
      <c r="S57" s="47">
        <f t="shared" ref="S57:S72" si="32">+N57/3</f>
        <v>0</v>
      </c>
      <c r="T57" s="209">
        <f t="shared" ref="T57:T72" si="33">+O57/3</f>
        <v>0</v>
      </c>
      <c r="U57" s="54">
        <f t="shared" ref="U57:U72" si="34">IFERROR(+H57/(P57+Q57+R57+S57+T57),0)</f>
        <v>0</v>
      </c>
    </row>
    <row r="58" spans="1:21" x14ac:dyDescent="0.25">
      <c r="A58" s="154" t="s">
        <v>50</v>
      </c>
      <c r="B58" s="47">
        <f>'DAY2'!H58</f>
        <v>0</v>
      </c>
      <c r="C58" s="48">
        <v>0</v>
      </c>
      <c r="D58" s="49">
        <v>0</v>
      </c>
      <c r="E58" s="50">
        <v>0</v>
      </c>
      <c r="F58" s="47">
        <v>0</v>
      </c>
      <c r="G58" s="163">
        <v>0</v>
      </c>
      <c r="H58" s="49">
        <f>+(Table1433[[#This Row],[OPENING ]]+Table1433[[#This Row],[RECEIPTS]]+Table1433[[#This Row],[RETURNS]])-(Table1433[[#This Row],[EXCHANGED]]+Table1433[[#This Row],[SALES]]+Table1433[[#This Row],[ISSUES]])</f>
        <v>0</v>
      </c>
      <c r="I58" s="48"/>
      <c r="J58" s="51">
        <f t="shared" si="28"/>
        <v>0</v>
      </c>
      <c r="K58" s="48">
        <f>'DAY2'!K58+'DAY3'!C58</f>
        <v>0</v>
      </c>
      <c r="L58" s="49">
        <f>'DAY2'!L58+'DAY3'!D58</f>
        <v>0</v>
      </c>
      <c r="M58" s="51">
        <f>'DAY2'!M58+'DAY3'!E58</f>
        <v>0</v>
      </c>
      <c r="N58" s="47">
        <f>'DAY2'!N58+'DAY3'!F58</f>
        <v>0</v>
      </c>
      <c r="O58" s="209">
        <f>'DAY2'!O58+'DAY3'!G58</f>
        <v>0</v>
      </c>
      <c r="P58" s="48">
        <f t="shared" si="29"/>
        <v>0</v>
      </c>
      <c r="Q58" s="49">
        <f t="shared" si="30"/>
        <v>0</v>
      </c>
      <c r="R58" s="50">
        <f t="shared" si="31"/>
        <v>0</v>
      </c>
      <c r="S58" s="47">
        <f t="shared" si="32"/>
        <v>0</v>
      </c>
      <c r="T58" s="209">
        <f t="shared" si="33"/>
        <v>0</v>
      </c>
      <c r="U58" s="54">
        <f t="shared" si="34"/>
        <v>0</v>
      </c>
    </row>
    <row r="59" spans="1:21" x14ac:dyDescent="0.25">
      <c r="A59" s="154" t="s">
        <v>51</v>
      </c>
      <c r="B59" s="47">
        <f>'DAY2'!H59</f>
        <v>0</v>
      </c>
      <c r="C59" s="48">
        <v>0</v>
      </c>
      <c r="D59" s="49">
        <v>0</v>
      </c>
      <c r="E59" s="50">
        <v>0</v>
      </c>
      <c r="F59" s="47">
        <v>0</v>
      </c>
      <c r="G59" s="163">
        <v>0</v>
      </c>
      <c r="H59" s="49">
        <f>+(Table1433[[#This Row],[OPENING ]]+Table1433[[#This Row],[RECEIPTS]]+Table1433[[#This Row],[RETURNS]])-(Table1433[[#This Row],[EXCHANGED]]+Table1433[[#This Row],[SALES]]+Table1433[[#This Row],[ISSUES]])</f>
        <v>0</v>
      </c>
      <c r="I59" s="48"/>
      <c r="J59" s="51">
        <f t="shared" si="28"/>
        <v>0</v>
      </c>
      <c r="K59" s="48">
        <f>'DAY2'!K59+'DAY3'!C59</f>
        <v>0</v>
      </c>
      <c r="L59" s="49">
        <f>'DAY2'!L59+'DAY3'!D59</f>
        <v>0</v>
      </c>
      <c r="M59" s="51">
        <f>'DAY2'!M59+'DAY3'!E59</f>
        <v>0</v>
      </c>
      <c r="N59" s="47">
        <f>'DAY2'!N59+'DAY3'!F59</f>
        <v>0</v>
      </c>
      <c r="O59" s="209">
        <f>'DAY2'!O59+'DAY3'!G59</f>
        <v>0</v>
      </c>
      <c r="P59" s="48">
        <f t="shared" si="29"/>
        <v>0</v>
      </c>
      <c r="Q59" s="49">
        <f t="shared" si="30"/>
        <v>0</v>
      </c>
      <c r="R59" s="50">
        <f t="shared" si="31"/>
        <v>0</v>
      </c>
      <c r="S59" s="47">
        <f t="shared" si="32"/>
        <v>0</v>
      </c>
      <c r="T59" s="209">
        <f t="shared" si="33"/>
        <v>0</v>
      </c>
      <c r="U59" s="54">
        <f t="shared" si="34"/>
        <v>0</v>
      </c>
    </row>
    <row r="60" spans="1:21" x14ac:dyDescent="0.25">
      <c r="A60" s="154" t="s">
        <v>52</v>
      </c>
      <c r="B60" s="47">
        <f>'DAY2'!H60</f>
        <v>0</v>
      </c>
      <c r="C60" s="48">
        <v>0</v>
      </c>
      <c r="D60" s="49">
        <v>0</v>
      </c>
      <c r="E60" s="50">
        <v>0</v>
      </c>
      <c r="F60" s="47">
        <v>0</v>
      </c>
      <c r="G60" s="163">
        <v>0</v>
      </c>
      <c r="H60" s="49">
        <f>+(Table1433[[#This Row],[OPENING ]]+Table1433[[#This Row],[RECEIPTS]]+Table1433[[#This Row],[RETURNS]])-(Table1433[[#This Row],[EXCHANGED]]+Table1433[[#This Row],[SALES]]+Table1433[[#This Row],[ISSUES]])</f>
        <v>0</v>
      </c>
      <c r="I60" s="48"/>
      <c r="J60" s="51">
        <f t="shared" si="28"/>
        <v>0</v>
      </c>
      <c r="K60" s="48">
        <f>'DAY2'!K60+'DAY3'!C60</f>
        <v>0</v>
      </c>
      <c r="L60" s="49">
        <f>'DAY2'!L60+'DAY3'!D60</f>
        <v>0</v>
      </c>
      <c r="M60" s="51">
        <f>'DAY2'!M60+'DAY3'!E60</f>
        <v>0</v>
      </c>
      <c r="N60" s="47">
        <f>'DAY2'!N60+'DAY3'!F60</f>
        <v>0</v>
      </c>
      <c r="O60" s="209">
        <f>'DAY2'!O60+'DAY3'!G60</f>
        <v>0</v>
      </c>
      <c r="P60" s="48">
        <f t="shared" si="29"/>
        <v>0</v>
      </c>
      <c r="Q60" s="49">
        <f t="shared" si="30"/>
        <v>0</v>
      </c>
      <c r="R60" s="50">
        <f t="shared" si="31"/>
        <v>0</v>
      </c>
      <c r="S60" s="47">
        <f t="shared" si="32"/>
        <v>0</v>
      </c>
      <c r="T60" s="209">
        <f t="shared" si="33"/>
        <v>0</v>
      </c>
      <c r="U60" s="54">
        <f t="shared" si="34"/>
        <v>0</v>
      </c>
    </row>
    <row r="61" spans="1:21" x14ac:dyDescent="0.25">
      <c r="A61" s="154" t="s">
        <v>53</v>
      </c>
      <c r="B61" s="47">
        <f>'DAY2'!H61</f>
        <v>0</v>
      </c>
      <c r="C61" s="48">
        <v>0</v>
      </c>
      <c r="D61" s="49">
        <v>0</v>
      </c>
      <c r="E61" s="50">
        <v>0</v>
      </c>
      <c r="F61" s="47">
        <v>0</v>
      </c>
      <c r="G61" s="163">
        <v>0</v>
      </c>
      <c r="H61" s="49">
        <f>+(Table1433[[#This Row],[OPENING ]]+Table1433[[#This Row],[RECEIPTS]]+Table1433[[#This Row],[RETURNS]])-(Table1433[[#This Row],[EXCHANGED]]+Table1433[[#This Row],[SALES]]+Table1433[[#This Row],[ISSUES]])</f>
        <v>0</v>
      </c>
      <c r="I61" s="48"/>
      <c r="J61" s="51">
        <f t="shared" si="28"/>
        <v>0</v>
      </c>
      <c r="K61" s="48">
        <f>'DAY2'!K61+'DAY3'!C61</f>
        <v>0</v>
      </c>
      <c r="L61" s="49">
        <f>'DAY2'!L61+'DAY3'!D61</f>
        <v>0</v>
      </c>
      <c r="M61" s="51">
        <f>'DAY2'!M61+'DAY3'!E61</f>
        <v>0</v>
      </c>
      <c r="N61" s="47">
        <f>'DAY2'!N61+'DAY3'!F61</f>
        <v>0</v>
      </c>
      <c r="O61" s="209">
        <f>'DAY2'!O61+'DAY3'!G61</f>
        <v>0</v>
      </c>
      <c r="P61" s="48">
        <f t="shared" si="29"/>
        <v>0</v>
      </c>
      <c r="Q61" s="49">
        <f t="shared" si="30"/>
        <v>0</v>
      </c>
      <c r="R61" s="50">
        <f t="shared" si="31"/>
        <v>0</v>
      </c>
      <c r="S61" s="47">
        <f t="shared" si="32"/>
        <v>0</v>
      </c>
      <c r="T61" s="209">
        <f t="shared" si="33"/>
        <v>0</v>
      </c>
      <c r="U61" s="54">
        <f t="shared" si="34"/>
        <v>0</v>
      </c>
    </row>
    <row r="62" spans="1:21" x14ac:dyDescent="0.25">
      <c r="A62" s="154" t="s">
        <v>54</v>
      </c>
      <c r="B62" s="47">
        <f>'DAY2'!H62</f>
        <v>0</v>
      </c>
      <c r="C62" s="48">
        <v>0</v>
      </c>
      <c r="D62" s="49">
        <v>0</v>
      </c>
      <c r="E62" s="50">
        <v>0</v>
      </c>
      <c r="F62" s="47">
        <v>0</v>
      </c>
      <c r="G62" s="163">
        <v>0</v>
      </c>
      <c r="H62" s="49">
        <f>+(Table1433[[#This Row],[OPENING ]]+Table1433[[#This Row],[RECEIPTS]]+Table1433[[#This Row],[RETURNS]])-(Table1433[[#This Row],[EXCHANGED]]+Table1433[[#This Row],[SALES]]+Table1433[[#This Row],[ISSUES]])</f>
        <v>0</v>
      </c>
      <c r="I62" s="48"/>
      <c r="J62" s="51">
        <f t="shared" si="28"/>
        <v>0</v>
      </c>
      <c r="K62" s="48">
        <f>'DAY2'!K62+'DAY3'!C62</f>
        <v>0</v>
      </c>
      <c r="L62" s="49">
        <f>'DAY2'!L62+'DAY3'!D62</f>
        <v>0</v>
      </c>
      <c r="M62" s="51">
        <f>'DAY2'!M62+'DAY3'!E62</f>
        <v>0</v>
      </c>
      <c r="N62" s="47">
        <f>'DAY2'!N62+'DAY3'!F62</f>
        <v>0</v>
      </c>
      <c r="O62" s="209">
        <f>'DAY2'!O62+'DAY3'!G62</f>
        <v>0</v>
      </c>
      <c r="P62" s="48">
        <f t="shared" si="29"/>
        <v>0</v>
      </c>
      <c r="Q62" s="49">
        <f t="shared" si="30"/>
        <v>0</v>
      </c>
      <c r="R62" s="50">
        <f t="shared" si="31"/>
        <v>0</v>
      </c>
      <c r="S62" s="47">
        <f t="shared" si="32"/>
        <v>0</v>
      </c>
      <c r="T62" s="209">
        <f t="shared" si="33"/>
        <v>0</v>
      </c>
      <c r="U62" s="54">
        <f t="shared" si="34"/>
        <v>0</v>
      </c>
    </row>
    <row r="63" spans="1:21" x14ac:dyDescent="0.25">
      <c r="A63" s="154" t="s">
        <v>109</v>
      </c>
      <c r="B63" s="47">
        <f>'DAY2'!H63</f>
        <v>0</v>
      </c>
      <c r="C63" s="48">
        <v>0</v>
      </c>
      <c r="D63" s="49">
        <v>0</v>
      </c>
      <c r="E63" s="50">
        <v>0</v>
      </c>
      <c r="F63" s="47">
        <v>0</v>
      </c>
      <c r="G63" s="163">
        <v>0</v>
      </c>
      <c r="H63" s="49">
        <f>+(Table1433[[#This Row],[OPENING ]]+Table1433[[#This Row],[RECEIPTS]]+Table1433[[#This Row],[RETURNS]])-(Table1433[[#This Row],[EXCHANGED]]+Table1433[[#This Row],[SALES]]+Table1433[[#This Row],[ISSUES]])</f>
        <v>0</v>
      </c>
      <c r="I63" s="48"/>
      <c r="J63" s="51">
        <f t="shared" si="28"/>
        <v>0</v>
      </c>
      <c r="K63" s="48">
        <f>'DAY2'!K63+'DAY3'!C63</f>
        <v>0</v>
      </c>
      <c r="L63" s="49">
        <f>'DAY2'!L63+'DAY3'!D63</f>
        <v>0</v>
      </c>
      <c r="M63" s="51">
        <f>'DAY2'!M63+'DAY3'!E63</f>
        <v>0</v>
      </c>
      <c r="N63" s="47">
        <f>'DAY2'!N63+'DAY3'!F63</f>
        <v>0</v>
      </c>
      <c r="O63" s="209">
        <f>'DAY2'!O63+'DAY3'!G63</f>
        <v>0</v>
      </c>
      <c r="P63" s="48">
        <f t="shared" si="29"/>
        <v>0</v>
      </c>
      <c r="Q63" s="49">
        <f t="shared" si="30"/>
        <v>0</v>
      </c>
      <c r="R63" s="50">
        <f t="shared" si="31"/>
        <v>0</v>
      </c>
      <c r="S63" s="47">
        <f t="shared" si="32"/>
        <v>0</v>
      </c>
      <c r="T63" s="209">
        <f t="shared" si="33"/>
        <v>0</v>
      </c>
      <c r="U63" s="54">
        <f t="shared" si="34"/>
        <v>0</v>
      </c>
    </row>
    <row r="64" spans="1:21" x14ac:dyDescent="0.25">
      <c r="A64" s="154" t="s">
        <v>112</v>
      </c>
      <c r="B64" s="47">
        <f>'DAY2'!H64</f>
        <v>0</v>
      </c>
      <c r="C64" s="48">
        <v>0</v>
      </c>
      <c r="D64" s="49">
        <v>0</v>
      </c>
      <c r="E64" s="50">
        <v>0</v>
      </c>
      <c r="F64" s="47">
        <v>0</v>
      </c>
      <c r="G64" s="163">
        <v>0</v>
      </c>
      <c r="H64" s="49">
        <f>+(Table1433[[#This Row],[OPENING ]]+Table1433[[#This Row],[RECEIPTS]]+Table1433[[#This Row],[RETURNS]])-(Table1433[[#This Row],[EXCHANGED]]+Table1433[[#This Row],[SALES]]+Table1433[[#This Row],[ISSUES]])</f>
        <v>0</v>
      </c>
      <c r="I64" s="48"/>
      <c r="J64" s="51">
        <f t="shared" si="28"/>
        <v>0</v>
      </c>
      <c r="K64" s="48">
        <f>'DAY2'!K64+'DAY3'!C64</f>
        <v>0</v>
      </c>
      <c r="L64" s="49">
        <f>'DAY2'!L64+'DAY3'!D64</f>
        <v>0</v>
      </c>
      <c r="M64" s="51">
        <f>'DAY2'!M64+'DAY3'!E64</f>
        <v>0</v>
      </c>
      <c r="N64" s="47">
        <f>'DAY2'!N64+'DAY3'!F64</f>
        <v>0</v>
      </c>
      <c r="O64" s="209">
        <f>'DAY2'!O64+'DAY3'!G64</f>
        <v>0</v>
      </c>
      <c r="P64" s="48">
        <f t="shared" si="29"/>
        <v>0</v>
      </c>
      <c r="Q64" s="49">
        <f t="shared" si="30"/>
        <v>0</v>
      </c>
      <c r="R64" s="50">
        <f t="shared" si="31"/>
        <v>0</v>
      </c>
      <c r="S64" s="47">
        <f t="shared" si="32"/>
        <v>0</v>
      </c>
      <c r="T64" s="209">
        <f t="shared" si="33"/>
        <v>0</v>
      </c>
      <c r="U64" s="54">
        <f t="shared" si="34"/>
        <v>0</v>
      </c>
    </row>
    <row r="65" spans="1:21" x14ac:dyDescent="0.25">
      <c r="A65" s="154" t="s">
        <v>115</v>
      </c>
      <c r="B65" s="47">
        <f>'DAY2'!H65</f>
        <v>0</v>
      </c>
      <c r="C65" s="48">
        <v>0</v>
      </c>
      <c r="D65" s="49">
        <v>0</v>
      </c>
      <c r="E65" s="50">
        <v>0</v>
      </c>
      <c r="F65" s="47">
        <v>0</v>
      </c>
      <c r="G65" s="163">
        <v>0</v>
      </c>
      <c r="H65" s="49">
        <f>+(Table1433[[#This Row],[OPENING ]]+Table1433[[#This Row],[RECEIPTS]]+Table1433[[#This Row],[RETURNS]])-(Table1433[[#This Row],[EXCHANGED]]+Table1433[[#This Row],[SALES]]+Table1433[[#This Row],[ISSUES]])</f>
        <v>0</v>
      </c>
      <c r="I65" s="48"/>
      <c r="J65" s="51">
        <f t="shared" si="28"/>
        <v>0</v>
      </c>
      <c r="K65" s="48">
        <f>'DAY2'!K65+'DAY3'!C65</f>
        <v>0</v>
      </c>
      <c r="L65" s="49">
        <f>'DAY2'!L65+'DAY3'!D65</f>
        <v>0</v>
      </c>
      <c r="M65" s="51">
        <f>'DAY2'!M65+'DAY3'!E65</f>
        <v>0</v>
      </c>
      <c r="N65" s="47">
        <f>'DAY2'!N65+'DAY3'!F65</f>
        <v>0</v>
      </c>
      <c r="O65" s="209">
        <f>'DAY2'!O65+'DAY3'!G65</f>
        <v>0</v>
      </c>
      <c r="P65" s="48">
        <f t="shared" si="29"/>
        <v>0</v>
      </c>
      <c r="Q65" s="49">
        <f t="shared" si="30"/>
        <v>0</v>
      </c>
      <c r="R65" s="50">
        <f t="shared" si="31"/>
        <v>0</v>
      </c>
      <c r="S65" s="47">
        <f t="shared" si="32"/>
        <v>0</v>
      </c>
      <c r="T65" s="209">
        <f t="shared" si="33"/>
        <v>0</v>
      </c>
      <c r="U65" s="54">
        <f t="shared" si="34"/>
        <v>0</v>
      </c>
    </row>
    <row r="66" spans="1:21" x14ac:dyDescent="0.25">
      <c r="A66" s="154" t="s">
        <v>116</v>
      </c>
      <c r="B66" s="47">
        <f>'DAY2'!H66</f>
        <v>2006.84</v>
      </c>
      <c r="C66" s="48">
        <v>0</v>
      </c>
      <c r="D66" s="49">
        <v>0</v>
      </c>
      <c r="E66" s="50">
        <v>0</v>
      </c>
      <c r="F66" s="47">
        <v>0</v>
      </c>
      <c r="G66" s="163">
        <v>0</v>
      </c>
      <c r="H66" s="49">
        <f>+(Table1433[[#This Row],[OPENING ]]+Table1433[[#This Row],[RECEIPTS]]+Table1433[[#This Row],[RETURNS]])-(Table1433[[#This Row],[EXCHANGED]]+Table1433[[#This Row],[SALES]]+Table1433[[#This Row],[ISSUES]])</f>
        <v>2006.84</v>
      </c>
      <c r="I66" s="48">
        <v>2006.84</v>
      </c>
      <c r="J66" s="51">
        <f t="shared" si="28"/>
        <v>0</v>
      </c>
      <c r="K66" s="48">
        <f>'DAY2'!K66+'DAY3'!C66</f>
        <v>0</v>
      </c>
      <c r="L66" s="49">
        <f>'DAY2'!L66+'DAY3'!D66</f>
        <v>0</v>
      </c>
      <c r="M66" s="51">
        <f>'DAY2'!M66+'DAY3'!E66</f>
        <v>0</v>
      </c>
      <c r="N66" s="47">
        <f>'DAY2'!N66+'DAY3'!F66</f>
        <v>0</v>
      </c>
      <c r="O66" s="209">
        <f>'DAY2'!O66+'DAY3'!G66</f>
        <v>0</v>
      </c>
      <c r="P66" s="48">
        <f t="shared" si="29"/>
        <v>0</v>
      </c>
      <c r="Q66" s="49">
        <f t="shared" si="30"/>
        <v>0</v>
      </c>
      <c r="R66" s="50">
        <f t="shared" si="31"/>
        <v>0</v>
      </c>
      <c r="S66" s="47">
        <f t="shared" si="32"/>
        <v>0</v>
      </c>
      <c r="T66" s="209">
        <f t="shared" si="33"/>
        <v>0</v>
      </c>
      <c r="U66" s="54">
        <f t="shared" si="34"/>
        <v>0</v>
      </c>
    </row>
    <row r="67" spans="1:21" x14ac:dyDescent="0.25">
      <c r="A67" s="154" t="s">
        <v>121</v>
      </c>
      <c r="B67" s="47">
        <f>'DAY2'!H67</f>
        <v>0</v>
      </c>
      <c r="C67" s="48">
        <v>0</v>
      </c>
      <c r="D67" s="49">
        <v>0</v>
      </c>
      <c r="E67" s="50">
        <v>0</v>
      </c>
      <c r="F67" s="47">
        <v>0</v>
      </c>
      <c r="G67" s="163">
        <v>0</v>
      </c>
      <c r="H67" s="49">
        <f>+(Table1433[[#This Row],[OPENING ]]+Table1433[[#This Row],[RECEIPTS]]+Table1433[[#This Row],[RETURNS]])-(Table1433[[#This Row],[EXCHANGED]]+Table1433[[#This Row],[SALES]]+Table1433[[#This Row],[ISSUES]])</f>
        <v>0</v>
      </c>
      <c r="I67" s="48"/>
      <c r="J67" s="51">
        <f t="shared" si="28"/>
        <v>0</v>
      </c>
      <c r="K67" s="48">
        <f>'DAY2'!K67+'DAY3'!C67</f>
        <v>0</v>
      </c>
      <c r="L67" s="49">
        <f>'DAY2'!L67+'DAY3'!D67</f>
        <v>0</v>
      </c>
      <c r="M67" s="51">
        <f>'DAY2'!M67+'DAY3'!E67</f>
        <v>0</v>
      </c>
      <c r="N67" s="47">
        <f>'DAY2'!N67+'DAY3'!F67</f>
        <v>0</v>
      </c>
      <c r="O67" s="209">
        <f>'DAY2'!O67+'DAY3'!G67</f>
        <v>0</v>
      </c>
      <c r="P67" s="48">
        <f t="shared" si="29"/>
        <v>0</v>
      </c>
      <c r="Q67" s="49">
        <f t="shared" si="30"/>
        <v>0</v>
      </c>
      <c r="R67" s="50">
        <f t="shared" si="31"/>
        <v>0</v>
      </c>
      <c r="S67" s="47">
        <f t="shared" si="32"/>
        <v>0</v>
      </c>
      <c r="T67" s="209">
        <f t="shared" si="33"/>
        <v>0</v>
      </c>
      <c r="U67" s="54">
        <f t="shared" si="34"/>
        <v>0</v>
      </c>
    </row>
    <row r="68" spans="1:21" x14ac:dyDescent="0.25">
      <c r="A68" s="154" t="s">
        <v>120</v>
      </c>
      <c r="B68" s="47">
        <f>'DAY2'!H68</f>
        <v>150.30000000000001</v>
      </c>
      <c r="C68" s="48">
        <v>0</v>
      </c>
      <c r="D68" s="49">
        <v>0</v>
      </c>
      <c r="E68" s="50">
        <v>0</v>
      </c>
      <c r="F68" s="47">
        <v>0</v>
      </c>
      <c r="G68" s="163">
        <v>0</v>
      </c>
      <c r="H68" s="49">
        <f>+(Table1433[[#This Row],[OPENING ]]+Table1433[[#This Row],[RECEIPTS]]+Table1433[[#This Row],[RETURNS]])-(Table1433[[#This Row],[EXCHANGED]]+Table1433[[#This Row],[SALES]]+Table1433[[#This Row],[ISSUES]])</f>
        <v>150.30000000000001</v>
      </c>
      <c r="I68" s="48">
        <v>150.30000000000001</v>
      </c>
      <c r="J68" s="51">
        <f t="shared" si="28"/>
        <v>0</v>
      </c>
      <c r="K68" s="48">
        <f>'DAY2'!K68+'DAY3'!C68</f>
        <v>0</v>
      </c>
      <c r="L68" s="49">
        <f>'DAY2'!L68+'DAY3'!D68</f>
        <v>0</v>
      </c>
      <c r="M68" s="51">
        <f>'DAY2'!M68+'DAY3'!E68</f>
        <v>0</v>
      </c>
      <c r="N68" s="47">
        <f>'DAY2'!N68+'DAY3'!F68</f>
        <v>0</v>
      </c>
      <c r="O68" s="209">
        <f>'DAY2'!O68+'DAY3'!G68</f>
        <v>0</v>
      </c>
      <c r="P68" s="48">
        <f t="shared" si="29"/>
        <v>0</v>
      </c>
      <c r="Q68" s="49">
        <f t="shared" si="30"/>
        <v>0</v>
      </c>
      <c r="R68" s="50">
        <f t="shared" si="31"/>
        <v>0</v>
      </c>
      <c r="S68" s="47">
        <f t="shared" si="32"/>
        <v>0</v>
      </c>
      <c r="T68" s="209">
        <f t="shared" si="33"/>
        <v>0</v>
      </c>
      <c r="U68" s="54">
        <f t="shared" si="34"/>
        <v>0</v>
      </c>
    </row>
    <row r="69" spans="1:21" x14ac:dyDescent="0.25">
      <c r="A69" s="154" t="s">
        <v>122</v>
      </c>
      <c r="B69" s="47">
        <f>'DAY2'!H69</f>
        <v>0</v>
      </c>
      <c r="C69" s="48">
        <v>0</v>
      </c>
      <c r="D69" s="49">
        <v>0</v>
      </c>
      <c r="E69" s="50">
        <v>0</v>
      </c>
      <c r="F69" s="47">
        <v>0</v>
      </c>
      <c r="G69" s="163">
        <v>0</v>
      </c>
      <c r="H69" s="49">
        <f>+(Table1433[[#This Row],[OPENING ]]+Table1433[[#This Row],[RECEIPTS]]+Table1433[[#This Row],[RETURNS]])-(Table1433[[#This Row],[EXCHANGED]]+Table1433[[#This Row],[SALES]]+Table1433[[#This Row],[ISSUES]])</f>
        <v>0</v>
      </c>
      <c r="I69" s="48"/>
      <c r="J69" s="51">
        <f t="shared" si="28"/>
        <v>0</v>
      </c>
      <c r="K69" s="48">
        <f>'DAY2'!K69+'DAY3'!C69</f>
        <v>0</v>
      </c>
      <c r="L69" s="49">
        <f>'DAY2'!L69+'DAY3'!D69</f>
        <v>0</v>
      </c>
      <c r="M69" s="51">
        <f>'DAY2'!M69+'DAY3'!E69</f>
        <v>0</v>
      </c>
      <c r="N69" s="47">
        <f>'DAY2'!N69+'DAY3'!F69</f>
        <v>0</v>
      </c>
      <c r="O69" s="209">
        <f>'DAY2'!O69+'DAY3'!G69</f>
        <v>0</v>
      </c>
      <c r="P69" s="48">
        <f t="shared" si="29"/>
        <v>0</v>
      </c>
      <c r="Q69" s="49">
        <f t="shared" si="30"/>
        <v>0</v>
      </c>
      <c r="R69" s="50">
        <f t="shared" si="31"/>
        <v>0</v>
      </c>
      <c r="S69" s="47">
        <f t="shared" si="32"/>
        <v>0</v>
      </c>
      <c r="T69" s="209">
        <f t="shared" si="33"/>
        <v>0</v>
      </c>
      <c r="U69" s="54">
        <f t="shared" si="34"/>
        <v>0</v>
      </c>
    </row>
    <row r="70" spans="1:21" x14ac:dyDescent="0.25">
      <c r="A70" s="154" t="s">
        <v>137</v>
      </c>
      <c r="B70" s="47">
        <f>'DAY2'!H70</f>
        <v>0</v>
      </c>
      <c r="C70" s="48">
        <v>0</v>
      </c>
      <c r="D70" s="49">
        <v>0</v>
      </c>
      <c r="E70" s="50">
        <v>0</v>
      </c>
      <c r="F70" s="47">
        <v>0</v>
      </c>
      <c r="G70" s="163">
        <v>0</v>
      </c>
      <c r="H70" s="49">
        <f>+(Table1433[[#This Row],[OPENING ]]+Table1433[[#This Row],[RECEIPTS]]+Table1433[[#This Row],[RETURNS]])-(Table1433[[#This Row],[EXCHANGED]]+Table1433[[#This Row],[SALES]]+Table1433[[#This Row],[ISSUES]])</f>
        <v>0</v>
      </c>
      <c r="I70" s="48"/>
      <c r="J70" s="51">
        <f t="shared" si="28"/>
        <v>0</v>
      </c>
      <c r="K70" s="48">
        <f>'DAY2'!K70+'DAY3'!C70</f>
        <v>0</v>
      </c>
      <c r="L70" s="49">
        <f>'DAY2'!L70+'DAY3'!D70</f>
        <v>0</v>
      </c>
      <c r="M70" s="51">
        <f>'DAY2'!M70+'DAY3'!E70</f>
        <v>0</v>
      </c>
      <c r="N70" s="47">
        <f>'DAY2'!N70+'DAY3'!F70</f>
        <v>0</v>
      </c>
      <c r="O70" s="209">
        <f>'DAY2'!O70+'DAY3'!G70</f>
        <v>0</v>
      </c>
      <c r="P70" s="48">
        <f t="shared" si="29"/>
        <v>0</v>
      </c>
      <c r="Q70" s="49">
        <f t="shared" si="30"/>
        <v>0</v>
      </c>
      <c r="R70" s="50">
        <f t="shared" si="31"/>
        <v>0</v>
      </c>
      <c r="S70" s="47">
        <f t="shared" si="32"/>
        <v>0</v>
      </c>
      <c r="T70" s="209">
        <f t="shared" si="33"/>
        <v>0</v>
      </c>
      <c r="U70" s="54">
        <f t="shared" si="34"/>
        <v>0</v>
      </c>
    </row>
    <row r="71" spans="1:21" x14ac:dyDescent="0.25">
      <c r="A71" s="154" t="s">
        <v>141</v>
      </c>
      <c r="B71" s="47">
        <f>'DAY2'!H71</f>
        <v>187.6</v>
      </c>
      <c r="C71" s="48">
        <v>0</v>
      </c>
      <c r="D71" s="49">
        <v>0</v>
      </c>
      <c r="E71" s="50">
        <v>0</v>
      </c>
      <c r="F71" s="47">
        <v>0</v>
      </c>
      <c r="G71" s="163">
        <v>0</v>
      </c>
      <c r="H71" s="49">
        <f>+(Table1433[[#This Row],[OPENING ]]+Table1433[[#This Row],[RECEIPTS]]+Table1433[[#This Row],[RETURNS]])-(Table1433[[#This Row],[EXCHANGED]]+Table1433[[#This Row],[SALES]]+Table1433[[#This Row],[ISSUES]])</f>
        <v>187.6</v>
      </c>
      <c r="I71" s="48">
        <v>187.6</v>
      </c>
      <c r="J71" s="51">
        <f t="shared" si="28"/>
        <v>0</v>
      </c>
      <c r="K71" s="48">
        <f>'DAY2'!K71+'DAY3'!C71</f>
        <v>0</v>
      </c>
      <c r="L71" s="49">
        <f>'DAY2'!L71+'DAY3'!D71</f>
        <v>0</v>
      </c>
      <c r="M71" s="51">
        <f>'DAY2'!M71+'DAY3'!E71</f>
        <v>0</v>
      </c>
      <c r="N71" s="47">
        <f>'DAY2'!N71+'DAY3'!F71</f>
        <v>0</v>
      </c>
      <c r="O71" s="209">
        <f>'DAY2'!O71+'DAY3'!G71</f>
        <v>0</v>
      </c>
      <c r="P71" s="48">
        <f t="shared" si="29"/>
        <v>0</v>
      </c>
      <c r="Q71" s="49">
        <f t="shared" si="30"/>
        <v>0</v>
      </c>
      <c r="R71" s="50">
        <f t="shared" si="31"/>
        <v>0</v>
      </c>
      <c r="S71" s="47">
        <f t="shared" si="32"/>
        <v>0</v>
      </c>
      <c r="T71" s="209">
        <f t="shared" si="33"/>
        <v>0</v>
      </c>
      <c r="U71" s="54">
        <f t="shared" si="34"/>
        <v>0</v>
      </c>
    </row>
    <row r="72" spans="1:21" ht="15.75" thickBot="1" x14ac:dyDescent="0.3">
      <c r="A72" s="154" t="s">
        <v>142</v>
      </c>
      <c r="B72" s="47">
        <f>'DAY2'!H72</f>
        <v>1730</v>
      </c>
      <c r="C72" s="48">
        <v>0</v>
      </c>
      <c r="D72" s="49">
        <v>0</v>
      </c>
      <c r="E72" s="50">
        <v>0</v>
      </c>
      <c r="F72" s="47">
        <v>0</v>
      </c>
      <c r="G72" s="163">
        <v>0</v>
      </c>
      <c r="H72" s="49">
        <f>+(Table1433[[#This Row],[OPENING ]]+Table1433[[#This Row],[RECEIPTS]]+Table1433[[#This Row],[RETURNS]])-(Table1433[[#This Row],[EXCHANGED]]+Table1433[[#This Row],[SALES]]+Table1433[[#This Row],[ISSUES]])</f>
        <v>1730</v>
      </c>
      <c r="I72" s="48">
        <v>1730</v>
      </c>
      <c r="J72" s="51">
        <f t="shared" si="28"/>
        <v>0</v>
      </c>
      <c r="K72" s="48">
        <f>'DAY2'!K72+'DAY3'!C72</f>
        <v>0</v>
      </c>
      <c r="L72" s="49">
        <f>'DAY2'!L72+'DAY3'!D72</f>
        <v>0</v>
      </c>
      <c r="M72" s="51">
        <f>'DAY2'!M72+'DAY3'!E72</f>
        <v>0</v>
      </c>
      <c r="N72" s="47">
        <f>'DAY2'!N72+'DAY3'!F72</f>
        <v>0</v>
      </c>
      <c r="O72" s="209">
        <f>'DAY2'!O72+'DAY3'!G72</f>
        <v>0</v>
      </c>
      <c r="P72" s="48">
        <f t="shared" si="29"/>
        <v>0</v>
      </c>
      <c r="Q72" s="49">
        <f t="shared" si="30"/>
        <v>0</v>
      </c>
      <c r="R72" s="50">
        <f t="shared" si="31"/>
        <v>0</v>
      </c>
      <c r="S72" s="47">
        <f t="shared" si="32"/>
        <v>0</v>
      </c>
      <c r="T72" s="209">
        <f t="shared" si="33"/>
        <v>0</v>
      </c>
      <c r="U72" s="54">
        <f t="shared" si="34"/>
        <v>0</v>
      </c>
    </row>
    <row r="73" spans="1:21" ht="17.25" thickBot="1" x14ac:dyDescent="0.35">
      <c r="A73" s="85" t="s">
        <v>37</v>
      </c>
      <c r="B73" s="175">
        <f t="shared" ref="B73:I73" si="35">SUM(B41:B72)</f>
        <v>6527.5400000000009</v>
      </c>
      <c r="C73" s="176">
        <f t="shared" si="35"/>
        <v>0</v>
      </c>
      <c r="D73" s="177">
        <f t="shared" si="35"/>
        <v>0</v>
      </c>
      <c r="E73" s="178">
        <f t="shared" si="35"/>
        <v>0</v>
      </c>
      <c r="F73" s="175">
        <f t="shared" si="35"/>
        <v>0</v>
      </c>
      <c r="G73" s="262">
        <f t="shared" si="35"/>
        <v>0</v>
      </c>
      <c r="H73" s="177">
        <f t="shared" si="35"/>
        <v>6527.5400000000009</v>
      </c>
      <c r="I73" s="176">
        <f t="shared" si="35"/>
        <v>6527.5400000000009</v>
      </c>
      <c r="J73" s="98">
        <f>+I73-H73</f>
        <v>0</v>
      </c>
      <c r="K73" s="176">
        <f t="shared" ref="K73:T73" si="36">SUM(K41:K72)</f>
        <v>0</v>
      </c>
      <c r="L73" s="177">
        <f t="shared" si="36"/>
        <v>0</v>
      </c>
      <c r="M73" s="98">
        <f t="shared" si="36"/>
        <v>0</v>
      </c>
      <c r="N73" s="175">
        <f t="shared" si="36"/>
        <v>0</v>
      </c>
      <c r="O73" s="211">
        <f t="shared" si="36"/>
        <v>0</v>
      </c>
      <c r="P73" s="176">
        <f t="shared" si="36"/>
        <v>0</v>
      </c>
      <c r="Q73" s="177">
        <f t="shared" si="36"/>
        <v>0</v>
      </c>
      <c r="R73" s="178">
        <f t="shared" si="36"/>
        <v>0</v>
      </c>
      <c r="S73" s="175">
        <f t="shared" si="36"/>
        <v>0</v>
      </c>
      <c r="T73" s="211">
        <f t="shared" si="36"/>
        <v>0</v>
      </c>
      <c r="U73" s="96">
        <f t="shared" si="0"/>
        <v>0</v>
      </c>
    </row>
    <row r="74" spans="1:21" ht="15.75" x14ac:dyDescent="0.3">
      <c r="A74" s="78"/>
      <c r="B74" s="93"/>
      <c r="C74" s="56"/>
      <c r="D74" s="62"/>
      <c r="E74" s="63"/>
      <c r="F74" s="60"/>
      <c r="G74" s="169"/>
      <c r="H74" s="94"/>
      <c r="I74" s="56"/>
      <c r="J74" s="95"/>
      <c r="K74" s="56"/>
      <c r="L74" s="62"/>
      <c r="M74" s="221"/>
      <c r="N74" s="60"/>
      <c r="O74" s="218"/>
      <c r="P74" s="61"/>
      <c r="Q74" s="62"/>
      <c r="R74" s="63"/>
      <c r="S74" s="60"/>
      <c r="T74" s="214"/>
      <c r="U74" s="179"/>
    </row>
    <row r="75" spans="1:21" x14ac:dyDescent="0.25">
      <c r="A75" s="55" t="s">
        <v>38</v>
      </c>
      <c r="B75" s="47"/>
      <c r="C75" s="48"/>
      <c r="D75" s="49"/>
      <c r="E75" s="50"/>
      <c r="F75" s="47"/>
      <c r="G75" s="163"/>
      <c r="H75" s="49"/>
      <c r="I75" s="48"/>
      <c r="J75" s="51"/>
      <c r="K75" s="48"/>
      <c r="L75" s="49"/>
      <c r="M75" s="51"/>
      <c r="N75" s="47"/>
      <c r="O75" s="209"/>
      <c r="P75" s="48"/>
      <c r="Q75" s="49"/>
      <c r="R75" s="50"/>
      <c r="S75" s="47"/>
      <c r="T75" s="209"/>
      <c r="U75" s="54"/>
    </row>
    <row r="76" spans="1:21" x14ac:dyDescent="0.25">
      <c r="A76" s="152" t="s">
        <v>44</v>
      </c>
      <c r="B76" s="47">
        <f>'DAY2'!H76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163">
        <v>0</v>
      </c>
      <c r="H76" s="49">
        <f>+(Table1433[[#This Row],[OPENING ]]+Table1433[[#This Row],[RECEIPTS]]+Table1433[[#This Row],[RETURNS]])-(Table1433[[#This Row],[EXCHANGED]]+Table1433[[#This Row],[SALES]]+Table1433[[#This Row],[ISSUES]])</f>
        <v>1267.3399999999999</v>
      </c>
      <c r="I76" s="48">
        <v>1267.3399999999999</v>
      </c>
      <c r="J76" s="51">
        <f t="shared" si="22"/>
        <v>0</v>
      </c>
      <c r="K76" s="48">
        <f>'DAY2'!K76+'DAY3'!C76</f>
        <v>0</v>
      </c>
      <c r="L76" s="49">
        <f>'DAY2'!L76+'DAY3'!D76</f>
        <v>0</v>
      </c>
      <c r="M76" s="51">
        <f>'DAY2'!M76+'DAY3'!E76</f>
        <v>0</v>
      </c>
      <c r="N76" s="47">
        <f>'DAY2'!N76+'DAY3'!F76</f>
        <v>0</v>
      </c>
      <c r="O76" s="209">
        <f>'DAY2'!O76+'DAY3'!G76</f>
        <v>0</v>
      </c>
      <c r="P76" s="48">
        <f>+K76/3</f>
        <v>0</v>
      </c>
      <c r="Q76" s="49">
        <f>+L76/3</f>
        <v>0</v>
      </c>
      <c r="R76" s="50">
        <f>+M76/3</f>
        <v>0</v>
      </c>
      <c r="S76" s="47">
        <f>+N76/3</f>
        <v>0</v>
      </c>
      <c r="T76" s="209">
        <f>+O76/3</f>
        <v>0</v>
      </c>
      <c r="U76" s="54">
        <f t="shared" si="0"/>
        <v>0</v>
      </c>
    </row>
    <row r="77" spans="1:21" x14ac:dyDescent="0.25">
      <c r="A77" s="152" t="s">
        <v>35</v>
      </c>
      <c r="B77" s="47">
        <f>'DAY2'!H77</f>
        <v>96.1</v>
      </c>
      <c r="C77" s="48">
        <v>0</v>
      </c>
      <c r="D77" s="49">
        <v>0</v>
      </c>
      <c r="E77" s="50">
        <v>0</v>
      </c>
      <c r="F77" s="47">
        <v>0</v>
      </c>
      <c r="G77" s="163">
        <v>0</v>
      </c>
      <c r="H77" s="49">
        <f>+(Table1433[[#This Row],[OPENING ]]+Table1433[[#This Row],[RECEIPTS]]+Table1433[[#This Row],[RETURNS]])-(Table1433[[#This Row],[EXCHANGED]]+Table1433[[#This Row],[SALES]]+Table1433[[#This Row],[ISSUES]])</f>
        <v>96.1</v>
      </c>
      <c r="I77" s="48">
        <v>96.1</v>
      </c>
      <c r="J77" s="51">
        <f t="shared" si="22"/>
        <v>0</v>
      </c>
      <c r="K77" s="48">
        <f>'DAY2'!K77+'DAY3'!C77</f>
        <v>0</v>
      </c>
      <c r="L77" s="49">
        <f>'DAY2'!L77+'DAY3'!D77</f>
        <v>0</v>
      </c>
      <c r="M77" s="51">
        <f>'DAY2'!M77+'DAY3'!E77</f>
        <v>0</v>
      </c>
      <c r="N77" s="47">
        <f>'DAY2'!N77+'DAY3'!F77</f>
        <v>0</v>
      </c>
      <c r="O77" s="209">
        <f>'DAY2'!O77+'DAY3'!G77</f>
        <v>0</v>
      </c>
      <c r="P77" s="48">
        <f t="shared" ref="P77:P101" si="37">+K77/3</f>
        <v>0</v>
      </c>
      <c r="Q77" s="49">
        <f t="shared" ref="Q77:Q101" si="38">+L77/3</f>
        <v>0</v>
      </c>
      <c r="R77" s="50">
        <f t="shared" ref="R77:R101" si="39">+M77/3</f>
        <v>0</v>
      </c>
      <c r="S77" s="47">
        <f t="shared" ref="S77:S101" si="40">+N77/3</f>
        <v>0</v>
      </c>
      <c r="T77" s="209">
        <f t="shared" ref="T77:T101" si="41">+O77/3</f>
        <v>0</v>
      </c>
      <c r="U77" s="54">
        <f t="shared" si="0"/>
        <v>0</v>
      </c>
    </row>
    <row r="78" spans="1:21" x14ac:dyDescent="0.25">
      <c r="A78" s="192" t="s">
        <v>166</v>
      </c>
      <c r="B78" s="47">
        <f>'DAY2'!H78</f>
        <v>0</v>
      </c>
      <c r="C78" s="48">
        <v>0</v>
      </c>
      <c r="D78" s="49">
        <v>0</v>
      </c>
      <c r="E78" s="50">
        <v>0</v>
      </c>
      <c r="F78" s="47">
        <v>0</v>
      </c>
      <c r="G78" s="163">
        <v>0</v>
      </c>
      <c r="H78" s="49">
        <f>+(Table1433[[#This Row],[OPENING ]]+Table1433[[#This Row],[RECEIPTS]]+Table1433[[#This Row],[RETURNS]])-(Table1433[[#This Row],[EXCHANGED]]+Table1433[[#This Row],[SALES]]+Table1433[[#This Row],[ISSUES]])</f>
        <v>0</v>
      </c>
      <c r="I78" s="48"/>
      <c r="J78" s="51">
        <f t="shared" si="22"/>
        <v>0</v>
      </c>
      <c r="K78" s="48">
        <f>'DAY2'!K78+'DAY3'!C78</f>
        <v>0</v>
      </c>
      <c r="L78" s="49">
        <f>'DAY2'!L78+'DAY3'!D78</f>
        <v>0</v>
      </c>
      <c r="M78" s="51">
        <f>'DAY2'!M78+'DAY3'!E78</f>
        <v>0</v>
      </c>
      <c r="N78" s="47">
        <f>'DAY2'!N78+'DAY3'!F78</f>
        <v>0</v>
      </c>
      <c r="O78" s="209">
        <f>'DAY2'!O78+'DAY3'!G78</f>
        <v>0</v>
      </c>
      <c r="P78" s="48">
        <f t="shared" si="37"/>
        <v>0</v>
      </c>
      <c r="Q78" s="49">
        <f t="shared" si="38"/>
        <v>0</v>
      </c>
      <c r="R78" s="50">
        <f t="shared" si="39"/>
        <v>0</v>
      </c>
      <c r="S78" s="47">
        <f t="shared" si="40"/>
        <v>0</v>
      </c>
      <c r="T78" s="209">
        <f t="shared" si="41"/>
        <v>0</v>
      </c>
      <c r="U78" s="54">
        <f t="shared" si="0"/>
        <v>0</v>
      </c>
    </row>
    <row r="79" spans="1:21" x14ac:dyDescent="0.25">
      <c r="A79" s="153" t="s">
        <v>39</v>
      </c>
      <c r="B79" s="47">
        <f>'DAY2'!H79</f>
        <v>0</v>
      </c>
      <c r="C79" s="48">
        <v>0</v>
      </c>
      <c r="D79" s="49">
        <v>0</v>
      </c>
      <c r="E79" s="50">
        <v>0</v>
      </c>
      <c r="F79" s="47">
        <v>0</v>
      </c>
      <c r="G79" s="163">
        <v>0</v>
      </c>
      <c r="H79" s="49">
        <f>+(Table1433[[#This Row],[OPENING ]]+Table1433[[#This Row],[RECEIPTS]]+Table1433[[#This Row],[RETURNS]])-(Table1433[[#This Row],[EXCHANGED]]+Table1433[[#This Row],[SALES]]+Table1433[[#This Row],[ISSUES]])</f>
        <v>0</v>
      </c>
      <c r="I79" s="48"/>
      <c r="J79" s="51">
        <f t="shared" si="22"/>
        <v>0</v>
      </c>
      <c r="K79" s="48">
        <f>'DAY2'!K79+'DAY3'!C79</f>
        <v>0</v>
      </c>
      <c r="L79" s="49">
        <f>'DAY2'!L79+'DAY3'!D79</f>
        <v>0</v>
      </c>
      <c r="M79" s="51">
        <f>'DAY2'!M79+'DAY3'!E79</f>
        <v>0</v>
      </c>
      <c r="N79" s="47">
        <f>'DAY2'!N79+'DAY3'!F79</f>
        <v>0</v>
      </c>
      <c r="O79" s="209">
        <f>'DAY2'!O79+'DAY3'!G79</f>
        <v>0</v>
      </c>
      <c r="P79" s="48">
        <f t="shared" si="37"/>
        <v>0</v>
      </c>
      <c r="Q79" s="49">
        <f t="shared" si="38"/>
        <v>0</v>
      </c>
      <c r="R79" s="50">
        <f t="shared" si="39"/>
        <v>0</v>
      </c>
      <c r="S79" s="47">
        <f t="shared" si="40"/>
        <v>0</v>
      </c>
      <c r="T79" s="209">
        <f t="shared" si="41"/>
        <v>0</v>
      </c>
      <c r="U79" s="54">
        <f t="shared" si="0"/>
        <v>0</v>
      </c>
    </row>
    <row r="80" spans="1:21" x14ac:dyDescent="0.25">
      <c r="A80" s="152" t="s">
        <v>44</v>
      </c>
      <c r="B80" s="47">
        <f>'DAY2'!H80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163">
        <v>0</v>
      </c>
      <c r="H80" s="49">
        <f>+(Table1433[[#This Row],[OPENING ]]+Table1433[[#This Row],[RECEIPTS]]+Table1433[[#This Row],[RETURNS]])-(Table1433[[#This Row],[EXCHANGED]]+Table1433[[#This Row],[SALES]]+Table1433[[#This Row],[ISSUES]])</f>
        <v>1289.1400000000001</v>
      </c>
      <c r="I80" s="48">
        <v>1289.1400000000001</v>
      </c>
      <c r="J80" s="51">
        <f t="shared" si="22"/>
        <v>0</v>
      </c>
      <c r="K80" s="48">
        <f>'DAY2'!K80+'DAY3'!C80</f>
        <v>0</v>
      </c>
      <c r="L80" s="49">
        <f>'DAY2'!L80+'DAY3'!D80</f>
        <v>0</v>
      </c>
      <c r="M80" s="51">
        <f>'DAY2'!M80+'DAY3'!E80</f>
        <v>0</v>
      </c>
      <c r="N80" s="47">
        <f>'DAY2'!N80+'DAY3'!F80</f>
        <v>0</v>
      </c>
      <c r="O80" s="209">
        <f>'DAY2'!O80+'DAY3'!G80</f>
        <v>0</v>
      </c>
      <c r="P80" s="48">
        <f t="shared" si="37"/>
        <v>0</v>
      </c>
      <c r="Q80" s="49">
        <f t="shared" si="38"/>
        <v>0</v>
      </c>
      <c r="R80" s="50">
        <f t="shared" si="39"/>
        <v>0</v>
      </c>
      <c r="S80" s="47">
        <f t="shared" si="40"/>
        <v>0</v>
      </c>
      <c r="T80" s="209">
        <f t="shared" si="41"/>
        <v>0</v>
      </c>
      <c r="U80" s="54">
        <f t="shared" si="0"/>
        <v>0</v>
      </c>
    </row>
    <row r="81" spans="1:21" x14ac:dyDescent="0.25">
      <c r="A81" s="152" t="s">
        <v>34</v>
      </c>
      <c r="B81" s="47">
        <f>'DAY2'!H81</f>
        <v>64.75</v>
      </c>
      <c r="C81" s="48">
        <v>0</v>
      </c>
      <c r="D81" s="49">
        <v>0</v>
      </c>
      <c r="E81" s="50">
        <v>0</v>
      </c>
      <c r="F81" s="47">
        <v>0</v>
      </c>
      <c r="G81" s="163">
        <v>0</v>
      </c>
      <c r="H81" s="49">
        <f>+(Table1433[[#This Row],[OPENING ]]+Table1433[[#This Row],[RECEIPTS]]+Table1433[[#This Row],[RETURNS]])-(Table1433[[#This Row],[EXCHANGED]]+Table1433[[#This Row],[SALES]]+Table1433[[#This Row],[ISSUES]])</f>
        <v>64.75</v>
      </c>
      <c r="I81" s="48">
        <v>64.75</v>
      </c>
      <c r="J81" s="51">
        <f t="shared" si="22"/>
        <v>0</v>
      </c>
      <c r="K81" s="48">
        <f>'DAY2'!K81+'DAY3'!C81</f>
        <v>0</v>
      </c>
      <c r="L81" s="49">
        <f>'DAY2'!L81+'DAY3'!D81</f>
        <v>0</v>
      </c>
      <c r="M81" s="51">
        <f>'DAY2'!M81+'DAY3'!E81</f>
        <v>0</v>
      </c>
      <c r="N81" s="47">
        <f>'DAY2'!N81+'DAY3'!F81</f>
        <v>0</v>
      </c>
      <c r="O81" s="209">
        <f>'DAY2'!O81+'DAY3'!G81</f>
        <v>0</v>
      </c>
      <c r="P81" s="48">
        <f t="shared" si="37"/>
        <v>0</v>
      </c>
      <c r="Q81" s="49">
        <f t="shared" si="38"/>
        <v>0</v>
      </c>
      <c r="R81" s="50">
        <f t="shared" si="39"/>
        <v>0</v>
      </c>
      <c r="S81" s="47">
        <f t="shared" si="40"/>
        <v>0</v>
      </c>
      <c r="T81" s="209">
        <f t="shared" si="41"/>
        <v>0</v>
      </c>
      <c r="U81" s="54">
        <f t="shared" si="0"/>
        <v>0</v>
      </c>
    </row>
    <row r="82" spans="1:21" x14ac:dyDescent="0.25">
      <c r="A82" s="153" t="s">
        <v>45</v>
      </c>
      <c r="B82" s="47">
        <f>'DAY2'!H82</f>
        <v>0</v>
      </c>
      <c r="C82" s="48">
        <v>0</v>
      </c>
      <c r="D82" s="49">
        <v>0</v>
      </c>
      <c r="E82" s="50">
        <v>0</v>
      </c>
      <c r="F82" s="47">
        <v>0</v>
      </c>
      <c r="G82" s="163">
        <v>0</v>
      </c>
      <c r="H82" s="49">
        <f>+(Table1433[[#This Row],[OPENING ]]+Table1433[[#This Row],[RECEIPTS]]+Table1433[[#This Row],[RETURNS]])-(Table1433[[#This Row],[EXCHANGED]]+Table1433[[#This Row],[SALES]]+Table1433[[#This Row],[ISSUES]])</f>
        <v>0</v>
      </c>
      <c r="I82" s="48"/>
      <c r="J82" s="51">
        <f t="shared" si="22"/>
        <v>0</v>
      </c>
      <c r="K82" s="48">
        <f>'DAY2'!K82+'DAY3'!C82</f>
        <v>0</v>
      </c>
      <c r="L82" s="49">
        <f>'DAY2'!L82+'DAY3'!D82</f>
        <v>0</v>
      </c>
      <c r="M82" s="51">
        <f>'DAY2'!M82+'DAY3'!E82</f>
        <v>0</v>
      </c>
      <c r="N82" s="47">
        <f>'DAY2'!N82+'DAY3'!F82</f>
        <v>0</v>
      </c>
      <c r="O82" s="209">
        <f>'DAY2'!O82+'DAY3'!G82</f>
        <v>0</v>
      </c>
      <c r="P82" s="48">
        <f t="shared" si="37"/>
        <v>0</v>
      </c>
      <c r="Q82" s="49">
        <f t="shared" si="38"/>
        <v>0</v>
      </c>
      <c r="R82" s="50">
        <f t="shared" si="39"/>
        <v>0</v>
      </c>
      <c r="S82" s="47">
        <f t="shared" si="40"/>
        <v>0</v>
      </c>
      <c r="T82" s="209">
        <f t="shared" si="41"/>
        <v>0</v>
      </c>
      <c r="U82" s="54">
        <f t="shared" si="0"/>
        <v>0</v>
      </c>
    </row>
    <row r="83" spans="1:21" x14ac:dyDescent="0.25">
      <c r="A83" s="152" t="s">
        <v>71</v>
      </c>
      <c r="B83" s="47">
        <f>'DAY2'!H83</f>
        <v>497.9</v>
      </c>
      <c r="C83" s="48">
        <v>0</v>
      </c>
      <c r="D83" s="49">
        <v>0</v>
      </c>
      <c r="E83" s="50">
        <v>0</v>
      </c>
      <c r="F83" s="47">
        <v>0</v>
      </c>
      <c r="G83" s="163">
        <v>0</v>
      </c>
      <c r="H83" s="49">
        <f>+(Table1433[[#This Row],[OPENING ]]+Table1433[[#This Row],[RECEIPTS]]+Table1433[[#This Row],[RETURNS]])-(Table1433[[#This Row],[EXCHANGED]]+Table1433[[#This Row],[SALES]]+Table1433[[#This Row],[ISSUES]])</f>
        <v>497.9</v>
      </c>
      <c r="I83" s="48">
        <v>497.9</v>
      </c>
      <c r="J83" s="51">
        <f t="shared" si="22"/>
        <v>0</v>
      </c>
      <c r="K83" s="48">
        <f>'DAY2'!K83+'DAY3'!C83</f>
        <v>0</v>
      </c>
      <c r="L83" s="49">
        <f>'DAY2'!L83+'DAY3'!D83</f>
        <v>0</v>
      </c>
      <c r="M83" s="51">
        <f>'DAY2'!M83+'DAY3'!E83</f>
        <v>0</v>
      </c>
      <c r="N83" s="47">
        <f>'DAY2'!N83+'DAY3'!F83</f>
        <v>0</v>
      </c>
      <c r="O83" s="209">
        <f>'DAY2'!O83+'DAY3'!G83</f>
        <v>0</v>
      </c>
      <c r="P83" s="48">
        <f t="shared" si="37"/>
        <v>0</v>
      </c>
      <c r="Q83" s="49">
        <f t="shared" si="38"/>
        <v>0</v>
      </c>
      <c r="R83" s="50">
        <f t="shared" si="39"/>
        <v>0</v>
      </c>
      <c r="S83" s="47">
        <f t="shared" si="40"/>
        <v>0</v>
      </c>
      <c r="T83" s="209">
        <f t="shared" si="41"/>
        <v>0</v>
      </c>
      <c r="U83" s="54">
        <f t="shared" si="0"/>
        <v>0</v>
      </c>
    </row>
    <row r="84" spans="1:21" x14ac:dyDescent="0.25">
      <c r="A84" s="152" t="s">
        <v>86</v>
      </c>
      <c r="B84" s="47">
        <f>'DAY2'!H84</f>
        <v>424.4</v>
      </c>
      <c r="C84" s="48">
        <v>0</v>
      </c>
      <c r="D84" s="49">
        <v>0</v>
      </c>
      <c r="E84" s="50">
        <v>0</v>
      </c>
      <c r="F84" s="47">
        <v>0</v>
      </c>
      <c r="G84" s="163">
        <v>0</v>
      </c>
      <c r="H84" s="49">
        <f>+(Table1433[[#This Row],[OPENING ]]+Table1433[[#This Row],[RECEIPTS]]+Table1433[[#This Row],[RETURNS]])-(Table1433[[#This Row],[EXCHANGED]]+Table1433[[#This Row],[SALES]]+Table1433[[#This Row],[ISSUES]])</f>
        <v>424.4</v>
      </c>
      <c r="I84" s="48">
        <v>424.4</v>
      </c>
      <c r="J84" s="51">
        <f t="shared" si="22"/>
        <v>0</v>
      </c>
      <c r="K84" s="48">
        <f>'DAY2'!K84+'DAY3'!C84</f>
        <v>0</v>
      </c>
      <c r="L84" s="49">
        <f>'DAY2'!L84+'DAY3'!D84</f>
        <v>0</v>
      </c>
      <c r="M84" s="51">
        <f>'DAY2'!M84+'DAY3'!E84</f>
        <v>0</v>
      </c>
      <c r="N84" s="47">
        <f>'DAY2'!N84+'DAY3'!F84</f>
        <v>0</v>
      </c>
      <c r="O84" s="209">
        <f>'DAY2'!O84+'DAY3'!G84</f>
        <v>0</v>
      </c>
      <c r="P84" s="48">
        <f t="shared" si="37"/>
        <v>0</v>
      </c>
      <c r="Q84" s="49">
        <f t="shared" si="38"/>
        <v>0</v>
      </c>
      <c r="R84" s="50">
        <f t="shared" si="39"/>
        <v>0</v>
      </c>
      <c r="S84" s="47">
        <f t="shared" si="40"/>
        <v>0</v>
      </c>
      <c r="T84" s="209">
        <f t="shared" si="41"/>
        <v>0</v>
      </c>
      <c r="U84" s="54">
        <f t="shared" si="0"/>
        <v>0</v>
      </c>
    </row>
    <row r="85" spans="1:21" x14ac:dyDescent="0.25">
      <c r="A85" s="53"/>
      <c r="B85" s="47">
        <f>'DAY2'!H85</f>
        <v>0</v>
      </c>
      <c r="C85" s="48">
        <v>0</v>
      </c>
      <c r="D85" s="49">
        <v>0</v>
      </c>
      <c r="E85" s="50">
        <v>0</v>
      </c>
      <c r="F85" s="47">
        <v>0</v>
      </c>
      <c r="G85" s="163">
        <v>0</v>
      </c>
      <c r="H85" s="49">
        <f>+(Table1433[[#This Row],[OPENING ]]+Table1433[[#This Row],[RECEIPTS]]+Table1433[[#This Row],[RETURNS]])-(Table1433[[#This Row],[EXCHANGED]]+Table1433[[#This Row],[SALES]]+Table1433[[#This Row],[ISSUES]])</f>
        <v>0</v>
      </c>
      <c r="I85" s="48"/>
      <c r="J85" s="51">
        <f t="shared" si="22"/>
        <v>0</v>
      </c>
      <c r="K85" s="48">
        <f>'DAY2'!K85+'DAY3'!C85</f>
        <v>0</v>
      </c>
      <c r="L85" s="49">
        <f>'DAY2'!L85+'DAY3'!D85</f>
        <v>0</v>
      </c>
      <c r="M85" s="51">
        <f>'DAY2'!M85+'DAY3'!E85</f>
        <v>0</v>
      </c>
      <c r="N85" s="47">
        <f>'DAY2'!N85+'DAY3'!F85</f>
        <v>0</v>
      </c>
      <c r="O85" s="209">
        <f>'DAY2'!O85+'DAY3'!G85</f>
        <v>0</v>
      </c>
      <c r="P85" s="48">
        <f t="shared" si="37"/>
        <v>0</v>
      </c>
      <c r="Q85" s="49">
        <f t="shared" si="38"/>
        <v>0</v>
      </c>
      <c r="R85" s="50">
        <f t="shared" si="39"/>
        <v>0</v>
      </c>
      <c r="S85" s="47">
        <f t="shared" si="40"/>
        <v>0</v>
      </c>
      <c r="T85" s="209">
        <f t="shared" si="41"/>
        <v>0</v>
      </c>
      <c r="U85" s="54">
        <f t="shared" si="0"/>
        <v>0</v>
      </c>
    </row>
    <row r="86" spans="1:21" x14ac:dyDescent="0.25">
      <c r="A86" s="152" t="s">
        <v>158</v>
      </c>
      <c r="B86" s="47">
        <f>'DAY2'!H86</f>
        <v>263.8</v>
      </c>
      <c r="C86" s="48">
        <v>0</v>
      </c>
      <c r="D86" s="49">
        <v>0</v>
      </c>
      <c r="E86" s="50">
        <v>0</v>
      </c>
      <c r="F86" s="47">
        <v>0</v>
      </c>
      <c r="G86" s="163">
        <v>0</v>
      </c>
      <c r="H86" s="49">
        <f>+(Table1433[[#This Row],[OPENING ]]+Table1433[[#This Row],[RECEIPTS]]+Table1433[[#This Row],[RETURNS]])-(Table1433[[#This Row],[EXCHANGED]]+Table1433[[#This Row],[SALES]]+Table1433[[#This Row],[ISSUES]])</f>
        <v>263.8</v>
      </c>
      <c r="I86" s="48">
        <v>263.8</v>
      </c>
      <c r="J86" s="51">
        <f t="shared" si="22"/>
        <v>0</v>
      </c>
      <c r="K86" s="48">
        <f>'DAY2'!K86+'DAY3'!C86</f>
        <v>0</v>
      </c>
      <c r="L86" s="49">
        <f>'DAY2'!L86+'DAY3'!D86</f>
        <v>0</v>
      </c>
      <c r="M86" s="51">
        <f>'DAY2'!M86+'DAY3'!E86</f>
        <v>0</v>
      </c>
      <c r="N86" s="47">
        <f>'DAY2'!N86+'DAY3'!F86</f>
        <v>0</v>
      </c>
      <c r="O86" s="209">
        <f>'DAY2'!O86+'DAY3'!G86</f>
        <v>0</v>
      </c>
      <c r="P86" s="48">
        <f t="shared" si="37"/>
        <v>0</v>
      </c>
      <c r="Q86" s="49">
        <f t="shared" si="38"/>
        <v>0</v>
      </c>
      <c r="R86" s="50">
        <f t="shared" si="39"/>
        <v>0</v>
      </c>
      <c r="S86" s="47">
        <f t="shared" si="40"/>
        <v>0</v>
      </c>
      <c r="T86" s="209">
        <f t="shared" si="41"/>
        <v>0</v>
      </c>
      <c r="U86" s="54">
        <f t="shared" si="0"/>
        <v>0</v>
      </c>
    </row>
    <row r="87" spans="1:21" x14ac:dyDescent="0.25">
      <c r="A87" s="53"/>
      <c r="B87" s="47">
        <f>'DAY2'!H87</f>
        <v>0</v>
      </c>
      <c r="C87" s="48">
        <v>0</v>
      </c>
      <c r="D87" s="49">
        <v>0</v>
      </c>
      <c r="E87" s="50">
        <v>0</v>
      </c>
      <c r="F87" s="47">
        <v>0</v>
      </c>
      <c r="G87" s="163">
        <v>0</v>
      </c>
      <c r="H87" s="49">
        <f>+(Table1433[[#This Row],[OPENING ]]+Table1433[[#This Row],[RECEIPTS]]+Table1433[[#This Row],[RETURNS]])-(Table1433[[#This Row],[EXCHANGED]]+Table1433[[#This Row],[SALES]]+Table1433[[#This Row],[ISSUES]])</f>
        <v>0</v>
      </c>
      <c r="I87" s="48"/>
      <c r="J87" s="51">
        <f t="shared" si="22"/>
        <v>0</v>
      </c>
      <c r="K87" s="48">
        <f>'DAY2'!K87+'DAY3'!C87</f>
        <v>0</v>
      </c>
      <c r="L87" s="49">
        <f>'DAY2'!L87+'DAY3'!D87</f>
        <v>0</v>
      </c>
      <c r="M87" s="51">
        <f>'DAY2'!M87+'DAY3'!E87</f>
        <v>0</v>
      </c>
      <c r="N87" s="47">
        <f>'DAY2'!N87+'DAY3'!F87</f>
        <v>0</v>
      </c>
      <c r="O87" s="209">
        <f>'DAY2'!O87+'DAY3'!G87</f>
        <v>0</v>
      </c>
      <c r="P87" s="48">
        <f t="shared" si="37"/>
        <v>0</v>
      </c>
      <c r="Q87" s="49">
        <f t="shared" si="38"/>
        <v>0</v>
      </c>
      <c r="R87" s="50">
        <f t="shared" si="39"/>
        <v>0</v>
      </c>
      <c r="S87" s="47">
        <f t="shared" si="40"/>
        <v>0</v>
      </c>
      <c r="T87" s="209">
        <f t="shared" si="41"/>
        <v>0</v>
      </c>
      <c r="U87" s="54">
        <f t="shared" si="0"/>
        <v>0</v>
      </c>
    </row>
    <row r="88" spans="1:21" x14ac:dyDescent="0.25">
      <c r="A88" s="53"/>
      <c r="B88" s="47">
        <f>'DAY2'!H88</f>
        <v>0</v>
      </c>
      <c r="C88" s="48">
        <v>0</v>
      </c>
      <c r="D88" s="49">
        <v>0</v>
      </c>
      <c r="E88" s="50">
        <v>0</v>
      </c>
      <c r="F88" s="47">
        <v>0</v>
      </c>
      <c r="G88" s="163">
        <v>0</v>
      </c>
      <c r="H88" s="49">
        <f>+(Table1433[[#This Row],[OPENING ]]+Table1433[[#This Row],[RECEIPTS]]+Table1433[[#This Row],[RETURNS]])-(Table1433[[#This Row],[EXCHANGED]]+Table1433[[#This Row],[SALES]]+Table1433[[#This Row],[ISSUES]])</f>
        <v>0</v>
      </c>
      <c r="I88" s="48"/>
      <c r="J88" s="51">
        <f t="shared" ref="J88:J96" si="42">+I88-H88</f>
        <v>0</v>
      </c>
      <c r="K88" s="48">
        <f>'DAY2'!K88+'DAY3'!C88</f>
        <v>0</v>
      </c>
      <c r="L88" s="49">
        <f>'DAY2'!L88+'DAY3'!D88</f>
        <v>0</v>
      </c>
      <c r="M88" s="51">
        <f>'DAY2'!M88+'DAY3'!E88</f>
        <v>0</v>
      </c>
      <c r="N88" s="47">
        <f>'DAY2'!N88+'DAY3'!F88</f>
        <v>0</v>
      </c>
      <c r="O88" s="209">
        <f>'DAY2'!O88+'DAY3'!G88</f>
        <v>0</v>
      </c>
      <c r="P88" s="48">
        <f t="shared" ref="P88:P95" si="43">+K88/3</f>
        <v>0</v>
      </c>
      <c r="Q88" s="49">
        <f t="shared" ref="Q88:Q95" si="44">+L88/3</f>
        <v>0</v>
      </c>
      <c r="R88" s="50">
        <f t="shared" ref="R88:R95" si="45">+M88/3</f>
        <v>0</v>
      </c>
      <c r="S88" s="47">
        <f t="shared" ref="S88:S95" si="46">+N88/3</f>
        <v>0</v>
      </c>
      <c r="T88" s="209">
        <f t="shared" ref="T88:T95" si="47">+O88/3</f>
        <v>0</v>
      </c>
      <c r="U88" s="236">
        <f t="shared" ref="U88:U96" si="48">IFERROR(+H88/(P88+Q88+R88+S88+T88),0)</f>
        <v>0</v>
      </c>
    </row>
    <row r="89" spans="1:21" x14ac:dyDescent="0.25">
      <c r="A89" s="152" t="s">
        <v>167</v>
      </c>
      <c r="B89" s="47">
        <f>'DAY2'!H89</f>
        <v>0</v>
      </c>
      <c r="C89" s="48">
        <v>0</v>
      </c>
      <c r="D89" s="49">
        <v>0</v>
      </c>
      <c r="E89" s="50">
        <v>0</v>
      </c>
      <c r="F89" s="47">
        <v>0</v>
      </c>
      <c r="G89" s="163">
        <v>0</v>
      </c>
      <c r="H89" s="49">
        <f>+(Table1433[[#This Row],[OPENING ]]+Table1433[[#This Row],[RECEIPTS]]+Table1433[[#This Row],[RETURNS]])-(Table1433[[#This Row],[EXCHANGED]]+Table1433[[#This Row],[SALES]]+Table1433[[#This Row],[ISSUES]])</f>
        <v>0</v>
      </c>
      <c r="I89" s="48"/>
      <c r="J89" s="51">
        <f t="shared" si="42"/>
        <v>0</v>
      </c>
      <c r="K89" s="48">
        <f>'DAY2'!K89+'DAY3'!C89</f>
        <v>0</v>
      </c>
      <c r="L89" s="49">
        <f>'DAY2'!L89+'DAY3'!D89</f>
        <v>0</v>
      </c>
      <c r="M89" s="51">
        <f>'DAY2'!M89+'DAY3'!E89</f>
        <v>0</v>
      </c>
      <c r="N89" s="47">
        <f>'DAY2'!N89+'DAY3'!F89</f>
        <v>0</v>
      </c>
      <c r="O89" s="209">
        <f>'DAY2'!O89+'DAY3'!G89</f>
        <v>0</v>
      </c>
      <c r="P89" s="48">
        <f t="shared" si="43"/>
        <v>0</v>
      </c>
      <c r="Q89" s="49">
        <f t="shared" si="44"/>
        <v>0</v>
      </c>
      <c r="R89" s="50">
        <f t="shared" si="45"/>
        <v>0</v>
      </c>
      <c r="S89" s="47">
        <f t="shared" si="46"/>
        <v>0</v>
      </c>
      <c r="T89" s="209">
        <f t="shared" si="47"/>
        <v>0</v>
      </c>
      <c r="U89" s="236">
        <f t="shared" si="48"/>
        <v>0</v>
      </c>
    </row>
    <row r="90" spans="1:21" x14ac:dyDescent="0.25">
      <c r="A90" s="53"/>
      <c r="B90" s="47">
        <f>'DAY2'!H90</f>
        <v>0</v>
      </c>
      <c r="C90" s="48">
        <v>0</v>
      </c>
      <c r="D90" s="49">
        <v>0</v>
      </c>
      <c r="E90" s="50">
        <v>0</v>
      </c>
      <c r="F90" s="47">
        <v>0</v>
      </c>
      <c r="G90" s="163">
        <v>0</v>
      </c>
      <c r="H90" s="49">
        <f>+(Table1433[[#This Row],[OPENING ]]+Table1433[[#This Row],[RECEIPTS]]+Table1433[[#This Row],[RETURNS]])-(Table1433[[#This Row],[EXCHANGED]]+Table1433[[#This Row],[SALES]]+Table1433[[#This Row],[ISSUES]])</f>
        <v>0</v>
      </c>
      <c r="I90" s="48"/>
      <c r="J90" s="51">
        <f t="shared" si="42"/>
        <v>0</v>
      </c>
      <c r="K90" s="48">
        <f>'DAY2'!K90+'DAY3'!C90</f>
        <v>0</v>
      </c>
      <c r="L90" s="49">
        <f>'DAY2'!L90+'DAY3'!D90</f>
        <v>0</v>
      </c>
      <c r="M90" s="51">
        <f>'DAY2'!M90+'DAY3'!E90</f>
        <v>0</v>
      </c>
      <c r="N90" s="47">
        <f>'DAY2'!N90+'DAY3'!F90</f>
        <v>0</v>
      </c>
      <c r="O90" s="209">
        <f>'DAY2'!O90+'DAY3'!G90</f>
        <v>0</v>
      </c>
      <c r="P90" s="48">
        <f t="shared" si="43"/>
        <v>0</v>
      </c>
      <c r="Q90" s="49">
        <f t="shared" si="44"/>
        <v>0</v>
      </c>
      <c r="R90" s="50">
        <f t="shared" si="45"/>
        <v>0</v>
      </c>
      <c r="S90" s="47">
        <f t="shared" si="46"/>
        <v>0</v>
      </c>
      <c r="T90" s="209">
        <f t="shared" si="47"/>
        <v>0</v>
      </c>
      <c r="U90" s="236">
        <f t="shared" si="48"/>
        <v>0</v>
      </c>
    </row>
    <row r="91" spans="1:21" x14ac:dyDescent="0.25">
      <c r="A91" s="152" t="s">
        <v>168</v>
      </c>
      <c r="B91" s="47">
        <f>'DAY2'!H91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163">
        <v>0</v>
      </c>
      <c r="H91" s="49">
        <f>+(Table1433[[#This Row],[OPENING ]]+Table1433[[#This Row],[RECEIPTS]]+Table1433[[#This Row],[RETURNS]])-(Table1433[[#This Row],[EXCHANGED]]+Table1433[[#This Row],[SALES]]+Table1433[[#This Row],[ISSUES]])</f>
        <v>551.20000000000005</v>
      </c>
      <c r="I91" s="48">
        <v>551.20000000000005</v>
      </c>
      <c r="J91" s="51">
        <f t="shared" si="42"/>
        <v>0</v>
      </c>
      <c r="K91" s="48">
        <f>'DAY2'!K91+'DAY3'!C91</f>
        <v>0</v>
      </c>
      <c r="L91" s="49">
        <f>'DAY2'!L91+'DAY3'!D91</f>
        <v>138</v>
      </c>
      <c r="M91" s="51">
        <f>'DAY2'!M91+'DAY3'!E91</f>
        <v>0</v>
      </c>
      <c r="N91" s="47">
        <f>'DAY2'!N91+'DAY3'!F91</f>
        <v>0</v>
      </c>
      <c r="O91" s="209">
        <f>'DAY2'!O91+'DAY3'!G91</f>
        <v>851.44</v>
      </c>
      <c r="P91" s="48">
        <f t="shared" si="43"/>
        <v>0</v>
      </c>
      <c r="Q91" s="49">
        <f t="shared" si="44"/>
        <v>46</v>
      </c>
      <c r="R91" s="50">
        <f t="shared" si="45"/>
        <v>0</v>
      </c>
      <c r="S91" s="47">
        <f t="shared" si="46"/>
        <v>0</v>
      </c>
      <c r="T91" s="209">
        <f t="shared" si="47"/>
        <v>283.81333333333333</v>
      </c>
      <c r="U91" s="236">
        <f t="shared" si="48"/>
        <v>1.6712483829236742</v>
      </c>
    </row>
    <row r="92" spans="1:21" x14ac:dyDescent="0.25">
      <c r="A92" s="152" t="s">
        <v>169</v>
      </c>
      <c r="B92" s="47">
        <f>'DAY2'!H92</f>
        <v>200.8</v>
      </c>
      <c r="C92" s="48">
        <v>0</v>
      </c>
      <c r="D92" s="49">
        <v>0</v>
      </c>
      <c r="E92" s="50">
        <v>0</v>
      </c>
      <c r="F92" s="47">
        <v>0</v>
      </c>
      <c r="G92" s="163">
        <v>0</v>
      </c>
      <c r="H92" s="49">
        <f>+(Table1433[[#This Row],[OPENING ]]+Table1433[[#This Row],[RECEIPTS]]+Table1433[[#This Row],[RETURNS]])-(Table1433[[#This Row],[EXCHANGED]]+Table1433[[#This Row],[SALES]]+Table1433[[#This Row],[ISSUES]])</f>
        <v>200.8</v>
      </c>
      <c r="I92" s="48">
        <v>200.8</v>
      </c>
      <c r="J92" s="51">
        <f t="shared" si="42"/>
        <v>0</v>
      </c>
      <c r="K92" s="48">
        <f>'DAY2'!K92+'DAY3'!C92</f>
        <v>0</v>
      </c>
      <c r="L92" s="49">
        <f>'DAY2'!L92+'DAY3'!D92</f>
        <v>0</v>
      </c>
      <c r="M92" s="51">
        <f>'DAY2'!M92+'DAY3'!E92</f>
        <v>0</v>
      </c>
      <c r="N92" s="47">
        <f>'DAY2'!N92+'DAY3'!F92</f>
        <v>0</v>
      </c>
      <c r="O92" s="209">
        <f>'DAY2'!O92+'DAY3'!G92</f>
        <v>0</v>
      </c>
      <c r="P92" s="48">
        <f t="shared" si="43"/>
        <v>0</v>
      </c>
      <c r="Q92" s="49">
        <f t="shared" si="44"/>
        <v>0</v>
      </c>
      <c r="R92" s="50">
        <f t="shared" si="45"/>
        <v>0</v>
      </c>
      <c r="S92" s="47">
        <f t="shared" si="46"/>
        <v>0</v>
      </c>
      <c r="T92" s="209">
        <f t="shared" si="47"/>
        <v>0</v>
      </c>
      <c r="U92" s="236">
        <f t="shared" si="48"/>
        <v>0</v>
      </c>
    </row>
    <row r="93" spans="1:21" x14ac:dyDescent="0.25">
      <c r="A93" s="53"/>
      <c r="B93" s="47">
        <f>'DAY2'!H93</f>
        <v>0</v>
      </c>
      <c r="C93" s="48">
        <v>0</v>
      </c>
      <c r="D93" s="49">
        <v>0</v>
      </c>
      <c r="E93" s="50">
        <v>0</v>
      </c>
      <c r="F93" s="47">
        <v>0</v>
      </c>
      <c r="G93" s="163">
        <v>0</v>
      </c>
      <c r="H93" s="49">
        <f>+(Table1433[[#This Row],[OPENING ]]+Table1433[[#This Row],[RECEIPTS]]+Table1433[[#This Row],[RETURNS]])-(Table1433[[#This Row],[EXCHANGED]]+Table1433[[#This Row],[SALES]]+Table1433[[#This Row],[ISSUES]])</f>
        <v>0</v>
      </c>
      <c r="I93" s="48"/>
      <c r="J93" s="51">
        <f t="shared" si="42"/>
        <v>0</v>
      </c>
      <c r="K93" s="48">
        <f>'DAY2'!K93+'DAY3'!C93</f>
        <v>0</v>
      </c>
      <c r="L93" s="49">
        <f>'DAY2'!L93+'DAY3'!D93</f>
        <v>0</v>
      </c>
      <c r="M93" s="51">
        <f>'DAY2'!M93+'DAY3'!E93</f>
        <v>0</v>
      </c>
      <c r="N93" s="47">
        <f>'DAY2'!N93+'DAY3'!F93</f>
        <v>0</v>
      </c>
      <c r="O93" s="209">
        <f>'DAY2'!O93+'DAY3'!G93</f>
        <v>0</v>
      </c>
      <c r="P93" s="48">
        <f t="shared" si="43"/>
        <v>0</v>
      </c>
      <c r="Q93" s="49">
        <f t="shared" si="44"/>
        <v>0</v>
      </c>
      <c r="R93" s="50">
        <f t="shared" si="45"/>
        <v>0</v>
      </c>
      <c r="S93" s="47">
        <f t="shared" si="46"/>
        <v>0</v>
      </c>
      <c r="T93" s="209">
        <f t="shared" si="47"/>
        <v>0</v>
      </c>
      <c r="U93" s="236">
        <f t="shared" si="48"/>
        <v>0</v>
      </c>
    </row>
    <row r="94" spans="1:21" x14ac:dyDescent="0.25">
      <c r="A94" s="53"/>
      <c r="B94" s="47">
        <f>'DAY2'!H94</f>
        <v>0</v>
      </c>
      <c r="C94" s="48">
        <v>0</v>
      </c>
      <c r="D94" s="49">
        <v>0</v>
      </c>
      <c r="E94" s="50">
        <v>0</v>
      </c>
      <c r="F94" s="47">
        <v>0</v>
      </c>
      <c r="G94" s="163">
        <v>0</v>
      </c>
      <c r="H94" s="49">
        <f>+(Table1433[[#This Row],[OPENING ]]+Table1433[[#This Row],[RECEIPTS]]+Table1433[[#This Row],[RETURNS]])-(Table1433[[#This Row],[EXCHANGED]]+Table1433[[#This Row],[SALES]]+Table1433[[#This Row],[ISSUES]])</f>
        <v>0</v>
      </c>
      <c r="I94" s="48"/>
      <c r="J94" s="51">
        <f t="shared" si="42"/>
        <v>0</v>
      </c>
      <c r="K94" s="48">
        <f>'DAY2'!K94+'DAY3'!C94</f>
        <v>0</v>
      </c>
      <c r="L94" s="49">
        <f>'DAY2'!L94+'DAY3'!D94</f>
        <v>0</v>
      </c>
      <c r="M94" s="51">
        <f>'DAY2'!M94+'DAY3'!E94</f>
        <v>0</v>
      </c>
      <c r="N94" s="47">
        <f>'DAY2'!N94+'DAY3'!F94</f>
        <v>0</v>
      </c>
      <c r="O94" s="209">
        <f>'DAY2'!O94+'DAY3'!G94</f>
        <v>0</v>
      </c>
      <c r="P94" s="48">
        <f t="shared" si="43"/>
        <v>0</v>
      </c>
      <c r="Q94" s="49">
        <f t="shared" si="44"/>
        <v>0</v>
      </c>
      <c r="R94" s="50">
        <f t="shared" si="45"/>
        <v>0</v>
      </c>
      <c r="S94" s="47">
        <f t="shared" si="46"/>
        <v>0</v>
      </c>
      <c r="T94" s="209">
        <f t="shared" si="47"/>
        <v>0</v>
      </c>
      <c r="U94" s="236">
        <f t="shared" si="48"/>
        <v>0</v>
      </c>
    </row>
    <row r="95" spans="1:21" x14ac:dyDescent="0.25">
      <c r="A95" s="53"/>
      <c r="B95" s="47">
        <f>'DAY2'!H95</f>
        <v>0</v>
      </c>
      <c r="C95" s="48">
        <v>0</v>
      </c>
      <c r="D95" s="49">
        <v>0</v>
      </c>
      <c r="E95" s="50">
        <v>0</v>
      </c>
      <c r="F95" s="47">
        <v>0</v>
      </c>
      <c r="G95" s="163">
        <v>0</v>
      </c>
      <c r="H95" s="49">
        <f>+(Table1433[[#This Row],[OPENING ]]+Table1433[[#This Row],[RECEIPTS]]+Table1433[[#This Row],[RETURNS]])-(Table1433[[#This Row],[EXCHANGED]]+Table1433[[#This Row],[SALES]]+Table1433[[#This Row],[ISSUES]])</f>
        <v>0</v>
      </c>
      <c r="I95" s="48"/>
      <c r="J95" s="51">
        <f t="shared" si="42"/>
        <v>0</v>
      </c>
      <c r="K95" s="48">
        <f>'DAY2'!K95+'DAY3'!C95</f>
        <v>0</v>
      </c>
      <c r="L95" s="49">
        <f>'DAY2'!L95+'DAY3'!D95</f>
        <v>0</v>
      </c>
      <c r="M95" s="51">
        <f>'DAY2'!M95+'DAY3'!E95</f>
        <v>0</v>
      </c>
      <c r="N95" s="47">
        <f>'DAY2'!N95+'DAY3'!F95</f>
        <v>0</v>
      </c>
      <c r="O95" s="209">
        <f>'DAY2'!O95+'DAY3'!G95</f>
        <v>0</v>
      </c>
      <c r="P95" s="48">
        <f t="shared" si="43"/>
        <v>0</v>
      </c>
      <c r="Q95" s="49">
        <f t="shared" si="44"/>
        <v>0</v>
      </c>
      <c r="R95" s="50">
        <f t="shared" si="45"/>
        <v>0</v>
      </c>
      <c r="S95" s="47">
        <f t="shared" si="46"/>
        <v>0</v>
      </c>
      <c r="T95" s="209">
        <f t="shared" si="47"/>
        <v>0</v>
      </c>
      <c r="U95" s="236">
        <f t="shared" si="48"/>
        <v>0</v>
      </c>
    </row>
    <row r="96" spans="1:21" ht="16.5" thickBot="1" x14ac:dyDescent="0.35">
      <c r="A96" s="53"/>
      <c r="B96" s="47">
        <f>'DAY2'!H96</f>
        <v>0</v>
      </c>
      <c r="C96" s="48">
        <v>0</v>
      </c>
      <c r="D96" s="49">
        <v>0</v>
      </c>
      <c r="E96" s="50">
        <v>0</v>
      </c>
      <c r="F96" s="47">
        <v>0</v>
      </c>
      <c r="G96" s="163">
        <v>0</v>
      </c>
      <c r="H96" s="49">
        <f>+(Table1433[[#This Row],[OPENING ]]+Table1433[[#This Row],[RECEIPTS]]+Table1433[[#This Row],[RETURNS]])-(Table1433[[#This Row],[EXCHANGED]]+Table1433[[#This Row],[SALES]]+Table1433[[#This Row],[ISSUES]])</f>
        <v>0</v>
      </c>
      <c r="I96" s="48"/>
      <c r="J96" s="51">
        <f t="shared" si="42"/>
        <v>0</v>
      </c>
      <c r="K96" s="48"/>
      <c r="L96" s="232"/>
      <c r="M96" s="261"/>
      <c r="N96" s="234"/>
      <c r="O96" s="257"/>
      <c r="P96" s="235"/>
      <c r="Q96" s="232"/>
      <c r="R96" s="233"/>
      <c r="S96" s="234"/>
      <c r="T96" s="209"/>
      <c r="U96" s="236">
        <f t="shared" si="48"/>
        <v>0</v>
      </c>
    </row>
    <row r="97" spans="1:21" x14ac:dyDescent="0.25">
      <c r="A97" s="151" t="s">
        <v>41</v>
      </c>
      <c r="B97" s="47"/>
      <c r="C97" s="48"/>
      <c r="D97" s="49"/>
      <c r="E97" s="50"/>
      <c r="F97" s="47"/>
      <c r="G97" s="163"/>
      <c r="H97" s="49"/>
      <c r="I97" s="48"/>
      <c r="J97" s="51"/>
      <c r="K97" s="48"/>
      <c r="L97" s="49"/>
      <c r="M97" s="51"/>
      <c r="N97" s="47"/>
      <c r="O97" s="209"/>
      <c r="P97" s="48"/>
      <c r="Q97" s="49"/>
      <c r="R97" s="50"/>
      <c r="S97" s="47"/>
      <c r="T97" s="209"/>
      <c r="U97" s="54"/>
    </row>
    <row r="98" spans="1:21" x14ac:dyDescent="0.25">
      <c r="A98" s="153" t="s">
        <v>40</v>
      </c>
      <c r="B98" s="47">
        <f>'DAY2'!H98</f>
        <v>0</v>
      </c>
      <c r="C98" s="48">
        <v>0</v>
      </c>
      <c r="D98" s="49">
        <v>0</v>
      </c>
      <c r="E98" s="50">
        <v>0</v>
      </c>
      <c r="F98" s="47">
        <v>0</v>
      </c>
      <c r="G98" s="163">
        <v>0</v>
      </c>
      <c r="H98" s="49">
        <f>+(Table1433[[#This Row],[OPENING ]]+Table1433[[#This Row],[RECEIPTS]]+Table1433[[#This Row],[RETURNS]])-(Table1433[[#This Row],[EXCHANGED]]+Table1433[[#This Row],[SALES]]+Table1433[[#This Row],[ISSUES]])</f>
        <v>0</v>
      </c>
      <c r="I98" s="48"/>
      <c r="J98" s="51">
        <f t="shared" si="22"/>
        <v>0</v>
      </c>
      <c r="K98" s="48">
        <f>'DAY2'!K98+'DAY3'!C98</f>
        <v>0</v>
      </c>
      <c r="L98" s="49">
        <f>'DAY2'!L98+'DAY3'!D98</f>
        <v>0</v>
      </c>
      <c r="M98" s="51">
        <f>'DAY2'!M98+'DAY3'!E98</f>
        <v>0</v>
      </c>
      <c r="N98" s="47">
        <f>'DAY2'!N98+'DAY3'!F98</f>
        <v>0</v>
      </c>
      <c r="O98" s="209">
        <f>'DAY2'!O98+'DAY3'!G98</f>
        <v>0</v>
      </c>
      <c r="P98" s="48">
        <f t="shared" si="37"/>
        <v>0</v>
      </c>
      <c r="Q98" s="49">
        <f t="shared" si="38"/>
        <v>0</v>
      </c>
      <c r="R98" s="50">
        <f t="shared" si="39"/>
        <v>0</v>
      </c>
      <c r="S98" s="47">
        <f t="shared" si="40"/>
        <v>0</v>
      </c>
      <c r="T98" s="209">
        <f t="shared" si="41"/>
        <v>0</v>
      </c>
      <c r="U98" s="54">
        <f t="shared" si="0"/>
        <v>0</v>
      </c>
    </row>
    <row r="99" spans="1:21" x14ac:dyDescent="0.25">
      <c r="A99" s="152" t="s">
        <v>42</v>
      </c>
      <c r="B99" s="47">
        <f>'DAY2'!H99</f>
        <v>0</v>
      </c>
      <c r="C99" s="48">
        <v>0</v>
      </c>
      <c r="D99" s="49">
        <v>0</v>
      </c>
      <c r="E99" s="50">
        <v>0</v>
      </c>
      <c r="F99" s="47">
        <v>0</v>
      </c>
      <c r="G99" s="163">
        <v>0</v>
      </c>
      <c r="H99" s="49">
        <f>+(Table1433[[#This Row],[OPENING ]]+Table1433[[#This Row],[RECEIPTS]]+Table1433[[#This Row],[RETURNS]])-(Table1433[[#This Row],[EXCHANGED]]+Table1433[[#This Row],[SALES]]+Table1433[[#This Row],[ISSUES]])</f>
        <v>0</v>
      </c>
      <c r="I99" s="48"/>
      <c r="J99" s="51">
        <f t="shared" si="22"/>
        <v>0</v>
      </c>
      <c r="K99" s="48">
        <f>'DAY2'!K99+'DAY3'!C99</f>
        <v>0</v>
      </c>
      <c r="L99" s="49">
        <f>'DAY2'!L99+'DAY3'!D99</f>
        <v>0</v>
      </c>
      <c r="M99" s="51">
        <f>'DAY2'!M99+'DAY3'!E99</f>
        <v>0</v>
      </c>
      <c r="N99" s="47">
        <f>'DAY2'!N99+'DAY3'!F99</f>
        <v>0</v>
      </c>
      <c r="O99" s="209">
        <f>'DAY2'!O99+'DAY3'!G99</f>
        <v>0</v>
      </c>
      <c r="P99" s="48">
        <f t="shared" si="37"/>
        <v>0</v>
      </c>
      <c r="Q99" s="49">
        <f t="shared" si="38"/>
        <v>0</v>
      </c>
      <c r="R99" s="50">
        <f t="shared" si="39"/>
        <v>0</v>
      </c>
      <c r="S99" s="47">
        <f t="shared" si="40"/>
        <v>0</v>
      </c>
      <c r="T99" s="209">
        <f t="shared" si="41"/>
        <v>0</v>
      </c>
      <c r="U99" s="54">
        <f t="shared" si="0"/>
        <v>0</v>
      </c>
    </row>
    <row r="100" spans="1:21" x14ac:dyDescent="0.25">
      <c r="A100" s="152" t="s">
        <v>43</v>
      </c>
      <c r="B100" s="47">
        <f>'DAY2'!H100</f>
        <v>0</v>
      </c>
      <c r="C100" s="48">
        <v>0</v>
      </c>
      <c r="D100" s="49">
        <v>0</v>
      </c>
      <c r="E100" s="50">
        <v>0</v>
      </c>
      <c r="F100" s="47">
        <v>0</v>
      </c>
      <c r="G100" s="163">
        <v>0</v>
      </c>
      <c r="H100" s="49">
        <f>+(Table1433[[#This Row],[OPENING ]]+Table1433[[#This Row],[RECEIPTS]]+Table1433[[#This Row],[RETURNS]])-(Table1433[[#This Row],[EXCHANGED]]+Table1433[[#This Row],[SALES]]+Table1433[[#This Row],[ISSUES]])</f>
        <v>0</v>
      </c>
      <c r="I100" s="48"/>
      <c r="J100" s="51">
        <f t="shared" si="22"/>
        <v>0</v>
      </c>
      <c r="K100" s="48">
        <f>'DAY2'!K100+'DAY3'!C100</f>
        <v>0</v>
      </c>
      <c r="L100" s="49">
        <f>'DAY2'!L100+'DAY3'!D100</f>
        <v>0</v>
      </c>
      <c r="M100" s="51">
        <f>'DAY2'!M100+'DAY3'!E100</f>
        <v>0</v>
      </c>
      <c r="N100" s="47">
        <f>'DAY2'!N100+'DAY3'!F100</f>
        <v>0</v>
      </c>
      <c r="O100" s="209">
        <f>'DAY2'!O100+'DAY3'!G100</f>
        <v>0</v>
      </c>
      <c r="P100" s="48">
        <f t="shared" si="37"/>
        <v>0</v>
      </c>
      <c r="Q100" s="49">
        <f t="shared" si="38"/>
        <v>0</v>
      </c>
      <c r="R100" s="50">
        <f t="shared" si="39"/>
        <v>0</v>
      </c>
      <c r="S100" s="47">
        <f t="shared" si="40"/>
        <v>0</v>
      </c>
      <c r="T100" s="209">
        <f t="shared" si="41"/>
        <v>0</v>
      </c>
      <c r="U100" s="54">
        <f t="shared" si="0"/>
        <v>0</v>
      </c>
    </row>
    <row r="101" spans="1:21" x14ac:dyDescent="0.25">
      <c r="A101" s="153"/>
      <c r="B101" s="47">
        <f>'DAY2'!H101</f>
        <v>0</v>
      </c>
      <c r="C101" s="73">
        <v>0</v>
      </c>
      <c r="D101" s="74">
        <v>0</v>
      </c>
      <c r="E101" s="75">
        <v>0</v>
      </c>
      <c r="F101" s="72">
        <v>0</v>
      </c>
      <c r="G101" s="170">
        <v>0</v>
      </c>
      <c r="H101" s="49">
        <f>+(Table1433[[#This Row],[OPENING ]]+Table1433[[#This Row],[RECEIPTS]]+Table1433[[#This Row],[RETURNS]])-(Table1433[[#This Row],[EXCHANGED]]+Table1433[[#This Row],[SALES]]+Table1433[[#This Row],[ISSUES]])</f>
        <v>0</v>
      </c>
      <c r="I101" s="48"/>
      <c r="J101" s="76">
        <f t="shared" si="22"/>
        <v>0</v>
      </c>
      <c r="K101" s="48">
        <f>'DAY2'!K101+'DAY3'!C101</f>
        <v>0</v>
      </c>
      <c r="L101" s="49">
        <f>'DAY2'!L101+'DAY3'!D101</f>
        <v>0</v>
      </c>
      <c r="M101" s="51">
        <f>'DAY2'!M101+'DAY3'!E101</f>
        <v>0</v>
      </c>
      <c r="N101" s="47">
        <f>'DAY2'!N101+'DAY3'!F101</f>
        <v>0</v>
      </c>
      <c r="O101" s="209">
        <f>'DAY2'!O101+'DAY3'!G101</f>
        <v>0</v>
      </c>
      <c r="P101" s="48">
        <f t="shared" si="37"/>
        <v>0</v>
      </c>
      <c r="Q101" s="49">
        <f t="shared" si="38"/>
        <v>0</v>
      </c>
      <c r="R101" s="50">
        <f t="shared" si="39"/>
        <v>0</v>
      </c>
      <c r="S101" s="47">
        <f t="shared" si="40"/>
        <v>0</v>
      </c>
      <c r="T101" s="209">
        <f t="shared" si="41"/>
        <v>0</v>
      </c>
      <c r="U101" s="92">
        <f t="shared" si="0"/>
        <v>0</v>
      </c>
    </row>
    <row r="102" spans="1:21" x14ac:dyDescent="0.25">
      <c r="A102" s="152" t="s">
        <v>87</v>
      </c>
      <c r="B102" s="47">
        <f>'DAY2'!H102</f>
        <v>2355</v>
      </c>
      <c r="C102" s="73">
        <v>0</v>
      </c>
      <c r="D102" s="74">
        <v>0</v>
      </c>
      <c r="E102" s="75">
        <v>0</v>
      </c>
      <c r="F102" s="72">
        <v>0</v>
      </c>
      <c r="G102" s="170">
        <v>0</v>
      </c>
      <c r="H102" s="49">
        <f>+(Table1433[[#This Row],[OPENING ]]+Table1433[[#This Row],[RECEIPTS]]+Table1433[[#This Row],[RETURNS]])-(Table1433[[#This Row],[EXCHANGED]]+Table1433[[#This Row],[SALES]]+Table1433[[#This Row],[ISSUES]])</f>
        <v>2355</v>
      </c>
      <c r="I102" s="48">
        <v>2355</v>
      </c>
      <c r="J102" s="76">
        <f t="shared" ref="J102:J114" si="49">+I102-H102</f>
        <v>0</v>
      </c>
      <c r="K102" s="48">
        <f>'DAY2'!K102+'DAY3'!C102</f>
        <v>0</v>
      </c>
      <c r="L102" s="49">
        <f>'DAY2'!L102+'DAY3'!D102</f>
        <v>0</v>
      </c>
      <c r="M102" s="51">
        <f>'DAY2'!M102+'DAY3'!E102</f>
        <v>0</v>
      </c>
      <c r="N102" s="47">
        <f>'DAY2'!N102+'DAY3'!F102</f>
        <v>0</v>
      </c>
      <c r="O102" s="209">
        <f>'DAY2'!O102+'DAY3'!G102</f>
        <v>0</v>
      </c>
      <c r="P102" s="48">
        <f t="shared" ref="P102:P114" si="50">+K102/3</f>
        <v>0</v>
      </c>
      <c r="Q102" s="49">
        <f t="shared" ref="Q102:Q114" si="51">+L102/3</f>
        <v>0</v>
      </c>
      <c r="R102" s="50">
        <f t="shared" ref="R102:R114" si="52">+M102/3</f>
        <v>0</v>
      </c>
      <c r="S102" s="47">
        <f t="shared" ref="S102:S114" si="53">+N102/3</f>
        <v>0</v>
      </c>
      <c r="T102" s="209">
        <f t="shared" ref="T102:T114" si="54">+O102/3</f>
        <v>0</v>
      </c>
      <c r="U102" s="92">
        <f t="shared" ref="U102:U114" si="55">IFERROR(+H102/(P102+Q102+R102+S102+T102),0)</f>
        <v>0</v>
      </c>
    </row>
    <row r="103" spans="1:21" x14ac:dyDescent="0.25">
      <c r="A103" s="152" t="s">
        <v>88</v>
      </c>
      <c r="B103" s="47">
        <f>'DAY2'!H103</f>
        <v>0</v>
      </c>
      <c r="C103" s="73">
        <v>0</v>
      </c>
      <c r="D103" s="74">
        <v>0</v>
      </c>
      <c r="E103" s="75">
        <v>0</v>
      </c>
      <c r="F103" s="72">
        <v>0</v>
      </c>
      <c r="G103" s="170">
        <v>0</v>
      </c>
      <c r="H103" s="49">
        <f>+(Table1433[[#This Row],[OPENING ]]+Table1433[[#This Row],[RECEIPTS]]+Table1433[[#This Row],[RETURNS]])-(Table1433[[#This Row],[EXCHANGED]]+Table1433[[#This Row],[SALES]]+Table1433[[#This Row],[ISSUES]])</f>
        <v>0</v>
      </c>
      <c r="I103" s="48"/>
      <c r="J103" s="76">
        <f t="shared" si="49"/>
        <v>0</v>
      </c>
      <c r="K103" s="48">
        <f>'DAY2'!K103+'DAY3'!C103</f>
        <v>0</v>
      </c>
      <c r="L103" s="49">
        <f>'DAY2'!L103+'DAY3'!D103</f>
        <v>0</v>
      </c>
      <c r="M103" s="51">
        <f>'DAY2'!M103+'DAY3'!E103</f>
        <v>0</v>
      </c>
      <c r="N103" s="47">
        <f>'DAY2'!N103+'DAY3'!F103</f>
        <v>0</v>
      </c>
      <c r="O103" s="209">
        <f>'DAY2'!O103+'DAY3'!G103</f>
        <v>0</v>
      </c>
      <c r="P103" s="48">
        <f t="shared" si="50"/>
        <v>0</v>
      </c>
      <c r="Q103" s="49">
        <f t="shared" si="51"/>
        <v>0</v>
      </c>
      <c r="R103" s="50">
        <f t="shared" si="52"/>
        <v>0</v>
      </c>
      <c r="S103" s="47">
        <f t="shared" si="53"/>
        <v>0</v>
      </c>
      <c r="T103" s="209">
        <f t="shared" si="54"/>
        <v>0</v>
      </c>
      <c r="U103" s="92">
        <f t="shared" si="55"/>
        <v>0</v>
      </c>
    </row>
    <row r="104" spans="1:21" x14ac:dyDescent="0.25">
      <c r="A104" s="152" t="s">
        <v>95</v>
      </c>
      <c r="B104" s="47">
        <f>'DAY2'!H104</f>
        <v>695.3</v>
      </c>
      <c r="C104" s="73">
        <v>0</v>
      </c>
      <c r="D104" s="74">
        <v>0</v>
      </c>
      <c r="E104" s="75">
        <v>0</v>
      </c>
      <c r="F104" s="72">
        <v>0</v>
      </c>
      <c r="G104" s="170">
        <v>0</v>
      </c>
      <c r="H104" s="49">
        <f>+(Table1433[[#This Row],[OPENING ]]+Table1433[[#This Row],[RECEIPTS]]+Table1433[[#This Row],[RETURNS]])-(Table1433[[#This Row],[EXCHANGED]]+Table1433[[#This Row],[SALES]]+Table1433[[#This Row],[ISSUES]])</f>
        <v>695.3</v>
      </c>
      <c r="I104" s="48">
        <v>695.3</v>
      </c>
      <c r="J104" s="76">
        <f t="shared" si="49"/>
        <v>0</v>
      </c>
      <c r="K104" s="48">
        <f>'DAY2'!K104+'DAY3'!C104</f>
        <v>0</v>
      </c>
      <c r="L104" s="49">
        <f>'DAY2'!L104+'DAY3'!D104</f>
        <v>0</v>
      </c>
      <c r="M104" s="51">
        <f>'DAY2'!M104+'DAY3'!E104</f>
        <v>0</v>
      </c>
      <c r="N104" s="47">
        <f>'DAY2'!N104+'DAY3'!F104</f>
        <v>0</v>
      </c>
      <c r="O104" s="209">
        <f>'DAY2'!O104+'DAY3'!G104</f>
        <v>0</v>
      </c>
      <c r="P104" s="48">
        <f t="shared" si="50"/>
        <v>0</v>
      </c>
      <c r="Q104" s="49">
        <f t="shared" si="51"/>
        <v>0</v>
      </c>
      <c r="R104" s="50">
        <f t="shared" si="52"/>
        <v>0</v>
      </c>
      <c r="S104" s="47">
        <f t="shared" si="53"/>
        <v>0</v>
      </c>
      <c r="T104" s="209">
        <f t="shared" si="54"/>
        <v>0</v>
      </c>
      <c r="U104" s="92">
        <f t="shared" si="55"/>
        <v>0</v>
      </c>
    </row>
    <row r="105" spans="1:21" x14ac:dyDescent="0.25">
      <c r="A105" s="152" t="s">
        <v>132</v>
      </c>
      <c r="B105" s="47">
        <f>'DAY2'!H105</f>
        <v>0</v>
      </c>
      <c r="C105" s="73">
        <v>0</v>
      </c>
      <c r="D105" s="74">
        <v>0</v>
      </c>
      <c r="E105" s="75">
        <v>0</v>
      </c>
      <c r="F105" s="72">
        <v>0</v>
      </c>
      <c r="G105" s="170">
        <v>0</v>
      </c>
      <c r="H105" s="49">
        <f>+(Table1433[[#This Row],[OPENING ]]+Table1433[[#This Row],[RECEIPTS]]+Table1433[[#This Row],[RETURNS]])-(Table1433[[#This Row],[EXCHANGED]]+Table1433[[#This Row],[SALES]]+Table1433[[#This Row],[ISSUES]])</f>
        <v>0</v>
      </c>
      <c r="I105" s="48"/>
      <c r="J105" s="76">
        <f t="shared" si="49"/>
        <v>0</v>
      </c>
      <c r="K105" s="48">
        <f>'DAY2'!K105+'DAY3'!C105</f>
        <v>0</v>
      </c>
      <c r="L105" s="49">
        <f>'DAY2'!L105+'DAY3'!D105</f>
        <v>0</v>
      </c>
      <c r="M105" s="51">
        <f>'DAY2'!M105+'DAY3'!E105</f>
        <v>0</v>
      </c>
      <c r="N105" s="47">
        <f>'DAY2'!N105+'DAY3'!F105</f>
        <v>0</v>
      </c>
      <c r="O105" s="209">
        <f>'DAY2'!O105+'DAY3'!G105</f>
        <v>0</v>
      </c>
      <c r="P105" s="48">
        <f t="shared" si="50"/>
        <v>0</v>
      </c>
      <c r="Q105" s="49">
        <f t="shared" si="51"/>
        <v>0</v>
      </c>
      <c r="R105" s="50">
        <f t="shared" si="52"/>
        <v>0</v>
      </c>
      <c r="S105" s="47">
        <f t="shared" si="53"/>
        <v>0</v>
      </c>
      <c r="T105" s="209">
        <f t="shared" si="54"/>
        <v>0</v>
      </c>
      <c r="U105" s="92">
        <f t="shared" si="55"/>
        <v>0</v>
      </c>
    </row>
    <row r="106" spans="1:21" x14ac:dyDescent="0.25">
      <c r="A106" s="152" t="s">
        <v>124</v>
      </c>
      <c r="B106" s="47">
        <f>'DAY2'!H106</f>
        <v>31</v>
      </c>
      <c r="C106" s="73">
        <v>0</v>
      </c>
      <c r="D106" s="74">
        <v>0</v>
      </c>
      <c r="E106" s="75">
        <v>0</v>
      </c>
      <c r="F106" s="72">
        <v>0</v>
      </c>
      <c r="G106" s="170">
        <v>0</v>
      </c>
      <c r="H106" s="49">
        <f>+(Table1433[[#This Row],[OPENING ]]+Table1433[[#This Row],[RECEIPTS]]+Table1433[[#This Row],[RETURNS]])-(Table1433[[#This Row],[EXCHANGED]]+Table1433[[#This Row],[SALES]]+Table1433[[#This Row],[ISSUES]])</f>
        <v>31</v>
      </c>
      <c r="I106" s="48">
        <v>31</v>
      </c>
      <c r="J106" s="76">
        <f t="shared" si="49"/>
        <v>0</v>
      </c>
      <c r="K106" s="48">
        <f>'DAY2'!K106+'DAY3'!C106</f>
        <v>0</v>
      </c>
      <c r="L106" s="49">
        <f>'DAY2'!L106+'DAY3'!D106</f>
        <v>0</v>
      </c>
      <c r="M106" s="51">
        <f>'DAY2'!M106+'DAY3'!E106</f>
        <v>0</v>
      </c>
      <c r="N106" s="47">
        <f>'DAY2'!N106+'DAY3'!F106</f>
        <v>0</v>
      </c>
      <c r="O106" s="209">
        <f>'DAY2'!O106+'DAY3'!G106</f>
        <v>0</v>
      </c>
      <c r="P106" s="48">
        <f t="shared" si="50"/>
        <v>0</v>
      </c>
      <c r="Q106" s="49">
        <f t="shared" si="51"/>
        <v>0</v>
      </c>
      <c r="R106" s="50">
        <f t="shared" si="52"/>
        <v>0</v>
      </c>
      <c r="S106" s="47">
        <f t="shared" si="53"/>
        <v>0</v>
      </c>
      <c r="T106" s="209">
        <f t="shared" si="54"/>
        <v>0</v>
      </c>
      <c r="U106" s="92">
        <f t="shared" si="55"/>
        <v>0</v>
      </c>
    </row>
    <row r="107" spans="1:21" ht="15.75" x14ac:dyDescent="0.3">
      <c r="A107" s="311" t="s">
        <v>89</v>
      </c>
      <c r="B107" s="47">
        <f>'DAY2'!H107</f>
        <v>0</v>
      </c>
      <c r="C107" s="73">
        <v>0</v>
      </c>
      <c r="D107" s="74">
        <v>0</v>
      </c>
      <c r="E107" s="75">
        <v>0</v>
      </c>
      <c r="F107" s="72">
        <v>0</v>
      </c>
      <c r="G107" s="170">
        <v>0</v>
      </c>
      <c r="H107" s="49">
        <f>+(Table1433[[#This Row],[OPENING ]]+Table1433[[#This Row],[RECEIPTS]]+Table1433[[#This Row],[RETURNS]])-(Table1433[[#This Row],[EXCHANGED]]+Table1433[[#This Row],[SALES]]+Table1433[[#This Row],[ISSUES]])</f>
        <v>0</v>
      </c>
      <c r="I107" s="48"/>
      <c r="J107" s="76">
        <f t="shared" si="49"/>
        <v>0</v>
      </c>
      <c r="K107" s="48">
        <f>'DAY2'!K107+'DAY3'!C107</f>
        <v>0</v>
      </c>
      <c r="L107" s="49">
        <f>'DAY2'!L107+'DAY3'!D107</f>
        <v>0</v>
      </c>
      <c r="M107" s="51">
        <f>'DAY2'!M107+'DAY3'!E107</f>
        <v>0</v>
      </c>
      <c r="N107" s="47">
        <f>'DAY2'!N107+'DAY3'!F107</f>
        <v>0</v>
      </c>
      <c r="O107" s="209">
        <f>'DAY2'!O107+'DAY3'!G107</f>
        <v>0</v>
      </c>
      <c r="P107" s="48">
        <f t="shared" si="50"/>
        <v>0</v>
      </c>
      <c r="Q107" s="49">
        <f t="shared" si="51"/>
        <v>0</v>
      </c>
      <c r="R107" s="50">
        <f t="shared" si="52"/>
        <v>0</v>
      </c>
      <c r="S107" s="47">
        <f t="shared" si="53"/>
        <v>0</v>
      </c>
      <c r="T107" s="209">
        <f t="shared" si="54"/>
        <v>0</v>
      </c>
      <c r="U107" s="92">
        <f t="shared" si="55"/>
        <v>0</v>
      </c>
    </row>
    <row r="108" spans="1:21" x14ac:dyDescent="0.25">
      <c r="A108" s="193" t="s">
        <v>90</v>
      </c>
      <c r="B108" s="47">
        <f>'DAY2'!H108</f>
        <v>57</v>
      </c>
      <c r="C108" s="73">
        <v>0</v>
      </c>
      <c r="D108" s="74">
        <v>0</v>
      </c>
      <c r="E108" s="75">
        <v>0</v>
      </c>
      <c r="F108" s="72">
        <v>0</v>
      </c>
      <c r="G108" s="170">
        <v>0</v>
      </c>
      <c r="H108" s="49">
        <f>+(Table1433[[#This Row],[OPENING ]]+Table1433[[#This Row],[RECEIPTS]]+Table1433[[#This Row],[RETURNS]])-(Table1433[[#This Row],[EXCHANGED]]+Table1433[[#This Row],[SALES]]+Table1433[[#This Row],[ISSUES]])</f>
        <v>57</v>
      </c>
      <c r="I108" s="48">
        <v>57</v>
      </c>
      <c r="J108" s="76">
        <f t="shared" si="49"/>
        <v>0</v>
      </c>
      <c r="K108" s="48">
        <f>'DAY2'!K108+'DAY3'!C108</f>
        <v>0</v>
      </c>
      <c r="L108" s="49">
        <f>'DAY2'!L108+'DAY3'!D108</f>
        <v>0</v>
      </c>
      <c r="M108" s="51">
        <f>'DAY2'!M108+'DAY3'!E108</f>
        <v>0</v>
      </c>
      <c r="N108" s="47">
        <f>'DAY2'!N108+'DAY3'!F108</f>
        <v>0</v>
      </c>
      <c r="O108" s="209">
        <f>'DAY2'!O108+'DAY3'!G108</f>
        <v>0</v>
      </c>
      <c r="P108" s="48">
        <f t="shared" si="50"/>
        <v>0</v>
      </c>
      <c r="Q108" s="49">
        <f t="shared" si="51"/>
        <v>0</v>
      </c>
      <c r="R108" s="50">
        <f t="shared" si="52"/>
        <v>0</v>
      </c>
      <c r="S108" s="47">
        <f t="shared" si="53"/>
        <v>0</v>
      </c>
      <c r="T108" s="209">
        <f t="shared" si="54"/>
        <v>0</v>
      </c>
      <c r="U108" s="92">
        <f t="shared" si="55"/>
        <v>0</v>
      </c>
    </row>
    <row r="109" spans="1:21" x14ac:dyDescent="0.25">
      <c r="A109" s="193" t="s">
        <v>91</v>
      </c>
      <c r="B109" s="47">
        <f>'DAY2'!H109</f>
        <v>345.3</v>
      </c>
      <c r="C109" s="73">
        <v>0</v>
      </c>
      <c r="D109" s="74">
        <v>0</v>
      </c>
      <c r="E109" s="75">
        <v>0</v>
      </c>
      <c r="F109" s="72">
        <v>0</v>
      </c>
      <c r="G109" s="170">
        <v>0</v>
      </c>
      <c r="H109" s="49">
        <f>+(Table1433[[#This Row],[OPENING ]]+Table1433[[#This Row],[RECEIPTS]]+Table1433[[#This Row],[RETURNS]])-(Table1433[[#This Row],[EXCHANGED]]+Table1433[[#This Row],[SALES]]+Table1433[[#This Row],[ISSUES]])</f>
        <v>345.3</v>
      </c>
      <c r="I109" s="48">
        <v>345.3</v>
      </c>
      <c r="J109" s="76">
        <f t="shared" si="49"/>
        <v>0</v>
      </c>
      <c r="K109" s="48">
        <f>'DAY2'!K109+'DAY3'!C109</f>
        <v>0</v>
      </c>
      <c r="L109" s="49">
        <f>'DAY2'!L109+'DAY3'!D109</f>
        <v>0</v>
      </c>
      <c r="M109" s="51">
        <f>'DAY2'!M109+'DAY3'!E109</f>
        <v>0</v>
      </c>
      <c r="N109" s="47">
        <f>'DAY2'!N109+'DAY3'!F109</f>
        <v>0</v>
      </c>
      <c r="O109" s="209">
        <f>'DAY2'!O109+'DAY3'!G109</f>
        <v>0</v>
      </c>
      <c r="P109" s="48">
        <f t="shared" si="50"/>
        <v>0</v>
      </c>
      <c r="Q109" s="49">
        <f t="shared" si="51"/>
        <v>0</v>
      </c>
      <c r="R109" s="50">
        <f t="shared" si="52"/>
        <v>0</v>
      </c>
      <c r="S109" s="47">
        <f t="shared" si="53"/>
        <v>0</v>
      </c>
      <c r="T109" s="209">
        <f t="shared" si="54"/>
        <v>0</v>
      </c>
      <c r="U109" s="92">
        <f t="shared" si="55"/>
        <v>0</v>
      </c>
    </row>
    <row r="110" spans="1:21" x14ac:dyDescent="0.25">
      <c r="A110" s="193" t="s">
        <v>92</v>
      </c>
      <c r="B110" s="47">
        <f>'DAY2'!H110</f>
        <v>38</v>
      </c>
      <c r="C110" s="73">
        <v>0</v>
      </c>
      <c r="D110" s="74">
        <v>0</v>
      </c>
      <c r="E110" s="75">
        <v>0</v>
      </c>
      <c r="F110" s="72">
        <v>0</v>
      </c>
      <c r="G110" s="170">
        <v>0</v>
      </c>
      <c r="H110" s="49">
        <f>+(Table1433[[#This Row],[OPENING ]]+Table1433[[#This Row],[RECEIPTS]]+Table1433[[#This Row],[RETURNS]])-(Table1433[[#This Row],[EXCHANGED]]+Table1433[[#This Row],[SALES]]+Table1433[[#This Row],[ISSUES]])</f>
        <v>38</v>
      </c>
      <c r="I110" s="48">
        <v>38</v>
      </c>
      <c r="J110" s="76">
        <f t="shared" si="49"/>
        <v>0</v>
      </c>
      <c r="K110" s="48">
        <f>'DAY2'!K110+'DAY3'!C110</f>
        <v>0</v>
      </c>
      <c r="L110" s="49">
        <f>'DAY2'!L110+'DAY3'!D110</f>
        <v>0</v>
      </c>
      <c r="M110" s="51">
        <f>'DAY2'!M110+'DAY3'!E110</f>
        <v>0</v>
      </c>
      <c r="N110" s="47">
        <f>'DAY2'!N110+'DAY3'!F110</f>
        <v>0</v>
      </c>
      <c r="O110" s="209">
        <f>'DAY2'!O110+'DAY3'!G110</f>
        <v>0</v>
      </c>
      <c r="P110" s="48">
        <f t="shared" si="50"/>
        <v>0</v>
      </c>
      <c r="Q110" s="49">
        <f t="shared" si="51"/>
        <v>0</v>
      </c>
      <c r="R110" s="50">
        <f t="shared" si="52"/>
        <v>0</v>
      </c>
      <c r="S110" s="47">
        <f t="shared" si="53"/>
        <v>0</v>
      </c>
      <c r="T110" s="209">
        <f t="shared" si="54"/>
        <v>0</v>
      </c>
      <c r="U110" s="92">
        <f t="shared" si="55"/>
        <v>0</v>
      </c>
    </row>
    <row r="111" spans="1:21" x14ac:dyDescent="0.25">
      <c r="A111" s="193" t="s">
        <v>94</v>
      </c>
      <c r="B111" s="47">
        <f>'DAY2'!H111</f>
        <v>0</v>
      </c>
      <c r="C111" s="73">
        <v>0</v>
      </c>
      <c r="D111" s="74">
        <v>0</v>
      </c>
      <c r="E111" s="75">
        <v>0</v>
      </c>
      <c r="F111" s="72">
        <v>0</v>
      </c>
      <c r="G111" s="170">
        <v>0</v>
      </c>
      <c r="H111" s="49">
        <f>+(Table1433[[#This Row],[OPENING ]]+Table1433[[#This Row],[RECEIPTS]]+Table1433[[#This Row],[RETURNS]])-(Table1433[[#This Row],[EXCHANGED]]+Table1433[[#This Row],[SALES]]+Table1433[[#This Row],[ISSUES]])</f>
        <v>0</v>
      </c>
      <c r="I111" s="48"/>
      <c r="J111" s="76">
        <f t="shared" si="49"/>
        <v>0</v>
      </c>
      <c r="K111" s="48">
        <f>'DAY2'!K111+'DAY3'!C111</f>
        <v>0</v>
      </c>
      <c r="L111" s="49">
        <f>'DAY2'!L111+'DAY3'!D111</f>
        <v>0</v>
      </c>
      <c r="M111" s="51">
        <f>'DAY2'!M111+'DAY3'!E111</f>
        <v>0</v>
      </c>
      <c r="N111" s="47">
        <f>'DAY2'!N111+'DAY3'!F111</f>
        <v>0</v>
      </c>
      <c r="O111" s="209">
        <f>'DAY2'!O111+'DAY3'!G111</f>
        <v>0</v>
      </c>
      <c r="P111" s="48">
        <f t="shared" si="50"/>
        <v>0</v>
      </c>
      <c r="Q111" s="49">
        <f t="shared" si="51"/>
        <v>0</v>
      </c>
      <c r="R111" s="50">
        <f t="shared" si="52"/>
        <v>0</v>
      </c>
      <c r="S111" s="47">
        <f t="shared" si="53"/>
        <v>0</v>
      </c>
      <c r="T111" s="209">
        <f t="shared" si="54"/>
        <v>0</v>
      </c>
      <c r="U111" s="92">
        <f t="shared" si="55"/>
        <v>0</v>
      </c>
    </row>
    <row r="112" spans="1:21" x14ac:dyDescent="0.25">
      <c r="A112" s="193" t="s">
        <v>93</v>
      </c>
      <c r="B112" s="47">
        <f>'DAY2'!H112</f>
        <v>0</v>
      </c>
      <c r="C112" s="73">
        <v>0</v>
      </c>
      <c r="D112" s="74">
        <v>0</v>
      </c>
      <c r="E112" s="75">
        <v>0</v>
      </c>
      <c r="F112" s="72">
        <v>0</v>
      </c>
      <c r="G112" s="170">
        <v>0</v>
      </c>
      <c r="H112" s="49">
        <f>+(Table1433[[#This Row],[OPENING ]]+Table1433[[#This Row],[RECEIPTS]]+Table1433[[#This Row],[RETURNS]])-(Table1433[[#This Row],[EXCHANGED]]+Table1433[[#This Row],[SALES]]+Table1433[[#This Row],[ISSUES]])</f>
        <v>0</v>
      </c>
      <c r="I112" s="48"/>
      <c r="J112" s="76">
        <f t="shared" si="49"/>
        <v>0</v>
      </c>
      <c r="K112" s="48">
        <f>'DAY2'!K112+'DAY3'!C112</f>
        <v>0</v>
      </c>
      <c r="L112" s="49">
        <f>'DAY2'!L112+'DAY3'!D112</f>
        <v>0</v>
      </c>
      <c r="M112" s="51">
        <f>'DAY2'!M112+'DAY3'!E112</f>
        <v>0</v>
      </c>
      <c r="N112" s="47">
        <f>'DAY2'!N112+'DAY3'!F112</f>
        <v>0</v>
      </c>
      <c r="O112" s="209">
        <f>'DAY2'!O112+'DAY3'!G112</f>
        <v>0</v>
      </c>
      <c r="P112" s="48">
        <f t="shared" si="50"/>
        <v>0</v>
      </c>
      <c r="Q112" s="49">
        <f t="shared" si="51"/>
        <v>0</v>
      </c>
      <c r="R112" s="50">
        <f t="shared" si="52"/>
        <v>0</v>
      </c>
      <c r="S112" s="47">
        <f t="shared" si="53"/>
        <v>0</v>
      </c>
      <c r="T112" s="209">
        <f t="shared" si="54"/>
        <v>0</v>
      </c>
      <c r="U112" s="92">
        <f t="shared" si="55"/>
        <v>0</v>
      </c>
    </row>
    <row r="113" spans="1:21" x14ac:dyDescent="0.25">
      <c r="A113" s="193" t="s">
        <v>159</v>
      </c>
      <c r="B113" s="47">
        <f>'DAY2'!H113</f>
        <v>0</v>
      </c>
      <c r="C113" s="73">
        <v>0</v>
      </c>
      <c r="D113" s="74">
        <v>0</v>
      </c>
      <c r="E113" s="75">
        <v>0</v>
      </c>
      <c r="F113" s="72">
        <v>0</v>
      </c>
      <c r="G113" s="170">
        <v>0</v>
      </c>
      <c r="H113" s="49">
        <f>+(Table1433[[#This Row],[OPENING ]]+Table1433[[#This Row],[RECEIPTS]]+Table1433[[#This Row],[RETURNS]])-(Table1433[[#This Row],[EXCHANGED]]+Table1433[[#This Row],[SALES]]+Table1433[[#This Row],[ISSUES]])</f>
        <v>0</v>
      </c>
      <c r="I113" s="48"/>
      <c r="J113" s="76">
        <f t="shared" si="49"/>
        <v>0</v>
      </c>
      <c r="K113" s="48">
        <f>'DAY2'!K113+'DAY3'!C113</f>
        <v>0</v>
      </c>
      <c r="L113" s="49">
        <f>'DAY2'!L113+'DAY3'!D113</f>
        <v>0</v>
      </c>
      <c r="M113" s="51">
        <f>'DAY2'!M113+'DAY3'!E113</f>
        <v>0</v>
      </c>
      <c r="N113" s="47">
        <f>'DAY2'!N113+'DAY3'!F113</f>
        <v>0</v>
      </c>
      <c r="O113" s="209">
        <f>'DAY2'!O113+'DAY3'!G113</f>
        <v>0</v>
      </c>
      <c r="P113" s="48">
        <f t="shared" si="50"/>
        <v>0</v>
      </c>
      <c r="Q113" s="49">
        <f t="shared" si="51"/>
        <v>0</v>
      </c>
      <c r="R113" s="50">
        <f t="shared" si="52"/>
        <v>0</v>
      </c>
      <c r="S113" s="47">
        <f t="shared" si="53"/>
        <v>0</v>
      </c>
      <c r="T113" s="209">
        <f t="shared" si="54"/>
        <v>0</v>
      </c>
      <c r="U113" s="92">
        <f t="shared" si="55"/>
        <v>0</v>
      </c>
    </row>
    <row r="114" spans="1:21" ht="15.75" thickBot="1" x14ac:dyDescent="0.3">
      <c r="A114" s="193" t="s">
        <v>107</v>
      </c>
      <c r="B114" s="47">
        <f>'DAY2'!H114</f>
        <v>0</v>
      </c>
      <c r="C114" s="73">
        <v>0</v>
      </c>
      <c r="D114" s="74">
        <v>0</v>
      </c>
      <c r="E114" s="75">
        <v>0</v>
      </c>
      <c r="F114" s="72">
        <v>0</v>
      </c>
      <c r="G114" s="170">
        <v>0</v>
      </c>
      <c r="H114" s="49">
        <f>+(Table1433[[#This Row],[OPENING ]]+Table1433[[#This Row],[RECEIPTS]]+Table1433[[#This Row],[RETURNS]])-(Table1433[[#This Row],[EXCHANGED]]+Table1433[[#This Row],[SALES]]+Table1433[[#This Row],[ISSUES]])</f>
        <v>0</v>
      </c>
      <c r="I114" s="48"/>
      <c r="J114" s="76">
        <f t="shared" si="49"/>
        <v>0</v>
      </c>
      <c r="K114" s="48">
        <f>'DAY2'!K114+'DAY3'!C114</f>
        <v>0</v>
      </c>
      <c r="L114" s="49">
        <f>'DAY2'!L114+'DAY3'!D114</f>
        <v>0</v>
      </c>
      <c r="M114" s="51">
        <f>'DAY2'!M114+'DAY3'!E114</f>
        <v>0</v>
      </c>
      <c r="N114" s="47">
        <f>'DAY2'!N114+'DAY3'!F114</f>
        <v>0</v>
      </c>
      <c r="O114" s="209">
        <f>'DAY2'!O114+'DAY3'!G114</f>
        <v>0</v>
      </c>
      <c r="P114" s="48">
        <f t="shared" si="50"/>
        <v>0</v>
      </c>
      <c r="Q114" s="49">
        <f t="shared" si="51"/>
        <v>0</v>
      </c>
      <c r="R114" s="50">
        <f t="shared" si="52"/>
        <v>0</v>
      </c>
      <c r="S114" s="47">
        <f t="shared" si="53"/>
        <v>0</v>
      </c>
      <c r="T114" s="209">
        <f t="shared" si="54"/>
        <v>0</v>
      </c>
      <c r="U114" s="92">
        <f t="shared" si="55"/>
        <v>0</v>
      </c>
    </row>
    <row r="115" spans="1:21" ht="17.25" thickBot="1" x14ac:dyDescent="0.35">
      <c r="A115" s="85" t="s">
        <v>55</v>
      </c>
      <c r="B115" s="86">
        <f>SUM(B76:B114)</f>
        <v>8177.0300000000007</v>
      </c>
      <c r="C115" s="86">
        <f t="shared" ref="C115:U115" si="56">SUM(C76:C114)</f>
        <v>0</v>
      </c>
      <c r="D115" s="86">
        <f t="shared" si="56"/>
        <v>0</v>
      </c>
      <c r="E115" s="86">
        <f t="shared" si="56"/>
        <v>0</v>
      </c>
      <c r="F115" s="86">
        <f t="shared" si="56"/>
        <v>0</v>
      </c>
      <c r="G115" s="86">
        <f t="shared" si="56"/>
        <v>0</v>
      </c>
      <c r="H115" s="86">
        <f t="shared" si="56"/>
        <v>8177.0300000000007</v>
      </c>
      <c r="I115" s="86">
        <f t="shared" si="56"/>
        <v>8177.0300000000007</v>
      </c>
      <c r="J115" s="86">
        <f t="shared" si="56"/>
        <v>0</v>
      </c>
      <c r="K115" s="86">
        <f t="shared" si="56"/>
        <v>0</v>
      </c>
      <c r="L115" s="86">
        <f t="shared" si="56"/>
        <v>138</v>
      </c>
      <c r="M115" s="86">
        <f t="shared" si="56"/>
        <v>0</v>
      </c>
      <c r="N115" s="86">
        <f t="shared" si="56"/>
        <v>0</v>
      </c>
      <c r="O115" s="86">
        <f t="shared" si="56"/>
        <v>851.44</v>
      </c>
      <c r="P115" s="86">
        <f t="shared" si="56"/>
        <v>0</v>
      </c>
      <c r="Q115" s="86">
        <f t="shared" si="56"/>
        <v>46</v>
      </c>
      <c r="R115" s="86">
        <f t="shared" si="56"/>
        <v>0</v>
      </c>
      <c r="S115" s="86">
        <f t="shared" si="56"/>
        <v>0</v>
      </c>
      <c r="T115" s="86">
        <f t="shared" si="56"/>
        <v>283.81333333333333</v>
      </c>
      <c r="U115" s="86">
        <f t="shared" si="56"/>
        <v>1.6712483829236742</v>
      </c>
    </row>
    <row r="116" spans="1:21" x14ac:dyDescent="0.25">
      <c r="A116" s="78"/>
      <c r="B116" s="79"/>
      <c r="C116" s="80"/>
      <c r="D116" s="81"/>
      <c r="E116" s="82"/>
      <c r="F116" s="79"/>
      <c r="G116" s="165"/>
      <c r="H116" s="81"/>
      <c r="I116" s="80"/>
      <c r="J116" s="83"/>
      <c r="K116" s="80"/>
      <c r="L116" s="81"/>
      <c r="M116" s="83"/>
      <c r="N116" s="79"/>
      <c r="O116" s="212"/>
      <c r="P116" s="80"/>
      <c r="Q116" s="81"/>
      <c r="R116" s="82"/>
      <c r="S116" s="79"/>
      <c r="T116" s="212"/>
      <c r="U116" s="84">
        <f t="shared" si="0"/>
        <v>0</v>
      </c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163"/>
      <c r="H117" s="49"/>
      <c r="I117" s="48"/>
      <c r="J117" s="51"/>
      <c r="K117" s="48"/>
      <c r="L117" s="49"/>
      <c r="M117" s="51"/>
      <c r="N117" s="47"/>
      <c r="O117" s="209"/>
      <c r="P117" s="48"/>
      <c r="Q117" s="49"/>
      <c r="R117" s="50"/>
      <c r="S117" s="47"/>
      <c r="T117" s="209"/>
      <c r="U117" s="54">
        <f t="shared" si="0"/>
        <v>0</v>
      </c>
    </row>
    <row r="118" spans="1:21" ht="15.75" x14ac:dyDescent="0.3">
      <c r="A118" s="309" t="s">
        <v>97</v>
      </c>
      <c r="B118" s="47">
        <f>'DAY2'!H118</f>
        <v>0</v>
      </c>
      <c r="C118" s="48">
        <v>0</v>
      </c>
      <c r="D118" s="49">
        <v>0</v>
      </c>
      <c r="E118" s="50">
        <v>0</v>
      </c>
      <c r="F118" s="47">
        <v>0</v>
      </c>
      <c r="G118" s="163">
        <v>0</v>
      </c>
      <c r="H118" s="49">
        <f>+(Table1433[[#This Row],[OPENING ]]+Table1433[[#This Row],[RECEIPTS]]+Table1433[[#This Row],[RETURNS]])-(Table1433[[#This Row],[EXCHANGED]]+Table1433[[#This Row],[SALES]]+Table1433[[#This Row],[ISSUES]])</f>
        <v>0</v>
      </c>
      <c r="I118" s="48"/>
      <c r="J118" s="51">
        <f t="shared" si="22"/>
        <v>0</v>
      </c>
      <c r="K118" s="48">
        <f>'DAY2'!K118+'DAY3'!C118</f>
        <v>0</v>
      </c>
      <c r="L118" s="49">
        <f>'DAY2'!L118+'DAY3'!D118</f>
        <v>0</v>
      </c>
      <c r="M118" s="51">
        <f>'DAY2'!M118+'DAY3'!E118</f>
        <v>0</v>
      </c>
      <c r="N118" s="47">
        <f>'DAY2'!N118+'DAY3'!F118</f>
        <v>0</v>
      </c>
      <c r="O118" s="209">
        <f>'DAY2'!O118+'DAY3'!G118</f>
        <v>0</v>
      </c>
      <c r="P118" s="48">
        <f>+K118/3</f>
        <v>0</v>
      </c>
      <c r="Q118" s="49">
        <f>+L118/3</f>
        <v>0</v>
      </c>
      <c r="R118" s="50">
        <f>+M118/3</f>
        <v>0</v>
      </c>
      <c r="S118" s="47">
        <f>+N118/3</f>
        <v>0</v>
      </c>
      <c r="T118" s="209">
        <f>+O118/3</f>
        <v>0</v>
      </c>
      <c r="U118" s="54">
        <f t="shared" si="0"/>
        <v>0</v>
      </c>
    </row>
    <row r="119" spans="1:21" x14ac:dyDescent="0.25">
      <c r="A119" s="53"/>
      <c r="B119" s="47">
        <f>'DAY2'!H119</f>
        <v>0</v>
      </c>
      <c r="C119" s="48">
        <v>0</v>
      </c>
      <c r="D119" s="49">
        <v>0</v>
      </c>
      <c r="E119" s="50">
        <v>0</v>
      </c>
      <c r="F119" s="47">
        <v>0</v>
      </c>
      <c r="G119" s="163">
        <v>0</v>
      </c>
      <c r="H119" s="49">
        <f>+(Table1433[[#This Row],[OPENING ]]+Table1433[[#This Row],[RECEIPTS]]+Table1433[[#This Row],[RETURNS]])-(Table1433[[#This Row],[EXCHANGED]]+Table1433[[#This Row],[SALES]]+Table1433[[#This Row],[ISSUES]])</f>
        <v>0</v>
      </c>
      <c r="I119" s="48"/>
      <c r="J119" s="51">
        <f t="shared" si="22"/>
        <v>0</v>
      </c>
      <c r="K119" s="48">
        <f>'DAY2'!K119+'DAY3'!C119</f>
        <v>0</v>
      </c>
      <c r="L119" s="49">
        <f>'DAY2'!L119+'DAY3'!D119</f>
        <v>0</v>
      </c>
      <c r="M119" s="51">
        <f>'DAY2'!M119+'DAY3'!E119</f>
        <v>0</v>
      </c>
      <c r="N119" s="47">
        <f>'DAY2'!N119+'DAY3'!F119</f>
        <v>0</v>
      </c>
      <c r="O119" s="209">
        <f>'DAY2'!O119+'DAY3'!G119</f>
        <v>0</v>
      </c>
      <c r="P119" s="48">
        <f t="shared" ref="P119:P134" si="57">+K119/3</f>
        <v>0</v>
      </c>
      <c r="Q119" s="49">
        <f t="shared" ref="Q119:Q134" si="58">+L119/3</f>
        <v>0</v>
      </c>
      <c r="R119" s="50">
        <f t="shared" ref="R119:R134" si="59">+M119/3</f>
        <v>0</v>
      </c>
      <c r="S119" s="47">
        <f t="shared" ref="S119:S134" si="60">+N119/3</f>
        <v>0</v>
      </c>
      <c r="T119" s="209">
        <f t="shared" ref="T119:T134" si="61">+O119/3</f>
        <v>0</v>
      </c>
      <c r="U119" s="54">
        <f t="shared" si="0"/>
        <v>0</v>
      </c>
    </row>
    <row r="120" spans="1:21" x14ac:dyDescent="0.25">
      <c r="A120" s="152" t="s">
        <v>130</v>
      </c>
      <c r="B120" s="47">
        <f>'DAY2'!H120</f>
        <v>5</v>
      </c>
      <c r="C120" s="48">
        <v>0</v>
      </c>
      <c r="D120" s="49">
        <v>0</v>
      </c>
      <c r="E120" s="50">
        <v>0</v>
      </c>
      <c r="F120" s="47">
        <v>0</v>
      </c>
      <c r="G120" s="163">
        <v>0</v>
      </c>
      <c r="H120" s="49">
        <f>+(Table1433[[#This Row],[OPENING ]]+Table1433[[#This Row],[RECEIPTS]]+Table1433[[#This Row],[RETURNS]])-(Table1433[[#This Row],[EXCHANGED]]+Table1433[[#This Row],[SALES]]+Table1433[[#This Row],[ISSUES]])</f>
        <v>5</v>
      </c>
      <c r="I120" s="48">
        <v>5</v>
      </c>
      <c r="J120" s="51">
        <f t="shared" si="22"/>
        <v>0</v>
      </c>
      <c r="K120" s="48">
        <f>'DAY2'!K120+'DAY3'!C120</f>
        <v>0</v>
      </c>
      <c r="L120" s="49">
        <f>'DAY2'!L120+'DAY3'!D120</f>
        <v>0</v>
      </c>
      <c r="M120" s="51">
        <f>'DAY2'!M120+'DAY3'!E120</f>
        <v>0</v>
      </c>
      <c r="N120" s="47">
        <f>'DAY2'!N120+'DAY3'!F120</f>
        <v>0</v>
      </c>
      <c r="O120" s="209">
        <f>'DAY2'!O120+'DAY3'!G120</f>
        <v>0</v>
      </c>
      <c r="P120" s="48">
        <f t="shared" si="57"/>
        <v>0</v>
      </c>
      <c r="Q120" s="49">
        <f t="shared" si="58"/>
        <v>0</v>
      </c>
      <c r="R120" s="50">
        <f t="shared" si="59"/>
        <v>0</v>
      </c>
      <c r="S120" s="47">
        <f t="shared" si="60"/>
        <v>0</v>
      </c>
      <c r="T120" s="209">
        <f t="shared" si="61"/>
        <v>0</v>
      </c>
      <c r="U120" s="54">
        <f t="shared" si="0"/>
        <v>0</v>
      </c>
    </row>
    <row r="121" spans="1:21" x14ac:dyDescent="0.25">
      <c r="A121" s="152" t="s">
        <v>67</v>
      </c>
      <c r="B121" s="47">
        <f>'DAY2'!H121</f>
        <v>0</v>
      </c>
      <c r="C121" s="48">
        <v>0</v>
      </c>
      <c r="D121" s="49">
        <v>0</v>
      </c>
      <c r="E121" s="50">
        <v>0</v>
      </c>
      <c r="F121" s="47">
        <v>0</v>
      </c>
      <c r="G121" s="163">
        <v>0</v>
      </c>
      <c r="H121" s="49">
        <f>+(Table1433[[#This Row],[OPENING ]]+Table1433[[#This Row],[RECEIPTS]]+Table1433[[#This Row],[RETURNS]])-(Table1433[[#This Row],[EXCHANGED]]+Table1433[[#This Row],[SALES]]+Table1433[[#This Row],[ISSUES]])</f>
        <v>0</v>
      </c>
      <c r="I121" s="48"/>
      <c r="J121" s="51">
        <f t="shared" si="22"/>
        <v>0</v>
      </c>
      <c r="K121" s="48">
        <f>'DAY2'!K121+'DAY3'!C121</f>
        <v>0</v>
      </c>
      <c r="L121" s="49">
        <f>'DAY2'!L121+'DAY3'!D121</f>
        <v>0</v>
      </c>
      <c r="M121" s="51">
        <f>'DAY2'!M121+'DAY3'!E121</f>
        <v>0</v>
      </c>
      <c r="N121" s="47">
        <f>'DAY2'!N121+'DAY3'!F121</f>
        <v>0</v>
      </c>
      <c r="O121" s="209">
        <f>'DAY2'!O121+'DAY3'!G121</f>
        <v>0</v>
      </c>
      <c r="P121" s="48">
        <f t="shared" si="57"/>
        <v>0</v>
      </c>
      <c r="Q121" s="49">
        <f t="shared" si="58"/>
        <v>0</v>
      </c>
      <c r="R121" s="50">
        <f t="shared" si="59"/>
        <v>0</v>
      </c>
      <c r="S121" s="47">
        <f t="shared" si="60"/>
        <v>0</v>
      </c>
      <c r="T121" s="209">
        <f t="shared" si="61"/>
        <v>0</v>
      </c>
      <c r="U121" s="54">
        <f t="shared" si="0"/>
        <v>0</v>
      </c>
    </row>
    <row r="122" spans="1:21" x14ac:dyDescent="0.25">
      <c r="A122" s="152" t="s">
        <v>66</v>
      </c>
      <c r="B122" s="47">
        <f>'DAY2'!H122</f>
        <v>4</v>
      </c>
      <c r="C122" s="48">
        <v>0</v>
      </c>
      <c r="D122" s="49">
        <v>0</v>
      </c>
      <c r="E122" s="50">
        <v>0</v>
      </c>
      <c r="F122" s="47">
        <v>0</v>
      </c>
      <c r="G122" s="163">
        <v>0</v>
      </c>
      <c r="H122" s="49">
        <f>+(Table1433[[#This Row],[OPENING ]]+Table1433[[#This Row],[RECEIPTS]]+Table1433[[#This Row],[RETURNS]])-(Table1433[[#This Row],[EXCHANGED]]+Table1433[[#This Row],[SALES]]+Table1433[[#This Row],[ISSUES]])</f>
        <v>4</v>
      </c>
      <c r="I122" s="48">
        <v>4</v>
      </c>
      <c r="J122" s="51">
        <f t="shared" si="22"/>
        <v>0</v>
      </c>
      <c r="K122" s="48">
        <f>'DAY2'!K122+'DAY3'!C122</f>
        <v>0</v>
      </c>
      <c r="L122" s="49">
        <f>'DAY2'!L122+'DAY3'!D122</f>
        <v>0</v>
      </c>
      <c r="M122" s="51">
        <f>'DAY2'!M122+'DAY3'!E122</f>
        <v>0</v>
      </c>
      <c r="N122" s="47">
        <f>'DAY2'!N122+'DAY3'!F122</f>
        <v>0</v>
      </c>
      <c r="O122" s="209">
        <f>'DAY2'!O122+'DAY3'!G122</f>
        <v>0</v>
      </c>
      <c r="P122" s="48">
        <f t="shared" si="57"/>
        <v>0</v>
      </c>
      <c r="Q122" s="49">
        <f t="shared" si="58"/>
        <v>0</v>
      </c>
      <c r="R122" s="50">
        <f t="shared" si="59"/>
        <v>0</v>
      </c>
      <c r="S122" s="47">
        <f t="shared" si="60"/>
        <v>0</v>
      </c>
      <c r="T122" s="209">
        <f t="shared" si="61"/>
        <v>0</v>
      </c>
      <c r="U122" s="54">
        <f t="shared" si="0"/>
        <v>0</v>
      </c>
    </row>
    <row r="123" spans="1:21" x14ac:dyDescent="0.25">
      <c r="A123" s="152" t="s">
        <v>68</v>
      </c>
      <c r="B123" s="47">
        <f>'DAY2'!H123</f>
        <v>106</v>
      </c>
      <c r="C123" s="48">
        <v>0</v>
      </c>
      <c r="D123" s="49">
        <v>0</v>
      </c>
      <c r="E123" s="50">
        <v>0</v>
      </c>
      <c r="F123" s="47">
        <v>0</v>
      </c>
      <c r="G123" s="163">
        <v>0</v>
      </c>
      <c r="H123" s="49">
        <f>+(Table1433[[#This Row],[OPENING ]]+Table1433[[#This Row],[RECEIPTS]]+Table1433[[#This Row],[RETURNS]])-(Table1433[[#This Row],[EXCHANGED]]+Table1433[[#This Row],[SALES]]+Table1433[[#This Row],[ISSUES]])</f>
        <v>106</v>
      </c>
      <c r="I123" s="48">
        <v>106</v>
      </c>
      <c r="J123" s="51">
        <f t="shared" si="22"/>
        <v>0</v>
      </c>
      <c r="K123" s="48">
        <f>'DAY2'!K123+'DAY3'!C123</f>
        <v>0</v>
      </c>
      <c r="L123" s="49">
        <f>'DAY2'!L123+'DAY3'!D123</f>
        <v>0</v>
      </c>
      <c r="M123" s="51">
        <f>'DAY2'!M123+'DAY3'!E123</f>
        <v>0</v>
      </c>
      <c r="N123" s="47">
        <f>'DAY2'!N123+'DAY3'!F123</f>
        <v>0</v>
      </c>
      <c r="O123" s="209">
        <f>'DAY2'!O123+'DAY3'!G123</f>
        <v>0</v>
      </c>
      <c r="P123" s="48">
        <f t="shared" si="57"/>
        <v>0</v>
      </c>
      <c r="Q123" s="49">
        <f t="shared" si="58"/>
        <v>0</v>
      </c>
      <c r="R123" s="50">
        <f t="shared" si="59"/>
        <v>0</v>
      </c>
      <c r="S123" s="47">
        <f t="shared" si="60"/>
        <v>0</v>
      </c>
      <c r="T123" s="209">
        <f t="shared" si="61"/>
        <v>0</v>
      </c>
      <c r="U123" s="54">
        <f t="shared" si="0"/>
        <v>0</v>
      </c>
    </row>
    <row r="124" spans="1:21" x14ac:dyDescent="0.25">
      <c r="A124" s="152" t="s">
        <v>69</v>
      </c>
      <c r="B124" s="47">
        <f>'DAY2'!H124</f>
        <v>5</v>
      </c>
      <c r="C124" s="48">
        <v>0</v>
      </c>
      <c r="D124" s="49">
        <v>0</v>
      </c>
      <c r="E124" s="50">
        <v>0</v>
      </c>
      <c r="F124" s="47">
        <v>0</v>
      </c>
      <c r="G124" s="163">
        <v>0</v>
      </c>
      <c r="H124" s="49">
        <f>+(Table1433[[#This Row],[OPENING ]]+Table1433[[#This Row],[RECEIPTS]]+Table1433[[#This Row],[RETURNS]])-(Table1433[[#This Row],[EXCHANGED]]+Table1433[[#This Row],[SALES]]+Table1433[[#This Row],[ISSUES]])</f>
        <v>5</v>
      </c>
      <c r="I124" s="48">
        <v>5</v>
      </c>
      <c r="J124" s="51">
        <f t="shared" si="22"/>
        <v>0</v>
      </c>
      <c r="K124" s="48">
        <f>'DAY2'!K124+'DAY3'!C124</f>
        <v>0</v>
      </c>
      <c r="L124" s="49">
        <f>'DAY2'!L124+'DAY3'!D124</f>
        <v>0</v>
      </c>
      <c r="M124" s="51">
        <f>'DAY2'!M124+'DAY3'!E124</f>
        <v>0</v>
      </c>
      <c r="N124" s="47">
        <f>'DAY2'!N124+'DAY3'!F124</f>
        <v>0</v>
      </c>
      <c r="O124" s="209">
        <f>'DAY2'!O124+'DAY3'!G124</f>
        <v>0</v>
      </c>
      <c r="P124" s="48">
        <f t="shared" si="57"/>
        <v>0</v>
      </c>
      <c r="Q124" s="49">
        <f t="shared" si="58"/>
        <v>0</v>
      </c>
      <c r="R124" s="50">
        <f t="shared" si="59"/>
        <v>0</v>
      </c>
      <c r="S124" s="47">
        <f t="shared" si="60"/>
        <v>0</v>
      </c>
      <c r="T124" s="209">
        <f t="shared" si="61"/>
        <v>0</v>
      </c>
      <c r="U124" s="54">
        <f t="shared" ref="U124:U134" si="62">IFERROR(+H124/(P124+Q124+R124+S124+T124),0)</f>
        <v>0</v>
      </c>
    </row>
    <row r="125" spans="1:21" x14ac:dyDescent="0.25">
      <c r="A125" s="152" t="s">
        <v>70</v>
      </c>
      <c r="B125" s="47">
        <f>'DAY2'!H125</f>
        <v>0</v>
      </c>
      <c r="C125" s="48">
        <v>0</v>
      </c>
      <c r="D125" s="49">
        <v>0</v>
      </c>
      <c r="E125" s="50">
        <v>0</v>
      </c>
      <c r="F125" s="47">
        <v>0</v>
      </c>
      <c r="G125" s="163">
        <v>0</v>
      </c>
      <c r="H125" s="49">
        <f>+(Table1433[[#This Row],[OPENING ]]+Table1433[[#This Row],[RECEIPTS]]+Table1433[[#This Row],[RETURNS]])-(Table1433[[#This Row],[EXCHANGED]]+Table1433[[#This Row],[SALES]]+Table1433[[#This Row],[ISSUES]])</f>
        <v>0</v>
      </c>
      <c r="I125" s="48"/>
      <c r="J125" s="51">
        <f t="shared" si="22"/>
        <v>0</v>
      </c>
      <c r="K125" s="48">
        <f>'DAY2'!K125+'DAY3'!C125</f>
        <v>0</v>
      </c>
      <c r="L125" s="49">
        <f>'DAY2'!L125+'DAY3'!D125</f>
        <v>0</v>
      </c>
      <c r="M125" s="51">
        <f>'DAY2'!M125+'DAY3'!E125</f>
        <v>0</v>
      </c>
      <c r="N125" s="47">
        <f>'DAY2'!N125+'DAY3'!F125</f>
        <v>0</v>
      </c>
      <c r="O125" s="209">
        <f>'DAY2'!O125+'DAY3'!G125</f>
        <v>0</v>
      </c>
      <c r="P125" s="48">
        <f t="shared" si="57"/>
        <v>0</v>
      </c>
      <c r="Q125" s="49">
        <f t="shared" si="58"/>
        <v>0</v>
      </c>
      <c r="R125" s="50">
        <f t="shared" si="59"/>
        <v>0</v>
      </c>
      <c r="S125" s="47">
        <f t="shared" si="60"/>
        <v>0</v>
      </c>
      <c r="T125" s="209">
        <f t="shared" si="61"/>
        <v>0</v>
      </c>
      <c r="U125" s="54">
        <f t="shared" si="62"/>
        <v>0</v>
      </c>
    </row>
    <row r="126" spans="1:21" x14ac:dyDescent="0.25">
      <c r="A126" s="152" t="s">
        <v>33</v>
      </c>
      <c r="B126" s="47">
        <f>'DAY2'!H126</f>
        <v>0</v>
      </c>
      <c r="C126" s="48">
        <v>0</v>
      </c>
      <c r="D126" s="49">
        <v>0</v>
      </c>
      <c r="E126" s="50">
        <v>0</v>
      </c>
      <c r="F126" s="47">
        <v>0</v>
      </c>
      <c r="G126" s="163">
        <v>0</v>
      </c>
      <c r="H126" s="49">
        <f>+(Table1433[[#This Row],[OPENING ]]+Table1433[[#This Row],[RECEIPTS]]+Table1433[[#This Row],[RETURNS]])-(Table1433[[#This Row],[EXCHANGED]]+Table1433[[#This Row],[SALES]]+Table1433[[#This Row],[ISSUES]])</f>
        <v>0</v>
      </c>
      <c r="I126" s="48"/>
      <c r="J126" s="51">
        <f t="shared" si="22"/>
        <v>0</v>
      </c>
      <c r="K126" s="48">
        <f>'DAY2'!K126+'DAY3'!C126</f>
        <v>0</v>
      </c>
      <c r="L126" s="49">
        <f>'DAY2'!L126+'DAY3'!D126</f>
        <v>0</v>
      </c>
      <c r="M126" s="51">
        <f>'DAY2'!M126+'DAY3'!E126</f>
        <v>0</v>
      </c>
      <c r="N126" s="47">
        <f>'DAY2'!N126+'DAY3'!F126</f>
        <v>0</v>
      </c>
      <c r="O126" s="209">
        <f>'DAY2'!O126+'DAY3'!G126</f>
        <v>0</v>
      </c>
      <c r="P126" s="48">
        <f t="shared" si="57"/>
        <v>0</v>
      </c>
      <c r="Q126" s="49">
        <f t="shared" si="58"/>
        <v>0</v>
      </c>
      <c r="R126" s="50">
        <f t="shared" si="59"/>
        <v>0</v>
      </c>
      <c r="S126" s="47">
        <f t="shared" si="60"/>
        <v>0</v>
      </c>
      <c r="T126" s="209">
        <f t="shared" si="61"/>
        <v>0</v>
      </c>
      <c r="U126" s="54">
        <f t="shared" si="62"/>
        <v>0</v>
      </c>
    </row>
    <row r="127" spans="1:21" x14ac:dyDescent="0.25">
      <c r="A127" s="152" t="s">
        <v>96</v>
      </c>
      <c r="B127" s="47">
        <f>'DAY2'!H127</f>
        <v>14.1</v>
      </c>
      <c r="C127" s="48">
        <v>0</v>
      </c>
      <c r="D127" s="49">
        <v>0</v>
      </c>
      <c r="E127" s="50">
        <v>0</v>
      </c>
      <c r="F127" s="47">
        <v>0</v>
      </c>
      <c r="G127" s="163">
        <v>0</v>
      </c>
      <c r="H127" s="49">
        <f>+(Table1433[[#This Row],[OPENING ]]+Table1433[[#This Row],[RECEIPTS]]+Table1433[[#This Row],[RETURNS]])-(Table1433[[#This Row],[EXCHANGED]]+Table1433[[#This Row],[SALES]]+Table1433[[#This Row],[ISSUES]])</f>
        <v>14.1</v>
      </c>
      <c r="I127" s="48">
        <v>14.1</v>
      </c>
      <c r="J127" s="51">
        <f t="shared" si="22"/>
        <v>0</v>
      </c>
      <c r="K127" s="48">
        <f>'DAY2'!K127+'DAY3'!C127</f>
        <v>0</v>
      </c>
      <c r="L127" s="49">
        <f>'DAY2'!L127+'DAY3'!D127</f>
        <v>0</v>
      </c>
      <c r="M127" s="51">
        <f>'DAY2'!M127+'DAY3'!E127</f>
        <v>0</v>
      </c>
      <c r="N127" s="47">
        <f>'DAY2'!N127+'DAY3'!F127</f>
        <v>0</v>
      </c>
      <c r="O127" s="209">
        <f>'DAY2'!O127+'DAY3'!G127</f>
        <v>0</v>
      </c>
      <c r="P127" s="48">
        <f t="shared" si="57"/>
        <v>0</v>
      </c>
      <c r="Q127" s="49">
        <f t="shared" si="58"/>
        <v>0</v>
      </c>
      <c r="R127" s="50">
        <f t="shared" si="59"/>
        <v>0</v>
      </c>
      <c r="S127" s="47">
        <f t="shared" si="60"/>
        <v>0</v>
      </c>
      <c r="T127" s="209">
        <f t="shared" si="61"/>
        <v>0</v>
      </c>
      <c r="U127" s="54">
        <f t="shared" si="62"/>
        <v>0</v>
      </c>
    </row>
    <row r="128" spans="1:21" x14ac:dyDescent="0.25">
      <c r="A128" s="152" t="s">
        <v>118</v>
      </c>
      <c r="B128" s="47">
        <f>'DAY2'!H128</f>
        <v>20</v>
      </c>
      <c r="C128" s="48">
        <v>0</v>
      </c>
      <c r="D128" s="49">
        <v>0</v>
      </c>
      <c r="E128" s="50">
        <v>0</v>
      </c>
      <c r="F128" s="47">
        <v>0</v>
      </c>
      <c r="G128" s="163">
        <v>0</v>
      </c>
      <c r="H128" s="49">
        <f>+(Table1433[[#This Row],[OPENING ]]+Table1433[[#This Row],[RECEIPTS]]+Table1433[[#This Row],[RETURNS]])-(Table1433[[#This Row],[EXCHANGED]]+Table1433[[#This Row],[SALES]]+Table1433[[#This Row],[ISSUES]])</f>
        <v>20</v>
      </c>
      <c r="I128" s="48">
        <v>20</v>
      </c>
      <c r="J128" s="51">
        <f t="shared" si="22"/>
        <v>0</v>
      </c>
      <c r="K128" s="48">
        <f>'DAY2'!K128+'DAY3'!C128</f>
        <v>0</v>
      </c>
      <c r="L128" s="49">
        <f>'DAY2'!L128+'DAY3'!D128</f>
        <v>0</v>
      </c>
      <c r="M128" s="51">
        <f>'DAY2'!M128+'DAY3'!E128</f>
        <v>0</v>
      </c>
      <c r="N128" s="47">
        <f>'DAY2'!N128+'DAY3'!F128</f>
        <v>0</v>
      </c>
      <c r="O128" s="209">
        <f>'DAY2'!O128+'DAY3'!G128</f>
        <v>0</v>
      </c>
      <c r="P128" s="48">
        <f t="shared" si="57"/>
        <v>0</v>
      </c>
      <c r="Q128" s="49">
        <f t="shared" si="58"/>
        <v>0</v>
      </c>
      <c r="R128" s="50">
        <f t="shared" si="59"/>
        <v>0</v>
      </c>
      <c r="S128" s="47">
        <f t="shared" si="60"/>
        <v>0</v>
      </c>
      <c r="T128" s="209">
        <f t="shared" si="61"/>
        <v>0</v>
      </c>
      <c r="U128" s="54">
        <f t="shared" si="62"/>
        <v>0</v>
      </c>
    </row>
    <row r="129" spans="1:21" x14ac:dyDescent="0.25">
      <c r="A129" s="152" t="s">
        <v>119</v>
      </c>
      <c r="B129" s="47">
        <f>'DAY2'!H129</f>
        <v>0</v>
      </c>
      <c r="C129" s="48">
        <v>0</v>
      </c>
      <c r="D129" s="49">
        <v>0</v>
      </c>
      <c r="E129" s="50">
        <v>0</v>
      </c>
      <c r="F129" s="47">
        <v>0</v>
      </c>
      <c r="G129" s="163">
        <v>0</v>
      </c>
      <c r="H129" s="49">
        <f>+(Table1433[[#This Row],[OPENING ]]+Table1433[[#This Row],[RECEIPTS]]+Table1433[[#This Row],[RETURNS]])-(Table1433[[#This Row],[EXCHANGED]]+Table1433[[#This Row],[SALES]]+Table1433[[#This Row],[ISSUES]])</f>
        <v>0</v>
      </c>
      <c r="I129" s="48"/>
      <c r="J129" s="51">
        <f t="shared" si="22"/>
        <v>0</v>
      </c>
      <c r="K129" s="48">
        <f>'DAY2'!K129+'DAY3'!C129</f>
        <v>0</v>
      </c>
      <c r="L129" s="49">
        <f>'DAY2'!L129+'DAY3'!D129</f>
        <v>0</v>
      </c>
      <c r="M129" s="51">
        <f>'DAY2'!M129+'DAY3'!E129</f>
        <v>0</v>
      </c>
      <c r="N129" s="47">
        <f>'DAY2'!N129+'DAY3'!F129</f>
        <v>0</v>
      </c>
      <c r="O129" s="209">
        <f>'DAY2'!O129+'DAY3'!G129</f>
        <v>0</v>
      </c>
      <c r="P129" s="48">
        <f t="shared" si="57"/>
        <v>0</v>
      </c>
      <c r="Q129" s="49">
        <f t="shared" si="58"/>
        <v>0</v>
      </c>
      <c r="R129" s="50">
        <f t="shared" si="59"/>
        <v>0</v>
      </c>
      <c r="S129" s="47">
        <f t="shared" si="60"/>
        <v>0</v>
      </c>
      <c r="T129" s="209">
        <f t="shared" si="61"/>
        <v>0</v>
      </c>
      <c r="U129" s="54">
        <f t="shared" si="62"/>
        <v>0</v>
      </c>
    </row>
    <row r="130" spans="1:21" x14ac:dyDescent="0.25">
      <c r="A130" s="152" t="s">
        <v>172</v>
      </c>
      <c r="B130" s="47">
        <f>'DAY2'!H130</f>
        <v>20</v>
      </c>
      <c r="C130" s="48">
        <v>0</v>
      </c>
      <c r="D130" s="49">
        <v>0</v>
      </c>
      <c r="E130" s="50">
        <v>0</v>
      </c>
      <c r="F130" s="47">
        <v>0</v>
      </c>
      <c r="G130" s="163">
        <v>0</v>
      </c>
      <c r="H130" s="49">
        <f>+(Table1433[[#This Row],[OPENING ]]+Table1433[[#This Row],[RECEIPTS]]+Table1433[[#This Row],[RETURNS]])-(Table1433[[#This Row],[EXCHANGED]]+Table1433[[#This Row],[SALES]]+Table1433[[#This Row],[ISSUES]])</f>
        <v>20</v>
      </c>
      <c r="I130" s="48">
        <v>20</v>
      </c>
      <c r="J130" s="51">
        <f t="shared" si="22"/>
        <v>0</v>
      </c>
      <c r="K130" s="48">
        <f>'DAY2'!K130+'DAY3'!C130</f>
        <v>0</v>
      </c>
      <c r="L130" s="49">
        <f>'DAY2'!L130+'DAY3'!D130</f>
        <v>0</v>
      </c>
      <c r="M130" s="51">
        <f>'DAY2'!M130+'DAY3'!E130</f>
        <v>0</v>
      </c>
      <c r="N130" s="47">
        <f>'DAY2'!N130+'DAY3'!F130</f>
        <v>0</v>
      </c>
      <c r="O130" s="209">
        <f>'DAY2'!O130+'DAY3'!G130</f>
        <v>0</v>
      </c>
      <c r="P130" s="48">
        <f t="shared" si="57"/>
        <v>0</v>
      </c>
      <c r="Q130" s="49">
        <f t="shared" si="58"/>
        <v>0</v>
      </c>
      <c r="R130" s="50">
        <f t="shared" si="59"/>
        <v>0</v>
      </c>
      <c r="S130" s="47">
        <f t="shared" si="60"/>
        <v>0</v>
      </c>
      <c r="T130" s="209">
        <f t="shared" si="61"/>
        <v>0</v>
      </c>
      <c r="U130" s="54">
        <f t="shared" si="62"/>
        <v>0</v>
      </c>
    </row>
    <row r="131" spans="1:21" x14ac:dyDescent="0.25">
      <c r="A131" s="152" t="s">
        <v>143</v>
      </c>
      <c r="B131" s="47">
        <f>'DAY2'!H131</f>
        <v>0</v>
      </c>
      <c r="C131" s="48">
        <v>0</v>
      </c>
      <c r="D131" s="49">
        <v>0</v>
      </c>
      <c r="E131" s="50">
        <v>0</v>
      </c>
      <c r="F131" s="47">
        <v>0</v>
      </c>
      <c r="G131" s="163">
        <v>0</v>
      </c>
      <c r="H131" s="49">
        <f>+(Table1433[[#This Row],[OPENING ]]+Table1433[[#This Row],[RECEIPTS]]+Table1433[[#This Row],[RETURNS]])-(Table1433[[#This Row],[EXCHANGED]]+Table1433[[#This Row],[SALES]]+Table1433[[#This Row],[ISSUES]])</f>
        <v>0</v>
      </c>
      <c r="I131" s="48"/>
      <c r="J131" s="51">
        <f t="shared" si="22"/>
        <v>0</v>
      </c>
      <c r="K131" s="48">
        <f>'DAY2'!K131+'DAY3'!C131</f>
        <v>0</v>
      </c>
      <c r="L131" s="49">
        <f>'DAY2'!L131+'DAY3'!D131</f>
        <v>0</v>
      </c>
      <c r="M131" s="51">
        <f>'DAY2'!M131+'DAY3'!E131</f>
        <v>0</v>
      </c>
      <c r="N131" s="47">
        <f>'DAY2'!N131+'DAY3'!F131</f>
        <v>0</v>
      </c>
      <c r="O131" s="209">
        <f>'DAY2'!O131+'DAY3'!G131</f>
        <v>0</v>
      </c>
      <c r="P131" s="48">
        <f t="shared" si="57"/>
        <v>0</v>
      </c>
      <c r="Q131" s="49">
        <f t="shared" si="58"/>
        <v>0</v>
      </c>
      <c r="R131" s="50">
        <f t="shared" si="59"/>
        <v>0</v>
      </c>
      <c r="S131" s="47">
        <f t="shared" si="60"/>
        <v>0</v>
      </c>
      <c r="T131" s="209">
        <f t="shared" si="61"/>
        <v>0</v>
      </c>
      <c r="U131" s="54">
        <f t="shared" si="62"/>
        <v>0</v>
      </c>
    </row>
    <row r="132" spans="1:21" x14ac:dyDescent="0.25">
      <c r="A132" s="152" t="s">
        <v>144</v>
      </c>
      <c r="B132" s="47">
        <f>'DAY2'!H132</f>
        <v>0</v>
      </c>
      <c r="C132" s="48">
        <v>0</v>
      </c>
      <c r="D132" s="49">
        <v>0</v>
      </c>
      <c r="E132" s="50">
        <v>0</v>
      </c>
      <c r="F132" s="47">
        <v>0</v>
      </c>
      <c r="G132" s="163">
        <v>0</v>
      </c>
      <c r="H132" s="49">
        <f>+(Table1433[[#This Row],[OPENING ]]+Table1433[[#This Row],[RECEIPTS]]+Table1433[[#This Row],[RETURNS]])-(Table1433[[#This Row],[EXCHANGED]]+Table1433[[#This Row],[SALES]]+Table1433[[#This Row],[ISSUES]])</f>
        <v>0</v>
      </c>
      <c r="I132" s="48"/>
      <c r="J132" s="51">
        <f t="shared" si="22"/>
        <v>0</v>
      </c>
      <c r="K132" s="48">
        <f>'DAY2'!K132+'DAY3'!C132</f>
        <v>0</v>
      </c>
      <c r="L132" s="49">
        <f>'DAY2'!L132+'DAY3'!D132</f>
        <v>0</v>
      </c>
      <c r="M132" s="51">
        <f>'DAY2'!M132+'DAY3'!E132</f>
        <v>0</v>
      </c>
      <c r="N132" s="47">
        <f>'DAY2'!N132+'DAY3'!F132</f>
        <v>0</v>
      </c>
      <c r="O132" s="209">
        <f>'DAY2'!O132+'DAY3'!G132</f>
        <v>0</v>
      </c>
      <c r="P132" s="48">
        <f t="shared" si="57"/>
        <v>0</v>
      </c>
      <c r="Q132" s="49">
        <f t="shared" si="58"/>
        <v>0</v>
      </c>
      <c r="R132" s="50">
        <f t="shared" si="59"/>
        <v>0</v>
      </c>
      <c r="S132" s="47">
        <f t="shared" si="60"/>
        <v>0</v>
      </c>
      <c r="T132" s="209">
        <f t="shared" si="61"/>
        <v>0</v>
      </c>
      <c r="U132" s="54">
        <f t="shared" si="62"/>
        <v>0</v>
      </c>
    </row>
    <row r="133" spans="1:21" x14ac:dyDescent="0.25">
      <c r="A133" s="152" t="s">
        <v>173</v>
      </c>
      <c r="B133" s="47">
        <f>'DAY2'!H133</f>
        <v>0</v>
      </c>
      <c r="C133" s="48">
        <v>0</v>
      </c>
      <c r="D133" s="49">
        <v>0</v>
      </c>
      <c r="E133" s="50">
        <v>0</v>
      </c>
      <c r="F133" s="47">
        <v>0</v>
      </c>
      <c r="G133" s="163">
        <v>0</v>
      </c>
      <c r="H133" s="49">
        <f>+(Table1433[[#This Row],[OPENING ]]+Table1433[[#This Row],[RECEIPTS]]+Table1433[[#This Row],[RETURNS]])-(Table1433[[#This Row],[EXCHANGED]]+Table1433[[#This Row],[SALES]]+Table1433[[#This Row],[ISSUES]])</f>
        <v>0</v>
      </c>
      <c r="I133" s="48"/>
      <c r="J133" s="51">
        <f>+I133-H133</f>
        <v>0</v>
      </c>
      <c r="K133" s="48">
        <f>'DAY2'!K133+'DAY3'!C133</f>
        <v>0</v>
      </c>
      <c r="L133" s="49">
        <f>'DAY2'!L133+'DAY3'!D133</f>
        <v>0</v>
      </c>
      <c r="M133" s="51">
        <f>'DAY2'!M133+'DAY3'!E133</f>
        <v>0</v>
      </c>
      <c r="N133" s="47">
        <f>'DAY2'!N133+'DAY3'!F133</f>
        <v>0</v>
      </c>
      <c r="O133" s="209">
        <f>'DAY2'!O133+'DAY3'!G133</f>
        <v>0</v>
      </c>
      <c r="P133" s="48">
        <f t="shared" si="57"/>
        <v>0</v>
      </c>
      <c r="Q133" s="49">
        <f t="shared" si="58"/>
        <v>0</v>
      </c>
      <c r="R133" s="50">
        <f t="shared" si="59"/>
        <v>0</v>
      </c>
      <c r="S133" s="47">
        <f t="shared" si="60"/>
        <v>0</v>
      </c>
      <c r="T133" s="209">
        <f t="shared" si="61"/>
        <v>0</v>
      </c>
      <c r="U133" s="54">
        <f t="shared" si="62"/>
        <v>0</v>
      </c>
    </row>
    <row r="134" spans="1:21" ht="16.5" x14ac:dyDescent="0.3">
      <c r="A134" s="327" t="s">
        <v>98</v>
      </c>
      <c r="B134" s="47">
        <f>'DAY2'!H134</f>
        <v>0</v>
      </c>
      <c r="C134" s="73">
        <v>0</v>
      </c>
      <c r="D134" s="74">
        <v>0</v>
      </c>
      <c r="E134" s="75">
        <v>0</v>
      </c>
      <c r="F134" s="72">
        <v>0</v>
      </c>
      <c r="G134" s="170">
        <v>0</v>
      </c>
      <c r="H134" s="49">
        <f>+(Table1433[[#This Row],[OPENING ]]+Table1433[[#This Row],[RECEIPTS]]+Table1433[[#This Row],[RETURNS]])-(Table1433[[#This Row],[EXCHANGED]]+Table1433[[#This Row],[SALES]]+Table1433[[#This Row],[ISSUES]])</f>
        <v>0</v>
      </c>
      <c r="I134" s="73"/>
      <c r="J134" s="76">
        <f t="shared" si="22"/>
        <v>0</v>
      </c>
      <c r="K134" s="48">
        <f>'DAY2'!K134+'DAY3'!C134</f>
        <v>0</v>
      </c>
      <c r="L134" s="49">
        <f>'DAY2'!L134+'DAY3'!D134</f>
        <v>0</v>
      </c>
      <c r="M134" s="51">
        <f>'DAY2'!M134+'DAY3'!E134</f>
        <v>0</v>
      </c>
      <c r="N134" s="47">
        <f>'DAY2'!N134+'DAY3'!F134</f>
        <v>0</v>
      </c>
      <c r="O134" s="209">
        <f>'DAY2'!O134+'DAY3'!G134</f>
        <v>0</v>
      </c>
      <c r="P134" s="48">
        <f t="shared" si="57"/>
        <v>0</v>
      </c>
      <c r="Q134" s="49">
        <f t="shared" si="58"/>
        <v>0</v>
      </c>
      <c r="R134" s="50">
        <f t="shared" si="59"/>
        <v>0</v>
      </c>
      <c r="S134" s="47">
        <f t="shared" si="60"/>
        <v>0</v>
      </c>
      <c r="T134" s="209">
        <f t="shared" si="61"/>
        <v>0</v>
      </c>
      <c r="U134" s="92">
        <f t="shared" si="62"/>
        <v>0</v>
      </c>
    </row>
    <row r="135" spans="1:21" x14ac:dyDescent="0.25">
      <c r="A135" s="308" t="s">
        <v>127</v>
      </c>
      <c r="B135" s="47">
        <f>'DAY2'!H135</f>
        <v>42.2</v>
      </c>
      <c r="C135" s="73">
        <v>0</v>
      </c>
      <c r="D135" s="74">
        <v>0</v>
      </c>
      <c r="E135" s="75">
        <v>0</v>
      </c>
      <c r="F135" s="72">
        <v>0</v>
      </c>
      <c r="G135" s="170">
        <v>0</v>
      </c>
      <c r="H135" s="49">
        <f>+(Table1433[[#This Row],[OPENING ]]+Table1433[[#This Row],[RECEIPTS]]+Table1433[[#This Row],[RETURNS]])-(Table1433[[#This Row],[EXCHANGED]]+Table1433[[#This Row],[SALES]]+Table1433[[#This Row],[ISSUES]])</f>
        <v>42.2</v>
      </c>
      <c r="I135" s="73">
        <v>42.2</v>
      </c>
      <c r="J135" s="76">
        <f t="shared" ref="J135:J156" si="63">+I135-H135</f>
        <v>0</v>
      </c>
      <c r="K135" s="48">
        <f>'DAY2'!K135+'DAY3'!C135</f>
        <v>0</v>
      </c>
      <c r="L135" s="49">
        <f>'DAY2'!L135+'DAY3'!D135</f>
        <v>0</v>
      </c>
      <c r="M135" s="51">
        <f>'DAY2'!M135+'DAY3'!E135</f>
        <v>0</v>
      </c>
      <c r="N135" s="47">
        <f>'DAY2'!N135+'DAY3'!F135</f>
        <v>0</v>
      </c>
      <c r="O135" s="209">
        <f>'DAY2'!O135+'DAY3'!G135</f>
        <v>0</v>
      </c>
      <c r="P135" s="48">
        <f t="shared" ref="P135:P156" si="64">+K135/3</f>
        <v>0</v>
      </c>
      <c r="Q135" s="49">
        <f t="shared" ref="Q135:Q156" si="65">+L135/3</f>
        <v>0</v>
      </c>
      <c r="R135" s="50">
        <f t="shared" ref="R135:R156" si="66">+M135/3</f>
        <v>0</v>
      </c>
      <c r="S135" s="47">
        <f t="shared" ref="S135:S156" si="67">+N135/3</f>
        <v>0</v>
      </c>
      <c r="T135" s="209">
        <f t="shared" ref="T135:T156" si="68">+O135/3</f>
        <v>0</v>
      </c>
      <c r="U135" s="92">
        <f t="shared" ref="U135:U156" si="69">IFERROR(+H135/(P135+Q135+R135+S135+T135),0)</f>
        <v>0</v>
      </c>
    </row>
    <row r="136" spans="1:21" x14ac:dyDescent="0.25">
      <c r="A136" s="308" t="s">
        <v>128</v>
      </c>
      <c r="B136" s="47">
        <f>'DAY2'!H136</f>
        <v>220.5</v>
      </c>
      <c r="C136" s="73">
        <v>0</v>
      </c>
      <c r="D136" s="74">
        <v>0</v>
      </c>
      <c r="E136" s="75">
        <v>0</v>
      </c>
      <c r="F136" s="72">
        <v>0</v>
      </c>
      <c r="G136" s="170">
        <v>0</v>
      </c>
      <c r="H136" s="49">
        <f>+(Table1433[[#This Row],[OPENING ]]+Table1433[[#This Row],[RECEIPTS]]+Table1433[[#This Row],[RETURNS]])-(Table1433[[#This Row],[EXCHANGED]]+Table1433[[#This Row],[SALES]]+Table1433[[#This Row],[ISSUES]])</f>
        <v>220.5</v>
      </c>
      <c r="I136" s="73">
        <v>220.5</v>
      </c>
      <c r="J136" s="76">
        <f t="shared" si="63"/>
        <v>0</v>
      </c>
      <c r="K136" s="48">
        <f>'DAY2'!K136+'DAY3'!C136</f>
        <v>0</v>
      </c>
      <c r="L136" s="49">
        <f>'DAY2'!L136+'DAY3'!D136</f>
        <v>0</v>
      </c>
      <c r="M136" s="51">
        <f>'DAY2'!M136+'DAY3'!E136</f>
        <v>0</v>
      </c>
      <c r="N136" s="47">
        <f>'DAY2'!N136+'DAY3'!F136</f>
        <v>0</v>
      </c>
      <c r="O136" s="209">
        <f>'DAY2'!O136+'DAY3'!G136</f>
        <v>0</v>
      </c>
      <c r="P136" s="48">
        <f t="shared" si="64"/>
        <v>0</v>
      </c>
      <c r="Q136" s="49">
        <f t="shared" si="65"/>
        <v>0</v>
      </c>
      <c r="R136" s="50">
        <f t="shared" si="66"/>
        <v>0</v>
      </c>
      <c r="S136" s="47">
        <f t="shared" si="67"/>
        <v>0</v>
      </c>
      <c r="T136" s="209">
        <f t="shared" si="68"/>
        <v>0</v>
      </c>
      <c r="U136" s="92">
        <f t="shared" si="69"/>
        <v>0</v>
      </c>
    </row>
    <row r="137" spans="1:21" x14ac:dyDescent="0.25">
      <c r="A137" s="308" t="s">
        <v>126</v>
      </c>
      <c r="B137" s="47">
        <f>'DAY2'!H137</f>
        <v>63.2</v>
      </c>
      <c r="C137" s="73">
        <v>0</v>
      </c>
      <c r="D137" s="74">
        <v>0</v>
      </c>
      <c r="E137" s="75">
        <v>0</v>
      </c>
      <c r="F137" s="72">
        <v>0</v>
      </c>
      <c r="G137" s="170">
        <v>0</v>
      </c>
      <c r="H137" s="49">
        <f>+(Table1433[[#This Row],[OPENING ]]+Table1433[[#This Row],[RECEIPTS]]+Table1433[[#This Row],[RETURNS]])-(Table1433[[#This Row],[EXCHANGED]]+Table1433[[#This Row],[SALES]]+Table1433[[#This Row],[ISSUES]])</f>
        <v>63.2</v>
      </c>
      <c r="I137" s="73">
        <v>63.2</v>
      </c>
      <c r="J137" s="76">
        <f t="shared" si="63"/>
        <v>0</v>
      </c>
      <c r="K137" s="48">
        <f>'DAY2'!K137+'DAY3'!C137</f>
        <v>0</v>
      </c>
      <c r="L137" s="49">
        <f>'DAY2'!L137+'DAY3'!D137</f>
        <v>0</v>
      </c>
      <c r="M137" s="51">
        <f>'DAY2'!M137+'DAY3'!E137</f>
        <v>0</v>
      </c>
      <c r="N137" s="47">
        <f>'DAY2'!N137+'DAY3'!F137</f>
        <v>0</v>
      </c>
      <c r="O137" s="209">
        <f>'DAY2'!O137+'DAY3'!G137</f>
        <v>0</v>
      </c>
      <c r="P137" s="48">
        <f t="shared" si="64"/>
        <v>0</v>
      </c>
      <c r="Q137" s="49">
        <f t="shared" si="65"/>
        <v>0</v>
      </c>
      <c r="R137" s="50">
        <f t="shared" si="66"/>
        <v>0</v>
      </c>
      <c r="S137" s="47">
        <f t="shared" si="67"/>
        <v>0</v>
      </c>
      <c r="T137" s="209">
        <f t="shared" si="68"/>
        <v>0</v>
      </c>
      <c r="U137" s="92">
        <f t="shared" si="69"/>
        <v>0</v>
      </c>
    </row>
    <row r="138" spans="1:21" x14ac:dyDescent="0.25">
      <c r="A138" s="308" t="s">
        <v>148</v>
      </c>
      <c r="B138" s="47">
        <f>'DAY2'!H138</f>
        <v>17.5</v>
      </c>
      <c r="C138" s="73">
        <v>0</v>
      </c>
      <c r="D138" s="74">
        <v>0</v>
      </c>
      <c r="E138" s="75">
        <v>0</v>
      </c>
      <c r="F138" s="72">
        <v>0</v>
      </c>
      <c r="G138" s="170">
        <v>0</v>
      </c>
      <c r="H138" s="49">
        <f>+(Table1433[[#This Row],[OPENING ]]+Table1433[[#This Row],[RECEIPTS]]+Table1433[[#This Row],[RETURNS]])-(Table1433[[#This Row],[EXCHANGED]]+Table1433[[#This Row],[SALES]]+Table1433[[#This Row],[ISSUES]])</f>
        <v>17.5</v>
      </c>
      <c r="I138" s="73">
        <v>17.5</v>
      </c>
      <c r="J138" s="76">
        <f t="shared" si="63"/>
        <v>0</v>
      </c>
      <c r="K138" s="48">
        <f>'DAY2'!K138+'DAY3'!C138</f>
        <v>0</v>
      </c>
      <c r="L138" s="49">
        <f>'DAY2'!L138+'DAY3'!D138</f>
        <v>0</v>
      </c>
      <c r="M138" s="51">
        <f>'DAY2'!M138+'DAY3'!E138</f>
        <v>0</v>
      </c>
      <c r="N138" s="47">
        <f>'DAY2'!N138+'DAY3'!F138</f>
        <v>0</v>
      </c>
      <c r="O138" s="209">
        <f>'DAY2'!O138+'DAY3'!G138</f>
        <v>0</v>
      </c>
      <c r="P138" s="48">
        <f t="shared" si="64"/>
        <v>0</v>
      </c>
      <c r="Q138" s="49">
        <f t="shared" si="65"/>
        <v>0</v>
      </c>
      <c r="R138" s="50">
        <f t="shared" si="66"/>
        <v>0</v>
      </c>
      <c r="S138" s="47">
        <f t="shared" si="67"/>
        <v>0</v>
      </c>
      <c r="T138" s="209">
        <f t="shared" si="68"/>
        <v>0</v>
      </c>
      <c r="U138" s="92">
        <f t="shared" si="69"/>
        <v>0</v>
      </c>
    </row>
    <row r="139" spans="1:21" x14ac:dyDescent="0.25">
      <c r="A139" s="308" t="s">
        <v>160</v>
      </c>
      <c r="B139" s="47">
        <f>'DAY2'!H139</f>
        <v>14.7</v>
      </c>
      <c r="C139" s="73">
        <v>0</v>
      </c>
      <c r="D139" s="74">
        <v>0</v>
      </c>
      <c r="E139" s="75">
        <v>0</v>
      </c>
      <c r="F139" s="72">
        <v>0</v>
      </c>
      <c r="G139" s="170">
        <v>0</v>
      </c>
      <c r="H139" s="49">
        <f>+(Table1433[[#This Row],[OPENING ]]+Table1433[[#This Row],[RECEIPTS]]+Table1433[[#This Row],[RETURNS]])-(Table1433[[#This Row],[EXCHANGED]]+Table1433[[#This Row],[SALES]]+Table1433[[#This Row],[ISSUES]])</f>
        <v>14.7</v>
      </c>
      <c r="I139" s="73">
        <v>14.7</v>
      </c>
      <c r="J139" s="76">
        <f t="shared" si="63"/>
        <v>0</v>
      </c>
      <c r="K139" s="48">
        <f>'DAY2'!K139+'DAY3'!C139</f>
        <v>0</v>
      </c>
      <c r="L139" s="49">
        <f>'DAY2'!L139+'DAY3'!D139</f>
        <v>0</v>
      </c>
      <c r="M139" s="51">
        <f>'DAY2'!M139+'DAY3'!E139</f>
        <v>0</v>
      </c>
      <c r="N139" s="47">
        <f>'DAY2'!N139+'DAY3'!F139</f>
        <v>0</v>
      </c>
      <c r="O139" s="209">
        <f>'DAY2'!O139+'DAY3'!G139</f>
        <v>0</v>
      </c>
      <c r="P139" s="48">
        <f t="shared" si="64"/>
        <v>0</v>
      </c>
      <c r="Q139" s="49">
        <f t="shared" si="65"/>
        <v>0</v>
      </c>
      <c r="R139" s="50">
        <f t="shared" si="66"/>
        <v>0</v>
      </c>
      <c r="S139" s="47">
        <f t="shared" si="67"/>
        <v>0</v>
      </c>
      <c r="T139" s="209">
        <f t="shared" si="68"/>
        <v>0</v>
      </c>
      <c r="U139" s="92">
        <f t="shared" si="69"/>
        <v>0</v>
      </c>
    </row>
    <row r="140" spans="1:21" x14ac:dyDescent="0.25">
      <c r="A140" s="308" t="s">
        <v>161</v>
      </c>
      <c r="B140" s="47">
        <f>'DAY2'!H140</f>
        <v>0</v>
      </c>
      <c r="C140" s="73">
        <v>0</v>
      </c>
      <c r="D140" s="74">
        <v>0</v>
      </c>
      <c r="E140" s="75">
        <v>0</v>
      </c>
      <c r="F140" s="72">
        <v>0</v>
      </c>
      <c r="G140" s="170">
        <v>0</v>
      </c>
      <c r="H140" s="49">
        <f>+(Table1433[[#This Row],[OPENING ]]+Table1433[[#This Row],[RECEIPTS]]+Table1433[[#This Row],[RETURNS]])-(Table1433[[#This Row],[EXCHANGED]]+Table1433[[#This Row],[SALES]]+Table1433[[#This Row],[ISSUES]])</f>
        <v>0</v>
      </c>
      <c r="I140" s="73"/>
      <c r="J140" s="76">
        <f t="shared" si="63"/>
        <v>0</v>
      </c>
      <c r="K140" s="48">
        <f>'DAY2'!K140+'DAY3'!C140</f>
        <v>0</v>
      </c>
      <c r="L140" s="49">
        <f>'DAY2'!L140+'DAY3'!D140</f>
        <v>0</v>
      </c>
      <c r="M140" s="51">
        <f>'DAY2'!M140+'DAY3'!E140</f>
        <v>0</v>
      </c>
      <c r="N140" s="47">
        <f>'DAY2'!N140+'DAY3'!F140</f>
        <v>0</v>
      </c>
      <c r="O140" s="209">
        <f>'DAY2'!O140+'DAY3'!G140</f>
        <v>0</v>
      </c>
      <c r="P140" s="48">
        <f t="shared" si="64"/>
        <v>0</v>
      </c>
      <c r="Q140" s="49">
        <f t="shared" si="65"/>
        <v>0</v>
      </c>
      <c r="R140" s="50">
        <f t="shared" si="66"/>
        <v>0</v>
      </c>
      <c r="S140" s="47">
        <f t="shared" si="67"/>
        <v>0</v>
      </c>
      <c r="T140" s="209">
        <f t="shared" si="68"/>
        <v>0</v>
      </c>
      <c r="U140" s="92">
        <f t="shared" si="69"/>
        <v>0</v>
      </c>
    </row>
    <row r="141" spans="1:21" x14ac:dyDescent="0.25">
      <c r="A141" s="308" t="s">
        <v>170</v>
      </c>
      <c r="B141" s="47">
        <f>'DAY2'!H141</f>
        <v>115.5</v>
      </c>
      <c r="C141" s="73">
        <v>0</v>
      </c>
      <c r="D141" s="74">
        <v>0</v>
      </c>
      <c r="E141" s="75">
        <v>0</v>
      </c>
      <c r="F141" s="72">
        <v>0</v>
      </c>
      <c r="G141" s="170">
        <v>0</v>
      </c>
      <c r="H141" s="49">
        <f>+(Table1433[[#This Row],[OPENING ]]+Table1433[[#This Row],[RECEIPTS]]+Table1433[[#This Row],[RETURNS]])-(Table1433[[#This Row],[EXCHANGED]]+Table1433[[#This Row],[SALES]]+Table1433[[#This Row],[ISSUES]])</f>
        <v>115.5</v>
      </c>
      <c r="I141" s="73">
        <v>115.5</v>
      </c>
      <c r="J141" s="76">
        <f t="shared" si="63"/>
        <v>0</v>
      </c>
      <c r="K141" s="48">
        <f>'DAY2'!K141+'DAY3'!C141</f>
        <v>0</v>
      </c>
      <c r="L141" s="49">
        <f>'DAY2'!L141+'DAY3'!D141</f>
        <v>0</v>
      </c>
      <c r="M141" s="51">
        <f>'DAY2'!M141+'DAY3'!E141</f>
        <v>0</v>
      </c>
      <c r="N141" s="47">
        <f>'DAY2'!N141+'DAY3'!F141</f>
        <v>0</v>
      </c>
      <c r="O141" s="209">
        <f>'DAY2'!O141+'DAY3'!G141</f>
        <v>0</v>
      </c>
      <c r="P141" s="48">
        <f t="shared" si="64"/>
        <v>0</v>
      </c>
      <c r="Q141" s="49">
        <f t="shared" si="65"/>
        <v>0</v>
      </c>
      <c r="R141" s="50">
        <f t="shared" si="66"/>
        <v>0</v>
      </c>
      <c r="S141" s="47">
        <f t="shared" si="67"/>
        <v>0</v>
      </c>
      <c r="T141" s="209">
        <f t="shared" si="68"/>
        <v>0</v>
      </c>
      <c r="U141" s="92">
        <f t="shared" si="69"/>
        <v>0</v>
      </c>
    </row>
    <row r="142" spans="1:21" x14ac:dyDescent="0.25">
      <c r="A142" s="308" t="s">
        <v>171</v>
      </c>
      <c r="B142" s="47">
        <f>'DAY2'!H142</f>
        <v>822.8</v>
      </c>
      <c r="C142" s="73">
        <v>0</v>
      </c>
      <c r="D142" s="74">
        <v>0</v>
      </c>
      <c r="E142" s="75">
        <v>0</v>
      </c>
      <c r="F142" s="72">
        <v>0</v>
      </c>
      <c r="G142" s="170">
        <v>741.3</v>
      </c>
      <c r="H142" s="49">
        <f>+(Table1433[[#This Row],[OPENING ]]+Table1433[[#This Row],[RECEIPTS]]+Table1433[[#This Row],[RETURNS]])-(Table1433[[#This Row],[EXCHANGED]]+Table1433[[#This Row],[SALES]]+Table1433[[#This Row],[ISSUES]])</f>
        <v>81.5</v>
      </c>
      <c r="I142" s="73">
        <v>81.5</v>
      </c>
      <c r="J142" s="76">
        <f t="shared" si="63"/>
        <v>0</v>
      </c>
      <c r="K142" s="48">
        <f>'DAY2'!K142+'DAY3'!C142</f>
        <v>0</v>
      </c>
      <c r="L142" s="49">
        <f>'DAY2'!L142+'DAY3'!D142</f>
        <v>0</v>
      </c>
      <c r="M142" s="51">
        <f>'DAY2'!M142+'DAY3'!E142</f>
        <v>0</v>
      </c>
      <c r="N142" s="47">
        <f>'DAY2'!N142+'DAY3'!F142</f>
        <v>0</v>
      </c>
      <c r="O142" s="209">
        <f>'DAY2'!O142+'DAY3'!G142</f>
        <v>1559.5</v>
      </c>
      <c r="P142" s="48">
        <f t="shared" si="64"/>
        <v>0</v>
      </c>
      <c r="Q142" s="49">
        <f t="shared" si="65"/>
        <v>0</v>
      </c>
      <c r="R142" s="50">
        <f t="shared" si="66"/>
        <v>0</v>
      </c>
      <c r="S142" s="47">
        <f t="shared" si="67"/>
        <v>0</v>
      </c>
      <c r="T142" s="209">
        <f t="shared" si="68"/>
        <v>519.83333333333337</v>
      </c>
      <c r="U142" s="92">
        <f t="shared" si="69"/>
        <v>0.15678101955755047</v>
      </c>
    </row>
    <row r="143" spans="1:21" x14ac:dyDescent="0.25">
      <c r="A143" s="308"/>
      <c r="B143" s="47">
        <f>'DAY2'!H143</f>
        <v>0</v>
      </c>
      <c r="C143" s="73">
        <v>0</v>
      </c>
      <c r="D143" s="74">
        <v>0</v>
      </c>
      <c r="E143" s="75">
        <v>0</v>
      </c>
      <c r="F143" s="72">
        <v>0</v>
      </c>
      <c r="G143" s="170">
        <v>0</v>
      </c>
      <c r="H143" s="49">
        <f>+(Table1433[[#This Row],[OPENING ]]+Table1433[[#This Row],[RECEIPTS]]+Table1433[[#This Row],[RETURNS]])-(Table1433[[#This Row],[EXCHANGED]]+Table1433[[#This Row],[SALES]]+Table1433[[#This Row],[ISSUES]])</f>
        <v>0</v>
      </c>
      <c r="I143" s="73"/>
      <c r="J143" s="76">
        <f t="shared" si="63"/>
        <v>0</v>
      </c>
      <c r="K143" s="48">
        <f>'DAY2'!K143+'DAY3'!C143</f>
        <v>0</v>
      </c>
      <c r="L143" s="49">
        <f>'DAY2'!L143+'DAY3'!D143</f>
        <v>0</v>
      </c>
      <c r="M143" s="51">
        <f>'DAY2'!M143+'DAY3'!E143</f>
        <v>0</v>
      </c>
      <c r="N143" s="47">
        <f>'DAY2'!N143+'DAY3'!F143</f>
        <v>0</v>
      </c>
      <c r="O143" s="209">
        <f>'DAY2'!O143+'DAY3'!G143</f>
        <v>0</v>
      </c>
      <c r="P143" s="48">
        <f t="shared" si="64"/>
        <v>0</v>
      </c>
      <c r="Q143" s="49">
        <f t="shared" si="65"/>
        <v>0</v>
      </c>
      <c r="R143" s="50">
        <f t="shared" si="66"/>
        <v>0</v>
      </c>
      <c r="S143" s="47">
        <f t="shared" si="67"/>
        <v>0</v>
      </c>
      <c r="T143" s="209">
        <f t="shared" si="68"/>
        <v>0</v>
      </c>
      <c r="U143" s="92">
        <f t="shared" si="69"/>
        <v>0</v>
      </c>
    </row>
    <row r="144" spans="1:21" x14ac:dyDescent="0.25">
      <c r="A144" s="308" t="s">
        <v>113</v>
      </c>
      <c r="B144" s="47">
        <f>'DAY2'!H144</f>
        <v>0</v>
      </c>
      <c r="C144" s="73">
        <v>0</v>
      </c>
      <c r="D144" s="74">
        <v>0</v>
      </c>
      <c r="E144" s="75">
        <v>0</v>
      </c>
      <c r="F144" s="72">
        <v>0</v>
      </c>
      <c r="G144" s="170">
        <v>0</v>
      </c>
      <c r="H144" s="49">
        <f>+(Table1433[[#This Row],[OPENING ]]+Table1433[[#This Row],[RECEIPTS]]+Table1433[[#This Row],[RETURNS]])-(Table1433[[#This Row],[EXCHANGED]]+Table1433[[#This Row],[SALES]]+Table1433[[#This Row],[ISSUES]])</f>
        <v>0</v>
      </c>
      <c r="I144" s="73"/>
      <c r="J144" s="76">
        <f t="shared" si="63"/>
        <v>0</v>
      </c>
      <c r="K144" s="48">
        <f>'DAY2'!K144+'DAY3'!C144</f>
        <v>0</v>
      </c>
      <c r="L144" s="49">
        <f>'DAY2'!L144+'DAY3'!D144</f>
        <v>0</v>
      </c>
      <c r="M144" s="51">
        <f>'DAY2'!M144+'DAY3'!E144</f>
        <v>0</v>
      </c>
      <c r="N144" s="47">
        <f>'DAY2'!N144+'DAY3'!F144</f>
        <v>0</v>
      </c>
      <c r="O144" s="209">
        <f>'DAY2'!O144+'DAY3'!G144</f>
        <v>0</v>
      </c>
      <c r="P144" s="48">
        <f t="shared" si="64"/>
        <v>0</v>
      </c>
      <c r="Q144" s="49">
        <f t="shared" si="65"/>
        <v>0</v>
      </c>
      <c r="R144" s="50">
        <f t="shared" si="66"/>
        <v>0</v>
      </c>
      <c r="S144" s="47">
        <f t="shared" si="67"/>
        <v>0</v>
      </c>
      <c r="T144" s="209">
        <f t="shared" si="68"/>
        <v>0</v>
      </c>
      <c r="U144" s="92">
        <f t="shared" si="69"/>
        <v>0</v>
      </c>
    </row>
    <row r="145" spans="1:21" x14ac:dyDescent="0.25">
      <c r="A145" s="308"/>
      <c r="B145" s="47">
        <f>'DAY2'!H145</f>
        <v>0</v>
      </c>
      <c r="C145" s="73">
        <v>0</v>
      </c>
      <c r="D145" s="74">
        <v>0</v>
      </c>
      <c r="E145" s="75">
        <v>0</v>
      </c>
      <c r="F145" s="72">
        <v>0</v>
      </c>
      <c r="G145" s="170">
        <v>0</v>
      </c>
      <c r="H145" s="49">
        <f>+(Table1433[[#This Row],[OPENING ]]+Table1433[[#This Row],[RECEIPTS]]+Table1433[[#This Row],[RETURNS]])-(Table1433[[#This Row],[EXCHANGED]]+Table1433[[#This Row],[SALES]]+Table1433[[#This Row],[ISSUES]])</f>
        <v>0</v>
      </c>
      <c r="I145" s="73"/>
      <c r="J145" s="76">
        <f t="shared" si="63"/>
        <v>0</v>
      </c>
      <c r="K145" s="48">
        <f>'DAY2'!K145+'DAY3'!C145</f>
        <v>0</v>
      </c>
      <c r="L145" s="49">
        <f>'DAY2'!L145+'DAY3'!D145</f>
        <v>0</v>
      </c>
      <c r="M145" s="51">
        <f>'DAY2'!M145+'DAY3'!E145</f>
        <v>0</v>
      </c>
      <c r="N145" s="47">
        <f>'DAY2'!N145+'DAY3'!F145</f>
        <v>0</v>
      </c>
      <c r="O145" s="209">
        <f>'DAY2'!O145+'DAY3'!G145</f>
        <v>0</v>
      </c>
      <c r="P145" s="48">
        <f t="shared" si="64"/>
        <v>0</v>
      </c>
      <c r="Q145" s="49">
        <f t="shared" si="65"/>
        <v>0</v>
      </c>
      <c r="R145" s="50">
        <f t="shared" si="66"/>
        <v>0</v>
      </c>
      <c r="S145" s="47">
        <f t="shared" si="67"/>
        <v>0</v>
      </c>
      <c r="T145" s="209">
        <f t="shared" si="68"/>
        <v>0</v>
      </c>
      <c r="U145" s="92">
        <f t="shared" si="69"/>
        <v>0</v>
      </c>
    </row>
    <row r="146" spans="1:21" x14ac:dyDescent="0.25">
      <c r="A146" s="308" t="s">
        <v>145</v>
      </c>
      <c r="B146" s="47">
        <f>'DAY2'!H146</f>
        <v>0</v>
      </c>
      <c r="C146" s="73">
        <v>0</v>
      </c>
      <c r="D146" s="74">
        <v>0</v>
      </c>
      <c r="E146" s="75">
        <v>0</v>
      </c>
      <c r="F146" s="72">
        <v>0</v>
      </c>
      <c r="G146" s="170">
        <v>0</v>
      </c>
      <c r="H146" s="49">
        <f>+(Table1433[[#This Row],[OPENING ]]+Table1433[[#This Row],[RECEIPTS]]+Table1433[[#This Row],[RETURNS]])-(Table1433[[#This Row],[EXCHANGED]]+Table1433[[#This Row],[SALES]]+Table1433[[#This Row],[ISSUES]])</f>
        <v>0</v>
      </c>
      <c r="I146" s="73"/>
      <c r="J146" s="76">
        <f t="shared" si="63"/>
        <v>0</v>
      </c>
      <c r="K146" s="48">
        <f>'DAY2'!K146+'DAY3'!C146</f>
        <v>0</v>
      </c>
      <c r="L146" s="49">
        <f>'DAY2'!L146+'DAY3'!D146</f>
        <v>0</v>
      </c>
      <c r="M146" s="51">
        <f>'DAY2'!M146+'DAY3'!E146</f>
        <v>0</v>
      </c>
      <c r="N146" s="47">
        <f>'DAY2'!N146+'DAY3'!F146</f>
        <v>0</v>
      </c>
      <c r="O146" s="209">
        <f>'DAY2'!O146+'DAY3'!G146</f>
        <v>0</v>
      </c>
      <c r="P146" s="48">
        <f t="shared" si="64"/>
        <v>0</v>
      </c>
      <c r="Q146" s="49">
        <f t="shared" si="65"/>
        <v>0</v>
      </c>
      <c r="R146" s="50">
        <f t="shared" si="66"/>
        <v>0</v>
      </c>
      <c r="S146" s="47">
        <f t="shared" si="67"/>
        <v>0</v>
      </c>
      <c r="T146" s="209">
        <f t="shared" si="68"/>
        <v>0</v>
      </c>
      <c r="U146" s="92">
        <f t="shared" si="69"/>
        <v>0</v>
      </c>
    </row>
    <row r="147" spans="1:21" x14ac:dyDescent="0.25">
      <c r="A147" s="308" t="s">
        <v>162</v>
      </c>
      <c r="B147" s="47">
        <f>'DAY2'!H147</f>
        <v>0</v>
      </c>
      <c r="C147" s="73">
        <v>0</v>
      </c>
      <c r="D147" s="74">
        <v>0</v>
      </c>
      <c r="E147" s="75">
        <v>0</v>
      </c>
      <c r="F147" s="72">
        <v>0</v>
      </c>
      <c r="G147" s="170">
        <v>0</v>
      </c>
      <c r="H147" s="49">
        <f>+(Table1433[[#This Row],[OPENING ]]+Table1433[[#This Row],[RECEIPTS]]+Table1433[[#This Row],[RETURNS]])-(Table1433[[#This Row],[EXCHANGED]]+Table1433[[#This Row],[SALES]]+Table1433[[#This Row],[ISSUES]])</f>
        <v>0</v>
      </c>
      <c r="I147" s="73"/>
      <c r="J147" s="76">
        <f t="shared" si="63"/>
        <v>0</v>
      </c>
      <c r="K147" s="48">
        <f>'DAY2'!K147+'DAY3'!C147</f>
        <v>0</v>
      </c>
      <c r="L147" s="49">
        <f>'DAY2'!L147+'DAY3'!D147</f>
        <v>0</v>
      </c>
      <c r="M147" s="51">
        <f>'DAY2'!M147+'DAY3'!E147</f>
        <v>0</v>
      </c>
      <c r="N147" s="47">
        <f>'DAY2'!N147+'DAY3'!F147</f>
        <v>0</v>
      </c>
      <c r="O147" s="209">
        <f>'DAY2'!O147+'DAY3'!G147</f>
        <v>0</v>
      </c>
      <c r="P147" s="48">
        <f t="shared" si="64"/>
        <v>0</v>
      </c>
      <c r="Q147" s="49">
        <f t="shared" si="65"/>
        <v>0</v>
      </c>
      <c r="R147" s="50">
        <f t="shared" si="66"/>
        <v>0</v>
      </c>
      <c r="S147" s="47">
        <f t="shared" si="67"/>
        <v>0</v>
      </c>
      <c r="T147" s="209">
        <f t="shared" si="68"/>
        <v>0</v>
      </c>
      <c r="U147" s="92">
        <f t="shared" si="69"/>
        <v>0</v>
      </c>
    </row>
    <row r="148" spans="1:21" x14ac:dyDescent="0.25">
      <c r="A148" s="308" t="s">
        <v>149</v>
      </c>
      <c r="B148" s="47">
        <f>'DAY2'!H148</f>
        <v>49</v>
      </c>
      <c r="C148" s="73">
        <v>0</v>
      </c>
      <c r="D148" s="74">
        <v>0</v>
      </c>
      <c r="E148" s="75">
        <v>0</v>
      </c>
      <c r="F148" s="72">
        <v>0</v>
      </c>
      <c r="G148" s="170">
        <v>0</v>
      </c>
      <c r="H148" s="49">
        <f>+(Table1433[[#This Row],[OPENING ]]+Table1433[[#This Row],[RECEIPTS]]+Table1433[[#This Row],[RETURNS]])-(Table1433[[#This Row],[EXCHANGED]]+Table1433[[#This Row],[SALES]]+Table1433[[#This Row],[ISSUES]])</f>
        <v>49</v>
      </c>
      <c r="I148" s="73">
        <v>49</v>
      </c>
      <c r="J148" s="76">
        <f t="shared" si="63"/>
        <v>0</v>
      </c>
      <c r="K148" s="48">
        <f>'DAY2'!K148+'DAY3'!C148</f>
        <v>0</v>
      </c>
      <c r="L148" s="49">
        <f>'DAY2'!L148+'DAY3'!D148</f>
        <v>0</v>
      </c>
      <c r="M148" s="51">
        <f>'DAY2'!M148+'DAY3'!E148</f>
        <v>0</v>
      </c>
      <c r="N148" s="47">
        <f>'DAY2'!N148+'DAY3'!F148</f>
        <v>0</v>
      </c>
      <c r="O148" s="209">
        <f>'DAY2'!O148+'DAY3'!G148</f>
        <v>0</v>
      </c>
      <c r="P148" s="48">
        <f t="shared" si="64"/>
        <v>0</v>
      </c>
      <c r="Q148" s="49">
        <f t="shared" si="65"/>
        <v>0</v>
      </c>
      <c r="R148" s="50">
        <f t="shared" si="66"/>
        <v>0</v>
      </c>
      <c r="S148" s="47">
        <f t="shared" si="67"/>
        <v>0</v>
      </c>
      <c r="T148" s="209">
        <f t="shared" si="68"/>
        <v>0</v>
      </c>
      <c r="U148" s="92">
        <f t="shared" si="69"/>
        <v>0</v>
      </c>
    </row>
    <row r="149" spans="1:21" x14ac:dyDescent="0.25">
      <c r="A149" s="308" t="s">
        <v>150</v>
      </c>
      <c r="B149" s="47">
        <f>'DAY2'!H149</f>
        <v>132</v>
      </c>
      <c r="C149" s="73">
        <v>0</v>
      </c>
      <c r="D149" s="74">
        <v>0</v>
      </c>
      <c r="E149" s="75">
        <v>0</v>
      </c>
      <c r="F149" s="72">
        <v>0</v>
      </c>
      <c r="G149" s="170">
        <v>0</v>
      </c>
      <c r="H149" s="49">
        <f>+(Table1433[[#This Row],[OPENING ]]+Table1433[[#This Row],[RECEIPTS]]+Table1433[[#This Row],[RETURNS]])-(Table1433[[#This Row],[EXCHANGED]]+Table1433[[#This Row],[SALES]]+Table1433[[#This Row],[ISSUES]])</f>
        <v>132</v>
      </c>
      <c r="I149" s="73">
        <v>132</v>
      </c>
      <c r="J149" s="76">
        <f t="shared" si="63"/>
        <v>0</v>
      </c>
      <c r="K149" s="48">
        <f>'DAY2'!K149+'DAY3'!C149</f>
        <v>0</v>
      </c>
      <c r="L149" s="49">
        <f>'DAY2'!L149+'DAY3'!D149</f>
        <v>0</v>
      </c>
      <c r="M149" s="51">
        <f>'DAY2'!M149+'DAY3'!E149</f>
        <v>0</v>
      </c>
      <c r="N149" s="47">
        <f>'DAY2'!N149+'DAY3'!F149</f>
        <v>0</v>
      </c>
      <c r="O149" s="209">
        <f>'DAY2'!O149+'DAY3'!G149</f>
        <v>0</v>
      </c>
      <c r="P149" s="48">
        <f t="shared" si="64"/>
        <v>0</v>
      </c>
      <c r="Q149" s="49">
        <f t="shared" si="65"/>
        <v>0</v>
      </c>
      <c r="R149" s="50">
        <f t="shared" si="66"/>
        <v>0</v>
      </c>
      <c r="S149" s="47">
        <f t="shared" si="67"/>
        <v>0</v>
      </c>
      <c r="T149" s="209">
        <f t="shared" si="68"/>
        <v>0</v>
      </c>
      <c r="U149" s="92">
        <f t="shared" si="69"/>
        <v>0</v>
      </c>
    </row>
    <row r="150" spans="1:21" x14ac:dyDescent="0.25">
      <c r="A150" s="308" t="s">
        <v>151</v>
      </c>
      <c r="B150" s="47">
        <f>'DAY2'!H150</f>
        <v>0</v>
      </c>
      <c r="C150" s="73">
        <v>0</v>
      </c>
      <c r="D150" s="74">
        <v>0</v>
      </c>
      <c r="E150" s="75">
        <v>0</v>
      </c>
      <c r="F150" s="72">
        <v>0</v>
      </c>
      <c r="G150" s="170">
        <v>0</v>
      </c>
      <c r="H150" s="49">
        <f>+(Table1433[[#This Row],[OPENING ]]+Table1433[[#This Row],[RECEIPTS]]+Table1433[[#This Row],[RETURNS]])-(Table1433[[#This Row],[EXCHANGED]]+Table1433[[#This Row],[SALES]]+Table1433[[#This Row],[ISSUES]])</f>
        <v>0</v>
      </c>
      <c r="I150" s="73"/>
      <c r="J150" s="76">
        <f t="shared" si="63"/>
        <v>0</v>
      </c>
      <c r="K150" s="48">
        <f>'DAY2'!K150+'DAY3'!C150</f>
        <v>0</v>
      </c>
      <c r="L150" s="49">
        <f>'DAY2'!L150+'DAY3'!D150</f>
        <v>0</v>
      </c>
      <c r="M150" s="51">
        <f>'DAY2'!M150+'DAY3'!E150</f>
        <v>0</v>
      </c>
      <c r="N150" s="47">
        <f>'DAY2'!N150+'DAY3'!F150</f>
        <v>0</v>
      </c>
      <c r="O150" s="209">
        <f>'DAY2'!O150+'DAY3'!G150</f>
        <v>0</v>
      </c>
      <c r="P150" s="48">
        <f t="shared" si="64"/>
        <v>0</v>
      </c>
      <c r="Q150" s="49">
        <f t="shared" si="65"/>
        <v>0</v>
      </c>
      <c r="R150" s="50">
        <f t="shared" si="66"/>
        <v>0</v>
      </c>
      <c r="S150" s="47">
        <f t="shared" si="67"/>
        <v>0</v>
      </c>
      <c r="T150" s="209">
        <f t="shared" si="68"/>
        <v>0</v>
      </c>
      <c r="U150" s="92">
        <f t="shared" si="69"/>
        <v>0</v>
      </c>
    </row>
    <row r="151" spans="1:21" x14ac:dyDescent="0.25">
      <c r="A151" s="308" t="s">
        <v>152</v>
      </c>
      <c r="B151" s="47">
        <f>'DAY2'!H151</f>
        <v>46</v>
      </c>
      <c r="C151" s="73">
        <v>0</v>
      </c>
      <c r="D151" s="74">
        <v>0</v>
      </c>
      <c r="E151" s="75">
        <v>0</v>
      </c>
      <c r="F151" s="72">
        <v>0</v>
      </c>
      <c r="G151" s="170">
        <v>0</v>
      </c>
      <c r="H151" s="49">
        <f>+(Table1433[[#This Row],[OPENING ]]+Table1433[[#This Row],[RECEIPTS]]+Table1433[[#This Row],[RETURNS]])-(Table1433[[#This Row],[EXCHANGED]]+Table1433[[#This Row],[SALES]]+Table1433[[#This Row],[ISSUES]])</f>
        <v>46</v>
      </c>
      <c r="I151" s="73">
        <v>46</v>
      </c>
      <c r="J151" s="76">
        <f t="shared" si="63"/>
        <v>0</v>
      </c>
      <c r="K151" s="48">
        <f>'DAY2'!K151+'DAY3'!C151</f>
        <v>0</v>
      </c>
      <c r="L151" s="49">
        <f>'DAY2'!L151+'DAY3'!D151</f>
        <v>0</v>
      </c>
      <c r="M151" s="51">
        <f>'DAY2'!M151+'DAY3'!E151</f>
        <v>0</v>
      </c>
      <c r="N151" s="47">
        <f>'DAY2'!N151+'DAY3'!F151</f>
        <v>0</v>
      </c>
      <c r="O151" s="209">
        <f>'DAY2'!O151+'DAY3'!G151</f>
        <v>0</v>
      </c>
      <c r="P151" s="48">
        <f t="shared" si="64"/>
        <v>0</v>
      </c>
      <c r="Q151" s="49">
        <f t="shared" si="65"/>
        <v>0</v>
      </c>
      <c r="R151" s="50">
        <f t="shared" si="66"/>
        <v>0</v>
      </c>
      <c r="S151" s="47">
        <f t="shared" si="67"/>
        <v>0</v>
      </c>
      <c r="T151" s="209">
        <f t="shared" si="68"/>
        <v>0</v>
      </c>
      <c r="U151" s="92">
        <f t="shared" si="69"/>
        <v>0</v>
      </c>
    </row>
    <row r="152" spans="1:21" x14ac:dyDescent="0.25">
      <c r="A152" s="308"/>
      <c r="B152" s="47">
        <f>'DAY2'!H152</f>
        <v>0</v>
      </c>
      <c r="C152" s="73">
        <v>0</v>
      </c>
      <c r="D152" s="74">
        <v>0</v>
      </c>
      <c r="E152" s="75">
        <v>0</v>
      </c>
      <c r="F152" s="72">
        <v>0</v>
      </c>
      <c r="G152" s="170">
        <v>0</v>
      </c>
      <c r="H152" s="49">
        <f>+(Table1433[[#This Row],[OPENING ]]+Table1433[[#This Row],[RECEIPTS]]+Table1433[[#This Row],[RETURNS]])-(Table1433[[#This Row],[EXCHANGED]]+Table1433[[#This Row],[SALES]]+Table1433[[#This Row],[ISSUES]])</f>
        <v>0</v>
      </c>
      <c r="I152" s="73"/>
      <c r="J152" s="76">
        <f t="shared" si="63"/>
        <v>0</v>
      </c>
      <c r="K152" s="48">
        <f>'DAY2'!K152+'DAY3'!C152</f>
        <v>0</v>
      </c>
      <c r="L152" s="49">
        <f>'DAY2'!L152+'DAY3'!D152</f>
        <v>0</v>
      </c>
      <c r="M152" s="51">
        <f>'DAY2'!M152+'DAY3'!E152</f>
        <v>0</v>
      </c>
      <c r="N152" s="47">
        <f>'DAY2'!N152+'DAY3'!F152</f>
        <v>0</v>
      </c>
      <c r="O152" s="209">
        <f>'DAY2'!O152+'DAY3'!G152</f>
        <v>0</v>
      </c>
      <c r="P152" s="48">
        <f t="shared" si="64"/>
        <v>0</v>
      </c>
      <c r="Q152" s="49">
        <f t="shared" si="65"/>
        <v>0</v>
      </c>
      <c r="R152" s="50">
        <f t="shared" si="66"/>
        <v>0</v>
      </c>
      <c r="S152" s="47">
        <f t="shared" si="67"/>
        <v>0</v>
      </c>
      <c r="T152" s="209">
        <f t="shared" si="68"/>
        <v>0</v>
      </c>
      <c r="U152" s="92">
        <f t="shared" si="69"/>
        <v>0</v>
      </c>
    </row>
    <row r="153" spans="1:21" x14ac:dyDescent="0.25">
      <c r="A153" s="308"/>
      <c r="B153" s="47">
        <f>'DAY2'!H153</f>
        <v>0</v>
      </c>
      <c r="C153" s="73">
        <v>0</v>
      </c>
      <c r="D153" s="74">
        <v>0</v>
      </c>
      <c r="E153" s="75">
        <v>0</v>
      </c>
      <c r="F153" s="72">
        <v>0</v>
      </c>
      <c r="G153" s="170">
        <v>0</v>
      </c>
      <c r="H153" s="49">
        <f>+(Table1433[[#This Row],[OPENING ]]+Table1433[[#This Row],[RECEIPTS]]+Table1433[[#This Row],[RETURNS]])-(Table1433[[#This Row],[EXCHANGED]]+Table1433[[#This Row],[SALES]]+Table1433[[#This Row],[ISSUES]])</f>
        <v>0</v>
      </c>
      <c r="I153" s="73"/>
      <c r="J153" s="76">
        <f t="shared" si="63"/>
        <v>0</v>
      </c>
      <c r="K153" s="48">
        <f>'DAY2'!K153+'DAY3'!C153</f>
        <v>0</v>
      </c>
      <c r="L153" s="49">
        <f>'DAY2'!L153+'DAY3'!D153</f>
        <v>0</v>
      </c>
      <c r="M153" s="51">
        <f>'DAY2'!M153+'DAY3'!E153</f>
        <v>0</v>
      </c>
      <c r="N153" s="47">
        <f>'DAY2'!N153+'DAY3'!F153</f>
        <v>0</v>
      </c>
      <c r="O153" s="209">
        <f>'DAY2'!O153+'DAY3'!G153</f>
        <v>0</v>
      </c>
      <c r="P153" s="48">
        <f t="shared" si="64"/>
        <v>0</v>
      </c>
      <c r="Q153" s="49">
        <f t="shared" si="65"/>
        <v>0</v>
      </c>
      <c r="R153" s="50">
        <f t="shared" si="66"/>
        <v>0</v>
      </c>
      <c r="S153" s="47">
        <f t="shared" si="67"/>
        <v>0</v>
      </c>
      <c r="T153" s="209">
        <f t="shared" si="68"/>
        <v>0</v>
      </c>
      <c r="U153" s="92">
        <f t="shared" si="69"/>
        <v>0</v>
      </c>
    </row>
    <row r="154" spans="1:21" x14ac:dyDescent="0.25">
      <c r="A154" s="308"/>
      <c r="B154" s="47">
        <f>'DAY2'!H154</f>
        <v>0</v>
      </c>
      <c r="C154" s="73">
        <v>0</v>
      </c>
      <c r="D154" s="74">
        <v>0</v>
      </c>
      <c r="E154" s="75">
        <v>0</v>
      </c>
      <c r="F154" s="72">
        <v>0</v>
      </c>
      <c r="G154" s="170">
        <v>0</v>
      </c>
      <c r="H154" s="49">
        <f>+(Table1433[[#This Row],[OPENING ]]+Table1433[[#This Row],[RECEIPTS]]+Table1433[[#This Row],[RETURNS]])-(Table1433[[#This Row],[EXCHANGED]]+Table1433[[#This Row],[SALES]]+Table1433[[#This Row],[ISSUES]])</f>
        <v>0</v>
      </c>
      <c r="I154" s="73"/>
      <c r="J154" s="76">
        <f t="shared" si="63"/>
        <v>0</v>
      </c>
      <c r="K154" s="48">
        <f>'DAY2'!K154+'DAY3'!C154</f>
        <v>0</v>
      </c>
      <c r="L154" s="49">
        <f>'DAY2'!L154+'DAY3'!D154</f>
        <v>0</v>
      </c>
      <c r="M154" s="51">
        <f>'DAY2'!M154+'DAY3'!E154</f>
        <v>0</v>
      </c>
      <c r="N154" s="47">
        <f>'DAY2'!N154+'DAY3'!F154</f>
        <v>0</v>
      </c>
      <c r="O154" s="209">
        <f>'DAY2'!O154+'DAY3'!G154</f>
        <v>0</v>
      </c>
      <c r="P154" s="48">
        <f t="shared" si="64"/>
        <v>0</v>
      </c>
      <c r="Q154" s="49">
        <f t="shared" si="65"/>
        <v>0</v>
      </c>
      <c r="R154" s="50">
        <f t="shared" si="66"/>
        <v>0</v>
      </c>
      <c r="S154" s="47">
        <f t="shared" si="67"/>
        <v>0</v>
      </c>
      <c r="T154" s="209">
        <f t="shared" si="68"/>
        <v>0</v>
      </c>
      <c r="U154" s="92">
        <f t="shared" si="69"/>
        <v>0</v>
      </c>
    </row>
    <row r="155" spans="1:21" x14ac:dyDescent="0.25">
      <c r="A155" s="308"/>
      <c r="B155" s="47">
        <f>'DAY2'!H155</f>
        <v>0</v>
      </c>
      <c r="C155" s="73">
        <v>0</v>
      </c>
      <c r="D155" s="74">
        <v>0</v>
      </c>
      <c r="E155" s="75">
        <v>0</v>
      </c>
      <c r="F155" s="72">
        <v>0</v>
      </c>
      <c r="G155" s="170">
        <v>0</v>
      </c>
      <c r="H155" s="49">
        <f>+(Table1433[[#This Row],[OPENING ]]+Table1433[[#This Row],[RECEIPTS]]+Table1433[[#This Row],[RETURNS]])-(Table1433[[#This Row],[EXCHANGED]]+Table1433[[#This Row],[SALES]]+Table1433[[#This Row],[ISSUES]])</f>
        <v>0</v>
      </c>
      <c r="I155" s="73"/>
      <c r="J155" s="76">
        <f t="shared" si="63"/>
        <v>0</v>
      </c>
      <c r="K155" s="48">
        <f>'DAY2'!K155+'DAY3'!C155</f>
        <v>0</v>
      </c>
      <c r="L155" s="49">
        <f>'DAY2'!L155+'DAY3'!D155</f>
        <v>0</v>
      </c>
      <c r="M155" s="51">
        <f>'DAY2'!M155+'DAY3'!E155</f>
        <v>0</v>
      </c>
      <c r="N155" s="47">
        <f>'DAY2'!N155+'DAY3'!F155</f>
        <v>0</v>
      </c>
      <c r="O155" s="209">
        <f>'DAY2'!O155+'DAY3'!G155</f>
        <v>0</v>
      </c>
      <c r="P155" s="48">
        <f t="shared" si="64"/>
        <v>0</v>
      </c>
      <c r="Q155" s="49">
        <f t="shared" si="65"/>
        <v>0</v>
      </c>
      <c r="R155" s="50">
        <f t="shared" si="66"/>
        <v>0</v>
      </c>
      <c r="S155" s="47">
        <f t="shared" si="67"/>
        <v>0</v>
      </c>
      <c r="T155" s="209">
        <f t="shared" si="68"/>
        <v>0</v>
      </c>
      <c r="U155" s="92">
        <f t="shared" si="69"/>
        <v>0</v>
      </c>
    </row>
    <row r="156" spans="1:21" x14ac:dyDescent="0.25">
      <c r="A156" s="334"/>
      <c r="B156" s="47">
        <f>'DAY2'!H156</f>
        <v>0</v>
      </c>
      <c r="C156" s="73">
        <v>0</v>
      </c>
      <c r="D156" s="74">
        <v>0</v>
      </c>
      <c r="E156" s="75">
        <v>0</v>
      </c>
      <c r="F156" s="72">
        <v>0</v>
      </c>
      <c r="G156" s="170">
        <v>0</v>
      </c>
      <c r="H156" s="49">
        <f>+(Table1433[[#This Row],[OPENING ]]+Table1433[[#This Row],[RECEIPTS]]+Table1433[[#This Row],[RETURNS]])-(Table1433[[#This Row],[EXCHANGED]]+Table1433[[#This Row],[SALES]]+Table1433[[#This Row],[ISSUES]])</f>
        <v>0</v>
      </c>
      <c r="I156" s="73"/>
      <c r="J156" s="76">
        <f t="shared" si="63"/>
        <v>0</v>
      </c>
      <c r="K156" s="48">
        <f>'DAY2'!K156+'DAY3'!C156</f>
        <v>0</v>
      </c>
      <c r="L156" s="49">
        <f>'DAY2'!L156+'DAY3'!D156</f>
        <v>0</v>
      </c>
      <c r="M156" s="51">
        <f>'DAY2'!M156+'DAY3'!E156</f>
        <v>0</v>
      </c>
      <c r="N156" s="47">
        <f>'DAY2'!N156+'DAY3'!F156</f>
        <v>0</v>
      </c>
      <c r="O156" s="209">
        <f>'DAY2'!O156+'DAY3'!G156</f>
        <v>0</v>
      </c>
      <c r="P156" s="48">
        <f t="shared" si="64"/>
        <v>0</v>
      </c>
      <c r="Q156" s="49">
        <f t="shared" si="65"/>
        <v>0</v>
      </c>
      <c r="R156" s="50">
        <f t="shared" si="66"/>
        <v>0</v>
      </c>
      <c r="S156" s="47">
        <f t="shared" si="67"/>
        <v>0</v>
      </c>
      <c r="T156" s="209">
        <f t="shared" si="68"/>
        <v>0</v>
      </c>
      <c r="U156" s="92">
        <f t="shared" si="69"/>
        <v>0</v>
      </c>
    </row>
    <row r="157" spans="1:21" ht="17.25" thickBot="1" x14ac:dyDescent="0.35">
      <c r="A157" s="171" t="s">
        <v>58</v>
      </c>
      <c r="B157" s="155">
        <f>SUM(B118:B156)</f>
        <v>1697.5</v>
      </c>
      <c r="C157" s="155">
        <f t="shared" ref="C157:U157" si="70">SUM(C118:C156)</f>
        <v>0</v>
      </c>
      <c r="D157" s="155">
        <f t="shared" si="70"/>
        <v>0</v>
      </c>
      <c r="E157" s="155">
        <f t="shared" si="70"/>
        <v>0</v>
      </c>
      <c r="F157" s="155">
        <f t="shared" si="70"/>
        <v>0</v>
      </c>
      <c r="G157" s="155">
        <f t="shared" si="70"/>
        <v>741.3</v>
      </c>
      <c r="H157" s="155">
        <f t="shared" si="70"/>
        <v>956.2</v>
      </c>
      <c r="I157" s="155">
        <f t="shared" si="70"/>
        <v>956.2</v>
      </c>
      <c r="J157" s="155">
        <f t="shared" si="70"/>
        <v>0</v>
      </c>
      <c r="K157" s="155">
        <f t="shared" si="70"/>
        <v>0</v>
      </c>
      <c r="L157" s="155">
        <f t="shared" si="70"/>
        <v>0</v>
      </c>
      <c r="M157" s="155">
        <f t="shared" si="70"/>
        <v>0</v>
      </c>
      <c r="N157" s="155">
        <f t="shared" si="70"/>
        <v>0</v>
      </c>
      <c r="O157" s="155">
        <f t="shared" si="70"/>
        <v>1559.5</v>
      </c>
      <c r="P157" s="155">
        <f t="shared" si="70"/>
        <v>0</v>
      </c>
      <c r="Q157" s="155">
        <f t="shared" si="70"/>
        <v>0</v>
      </c>
      <c r="R157" s="155">
        <f t="shared" si="70"/>
        <v>0</v>
      </c>
      <c r="S157" s="155">
        <f t="shared" si="70"/>
        <v>0</v>
      </c>
      <c r="T157" s="155">
        <f t="shared" si="70"/>
        <v>519.83333333333337</v>
      </c>
      <c r="U157" s="155">
        <f t="shared" si="70"/>
        <v>0.15678101955755047</v>
      </c>
    </row>
    <row r="158" spans="1:21" s="200" customFormat="1" ht="18.75" customHeight="1" thickBot="1" x14ac:dyDescent="0.4">
      <c r="A158" s="198" t="s">
        <v>57</v>
      </c>
      <c r="B158" s="199">
        <f t="shared" ref="B158:U158" si="71">B38+B73+B115+B157</f>
        <v>17978.120000000003</v>
      </c>
      <c r="C158" s="204">
        <f t="shared" si="71"/>
        <v>0</v>
      </c>
      <c r="D158" s="205">
        <f t="shared" si="71"/>
        <v>0</v>
      </c>
      <c r="E158" s="199">
        <f t="shared" si="71"/>
        <v>0</v>
      </c>
      <c r="F158" s="199">
        <f t="shared" si="71"/>
        <v>0</v>
      </c>
      <c r="G158" s="219">
        <f t="shared" si="71"/>
        <v>741.3</v>
      </c>
      <c r="H158" s="205">
        <f t="shared" si="71"/>
        <v>17236.82</v>
      </c>
      <c r="I158" s="204">
        <f t="shared" si="71"/>
        <v>17236.82</v>
      </c>
      <c r="J158" s="217">
        <f t="shared" si="71"/>
        <v>0</v>
      </c>
      <c r="K158" s="204">
        <f t="shared" si="71"/>
        <v>0</v>
      </c>
      <c r="L158" s="205">
        <f t="shared" si="71"/>
        <v>138</v>
      </c>
      <c r="M158" s="217">
        <f t="shared" si="71"/>
        <v>0</v>
      </c>
      <c r="N158" s="199">
        <f t="shared" si="71"/>
        <v>0</v>
      </c>
      <c r="O158" s="216">
        <f t="shared" si="71"/>
        <v>2410.94</v>
      </c>
      <c r="P158" s="204">
        <f t="shared" si="71"/>
        <v>0</v>
      </c>
      <c r="Q158" s="205">
        <f t="shared" si="71"/>
        <v>46</v>
      </c>
      <c r="R158" s="206">
        <f t="shared" si="71"/>
        <v>0</v>
      </c>
      <c r="S158" s="199">
        <f t="shared" si="71"/>
        <v>0</v>
      </c>
      <c r="T158" s="216">
        <f t="shared" si="71"/>
        <v>803.64666666666676</v>
      </c>
      <c r="U158" s="206">
        <f t="shared" si="71"/>
        <v>1.8280294024812247</v>
      </c>
    </row>
    <row r="159" spans="1:21" x14ac:dyDescent="0.25">
      <c r="G159"/>
    </row>
    <row r="160" spans="1:21" x14ac:dyDescent="0.25">
      <c r="G160"/>
    </row>
    <row r="161" spans="7:7" x14ac:dyDescent="0.25">
      <c r="G161"/>
    </row>
    <row r="162" spans="7:7" x14ac:dyDescent="0.25">
      <c r="G162"/>
    </row>
    <row r="163" spans="7:7" x14ac:dyDescent="0.25">
      <c r="G163"/>
    </row>
    <row r="164" spans="7:7" x14ac:dyDescent="0.25">
      <c r="G164"/>
    </row>
    <row r="165" spans="7:7" x14ac:dyDescent="0.25">
      <c r="G165"/>
    </row>
    <row r="166" spans="7:7" x14ac:dyDescent="0.25">
      <c r="G166"/>
    </row>
    <row r="167" spans="7:7" x14ac:dyDescent="0.25">
      <c r="G167"/>
    </row>
    <row r="168" spans="7:7" x14ac:dyDescent="0.25">
      <c r="G168"/>
    </row>
    <row r="169" spans="7:7" x14ac:dyDescent="0.25">
      <c r="G169"/>
    </row>
    <row r="170" spans="7:7" x14ac:dyDescent="0.25">
      <c r="G170"/>
    </row>
    <row r="171" spans="7:7" x14ac:dyDescent="0.25">
      <c r="G171"/>
    </row>
    <row r="172" spans="7:7" x14ac:dyDescent="0.25">
      <c r="G172"/>
    </row>
    <row r="173" spans="7:7" x14ac:dyDescent="0.25">
      <c r="G173"/>
    </row>
    <row r="174" spans="7:7" x14ac:dyDescent="0.25">
      <c r="G174"/>
    </row>
    <row r="175" spans="7:7" x14ac:dyDescent="0.25">
      <c r="G175"/>
    </row>
    <row r="176" spans="7:7" x14ac:dyDescent="0.25">
      <c r="G176"/>
    </row>
    <row r="177" spans="7:7" x14ac:dyDescent="0.25">
      <c r="G177"/>
    </row>
    <row r="178" spans="7:7" x14ac:dyDescent="0.25">
      <c r="G178"/>
    </row>
    <row r="179" spans="7:7" x14ac:dyDescent="0.25">
      <c r="G179"/>
    </row>
    <row r="180" spans="7:7" x14ac:dyDescent="0.25">
      <c r="G180"/>
    </row>
    <row r="181" spans="7:7" x14ac:dyDescent="0.25">
      <c r="G181"/>
    </row>
    <row r="182" spans="7:7" x14ac:dyDescent="0.25">
      <c r="G182"/>
    </row>
    <row r="183" spans="7:7" x14ac:dyDescent="0.25">
      <c r="G183"/>
    </row>
    <row r="184" spans="7:7" x14ac:dyDescent="0.25">
      <c r="G184"/>
    </row>
    <row r="185" spans="7:7" x14ac:dyDescent="0.25">
      <c r="G185"/>
    </row>
    <row r="186" spans="7:7" x14ac:dyDescent="0.25">
      <c r="G186"/>
    </row>
    <row r="187" spans="7:7" x14ac:dyDescent="0.25">
      <c r="G187"/>
    </row>
    <row r="188" spans="7:7" x14ac:dyDescent="0.25">
      <c r="G188"/>
    </row>
    <row r="189" spans="7:7" x14ac:dyDescent="0.25">
      <c r="G189"/>
    </row>
    <row r="190" spans="7:7" x14ac:dyDescent="0.25">
      <c r="G190"/>
    </row>
  </sheetData>
  <conditionalFormatting sqref="F191:F104857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{42BBF54D-BA2F-40FE-B439-6BEA27913A0A}</x14:id>
        </ext>
      </extLst>
    </cfRule>
  </conditionalFormatting>
  <conditionalFormatting sqref="I1:I37 I116:I156 I39:I114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{DBC33DB4-8815-44D4-B501-A5B09CEDE35C}</x14:id>
        </ext>
      </extLst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BBF54D-BA2F-40FE-B439-6BEA2791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F191:F1048576</xm:sqref>
        </x14:conditionalFormatting>
        <x14:conditionalFormatting xmlns:xm="http://schemas.microsoft.com/office/excel/2006/main">
          <x14:cfRule type="dataBar" id="{DBC33DB4-8815-44D4-B501-A5B09CEDE35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I1:I37 I116:I156 I39:I114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5710-AB26-4D38-ACFD-9FE6F39159E3}">
  <dimension ref="A1:U158"/>
  <sheetViews>
    <sheetView showGridLines="0" topLeftCell="A31" zoomScaleNormal="100" workbookViewId="0">
      <selection activeCell="G45" sqref="G45"/>
    </sheetView>
  </sheetViews>
  <sheetFormatPr defaultRowHeight="15" x14ac:dyDescent="0.25"/>
  <cols>
    <col min="1" max="1" width="54.85546875" customWidth="1"/>
    <col min="2" max="2" width="15.140625" customWidth="1"/>
    <col min="3" max="4" width="10.85546875" customWidth="1"/>
    <col min="5" max="5" width="11.85546875" customWidth="1"/>
    <col min="6" max="6" width="9.7109375" customWidth="1"/>
    <col min="7" max="7" width="11.5703125" style="224" customWidth="1"/>
    <col min="8" max="8" width="14.7109375" style="1" customWidth="1"/>
    <col min="9" max="9" width="15.140625" style="2" customWidth="1"/>
    <col min="10" max="10" width="10.42578125" style="3" customWidth="1"/>
    <col min="11" max="11" width="11.28515625" customWidth="1"/>
    <col min="12" max="12" width="11" bestFit="1" customWidth="1"/>
    <col min="13" max="13" width="11.28515625" bestFit="1" customWidth="1"/>
    <col min="14" max="14" width="11.140625" bestFit="1" customWidth="1"/>
    <col min="15" max="15" width="11.140625" style="224" bestFit="1" customWidth="1"/>
    <col min="20" max="20" width="9.140625" style="224"/>
    <col min="21" max="21" width="9.140625" customWidth="1"/>
  </cols>
  <sheetData>
    <row r="1" spans="1:21" ht="15.75" thickBot="1" x14ac:dyDescent="0.3">
      <c r="A1" s="12" t="s">
        <v>177</v>
      </c>
      <c r="B1" s="13"/>
      <c r="C1" s="13"/>
      <c r="D1" s="180"/>
      <c r="E1" s="181"/>
      <c r="F1" s="182"/>
      <c r="G1" s="225"/>
      <c r="H1" s="12"/>
      <c r="I1" s="12"/>
      <c r="J1" s="20"/>
      <c r="K1" s="12"/>
      <c r="L1" s="21"/>
      <c r="M1" s="22"/>
      <c r="N1" s="23"/>
      <c r="O1" s="222"/>
      <c r="P1" s="12"/>
      <c r="Q1" s="21"/>
      <c r="R1" s="22"/>
      <c r="S1" s="23"/>
      <c r="T1" s="222"/>
      <c r="U1" s="22"/>
    </row>
    <row r="2" spans="1:21" x14ac:dyDescent="0.25">
      <c r="A2" s="25" t="s">
        <v>14</v>
      </c>
      <c r="B2" s="263" t="s">
        <v>12</v>
      </c>
      <c r="C2" s="264" t="s">
        <v>5</v>
      </c>
      <c r="D2" s="265" t="s">
        <v>15</v>
      </c>
      <c r="E2" s="266" t="s">
        <v>17</v>
      </c>
      <c r="F2" s="263" t="s">
        <v>16</v>
      </c>
      <c r="G2" s="267" t="s">
        <v>6</v>
      </c>
      <c r="H2" s="265" t="s">
        <v>0</v>
      </c>
      <c r="I2" s="264" t="s">
        <v>1</v>
      </c>
      <c r="J2" s="268" t="s">
        <v>13</v>
      </c>
      <c r="K2" s="264" t="s">
        <v>19</v>
      </c>
      <c r="L2" s="265" t="s">
        <v>24</v>
      </c>
      <c r="M2" s="266" t="s">
        <v>25</v>
      </c>
      <c r="N2" s="263" t="s">
        <v>27</v>
      </c>
      <c r="O2" s="267" t="s">
        <v>2</v>
      </c>
      <c r="P2" s="264" t="s">
        <v>20</v>
      </c>
      <c r="Q2" s="265" t="s">
        <v>21</v>
      </c>
      <c r="R2" s="266" t="s">
        <v>22</v>
      </c>
      <c r="S2" s="263" t="s">
        <v>23</v>
      </c>
      <c r="T2" s="267" t="s">
        <v>3</v>
      </c>
      <c r="U2" s="269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207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207" t="s">
        <v>9</v>
      </c>
      <c r="P3" s="27" t="s">
        <v>10</v>
      </c>
      <c r="Q3" s="28" t="s">
        <v>10</v>
      </c>
      <c r="R3" s="29" t="s">
        <v>10</v>
      </c>
      <c r="S3" s="30"/>
      <c r="T3" s="207" t="s">
        <v>10</v>
      </c>
      <c r="U3" s="270" t="s">
        <v>11</v>
      </c>
    </row>
    <row r="4" spans="1:21" x14ac:dyDescent="0.25">
      <c r="A4" s="40" t="s">
        <v>100</v>
      </c>
      <c r="B4" s="79"/>
      <c r="C4" s="80"/>
      <c r="D4" s="81"/>
      <c r="E4" s="82"/>
      <c r="F4" s="79"/>
      <c r="G4" s="212"/>
      <c r="H4" s="81"/>
      <c r="I4" s="80"/>
      <c r="J4" s="83"/>
      <c r="K4" s="80"/>
      <c r="L4" s="81"/>
      <c r="M4" s="82"/>
      <c r="N4" s="79"/>
      <c r="O4" s="212"/>
      <c r="P4" s="80"/>
      <c r="Q4" s="81"/>
      <c r="R4" s="82"/>
      <c r="S4" s="79"/>
      <c r="T4" s="212"/>
      <c r="U4" s="84"/>
    </row>
    <row r="5" spans="1:21" x14ac:dyDescent="0.25">
      <c r="A5" s="189" t="s">
        <v>154</v>
      </c>
      <c r="B5" s="47">
        <f>'DAY3'!H5</f>
        <v>0</v>
      </c>
      <c r="C5" s="48">
        <v>0</v>
      </c>
      <c r="D5" s="49">
        <v>0</v>
      </c>
      <c r="E5" s="50">
        <v>0</v>
      </c>
      <c r="F5" s="47">
        <v>0</v>
      </c>
      <c r="G5" s="209">
        <v>0</v>
      </c>
      <c r="H5" s="49">
        <f>+(Table16[[#This Row],[OPENING ]]+Table16[[#This Row],[RECEIPTS]]+Table16[[#This Row],[RETURNS]])-(Table16[[#This Row],[EXCHANGED]]+Table16[[#This Row],[SALES]]+Table16[[#This Row],[ISSUES]])</f>
        <v>0</v>
      </c>
      <c r="I5" s="48">
        <v>0</v>
      </c>
      <c r="J5" s="51">
        <f t="shared" ref="J5:J131" si="0">+I5-H5</f>
        <v>0</v>
      </c>
      <c r="K5" s="48">
        <f>'DAY3'!K5+'DAY4'!C5</f>
        <v>0</v>
      </c>
      <c r="L5" s="49">
        <f>'DAY3'!L5+'DAY4'!D5</f>
        <v>0</v>
      </c>
      <c r="M5" s="50">
        <f>'DAY3'!M5+'DAY4'!E5</f>
        <v>0</v>
      </c>
      <c r="N5" s="47">
        <f>'DAY3'!N5+'DAY4'!F5</f>
        <v>0</v>
      </c>
      <c r="O5" s="209">
        <f>'DAY3'!O5+'DAY4'!G5</f>
        <v>0</v>
      </c>
      <c r="P5" s="48">
        <f>+K5/4</f>
        <v>0</v>
      </c>
      <c r="Q5" s="49">
        <f>+L5/4</f>
        <v>0</v>
      </c>
      <c r="R5" s="50">
        <f>+M5/4</f>
        <v>0</v>
      </c>
      <c r="S5" s="47">
        <f>+N5/4</f>
        <v>0</v>
      </c>
      <c r="T5" s="209">
        <f>+O5/4</f>
        <v>0</v>
      </c>
      <c r="U5" s="54">
        <f t="shared" ref="U5:U123" si="1">IFERROR(+H5/(P5+Q5+R5+S5+T5),0)</f>
        <v>0</v>
      </c>
    </row>
    <row r="6" spans="1:21" x14ac:dyDescent="0.25">
      <c r="A6" s="189"/>
      <c r="B6" s="47">
        <f>'DAY3'!H6</f>
        <v>0</v>
      </c>
      <c r="C6" s="48">
        <v>0</v>
      </c>
      <c r="D6" s="49">
        <v>0</v>
      </c>
      <c r="E6" s="50">
        <v>0</v>
      </c>
      <c r="F6" s="47">
        <v>0</v>
      </c>
      <c r="G6" s="209">
        <v>0</v>
      </c>
      <c r="H6" s="49">
        <f>+(Table16[[#This Row],[OPENING ]]+Table16[[#This Row],[RECEIPTS]]+Table16[[#This Row],[RETURNS]])-(Table16[[#This Row],[EXCHANGED]]+Table16[[#This Row],[SALES]]+Table16[[#This Row],[ISSUES]])</f>
        <v>0</v>
      </c>
      <c r="I6" s="48">
        <v>0</v>
      </c>
      <c r="J6" s="51">
        <f t="shared" si="0"/>
        <v>0</v>
      </c>
      <c r="K6" s="48">
        <f>'DAY3'!K6+'DAY4'!C6</f>
        <v>0</v>
      </c>
      <c r="L6" s="49">
        <f>'DAY3'!L6+'DAY4'!D6</f>
        <v>0</v>
      </c>
      <c r="M6" s="50">
        <f>'DAY3'!M6+'DAY4'!E6</f>
        <v>0</v>
      </c>
      <c r="N6" s="47">
        <f>'DAY3'!N6+'DAY4'!F6</f>
        <v>0</v>
      </c>
      <c r="O6" s="209">
        <f>'DAY3'!O6+'DAY4'!G6</f>
        <v>0</v>
      </c>
      <c r="P6" s="48">
        <f t="shared" ref="P6:P26" si="2">+K6/4</f>
        <v>0</v>
      </c>
      <c r="Q6" s="49">
        <f t="shared" ref="Q6:Q26" si="3">+L6/4</f>
        <v>0</v>
      </c>
      <c r="R6" s="50">
        <f t="shared" ref="R6:R26" si="4">+M6/4</f>
        <v>0</v>
      </c>
      <c r="S6" s="47">
        <f t="shared" ref="S6:S26" si="5">+N6/4</f>
        <v>0</v>
      </c>
      <c r="T6" s="209">
        <f t="shared" ref="T6:T26" si="6">+O6/4</f>
        <v>0</v>
      </c>
      <c r="U6" s="54">
        <f t="shared" si="1"/>
        <v>0</v>
      </c>
    </row>
    <row r="7" spans="1:21" x14ac:dyDescent="0.25">
      <c r="A7" s="189"/>
      <c r="B7" s="47">
        <f>'DAY3'!H7</f>
        <v>0</v>
      </c>
      <c r="C7" s="48">
        <v>0</v>
      </c>
      <c r="D7" s="49">
        <v>0</v>
      </c>
      <c r="E7" s="50">
        <v>0</v>
      </c>
      <c r="F7" s="47">
        <v>0</v>
      </c>
      <c r="G7" s="209">
        <v>0</v>
      </c>
      <c r="H7" s="49">
        <f>+(Table16[[#This Row],[OPENING ]]+Table16[[#This Row],[RECEIPTS]]+Table16[[#This Row],[RETURNS]])-(Table16[[#This Row],[EXCHANGED]]+Table16[[#This Row],[SALES]]+Table16[[#This Row],[ISSUES]])</f>
        <v>0</v>
      </c>
      <c r="I7" s="48">
        <v>0</v>
      </c>
      <c r="J7" s="51">
        <f t="shared" si="0"/>
        <v>0</v>
      </c>
      <c r="K7" s="48">
        <f>'DAY3'!K7+'DAY4'!C7</f>
        <v>0</v>
      </c>
      <c r="L7" s="49">
        <f>'DAY3'!L7+'DAY4'!D7</f>
        <v>0</v>
      </c>
      <c r="M7" s="50">
        <f>'DAY3'!M7+'DAY4'!E7</f>
        <v>0</v>
      </c>
      <c r="N7" s="47">
        <f>'DAY3'!N7+'DAY4'!F7</f>
        <v>0</v>
      </c>
      <c r="O7" s="209">
        <f>'DAY3'!O7+'DAY4'!G7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209">
        <f t="shared" si="6"/>
        <v>0</v>
      </c>
      <c r="U7" s="54">
        <f t="shared" si="1"/>
        <v>0</v>
      </c>
    </row>
    <row r="8" spans="1:21" x14ac:dyDescent="0.25">
      <c r="A8" s="189" t="s">
        <v>30</v>
      </c>
      <c r="B8" s="47">
        <f>'DAY3'!H8</f>
        <v>8.5</v>
      </c>
      <c r="C8" s="48">
        <v>0</v>
      </c>
      <c r="D8" s="49">
        <v>0</v>
      </c>
      <c r="E8" s="50">
        <v>0</v>
      </c>
      <c r="F8" s="47">
        <v>0</v>
      </c>
      <c r="G8" s="209">
        <v>0</v>
      </c>
      <c r="H8" s="49">
        <f>+(Table16[[#This Row],[OPENING ]]+Table16[[#This Row],[RECEIPTS]]+Table16[[#This Row],[RETURNS]])-(Table16[[#This Row],[EXCHANGED]]+Table16[[#This Row],[SALES]]+Table16[[#This Row],[ISSUES]])</f>
        <v>8.5</v>
      </c>
      <c r="I8" s="48">
        <v>8.5</v>
      </c>
      <c r="J8" s="51">
        <f t="shared" si="0"/>
        <v>0</v>
      </c>
      <c r="K8" s="48">
        <f>'DAY3'!K8+'DAY4'!C8</f>
        <v>0</v>
      </c>
      <c r="L8" s="49">
        <f>'DAY3'!L8+'DAY4'!D8</f>
        <v>0</v>
      </c>
      <c r="M8" s="50">
        <f>'DAY3'!M8+'DAY4'!E8</f>
        <v>0</v>
      </c>
      <c r="N8" s="47">
        <f>'DAY3'!N8+'DAY4'!F8</f>
        <v>0</v>
      </c>
      <c r="O8" s="209">
        <f>'DAY3'!O8+'DAY4'!G8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209">
        <f t="shared" si="6"/>
        <v>0</v>
      </c>
      <c r="U8" s="54">
        <f t="shared" si="1"/>
        <v>0</v>
      </c>
    </row>
    <row r="9" spans="1:21" x14ac:dyDescent="0.25">
      <c r="A9" s="189" t="s">
        <v>31</v>
      </c>
      <c r="B9" s="47">
        <f>'DAY3'!H9</f>
        <v>15</v>
      </c>
      <c r="C9" s="48">
        <v>0</v>
      </c>
      <c r="D9" s="49">
        <v>0</v>
      </c>
      <c r="E9" s="50">
        <v>0</v>
      </c>
      <c r="F9" s="47">
        <v>0</v>
      </c>
      <c r="G9" s="209">
        <v>0</v>
      </c>
      <c r="H9" s="49">
        <f>+(Table16[[#This Row],[OPENING ]]+Table16[[#This Row],[RECEIPTS]]+Table16[[#This Row],[RETURNS]])-(Table16[[#This Row],[EXCHANGED]]+Table16[[#This Row],[SALES]]+Table16[[#This Row],[ISSUES]])</f>
        <v>15</v>
      </c>
      <c r="I9" s="48">
        <v>15</v>
      </c>
      <c r="J9" s="51">
        <f t="shared" si="0"/>
        <v>0</v>
      </c>
      <c r="K9" s="48">
        <f>'DAY3'!K9+'DAY4'!C9</f>
        <v>0</v>
      </c>
      <c r="L9" s="49">
        <f>'DAY3'!L9+'DAY4'!D9</f>
        <v>0</v>
      </c>
      <c r="M9" s="50">
        <f>'DAY3'!M9+'DAY4'!E9</f>
        <v>0</v>
      </c>
      <c r="N9" s="47">
        <f>'DAY3'!N9+'DAY4'!F9</f>
        <v>0</v>
      </c>
      <c r="O9" s="209">
        <f>'DAY3'!O9+'DAY4'!G9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209">
        <f t="shared" si="6"/>
        <v>0</v>
      </c>
      <c r="U9" s="54">
        <f t="shared" si="1"/>
        <v>0</v>
      </c>
    </row>
    <row r="10" spans="1:21" x14ac:dyDescent="0.25">
      <c r="A10" s="189" t="s">
        <v>32</v>
      </c>
      <c r="B10" s="47">
        <f>'DAY3'!H10</f>
        <v>18</v>
      </c>
      <c r="C10" s="48">
        <v>0</v>
      </c>
      <c r="D10" s="49">
        <v>0</v>
      </c>
      <c r="E10" s="50">
        <v>0</v>
      </c>
      <c r="F10" s="47">
        <v>0</v>
      </c>
      <c r="G10" s="209">
        <v>0</v>
      </c>
      <c r="H10" s="49">
        <f>+(Table16[[#This Row],[OPENING ]]+Table16[[#This Row],[RECEIPTS]]+Table16[[#This Row],[RETURNS]])-(Table16[[#This Row],[EXCHANGED]]+Table16[[#This Row],[SALES]]+Table16[[#This Row],[ISSUES]])</f>
        <v>18</v>
      </c>
      <c r="I10" s="48">
        <v>18</v>
      </c>
      <c r="J10" s="51">
        <f t="shared" si="0"/>
        <v>0</v>
      </c>
      <c r="K10" s="48">
        <f>'DAY3'!K10+'DAY4'!C10</f>
        <v>0</v>
      </c>
      <c r="L10" s="49">
        <f>'DAY3'!L10+'DAY4'!D10</f>
        <v>0</v>
      </c>
      <c r="M10" s="50">
        <f>'DAY3'!M10+'DAY4'!E10</f>
        <v>0</v>
      </c>
      <c r="N10" s="47">
        <f>'DAY3'!N10+'DAY4'!F10</f>
        <v>0</v>
      </c>
      <c r="O10" s="209">
        <f>'DAY3'!O10+'DAY4'!G10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209">
        <f t="shared" si="6"/>
        <v>0</v>
      </c>
      <c r="U10" s="54">
        <f t="shared" si="1"/>
        <v>0</v>
      </c>
    </row>
    <row r="11" spans="1:21" x14ac:dyDescent="0.25">
      <c r="A11" s="189" t="s">
        <v>62</v>
      </c>
      <c r="B11" s="47">
        <f>'DAY3'!H11</f>
        <v>10</v>
      </c>
      <c r="C11" s="48">
        <v>0</v>
      </c>
      <c r="D11" s="49">
        <v>0</v>
      </c>
      <c r="E11" s="50">
        <v>0</v>
      </c>
      <c r="F11" s="47">
        <v>0</v>
      </c>
      <c r="G11" s="209">
        <v>0</v>
      </c>
      <c r="H11" s="49">
        <f>+(Table16[[#This Row],[OPENING ]]+Table16[[#This Row],[RECEIPTS]]+Table16[[#This Row],[RETURNS]])-(Table16[[#This Row],[EXCHANGED]]+Table16[[#This Row],[SALES]]+Table16[[#This Row],[ISSUES]])</f>
        <v>10</v>
      </c>
      <c r="I11" s="48">
        <v>10</v>
      </c>
      <c r="J11" s="51">
        <f t="shared" si="0"/>
        <v>0</v>
      </c>
      <c r="K11" s="48">
        <f>'DAY3'!K11+'DAY4'!C11</f>
        <v>0</v>
      </c>
      <c r="L11" s="49">
        <f>'DAY3'!L11+'DAY4'!D11</f>
        <v>0</v>
      </c>
      <c r="M11" s="50">
        <f>'DAY3'!M11+'DAY4'!E11</f>
        <v>0</v>
      </c>
      <c r="N11" s="47">
        <f>'DAY3'!N11+'DAY4'!F11</f>
        <v>0</v>
      </c>
      <c r="O11" s="209">
        <f>'DAY3'!O11+'DAY4'!G11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209">
        <f t="shared" si="6"/>
        <v>0</v>
      </c>
      <c r="U11" s="54">
        <f t="shared" si="1"/>
        <v>0</v>
      </c>
    </row>
    <row r="12" spans="1:21" x14ac:dyDescent="0.25">
      <c r="A12" s="189" t="s">
        <v>101</v>
      </c>
      <c r="B12" s="47">
        <f>'DAY3'!H12</f>
        <v>28.6</v>
      </c>
      <c r="C12" s="48">
        <v>0</v>
      </c>
      <c r="D12" s="49">
        <v>0</v>
      </c>
      <c r="E12" s="50">
        <v>0</v>
      </c>
      <c r="F12" s="47">
        <v>0</v>
      </c>
      <c r="G12" s="209">
        <v>0</v>
      </c>
      <c r="H12" s="49">
        <f>+(Table16[[#This Row],[OPENING ]]+Table16[[#This Row],[RECEIPTS]]+Table16[[#This Row],[RETURNS]])-(Table16[[#This Row],[EXCHANGED]]+Table16[[#This Row],[SALES]]+Table16[[#This Row],[ISSUES]])</f>
        <v>28.6</v>
      </c>
      <c r="I12" s="48">
        <v>28.6</v>
      </c>
      <c r="J12" s="51">
        <f t="shared" si="0"/>
        <v>0</v>
      </c>
      <c r="K12" s="48">
        <f>'DAY3'!K12+'DAY4'!C12</f>
        <v>0</v>
      </c>
      <c r="L12" s="49">
        <f>'DAY3'!L12+'DAY4'!D12</f>
        <v>0</v>
      </c>
      <c r="M12" s="50">
        <f>'DAY3'!M12+'DAY4'!E12</f>
        <v>0</v>
      </c>
      <c r="N12" s="47">
        <f>'DAY3'!N12+'DAY4'!F12</f>
        <v>0</v>
      </c>
      <c r="O12" s="209">
        <f>'DAY3'!O12+'DAY4'!G12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209">
        <f t="shared" si="6"/>
        <v>0</v>
      </c>
      <c r="U12" s="54">
        <f t="shared" si="1"/>
        <v>0</v>
      </c>
    </row>
    <row r="13" spans="1:21" x14ac:dyDescent="0.25">
      <c r="A13" s="189" t="s">
        <v>102</v>
      </c>
      <c r="B13" s="47">
        <f>'DAY3'!H13</f>
        <v>23.5</v>
      </c>
      <c r="C13" s="48">
        <v>0</v>
      </c>
      <c r="D13" s="49">
        <v>0</v>
      </c>
      <c r="E13" s="50">
        <v>0</v>
      </c>
      <c r="F13" s="47">
        <v>0</v>
      </c>
      <c r="G13" s="209">
        <v>0</v>
      </c>
      <c r="H13" s="49">
        <f>+(Table16[[#This Row],[OPENING ]]+Table16[[#This Row],[RECEIPTS]]+Table16[[#This Row],[RETURNS]])-(Table16[[#This Row],[EXCHANGED]]+Table16[[#This Row],[SALES]]+Table16[[#This Row],[ISSUES]])</f>
        <v>23.5</v>
      </c>
      <c r="I13" s="48">
        <v>23.5</v>
      </c>
      <c r="J13" s="51">
        <f t="shared" si="0"/>
        <v>0</v>
      </c>
      <c r="K13" s="48">
        <f>'DAY3'!K13+'DAY4'!C13</f>
        <v>0</v>
      </c>
      <c r="L13" s="49">
        <f>'DAY3'!L13+'DAY4'!D13</f>
        <v>0</v>
      </c>
      <c r="M13" s="50">
        <f>'DAY3'!M13+'DAY4'!E13</f>
        <v>0</v>
      </c>
      <c r="N13" s="47">
        <f>'DAY3'!N13+'DAY4'!F13</f>
        <v>0</v>
      </c>
      <c r="O13" s="209">
        <f>'DAY3'!O13+'DAY4'!G13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209">
        <f t="shared" si="6"/>
        <v>0</v>
      </c>
      <c r="U13" s="54">
        <f t="shared" si="1"/>
        <v>0</v>
      </c>
    </row>
    <row r="14" spans="1:21" x14ac:dyDescent="0.25">
      <c r="A14" s="189" t="s">
        <v>103</v>
      </c>
      <c r="B14" s="47">
        <f>'DAY3'!H14</f>
        <v>30.5</v>
      </c>
      <c r="C14" s="48">
        <v>0</v>
      </c>
      <c r="D14" s="49">
        <v>0</v>
      </c>
      <c r="E14" s="50">
        <v>0</v>
      </c>
      <c r="F14" s="47">
        <v>0</v>
      </c>
      <c r="G14" s="209">
        <v>0</v>
      </c>
      <c r="H14" s="49">
        <f>+(Table16[[#This Row],[OPENING ]]+Table16[[#This Row],[RECEIPTS]]+Table16[[#This Row],[RETURNS]])-(Table16[[#This Row],[EXCHANGED]]+Table16[[#This Row],[SALES]]+Table16[[#This Row],[ISSUES]])</f>
        <v>30.5</v>
      </c>
      <c r="I14" s="48">
        <v>30.5</v>
      </c>
      <c r="J14" s="51">
        <f t="shared" si="0"/>
        <v>0</v>
      </c>
      <c r="K14" s="48">
        <f>'DAY3'!K14+'DAY4'!C14</f>
        <v>0</v>
      </c>
      <c r="L14" s="49">
        <f>'DAY3'!L14+'DAY4'!D14</f>
        <v>0</v>
      </c>
      <c r="M14" s="50">
        <f>'DAY3'!M14+'DAY4'!E14</f>
        <v>0</v>
      </c>
      <c r="N14" s="47">
        <f>'DAY3'!N14+'DAY4'!F14</f>
        <v>0</v>
      </c>
      <c r="O14" s="209">
        <f>'DAY3'!O14+'DAY4'!G14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209">
        <f t="shared" si="6"/>
        <v>0</v>
      </c>
      <c r="U14" s="54">
        <f t="shared" si="1"/>
        <v>0</v>
      </c>
    </row>
    <row r="15" spans="1:21" x14ac:dyDescent="0.25">
      <c r="A15" s="189" t="s">
        <v>104</v>
      </c>
      <c r="B15" s="47">
        <f>'DAY3'!H15</f>
        <v>33.5</v>
      </c>
      <c r="C15" s="48">
        <v>0</v>
      </c>
      <c r="D15" s="49">
        <v>0</v>
      </c>
      <c r="E15" s="50">
        <v>0</v>
      </c>
      <c r="F15" s="47">
        <v>0</v>
      </c>
      <c r="G15" s="209">
        <v>0</v>
      </c>
      <c r="H15" s="49">
        <f>+(Table16[[#This Row],[OPENING ]]+Table16[[#This Row],[RECEIPTS]]+Table16[[#This Row],[RETURNS]])-(Table16[[#This Row],[EXCHANGED]]+Table16[[#This Row],[SALES]]+Table16[[#This Row],[ISSUES]])</f>
        <v>33.5</v>
      </c>
      <c r="I15" s="48">
        <v>33.5</v>
      </c>
      <c r="J15" s="51">
        <f t="shared" si="0"/>
        <v>0</v>
      </c>
      <c r="K15" s="48">
        <f>'DAY3'!K15+'DAY4'!C15</f>
        <v>0</v>
      </c>
      <c r="L15" s="49">
        <f>'DAY3'!L15+'DAY4'!D15</f>
        <v>0</v>
      </c>
      <c r="M15" s="50">
        <f>'DAY3'!M15+'DAY4'!E15</f>
        <v>0</v>
      </c>
      <c r="N15" s="47">
        <f>'DAY3'!N15+'DAY4'!F15</f>
        <v>0</v>
      </c>
      <c r="O15" s="209">
        <f>'DAY3'!O15+'DAY4'!G15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209">
        <f t="shared" si="6"/>
        <v>0</v>
      </c>
      <c r="U15" s="54">
        <f t="shared" si="1"/>
        <v>0</v>
      </c>
    </row>
    <row r="16" spans="1:21" x14ac:dyDescent="0.25">
      <c r="A16" s="189" t="s">
        <v>64</v>
      </c>
      <c r="B16" s="47">
        <f>'DAY3'!H16</f>
        <v>36</v>
      </c>
      <c r="C16" s="48">
        <v>0</v>
      </c>
      <c r="D16" s="49">
        <v>0</v>
      </c>
      <c r="E16" s="50">
        <v>0</v>
      </c>
      <c r="F16" s="47">
        <v>0</v>
      </c>
      <c r="G16" s="209">
        <v>0</v>
      </c>
      <c r="H16" s="49">
        <f>+(Table16[[#This Row],[OPENING ]]+Table16[[#This Row],[RECEIPTS]]+Table16[[#This Row],[RETURNS]])-(Table16[[#This Row],[EXCHANGED]]+Table16[[#This Row],[SALES]]+Table16[[#This Row],[ISSUES]])</f>
        <v>36</v>
      </c>
      <c r="I16" s="48">
        <v>36</v>
      </c>
      <c r="J16" s="51">
        <f t="shared" si="0"/>
        <v>0</v>
      </c>
      <c r="K16" s="48">
        <f>'DAY3'!K16+'DAY4'!C16</f>
        <v>0</v>
      </c>
      <c r="L16" s="49">
        <f>'DAY3'!L16+'DAY4'!D16</f>
        <v>0</v>
      </c>
      <c r="M16" s="50">
        <f>'DAY3'!M16+'DAY4'!E16</f>
        <v>0</v>
      </c>
      <c r="N16" s="47">
        <f>'DAY3'!N16+'DAY4'!F16</f>
        <v>0</v>
      </c>
      <c r="O16" s="209">
        <f>'DAY3'!O16+'DAY4'!G16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209">
        <f t="shared" si="6"/>
        <v>0</v>
      </c>
      <c r="U16" s="54">
        <f t="shared" si="1"/>
        <v>0</v>
      </c>
    </row>
    <row r="17" spans="1:21" x14ac:dyDescent="0.25">
      <c r="A17" s="189" t="s">
        <v>65</v>
      </c>
      <c r="B17" s="47">
        <f>'DAY3'!H17</f>
        <v>0</v>
      </c>
      <c r="C17" s="48">
        <v>0</v>
      </c>
      <c r="D17" s="49">
        <v>0</v>
      </c>
      <c r="E17" s="50">
        <v>0</v>
      </c>
      <c r="F17" s="47">
        <v>0</v>
      </c>
      <c r="G17" s="209">
        <v>0</v>
      </c>
      <c r="H17" s="49">
        <f>+(Table16[[#This Row],[OPENING ]]+Table16[[#This Row],[RECEIPTS]]+Table16[[#This Row],[RETURNS]])-(Table16[[#This Row],[EXCHANGED]]+Table16[[#This Row],[SALES]]+Table16[[#This Row],[ISSUES]])</f>
        <v>0</v>
      </c>
      <c r="I17" s="48"/>
      <c r="J17" s="51">
        <f t="shared" si="0"/>
        <v>0</v>
      </c>
      <c r="K17" s="48">
        <f>'DAY3'!K17+'DAY4'!C17</f>
        <v>0</v>
      </c>
      <c r="L17" s="49">
        <f>'DAY3'!L17+'DAY4'!D17</f>
        <v>0</v>
      </c>
      <c r="M17" s="50">
        <f>'DAY3'!M17+'DAY4'!E17</f>
        <v>0</v>
      </c>
      <c r="N17" s="47">
        <f>'DAY3'!N17+'DAY4'!F17</f>
        <v>0</v>
      </c>
      <c r="O17" s="209">
        <f>'DAY3'!O17+'DAY4'!G17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209">
        <f t="shared" si="6"/>
        <v>0</v>
      </c>
      <c r="U17" s="54">
        <f t="shared" si="1"/>
        <v>0</v>
      </c>
    </row>
    <row r="18" spans="1:21" x14ac:dyDescent="0.25">
      <c r="A18" s="189" t="s">
        <v>63</v>
      </c>
      <c r="B18" s="47">
        <f>'DAY3'!H18</f>
        <v>0</v>
      </c>
      <c r="C18" s="48">
        <v>0</v>
      </c>
      <c r="D18" s="49">
        <v>0</v>
      </c>
      <c r="E18" s="50">
        <v>0</v>
      </c>
      <c r="F18" s="47">
        <v>0</v>
      </c>
      <c r="G18" s="209">
        <v>0</v>
      </c>
      <c r="H18" s="49">
        <f>+(Table16[[#This Row],[OPENING ]]+Table16[[#This Row],[RECEIPTS]]+Table16[[#This Row],[RETURNS]])-(Table16[[#This Row],[EXCHANGED]]+Table16[[#This Row],[SALES]]+Table16[[#This Row],[ISSUES]])</f>
        <v>0</v>
      </c>
      <c r="I18" s="48"/>
      <c r="J18" s="51">
        <f t="shared" ref="J18:J24" si="7">+I18-H18</f>
        <v>0</v>
      </c>
      <c r="K18" s="48">
        <f>'DAY3'!K18+'DAY4'!C18</f>
        <v>0</v>
      </c>
      <c r="L18" s="49">
        <f>'DAY3'!L18+'DAY4'!D18</f>
        <v>0</v>
      </c>
      <c r="M18" s="50">
        <f>'DAY3'!M18+'DAY4'!E18</f>
        <v>0</v>
      </c>
      <c r="N18" s="47">
        <f>'DAY3'!N18+'DAY4'!F18</f>
        <v>0</v>
      </c>
      <c r="O18" s="209">
        <f>'DAY3'!O18+'DAY4'!G18</f>
        <v>0</v>
      </c>
      <c r="P18" s="48">
        <f t="shared" ref="P18:P24" si="8">+K18/4</f>
        <v>0</v>
      </c>
      <c r="Q18" s="49">
        <f t="shared" ref="Q18:Q24" si="9">+L18/4</f>
        <v>0</v>
      </c>
      <c r="R18" s="50">
        <f t="shared" ref="R18:R24" si="10">+M18/4</f>
        <v>0</v>
      </c>
      <c r="S18" s="47">
        <f t="shared" ref="S18:S24" si="11">+N18/4</f>
        <v>0</v>
      </c>
      <c r="T18" s="209">
        <f t="shared" ref="T18:T24" si="12">+O18/4</f>
        <v>0</v>
      </c>
      <c r="U18" s="54">
        <f t="shared" ref="U18:U24" si="13">IFERROR(+H18/(P18+Q18+R18+S18+T18),0)</f>
        <v>0</v>
      </c>
    </row>
    <row r="19" spans="1:21" x14ac:dyDescent="0.25">
      <c r="A19" s="189" t="s">
        <v>131</v>
      </c>
      <c r="B19" s="47">
        <f>'DAY3'!H19</f>
        <v>27</v>
      </c>
      <c r="C19" s="48">
        <v>0</v>
      </c>
      <c r="D19" s="49">
        <v>0</v>
      </c>
      <c r="E19" s="50">
        <v>0</v>
      </c>
      <c r="F19" s="47">
        <v>0</v>
      </c>
      <c r="G19" s="209">
        <v>0</v>
      </c>
      <c r="H19" s="49">
        <f>+(Table16[[#This Row],[OPENING ]]+Table16[[#This Row],[RECEIPTS]]+Table16[[#This Row],[RETURNS]])-(Table16[[#This Row],[EXCHANGED]]+Table16[[#This Row],[SALES]]+Table16[[#This Row],[ISSUES]])</f>
        <v>27</v>
      </c>
      <c r="I19" s="48">
        <v>27</v>
      </c>
      <c r="J19" s="51">
        <f t="shared" si="7"/>
        <v>0</v>
      </c>
      <c r="K19" s="48">
        <f>'DAY3'!K19+'DAY4'!C19</f>
        <v>0</v>
      </c>
      <c r="L19" s="49">
        <f>'DAY3'!L19+'DAY4'!D19</f>
        <v>0</v>
      </c>
      <c r="M19" s="50">
        <f>'DAY3'!M19+'DAY4'!E19</f>
        <v>0</v>
      </c>
      <c r="N19" s="47">
        <f>'DAY3'!N19+'DAY4'!F19</f>
        <v>0</v>
      </c>
      <c r="O19" s="209">
        <f>'DAY3'!O19+'DAY4'!G19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209">
        <f t="shared" si="12"/>
        <v>0</v>
      </c>
      <c r="U19" s="54">
        <f t="shared" si="13"/>
        <v>0</v>
      </c>
    </row>
    <row r="20" spans="1:21" x14ac:dyDescent="0.25">
      <c r="A20" s="189" t="s">
        <v>117</v>
      </c>
      <c r="B20" s="47">
        <f>'DAY3'!H20</f>
        <v>228.5</v>
      </c>
      <c r="C20" s="48">
        <v>0</v>
      </c>
      <c r="D20" s="49">
        <v>0</v>
      </c>
      <c r="E20" s="50">
        <v>0</v>
      </c>
      <c r="F20" s="47">
        <v>0</v>
      </c>
      <c r="G20" s="209">
        <v>0</v>
      </c>
      <c r="H20" s="49">
        <f>+(Table16[[#This Row],[OPENING ]]+Table16[[#This Row],[RECEIPTS]]+Table16[[#This Row],[RETURNS]])-(Table16[[#This Row],[EXCHANGED]]+Table16[[#This Row],[SALES]]+Table16[[#This Row],[ISSUES]])</f>
        <v>228.5</v>
      </c>
      <c r="I20" s="48">
        <v>228.5</v>
      </c>
      <c r="J20" s="51">
        <f t="shared" si="7"/>
        <v>0</v>
      </c>
      <c r="K20" s="48">
        <f>'DAY3'!K20+'DAY4'!C20</f>
        <v>0</v>
      </c>
      <c r="L20" s="49">
        <f>'DAY3'!L20+'DAY4'!D20</f>
        <v>0</v>
      </c>
      <c r="M20" s="50">
        <f>'DAY3'!M20+'DAY4'!E20</f>
        <v>0</v>
      </c>
      <c r="N20" s="47">
        <f>'DAY3'!N20+'DAY4'!F20</f>
        <v>0</v>
      </c>
      <c r="O20" s="209">
        <f>'DAY3'!O20+'DAY4'!G20</f>
        <v>0</v>
      </c>
      <c r="P20" s="48">
        <f t="shared" si="8"/>
        <v>0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209">
        <f t="shared" si="12"/>
        <v>0</v>
      </c>
      <c r="U20" s="54">
        <f t="shared" si="13"/>
        <v>0</v>
      </c>
    </row>
    <row r="21" spans="1:21" x14ac:dyDescent="0.25">
      <c r="A21" s="189" t="s">
        <v>129</v>
      </c>
      <c r="B21" s="47">
        <f>'DAY3'!H21</f>
        <v>70</v>
      </c>
      <c r="C21" s="48">
        <v>0</v>
      </c>
      <c r="D21" s="49">
        <v>0</v>
      </c>
      <c r="E21" s="50">
        <v>0</v>
      </c>
      <c r="F21" s="47">
        <v>0</v>
      </c>
      <c r="G21" s="209">
        <v>0</v>
      </c>
      <c r="H21" s="49">
        <f>+(Table16[[#This Row],[OPENING ]]+Table16[[#This Row],[RECEIPTS]]+Table16[[#This Row],[RETURNS]])-(Table16[[#This Row],[EXCHANGED]]+Table16[[#This Row],[SALES]]+Table16[[#This Row],[ISSUES]])</f>
        <v>70</v>
      </c>
      <c r="I21" s="48">
        <v>70</v>
      </c>
      <c r="J21" s="51">
        <f t="shared" si="7"/>
        <v>0</v>
      </c>
      <c r="K21" s="48">
        <f>'DAY3'!K21+'DAY4'!C21</f>
        <v>0</v>
      </c>
      <c r="L21" s="49">
        <f>'DAY3'!L21+'DAY4'!D21</f>
        <v>0</v>
      </c>
      <c r="M21" s="50">
        <f>'DAY3'!M21+'DAY4'!E21</f>
        <v>0</v>
      </c>
      <c r="N21" s="47">
        <f>'DAY3'!N21+'DAY4'!F21</f>
        <v>0</v>
      </c>
      <c r="O21" s="209">
        <f>'DAY3'!O21+'DAY4'!G21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209">
        <f t="shared" si="12"/>
        <v>0</v>
      </c>
      <c r="U21" s="54">
        <f t="shared" si="13"/>
        <v>0</v>
      </c>
    </row>
    <row r="22" spans="1:21" x14ac:dyDescent="0.25">
      <c r="A22" s="189" t="s">
        <v>163</v>
      </c>
      <c r="B22" s="47">
        <f>'DAY3'!H22</f>
        <v>14</v>
      </c>
      <c r="C22" s="48">
        <v>0</v>
      </c>
      <c r="D22" s="49">
        <v>0</v>
      </c>
      <c r="E22" s="50">
        <v>0</v>
      </c>
      <c r="F22" s="47">
        <v>0</v>
      </c>
      <c r="G22" s="209">
        <v>0</v>
      </c>
      <c r="H22" s="49">
        <f>+(Table16[[#This Row],[OPENING ]]+Table16[[#This Row],[RECEIPTS]]+Table16[[#This Row],[RETURNS]])-(Table16[[#This Row],[EXCHANGED]]+Table16[[#This Row],[SALES]]+Table16[[#This Row],[ISSUES]])</f>
        <v>14</v>
      </c>
      <c r="I22" s="48">
        <v>14</v>
      </c>
      <c r="J22" s="51">
        <f t="shared" si="7"/>
        <v>0</v>
      </c>
      <c r="K22" s="48">
        <f>'DAY3'!K22+'DAY4'!C22</f>
        <v>0</v>
      </c>
      <c r="L22" s="49">
        <f>'DAY3'!L22+'DAY4'!D22</f>
        <v>0</v>
      </c>
      <c r="M22" s="50">
        <f>'DAY3'!M22+'DAY4'!E22</f>
        <v>0</v>
      </c>
      <c r="N22" s="47">
        <f>'DAY3'!N22+'DAY4'!F22</f>
        <v>0</v>
      </c>
      <c r="O22" s="209">
        <f>'DAY3'!O22+'DAY4'!G22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209">
        <f t="shared" si="12"/>
        <v>0</v>
      </c>
      <c r="U22" s="54">
        <f t="shared" si="13"/>
        <v>0</v>
      </c>
    </row>
    <row r="23" spans="1:21" x14ac:dyDescent="0.25">
      <c r="A23" s="189" t="s">
        <v>164</v>
      </c>
      <c r="B23" s="47">
        <f>'DAY3'!H23</f>
        <v>70</v>
      </c>
      <c r="C23" s="48">
        <v>0</v>
      </c>
      <c r="D23" s="49">
        <v>0</v>
      </c>
      <c r="E23" s="50">
        <v>0</v>
      </c>
      <c r="F23" s="47">
        <v>0</v>
      </c>
      <c r="G23" s="209">
        <v>0</v>
      </c>
      <c r="H23" s="49">
        <f>+(Table16[[#This Row],[OPENING ]]+Table16[[#This Row],[RECEIPTS]]+Table16[[#This Row],[RETURNS]])-(Table16[[#This Row],[EXCHANGED]]+Table16[[#This Row],[SALES]]+Table16[[#This Row],[ISSUES]])</f>
        <v>70</v>
      </c>
      <c r="I23" s="48">
        <v>70</v>
      </c>
      <c r="J23" s="51">
        <f t="shared" si="7"/>
        <v>0</v>
      </c>
      <c r="K23" s="48">
        <f>'DAY3'!K23+'DAY4'!C23</f>
        <v>0</v>
      </c>
      <c r="L23" s="49">
        <f>'DAY3'!L23+'DAY4'!D23</f>
        <v>0</v>
      </c>
      <c r="M23" s="50">
        <f>'DAY3'!M23+'DAY4'!E23</f>
        <v>0</v>
      </c>
      <c r="N23" s="47">
        <f>'DAY3'!N23+'DAY4'!F23</f>
        <v>0</v>
      </c>
      <c r="O23" s="209">
        <f>'DAY3'!O23+'DAY4'!G23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209">
        <f t="shared" si="12"/>
        <v>0</v>
      </c>
      <c r="U23" s="54">
        <f t="shared" si="13"/>
        <v>0</v>
      </c>
    </row>
    <row r="24" spans="1:21" x14ac:dyDescent="0.25">
      <c r="A24" s="189" t="s">
        <v>165</v>
      </c>
      <c r="B24" s="47">
        <f>'DAY3'!H24</f>
        <v>49</v>
      </c>
      <c r="C24" s="48">
        <v>0</v>
      </c>
      <c r="D24" s="49">
        <v>0</v>
      </c>
      <c r="E24" s="50">
        <v>0</v>
      </c>
      <c r="F24" s="47">
        <v>0</v>
      </c>
      <c r="G24" s="209">
        <v>0</v>
      </c>
      <c r="H24" s="49">
        <f>+(Table16[[#This Row],[OPENING ]]+Table16[[#This Row],[RECEIPTS]]+Table16[[#This Row],[RETURNS]])-(Table16[[#This Row],[EXCHANGED]]+Table16[[#This Row],[SALES]]+Table16[[#This Row],[ISSUES]])</f>
        <v>49</v>
      </c>
      <c r="I24" s="48">
        <v>49</v>
      </c>
      <c r="J24" s="51">
        <f t="shared" si="7"/>
        <v>0</v>
      </c>
      <c r="K24" s="48">
        <f>'DAY3'!K24+'DAY4'!C24</f>
        <v>0</v>
      </c>
      <c r="L24" s="49">
        <f>'DAY3'!L24+'DAY4'!D24</f>
        <v>0</v>
      </c>
      <c r="M24" s="50">
        <f>'DAY3'!M24+'DAY4'!E24</f>
        <v>0</v>
      </c>
      <c r="N24" s="47">
        <f>'DAY3'!N24+'DAY4'!F24</f>
        <v>0</v>
      </c>
      <c r="O24" s="209">
        <f>'DAY3'!O24+'DAY4'!G24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209">
        <f t="shared" si="12"/>
        <v>0</v>
      </c>
      <c r="U24" s="54">
        <f t="shared" si="13"/>
        <v>0</v>
      </c>
    </row>
    <row r="25" spans="1:21" x14ac:dyDescent="0.25">
      <c r="A25" s="154"/>
      <c r="B25" s="47">
        <f>'DAY3'!H25</f>
        <v>0</v>
      </c>
      <c r="C25" s="48">
        <v>0</v>
      </c>
      <c r="D25" s="49">
        <v>0</v>
      </c>
      <c r="E25" s="50">
        <v>0</v>
      </c>
      <c r="F25" s="47">
        <v>0</v>
      </c>
      <c r="G25" s="209">
        <v>0</v>
      </c>
      <c r="H25" s="49">
        <f>+(Table16[[#This Row],[OPENING ]]+Table16[[#This Row],[RECEIPTS]]+Table16[[#This Row],[RETURNS]])-(Table16[[#This Row],[EXCHANGED]]+Table16[[#This Row],[SALES]]+Table16[[#This Row],[ISSUES]])</f>
        <v>0</v>
      </c>
      <c r="I25" s="48"/>
      <c r="J25" s="51">
        <f t="shared" si="0"/>
        <v>0</v>
      </c>
      <c r="K25" s="48">
        <f>'DAY3'!K25+'DAY4'!C25</f>
        <v>0</v>
      </c>
      <c r="L25" s="49">
        <f>'DAY3'!L25+'DAY4'!D25</f>
        <v>0</v>
      </c>
      <c r="M25" s="50">
        <f>'DAY3'!M25+'DAY4'!E25</f>
        <v>0</v>
      </c>
      <c r="N25" s="47">
        <f>'DAY3'!N25+'DAY4'!F25</f>
        <v>0</v>
      </c>
      <c r="O25" s="209">
        <f>'DAY3'!O25+'DAY4'!G25</f>
        <v>0</v>
      </c>
      <c r="P25" s="48">
        <f t="shared" si="2"/>
        <v>0</v>
      </c>
      <c r="Q25" s="49">
        <f t="shared" si="3"/>
        <v>0</v>
      </c>
      <c r="R25" s="50">
        <f t="shared" si="4"/>
        <v>0</v>
      </c>
      <c r="S25" s="47">
        <f t="shared" si="5"/>
        <v>0</v>
      </c>
      <c r="T25" s="209">
        <f t="shared" si="6"/>
        <v>0</v>
      </c>
      <c r="U25" s="54">
        <f t="shared" si="1"/>
        <v>0</v>
      </c>
    </row>
    <row r="26" spans="1:21" x14ac:dyDescent="0.25">
      <c r="A26" s="312" t="s">
        <v>106</v>
      </c>
      <c r="B26" s="72">
        <f>'DAY3'!H26</f>
        <v>0</v>
      </c>
      <c r="C26" s="73">
        <v>0</v>
      </c>
      <c r="D26" s="74">
        <v>0</v>
      </c>
      <c r="E26" s="75">
        <v>0</v>
      </c>
      <c r="F26" s="72">
        <v>0</v>
      </c>
      <c r="G26" s="210">
        <v>0</v>
      </c>
      <c r="H26" s="74">
        <f>+(Table16[[#This Row],[OPENING ]]+Table16[[#This Row],[RECEIPTS]]+Table16[[#This Row],[RETURNS]])-(Table16[[#This Row],[EXCHANGED]]+Table16[[#This Row],[SALES]]+Table16[[#This Row],[ISSUES]])</f>
        <v>0</v>
      </c>
      <c r="I26" s="48"/>
      <c r="J26" s="76">
        <f t="shared" si="0"/>
        <v>0</v>
      </c>
      <c r="K26" s="73">
        <f>'DAY3'!K26+'DAY4'!C26</f>
        <v>0</v>
      </c>
      <c r="L26" s="49">
        <f>'DAY3'!L26+'DAY4'!D26</f>
        <v>0</v>
      </c>
      <c r="M26" s="50">
        <f>'DAY3'!M26+'DAY4'!E26</f>
        <v>0</v>
      </c>
      <c r="N26" s="47">
        <f>'DAY3'!N26+'DAY4'!F26</f>
        <v>0</v>
      </c>
      <c r="O26" s="209">
        <f>'DAY3'!O26+'DAY4'!G26</f>
        <v>0</v>
      </c>
      <c r="P26" s="73">
        <f t="shared" si="2"/>
        <v>0</v>
      </c>
      <c r="Q26" s="74">
        <f t="shared" si="3"/>
        <v>0</v>
      </c>
      <c r="R26" s="75">
        <f t="shared" si="4"/>
        <v>0</v>
      </c>
      <c r="S26" s="72">
        <f t="shared" si="5"/>
        <v>0</v>
      </c>
      <c r="T26" s="210">
        <f t="shared" si="6"/>
        <v>0</v>
      </c>
      <c r="U26" s="92">
        <f t="shared" si="1"/>
        <v>0</v>
      </c>
    </row>
    <row r="27" spans="1:21" x14ac:dyDescent="0.25">
      <c r="A27" s="154" t="s">
        <v>61</v>
      </c>
      <c r="B27" s="72">
        <f>'DAY3'!H27</f>
        <v>506.2</v>
      </c>
      <c r="C27" s="73">
        <v>0</v>
      </c>
      <c r="D27" s="74">
        <v>0</v>
      </c>
      <c r="E27" s="75">
        <v>0</v>
      </c>
      <c r="F27" s="72">
        <v>0</v>
      </c>
      <c r="G27" s="210">
        <v>0</v>
      </c>
      <c r="H27" s="74">
        <f>+(Table16[[#This Row],[OPENING ]]+Table16[[#This Row],[RECEIPTS]]+Table16[[#This Row],[RETURNS]])-(Table16[[#This Row],[EXCHANGED]]+Table16[[#This Row],[SALES]]+Table16[[#This Row],[ISSUES]])</f>
        <v>506.2</v>
      </c>
      <c r="I27" s="48">
        <v>506.2</v>
      </c>
      <c r="J27" s="76">
        <f t="shared" ref="J27:J37" si="14">+I27-H27</f>
        <v>0</v>
      </c>
      <c r="K27" s="73">
        <f>'DAY3'!K27+'DAY4'!C27</f>
        <v>0</v>
      </c>
      <c r="L27" s="49">
        <f>'DAY3'!L27+'DAY4'!D27</f>
        <v>0</v>
      </c>
      <c r="M27" s="50">
        <f>'DAY3'!M27+'DAY4'!E27</f>
        <v>0</v>
      </c>
      <c r="N27" s="47">
        <f>'DAY3'!N27+'DAY4'!F27</f>
        <v>0</v>
      </c>
      <c r="O27" s="209">
        <f>'DAY3'!O27+'DAY4'!G27</f>
        <v>0</v>
      </c>
      <c r="P27" s="73">
        <f t="shared" ref="P27:P37" si="15">+K27/4</f>
        <v>0</v>
      </c>
      <c r="Q27" s="74">
        <f t="shared" ref="Q27:Q37" si="16">+L27/4</f>
        <v>0</v>
      </c>
      <c r="R27" s="75">
        <f t="shared" ref="R27:R37" si="17">+M27/4</f>
        <v>0</v>
      </c>
      <c r="S27" s="72">
        <f t="shared" ref="S27:S37" si="18">+N27/4</f>
        <v>0</v>
      </c>
      <c r="T27" s="210">
        <f t="shared" ref="T27:T37" si="19">+O27/4</f>
        <v>0</v>
      </c>
      <c r="U27" s="92">
        <f t="shared" ref="U27:U37" si="20">IFERROR(+H27/(P27+Q27+R27+S27+T27),0)</f>
        <v>0</v>
      </c>
    </row>
    <row r="28" spans="1:21" x14ac:dyDescent="0.25">
      <c r="A28" s="154" t="s">
        <v>155</v>
      </c>
      <c r="B28" s="72">
        <f>'DAY3'!H28</f>
        <v>0</v>
      </c>
      <c r="C28" s="73">
        <v>0</v>
      </c>
      <c r="D28" s="74">
        <v>0</v>
      </c>
      <c r="E28" s="75">
        <v>0</v>
      </c>
      <c r="F28" s="72">
        <v>0</v>
      </c>
      <c r="G28" s="210">
        <v>0</v>
      </c>
      <c r="H28" s="74">
        <f>+(Table16[[#This Row],[OPENING ]]+Table16[[#This Row],[RECEIPTS]]+Table16[[#This Row],[RETURNS]])-(Table16[[#This Row],[EXCHANGED]]+Table16[[#This Row],[SALES]]+Table16[[#This Row],[ISSUES]])</f>
        <v>0</v>
      </c>
      <c r="I28" s="48"/>
      <c r="J28" s="76">
        <f t="shared" si="14"/>
        <v>0</v>
      </c>
      <c r="K28" s="73">
        <f>'DAY3'!K28+'DAY4'!C28</f>
        <v>0</v>
      </c>
      <c r="L28" s="49">
        <f>'DAY3'!L28+'DAY4'!D28</f>
        <v>0</v>
      </c>
      <c r="M28" s="50">
        <f>'DAY3'!M28+'DAY4'!E28</f>
        <v>0</v>
      </c>
      <c r="N28" s="47">
        <f>'DAY3'!N28+'DAY4'!F28</f>
        <v>0</v>
      </c>
      <c r="O28" s="209">
        <f>'DAY3'!O28+'DAY4'!G28</f>
        <v>0</v>
      </c>
      <c r="P28" s="73">
        <f t="shared" si="15"/>
        <v>0</v>
      </c>
      <c r="Q28" s="74">
        <f t="shared" si="16"/>
        <v>0</v>
      </c>
      <c r="R28" s="75">
        <f t="shared" si="17"/>
        <v>0</v>
      </c>
      <c r="S28" s="72">
        <f t="shared" si="18"/>
        <v>0</v>
      </c>
      <c r="T28" s="210">
        <f t="shared" si="19"/>
        <v>0</v>
      </c>
      <c r="U28" s="92">
        <f t="shared" si="20"/>
        <v>0</v>
      </c>
    </row>
    <row r="29" spans="1:21" x14ac:dyDescent="0.25">
      <c r="A29" s="154" t="s">
        <v>135</v>
      </c>
      <c r="B29" s="72">
        <f>'DAY3'!H29</f>
        <v>318.3</v>
      </c>
      <c r="C29" s="73">
        <v>0</v>
      </c>
      <c r="D29" s="74">
        <v>0</v>
      </c>
      <c r="E29" s="75">
        <v>0</v>
      </c>
      <c r="F29" s="72">
        <v>0</v>
      </c>
      <c r="G29" s="210">
        <v>0</v>
      </c>
      <c r="H29" s="74">
        <f>+(Table16[[#This Row],[OPENING ]]+Table16[[#This Row],[RECEIPTS]]+Table16[[#This Row],[RETURNS]])-(Table16[[#This Row],[EXCHANGED]]+Table16[[#This Row],[SALES]]+Table16[[#This Row],[ISSUES]])</f>
        <v>318.3</v>
      </c>
      <c r="I29" s="48">
        <v>318.3</v>
      </c>
      <c r="J29" s="76">
        <f t="shared" si="14"/>
        <v>0</v>
      </c>
      <c r="K29" s="73">
        <f>'DAY3'!K29+'DAY4'!C29</f>
        <v>0</v>
      </c>
      <c r="L29" s="49">
        <f>'DAY3'!L29+'DAY4'!D29</f>
        <v>0</v>
      </c>
      <c r="M29" s="50">
        <f>'DAY3'!M29+'DAY4'!E29</f>
        <v>0</v>
      </c>
      <c r="N29" s="47">
        <f>'DAY3'!N29+'DAY4'!F29</f>
        <v>0</v>
      </c>
      <c r="O29" s="209">
        <f>'DAY3'!O29+'DAY4'!G29</f>
        <v>0</v>
      </c>
      <c r="P29" s="73">
        <f t="shared" si="15"/>
        <v>0</v>
      </c>
      <c r="Q29" s="74">
        <f t="shared" si="16"/>
        <v>0</v>
      </c>
      <c r="R29" s="75">
        <f t="shared" si="17"/>
        <v>0</v>
      </c>
      <c r="S29" s="72">
        <f t="shared" si="18"/>
        <v>0</v>
      </c>
      <c r="T29" s="210">
        <f t="shared" si="19"/>
        <v>0</v>
      </c>
      <c r="U29" s="92">
        <f t="shared" si="20"/>
        <v>0</v>
      </c>
    </row>
    <row r="30" spans="1:21" x14ac:dyDescent="0.25">
      <c r="A30" s="154" t="s">
        <v>136</v>
      </c>
      <c r="B30" s="72">
        <f>'DAY3'!H30</f>
        <v>0</v>
      </c>
      <c r="C30" s="73">
        <v>0</v>
      </c>
      <c r="D30" s="74">
        <v>0</v>
      </c>
      <c r="E30" s="75">
        <v>0</v>
      </c>
      <c r="F30" s="72">
        <v>0</v>
      </c>
      <c r="G30" s="210">
        <v>0</v>
      </c>
      <c r="H30" s="74">
        <f>+(Table16[[#This Row],[OPENING ]]+Table16[[#This Row],[RECEIPTS]]+Table16[[#This Row],[RETURNS]])-(Table16[[#This Row],[EXCHANGED]]+Table16[[#This Row],[SALES]]+Table16[[#This Row],[ISSUES]])</f>
        <v>0</v>
      </c>
      <c r="I30" s="48"/>
      <c r="J30" s="76">
        <f t="shared" si="14"/>
        <v>0</v>
      </c>
      <c r="K30" s="73">
        <f>'DAY3'!K30+'DAY4'!C30</f>
        <v>0</v>
      </c>
      <c r="L30" s="49">
        <f>'DAY3'!L30+'DAY4'!D30</f>
        <v>0</v>
      </c>
      <c r="M30" s="50">
        <f>'DAY3'!M30+'DAY4'!E30</f>
        <v>0</v>
      </c>
      <c r="N30" s="47">
        <f>'DAY3'!N30+'DAY4'!F30</f>
        <v>0</v>
      </c>
      <c r="O30" s="209">
        <f>'DAY3'!O30+'DAY4'!G30</f>
        <v>0</v>
      </c>
      <c r="P30" s="73">
        <f t="shared" si="15"/>
        <v>0</v>
      </c>
      <c r="Q30" s="74">
        <f t="shared" si="16"/>
        <v>0</v>
      </c>
      <c r="R30" s="75">
        <f t="shared" si="17"/>
        <v>0</v>
      </c>
      <c r="S30" s="72">
        <f t="shared" si="18"/>
        <v>0</v>
      </c>
      <c r="T30" s="210">
        <f t="shared" si="19"/>
        <v>0</v>
      </c>
      <c r="U30" s="92">
        <f t="shared" si="20"/>
        <v>0</v>
      </c>
    </row>
    <row r="31" spans="1:21" x14ac:dyDescent="0.25">
      <c r="A31" s="154" t="s">
        <v>138</v>
      </c>
      <c r="B31" s="72">
        <f>'DAY3'!H31</f>
        <v>0</v>
      </c>
      <c r="C31" s="73">
        <v>0</v>
      </c>
      <c r="D31" s="74">
        <v>0</v>
      </c>
      <c r="E31" s="75">
        <v>0</v>
      </c>
      <c r="F31" s="72">
        <v>0</v>
      </c>
      <c r="G31" s="210">
        <v>0</v>
      </c>
      <c r="H31" s="74">
        <f>+(Table16[[#This Row],[OPENING ]]+Table16[[#This Row],[RECEIPTS]]+Table16[[#This Row],[RETURNS]])-(Table16[[#This Row],[EXCHANGED]]+Table16[[#This Row],[SALES]]+Table16[[#This Row],[ISSUES]])</f>
        <v>0</v>
      </c>
      <c r="I31" s="48"/>
      <c r="J31" s="76">
        <f t="shared" si="14"/>
        <v>0</v>
      </c>
      <c r="K31" s="73">
        <f>'DAY3'!K31+'DAY4'!C31</f>
        <v>0</v>
      </c>
      <c r="L31" s="49">
        <f>'DAY3'!L31+'DAY4'!D31</f>
        <v>0</v>
      </c>
      <c r="M31" s="50">
        <f>'DAY3'!M31+'DAY4'!E31</f>
        <v>0</v>
      </c>
      <c r="N31" s="47">
        <f>'DAY3'!N31+'DAY4'!F31</f>
        <v>0</v>
      </c>
      <c r="O31" s="209">
        <f>'DAY3'!O31+'DAY4'!G31</f>
        <v>0</v>
      </c>
      <c r="P31" s="73">
        <f t="shared" si="15"/>
        <v>0</v>
      </c>
      <c r="Q31" s="74">
        <f t="shared" si="16"/>
        <v>0</v>
      </c>
      <c r="R31" s="75">
        <f t="shared" si="17"/>
        <v>0</v>
      </c>
      <c r="S31" s="72">
        <f t="shared" si="18"/>
        <v>0</v>
      </c>
      <c r="T31" s="210">
        <f t="shared" si="19"/>
        <v>0</v>
      </c>
      <c r="U31" s="92">
        <f t="shared" si="20"/>
        <v>0</v>
      </c>
    </row>
    <row r="32" spans="1:21" x14ac:dyDescent="0.25">
      <c r="A32" s="154" t="s">
        <v>139</v>
      </c>
      <c r="B32" s="72">
        <f>'DAY3'!H32</f>
        <v>0</v>
      </c>
      <c r="C32" s="73">
        <v>0</v>
      </c>
      <c r="D32" s="74">
        <v>0</v>
      </c>
      <c r="E32" s="75">
        <v>0</v>
      </c>
      <c r="F32" s="72">
        <v>0</v>
      </c>
      <c r="G32" s="210">
        <v>0</v>
      </c>
      <c r="H32" s="74">
        <f>+(Table16[[#This Row],[OPENING ]]+Table16[[#This Row],[RECEIPTS]]+Table16[[#This Row],[RETURNS]])-(Table16[[#This Row],[EXCHANGED]]+Table16[[#This Row],[SALES]]+Table16[[#This Row],[ISSUES]])</f>
        <v>0</v>
      </c>
      <c r="I32" s="48"/>
      <c r="J32" s="76">
        <f t="shared" si="14"/>
        <v>0</v>
      </c>
      <c r="K32" s="73">
        <f>'DAY3'!K32+'DAY4'!C32</f>
        <v>0</v>
      </c>
      <c r="L32" s="49">
        <f>'DAY3'!L32+'DAY4'!D32</f>
        <v>0</v>
      </c>
      <c r="M32" s="50">
        <f>'DAY3'!M32+'DAY4'!E32</f>
        <v>0</v>
      </c>
      <c r="N32" s="47">
        <f>'DAY3'!N32+'DAY4'!F32</f>
        <v>0</v>
      </c>
      <c r="O32" s="209">
        <f>'DAY3'!O32+'DAY4'!G32</f>
        <v>0</v>
      </c>
      <c r="P32" s="73">
        <f t="shared" si="15"/>
        <v>0</v>
      </c>
      <c r="Q32" s="74">
        <f t="shared" si="16"/>
        <v>0</v>
      </c>
      <c r="R32" s="75">
        <f t="shared" si="17"/>
        <v>0</v>
      </c>
      <c r="S32" s="72">
        <f t="shared" si="18"/>
        <v>0</v>
      </c>
      <c r="T32" s="210">
        <f t="shared" si="19"/>
        <v>0</v>
      </c>
      <c r="U32" s="92">
        <f t="shared" si="20"/>
        <v>0</v>
      </c>
    </row>
    <row r="33" spans="1:21" x14ac:dyDescent="0.25">
      <c r="A33" s="154" t="s">
        <v>146</v>
      </c>
      <c r="B33" s="72">
        <f>'DAY3'!H33</f>
        <v>0</v>
      </c>
      <c r="C33" s="73">
        <v>0</v>
      </c>
      <c r="D33" s="74">
        <v>0</v>
      </c>
      <c r="E33" s="75">
        <v>0</v>
      </c>
      <c r="F33" s="72">
        <v>0</v>
      </c>
      <c r="G33" s="210">
        <v>0</v>
      </c>
      <c r="H33" s="74">
        <f>+(Table16[[#This Row],[OPENING ]]+Table16[[#This Row],[RECEIPTS]]+Table16[[#This Row],[RETURNS]])-(Table16[[#This Row],[EXCHANGED]]+Table16[[#This Row],[SALES]]+Table16[[#This Row],[ISSUES]])</f>
        <v>0</v>
      </c>
      <c r="I33" s="48"/>
      <c r="J33" s="76">
        <f t="shared" si="14"/>
        <v>0</v>
      </c>
      <c r="K33" s="73">
        <f>'DAY3'!K33+'DAY4'!C33</f>
        <v>0</v>
      </c>
      <c r="L33" s="49">
        <f>'DAY3'!L33+'DAY4'!D33</f>
        <v>0</v>
      </c>
      <c r="M33" s="50">
        <f>'DAY3'!M33+'DAY4'!E33</f>
        <v>0</v>
      </c>
      <c r="N33" s="47">
        <f>'DAY3'!N33+'DAY4'!F33</f>
        <v>0</v>
      </c>
      <c r="O33" s="209">
        <f>'DAY3'!O33+'DAY4'!G33</f>
        <v>0</v>
      </c>
      <c r="P33" s="73">
        <f t="shared" si="15"/>
        <v>0</v>
      </c>
      <c r="Q33" s="74">
        <f t="shared" si="16"/>
        <v>0</v>
      </c>
      <c r="R33" s="75">
        <f t="shared" si="17"/>
        <v>0</v>
      </c>
      <c r="S33" s="72">
        <f t="shared" si="18"/>
        <v>0</v>
      </c>
      <c r="T33" s="210">
        <f t="shared" si="19"/>
        <v>0</v>
      </c>
      <c r="U33" s="92">
        <f t="shared" si="20"/>
        <v>0</v>
      </c>
    </row>
    <row r="34" spans="1:21" x14ac:dyDescent="0.25">
      <c r="A34" s="154" t="s">
        <v>156</v>
      </c>
      <c r="B34" s="72">
        <f>'DAY3'!H34</f>
        <v>58.1</v>
      </c>
      <c r="C34" s="73">
        <v>0</v>
      </c>
      <c r="D34" s="74">
        <v>0</v>
      </c>
      <c r="E34" s="75">
        <v>0</v>
      </c>
      <c r="F34" s="72">
        <v>0</v>
      </c>
      <c r="G34" s="210">
        <v>0</v>
      </c>
      <c r="H34" s="74">
        <f>+(Table16[[#This Row],[OPENING ]]+Table16[[#This Row],[RECEIPTS]]+Table16[[#This Row],[RETURNS]])-(Table16[[#This Row],[EXCHANGED]]+Table16[[#This Row],[SALES]]+Table16[[#This Row],[ISSUES]])</f>
        <v>58.1</v>
      </c>
      <c r="I34" s="48">
        <v>58.1</v>
      </c>
      <c r="J34" s="76">
        <f t="shared" si="14"/>
        <v>0</v>
      </c>
      <c r="K34" s="73">
        <f>'DAY3'!K34+'DAY4'!C34</f>
        <v>0</v>
      </c>
      <c r="L34" s="49">
        <f>'DAY3'!L34+'DAY4'!D34</f>
        <v>0</v>
      </c>
      <c r="M34" s="50">
        <f>'DAY3'!M34+'DAY4'!E34</f>
        <v>0</v>
      </c>
      <c r="N34" s="47">
        <f>'DAY3'!N34+'DAY4'!F34</f>
        <v>0</v>
      </c>
      <c r="O34" s="209">
        <f>'DAY3'!O34+'DAY4'!G34</f>
        <v>0</v>
      </c>
      <c r="P34" s="73">
        <f t="shared" si="15"/>
        <v>0</v>
      </c>
      <c r="Q34" s="74">
        <f t="shared" si="16"/>
        <v>0</v>
      </c>
      <c r="R34" s="75">
        <f t="shared" si="17"/>
        <v>0</v>
      </c>
      <c r="S34" s="72">
        <f t="shared" si="18"/>
        <v>0</v>
      </c>
      <c r="T34" s="210">
        <f t="shared" si="19"/>
        <v>0</v>
      </c>
      <c r="U34" s="92">
        <f t="shared" si="20"/>
        <v>0</v>
      </c>
    </row>
    <row r="35" spans="1:21" x14ac:dyDescent="0.25">
      <c r="A35" s="154" t="s">
        <v>147</v>
      </c>
      <c r="B35" s="72">
        <f>'DAY3'!H35</f>
        <v>0</v>
      </c>
      <c r="C35" s="73">
        <v>0</v>
      </c>
      <c r="D35" s="74">
        <v>0</v>
      </c>
      <c r="E35" s="75">
        <v>0</v>
      </c>
      <c r="F35" s="72">
        <v>0</v>
      </c>
      <c r="G35" s="210">
        <v>0</v>
      </c>
      <c r="H35" s="74">
        <f>+(Table16[[#This Row],[OPENING ]]+Table16[[#This Row],[RECEIPTS]]+Table16[[#This Row],[RETURNS]])-(Table16[[#This Row],[EXCHANGED]]+Table16[[#This Row],[SALES]]+Table16[[#This Row],[ISSUES]])</f>
        <v>0</v>
      </c>
      <c r="I35" s="48"/>
      <c r="J35" s="76">
        <f t="shared" si="14"/>
        <v>0</v>
      </c>
      <c r="K35" s="73">
        <f>'DAY3'!K35+'DAY4'!C35</f>
        <v>0</v>
      </c>
      <c r="L35" s="49">
        <f>'DAY3'!L35+'DAY4'!D35</f>
        <v>0</v>
      </c>
      <c r="M35" s="50">
        <f>'DAY3'!M35+'DAY4'!E35</f>
        <v>0</v>
      </c>
      <c r="N35" s="47">
        <f>'DAY3'!N35+'DAY4'!F35</f>
        <v>0</v>
      </c>
      <c r="O35" s="209">
        <f>'DAY3'!O35+'DAY4'!G35</f>
        <v>0</v>
      </c>
      <c r="P35" s="73">
        <f t="shared" si="15"/>
        <v>0</v>
      </c>
      <c r="Q35" s="74">
        <f t="shared" si="16"/>
        <v>0</v>
      </c>
      <c r="R35" s="75">
        <f t="shared" si="17"/>
        <v>0</v>
      </c>
      <c r="S35" s="72">
        <f t="shared" si="18"/>
        <v>0</v>
      </c>
      <c r="T35" s="210">
        <f t="shared" si="19"/>
        <v>0</v>
      </c>
      <c r="U35" s="92">
        <f t="shared" si="20"/>
        <v>0</v>
      </c>
    </row>
    <row r="36" spans="1:21" x14ac:dyDescent="0.25">
      <c r="A36" s="154" t="s">
        <v>153</v>
      </c>
      <c r="B36" s="72">
        <f>'DAY3'!H36</f>
        <v>31.35</v>
      </c>
      <c r="C36" s="73">
        <v>0</v>
      </c>
      <c r="D36" s="74">
        <v>0</v>
      </c>
      <c r="E36" s="75">
        <v>0</v>
      </c>
      <c r="F36" s="72">
        <v>0</v>
      </c>
      <c r="G36" s="210">
        <v>0</v>
      </c>
      <c r="H36" s="74">
        <f>+(Table16[[#This Row],[OPENING ]]+Table16[[#This Row],[RECEIPTS]]+Table16[[#This Row],[RETURNS]])-(Table16[[#This Row],[EXCHANGED]]+Table16[[#This Row],[SALES]]+Table16[[#This Row],[ISSUES]])</f>
        <v>31.35</v>
      </c>
      <c r="I36" s="48">
        <v>31.35</v>
      </c>
      <c r="J36" s="76">
        <f t="shared" si="14"/>
        <v>0</v>
      </c>
      <c r="K36" s="73">
        <f>'DAY3'!K36+'DAY4'!C36</f>
        <v>0</v>
      </c>
      <c r="L36" s="49">
        <f>'DAY3'!L36+'DAY4'!D36</f>
        <v>0</v>
      </c>
      <c r="M36" s="50">
        <f>'DAY3'!M36+'DAY4'!E36</f>
        <v>0</v>
      </c>
      <c r="N36" s="47">
        <f>'DAY3'!N36+'DAY4'!F36</f>
        <v>0</v>
      </c>
      <c r="O36" s="209">
        <f>'DAY3'!O36+'DAY4'!G36</f>
        <v>0</v>
      </c>
      <c r="P36" s="73">
        <f t="shared" si="15"/>
        <v>0</v>
      </c>
      <c r="Q36" s="74">
        <f t="shared" si="16"/>
        <v>0</v>
      </c>
      <c r="R36" s="75">
        <f t="shared" si="17"/>
        <v>0</v>
      </c>
      <c r="S36" s="72">
        <f t="shared" si="18"/>
        <v>0</v>
      </c>
      <c r="T36" s="210">
        <f t="shared" si="19"/>
        <v>0</v>
      </c>
      <c r="U36" s="92">
        <f t="shared" si="20"/>
        <v>0</v>
      </c>
    </row>
    <row r="37" spans="1:21" ht="15.75" thickBot="1" x14ac:dyDescent="0.3">
      <c r="A37" s="154" t="s">
        <v>157</v>
      </c>
      <c r="B37" s="72">
        <f>'DAY3'!H37</f>
        <v>0</v>
      </c>
      <c r="C37" s="73">
        <v>0</v>
      </c>
      <c r="D37" s="74">
        <v>0</v>
      </c>
      <c r="E37" s="75">
        <v>0</v>
      </c>
      <c r="F37" s="72">
        <v>0</v>
      </c>
      <c r="G37" s="210">
        <v>0</v>
      </c>
      <c r="H37" s="74">
        <f>+(Table16[[#This Row],[OPENING ]]+Table16[[#This Row],[RECEIPTS]]+Table16[[#This Row],[RETURNS]])-(Table16[[#This Row],[EXCHANGED]]+Table16[[#This Row],[SALES]]+Table16[[#This Row],[ISSUES]])</f>
        <v>0</v>
      </c>
      <c r="I37" s="48"/>
      <c r="J37" s="76">
        <f t="shared" si="14"/>
        <v>0</v>
      </c>
      <c r="K37" s="73">
        <f>'DAY3'!K37+'DAY4'!C37</f>
        <v>0</v>
      </c>
      <c r="L37" s="49">
        <f>'DAY3'!L37+'DAY4'!D37</f>
        <v>0</v>
      </c>
      <c r="M37" s="50">
        <f>'DAY3'!M37+'DAY4'!E37</f>
        <v>0</v>
      </c>
      <c r="N37" s="47">
        <f>'DAY3'!N37+'DAY4'!F37</f>
        <v>0</v>
      </c>
      <c r="O37" s="209">
        <f>'DAY3'!O37+'DAY4'!G37</f>
        <v>0</v>
      </c>
      <c r="P37" s="73">
        <f t="shared" si="15"/>
        <v>0</v>
      </c>
      <c r="Q37" s="74">
        <f t="shared" si="16"/>
        <v>0</v>
      </c>
      <c r="R37" s="75">
        <f t="shared" si="17"/>
        <v>0</v>
      </c>
      <c r="S37" s="72">
        <f t="shared" si="18"/>
        <v>0</v>
      </c>
      <c r="T37" s="210">
        <f t="shared" si="19"/>
        <v>0</v>
      </c>
      <c r="U37" s="92">
        <f t="shared" si="20"/>
        <v>0</v>
      </c>
    </row>
    <row r="38" spans="1:21" ht="17.25" thickBot="1" x14ac:dyDescent="0.35">
      <c r="A38" s="85" t="s">
        <v>29</v>
      </c>
      <c r="B38" s="86">
        <f>SUM(B5:B37)</f>
        <v>1576.0499999999997</v>
      </c>
      <c r="C38" s="86">
        <f t="shared" ref="C38:U38" si="21">SUM(C5:C37)</f>
        <v>0</v>
      </c>
      <c r="D38" s="86">
        <f t="shared" si="21"/>
        <v>0</v>
      </c>
      <c r="E38" s="86">
        <f t="shared" si="21"/>
        <v>0</v>
      </c>
      <c r="F38" s="86">
        <f t="shared" si="21"/>
        <v>0</v>
      </c>
      <c r="G38" s="86">
        <f t="shared" si="21"/>
        <v>0</v>
      </c>
      <c r="H38" s="86">
        <f t="shared" si="21"/>
        <v>1576.0499999999997</v>
      </c>
      <c r="I38" s="86">
        <f t="shared" si="21"/>
        <v>1576.0499999999997</v>
      </c>
      <c r="J38" s="86">
        <f t="shared" si="21"/>
        <v>0</v>
      </c>
      <c r="K38" s="86">
        <f t="shared" si="21"/>
        <v>0</v>
      </c>
      <c r="L38" s="86">
        <f t="shared" si="21"/>
        <v>0</v>
      </c>
      <c r="M38" s="86">
        <f t="shared" si="21"/>
        <v>0</v>
      </c>
      <c r="N38" s="86">
        <f t="shared" si="21"/>
        <v>0</v>
      </c>
      <c r="O38" s="86">
        <f t="shared" si="21"/>
        <v>0</v>
      </c>
      <c r="P38" s="86">
        <f t="shared" si="21"/>
        <v>0</v>
      </c>
      <c r="Q38" s="86">
        <f t="shared" si="21"/>
        <v>0</v>
      </c>
      <c r="R38" s="86">
        <f t="shared" si="21"/>
        <v>0</v>
      </c>
      <c r="S38" s="86">
        <f t="shared" si="21"/>
        <v>0</v>
      </c>
      <c r="T38" s="86">
        <f t="shared" si="21"/>
        <v>0</v>
      </c>
      <c r="U38" s="86">
        <f t="shared" si="21"/>
        <v>0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212"/>
      <c r="H39" s="81"/>
      <c r="I39" s="80"/>
      <c r="J39" s="83"/>
      <c r="K39" s="80"/>
      <c r="L39" s="81"/>
      <c r="M39" s="82"/>
      <c r="N39" s="79"/>
      <c r="O39" s="212"/>
      <c r="P39" s="80"/>
      <c r="Q39" s="81"/>
      <c r="R39" s="82"/>
      <c r="S39" s="79"/>
      <c r="T39" s="212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209"/>
      <c r="H40" s="49"/>
      <c r="I40" s="48"/>
      <c r="J40" s="51"/>
      <c r="K40" s="48"/>
      <c r="L40" s="49"/>
      <c r="M40" s="50"/>
      <c r="N40" s="47"/>
      <c r="O40" s="209"/>
      <c r="P40" s="48"/>
      <c r="Q40" s="49"/>
      <c r="R40" s="50"/>
      <c r="S40" s="47"/>
      <c r="T40" s="209"/>
      <c r="U40" s="54"/>
    </row>
    <row r="41" spans="1:21" x14ac:dyDescent="0.25">
      <c r="A41" s="154" t="s">
        <v>46</v>
      </c>
      <c r="B41" s="47">
        <f>'DAY3'!H41</f>
        <v>452.6</v>
      </c>
      <c r="C41" s="48">
        <v>0</v>
      </c>
      <c r="D41" s="49">
        <v>0</v>
      </c>
      <c r="E41" s="50">
        <v>0</v>
      </c>
      <c r="F41" s="47">
        <v>0</v>
      </c>
      <c r="G41" s="209">
        <v>0</v>
      </c>
      <c r="H41" s="49">
        <f>+(Table16[[#This Row],[OPENING ]]+Table16[[#This Row],[RECEIPTS]]+Table16[[#This Row],[RETURNS]])-(Table16[[#This Row],[EXCHANGED]]+Table16[[#This Row],[SALES]]+Table16[[#This Row],[ISSUES]])</f>
        <v>452.6</v>
      </c>
      <c r="I41" s="48">
        <v>452.6</v>
      </c>
      <c r="J41" s="51">
        <f t="shared" si="0"/>
        <v>0</v>
      </c>
      <c r="K41" s="48">
        <f>'DAY3'!K41+'DAY4'!C41</f>
        <v>0</v>
      </c>
      <c r="L41" s="49">
        <f>'DAY3'!L41+'DAY4'!D41</f>
        <v>0</v>
      </c>
      <c r="M41" s="50">
        <f>'DAY3'!M41+'DAY4'!E41</f>
        <v>0</v>
      </c>
      <c r="N41" s="47">
        <f>'DAY3'!N41+'DAY4'!F41</f>
        <v>0</v>
      </c>
      <c r="O41" s="209">
        <f>'DAY3'!O41+'DAY4'!G41</f>
        <v>0</v>
      </c>
      <c r="P41" s="48">
        <f>+K41/4</f>
        <v>0</v>
      </c>
      <c r="Q41" s="49">
        <f>+L41/4</f>
        <v>0</v>
      </c>
      <c r="R41" s="50">
        <f>+M41/4</f>
        <v>0</v>
      </c>
      <c r="S41" s="47">
        <f>+N41/4</f>
        <v>0</v>
      </c>
      <c r="T41" s="209">
        <f>+O41/4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'DAY3'!H42</f>
        <v>555.6</v>
      </c>
      <c r="C42" s="48">
        <v>0</v>
      </c>
      <c r="D42" s="49">
        <v>0</v>
      </c>
      <c r="E42" s="50">
        <v>0</v>
      </c>
      <c r="F42" s="47">
        <v>0</v>
      </c>
      <c r="G42" s="209">
        <v>0</v>
      </c>
      <c r="H42" s="49">
        <f>+(Table16[[#This Row],[OPENING ]]+Table16[[#This Row],[RECEIPTS]]+Table16[[#This Row],[RETURNS]])-(Table16[[#This Row],[EXCHANGED]]+Table16[[#This Row],[SALES]]+Table16[[#This Row],[ISSUES]])</f>
        <v>555.6</v>
      </c>
      <c r="I42" s="48">
        <v>555.6</v>
      </c>
      <c r="J42" s="51">
        <f t="shared" si="0"/>
        <v>0</v>
      </c>
      <c r="K42" s="48">
        <f>'DAY3'!K42+'DAY4'!C42</f>
        <v>0</v>
      </c>
      <c r="L42" s="49">
        <f>'DAY3'!L42+'DAY4'!D42</f>
        <v>0</v>
      </c>
      <c r="M42" s="50">
        <f>'DAY3'!M42+'DAY4'!E42</f>
        <v>0</v>
      </c>
      <c r="N42" s="47">
        <f>'DAY3'!N42+'DAY4'!F42</f>
        <v>0</v>
      </c>
      <c r="O42" s="209">
        <f>'DAY3'!O42+'DAY4'!G42</f>
        <v>0</v>
      </c>
      <c r="P42" s="48">
        <f t="shared" ref="P42:P56" si="22">+K42/4</f>
        <v>0</v>
      </c>
      <c r="Q42" s="49">
        <f t="shared" ref="Q42:Q56" si="23">+L42/4</f>
        <v>0</v>
      </c>
      <c r="R42" s="50">
        <f t="shared" ref="R42:R56" si="24">+M42/4</f>
        <v>0</v>
      </c>
      <c r="S42" s="47">
        <f t="shared" ref="S42:S56" si="25">+N42/4</f>
        <v>0</v>
      </c>
      <c r="T42" s="209">
        <f t="shared" ref="T42:T56" si="26">+O42/4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'DAY3'!H43</f>
        <v>0</v>
      </c>
      <c r="C43" s="48">
        <v>0</v>
      </c>
      <c r="D43" s="49">
        <v>0</v>
      </c>
      <c r="E43" s="50">
        <v>0</v>
      </c>
      <c r="F43" s="47">
        <v>0</v>
      </c>
      <c r="G43" s="209">
        <v>0</v>
      </c>
      <c r="H43" s="49">
        <f>+(Table16[[#This Row],[OPENING ]]+Table16[[#This Row],[RECEIPTS]]+Table16[[#This Row],[RETURNS]])-(Table16[[#This Row],[EXCHANGED]]+Table16[[#This Row],[SALES]]+Table16[[#This Row],[ISSUES]])</f>
        <v>0</v>
      </c>
      <c r="I43" s="48"/>
      <c r="J43" s="51">
        <f t="shared" si="0"/>
        <v>0</v>
      </c>
      <c r="K43" s="48">
        <f>'DAY3'!K43+'DAY4'!C43</f>
        <v>0</v>
      </c>
      <c r="L43" s="49">
        <f>'DAY3'!L43+'DAY4'!D43</f>
        <v>0</v>
      </c>
      <c r="M43" s="50">
        <f>'DAY3'!M43+'DAY4'!E43</f>
        <v>0</v>
      </c>
      <c r="N43" s="47">
        <f>'DAY3'!N43+'DAY4'!F43</f>
        <v>0</v>
      </c>
      <c r="O43" s="209">
        <f>'DAY3'!O43+'DAY4'!G43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209">
        <f t="shared" si="26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'DAY3'!H44</f>
        <v>0</v>
      </c>
      <c r="C44" s="48">
        <v>0</v>
      </c>
      <c r="D44" s="49">
        <v>0</v>
      </c>
      <c r="E44" s="50">
        <v>0</v>
      </c>
      <c r="F44" s="47">
        <v>0</v>
      </c>
      <c r="G44" s="209">
        <v>0</v>
      </c>
      <c r="H44" s="49">
        <f>+(Table16[[#This Row],[OPENING ]]+Table16[[#This Row],[RECEIPTS]]+Table16[[#This Row],[RETURNS]])-(Table16[[#This Row],[EXCHANGED]]+Table16[[#This Row],[SALES]]+Table16[[#This Row],[ISSUES]])</f>
        <v>0</v>
      </c>
      <c r="I44" s="48"/>
      <c r="J44" s="51">
        <f t="shared" si="0"/>
        <v>0</v>
      </c>
      <c r="K44" s="48">
        <f>'DAY3'!K44+'DAY4'!C44</f>
        <v>0</v>
      </c>
      <c r="L44" s="49">
        <f>'DAY3'!L44+'DAY4'!D44</f>
        <v>0</v>
      </c>
      <c r="M44" s="50">
        <f>'DAY3'!M44+'DAY4'!E44</f>
        <v>0</v>
      </c>
      <c r="N44" s="47">
        <f>'DAY3'!N44+'DAY4'!F44</f>
        <v>0</v>
      </c>
      <c r="O44" s="209">
        <f>'DAY3'!O44+'DAY4'!G44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209">
        <f t="shared" si="26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'DAY3'!H45</f>
        <v>81.3</v>
      </c>
      <c r="C45" s="48">
        <v>1034.9000000000001</v>
      </c>
      <c r="D45" s="49">
        <v>0</v>
      </c>
      <c r="E45" s="50">
        <v>0</v>
      </c>
      <c r="F45" s="47">
        <v>0</v>
      </c>
      <c r="G45" s="209">
        <v>237.7</v>
      </c>
      <c r="H45" s="49">
        <f>+(Table16[[#This Row],[OPENING ]]+Table16[[#This Row],[RECEIPTS]]+Table16[[#This Row],[RETURNS]])-(Table16[[#This Row],[EXCHANGED]]+Table16[[#This Row],[SALES]]+Table16[[#This Row],[ISSUES]])</f>
        <v>878.5</v>
      </c>
      <c r="I45" s="48">
        <v>878.5</v>
      </c>
      <c r="J45" s="51">
        <f t="shared" si="0"/>
        <v>0</v>
      </c>
      <c r="K45" s="48">
        <f>'DAY3'!K45+'DAY4'!C45</f>
        <v>1034.9000000000001</v>
      </c>
      <c r="L45" s="49">
        <f>'DAY3'!L45+'DAY4'!D45</f>
        <v>0</v>
      </c>
      <c r="M45" s="50">
        <f>'DAY3'!M45+'DAY4'!E45</f>
        <v>0</v>
      </c>
      <c r="N45" s="47">
        <f>'DAY3'!N45+'DAY4'!F45</f>
        <v>0</v>
      </c>
      <c r="O45" s="209">
        <f>'DAY3'!O45+'DAY4'!G45</f>
        <v>237.7</v>
      </c>
      <c r="P45" s="48">
        <f t="shared" si="22"/>
        <v>258.72500000000002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209">
        <f t="shared" si="26"/>
        <v>59.424999999999997</v>
      </c>
      <c r="U45" s="54">
        <f t="shared" si="1"/>
        <v>2.7612761276127609</v>
      </c>
    </row>
    <row r="46" spans="1:21" x14ac:dyDescent="0.25">
      <c r="A46" s="154" t="s">
        <v>111</v>
      </c>
      <c r="B46" s="47">
        <f>'DAY3'!H46</f>
        <v>122.2</v>
      </c>
      <c r="C46" s="48">
        <v>0</v>
      </c>
      <c r="D46" s="49">
        <v>0</v>
      </c>
      <c r="E46" s="50">
        <v>0</v>
      </c>
      <c r="F46" s="47">
        <v>0</v>
      </c>
      <c r="G46" s="209">
        <v>0</v>
      </c>
      <c r="H46" s="49">
        <f>+(Table16[[#This Row],[OPENING ]]+Table16[[#This Row],[RECEIPTS]]+Table16[[#This Row],[RETURNS]])-(Table16[[#This Row],[EXCHANGED]]+Table16[[#This Row],[SALES]]+Table16[[#This Row],[ISSUES]])</f>
        <v>122.2</v>
      </c>
      <c r="I46" s="48">
        <v>122.2</v>
      </c>
      <c r="J46" s="51">
        <f t="shared" si="0"/>
        <v>0</v>
      </c>
      <c r="K46" s="48">
        <f>'DAY3'!K46+'DAY4'!C46</f>
        <v>0</v>
      </c>
      <c r="L46" s="49">
        <f>'DAY3'!L46+'DAY4'!D46</f>
        <v>0</v>
      </c>
      <c r="M46" s="50">
        <f>'DAY3'!M46+'DAY4'!E46</f>
        <v>0</v>
      </c>
      <c r="N46" s="47">
        <f>'DAY3'!N46+'DAY4'!F46</f>
        <v>0</v>
      </c>
      <c r="O46" s="209">
        <f>'DAY3'!O46+'DAY4'!G46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209">
        <f t="shared" si="26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'DAY3'!H47</f>
        <v>0</v>
      </c>
      <c r="C47" s="48">
        <v>0</v>
      </c>
      <c r="D47" s="49">
        <v>0</v>
      </c>
      <c r="E47" s="50">
        <v>0</v>
      </c>
      <c r="F47" s="47">
        <v>0</v>
      </c>
      <c r="G47" s="209">
        <v>0</v>
      </c>
      <c r="H47" s="49">
        <f>+(Table16[[#This Row],[OPENING ]]+Table16[[#This Row],[RECEIPTS]]+Table16[[#This Row],[RETURNS]])-(Table16[[#This Row],[EXCHANGED]]+Table16[[#This Row],[SALES]]+Table16[[#This Row],[ISSUES]])</f>
        <v>0</v>
      </c>
      <c r="I47" s="48"/>
      <c r="J47" s="51">
        <f t="shared" si="0"/>
        <v>0</v>
      </c>
      <c r="K47" s="48">
        <f>'DAY3'!K47+'DAY4'!C47</f>
        <v>0</v>
      </c>
      <c r="L47" s="49">
        <f>'DAY3'!L47+'DAY4'!D47</f>
        <v>0</v>
      </c>
      <c r="M47" s="50">
        <f>'DAY3'!M47+'DAY4'!E47</f>
        <v>0</v>
      </c>
      <c r="N47" s="47">
        <f>'DAY3'!N47+'DAY4'!F47</f>
        <v>0</v>
      </c>
      <c r="O47" s="209">
        <f>'DAY3'!O47+'DAY4'!G47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209">
        <f t="shared" si="26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'DAY3'!H48</f>
        <v>7</v>
      </c>
      <c r="C48" s="48">
        <v>0</v>
      </c>
      <c r="D48" s="49">
        <v>0</v>
      </c>
      <c r="E48" s="50">
        <v>0</v>
      </c>
      <c r="F48" s="47">
        <v>0</v>
      </c>
      <c r="G48" s="209">
        <v>0</v>
      </c>
      <c r="H48" s="49">
        <f>+(Table16[[#This Row],[OPENING ]]+Table16[[#This Row],[RECEIPTS]]+Table16[[#This Row],[RETURNS]])-(Table16[[#This Row],[EXCHANGED]]+Table16[[#This Row],[SALES]]+Table16[[#This Row],[ISSUES]])</f>
        <v>7</v>
      </c>
      <c r="I48" s="48">
        <v>7</v>
      </c>
      <c r="J48" s="51">
        <f t="shared" si="0"/>
        <v>0</v>
      </c>
      <c r="K48" s="48">
        <f>'DAY3'!K48+'DAY4'!C48</f>
        <v>0</v>
      </c>
      <c r="L48" s="49">
        <f>'DAY3'!L48+'DAY4'!D48</f>
        <v>0</v>
      </c>
      <c r="M48" s="50">
        <f>'DAY3'!M48+'DAY4'!E48</f>
        <v>0</v>
      </c>
      <c r="N48" s="47">
        <f>'DAY3'!N48+'DAY4'!F48</f>
        <v>0</v>
      </c>
      <c r="O48" s="209">
        <f>'DAY3'!O48+'DAY4'!G48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209">
        <f t="shared" si="26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'DAY3'!H49</f>
        <v>17.3</v>
      </c>
      <c r="C49" s="48">
        <v>0</v>
      </c>
      <c r="D49" s="49">
        <v>0</v>
      </c>
      <c r="E49" s="50">
        <v>0</v>
      </c>
      <c r="F49" s="47">
        <v>0</v>
      </c>
      <c r="G49" s="209">
        <v>0</v>
      </c>
      <c r="H49" s="49">
        <f>+(Table16[[#This Row],[OPENING ]]+Table16[[#This Row],[RECEIPTS]]+Table16[[#This Row],[RETURNS]])-(Table16[[#This Row],[EXCHANGED]]+Table16[[#This Row],[SALES]]+Table16[[#This Row],[ISSUES]])</f>
        <v>17.3</v>
      </c>
      <c r="I49" s="48">
        <v>17.3</v>
      </c>
      <c r="J49" s="51">
        <f t="shared" si="0"/>
        <v>0</v>
      </c>
      <c r="K49" s="48">
        <f>'DAY3'!K49+'DAY4'!C49</f>
        <v>0</v>
      </c>
      <c r="L49" s="49">
        <f>'DAY3'!L49+'DAY4'!D49</f>
        <v>0</v>
      </c>
      <c r="M49" s="50">
        <f>'DAY3'!M49+'DAY4'!E49</f>
        <v>0</v>
      </c>
      <c r="N49" s="47">
        <f>'DAY3'!N49+'DAY4'!F49</f>
        <v>0</v>
      </c>
      <c r="O49" s="209">
        <f>'DAY3'!O49+'DAY4'!G49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209">
        <f t="shared" si="26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'DAY3'!H50</f>
        <v>540.5</v>
      </c>
      <c r="C50" s="48">
        <v>0</v>
      </c>
      <c r="D50" s="49">
        <v>0</v>
      </c>
      <c r="E50" s="50">
        <v>0</v>
      </c>
      <c r="F50" s="47">
        <v>0</v>
      </c>
      <c r="G50" s="209">
        <v>0</v>
      </c>
      <c r="H50" s="49">
        <f>+(Table16[[#This Row],[OPENING ]]+Table16[[#This Row],[RECEIPTS]]+Table16[[#This Row],[RETURNS]])-(Table16[[#This Row],[EXCHANGED]]+Table16[[#This Row],[SALES]]+Table16[[#This Row],[ISSUES]])</f>
        <v>540.5</v>
      </c>
      <c r="I50" s="48">
        <v>540.5</v>
      </c>
      <c r="J50" s="51">
        <f t="shared" si="0"/>
        <v>0</v>
      </c>
      <c r="K50" s="48">
        <f>'DAY3'!K50+'DAY4'!C50</f>
        <v>0</v>
      </c>
      <c r="L50" s="49">
        <f>'DAY3'!L50+'DAY4'!D50</f>
        <v>0</v>
      </c>
      <c r="M50" s="50">
        <f>'DAY3'!M50+'DAY4'!E50</f>
        <v>0</v>
      </c>
      <c r="N50" s="47">
        <f>'DAY3'!N50+'DAY4'!F50</f>
        <v>0</v>
      </c>
      <c r="O50" s="209">
        <f>'DAY3'!O50+'DAY4'!G50</f>
        <v>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209">
        <f t="shared" si="26"/>
        <v>0</v>
      </c>
      <c r="U50" s="54">
        <f t="shared" si="1"/>
        <v>0</v>
      </c>
    </row>
    <row r="51" spans="1:21" x14ac:dyDescent="0.25">
      <c r="A51" s="154" t="s">
        <v>79</v>
      </c>
      <c r="B51" s="47">
        <f>'DAY3'!H51</f>
        <v>0</v>
      </c>
      <c r="C51" s="48">
        <v>0</v>
      </c>
      <c r="D51" s="49">
        <v>0</v>
      </c>
      <c r="E51" s="50">
        <v>0</v>
      </c>
      <c r="F51" s="47">
        <v>0</v>
      </c>
      <c r="G51" s="209">
        <v>0</v>
      </c>
      <c r="H51" s="49">
        <f>+(Table16[[#This Row],[OPENING ]]+Table16[[#This Row],[RECEIPTS]]+Table16[[#This Row],[RETURNS]])-(Table16[[#This Row],[EXCHANGED]]+Table16[[#This Row],[SALES]]+Table16[[#This Row],[ISSUES]])</f>
        <v>0</v>
      </c>
      <c r="I51" s="48"/>
      <c r="J51" s="51">
        <f t="shared" si="0"/>
        <v>0</v>
      </c>
      <c r="K51" s="48">
        <f>'DAY3'!K51+'DAY4'!C51</f>
        <v>0</v>
      </c>
      <c r="L51" s="49">
        <f>'DAY3'!L51+'DAY4'!D51</f>
        <v>0</v>
      </c>
      <c r="M51" s="50">
        <f>'DAY3'!M51+'DAY4'!E51</f>
        <v>0</v>
      </c>
      <c r="N51" s="47">
        <f>'DAY3'!N51+'DAY4'!F51</f>
        <v>0</v>
      </c>
      <c r="O51" s="209">
        <f>'DAY3'!O51+'DAY4'!G51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209">
        <f t="shared" si="26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'DAY3'!H52</f>
        <v>0</v>
      </c>
      <c r="C52" s="48">
        <v>0</v>
      </c>
      <c r="D52" s="49">
        <v>0</v>
      </c>
      <c r="E52" s="50">
        <v>0</v>
      </c>
      <c r="F52" s="47">
        <v>0</v>
      </c>
      <c r="G52" s="209">
        <v>0</v>
      </c>
      <c r="H52" s="49">
        <f>+(Table16[[#This Row],[OPENING ]]+Table16[[#This Row],[RECEIPTS]]+Table16[[#This Row],[RETURNS]])-(Table16[[#This Row],[EXCHANGED]]+Table16[[#This Row],[SALES]]+Table16[[#This Row],[ISSUES]])</f>
        <v>0</v>
      </c>
      <c r="I52" s="48"/>
      <c r="J52" s="51">
        <f t="shared" si="0"/>
        <v>0</v>
      </c>
      <c r="K52" s="48">
        <f>'DAY3'!K52+'DAY4'!C52</f>
        <v>0</v>
      </c>
      <c r="L52" s="49">
        <f>'DAY3'!L52+'DAY4'!D52</f>
        <v>0</v>
      </c>
      <c r="M52" s="50">
        <f>'DAY3'!M52+'DAY4'!E52</f>
        <v>0</v>
      </c>
      <c r="N52" s="47">
        <f>'DAY3'!N52+'DAY4'!F52</f>
        <v>0</v>
      </c>
      <c r="O52" s="209">
        <f>'DAY3'!O52+'DAY4'!G52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209">
        <f t="shared" si="26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'DAY3'!H53</f>
        <v>0</v>
      </c>
      <c r="C53" s="48">
        <v>0</v>
      </c>
      <c r="D53" s="49">
        <v>0</v>
      </c>
      <c r="E53" s="50">
        <v>0</v>
      </c>
      <c r="F53" s="47">
        <v>0</v>
      </c>
      <c r="G53" s="209">
        <v>0</v>
      </c>
      <c r="H53" s="49">
        <f>+(Table16[[#This Row],[OPENING ]]+Table16[[#This Row],[RECEIPTS]]+Table16[[#This Row],[RETURNS]])-(Table16[[#This Row],[EXCHANGED]]+Table16[[#This Row],[SALES]]+Table16[[#This Row],[ISSUES]])</f>
        <v>0</v>
      </c>
      <c r="I53" s="48"/>
      <c r="J53" s="51">
        <f>+I53-H53</f>
        <v>0</v>
      </c>
      <c r="K53" s="48">
        <f>'DAY3'!K53+'DAY4'!C53</f>
        <v>0</v>
      </c>
      <c r="L53" s="49">
        <f>'DAY3'!L53+'DAY4'!D53</f>
        <v>0</v>
      </c>
      <c r="M53" s="50">
        <f>'DAY3'!M53+'DAY4'!E53</f>
        <v>0</v>
      </c>
      <c r="N53" s="47">
        <f>'DAY3'!N53+'DAY4'!F53</f>
        <v>0</v>
      </c>
      <c r="O53" s="209">
        <f>'DAY3'!O53+'DAY4'!G53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209">
        <f t="shared" si="26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'DAY3'!H54</f>
        <v>0</v>
      </c>
      <c r="C54" s="48">
        <v>0</v>
      </c>
      <c r="D54" s="49">
        <v>0</v>
      </c>
      <c r="E54" s="50">
        <v>0</v>
      </c>
      <c r="F54" s="47">
        <v>0</v>
      </c>
      <c r="G54" s="209">
        <v>0</v>
      </c>
      <c r="H54" s="49">
        <f>+(Table16[[#This Row],[OPENING ]]+Table16[[#This Row],[RECEIPTS]]+Table16[[#This Row],[RETURNS]])-(Table16[[#This Row],[EXCHANGED]]+Table16[[#This Row],[SALES]]+Table16[[#This Row],[ISSUES]])</f>
        <v>0</v>
      </c>
      <c r="I54" s="48"/>
      <c r="J54" s="51">
        <f>+I54-H54</f>
        <v>0</v>
      </c>
      <c r="K54" s="48">
        <f>'DAY3'!K54+'DAY4'!C54</f>
        <v>0</v>
      </c>
      <c r="L54" s="49">
        <f>'DAY3'!L54+'DAY4'!D54</f>
        <v>0</v>
      </c>
      <c r="M54" s="50">
        <f>'DAY3'!M54+'DAY4'!E54</f>
        <v>0</v>
      </c>
      <c r="N54" s="47">
        <f>'DAY3'!N54+'DAY4'!F54</f>
        <v>0</v>
      </c>
      <c r="O54" s="209">
        <f>'DAY3'!O54+'DAY4'!G54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209">
        <f t="shared" si="26"/>
        <v>0</v>
      </c>
      <c r="U54" s="54">
        <f t="shared" si="1"/>
        <v>0</v>
      </c>
    </row>
    <row r="55" spans="1:21" x14ac:dyDescent="0.25">
      <c r="A55" s="154" t="s">
        <v>140</v>
      </c>
      <c r="B55" s="47">
        <f>'DAY3'!H55</f>
        <v>676.3</v>
      </c>
      <c r="C55" s="48">
        <v>0</v>
      </c>
      <c r="D55" s="49">
        <v>0</v>
      </c>
      <c r="E55" s="50">
        <v>0</v>
      </c>
      <c r="F55" s="47">
        <v>0</v>
      </c>
      <c r="G55" s="209">
        <v>0</v>
      </c>
      <c r="H55" s="49">
        <f>+(Table16[[#This Row],[OPENING ]]+Table16[[#This Row],[RECEIPTS]]+Table16[[#This Row],[RETURNS]])-(Table16[[#This Row],[EXCHANGED]]+Table16[[#This Row],[SALES]]+Table16[[#This Row],[ISSUES]])</f>
        <v>676.3</v>
      </c>
      <c r="I55" s="48">
        <v>676.3</v>
      </c>
      <c r="J55" s="51">
        <f>+I55-H55</f>
        <v>0</v>
      </c>
      <c r="K55" s="48">
        <f>'DAY3'!K55+'DAY4'!C55</f>
        <v>0</v>
      </c>
      <c r="L55" s="49">
        <f>'DAY3'!L55+'DAY4'!D55</f>
        <v>0</v>
      </c>
      <c r="M55" s="50">
        <f>'DAY3'!M55+'DAY4'!E55</f>
        <v>0</v>
      </c>
      <c r="N55" s="47">
        <f>'DAY3'!N55+'DAY4'!F55</f>
        <v>0</v>
      </c>
      <c r="O55" s="209">
        <f>'DAY3'!O55+'DAY4'!G55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209">
        <f t="shared" si="26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'DAY3'!H56</f>
        <v>0</v>
      </c>
      <c r="C56" s="48">
        <v>0</v>
      </c>
      <c r="D56" s="49">
        <v>0</v>
      </c>
      <c r="E56" s="50">
        <v>0</v>
      </c>
      <c r="F56" s="47">
        <v>0</v>
      </c>
      <c r="G56" s="209">
        <v>0</v>
      </c>
      <c r="H56" s="49">
        <f>+(Table16[[#This Row],[OPENING ]]+Table16[[#This Row],[RECEIPTS]]+Table16[[#This Row],[RETURNS]])-(Table16[[#This Row],[EXCHANGED]]+Table16[[#This Row],[SALES]]+Table16[[#This Row],[ISSUES]])</f>
        <v>0</v>
      </c>
      <c r="I56" s="48"/>
      <c r="J56" s="51">
        <f>+I56-H56</f>
        <v>0</v>
      </c>
      <c r="K56" s="48">
        <f>'DAY3'!K56+'DAY4'!C56</f>
        <v>0</v>
      </c>
      <c r="L56" s="49">
        <f>'DAY3'!L56+'DAY4'!D56</f>
        <v>0</v>
      </c>
      <c r="M56" s="50">
        <f>'DAY3'!M56+'DAY4'!E56</f>
        <v>0</v>
      </c>
      <c r="N56" s="47">
        <f>'DAY3'!N56+'DAY4'!F56</f>
        <v>0</v>
      </c>
      <c r="O56" s="209">
        <f>'DAY3'!O56+'DAY4'!G56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209">
        <f t="shared" si="26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'DAY3'!H57</f>
        <v>0</v>
      </c>
      <c r="C57" s="48">
        <v>0</v>
      </c>
      <c r="D57" s="49">
        <v>0</v>
      </c>
      <c r="E57" s="50">
        <v>0</v>
      </c>
      <c r="F57" s="47">
        <v>0</v>
      </c>
      <c r="G57" s="209">
        <v>0</v>
      </c>
      <c r="H57" s="49">
        <f>+(Table16[[#This Row],[OPENING ]]+Table16[[#This Row],[RECEIPTS]]+Table16[[#This Row],[RETURNS]])-(Table16[[#This Row],[EXCHANGED]]+Table16[[#This Row],[SALES]]+Table16[[#This Row],[ISSUES]])</f>
        <v>0</v>
      </c>
      <c r="I57" s="48"/>
      <c r="J57" s="51">
        <f t="shared" ref="J57:J71" si="27">+I57-H57</f>
        <v>0</v>
      </c>
      <c r="K57" s="48">
        <f>'DAY3'!K57+'DAY4'!C57</f>
        <v>0</v>
      </c>
      <c r="L57" s="49">
        <f>'DAY3'!L57+'DAY4'!D57</f>
        <v>0</v>
      </c>
      <c r="M57" s="50">
        <f>'DAY3'!M57+'DAY4'!E57</f>
        <v>0</v>
      </c>
      <c r="N57" s="47">
        <f>'DAY3'!N57+'DAY4'!F57</f>
        <v>0</v>
      </c>
      <c r="O57" s="209">
        <f>'DAY3'!O57+'DAY4'!G57</f>
        <v>0</v>
      </c>
      <c r="P57" s="48">
        <f t="shared" ref="P57:P72" si="28">+K57/4</f>
        <v>0</v>
      </c>
      <c r="Q57" s="49">
        <f t="shared" ref="Q57:Q72" si="29">+L57/4</f>
        <v>0</v>
      </c>
      <c r="R57" s="50">
        <f t="shared" ref="R57:R72" si="30">+M57/4</f>
        <v>0</v>
      </c>
      <c r="S57" s="47">
        <f t="shared" ref="S57:S72" si="31">+N57/4</f>
        <v>0</v>
      </c>
      <c r="T57" s="209">
        <f t="shared" ref="T57:T72" si="32">+O57/4</f>
        <v>0</v>
      </c>
      <c r="U57" s="54">
        <f t="shared" ref="U57:U72" si="33">IFERROR(+H57/(P57+Q57+R57+S57+T57),0)</f>
        <v>0</v>
      </c>
    </row>
    <row r="58" spans="1:21" x14ac:dyDescent="0.25">
      <c r="A58" s="154" t="s">
        <v>50</v>
      </c>
      <c r="B58" s="47">
        <f>'DAY3'!H58</f>
        <v>0</v>
      </c>
      <c r="C58" s="48">
        <v>0</v>
      </c>
      <c r="D58" s="49">
        <v>0</v>
      </c>
      <c r="E58" s="50">
        <v>0</v>
      </c>
      <c r="F58" s="47">
        <v>0</v>
      </c>
      <c r="G58" s="209">
        <v>0</v>
      </c>
      <c r="H58" s="49">
        <f>+(Table16[[#This Row],[OPENING ]]+Table16[[#This Row],[RECEIPTS]]+Table16[[#This Row],[RETURNS]])-(Table16[[#This Row],[EXCHANGED]]+Table16[[#This Row],[SALES]]+Table16[[#This Row],[ISSUES]])</f>
        <v>0</v>
      </c>
      <c r="I58" s="48"/>
      <c r="J58" s="51">
        <f t="shared" si="27"/>
        <v>0</v>
      </c>
      <c r="K58" s="48">
        <f>'DAY3'!K58+'DAY4'!C58</f>
        <v>0</v>
      </c>
      <c r="L58" s="49">
        <f>'DAY3'!L58+'DAY4'!D58</f>
        <v>0</v>
      </c>
      <c r="M58" s="50">
        <f>'DAY3'!M58+'DAY4'!E58</f>
        <v>0</v>
      </c>
      <c r="N58" s="47">
        <f>'DAY3'!N58+'DAY4'!F58</f>
        <v>0</v>
      </c>
      <c r="O58" s="209">
        <f>'DAY3'!O58+'DAY4'!G58</f>
        <v>0</v>
      </c>
      <c r="P58" s="48">
        <f t="shared" si="28"/>
        <v>0</v>
      </c>
      <c r="Q58" s="49">
        <f t="shared" si="29"/>
        <v>0</v>
      </c>
      <c r="R58" s="50">
        <f t="shared" si="30"/>
        <v>0</v>
      </c>
      <c r="S58" s="47">
        <f t="shared" si="31"/>
        <v>0</v>
      </c>
      <c r="T58" s="209">
        <f t="shared" si="32"/>
        <v>0</v>
      </c>
      <c r="U58" s="54">
        <f t="shared" si="33"/>
        <v>0</v>
      </c>
    </row>
    <row r="59" spans="1:21" x14ac:dyDescent="0.25">
      <c r="A59" s="154" t="s">
        <v>51</v>
      </c>
      <c r="B59" s="47">
        <f>'DAY3'!H59</f>
        <v>0</v>
      </c>
      <c r="C59" s="48">
        <v>0</v>
      </c>
      <c r="D59" s="49">
        <v>0</v>
      </c>
      <c r="E59" s="50">
        <v>0</v>
      </c>
      <c r="F59" s="47">
        <v>0</v>
      </c>
      <c r="G59" s="209">
        <v>0</v>
      </c>
      <c r="H59" s="49">
        <f>+(Table16[[#This Row],[OPENING ]]+Table16[[#This Row],[RECEIPTS]]+Table16[[#This Row],[RETURNS]])-(Table16[[#This Row],[EXCHANGED]]+Table16[[#This Row],[SALES]]+Table16[[#This Row],[ISSUES]])</f>
        <v>0</v>
      </c>
      <c r="I59" s="48"/>
      <c r="J59" s="51">
        <f t="shared" si="27"/>
        <v>0</v>
      </c>
      <c r="K59" s="48">
        <f>'DAY3'!K59+'DAY4'!C59</f>
        <v>0</v>
      </c>
      <c r="L59" s="49">
        <f>'DAY3'!L59+'DAY4'!D59</f>
        <v>0</v>
      </c>
      <c r="M59" s="50">
        <f>'DAY3'!M59+'DAY4'!E59</f>
        <v>0</v>
      </c>
      <c r="N59" s="47">
        <f>'DAY3'!N59+'DAY4'!F59</f>
        <v>0</v>
      </c>
      <c r="O59" s="209">
        <f>'DAY3'!O59+'DAY4'!G59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209">
        <f t="shared" si="32"/>
        <v>0</v>
      </c>
      <c r="U59" s="54">
        <f t="shared" si="33"/>
        <v>0</v>
      </c>
    </row>
    <row r="60" spans="1:21" x14ac:dyDescent="0.25">
      <c r="A60" s="154" t="s">
        <v>52</v>
      </c>
      <c r="B60" s="47">
        <f>'DAY3'!H60</f>
        <v>0</v>
      </c>
      <c r="C60" s="48">
        <v>0</v>
      </c>
      <c r="D60" s="49">
        <v>0</v>
      </c>
      <c r="E60" s="50">
        <v>0</v>
      </c>
      <c r="F60" s="47">
        <v>0</v>
      </c>
      <c r="G60" s="209">
        <v>0</v>
      </c>
      <c r="H60" s="49">
        <f>+(Table16[[#This Row],[OPENING ]]+Table16[[#This Row],[RECEIPTS]]+Table16[[#This Row],[RETURNS]])-(Table16[[#This Row],[EXCHANGED]]+Table16[[#This Row],[SALES]]+Table16[[#This Row],[ISSUES]])</f>
        <v>0</v>
      </c>
      <c r="I60" s="48"/>
      <c r="J60" s="51">
        <f t="shared" si="27"/>
        <v>0</v>
      </c>
      <c r="K60" s="48">
        <f>'DAY3'!K60+'DAY4'!C60</f>
        <v>0</v>
      </c>
      <c r="L60" s="49">
        <f>'DAY3'!L60+'DAY4'!D60</f>
        <v>0</v>
      </c>
      <c r="M60" s="50">
        <f>'DAY3'!M60+'DAY4'!E60</f>
        <v>0</v>
      </c>
      <c r="N60" s="47">
        <f>'DAY3'!N60+'DAY4'!F60</f>
        <v>0</v>
      </c>
      <c r="O60" s="209">
        <f>'DAY3'!O60+'DAY4'!G60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209">
        <f t="shared" si="32"/>
        <v>0</v>
      </c>
      <c r="U60" s="54">
        <f t="shared" si="33"/>
        <v>0</v>
      </c>
    </row>
    <row r="61" spans="1:21" x14ac:dyDescent="0.25">
      <c r="A61" s="154" t="s">
        <v>53</v>
      </c>
      <c r="B61" s="47">
        <f>'DAY3'!H61</f>
        <v>0</v>
      </c>
      <c r="C61" s="48">
        <v>0</v>
      </c>
      <c r="D61" s="49">
        <v>0</v>
      </c>
      <c r="E61" s="50">
        <v>0</v>
      </c>
      <c r="F61" s="47">
        <v>0</v>
      </c>
      <c r="G61" s="209"/>
      <c r="H61" s="49">
        <f>+(Table16[[#This Row],[OPENING ]]+Table16[[#This Row],[RECEIPTS]]+Table16[[#This Row],[RETURNS]])-(Table16[[#This Row],[EXCHANGED]]+Table16[[#This Row],[SALES]]+Table16[[#This Row],[ISSUES]])</f>
        <v>0</v>
      </c>
      <c r="I61" s="48"/>
      <c r="J61" s="51">
        <f t="shared" si="27"/>
        <v>0</v>
      </c>
      <c r="K61" s="48">
        <f>'DAY3'!K61+'DAY4'!C61</f>
        <v>0</v>
      </c>
      <c r="L61" s="49">
        <f>'DAY3'!L61+'DAY4'!D61</f>
        <v>0</v>
      </c>
      <c r="M61" s="50">
        <f>'DAY3'!M61+'DAY4'!E61</f>
        <v>0</v>
      </c>
      <c r="N61" s="47">
        <f>'DAY3'!N61+'DAY4'!F61</f>
        <v>0</v>
      </c>
      <c r="O61" s="209">
        <f>'DAY3'!O61+'DAY4'!G61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209">
        <f t="shared" si="32"/>
        <v>0</v>
      </c>
      <c r="U61" s="54">
        <f t="shared" si="33"/>
        <v>0</v>
      </c>
    </row>
    <row r="62" spans="1:21" x14ac:dyDescent="0.25">
      <c r="A62" s="154" t="s">
        <v>54</v>
      </c>
      <c r="B62" s="47">
        <f>'DAY3'!H62</f>
        <v>0</v>
      </c>
      <c r="C62" s="48">
        <v>0</v>
      </c>
      <c r="D62" s="49">
        <v>0</v>
      </c>
      <c r="E62" s="50">
        <v>0</v>
      </c>
      <c r="F62" s="47">
        <v>0</v>
      </c>
      <c r="G62" s="209">
        <v>0</v>
      </c>
      <c r="H62" s="49">
        <f>+(Table16[[#This Row],[OPENING ]]+Table16[[#This Row],[RECEIPTS]]+Table16[[#This Row],[RETURNS]])-(Table16[[#This Row],[EXCHANGED]]+Table16[[#This Row],[SALES]]+Table16[[#This Row],[ISSUES]])</f>
        <v>0</v>
      </c>
      <c r="I62" s="48"/>
      <c r="J62" s="51">
        <f t="shared" si="27"/>
        <v>0</v>
      </c>
      <c r="K62" s="48">
        <f>'DAY3'!K62+'DAY4'!C62</f>
        <v>0</v>
      </c>
      <c r="L62" s="49">
        <f>'DAY3'!L62+'DAY4'!D62</f>
        <v>0</v>
      </c>
      <c r="M62" s="50">
        <f>'DAY3'!M62+'DAY4'!E62</f>
        <v>0</v>
      </c>
      <c r="N62" s="47">
        <f>'DAY3'!N62+'DAY4'!F62</f>
        <v>0</v>
      </c>
      <c r="O62" s="209">
        <f>'DAY3'!O62+'DAY4'!G62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209">
        <f t="shared" si="32"/>
        <v>0</v>
      </c>
      <c r="U62" s="54">
        <f t="shared" si="33"/>
        <v>0</v>
      </c>
    </row>
    <row r="63" spans="1:21" x14ac:dyDescent="0.25">
      <c r="A63" s="154" t="s">
        <v>109</v>
      </c>
      <c r="B63" s="47">
        <f>'DAY3'!H63</f>
        <v>0</v>
      </c>
      <c r="C63" s="48">
        <v>0</v>
      </c>
      <c r="D63" s="49">
        <v>0</v>
      </c>
      <c r="E63" s="50">
        <v>0</v>
      </c>
      <c r="F63" s="47">
        <v>0</v>
      </c>
      <c r="G63" s="209">
        <v>0</v>
      </c>
      <c r="H63" s="49">
        <f>+(Table16[[#This Row],[OPENING ]]+Table16[[#This Row],[RECEIPTS]]+Table16[[#This Row],[RETURNS]])-(Table16[[#This Row],[EXCHANGED]]+Table16[[#This Row],[SALES]]+Table16[[#This Row],[ISSUES]])</f>
        <v>0</v>
      </c>
      <c r="I63" s="48"/>
      <c r="J63" s="51">
        <f t="shared" si="27"/>
        <v>0</v>
      </c>
      <c r="K63" s="48">
        <f>'DAY3'!K63+'DAY4'!C63</f>
        <v>0</v>
      </c>
      <c r="L63" s="49">
        <f>'DAY3'!L63+'DAY4'!D63</f>
        <v>0</v>
      </c>
      <c r="M63" s="50">
        <f>'DAY3'!M63+'DAY4'!E63</f>
        <v>0</v>
      </c>
      <c r="N63" s="47">
        <f>'DAY3'!N63+'DAY4'!F63</f>
        <v>0</v>
      </c>
      <c r="O63" s="209">
        <f>'DAY3'!O63+'DAY4'!G63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209">
        <f t="shared" si="32"/>
        <v>0</v>
      </c>
      <c r="U63" s="54">
        <f t="shared" si="33"/>
        <v>0</v>
      </c>
    </row>
    <row r="64" spans="1:21" x14ac:dyDescent="0.25">
      <c r="A64" s="154" t="s">
        <v>112</v>
      </c>
      <c r="B64" s="47">
        <f>'DAY3'!H64</f>
        <v>0</v>
      </c>
      <c r="C64" s="48">
        <v>0</v>
      </c>
      <c r="D64" s="49">
        <v>0</v>
      </c>
      <c r="E64" s="50">
        <v>0</v>
      </c>
      <c r="F64" s="47">
        <v>0</v>
      </c>
      <c r="G64" s="209">
        <v>0</v>
      </c>
      <c r="H64" s="49">
        <f>+(Table16[[#This Row],[OPENING ]]+Table16[[#This Row],[RECEIPTS]]+Table16[[#This Row],[RETURNS]])-(Table16[[#This Row],[EXCHANGED]]+Table16[[#This Row],[SALES]]+Table16[[#This Row],[ISSUES]])</f>
        <v>0</v>
      </c>
      <c r="I64" s="48"/>
      <c r="J64" s="51">
        <f t="shared" si="27"/>
        <v>0</v>
      </c>
      <c r="K64" s="48">
        <f>'DAY3'!K64+'DAY4'!C64</f>
        <v>0</v>
      </c>
      <c r="L64" s="49">
        <f>'DAY3'!L64+'DAY4'!D64</f>
        <v>0</v>
      </c>
      <c r="M64" s="50">
        <f>'DAY3'!M64+'DAY4'!E64</f>
        <v>0</v>
      </c>
      <c r="N64" s="47">
        <f>'DAY3'!N64+'DAY4'!F64</f>
        <v>0</v>
      </c>
      <c r="O64" s="209">
        <f>'DAY3'!O64+'DAY4'!G64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209">
        <f t="shared" si="32"/>
        <v>0</v>
      </c>
      <c r="U64" s="54">
        <f t="shared" si="33"/>
        <v>0</v>
      </c>
    </row>
    <row r="65" spans="1:21" x14ac:dyDescent="0.25">
      <c r="A65" s="154" t="s">
        <v>115</v>
      </c>
      <c r="B65" s="47">
        <f>'DAY3'!H65</f>
        <v>0</v>
      </c>
      <c r="C65" s="48">
        <v>0</v>
      </c>
      <c r="D65" s="49">
        <v>0</v>
      </c>
      <c r="E65" s="50">
        <v>0</v>
      </c>
      <c r="F65" s="47">
        <v>0</v>
      </c>
      <c r="G65" s="209">
        <v>0</v>
      </c>
      <c r="H65" s="49">
        <f>+(Table16[[#This Row],[OPENING ]]+Table16[[#This Row],[RECEIPTS]]+Table16[[#This Row],[RETURNS]])-(Table16[[#This Row],[EXCHANGED]]+Table16[[#This Row],[SALES]]+Table16[[#This Row],[ISSUES]])</f>
        <v>0</v>
      </c>
      <c r="I65" s="48"/>
      <c r="J65" s="51">
        <f t="shared" si="27"/>
        <v>0</v>
      </c>
      <c r="K65" s="48">
        <f>'DAY3'!K65+'DAY4'!C65</f>
        <v>0</v>
      </c>
      <c r="L65" s="49">
        <f>'DAY3'!L65+'DAY4'!D65</f>
        <v>0</v>
      </c>
      <c r="M65" s="50">
        <f>'DAY3'!M65+'DAY4'!E65</f>
        <v>0</v>
      </c>
      <c r="N65" s="47">
        <f>'DAY3'!N65+'DAY4'!F65</f>
        <v>0</v>
      </c>
      <c r="O65" s="209">
        <f>'DAY3'!O65+'DAY4'!G65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209">
        <f t="shared" si="32"/>
        <v>0</v>
      </c>
      <c r="U65" s="54">
        <f t="shared" si="33"/>
        <v>0</v>
      </c>
    </row>
    <row r="66" spans="1:21" x14ac:dyDescent="0.25">
      <c r="A66" s="154" t="s">
        <v>116</v>
      </c>
      <c r="B66" s="47">
        <f>'DAY3'!H66</f>
        <v>2006.84</v>
      </c>
      <c r="C66" s="48"/>
      <c r="D66" s="49">
        <v>0</v>
      </c>
      <c r="E66" s="50">
        <v>0</v>
      </c>
      <c r="F66" s="47">
        <v>0</v>
      </c>
      <c r="G66" s="209">
        <v>0</v>
      </c>
      <c r="H66" s="49">
        <f>+(Table16[[#This Row],[OPENING ]]+Table16[[#This Row],[RECEIPTS]]+Table16[[#This Row],[RETURNS]])-(Table16[[#This Row],[EXCHANGED]]+Table16[[#This Row],[SALES]]+Table16[[#This Row],[ISSUES]])</f>
        <v>2006.84</v>
      </c>
      <c r="I66" s="48">
        <v>2006.84</v>
      </c>
      <c r="J66" s="51">
        <f t="shared" si="27"/>
        <v>0</v>
      </c>
      <c r="K66" s="48">
        <f>'DAY3'!K66+'DAY4'!C66</f>
        <v>0</v>
      </c>
      <c r="L66" s="49">
        <f>'DAY3'!L66+'DAY4'!D66</f>
        <v>0</v>
      </c>
      <c r="M66" s="50">
        <f>'DAY3'!M66+'DAY4'!E66</f>
        <v>0</v>
      </c>
      <c r="N66" s="47">
        <f>'DAY3'!N66+'DAY4'!F66</f>
        <v>0</v>
      </c>
      <c r="O66" s="209">
        <f>'DAY3'!O66+'DAY4'!G66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209">
        <f t="shared" si="32"/>
        <v>0</v>
      </c>
      <c r="U66" s="54">
        <f t="shared" si="33"/>
        <v>0</v>
      </c>
    </row>
    <row r="67" spans="1:21" x14ac:dyDescent="0.25">
      <c r="A67" s="154" t="s">
        <v>121</v>
      </c>
      <c r="B67" s="47">
        <f>'DAY3'!H67</f>
        <v>0</v>
      </c>
      <c r="C67" s="48">
        <v>0</v>
      </c>
      <c r="D67" s="48">
        <v>0</v>
      </c>
      <c r="E67" s="50">
        <v>0</v>
      </c>
      <c r="F67" s="47">
        <v>0</v>
      </c>
      <c r="G67" s="209">
        <v>0</v>
      </c>
      <c r="H67" s="49">
        <f>+(Table16[[#This Row],[OPENING ]]+Table16[[#This Row],[RECEIPTS]]+Table16[[#This Row],[RETURNS]])-(Table16[[#This Row],[EXCHANGED]]+Table16[[#This Row],[SALES]]+Table16[[#This Row],[ISSUES]])</f>
        <v>0</v>
      </c>
      <c r="I67" s="48"/>
      <c r="J67" s="51">
        <f t="shared" si="27"/>
        <v>0</v>
      </c>
      <c r="K67" s="48">
        <f>'DAY3'!K67+'DAY4'!C67</f>
        <v>0</v>
      </c>
      <c r="L67" s="49">
        <f>'DAY3'!L67+'DAY4'!D67</f>
        <v>0</v>
      </c>
      <c r="M67" s="50">
        <f>'DAY3'!M67+'DAY4'!E67</f>
        <v>0</v>
      </c>
      <c r="N67" s="47">
        <f>'DAY3'!N67+'DAY4'!F67</f>
        <v>0</v>
      </c>
      <c r="O67" s="209">
        <f>'DAY3'!O67+'DAY4'!G67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209">
        <f t="shared" si="32"/>
        <v>0</v>
      </c>
      <c r="U67" s="54">
        <f t="shared" si="33"/>
        <v>0</v>
      </c>
    </row>
    <row r="68" spans="1:21" x14ac:dyDescent="0.25">
      <c r="A68" s="154" t="s">
        <v>120</v>
      </c>
      <c r="B68" s="47">
        <f>'DAY3'!H68</f>
        <v>150.30000000000001</v>
      </c>
      <c r="C68" s="48">
        <v>0</v>
      </c>
      <c r="D68" s="49">
        <v>0</v>
      </c>
      <c r="E68" s="50">
        <v>0</v>
      </c>
      <c r="F68" s="47">
        <v>0</v>
      </c>
      <c r="G68" s="209">
        <v>0</v>
      </c>
      <c r="H68" s="49">
        <f>+(Table16[[#This Row],[OPENING ]]+Table16[[#This Row],[RECEIPTS]]+Table16[[#This Row],[RETURNS]])-(Table16[[#This Row],[EXCHANGED]]+Table16[[#This Row],[SALES]]+Table16[[#This Row],[ISSUES]])</f>
        <v>150.30000000000001</v>
      </c>
      <c r="I68" s="48">
        <v>150.30000000000001</v>
      </c>
      <c r="J68" s="51">
        <f t="shared" si="27"/>
        <v>0</v>
      </c>
      <c r="K68" s="48">
        <f>'DAY3'!K68+'DAY4'!C68</f>
        <v>0</v>
      </c>
      <c r="L68" s="49">
        <f>'DAY3'!L68+'DAY4'!D68</f>
        <v>0</v>
      </c>
      <c r="M68" s="50">
        <f>'DAY3'!M68+'DAY4'!E68</f>
        <v>0</v>
      </c>
      <c r="N68" s="47">
        <f>'DAY3'!N68+'DAY4'!F68</f>
        <v>0</v>
      </c>
      <c r="O68" s="209">
        <f>'DAY3'!O68+'DAY4'!G68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209">
        <f t="shared" si="32"/>
        <v>0</v>
      </c>
      <c r="U68" s="54">
        <f t="shared" si="33"/>
        <v>0</v>
      </c>
    </row>
    <row r="69" spans="1:21" x14ac:dyDescent="0.25">
      <c r="A69" s="154" t="s">
        <v>122</v>
      </c>
      <c r="B69" s="47">
        <f>'DAY3'!H69</f>
        <v>0</v>
      </c>
      <c r="C69" s="73">
        <v>1017.6</v>
      </c>
      <c r="D69" s="49">
        <v>0</v>
      </c>
      <c r="E69" s="50">
        <v>0</v>
      </c>
      <c r="F69" s="47">
        <v>0</v>
      </c>
      <c r="G69" s="209">
        <v>0</v>
      </c>
      <c r="H69" s="49">
        <f>+(Table16[[#This Row],[OPENING ]]+Table16[[#This Row],[RECEIPTS]]+Table16[[#This Row],[RETURNS]])-(Table16[[#This Row],[EXCHANGED]]+Table16[[#This Row],[SALES]]+Table16[[#This Row],[ISSUES]])</f>
        <v>1017.6</v>
      </c>
      <c r="I69" s="48">
        <v>1017.6</v>
      </c>
      <c r="J69" s="51">
        <f t="shared" si="27"/>
        <v>0</v>
      </c>
      <c r="K69" s="48">
        <f>'DAY3'!K69+'DAY4'!C69</f>
        <v>1017.6</v>
      </c>
      <c r="L69" s="49">
        <f>'DAY3'!L69+'DAY4'!D69</f>
        <v>0</v>
      </c>
      <c r="M69" s="50">
        <f>'DAY3'!M69+'DAY4'!E69</f>
        <v>0</v>
      </c>
      <c r="N69" s="47">
        <f>'DAY3'!N69+'DAY4'!F69</f>
        <v>0</v>
      </c>
      <c r="O69" s="209">
        <f>'DAY3'!O69+'DAY4'!G69</f>
        <v>0</v>
      </c>
      <c r="P69" s="48">
        <f t="shared" si="28"/>
        <v>254.4</v>
      </c>
      <c r="Q69" s="49">
        <f t="shared" si="29"/>
        <v>0</v>
      </c>
      <c r="R69" s="50">
        <f t="shared" si="30"/>
        <v>0</v>
      </c>
      <c r="S69" s="47">
        <f t="shared" si="31"/>
        <v>0</v>
      </c>
      <c r="T69" s="209">
        <f t="shared" si="32"/>
        <v>0</v>
      </c>
      <c r="U69" s="54">
        <f t="shared" si="33"/>
        <v>4</v>
      </c>
    </row>
    <row r="70" spans="1:21" x14ac:dyDescent="0.25">
      <c r="A70" s="154" t="s">
        <v>137</v>
      </c>
      <c r="B70" s="47">
        <f>'DAY3'!H70</f>
        <v>0</v>
      </c>
      <c r="C70" s="48">
        <v>0</v>
      </c>
      <c r="D70" s="49">
        <v>0</v>
      </c>
      <c r="E70" s="50">
        <v>0</v>
      </c>
      <c r="F70" s="47">
        <v>0</v>
      </c>
      <c r="G70" s="209">
        <v>0</v>
      </c>
      <c r="H70" s="49">
        <f>+(Table16[[#This Row],[OPENING ]]+Table16[[#This Row],[RECEIPTS]]+Table16[[#This Row],[RETURNS]])-(Table16[[#This Row],[EXCHANGED]]+Table16[[#This Row],[SALES]]+Table16[[#This Row],[ISSUES]])</f>
        <v>0</v>
      </c>
      <c r="I70" s="48"/>
      <c r="J70" s="51">
        <f t="shared" si="27"/>
        <v>0</v>
      </c>
      <c r="K70" s="48">
        <f>'DAY3'!K70+'DAY4'!C70</f>
        <v>0</v>
      </c>
      <c r="L70" s="49">
        <f>'DAY3'!L70+'DAY4'!D70</f>
        <v>0</v>
      </c>
      <c r="M70" s="50">
        <f>'DAY3'!M70+'DAY4'!E70</f>
        <v>0</v>
      </c>
      <c r="N70" s="47">
        <f>'DAY3'!N70+'DAY4'!F70</f>
        <v>0</v>
      </c>
      <c r="O70" s="209">
        <f>'DAY3'!O70+'DAY4'!G70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209">
        <f t="shared" si="32"/>
        <v>0</v>
      </c>
      <c r="U70" s="54">
        <f t="shared" si="33"/>
        <v>0</v>
      </c>
    </row>
    <row r="71" spans="1:21" x14ac:dyDescent="0.25">
      <c r="A71" s="154" t="s">
        <v>141</v>
      </c>
      <c r="B71" s="47">
        <f>'DAY3'!H71</f>
        <v>187.6</v>
      </c>
      <c r="C71" s="48">
        <v>0</v>
      </c>
      <c r="D71" s="49">
        <v>0</v>
      </c>
      <c r="E71" s="50">
        <v>0</v>
      </c>
      <c r="F71" s="47">
        <v>0</v>
      </c>
      <c r="G71" s="209">
        <v>0</v>
      </c>
      <c r="H71" s="49">
        <f>+(Table16[[#This Row],[OPENING ]]+Table16[[#This Row],[RECEIPTS]]+Table16[[#This Row],[RETURNS]])-(Table16[[#This Row],[EXCHANGED]]+Table16[[#This Row],[SALES]]+Table16[[#This Row],[ISSUES]])</f>
        <v>187.6</v>
      </c>
      <c r="I71" s="48">
        <v>187.6</v>
      </c>
      <c r="J71" s="51">
        <f t="shared" si="27"/>
        <v>0</v>
      </c>
      <c r="K71" s="48">
        <f>'DAY3'!K71+'DAY4'!C71</f>
        <v>0</v>
      </c>
      <c r="L71" s="49">
        <f>'DAY3'!L71+'DAY4'!D71</f>
        <v>0</v>
      </c>
      <c r="M71" s="50">
        <f>'DAY3'!M71+'DAY4'!E71</f>
        <v>0</v>
      </c>
      <c r="N71" s="47">
        <f>'DAY3'!N71+'DAY4'!F71</f>
        <v>0</v>
      </c>
      <c r="O71" s="209">
        <f>'DAY3'!O71+'DAY4'!G71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209">
        <f t="shared" si="32"/>
        <v>0</v>
      </c>
      <c r="U71" s="54">
        <f t="shared" si="33"/>
        <v>0</v>
      </c>
    </row>
    <row r="72" spans="1:21" ht="15.75" thickBot="1" x14ac:dyDescent="0.3">
      <c r="A72" s="154" t="s">
        <v>142</v>
      </c>
      <c r="B72" s="47">
        <f>'DAY3'!H72</f>
        <v>1730</v>
      </c>
      <c r="C72" s="48">
        <v>0</v>
      </c>
      <c r="D72" s="49">
        <v>0</v>
      </c>
      <c r="E72" s="50">
        <v>0</v>
      </c>
      <c r="F72" s="47">
        <v>0</v>
      </c>
      <c r="G72" s="209">
        <v>0</v>
      </c>
      <c r="H72" s="49">
        <f>+(Table16[[#This Row],[OPENING ]]+Table16[[#This Row],[RECEIPTS]]+Table16[[#This Row],[RETURNS]])-(Table16[[#This Row],[EXCHANGED]]+Table16[[#This Row],[SALES]]+Table16[[#This Row],[ISSUES]])</f>
        <v>1730</v>
      </c>
      <c r="I72" s="48">
        <v>1730</v>
      </c>
      <c r="J72" s="76">
        <f t="shared" si="0"/>
        <v>0</v>
      </c>
      <c r="K72" s="48">
        <f>'DAY3'!K72+'DAY4'!C72</f>
        <v>0</v>
      </c>
      <c r="L72" s="49">
        <f>'DAY3'!L72+'DAY4'!D72</f>
        <v>0</v>
      </c>
      <c r="M72" s="50">
        <f>'DAY3'!M72+'DAY4'!E72</f>
        <v>0</v>
      </c>
      <c r="N72" s="47">
        <f>'DAY3'!N72+'DAY4'!F72</f>
        <v>0</v>
      </c>
      <c r="O72" s="209">
        <f>'DAY3'!O72+'DAY4'!G72</f>
        <v>0</v>
      </c>
      <c r="P72" s="48">
        <f t="shared" si="28"/>
        <v>0</v>
      </c>
      <c r="Q72" s="49">
        <f t="shared" si="29"/>
        <v>0</v>
      </c>
      <c r="R72" s="50">
        <f t="shared" si="30"/>
        <v>0</v>
      </c>
      <c r="S72" s="47">
        <f t="shared" si="31"/>
        <v>0</v>
      </c>
      <c r="T72" s="209">
        <f t="shared" si="32"/>
        <v>0</v>
      </c>
      <c r="U72" s="54">
        <f t="shared" si="33"/>
        <v>0</v>
      </c>
    </row>
    <row r="73" spans="1:21" ht="17.25" thickBot="1" x14ac:dyDescent="0.35">
      <c r="A73" s="85" t="s">
        <v>37</v>
      </c>
      <c r="B73" s="86">
        <f t="shared" ref="B73:I73" si="34">SUM(B41:B72)</f>
        <v>6527.5400000000009</v>
      </c>
      <c r="C73" s="87">
        <f t="shared" si="34"/>
        <v>2052.5</v>
      </c>
      <c r="D73" s="88">
        <f t="shared" si="34"/>
        <v>0</v>
      </c>
      <c r="E73" s="89">
        <f t="shared" si="34"/>
        <v>0</v>
      </c>
      <c r="F73" s="86">
        <f t="shared" si="34"/>
        <v>0</v>
      </c>
      <c r="G73" s="213">
        <f t="shared" si="34"/>
        <v>237.7</v>
      </c>
      <c r="H73" s="88">
        <f t="shared" si="34"/>
        <v>8342.34</v>
      </c>
      <c r="I73" s="87">
        <f t="shared" si="34"/>
        <v>8342.34</v>
      </c>
      <c r="J73" s="90">
        <f>+I73-H73</f>
        <v>0</v>
      </c>
      <c r="K73" s="87">
        <f t="shared" ref="K73:T73" si="35">SUM(K41:K72)</f>
        <v>2052.5</v>
      </c>
      <c r="L73" s="88">
        <f t="shared" si="35"/>
        <v>0</v>
      </c>
      <c r="M73" s="89">
        <f t="shared" si="35"/>
        <v>0</v>
      </c>
      <c r="N73" s="87">
        <f t="shared" si="35"/>
        <v>0</v>
      </c>
      <c r="O73" s="213">
        <f t="shared" si="35"/>
        <v>237.7</v>
      </c>
      <c r="P73" s="87">
        <f t="shared" si="35"/>
        <v>513.125</v>
      </c>
      <c r="Q73" s="88">
        <f t="shared" si="35"/>
        <v>0</v>
      </c>
      <c r="R73" s="89">
        <f t="shared" si="35"/>
        <v>0</v>
      </c>
      <c r="S73" s="86">
        <f t="shared" si="35"/>
        <v>0</v>
      </c>
      <c r="T73" s="213">
        <f t="shared" si="35"/>
        <v>59.424999999999997</v>
      </c>
      <c r="U73" s="91">
        <f t="shared" si="1"/>
        <v>14.570500392978781</v>
      </c>
    </row>
    <row r="74" spans="1:21" ht="15.75" x14ac:dyDescent="0.3">
      <c r="A74" s="78"/>
      <c r="B74" s="93"/>
      <c r="C74" s="56"/>
      <c r="D74" s="62"/>
      <c r="E74" s="63"/>
      <c r="F74" s="60"/>
      <c r="G74" s="214"/>
      <c r="H74" s="94"/>
      <c r="I74" s="56"/>
      <c r="J74" s="95"/>
      <c r="K74" s="56"/>
      <c r="L74" s="62"/>
      <c r="M74" s="63"/>
      <c r="N74" s="60"/>
      <c r="O74" s="218"/>
      <c r="P74" s="61"/>
      <c r="Q74" s="62"/>
      <c r="R74" s="63"/>
      <c r="S74" s="60"/>
      <c r="T74" s="214"/>
      <c r="U74" s="179"/>
    </row>
    <row r="75" spans="1:21" x14ac:dyDescent="0.25">
      <c r="A75" s="55" t="s">
        <v>38</v>
      </c>
      <c r="B75" s="47"/>
      <c r="C75" s="48"/>
      <c r="D75" s="49"/>
      <c r="E75" s="50"/>
      <c r="F75" s="47"/>
      <c r="G75" s="209"/>
      <c r="H75" s="49"/>
      <c r="I75" s="48"/>
      <c r="J75" s="51"/>
      <c r="K75" s="48"/>
      <c r="L75" s="49"/>
      <c r="M75" s="50"/>
      <c r="N75" s="47"/>
      <c r="O75" s="209"/>
      <c r="P75" s="48"/>
      <c r="Q75" s="49"/>
      <c r="R75" s="50"/>
      <c r="S75" s="47"/>
      <c r="T75" s="209"/>
      <c r="U75" s="54"/>
    </row>
    <row r="76" spans="1:21" x14ac:dyDescent="0.25">
      <c r="A76" s="152" t="s">
        <v>44</v>
      </c>
      <c r="B76" s="47">
        <f>'DAY3'!H76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209">
        <v>0</v>
      </c>
      <c r="H76" s="49">
        <f>+(Table16[[#This Row],[OPENING ]]+Table16[[#This Row],[RECEIPTS]]+Table16[[#This Row],[RETURNS]])-(Table16[[#This Row],[EXCHANGED]]+Table16[[#This Row],[SALES]]+Table16[[#This Row],[ISSUES]])</f>
        <v>1267.3399999999999</v>
      </c>
      <c r="I76" s="48">
        <v>1267.3399999999999</v>
      </c>
      <c r="J76" s="51">
        <f t="shared" si="0"/>
        <v>0</v>
      </c>
      <c r="K76" s="48">
        <f>'DAY3'!K76+'DAY4'!C76</f>
        <v>0</v>
      </c>
      <c r="L76" s="49">
        <f>'DAY3'!L76+'DAY4'!D76</f>
        <v>0</v>
      </c>
      <c r="M76" s="50">
        <f>'DAY3'!M76+'DAY4'!E76</f>
        <v>0</v>
      </c>
      <c r="N76" s="47">
        <f>'DAY3'!N76+'DAY4'!F76</f>
        <v>0</v>
      </c>
      <c r="O76" s="209">
        <f>'DAY3'!O76+'DAY4'!G76</f>
        <v>0</v>
      </c>
      <c r="P76" s="48">
        <f>+K76/4</f>
        <v>0</v>
      </c>
      <c r="Q76" s="49">
        <f>+L76/4</f>
        <v>0</v>
      </c>
      <c r="R76" s="50">
        <f>+M76/4</f>
        <v>0</v>
      </c>
      <c r="S76" s="47">
        <f>+N76/4</f>
        <v>0</v>
      </c>
      <c r="T76" s="209">
        <f>+O76/4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'DAY3'!H77</f>
        <v>96.1</v>
      </c>
      <c r="C77" s="48">
        <v>0</v>
      </c>
      <c r="D77" s="49">
        <v>0</v>
      </c>
      <c r="E77" s="50">
        <v>0</v>
      </c>
      <c r="F77" s="47">
        <v>0</v>
      </c>
      <c r="G77" s="209">
        <v>0</v>
      </c>
      <c r="H77" s="49">
        <f>+(Table16[[#This Row],[OPENING ]]+Table16[[#This Row],[RECEIPTS]]+Table16[[#This Row],[RETURNS]])-(Table16[[#This Row],[EXCHANGED]]+Table16[[#This Row],[SALES]]+Table16[[#This Row],[ISSUES]])</f>
        <v>96.1</v>
      </c>
      <c r="I77" s="48">
        <v>96.1</v>
      </c>
      <c r="J77" s="51">
        <f t="shared" si="0"/>
        <v>0</v>
      </c>
      <c r="K77" s="48">
        <f>'DAY3'!K77+'DAY4'!C77</f>
        <v>0</v>
      </c>
      <c r="L77" s="49">
        <f>'DAY3'!L77+'DAY4'!D77</f>
        <v>0</v>
      </c>
      <c r="M77" s="50">
        <f>'DAY3'!M77+'DAY4'!E77</f>
        <v>0</v>
      </c>
      <c r="N77" s="47">
        <f>'DAY3'!N77+'DAY4'!F77</f>
        <v>0</v>
      </c>
      <c r="O77" s="209">
        <f>'DAY3'!O77+'DAY4'!G77</f>
        <v>0</v>
      </c>
      <c r="P77" s="48">
        <f t="shared" ref="P77:P100" si="36">+K77/4</f>
        <v>0</v>
      </c>
      <c r="Q77" s="49">
        <f t="shared" ref="Q77:Q100" si="37">+L77/4</f>
        <v>0</v>
      </c>
      <c r="R77" s="50">
        <f t="shared" ref="R77:R100" si="38">+M77/4</f>
        <v>0</v>
      </c>
      <c r="S77" s="47">
        <f t="shared" ref="S77:S100" si="39">+N77/4</f>
        <v>0</v>
      </c>
      <c r="T77" s="209">
        <f t="shared" ref="T77:T100" si="40">+O77/4</f>
        <v>0</v>
      </c>
      <c r="U77" s="54">
        <f t="shared" si="1"/>
        <v>0</v>
      </c>
    </row>
    <row r="78" spans="1:21" x14ac:dyDescent="0.25">
      <c r="A78" s="192" t="s">
        <v>166</v>
      </c>
      <c r="B78" s="47">
        <f>'DAY3'!H78</f>
        <v>0</v>
      </c>
      <c r="C78" s="48">
        <v>0</v>
      </c>
      <c r="D78" s="49">
        <v>0</v>
      </c>
      <c r="E78" s="50">
        <v>0</v>
      </c>
      <c r="F78" s="47">
        <v>0</v>
      </c>
      <c r="G78" s="209">
        <v>0</v>
      </c>
      <c r="H78" s="49">
        <f>+(Table16[[#This Row],[OPENING ]]+Table16[[#This Row],[RECEIPTS]]+Table16[[#This Row],[RETURNS]])-(Table16[[#This Row],[EXCHANGED]]+Table16[[#This Row],[SALES]]+Table16[[#This Row],[ISSUES]])</f>
        <v>0</v>
      </c>
      <c r="I78" s="48"/>
      <c r="J78" s="51">
        <f t="shared" si="0"/>
        <v>0</v>
      </c>
      <c r="K78" s="48">
        <f>'DAY3'!K78+'DAY4'!C78</f>
        <v>0</v>
      </c>
      <c r="L78" s="49">
        <f>'DAY3'!L78+'DAY4'!D78</f>
        <v>0</v>
      </c>
      <c r="M78" s="50">
        <f>'DAY3'!M78+'DAY4'!E78</f>
        <v>0</v>
      </c>
      <c r="N78" s="47">
        <f>'DAY3'!N78+'DAY4'!F78</f>
        <v>0</v>
      </c>
      <c r="O78" s="209">
        <f>'DAY3'!O78+'DAY4'!G78</f>
        <v>0</v>
      </c>
      <c r="P78" s="48">
        <f t="shared" si="36"/>
        <v>0</v>
      </c>
      <c r="Q78" s="49">
        <f t="shared" si="37"/>
        <v>0</v>
      </c>
      <c r="R78" s="50">
        <f t="shared" si="38"/>
        <v>0</v>
      </c>
      <c r="S78" s="47">
        <f t="shared" si="39"/>
        <v>0</v>
      </c>
      <c r="T78" s="209">
        <f t="shared" si="40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'DAY3'!H79</f>
        <v>0</v>
      </c>
      <c r="C79" s="48">
        <v>0</v>
      </c>
      <c r="D79" s="49">
        <v>0</v>
      </c>
      <c r="E79" s="50">
        <v>0</v>
      </c>
      <c r="F79" s="47">
        <v>0</v>
      </c>
      <c r="G79" s="209">
        <v>0</v>
      </c>
      <c r="H79" s="49">
        <f>+(Table16[[#This Row],[OPENING ]]+Table16[[#This Row],[RECEIPTS]]+Table16[[#This Row],[RETURNS]])-(Table16[[#This Row],[EXCHANGED]]+Table16[[#This Row],[SALES]]+Table16[[#This Row],[ISSUES]])</f>
        <v>0</v>
      </c>
      <c r="I79" s="48"/>
      <c r="J79" s="51">
        <f t="shared" si="0"/>
        <v>0</v>
      </c>
      <c r="K79" s="48">
        <f>'DAY3'!K79+'DAY4'!C79</f>
        <v>0</v>
      </c>
      <c r="L79" s="49">
        <f>'DAY3'!L79+'DAY4'!D79</f>
        <v>0</v>
      </c>
      <c r="M79" s="50">
        <f>'DAY3'!M79+'DAY4'!E79</f>
        <v>0</v>
      </c>
      <c r="N79" s="47">
        <f>'DAY3'!N79+'DAY4'!F79</f>
        <v>0</v>
      </c>
      <c r="O79" s="209">
        <f>'DAY3'!O79+'DAY4'!G79</f>
        <v>0</v>
      </c>
      <c r="P79" s="48">
        <f t="shared" si="36"/>
        <v>0</v>
      </c>
      <c r="Q79" s="49">
        <f t="shared" si="37"/>
        <v>0</v>
      </c>
      <c r="R79" s="50">
        <f t="shared" si="38"/>
        <v>0</v>
      </c>
      <c r="S79" s="47">
        <f t="shared" si="39"/>
        <v>0</v>
      </c>
      <c r="T79" s="209">
        <f t="shared" si="40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'DAY3'!H80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209">
        <v>0</v>
      </c>
      <c r="H80" s="49">
        <f>+(Table16[[#This Row],[OPENING ]]+Table16[[#This Row],[RECEIPTS]]+Table16[[#This Row],[RETURNS]])-(Table16[[#This Row],[EXCHANGED]]+Table16[[#This Row],[SALES]]+Table16[[#This Row],[ISSUES]])</f>
        <v>1289.1400000000001</v>
      </c>
      <c r="I80" s="48">
        <v>1289.1400000000001</v>
      </c>
      <c r="J80" s="51">
        <f t="shared" si="0"/>
        <v>0</v>
      </c>
      <c r="K80" s="48">
        <f>'DAY3'!K80+'DAY4'!C80</f>
        <v>0</v>
      </c>
      <c r="L80" s="49">
        <f>'DAY3'!L80+'DAY4'!D80</f>
        <v>0</v>
      </c>
      <c r="M80" s="50">
        <f>'DAY3'!M80+'DAY4'!E80</f>
        <v>0</v>
      </c>
      <c r="N80" s="47">
        <f>'DAY3'!N80+'DAY4'!F80</f>
        <v>0</v>
      </c>
      <c r="O80" s="209">
        <f>'DAY3'!O80+'DAY4'!G80</f>
        <v>0</v>
      </c>
      <c r="P80" s="48">
        <f t="shared" si="36"/>
        <v>0</v>
      </c>
      <c r="Q80" s="49">
        <f t="shared" si="37"/>
        <v>0</v>
      </c>
      <c r="R80" s="50">
        <f t="shared" si="38"/>
        <v>0</v>
      </c>
      <c r="S80" s="47">
        <f t="shared" si="39"/>
        <v>0</v>
      </c>
      <c r="T80" s="209">
        <f t="shared" si="40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'DAY3'!H81</f>
        <v>64.75</v>
      </c>
      <c r="C81" s="48">
        <v>0</v>
      </c>
      <c r="D81" s="49">
        <v>0</v>
      </c>
      <c r="E81" s="50">
        <v>0</v>
      </c>
      <c r="F81" s="47">
        <v>0</v>
      </c>
      <c r="G81" s="209">
        <v>0</v>
      </c>
      <c r="H81" s="49">
        <f>+(Table16[[#This Row],[OPENING ]]+Table16[[#This Row],[RECEIPTS]]+Table16[[#This Row],[RETURNS]])-(Table16[[#This Row],[EXCHANGED]]+Table16[[#This Row],[SALES]]+Table16[[#This Row],[ISSUES]])</f>
        <v>64.75</v>
      </c>
      <c r="I81" s="48">
        <v>64.75</v>
      </c>
      <c r="J81" s="51">
        <f t="shared" si="0"/>
        <v>0</v>
      </c>
      <c r="K81" s="48">
        <f>'DAY3'!K81+'DAY4'!C81</f>
        <v>0</v>
      </c>
      <c r="L81" s="49">
        <f>'DAY3'!L81+'DAY4'!D81</f>
        <v>0</v>
      </c>
      <c r="M81" s="50">
        <f>'DAY3'!M81+'DAY4'!E81</f>
        <v>0</v>
      </c>
      <c r="N81" s="47">
        <f>'DAY3'!N81+'DAY4'!F81</f>
        <v>0</v>
      </c>
      <c r="O81" s="209">
        <f>'DAY3'!O81+'DAY4'!G81</f>
        <v>0</v>
      </c>
      <c r="P81" s="48">
        <f t="shared" si="36"/>
        <v>0</v>
      </c>
      <c r="Q81" s="49">
        <f t="shared" si="37"/>
        <v>0</v>
      </c>
      <c r="R81" s="50">
        <f t="shared" si="38"/>
        <v>0</v>
      </c>
      <c r="S81" s="47">
        <f t="shared" si="39"/>
        <v>0</v>
      </c>
      <c r="T81" s="209">
        <f t="shared" si="40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'DAY3'!H82</f>
        <v>0</v>
      </c>
      <c r="C82" s="48">
        <v>0</v>
      </c>
      <c r="D82" s="49">
        <v>0</v>
      </c>
      <c r="E82" s="50">
        <v>0</v>
      </c>
      <c r="F82" s="47">
        <v>0</v>
      </c>
      <c r="G82" s="209">
        <v>0</v>
      </c>
      <c r="H82" s="49">
        <f>+(Table16[[#This Row],[OPENING ]]+Table16[[#This Row],[RECEIPTS]]+Table16[[#This Row],[RETURNS]])-(Table16[[#This Row],[EXCHANGED]]+Table16[[#This Row],[SALES]]+Table16[[#This Row],[ISSUES]])</f>
        <v>0</v>
      </c>
      <c r="I82" s="48"/>
      <c r="J82" s="51">
        <f t="shared" si="0"/>
        <v>0</v>
      </c>
      <c r="K82" s="48">
        <f>'DAY3'!K82+'DAY4'!C82</f>
        <v>0</v>
      </c>
      <c r="L82" s="49">
        <f>'DAY3'!L82+'DAY4'!D82</f>
        <v>0</v>
      </c>
      <c r="M82" s="50">
        <f>'DAY3'!M82+'DAY4'!E82</f>
        <v>0</v>
      </c>
      <c r="N82" s="47">
        <f>'DAY3'!N82+'DAY4'!F82</f>
        <v>0</v>
      </c>
      <c r="O82" s="209">
        <f>'DAY3'!O82+'DAY4'!G82</f>
        <v>0</v>
      </c>
      <c r="P82" s="48">
        <f t="shared" si="36"/>
        <v>0</v>
      </c>
      <c r="Q82" s="49">
        <f t="shared" si="37"/>
        <v>0</v>
      </c>
      <c r="R82" s="50">
        <f t="shared" si="38"/>
        <v>0</v>
      </c>
      <c r="S82" s="47">
        <f t="shared" si="39"/>
        <v>0</v>
      </c>
      <c r="T82" s="209">
        <f t="shared" si="40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'DAY3'!H83</f>
        <v>497.9</v>
      </c>
      <c r="C83" s="48">
        <v>0</v>
      </c>
      <c r="D83" s="49">
        <v>0</v>
      </c>
      <c r="E83" s="50">
        <v>0</v>
      </c>
      <c r="F83" s="47">
        <v>0</v>
      </c>
      <c r="G83" s="209">
        <v>0</v>
      </c>
      <c r="H83" s="49">
        <f>+(Table16[[#This Row],[OPENING ]]+Table16[[#This Row],[RECEIPTS]]+Table16[[#This Row],[RETURNS]])-(Table16[[#This Row],[EXCHANGED]]+Table16[[#This Row],[SALES]]+Table16[[#This Row],[ISSUES]])</f>
        <v>497.9</v>
      </c>
      <c r="I83" s="48">
        <v>497.9</v>
      </c>
      <c r="J83" s="51">
        <f t="shared" si="0"/>
        <v>0</v>
      </c>
      <c r="K83" s="48">
        <f>'DAY3'!K83+'DAY4'!C83</f>
        <v>0</v>
      </c>
      <c r="L83" s="49">
        <f>'DAY3'!L83+'DAY4'!D83</f>
        <v>0</v>
      </c>
      <c r="M83" s="50">
        <f>'DAY3'!M83+'DAY4'!E83</f>
        <v>0</v>
      </c>
      <c r="N83" s="47">
        <f>'DAY3'!N83+'DAY4'!F83</f>
        <v>0</v>
      </c>
      <c r="O83" s="209">
        <f>'DAY3'!O83+'DAY4'!G83</f>
        <v>0</v>
      </c>
      <c r="P83" s="48">
        <f t="shared" si="36"/>
        <v>0</v>
      </c>
      <c r="Q83" s="49">
        <f t="shared" si="37"/>
        <v>0</v>
      </c>
      <c r="R83" s="50">
        <f t="shared" si="38"/>
        <v>0</v>
      </c>
      <c r="S83" s="47">
        <f t="shared" si="39"/>
        <v>0</v>
      </c>
      <c r="T83" s="209">
        <f t="shared" si="40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'DAY3'!H84</f>
        <v>424.4</v>
      </c>
      <c r="C84" s="48">
        <v>0</v>
      </c>
      <c r="D84" s="49">
        <v>0</v>
      </c>
      <c r="E84" s="50">
        <v>0</v>
      </c>
      <c r="F84" s="47">
        <v>0</v>
      </c>
      <c r="G84" s="209">
        <v>0</v>
      </c>
      <c r="H84" s="49">
        <f>+(Table16[[#This Row],[OPENING ]]+Table16[[#This Row],[RECEIPTS]]+Table16[[#This Row],[RETURNS]])-(Table16[[#This Row],[EXCHANGED]]+Table16[[#This Row],[SALES]]+Table16[[#This Row],[ISSUES]])</f>
        <v>424.4</v>
      </c>
      <c r="I84" s="48">
        <v>424.4</v>
      </c>
      <c r="J84" s="51">
        <f t="shared" si="0"/>
        <v>0</v>
      </c>
      <c r="K84" s="48">
        <f>'DAY3'!K84+'DAY4'!C84</f>
        <v>0</v>
      </c>
      <c r="L84" s="49">
        <f>'DAY3'!L84+'DAY4'!D84</f>
        <v>0</v>
      </c>
      <c r="M84" s="50">
        <f>'DAY3'!M84+'DAY4'!E84</f>
        <v>0</v>
      </c>
      <c r="N84" s="47">
        <f>'DAY3'!N84+'DAY4'!F84</f>
        <v>0</v>
      </c>
      <c r="O84" s="209">
        <f>'DAY3'!O84+'DAY4'!G84</f>
        <v>0</v>
      </c>
      <c r="P84" s="48">
        <f t="shared" si="36"/>
        <v>0</v>
      </c>
      <c r="Q84" s="49">
        <f t="shared" si="37"/>
        <v>0</v>
      </c>
      <c r="R84" s="50">
        <f t="shared" si="38"/>
        <v>0</v>
      </c>
      <c r="S84" s="47">
        <f t="shared" si="39"/>
        <v>0</v>
      </c>
      <c r="T84" s="209">
        <f t="shared" si="40"/>
        <v>0</v>
      </c>
      <c r="U84" s="54">
        <f t="shared" si="1"/>
        <v>0</v>
      </c>
    </row>
    <row r="85" spans="1:21" x14ac:dyDescent="0.25">
      <c r="A85" s="53"/>
      <c r="B85" s="47">
        <f>'DAY3'!H85</f>
        <v>0</v>
      </c>
      <c r="C85" s="48">
        <v>0</v>
      </c>
      <c r="D85" s="49">
        <v>0</v>
      </c>
      <c r="E85" s="50">
        <v>0</v>
      </c>
      <c r="F85" s="47">
        <v>0</v>
      </c>
      <c r="G85" s="209">
        <v>0</v>
      </c>
      <c r="H85" s="49">
        <f>+(Table16[[#This Row],[OPENING ]]+Table16[[#This Row],[RECEIPTS]]+Table16[[#This Row],[RETURNS]])-(Table16[[#This Row],[EXCHANGED]]+Table16[[#This Row],[SALES]]+Table16[[#This Row],[ISSUES]])</f>
        <v>0</v>
      </c>
      <c r="I85" s="48"/>
      <c r="J85" s="51">
        <f t="shared" si="0"/>
        <v>0</v>
      </c>
      <c r="K85" s="48">
        <f>'DAY3'!K85+'DAY4'!C85</f>
        <v>0</v>
      </c>
      <c r="L85" s="49">
        <f>'DAY3'!L85+'DAY4'!D85</f>
        <v>0</v>
      </c>
      <c r="M85" s="50">
        <f>'DAY3'!M85+'DAY4'!E85</f>
        <v>0</v>
      </c>
      <c r="N85" s="47">
        <f>'DAY3'!N85+'DAY4'!F85</f>
        <v>0</v>
      </c>
      <c r="O85" s="209">
        <f>'DAY3'!O85+'DAY4'!G85</f>
        <v>0</v>
      </c>
      <c r="P85" s="48">
        <f t="shared" si="36"/>
        <v>0</v>
      </c>
      <c r="Q85" s="49">
        <f t="shared" si="37"/>
        <v>0</v>
      </c>
      <c r="R85" s="50">
        <f t="shared" si="38"/>
        <v>0</v>
      </c>
      <c r="S85" s="47">
        <f t="shared" si="39"/>
        <v>0</v>
      </c>
      <c r="T85" s="209">
        <f t="shared" si="40"/>
        <v>0</v>
      </c>
      <c r="U85" s="54">
        <f t="shared" si="1"/>
        <v>0</v>
      </c>
    </row>
    <row r="86" spans="1:21" x14ac:dyDescent="0.25">
      <c r="A86" s="152" t="s">
        <v>158</v>
      </c>
      <c r="B86" s="47">
        <f>'DAY3'!H86</f>
        <v>263.8</v>
      </c>
      <c r="C86" s="48">
        <v>0</v>
      </c>
      <c r="D86" s="49">
        <v>0</v>
      </c>
      <c r="E86" s="50">
        <v>0</v>
      </c>
      <c r="F86" s="47">
        <v>0</v>
      </c>
      <c r="G86" s="209">
        <v>0</v>
      </c>
      <c r="H86" s="49">
        <f>+(Table16[[#This Row],[OPENING ]]+Table16[[#This Row],[RECEIPTS]]+Table16[[#This Row],[RETURNS]])-(Table16[[#This Row],[EXCHANGED]]+Table16[[#This Row],[SALES]]+Table16[[#This Row],[ISSUES]])</f>
        <v>263.8</v>
      </c>
      <c r="I86" s="48">
        <v>263.8</v>
      </c>
      <c r="J86" s="51">
        <f t="shared" si="0"/>
        <v>0</v>
      </c>
      <c r="K86" s="48">
        <f>'DAY3'!K86+'DAY4'!C86</f>
        <v>0</v>
      </c>
      <c r="L86" s="49">
        <f>'DAY3'!L86+'DAY4'!D86</f>
        <v>0</v>
      </c>
      <c r="M86" s="50">
        <f>'DAY3'!M86+'DAY4'!E86</f>
        <v>0</v>
      </c>
      <c r="N86" s="47">
        <f>'DAY3'!N86+'DAY4'!F86</f>
        <v>0</v>
      </c>
      <c r="O86" s="209">
        <f>'DAY3'!O86+'DAY4'!G86</f>
        <v>0</v>
      </c>
      <c r="P86" s="48">
        <f t="shared" si="36"/>
        <v>0</v>
      </c>
      <c r="Q86" s="49">
        <f t="shared" si="37"/>
        <v>0</v>
      </c>
      <c r="R86" s="50">
        <f t="shared" si="38"/>
        <v>0</v>
      </c>
      <c r="S86" s="47">
        <f t="shared" si="39"/>
        <v>0</v>
      </c>
      <c r="T86" s="209">
        <f t="shared" si="40"/>
        <v>0</v>
      </c>
      <c r="U86" s="54">
        <f t="shared" si="1"/>
        <v>0</v>
      </c>
    </row>
    <row r="87" spans="1:21" x14ac:dyDescent="0.25">
      <c r="A87" s="53"/>
      <c r="B87" s="47">
        <f>'DAY3'!H87</f>
        <v>0</v>
      </c>
      <c r="C87" s="48">
        <v>0</v>
      </c>
      <c r="D87" s="49">
        <v>0</v>
      </c>
      <c r="E87" s="50">
        <v>0</v>
      </c>
      <c r="F87" s="47">
        <v>0</v>
      </c>
      <c r="G87" s="209">
        <v>0</v>
      </c>
      <c r="H87" s="49">
        <f>+(Table16[[#This Row],[OPENING ]]+Table16[[#This Row],[RECEIPTS]]+Table16[[#This Row],[RETURNS]])-(Table16[[#This Row],[EXCHANGED]]+Table16[[#This Row],[SALES]]+Table16[[#This Row],[ISSUES]])</f>
        <v>0</v>
      </c>
      <c r="I87" s="48">
        <v>0</v>
      </c>
      <c r="J87" s="51">
        <f t="shared" si="0"/>
        <v>0</v>
      </c>
      <c r="K87" s="48">
        <f>'DAY3'!K87+'DAY4'!C87</f>
        <v>0</v>
      </c>
      <c r="L87" s="49">
        <f>'DAY3'!L87+'DAY4'!D87</f>
        <v>0</v>
      </c>
      <c r="M87" s="50">
        <f>'DAY3'!M87+'DAY4'!E87</f>
        <v>0</v>
      </c>
      <c r="N87" s="47">
        <f>'DAY3'!N87+'DAY4'!F87</f>
        <v>0</v>
      </c>
      <c r="O87" s="209">
        <f>'DAY3'!O87+'DAY4'!G87</f>
        <v>0</v>
      </c>
      <c r="P87" s="48">
        <f t="shared" si="36"/>
        <v>0</v>
      </c>
      <c r="Q87" s="49">
        <f t="shared" si="37"/>
        <v>0</v>
      </c>
      <c r="R87" s="50">
        <f t="shared" si="38"/>
        <v>0</v>
      </c>
      <c r="S87" s="47">
        <f t="shared" si="39"/>
        <v>0</v>
      </c>
      <c r="T87" s="209">
        <f t="shared" si="40"/>
        <v>0</v>
      </c>
      <c r="U87" s="54">
        <f t="shared" si="1"/>
        <v>0</v>
      </c>
    </row>
    <row r="88" spans="1:21" x14ac:dyDescent="0.25">
      <c r="A88" s="53"/>
      <c r="B88" s="47">
        <f>'DAY3'!H88</f>
        <v>0</v>
      </c>
      <c r="C88" s="48">
        <v>0</v>
      </c>
      <c r="D88" s="49">
        <v>0</v>
      </c>
      <c r="E88" s="50">
        <v>0</v>
      </c>
      <c r="F88" s="47">
        <v>0</v>
      </c>
      <c r="G88" s="209">
        <v>0</v>
      </c>
      <c r="H88" s="49">
        <f>+(Table16[[#This Row],[OPENING ]]+Table16[[#This Row],[RECEIPTS]]+Table16[[#This Row],[RETURNS]])-(Table16[[#This Row],[EXCHANGED]]+Table16[[#This Row],[SALES]]+Table16[[#This Row],[ISSUES]])</f>
        <v>0</v>
      </c>
      <c r="I88" s="48"/>
      <c r="J88" s="51">
        <f t="shared" ref="J88:J96" si="41">+I88-H88</f>
        <v>0</v>
      </c>
      <c r="K88" s="48">
        <f>'DAY3'!K97+'DAY4'!C88</f>
        <v>0</v>
      </c>
      <c r="L88" s="49">
        <f>'DAY3'!L97+'DAY4'!D88</f>
        <v>0</v>
      </c>
      <c r="M88" s="50">
        <f>'DAY3'!M97+'DAY4'!E88</f>
        <v>0</v>
      </c>
      <c r="N88" s="47">
        <f>'DAY3'!N97+'DAY4'!F88</f>
        <v>0</v>
      </c>
      <c r="O88" s="209">
        <f>'DAY3'!O97+'DAY4'!G88</f>
        <v>0</v>
      </c>
      <c r="P88" s="48">
        <f t="shared" ref="P88:P96" si="42">+K88/4</f>
        <v>0</v>
      </c>
      <c r="Q88" s="49">
        <f t="shared" ref="Q88:Q96" si="43">+L88/4</f>
        <v>0</v>
      </c>
      <c r="R88" s="50">
        <f t="shared" ref="R88:R96" si="44">+M88/4</f>
        <v>0</v>
      </c>
      <c r="S88" s="47">
        <f t="shared" ref="S88:S96" si="45">+N88/4</f>
        <v>0</v>
      </c>
      <c r="T88" s="209">
        <f t="shared" ref="T88:T96" si="46">+O88/4</f>
        <v>0</v>
      </c>
      <c r="U88" s="54">
        <f t="shared" ref="U88:U96" si="47">IFERROR(+H88/(P88+Q88+R88+S88+T88),0)</f>
        <v>0</v>
      </c>
    </row>
    <row r="89" spans="1:21" x14ac:dyDescent="0.25">
      <c r="A89" s="152" t="s">
        <v>167</v>
      </c>
      <c r="B89" s="47">
        <f>'DAY3'!H89</f>
        <v>0</v>
      </c>
      <c r="C89" s="48">
        <v>0</v>
      </c>
      <c r="D89" s="49">
        <v>0</v>
      </c>
      <c r="E89" s="50">
        <v>0</v>
      </c>
      <c r="F89" s="47">
        <v>0</v>
      </c>
      <c r="G89" s="209">
        <v>0</v>
      </c>
      <c r="H89" s="49">
        <f>+(Table16[[#This Row],[OPENING ]]+Table16[[#This Row],[RECEIPTS]]+Table16[[#This Row],[RETURNS]])-(Table16[[#This Row],[EXCHANGED]]+Table16[[#This Row],[SALES]]+Table16[[#This Row],[ISSUES]])</f>
        <v>0</v>
      </c>
      <c r="I89" s="48"/>
      <c r="J89" s="51">
        <f t="shared" si="41"/>
        <v>0</v>
      </c>
      <c r="K89" s="48">
        <f>'DAY3'!K98+'DAY4'!C89</f>
        <v>0</v>
      </c>
      <c r="L89" s="49">
        <f>'DAY3'!L98+'DAY4'!D89</f>
        <v>0</v>
      </c>
      <c r="M89" s="50">
        <f>'DAY3'!M98+'DAY4'!E89</f>
        <v>0</v>
      </c>
      <c r="N89" s="47">
        <f>'DAY3'!N98+'DAY4'!F89</f>
        <v>0</v>
      </c>
      <c r="O89" s="209">
        <f>'DAY3'!O98+'DAY4'!G89</f>
        <v>0</v>
      </c>
      <c r="P89" s="48">
        <f t="shared" si="42"/>
        <v>0</v>
      </c>
      <c r="Q89" s="49">
        <f t="shared" si="43"/>
        <v>0</v>
      </c>
      <c r="R89" s="50">
        <f t="shared" si="44"/>
        <v>0</v>
      </c>
      <c r="S89" s="47">
        <f t="shared" si="45"/>
        <v>0</v>
      </c>
      <c r="T89" s="209">
        <f t="shared" si="46"/>
        <v>0</v>
      </c>
      <c r="U89" s="54">
        <f t="shared" si="47"/>
        <v>0</v>
      </c>
    </row>
    <row r="90" spans="1:21" x14ac:dyDescent="0.25">
      <c r="A90" s="53"/>
      <c r="B90" s="47">
        <f>'DAY3'!H90</f>
        <v>0</v>
      </c>
      <c r="C90" s="48">
        <v>0</v>
      </c>
      <c r="D90" s="49">
        <v>0</v>
      </c>
      <c r="E90" s="50">
        <v>0</v>
      </c>
      <c r="F90" s="47">
        <v>0</v>
      </c>
      <c r="G90" s="209">
        <v>0</v>
      </c>
      <c r="H90" s="49">
        <f>+(Table16[[#This Row],[OPENING ]]+Table16[[#This Row],[RECEIPTS]]+Table16[[#This Row],[RETURNS]])-(Table16[[#This Row],[EXCHANGED]]+Table16[[#This Row],[SALES]]+Table16[[#This Row],[ISSUES]])</f>
        <v>0</v>
      </c>
      <c r="I90" s="48"/>
      <c r="J90" s="51">
        <f t="shared" si="41"/>
        <v>0</v>
      </c>
      <c r="K90" s="48">
        <f>'DAY3'!K99+'DAY4'!C90</f>
        <v>0</v>
      </c>
      <c r="L90" s="49">
        <f>'DAY3'!L99+'DAY4'!D90</f>
        <v>0</v>
      </c>
      <c r="M90" s="50">
        <f>'DAY3'!M99+'DAY4'!E90</f>
        <v>0</v>
      </c>
      <c r="N90" s="47">
        <f>'DAY3'!N99+'DAY4'!F90</f>
        <v>0</v>
      </c>
      <c r="O90" s="209">
        <f>'DAY3'!O99+'DAY4'!G90</f>
        <v>0</v>
      </c>
      <c r="P90" s="48">
        <f t="shared" si="42"/>
        <v>0</v>
      </c>
      <c r="Q90" s="49">
        <f t="shared" si="43"/>
        <v>0</v>
      </c>
      <c r="R90" s="50">
        <f t="shared" si="44"/>
        <v>0</v>
      </c>
      <c r="S90" s="47">
        <f t="shared" si="45"/>
        <v>0</v>
      </c>
      <c r="T90" s="209">
        <f t="shared" si="46"/>
        <v>0</v>
      </c>
      <c r="U90" s="54">
        <f t="shared" si="47"/>
        <v>0</v>
      </c>
    </row>
    <row r="91" spans="1:21" x14ac:dyDescent="0.25">
      <c r="A91" s="152" t="s">
        <v>168</v>
      </c>
      <c r="B91" s="47">
        <f>'DAY3'!H91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209">
        <v>0</v>
      </c>
      <c r="H91" s="49">
        <f>+(Table16[[#This Row],[OPENING ]]+Table16[[#This Row],[RECEIPTS]]+Table16[[#This Row],[RETURNS]])-(Table16[[#This Row],[EXCHANGED]]+Table16[[#This Row],[SALES]]+Table16[[#This Row],[ISSUES]])</f>
        <v>551.20000000000005</v>
      </c>
      <c r="I91" s="48">
        <v>551.20000000000005</v>
      </c>
      <c r="J91" s="51">
        <f t="shared" si="41"/>
        <v>0</v>
      </c>
      <c r="K91" s="48">
        <f>'DAY3'!K100+'DAY4'!C91</f>
        <v>0</v>
      </c>
      <c r="L91" s="49">
        <f>'DAY3'!L100+'DAY4'!D91</f>
        <v>0</v>
      </c>
      <c r="M91" s="50">
        <f>'DAY3'!M100+'DAY4'!E91</f>
        <v>0</v>
      </c>
      <c r="N91" s="47">
        <f>'DAY3'!N100+'DAY4'!F91</f>
        <v>0</v>
      </c>
      <c r="O91" s="209">
        <f>'DAY3'!O100+'DAY4'!G91</f>
        <v>0</v>
      </c>
      <c r="P91" s="48">
        <f t="shared" si="42"/>
        <v>0</v>
      </c>
      <c r="Q91" s="49">
        <f t="shared" si="43"/>
        <v>0</v>
      </c>
      <c r="R91" s="50">
        <f t="shared" si="44"/>
        <v>0</v>
      </c>
      <c r="S91" s="47">
        <f t="shared" si="45"/>
        <v>0</v>
      </c>
      <c r="T91" s="209">
        <f t="shared" si="46"/>
        <v>0</v>
      </c>
      <c r="U91" s="54">
        <f t="shared" si="47"/>
        <v>0</v>
      </c>
    </row>
    <row r="92" spans="1:21" x14ac:dyDescent="0.25">
      <c r="A92" s="152" t="s">
        <v>169</v>
      </c>
      <c r="B92" s="47">
        <f>'DAY3'!H92</f>
        <v>200.8</v>
      </c>
      <c r="C92" s="48">
        <v>0</v>
      </c>
      <c r="D92" s="49">
        <v>0</v>
      </c>
      <c r="E92" s="50">
        <v>0</v>
      </c>
      <c r="F92" s="47">
        <v>0</v>
      </c>
      <c r="G92" s="209">
        <v>0</v>
      </c>
      <c r="H92" s="49">
        <f>+(Table16[[#This Row],[OPENING ]]+Table16[[#This Row],[RECEIPTS]]+Table16[[#This Row],[RETURNS]])-(Table16[[#This Row],[EXCHANGED]]+Table16[[#This Row],[SALES]]+Table16[[#This Row],[ISSUES]])</f>
        <v>200.8</v>
      </c>
      <c r="I92" s="48">
        <v>200.8</v>
      </c>
      <c r="J92" s="51">
        <f t="shared" si="41"/>
        <v>0</v>
      </c>
      <c r="K92" s="48">
        <f>'DAY3'!K101+'DAY4'!C92</f>
        <v>0</v>
      </c>
      <c r="L92" s="49">
        <f>'DAY3'!L101+'DAY4'!D92</f>
        <v>0</v>
      </c>
      <c r="M92" s="50">
        <f>'DAY3'!M101+'DAY4'!E92</f>
        <v>0</v>
      </c>
      <c r="N92" s="47">
        <f>'DAY3'!N101+'DAY4'!F92</f>
        <v>0</v>
      </c>
      <c r="O92" s="209">
        <f>'DAY3'!O101+'DAY4'!G92</f>
        <v>0</v>
      </c>
      <c r="P92" s="48">
        <f t="shared" si="42"/>
        <v>0</v>
      </c>
      <c r="Q92" s="49">
        <f t="shared" si="43"/>
        <v>0</v>
      </c>
      <c r="R92" s="50">
        <f t="shared" si="44"/>
        <v>0</v>
      </c>
      <c r="S92" s="47">
        <f t="shared" si="45"/>
        <v>0</v>
      </c>
      <c r="T92" s="209">
        <f t="shared" si="46"/>
        <v>0</v>
      </c>
      <c r="U92" s="54">
        <f t="shared" si="47"/>
        <v>0</v>
      </c>
    </row>
    <row r="93" spans="1:21" x14ac:dyDescent="0.25">
      <c r="A93" s="53"/>
      <c r="B93" s="47">
        <f>'DAY3'!H93</f>
        <v>0</v>
      </c>
      <c r="C93" s="48">
        <v>0</v>
      </c>
      <c r="D93" s="49">
        <v>0</v>
      </c>
      <c r="E93" s="50">
        <v>0</v>
      </c>
      <c r="F93" s="47">
        <v>0</v>
      </c>
      <c r="G93" s="209">
        <v>0</v>
      </c>
      <c r="H93" s="49">
        <f>+(Table16[[#This Row],[OPENING ]]+Table16[[#This Row],[RECEIPTS]]+Table16[[#This Row],[RETURNS]])-(Table16[[#This Row],[EXCHANGED]]+Table16[[#This Row],[SALES]]+Table16[[#This Row],[ISSUES]])</f>
        <v>0</v>
      </c>
      <c r="I93" s="48">
        <v>0</v>
      </c>
      <c r="J93" s="51">
        <f t="shared" si="41"/>
        <v>0</v>
      </c>
      <c r="K93" s="48">
        <f>'DAY3'!K115+'DAY4'!C93</f>
        <v>0</v>
      </c>
      <c r="L93" s="49">
        <f>'DAY3'!L115+'DAY4'!D93</f>
        <v>138</v>
      </c>
      <c r="M93" s="50">
        <f>'DAY3'!M115+'DAY4'!E93</f>
        <v>0</v>
      </c>
      <c r="N93" s="47">
        <f>'DAY3'!N115+'DAY4'!F93</f>
        <v>0</v>
      </c>
      <c r="O93" s="209">
        <f>'DAY3'!O115+'DAY4'!G93</f>
        <v>851.44</v>
      </c>
      <c r="P93" s="48">
        <f t="shared" si="42"/>
        <v>0</v>
      </c>
      <c r="Q93" s="49">
        <f t="shared" si="43"/>
        <v>34.5</v>
      </c>
      <c r="R93" s="50">
        <f t="shared" si="44"/>
        <v>0</v>
      </c>
      <c r="S93" s="47">
        <f t="shared" si="45"/>
        <v>0</v>
      </c>
      <c r="T93" s="209">
        <f t="shared" si="46"/>
        <v>212.86</v>
      </c>
      <c r="U93" s="54">
        <f t="shared" si="47"/>
        <v>0</v>
      </c>
    </row>
    <row r="94" spans="1:21" x14ac:dyDescent="0.25">
      <c r="A94" s="53"/>
      <c r="B94" s="47">
        <f>'DAY3'!H94</f>
        <v>0</v>
      </c>
      <c r="C94" s="48">
        <v>0</v>
      </c>
      <c r="D94" s="49">
        <v>0</v>
      </c>
      <c r="E94" s="50">
        <v>0</v>
      </c>
      <c r="F94" s="47">
        <v>0</v>
      </c>
      <c r="G94" s="209">
        <v>0</v>
      </c>
      <c r="H94" s="49">
        <f>+(Table16[[#This Row],[OPENING ]]+Table16[[#This Row],[RECEIPTS]]+Table16[[#This Row],[RETURNS]])-(Table16[[#This Row],[EXCHANGED]]+Table16[[#This Row],[SALES]]+Table16[[#This Row],[ISSUES]])</f>
        <v>0</v>
      </c>
      <c r="I94" s="48"/>
      <c r="J94" s="51">
        <f t="shared" si="41"/>
        <v>0</v>
      </c>
      <c r="K94" s="48">
        <f>'DAY3'!K116+'DAY4'!C94</f>
        <v>0</v>
      </c>
      <c r="L94" s="49">
        <f>'DAY3'!L116+'DAY4'!D94</f>
        <v>0</v>
      </c>
      <c r="M94" s="50">
        <f>'DAY3'!M116+'DAY4'!E94</f>
        <v>0</v>
      </c>
      <c r="N94" s="47">
        <f>'DAY3'!N116+'DAY4'!F94</f>
        <v>0</v>
      </c>
      <c r="O94" s="209">
        <f>'DAY3'!O116+'DAY4'!G94</f>
        <v>0</v>
      </c>
      <c r="P94" s="48">
        <f t="shared" si="42"/>
        <v>0</v>
      </c>
      <c r="Q94" s="49">
        <f t="shared" si="43"/>
        <v>0</v>
      </c>
      <c r="R94" s="50">
        <f t="shared" si="44"/>
        <v>0</v>
      </c>
      <c r="S94" s="47">
        <f t="shared" si="45"/>
        <v>0</v>
      </c>
      <c r="T94" s="209">
        <f t="shared" si="46"/>
        <v>0</v>
      </c>
      <c r="U94" s="54">
        <f t="shared" si="47"/>
        <v>0</v>
      </c>
    </row>
    <row r="95" spans="1:21" x14ac:dyDescent="0.25">
      <c r="A95" s="53"/>
      <c r="B95" s="47">
        <f>'DAY3'!H95</f>
        <v>0</v>
      </c>
      <c r="C95" s="48">
        <v>0</v>
      </c>
      <c r="D95" s="49">
        <v>0</v>
      </c>
      <c r="E95" s="50">
        <v>0</v>
      </c>
      <c r="F95" s="47">
        <v>0</v>
      </c>
      <c r="G95" s="209">
        <v>0</v>
      </c>
      <c r="H95" s="49">
        <f>+(Table16[[#This Row],[OPENING ]]+Table16[[#This Row],[RECEIPTS]]+Table16[[#This Row],[RETURNS]])-(Table16[[#This Row],[EXCHANGED]]+Table16[[#This Row],[SALES]]+Table16[[#This Row],[ISSUES]])</f>
        <v>0</v>
      </c>
      <c r="I95" s="48"/>
      <c r="J95" s="51">
        <f t="shared" si="41"/>
        <v>0</v>
      </c>
      <c r="K95" s="48">
        <f>'DAY3'!K117+'DAY4'!C95</f>
        <v>0</v>
      </c>
      <c r="L95" s="49">
        <f>'DAY3'!L117+'DAY4'!D95</f>
        <v>0</v>
      </c>
      <c r="M95" s="50">
        <f>'DAY3'!M117+'DAY4'!E95</f>
        <v>0</v>
      </c>
      <c r="N95" s="47">
        <f>'DAY3'!N117+'DAY4'!F95</f>
        <v>0</v>
      </c>
      <c r="O95" s="209">
        <f>'DAY3'!O117+'DAY4'!G95</f>
        <v>0</v>
      </c>
      <c r="P95" s="48">
        <f t="shared" si="42"/>
        <v>0</v>
      </c>
      <c r="Q95" s="49">
        <f t="shared" si="43"/>
        <v>0</v>
      </c>
      <c r="R95" s="50">
        <f t="shared" si="44"/>
        <v>0</v>
      </c>
      <c r="S95" s="47">
        <f t="shared" si="45"/>
        <v>0</v>
      </c>
      <c r="T95" s="209">
        <f t="shared" si="46"/>
        <v>0</v>
      </c>
      <c r="U95" s="54">
        <f t="shared" si="47"/>
        <v>0</v>
      </c>
    </row>
    <row r="96" spans="1:21" x14ac:dyDescent="0.25">
      <c r="A96" s="53"/>
      <c r="B96" s="47">
        <f>'DAY3'!H96</f>
        <v>0</v>
      </c>
      <c r="C96" s="48">
        <v>0</v>
      </c>
      <c r="D96" s="49">
        <v>0</v>
      </c>
      <c r="E96" s="50">
        <v>0</v>
      </c>
      <c r="F96" s="47">
        <v>0</v>
      </c>
      <c r="G96" s="209">
        <v>0</v>
      </c>
      <c r="H96" s="49">
        <f>+(Table16[[#This Row],[OPENING ]]+Table16[[#This Row],[RECEIPTS]]+Table16[[#This Row],[RETURNS]])-(Table16[[#This Row],[EXCHANGED]]+Table16[[#This Row],[SALES]]+Table16[[#This Row],[ISSUES]])</f>
        <v>0</v>
      </c>
      <c r="I96" s="48"/>
      <c r="J96" s="51">
        <f t="shared" si="41"/>
        <v>0</v>
      </c>
      <c r="K96" s="48">
        <f>'DAY3'!K118+'DAY4'!C96</f>
        <v>0</v>
      </c>
      <c r="L96" s="49">
        <f>'DAY3'!L118+'DAY4'!D96</f>
        <v>0</v>
      </c>
      <c r="M96" s="50">
        <f>'DAY3'!M118+'DAY4'!E96</f>
        <v>0</v>
      </c>
      <c r="N96" s="47">
        <f>'DAY3'!N118+'DAY4'!F96</f>
        <v>0</v>
      </c>
      <c r="O96" s="209">
        <f>'DAY3'!O118+'DAY4'!G96</f>
        <v>0</v>
      </c>
      <c r="P96" s="48">
        <f t="shared" si="42"/>
        <v>0</v>
      </c>
      <c r="Q96" s="49">
        <f t="shared" si="43"/>
        <v>0</v>
      </c>
      <c r="R96" s="50">
        <f t="shared" si="44"/>
        <v>0</v>
      </c>
      <c r="S96" s="47">
        <f t="shared" si="45"/>
        <v>0</v>
      </c>
      <c r="T96" s="209">
        <f t="shared" si="46"/>
        <v>0</v>
      </c>
      <c r="U96" s="54">
        <f t="shared" si="47"/>
        <v>0</v>
      </c>
    </row>
    <row r="97" spans="1:21" x14ac:dyDescent="0.25">
      <c r="A97" s="151" t="s">
        <v>41</v>
      </c>
      <c r="B97" s="47"/>
      <c r="C97" s="48"/>
      <c r="D97" s="49"/>
      <c r="E97" s="50"/>
      <c r="F97" s="47"/>
      <c r="G97" s="209"/>
      <c r="H97" s="49"/>
      <c r="I97" s="48"/>
      <c r="J97" s="51"/>
      <c r="K97" s="48"/>
      <c r="L97" s="49"/>
      <c r="M97" s="50"/>
      <c r="N97" s="47"/>
      <c r="O97" s="209"/>
      <c r="P97" s="48"/>
      <c r="Q97" s="49"/>
      <c r="R97" s="50"/>
      <c r="S97" s="47"/>
      <c r="T97" s="209"/>
      <c r="U97" s="54"/>
    </row>
    <row r="98" spans="1:21" x14ac:dyDescent="0.25">
      <c r="A98" s="153" t="s">
        <v>40</v>
      </c>
      <c r="B98" s="47"/>
      <c r="C98" s="48"/>
      <c r="D98" s="49"/>
      <c r="E98" s="50"/>
      <c r="F98" s="47"/>
      <c r="G98" s="209"/>
      <c r="H98" s="49"/>
      <c r="I98" s="48"/>
      <c r="J98" s="51"/>
      <c r="K98" s="48"/>
      <c r="L98" s="49"/>
      <c r="M98" s="50"/>
      <c r="N98" s="47"/>
      <c r="O98" s="209"/>
      <c r="P98" s="48"/>
      <c r="Q98" s="49"/>
      <c r="R98" s="50"/>
      <c r="S98" s="47"/>
      <c r="T98" s="209"/>
      <c r="U98" s="54"/>
    </row>
    <row r="99" spans="1:21" x14ac:dyDescent="0.25">
      <c r="A99" s="152" t="s">
        <v>42</v>
      </c>
      <c r="B99" s="47">
        <f>'DAY3'!H99</f>
        <v>0</v>
      </c>
      <c r="C99" s="48">
        <v>0</v>
      </c>
      <c r="D99" s="49">
        <v>0</v>
      </c>
      <c r="E99" s="50">
        <v>0</v>
      </c>
      <c r="F99" s="47">
        <v>0</v>
      </c>
      <c r="G99" s="209">
        <v>0</v>
      </c>
      <c r="H99" s="49">
        <f>+(Table16[[#This Row],[OPENING ]]+Table16[[#This Row],[RECEIPTS]]+Table16[[#This Row],[RETURNS]])-(Table16[[#This Row],[EXCHANGED]]+Table16[[#This Row],[SALES]]+Table16[[#This Row],[ISSUES]])</f>
        <v>0</v>
      </c>
      <c r="I99" s="48">
        <v>0</v>
      </c>
      <c r="J99" s="51">
        <f t="shared" si="0"/>
        <v>0</v>
      </c>
      <c r="K99" s="48">
        <f>'DAY3'!K99+'DAY4'!C99</f>
        <v>0</v>
      </c>
      <c r="L99" s="49">
        <f>'DAY3'!L99+'DAY4'!D99</f>
        <v>0</v>
      </c>
      <c r="M99" s="50">
        <f>'DAY3'!M99+'DAY4'!E99</f>
        <v>0</v>
      </c>
      <c r="N99" s="47">
        <f>'DAY3'!N99+'DAY4'!F99</f>
        <v>0</v>
      </c>
      <c r="O99" s="209">
        <f>'DAY3'!O99+'DAY4'!G99</f>
        <v>0</v>
      </c>
      <c r="P99" s="48">
        <f t="shared" si="36"/>
        <v>0</v>
      </c>
      <c r="Q99" s="49">
        <f t="shared" si="37"/>
        <v>0</v>
      </c>
      <c r="R99" s="50">
        <f t="shared" si="38"/>
        <v>0</v>
      </c>
      <c r="S99" s="47">
        <f t="shared" si="39"/>
        <v>0</v>
      </c>
      <c r="T99" s="209">
        <f t="shared" si="40"/>
        <v>0</v>
      </c>
      <c r="U99" s="54">
        <f t="shared" si="1"/>
        <v>0</v>
      </c>
    </row>
    <row r="100" spans="1:21" x14ac:dyDescent="0.25">
      <c r="A100" s="152" t="s">
        <v>43</v>
      </c>
      <c r="B100" s="47">
        <f>'DAY3'!H100</f>
        <v>0</v>
      </c>
      <c r="C100" s="48">
        <v>0</v>
      </c>
      <c r="D100" s="49">
        <v>0</v>
      </c>
      <c r="E100" s="50">
        <v>0</v>
      </c>
      <c r="F100" s="47">
        <v>0</v>
      </c>
      <c r="G100" s="209">
        <v>0</v>
      </c>
      <c r="H100" s="49">
        <f>+(Table16[[#This Row],[OPENING ]]+Table16[[#This Row],[RECEIPTS]]+Table16[[#This Row],[RETURNS]])-(Table16[[#This Row],[EXCHANGED]]+Table16[[#This Row],[SALES]]+Table16[[#This Row],[ISSUES]])</f>
        <v>0</v>
      </c>
      <c r="I100" s="48"/>
      <c r="J100" s="51">
        <f t="shared" si="0"/>
        <v>0</v>
      </c>
      <c r="K100" s="48">
        <f>'DAY3'!K100+'DAY4'!C100</f>
        <v>0</v>
      </c>
      <c r="L100" s="49">
        <f>'DAY3'!L100+'DAY4'!D100</f>
        <v>0</v>
      </c>
      <c r="M100" s="50">
        <f>'DAY3'!M100+'DAY4'!E100</f>
        <v>0</v>
      </c>
      <c r="N100" s="47">
        <f>'DAY3'!N100+'DAY4'!F100</f>
        <v>0</v>
      </c>
      <c r="O100" s="209">
        <f>'DAY3'!O100+'DAY4'!G100</f>
        <v>0</v>
      </c>
      <c r="P100" s="48">
        <f t="shared" si="36"/>
        <v>0</v>
      </c>
      <c r="Q100" s="49">
        <f t="shared" si="37"/>
        <v>0</v>
      </c>
      <c r="R100" s="50">
        <f t="shared" si="38"/>
        <v>0</v>
      </c>
      <c r="S100" s="47">
        <f t="shared" si="39"/>
        <v>0</v>
      </c>
      <c r="T100" s="209">
        <f t="shared" si="40"/>
        <v>0</v>
      </c>
      <c r="U100" s="54">
        <f t="shared" si="1"/>
        <v>0</v>
      </c>
    </row>
    <row r="101" spans="1:21" x14ac:dyDescent="0.25">
      <c r="A101" s="153"/>
      <c r="B101" s="47">
        <f>'DAY3'!H101</f>
        <v>0</v>
      </c>
      <c r="C101" s="48">
        <v>0</v>
      </c>
      <c r="D101" s="49">
        <v>0</v>
      </c>
      <c r="E101" s="50">
        <v>0</v>
      </c>
      <c r="F101" s="47">
        <v>0</v>
      </c>
      <c r="G101" s="209">
        <v>0</v>
      </c>
      <c r="H101" s="49">
        <f>+(Table16[[#This Row],[OPENING ]]+Table16[[#This Row],[RECEIPTS]]+Table16[[#This Row],[RETURNS]])-(Table16[[#This Row],[EXCHANGED]]+Table16[[#This Row],[SALES]]+Table16[[#This Row],[ISSUES]])</f>
        <v>0</v>
      </c>
      <c r="I101" s="48"/>
      <c r="J101" s="51">
        <f t="shared" ref="J101:J114" si="48">+I101-H101</f>
        <v>0</v>
      </c>
      <c r="K101" s="48">
        <f>'DAY3'!K101+'DAY4'!C101</f>
        <v>0</v>
      </c>
      <c r="L101" s="49">
        <f>'DAY3'!L101+'DAY4'!D101</f>
        <v>0</v>
      </c>
      <c r="M101" s="50">
        <f>'DAY3'!M101+'DAY4'!E101</f>
        <v>0</v>
      </c>
      <c r="N101" s="47">
        <f>'DAY3'!N101+'DAY4'!F101</f>
        <v>0</v>
      </c>
      <c r="O101" s="209">
        <f>'DAY3'!O101+'DAY4'!G101</f>
        <v>0</v>
      </c>
      <c r="P101" s="48">
        <f t="shared" ref="P101:P114" si="49">+K101/4</f>
        <v>0</v>
      </c>
      <c r="Q101" s="49">
        <f t="shared" ref="Q101:Q114" si="50">+L101/4</f>
        <v>0</v>
      </c>
      <c r="R101" s="50">
        <f t="shared" ref="R101:R114" si="51">+M101/4</f>
        <v>0</v>
      </c>
      <c r="S101" s="47">
        <f t="shared" ref="S101:S114" si="52">+N101/4</f>
        <v>0</v>
      </c>
      <c r="T101" s="209">
        <f t="shared" ref="T101:T114" si="53">+O101/4</f>
        <v>0</v>
      </c>
      <c r="U101" s="54">
        <f t="shared" ref="U101:U114" si="54">IFERROR(+H101/(P101+Q101+R101+S101+T101),0)</f>
        <v>0</v>
      </c>
    </row>
    <row r="102" spans="1:21" x14ac:dyDescent="0.25">
      <c r="A102" s="152" t="s">
        <v>87</v>
      </c>
      <c r="B102" s="47">
        <f>'DAY3'!H102</f>
        <v>2355</v>
      </c>
      <c r="C102" s="48">
        <v>0</v>
      </c>
      <c r="D102" s="49">
        <v>0</v>
      </c>
      <c r="E102" s="50">
        <v>0</v>
      </c>
      <c r="F102" s="47">
        <v>0</v>
      </c>
      <c r="G102" s="209">
        <v>0</v>
      </c>
      <c r="H102" s="49">
        <f>+(Table16[[#This Row],[OPENING ]]+Table16[[#This Row],[RECEIPTS]]+Table16[[#This Row],[RETURNS]])-(Table16[[#This Row],[EXCHANGED]]+Table16[[#This Row],[SALES]]+Table16[[#This Row],[ISSUES]])</f>
        <v>2355</v>
      </c>
      <c r="I102" s="48">
        <v>2355</v>
      </c>
      <c r="J102" s="51">
        <f t="shared" si="48"/>
        <v>0</v>
      </c>
      <c r="K102" s="48">
        <f>'DAY3'!K115+'DAY4'!C102</f>
        <v>0</v>
      </c>
      <c r="L102" s="49">
        <f>'DAY3'!L115+'DAY4'!D102</f>
        <v>138</v>
      </c>
      <c r="M102" s="50">
        <f>'DAY3'!M115+'DAY4'!E102</f>
        <v>0</v>
      </c>
      <c r="N102" s="47">
        <f>'DAY3'!N115+'DAY4'!F102</f>
        <v>0</v>
      </c>
      <c r="O102" s="209">
        <f>'DAY3'!O115+'DAY4'!G102</f>
        <v>851.44</v>
      </c>
      <c r="P102" s="48">
        <f t="shared" si="49"/>
        <v>0</v>
      </c>
      <c r="Q102" s="49">
        <f t="shared" si="50"/>
        <v>34.5</v>
      </c>
      <c r="R102" s="50">
        <f t="shared" si="51"/>
        <v>0</v>
      </c>
      <c r="S102" s="47">
        <f t="shared" si="52"/>
        <v>0</v>
      </c>
      <c r="T102" s="209">
        <f t="shared" si="53"/>
        <v>212.86</v>
      </c>
      <c r="U102" s="54">
        <f t="shared" si="54"/>
        <v>9.5205368693402317</v>
      </c>
    </row>
    <row r="103" spans="1:21" x14ac:dyDescent="0.25">
      <c r="A103" s="152" t="s">
        <v>88</v>
      </c>
      <c r="B103" s="47">
        <f>'DAY3'!H103</f>
        <v>0</v>
      </c>
      <c r="C103" s="48">
        <v>0</v>
      </c>
      <c r="D103" s="49">
        <v>0</v>
      </c>
      <c r="E103" s="50">
        <v>0</v>
      </c>
      <c r="F103" s="47">
        <v>0</v>
      </c>
      <c r="G103" s="209">
        <v>0</v>
      </c>
      <c r="H103" s="49">
        <f>+(Table16[[#This Row],[OPENING ]]+Table16[[#This Row],[RECEIPTS]]+Table16[[#This Row],[RETURNS]])-(Table16[[#This Row],[EXCHANGED]]+Table16[[#This Row],[SALES]]+Table16[[#This Row],[ISSUES]])</f>
        <v>0</v>
      </c>
      <c r="I103" s="48"/>
      <c r="J103" s="51">
        <f t="shared" si="48"/>
        <v>0</v>
      </c>
      <c r="K103" s="48">
        <f>'DAY3'!K116+'DAY4'!C103</f>
        <v>0</v>
      </c>
      <c r="L103" s="49">
        <f>'DAY3'!L116+'DAY4'!D103</f>
        <v>0</v>
      </c>
      <c r="M103" s="50">
        <f>'DAY3'!M116+'DAY4'!E103</f>
        <v>0</v>
      </c>
      <c r="N103" s="47">
        <f>'DAY3'!N116+'DAY4'!F103</f>
        <v>0</v>
      </c>
      <c r="O103" s="209">
        <f>'DAY3'!O116+'DAY4'!G103</f>
        <v>0</v>
      </c>
      <c r="P103" s="48">
        <f t="shared" si="49"/>
        <v>0</v>
      </c>
      <c r="Q103" s="49">
        <f t="shared" si="50"/>
        <v>0</v>
      </c>
      <c r="R103" s="50">
        <f t="shared" si="51"/>
        <v>0</v>
      </c>
      <c r="S103" s="47">
        <f t="shared" si="52"/>
        <v>0</v>
      </c>
      <c r="T103" s="209">
        <f t="shared" si="53"/>
        <v>0</v>
      </c>
      <c r="U103" s="54">
        <f t="shared" si="54"/>
        <v>0</v>
      </c>
    </row>
    <row r="104" spans="1:21" x14ac:dyDescent="0.25">
      <c r="A104" s="152" t="s">
        <v>95</v>
      </c>
      <c r="B104" s="47">
        <f>'DAY3'!H104</f>
        <v>695.3</v>
      </c>
      <c r="C104" s="48">
        <v>0</v>
      </c>
      <c r="D104" s="49">
        <v>0</v>
      </c>
      <c r="E104" s="50">
        <v>0</v>
      </c>
      <c r="F104" s="47">
        <v>0</v>
      </c>
      <c r="G104" s="209">
        <v>0</v>
      </c>
      <c r="H104" s="49">
        <f>+(Table16[[#This Row],[OPENING ]]+Table16[[#This Row],[RECEIPTS]]+Table16[[#This Row],[RETURNS]])-(Table16[[#This Row],[EXCHANGED]]+Table16[[#This Row],[SALES]]+Table16[[#This Row],[ISSUES]])</f>
        <v>695.3</v>
      </c>
      <c r="I104" s="48">
        <v>695.3</v>
      </c>
      <c r="J104" s="51">
        <f t="shared" si="48"/>
        <v>0</v>
      </c>
      <c r="K104" s="48">
        <f>'DAY3'!K117+'DAY4'!C104</f>
        <v>0</v>
      </c>
      <c r="L104" s="49">
        <f>'DAY3'!L117+'DAY4'!D104</f>
        <v>0</v>
      </c>
      <c r="M104" s="50">
        <f>'DAY3'!M117+'DAY4'!E104</f>
        <v>0</v>
      </c>
      <c r="N104" s="47">
        <f>'DAY3'!N117+'DAY4'!F104</f>
        <v>0</v>
      </c>
      <c r="O104" s="209">
        <f>'DAY3'!O117+'DAY4'!G104</f>
        <v>0</v>
      </c>
      <c r="P104" s="48">
        <f t="shared" si="49"/>
        <v>0</v>
      </c>
      <c r="Q104" s="49">
        <f t="shared" si="50"/>
        <v>0</v>
      </c>
      <c r="R104" s="50">
        <f t="shared" si="51"/>
        <v>0</v>
      </c>
      <c r="S104" s="47">
        <f t="shared" si="52"/>
        <v>0</v>
      </c>
      <c r="T104" s="209">
        <f t="shared" si="53"/>
        <v>0</v>
      </c>
      <c r="U104" s="54">
        <f t="shared" si="54"/>
        <v>0</v>
      </c>
    </row>
    <row r="105" spans="1:21" x14ac:dyDescent="0.25">
      <c r="A105" s="152" t="s">
        <v>132</v>
      </c>
      <c r="B105" s="47">
        <f>'DAY3'!H105</f>
        <v>0</v>
      </c>
      <c r="C105" s="48">
        <v>0</v>
      </c>
      <c r="D105" s="49">
        <v>0</v>
      </c>
      <c r="E105" s="50">
        <v>0</v>
      </c>
      <c r="F105" s="47">
        <v>0</v>
      </c>
      <c r="G105" s="209">
        <v>0</v>
      </c>
      <c r="H105" s="49">
        <f>+(Table16[[#This Row],[OPENING ]]+Table16[[#This Row],[RECEIPTS]]+Table16[[#This Row],[RETURNS]])-(Table16[[#This Row],[EXCHANGED]]+Table16[[#This Row],[SALES]]+Table16[[#This Row],[ISSUES]])</f>
        <v>0</v>
      </c>
      <c r="I105" s="48"/>
      <c r="J105" s="51">
        <f t="shared" si="48"/>
        <v>0</v>
      </c>
      <c r="K105" s="48">
        <f>'DAY3'!K118+'DAY4'!C105</f>
        <v>0</v>
      </c>
      <c r="L105" s="49">
        <f>'DAY3'!L118+'DAY4'!D105</f>
        <v>0</v>
      </c>
      <c r="M105" s="50">
        <f>'DAY3'!M118+'DAY4'!E105</f>
        <v>0</v>
      </c>
      <c r="N105" s="47">
        <f>'DAY3'!N118+'DAY4'!F105</f>
        <v>0</v>
      </c>
      <c r="O105" s="209">
        <f>'DAY3'!O118+'DAY4'!G105</f>
        <v>0</v>
      </c>
      <c r="P105" s="48">
        <f t="shared" si="49"/>
        <v>0</v>
      </c>
      <c r="Q105" s="49">
        <f t="shared" si="50"/>
        <v>0</v>
      </c>
      <c r="R105" s="50">
        <f t="shared" si="51"/>
        <v>0</v>
      </c>
      <c r="S105" s="47">
        <f t="shared" si="52"/>
        <v>0</v>
      </c>
      <c r="T105" s="209">
        <f t="shared" si="53"/>
        <v>0</v>
      </c>
      <c r="U105" s="54">
        <f t="shared" si="54"/>
        <v>0</v>
      </c>
    </row>
    <row r="106" spans="1:21" x14ac:dyDescent="0.25">
      <c r="A106" s="152" t="s">
        <v>124</v>
      </c>
      <c r="B106" s="47">
        <f>'DAY3'!H106</f>
        <v>31</v>
      </c>
      <c r="C106" s="48">
        <v>0</v>
      </c>
      <c r="D106" s="49">
        <v>0</v>
      </c>
      <c r="E106" s="50">
        <v>0</v>
      </c>
      <c r="F106" s="47">
        <v>0</v>
      </c>
      <c r="G106" s="209">
        <v>0</v>
      </c>
      <c r="H106" s="49">
        <f>+(Table16[[#This Row],[OPENING ]]+Table16[[#This Row],[RECEIPTS]]+Table16[[#This Row],[RETURNS]])-(Table16[[#This Row],[EXCHANGED]]+Table16[[#This Row],[SALES]]+Table16[[#This Row],[ISSUES]])</f>
        <v>31</v>
      </c>
      <c r="I106" s="48">
        <v>31</v>
      </c>
      <c r="J106" s="51">
        <f t="shared" si="48"/>
        <v>0</v>
      </c>
      <c r="K106" s="48">
        <f>'DAY3'!K119+'DAY4'!C106</f>
        <v>0</v>
      </c>
      <c r="L106" s="49">
        <f>'DAY3'!L119+'DAY4'!D106</f>
        <v>0</v>
      </c>
      <c r="M106" s="50">
        <f>'DAY3'!M119+'DAY4'!E106</f>
        <v>0</v>
      </c>
      <c r="N106" s="47">
        <f>'DAY3'!N119+'DAY4'!F106</f>
        <v>0</v>
      </c>
      <c r="O106" s="209">
        <f>'DAY3'!O119+'DAY4'!G106</f>
        <v>0</v>
      </c>
      <c r="P106" s="48">
        <f t="shared" si="49"/>
        <v>0</v>
      </c>
      <c r="Q106" s="49">
        <f t="shared" si="50"/>
        <v>0</v>
      </c>
      <c r="R106" s="50">
        <f t="shared" si="51"/>
        <v>0</v>
      </c>
      <c r="S106" s="47">
        <f t="shared" si="52"/>
        <v>0</v>
      </c>
      <c r="T106" s="209">
        <f t="shared" si="53"/>
        <v>0</v>
      </c>
      <c r="U106" s="54">
        <f t="shared" si="54"/>
        <v>0</v>
      </c>
    </row>
    <row r="107" spans="1:21" ht="15.75" x14ac:dyDescent="0.3">
      <c r="A107" s="311" t="s">
        <v>89</v>
      </c>
      <c r="B107" s="47">
        <f>'DAY3'!H107</f>
        <v>0</v>
      </c>
      <c r="C107" s="48">
        <v>0</v>
      </c>
      <c r="D107" s="49">
        <v>0</v>
      </c>
      <c r="E107" s="50">
        <v>0</v>
      </c>
      <c r="F107" s="47">
        <v>0</v>
      </c>
      <c r="G107" s="209">
        <v>0</v>
      </c>
      <c r="H107" s="49">
        <f>+(Table16[[#This Row],[OPENING ]]+Table16[[#This Row],[RECEIPTS]]+Table16[[#This Row],[RETURNS]])-(Table16[[#This Row],[EXCHANGED]]+Table16[[#This Row],[SALES]]+Table16[[#This Row],[ISSUES]])</f>
        <v>0</v>
      </c>
      <c r="I107" s="48"/>
      <c r="J107" s="51">
        <f t="shared" si="48"/>
        <v>0</v>
      </c>
      <c r="K107" s="48">
        <f>'DAY3'!K120+'DAY4'!C107</f>
        <v>0</v>
      </c>
      <c r="L107" s="49">
        <f>'DAY3'!L120+'DAY4'!D107</f>
        <v>0</v>
      </c>
      <c r="M107" s="50">
        <f>'DAY3'!M120+'DAY4'!E107</f>
        <v>0</v>
      </c>
      <c r="N107" s="47">
        <f>'DAY3'!N120+'DAY4'!F107</f>
        <v>0</v>
      </c>
      <c r="O107" s="209">
        <f>'DAY3'!O120+'DAY4'!G107</f>
        <v>0</v>
      </c>
      <c r="P107" s="48">
        <f t="shared" si="49"/>
        <v>0</v>
      </c>
      <c r="Q107" s="49">
        <f t="shared" si="50"/>
        <v>0</v>
      </c>
      <c r="R107" s="50">
        <f t="shared" si="51"/>
        <v>0</v>
      </c>
      <c r="S107" s="47">
        <f t="shared" si="52"/>
        <v>0</v>
      </c>
      <c r="T107" s="209">
        <f t="shared" si="53"/>
        <v>0</v>
      </c>
      <c r="U107" s="54">
        <f t="shared" si="54"/>
        <v>0</v>
      </c>
    </row>
    <row r="108" spans="1:21" x14ac:dyDescent="0.25">
      <c r="A108" s="193" t="s">
        <v>90</v>
      </c>
      <c r="B108" s="47">
        <f>'DAY3'!H108</f>
        <v>57</v>
      </c>
      <c r="C108" s="48">
        <v>0</v>
      </c>
      <c r="D108" s="49">
        <v>0</v>
      </c>
      <c r="E108" s="50">
        <v>0</v>
      </c>
      <c r="F108" s="47">
        <v>0</v>
      </c>
      <c r="G108" s="209">
        <v>0</v>
      </c>
      <c r="H108" s="49">
        <f>+(Table16[[#This Row],[OPENING ]]+Table16[[#This Row],[RECEIPTS]]+Table16[[#This Row],[RETURNS]])-(Table16[[#This Row],[EXCHANGED]]+Table16[[#This Row],[SALES]]+Table16[[#This Row],[ISSUES]])</f>
        <v>57</v>
      </c>
      <c r="I108" s="48">
        <v>57</v>
      </c>
      <c r="J108" s="51">
        <f t="shared" si="48"/>
        <v>0</v>
      </c>
      <c r="K108" s="48">
        <f>'DAY3'!K121+'DAY4'!C108</f>
        <v>0</v>
      </c>
      <c r="L108" s="49">
        <f>'DAY3'!L121+'DAY4'!D108</f>
        <v>0</v>
      </c>
      <c r="M108" s="50">
        <f>'DAY3'!M121+'DAY4'!E108</f>
        <v>0</v>
      </c>
      <c r="N108" s="47">
        <f>'DAY3'!N121+'DAY4'!F108</f>
        <v>0</v>
      </c>
      <c r="O108" s="209">
        <f>'DAY3'!O121+'DAY4'!G108</f>
        <v>0</v>
      </c>
      <c r="P108" s="48">
        <f t="shared" si="49"/>
        <v>0</v>
      </c>
      <c r="Q108" s="49">
        <f t="shared" si="50"/>
        <v>0</v>
      </c>
      <c r="R108" s="50">
        <f t="shared" si="51"/>
        <v>0</v>
      </c>
      <c r="S108" s="47">
        <f t="shared" si="52"/>
        <v>0</v>
      </c>
      <c r="T108" s="209">
        <f t="shared" si="53"/>
        <v>0</v>
      </c>
      <c r="U108" s="54">
        <f t="shared" si="54"/>
        <v>0</v>
      </c>
    </row>
    <row r="109" spans="1:21" x14ac:dyDescent="0.25">
      <c r="A109" s="193" t="s">
        <v>91</v>
      </c>
      <c r="B109" s="47">
        <f>'DAY3'!H109</f>
        <v>345.3</v>
      </c>
      <c r="C109" s="48">
        <v>0</v>
      </c>
      <c r="D109" s="49">
        <v>0</v>
      </c>
      <c r="E109" s="50">
        <v>0</v>
      </c>
      <c r="F109" s="47">
        <v>0</v>
      </c>
      <c r="G109" s="209">
        <v>0</v>
      </c>
      <c r="H109" s="49">
        <f>+(Table16[[#This Row],[OPENING ]]+Table16[[#This Row],[RECEIPTS]]+Table16[[#This Row],[RETURNS]])-(Table16[[#This Row],[EXCHANGED]]+Table16[[#This Row],[SALES]]+Table16[[#This Row],[ISSUES]])</f>
        <v>345.3</v>
      </c>
      <c r="I109" s="48">
        <v>345.3</v>
      </c>
      <c r="J109" s="51">
        <f t="shared" si="48"/>
        <v>0</v>
      </c>
      <c r="K109" s="48">
        <f>'DAY3'!K122+'DAY4'!C109</f>
        <v>0</v>
      </c>
      <c r="L109" s="49">
        <f>'DAY3'!L122+'DAY4'!D109</f>
        <v>0</v>
      </c>
      <c r="M109" s="50">
        <f>'DAY3'!M122+'DAY4'!E109</f>
        <v>0</v>
      </c>
      <c r="N109" s="47">
        <f>'DAY3'!N122+'DAY4'!F109</f>
        <v>0</v>
      </c>
      <c r="O109" s="209">
        <f>'DAY3'!O122+'DAY4'!G109</f>
        <v>0</v>
      </c>
      <c r="P109" s="48">
        <f t="shared" si="49"/>
        <v>0</v>
      </c>
      <c r="Q109" s="49">
        <f t="shared" si="50"/>
        <v>0</v>
      </c>
      <c r="R109" s="50">
        <f t="shared" si="51"/>
        <v>0</v>
      </c>
      <c r="S109" s="47">
        <f t="shared" si="52"/>
        <v>0</v>
      </c>
      <c r="T109" s="209">
        <f t="shared" si="53"/>
        <v>0</v>
      </c>
      <c r="U109" s="54">
        <f t="shared" si="54"/>
        <v>0</v>
      </c>
    </row>
    <row r="110" spans="1:21" x14ac:dyDescent="0.25">
      <c r="A110" s="193" t="s">
        <v>92</v>
      </c>
      <c r="B110" s="47">
        <f>'DAY3'!H110</f>
        <v>38</v>
      </c>
      <c r="C110" s="48">
        <v>0</v>
      </c>
      <c r="D110" s="49">
        <v>0</v>
      </c>
      <c r="E110" s="50">
        <v>0</v>
      </c>
      <c r="F110" s="47">
        <v>0</v>
      </c>
      <c r="G110" s="209">
        <v>0</v>
      </c>
      <c r="H110" s="49">
        <f>+(Table16[[#This Row],[OPENING ]]+Table16[[#This Row],[RECEIPTS]]+Table16[[#This Row],[RETURNS]])-(Table16[[#This Row],[EXCHANGED]]+Table16[[#This Row],[SALES]]+Table16[[#This Row],[ISSUES]])</f>
        <v>38</v>
      </c>
      <c r="I110" s="48">
        <v>38</v>
      </c>
      <c r="J110" s="51">
        <f t="shared" si="48"/>
        <v>0</v>
      </c>
      <c r="K110" s="48">
        <f>'DAY3'!K123+'DAY4'!C110</f>
        <v>0</v>
      </c>
      <c r="L110" s="49">
        <f>'DAY3'!L123+'DAY4'!D110</f>
        <v>0</v>
      </c>
      <c r="M110" s="50">
        <f>'DAY3'!M123+'DAY4'!E110</f>
        <v>0</v>
      </c>
      <c r="N110" s="47">
        <f>'DAY3'!N123+'DAY4'!F110</f>
        <v>0</v>
      </c>
      <c r="O110" s="209">
        <f>'DAY3'!O123+'DAY4'!G110</f>
        <v>0</v>
      </c>
      <c r="P110" s="48">
        <f t="shared" si="49"/>
        <v>0</v>
      </c>
      <c r="Q110" s="49">
        <f t="shared" si="50"/>
        <v>0</v>
      </c>
      <c r="R110" s="50">
        <f t="shared" si="51"/>
        <v>0</v>
      </c>
      <c r="S110" s="47">
        <f t="shared" si="52"/>
        <v>0</v>
      </c>
      <c r="T110" s="209">
        <f t="shared" si="53"/>
        <v>0</v>
      </c>
      <c r="U110" s="54">
        <f t="shared" si="54"/>
        <v>0</v>
      </c>
    </row>
    <row r="111" spans="1:21" x14ac:dyDescent="0.25">
      <c r="A111" s="193" t="s">
        <v>94</v>
      </c>
      <c r="B111" s="47">
        <f>'DAY3'!H111</f>
        <v>0</v>
      </c>
      <c r="C111" s="48">
        <v>0</v>
      </c>
      <c r="D111" s="49">
        <v>0</v>
      </c>
      <c r="E111" s="50">
        <v>0</v>
      </c>
      <c r="F111" s="47">
        <v>0</v>
      </c>
      <c r="G111" s="209">
        <v>0</v>
      </c>
      <c r="H111" s="49">
        <f>+(Table16[[#This Row],[OPENING ]]+Table16[[#This Row],[RECEIPTS]]+Table16[[#This Row],[RETURNS]])-(Table16[[#This Row],[EXCHANGED]]+Table16[[#This Row],[SALES]]+Table16[[#This Row],[ISSUES]])</f>
        <v>0</v>
      </c>
      <c r="I111" s="48"/>
      <c r="J111" s="51">
        <f t="shared" si="48"/>
        <v>0</v>
      </c>
      <c r="K111" s="48">
        <f>'DAY3'!K124+'DAY4'!C111</f>
        <v>0</v>
      </c>
      <c r="L111" s="49">
        <f>'DAY3'!L124+'DAY4'!D111</f>
        <v>0</v>
      </c>
      <c r="M111" s="50">
        <f>'DAY3'!M124+'DAY4'!E111</f>
        <v>0</v>
      </c>
      <c r="N111" s="47">
        <f>'DAY3'!N124+'DAY4'!F111</f>
        <v>0</v>
      </c>
      <c r="O111" s="209">
        <f>'DAY3'!O124+'DAY4'!G111</f>
        <v>0</v>
      </c>
      <c r="P111" s="48">
        <f t="shared" si="49"/>
        <v>0</v>
      </c>
      <c r="Q111" s="49">
        <f t="shared" si="50"/>
        <v>0</v>
      </c>
      <c r="R111" s="50">
        <f t="shared" si="51"/>
        <v>0</v>
      </c>
      <c r="S111" s="47">
        <f t="shared" si="52"/>
        <v>0</v>
      </c>
      <c r="T111" s="209">
        <f t="shared" si="53"/>
        <v>0</v>
      </c>
      <c r="U111" s="54">
        <f t="shared" si="54"/>
        <v>0</v>
      </c>
    </row>
    <row r="112" spans="1:21" x14ac:dyDescent="0.25">
      <c r="A112" s="193" t="s">
        <v>93</v>
      </c>
      <c r="B112" s="47">
        <f>'DAY3'!H112</f>
        <v>0</v>
      </c>
      <c r="C112" s="48">
        <v>0</v>
      </c>
      <c r="D112" s="49">
        <v>0</v>
      </c>
      <c r="E112" s="50">
        <v>0</v>
      </c>
      <c r="F112" s="47">
        <v>0</v>
      </c>
      <c r="G112" s="209">
        <v>0</v>
      </c>
      <c r="H112" s="49">
        <f>+(Table16[[#This Row],[OPENING ]]+Table16[[#This Row],[RECEIPTS]]+Table16[[#This Row],[RETURNS]])-(Table16[[#This Row],[EXCHANGED]]+Table16[[#This Row],[SALES]]+Table16[[#This Row],[ISSUES]])</f>
        <v>0</v>
      </c>
      <c r="I112" s="48"/>
      <c r="J112" s="51">
        <f t="shared" si="48"/>
        <v>0</v>
      </c>
      <c r="K112" s="48">
        <f>'DAY3'!K125+'DAY4'!C112</f>
        <v>0</v>
      </c>
      <c r="L112" s="49">
        <f>'DAY3'!L125+'DAY4'!D112</f>
        <v>0</v>
      </c>
      <c r="M112" s="50">
        <f>'DAY3'!M125+'DAY4'!E112</f>
        <v>0</v>
      </c>
      <c r="N112" s="47">
        <f>'DAY3'!N125+'DAY4'!F112</f>
        <v>0</v>
      </c>
      <c r="O112" s="209">
        <f>'DAY3'!O125+'DAY4'!G112</f>
        <v>0</v>
      </c>
      <c r="P112" s="48">
        <f t="shared" si="49"/>
        <v>0</v>
      </c>
      <c r="Q112" s="49">
        <f t="shared" si="50"/>
        <v>0</v>
      </c>
      <c r="R112" s="50">
        <f t="shared" si="51"/>
        <v>0</v>
      </c>
      <c r="S112" s="47">
        <f t="shared" si="52"/>
        <v>0</v>
      </c>
      <c r="T112" s="209">
        <f t="shared" si="53"/>
        <v>0</v>
      </c>
      <c r="U112" s="54">
        <f t="shared" si="54"/>
        <v>0</v>
      </c>
    </row>
    <row r="113" spans="1:21" x14ac:dyDescent="0.25">
      <c r="A113" s="193" t="s">
        <v>159</v>
      </c>
      <c r="B113" s="47">
        <f>'DAY3'!H113</f>
        <v>0</v>
      </c>
      <c r="C113" s="48">
        <v>0</v>
      </c>
      <c r="D113" s="49">
        <v>0</v>
      </c>
      <c r="E113" s="50">
        <v>0</v>
      </c>
      <c r="F113" s="47">
        <v>0</v>
      </c>
      <c r="G113" s="209">
        <v>0</v>
      </c>
      <c r="H113" s="49">
        <f>+(Table16[[#This Row],[OPENING ]]+Table16[[#This Row],[RECEIPTS]]+Table16[[#This Row],[RETURNS]])-(Table16[[#This Row],[EXCHANGED]]+Table16[[#This Row],[SALES]]+Table16[[#This Row],[ISSUES]])</f>
        <v>0</v>
      </c>
      <c r="I113" s="48"/>
      <c r="J113" s="51">
        <f t="shared" si="48"/>
        <v>0</v>
      </c>
      <c r="K113" s="48">
        <f>'DAY3'!K126+'DAY4'!C113</f>
        <v>0</v>
      </c>
      <c r="L113" s="49">
        <f>'DAY3'!L126+'DAY4'!D113</f>
        <v>0</v>
      </c>
      <c r="M113" s="50">
        <f>'DAY3'!M126+'DAY4'!E113</f>
        <v>0</v>
      </c>
      <c r="N113" s="47">
        <f>'DAY3'!N126+'DAY4'!F113</f>
        <v>0</v>
      </c>
      <c r="O113" s="209">
        <f>'DAY3'!O126+'DAY4'!G113</f>
        <v>0</v>
      </c>
      <c r="P113" s="48">
        <f t="shared" si="49"/>
        <v>0</v>
      </c>
      <c r="Q113" s="49">
        <f t="shared" si="50"/>
        <v>0</v>
      </c>
      <c r="R113" s="50">
        <f t="shared" si="51"/>
        <v>0</v>
      </c>
      <c r="S113" s="47">
        <f t="shared" si="52"/>
        <v>0</v>
      </c>
      <c r="T113" s="209">
        <f t="shared" si="53"/>
        <v>0</v>
      </c>
      <c r="U113" s="54">
        <f t="shared" si="54"/>
        <v>0</v>
      </c>
    </row>
    <row r="114" spans="1:21" ht="15.75" thickBot="1" x14ac:dyDescent="0.3">
      <c r="A114" s="193" t="s">
        <v>107</v>
      </c>
      <c r="B114" s="47">
        <f>'DAY3'!H114</f>
        <v>0</v>
      </c>
      <c r="C114" s="48">
        <v>0</v>
      </c>
      <c r="D114" s="49">
        <v>0</v>
      </c>
      <c r="E114" s="50">
        <v>0</v>
      </c>
      <c r="F114" s="47">
        <v>0</v>
      </c>
      <c r="G114" s="209">
        <v>0</v>
      </c>
      <c r="H114" s="49">
        <f>+(Table16[[#This Row],[OPENING ]]+Table16[[#This Row],[RECEIPTS]]+Table16[[#This Row],[RETURNS]])-(Table16[[#This Row],[EXCHANGED]]+Table16[[#This Row],[SALES]]+Table16[[#This Row],[ISSUES]])</f>
        <v>0</v>
      </c>
      <c r="I114" s="48"/>
      <c r="J114" s="51">
        <f t="shared" si="48"/>
        <v>0</v>
      </c>
      <c r="K114" s="48">
        <f>'DAY3'!K127+'DAY4'!C114</f>
        <v>0</v>
      </c>
      <c r="L114" s="49">
        <f>'DAY3'!L127+'DAY4'!D114</f>
        <v>0</v>
      </c>
      <c r="M114" s="50">
        <f>'DAY3'!M127+'DAY4'!E114</f>
        <v>0</v>
      </c>
      <c r="N114" s="47">
        <f>'DAY3'!N127+'DAY4'!F114</f>
        <v>0</v>
      </c>
      <c r="O114" s="209">
        <f>'DAY3'!O127+'DAY4'!G114</f>
        <v>0</v>
      </c>
      <c r="P114" s="48">
        <f t="shared" si="49"/>
        <v>0</v>
      </c>
      <c r="Q114" s="49">
        <f t="shared" si="50"/>
        <v>0</v>
      </c>
      <c r="R114" s="50">
        <f t="shared" si="51"/>
        <v>0</v>
      </c>
      <c r="S114" s="47">
        <f t="shared" si="52"/>
        <v>0</v>
      </c>
      <c r="T114" s="209">
        <f t="shared" si="53"/>
        <v>0</v>
      </c>
      <c r="U114" s="54">
        <f t="shared" si="54"/>
        <v>0</v>
      </c>
    </row>
    <row r="115" spans="1:21" ht="17.25" thickBot="1" x14ac:dyDescent="0.35">
      <c r="A115" s="85" t="s">
        <v>55</v>
      </c>
      <c r="B115" s="86">
        <f t="shared" ref="B115:I115" si="55">SUM(B76:B114)</f>
        <v>8177.0300000000007</v>
      </c>
      <c r="C115" s="87">
        <f t="shared" si="55"/>
        <v>0</v>
      </c>
      <c r="D115" s="88">
        <f t="shared" si="55"/>
        <v>0</v>
      </c>
      <c r="E115" s="89">
        <f t="shared" si="55"/>
        <v>0</v>
      </c>
      <c r="F115" s="86">
        <f t="shared" si="55"/>
        <v>0</v>
      </c>
      <c r="G115" s="213">
        <f t="shared" si="55"/>
        <v>0</v>
      </c>
      <c r="H115" s="88">
        <f t="shared" si="55"/>
        <v>8177.0300000000007</v>
      </c>
      <c r="I115" s="87">
        <f t="shared" si="55"/>
        <v>8177.0300000000007</v>
      </c>
      <c r="J115" s="90">
        <f>+I115-H115</f>
        <v>0</v>
      </c>
      <c r="K115" s="87">
        <f t="shared" ref="K115:T115" si="56">SUM(K76:K114)</f>
        <v>0</v>
      </c>
      <c r="L115" s="88">
        <f t="shared" si="56"/>
        <v>276</v>
      </c>
      <c r="M115" s="89">
        <f t="shared" si="56"/>
        <v>0</v>
      </c>
      <c r="N115" s="86">
        <f t="shared" si="56"/>
        <v>0</v>
      </c>
      <c r="O115" s="213">
        <f t="shared" si="56"/>
        <v>1702.88</v>
      </c>
      <c r="P115" s="87">
        <f t="shared" si="56"/>
        <v>0</v>
      </c>
      <c r="Q115" s="88">
        <f t="shared" si="56"/>
        <v>69</v>
      </c>
      <c r="R115" s="89">
        <f t="shared" si="56"/>
        <v>0</v>
      </c>
      <c r="S115" s="86">
        <f t="shared" si="56"/>
        <v>0</v>
      </c>
      <c r="T115" s="213">
        <f t="shared" si="56"/>
        <v>425.72</v>
      </c>
      <c r="U115" s="91">
        <f t="shared" si="1"/>
        <v>16.528602037516173</v>
      </c>
    </row>
    <row r="116" spans="1:21" x14ac:dyDescent="0.25">
      <c r="A116" s="78"/>
      <c r="B116" s="79"/>
      <c r="C116" s="80"/>
      <c r="D116" s="81"/>
      <c r="E116" s="82"/>
      <c r="F116" s="79"/>
      <c r="G116" s="212"/>
      <c r="H116" s="81"/>
      <c r="I116" s="80"/>
      <c r="J116" s="83"/>
      <c r="K116" s="80"/>
      <c r="L116" s="81"/>
      <c r="M116" s="82"/>
      <c r="N116" s="79"/>
      <c r="O116" s="212"/>
      <c r="P116" s="80"/>
      <c r="Q116" s="81"/>
      <c r="R116" s="82"/>
      <c r="S116" s="79"/>
      <c r="T116" s="212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209"/>
      <c r="H117" s="49"/>
      <c r="I117" s="48"/>
      <c r="J117" s="51"/>
      <c r="K117" s="48"/>
      <c r="L117" s="49"/>
      <c r="M117" s="50"/>
      <c r="N117" s="47"/>
      <c r="O117" s="209"/>
      <c r="P117" s="48"/>
      <c r="Q117" s="49"/>
      <c r="R117" s="50"/>
      <c r="S117" s="47"/>
      <c r="T117" s="209"/>
      <c r="U117" s="54"/>
    </row>
    <row r="118" spans="1:21" ht="15.75" x14ac:dyDescent="0.3">
      <c r="A118" s="309" t="s">
        <v>97</v>
      </c>
      <c r="B118" s="47">
        <f>'DAY3'!H118</f>
        <v>0</v>
      </c>
      <c r="C118" s="48">
        <v>0</v>
      </c>
      <c r="D118" s="49">
        <v>0</v>
      </c>
      <c r="E118" s="50">
        <v>0</v>
      </c>
      <c r="F118" s="47">
        <v>0</v>
      </c>
      <c r="G118" s="209">
        <v>0</v>
      </c>
      <c r="H118" s="49">
        <f>+(Table16[[#This Row],[OPENING ]]+Table16[[#This Row],[RECEIPTS]]+Table16[[#This Row],[RETURNS]])-(Table16[[#This Row],[EXCHANGED]]+Table16[[#This Row],[SALES]]+Table16[[#This Row],[ISSUES]])</f>
        <v>0</v>
      </c>
      <c r="I118" s="48">
        <v>0</v>
      </c>
      <c r="J118" s="51">
        <f t="shared" si="0"/>
        <v>0</v>
      </c>
      <c r="K118" s="48">
        <f>'DAY3'!K118+'DAY4'!C118</f>
        <v>0</v>
      </c>
      <c r="L118" s="49">
        <f>'DAY3'!L118+'DAY4'!D118</f>
        <v>0</v>
      </c>
      <c r="M118" s="50">
        <f>'DAY3'!M118+'DAY4'!E118</f>
        <v>0</v>
      </c>
      <c r="N118" s="47">
        <f>'DAY3'!N118+'DAY4'!F118</f>
        <v>0</v>
      </c>
      <c r="O118" s="209">
        <f>'DAY3'!O118+'DAY4'!G118</f>
        <v>0</v>
      </c>
      <c r="P118" s="48">
        <f>+K118/4</f>
        <v>0</v>
      </c>
      <c r="Q118" s="49">
        <f>+L118/4</f>
        <v>0</v>
      </c>
      <c r="R118" s="50">
        <f>+M118/4</f>
        <v>0</v>
      </c>
      <c r="S118" s="47">
        <f>+N118/4</f>
        <v>0</v>
      </c>
      <c r="T118" s="209">
        <f>+O118/4</f>
        <v>0</v>
      </c>
      <c r="U118" s="54">
        <f t="shared" si="1"/>
        <v>0</v>
      </c>
    </row>
    <row r="119" spans="1:21" x14ac:dyDescent="0.25">
      <c r="A119" s="53"/>
      <c r="B119" s="47">
        <f>'DAY3'!H119</f>
        <v>0</v>
      </c>
      <c r="C119" s="48">
        <v>0</v>
      </c>
      <c r="D119" s="49">
        <v>0</v>
      </c>
      <c r="E119" s="50">
        <v>0</v>
      </c>
      <c r="F119" s="47">
        <v>0</v>
      </c>
      <c r="G119" s="209">
        <v>0</v>
      </c>
      <c r="H119" s="49">
        <f>+(Table16[[#This Row],[OPENING ]]+Table16[[#This Row],[RECEIPTS]]+Table16[[#This Row],[RETURNS]])-(Table16[[#This Row],[EXCHANGED]]+Table16[[#This Row],[SALES]]+Table16[[#This Row],[ISSUES]])</f>
        <v>0</v>
      </c>
      <c r="I119" s="48">
        <v>0</v>
      </c>
      <c r="J119" s="51">
        <f t="shared" si="0"/>
        <v>0</v>
      </c>
      <c r="K119" s="48">
        <f>'DAY3'!K119+'DAY4'!C119</f>
        <v>0</v>
      </c>
      <c r="L119" s="49">
        <f>'DAY3'!L119+'DAY4'!D119</f>
        <v>0</v>
      </c>
      <c r="M119" s="50">
        <f>'DAY3'!M119+'DAY4'!E119</f>
        <v>0</v>
      </c>
      <c r="N119" s="47">
        <f>'DAY3'!N119+'DAY4'!F119</f>
        <v>0</v>
      </c>
      <c r="O119" s="209">
        <f>'DAY3'!O119+'DAY4'!G119</f>
        <v>0</v>
      </c>
      <c r="P119" s="48">
        <f t="shared" ref="P119:P134" si="57">+K119/4</f>
        <v>0</v>
      </c>
      <c r="Q119" s="49">
        <f t="shared" ref="Q119:Q134" si="58">+L119/4</f>
        <v>0</v>
      </c>
      <c r="R119" s="50">
        <f t="shared" ref="R119:R134" si="59">+M119/4</f>
        <v>0</v>
      </c>
      <c r="S119" s="47">
        <f t="shared" ref="S119:S134" si="60">+N119/4</f>
        <v>0</v>
      </c>
      <c r="T119" s="209">
        <f t="shared" ref="T119:T134" si="61">+O119/4</f>
        <v>0</v>
      </c>
      <c r="U119" s="54">
        <f t="shared" si="1"/>
        <v>0</v>
      </c>
    </row>
    <row r="120" spans="1:21" x14ac:dyDescent="0.25">
      <c r="A120" s="152" t="s">
        <v>130</v>
      </c>
      <c r="B120" s="47">
        <f>'DAY3'!H120</f>
        <v>5</v>
      </c>
      <c r="C120" s="48">
        <v>0</v>
      </c>
      <c r="D120" s="49">
        <v>0</v>
      </c>
      <c r="E120" s="50">
        <v>0</v>
      </c>
      <c r="F120" s="47">
        <v>0</v>
      </c>
      <c r="G120" s="209">
        <v>0</v>
      </c>
      <c r="H120" s="49">
        <f>+(Table16[[#This Row],[OPENING ]]+Table16[[#This Row],[RECEIPTS]]+Table16[[#This Row],[RETURNS]])-(Table16[[#This Row],[EXCHANGED]]+Table16[[#This Row],[SALES]]+Table16[[#This Row],[ISSUES]])</f>
        <v>5</v>
      </c>
      <c r="I120" s="48">
        <v>5</v>
      </c>
      <c r="J120" s="51">
        <f t="shared" si="0"/>
        <v>0</v>
      </c>
      <c r="K120" s="48">
        <f>'DAY3'!K120+'DAY4'!C120</f>
        <v>0</v>
      </c>
      <c r="L120" s="49">
        <f>'DAY3'!L120+'DAY4'!D120</f>
        <v>0</v>
      </c>
      <c r="M120" s="50">
        <f>'DAY3'!M120+'DAY4'!E120</f>
        <v>0</v>
      </c>
      <c r="N120" s="47">
        <f>'DAY3'!N120+'DAY4'!F120</f>
        <v>0</v>
      </c>
      <c r="O120" s="209">
        <f>'DAY3'!O120+'DAY4'!G120</f>
        <v>0</v>
      </c>
      <c r="P120" s="48">
        <f t="shared" si="57"/>
        <v>0</v>
      </c>
      <c r="Q120" s="49">
        <f t="shared" si="58"/>
        <v>0</v>
      </c>
      <c r="R120" s="50">
        <f t="shared" si="59"/>
        <v>0</v>
      </c>
      <c r="S120" s="47">
        <f t="shared" si="60"/>
        <v>0</v>
      </c>
      <c r="T120" s="209">
        <f t="shared" si="61"/>
        <v>0</v>
      </c>
      <c r="U120" s="54">
        <f t="shared" si="1"/>
        <v>0</v>
      </c>
    </row>
    <row r="121" spans="1:21" x14ac:dyDescent="0.25">
      <c r="A121" s="152" t="s">
        <v>67</v>
      </c>
      <c r="B121" s="47">
        <f>'DAY3'!H121</f>
        <v>0</v>
      </c>
      <c r="C121" s="48">
        <v>0</v>
      </c>
      <c r="D121" s="49">
        <v>0</v>
      </c>
      <c r="E121" s="50">
        <v>0</v>
      </c>
      <c r="F121" s="47">
        <v>0</v>
      </c>
      <c r="G121" s="209">
        <v>0</v>
      </c>
      <c r="H121" s="49">
        <f>+(Table16[[#This Row],[OPENING ]]+Table16[[#This Row],[RECEIPTS]]+Table16[[#This Row],[RETURNS]])-(Table16[[#This Row],[EXCHANGED]]+Table16[[#This Row],[SALES]]+Table16[[#This Row],[ISSUES]])</f>
        <v>0</v>
      </c>
      <c r="I121" s="48"/>
      <c r="J121" s="51">
        <f t="shared" si="0"/>
        <v>0</v>
      </c>
      <c r="K121" s="48">
        <f>'DAY3'!K121+'DAY4'!C121</f>
        <v>0</v>
      </c>
      <c r="L121" s="49">
        <f>'DAY3'!L121+'DAY4'!D121</f>
        <v>0</v>
      </c>
      <c r="M121" s="50">
        <f>'DAY3'!M121+'DAY4'!E121</f>
        <v>0</v>
      </c>
      <c r="N121" s="47">
        <f>'DAY3'!N121+'DAY4'!F121</f>
        <v>0</v>
      </c>
      <c r="O121" s="209">
        <f>'DAY3'!O121+'DAY4'!G121</f>
        <v>0</v>
      </c>
      <c r="P121" s="48">
        <f t="shared" si="57"/>
        <v>0</v>
      </c>
      <c r="Q121" s="49">
        <f t="shared" si="58"/>
        <v>0</v>
      </c>
      <c r="R121" s="50">
        <f t="shared" si="59"/>
        <v>0</v>
      </c>
      <c r="S121" s="47">
        <f t="shared" si="60"/>
        <v>0</v>
      </c>
      <c r="T121" s="209">
        <f t="shared" si="61"/>
        <v>0</v>
      </c>
      <c r="U121" s="54">
        <f t="shared" si="1"/>
        <v>0</v>
      </c>
    </row>
    <row r="122" spans="1:21" x14ac:dyDescent="0.25">
      <c r="A122" s="152" t="s">
        <v>66</v>
      </c>
      <c r="B122" s="47">
        <f>'DAY3'!H122</f>
        <v>4</v>
      </c>
      <c r="C122" s="48">
        <v>0</v>
      </c>
      <c r="D122" s="49">
        <v>0</v>
      </c>
      <c r="E122" s="50">
        <v>0</v>
      </c>
      <c r="F122" s="47">
        <v>0</v>
      </c>
      <c r="G122" s="209">
        <v>0</v>
      </c>
      <c r="H122" s="49">
        <f>+(Table16[[#This Row],[OPENING ]]+Table16[[#This Row],[RECEIPTS]]+Table16[[#This Row],[RETURNS]])-(Table16[[#This Row],[EXCHANGED]]+Table16[[#This Row],[SALES]]+Table16[[#This Row],[ISSUES]])</f>
        <v>4</v>
      </c>
      <c r="I122" s="48">
        <v>4</v>
      </c>
      <c r="J122" s="51">
        <f t="shared" si="0"/>
        <v>0</v>
      </c>
      <c r="K122" s="48">
        <f>'DAY3'!K122+'DAY4'!C122</f>
        <v>0</v>
      </c>
      <c r="L122" s="49">
        <f>'DAY3'!L122+'DAY4'!D122</f>
        <v>0</v>
      </c>
      <c r="M122" s="50">
        <f>'DAY3'!M122+'DAY4'!E122</f>
        <v>0</v>
      </c>
      <c r="N122" s="47">
        <f>'DAY3'!N122+'DAY4'!F122</f>
        <v>0</v>
      </c>
      <c r="O122" s="209">
        <f>'DAY3'!O122+'DAY4'!G122</f>
        <v>0</v>
      </c>
      <c r="P122" s="48">
        <f t="shared" si="57"/>
        <v>0</v>
      </c>
      <c r="Q122" s="49">
        <f t="shared" si="58"/>
        <v>0</v>
      </c>
      <c r="R122" s="50">
        <f t="shared" si="59"/>
        <v>0</v>
      </c>
      <c r="S122" s="47">
        <f t="shared" si="60"/>
        <v>0</v>
      </c>
      <c r="T122" s="209">
        <f t="shared" si="61"/>
        <v>0</v>
      </c>
      <c r="U122" s="54">
        <f t="shared" si="1"/>
        <v>0</v>
      </c>
    </row>
    <row r="123" spans="1:21" x14ac:dyDescent="0.25">
      <c r="A123" s="152" t="s">
        <v>68</v>
      </c>
      <c r="B123" s="47">
        <f>'DAY3'!H123</f>
        <v>106</v>
      </c>
      <c r="C123" s="48">
        <v>0</v>
      </c>
      <c r="D123" s="49">
        <v>0</v>
      </c>
      <c r="E123" s="50">
        <v>0</v>
      </c>
      <c r="F123" s="47">
        <v>0</v>
      </c>
      <c r="G123" s="209">
        <v>0</v>
      </c>
      <c r="H123" s="49">
        <f>+(Table16[[#This Row],[OPENING ]]+Table16[[#This Row],[RECEIPTS]]+Table16[[#This Row],[RETURNS]])-(Table16[[#This Row],[EXCHANGED]]+Table16[[#This Row],[SALES]]+Table16[[#This Row],[ISSUES]])</f>
        <v>106</v>
      </c>
      <c r="I123" s="48">
        <v>106</v>
      </c>
      <c r="J123" s="51">
        <f t="shared" si="0"/>
        <v>0</v>
      </c>
      <c r="K123" s="48">
        <f>'DAY3'!K123+'DAY4'!C123</f>
        <v>0</v>
      </c>
      <c r="L123" s="49">
        <f>'DAY3'!L123+'DAY4'!D123</f>
        <v>0</v>
      </c>
      <c r="M123" s="50">
        <f>'DAY3'!M123+'DAY4'!E123</f>
        <v>0</v>
      </c>
      <c r="N123" s="47">
        <f>'DAY3'!N123+'DAY4'!F123</f>
        <v>0</v>
      </c>
      <c r="O123" s="209">
        <f>'DAY3'!O123+'DAY4'!G123</f>
        <v>0</v>
      </c>
      <c r="P123" s="48">
        <f t="shared" si="57"/>
        <v>0</v>
      </c>
      <c r="Q123" s="49">
        <f t="shared" si="58"/>
        <v>0</v>
      </c>
      <c r="R123" s="50">
        <f t="shared" si="59"/>
        <v>0</v>
      </c>
      <c r="S123" s="47">
        <f t="shared" si="60"/>
        <v>0</v>
      </c>
      <c r="T123" s="209">
        <f t="shared" si="61"/>
        <v>0</v>
      </c>
      <c r="U123" s="54">
        <f t="shared" si="1"/>
        <v>0</v>
      </c>
    </row>
    <row r="124" spans="1:21" x14ac:dyDescent="0.25">
      <c r="A124" s="152" t="s">
        <v>69</v>
      </c>
      <c r="B124" s="47">
        <f>'DAY3'!H124</f>
        <v>5</v>
      </c>
      <c r="C124" s="48">
        <v>0</v>
      </c>
      <c r="D124" s="49">
        <v>0</v>
      </c>
      <c r="E124" s="50">
        <v>0</v>
      </c>
      <c r="F124" s="47">
        <v>0</v>
      </c>
      <c r="G124" s="209">
        <v>0</v>
      </c>
      <c r="H124" s="49">
        <f>+(Table16[[#This Row],[OPENING ]]+Table16[[#This Row],[RECEIPTS]]+Table16[[#This Row],[RETURNS]])-(Table16[[#This Row],[EXCHANGED]]+Table16[[#This Row],[SALES]]+Table16[[#This Row],[ISSUES]])</f>
        <v>5</v>
      </c>
      <c r="I124" s="48">
        <v>5</v>
      </c>
      <c r="J124" s="51">
        <f t="shared" si="0"/>
        <v>0</v>
      </c>
      <c r="K124" s="48">
        <f>'DAY3'!K124+'DAY4'!C124</f>
        <v>0</v>
      </c>
      <c r="L124" s="49">
        <f>'DAY3'!L124+'DAY4'!D124</f>
        <v>0</v>
      </c>
      <c r="M124" s="50">
        <f>'DAY3'!M124+'DAY4'!E124</f>
        <v>0</v>
      </c>
      <c r="N124" s="47">
        <f>'DAY3'!N124+'DAY4'!F124</f>
        <v>0</v>
      </c>
      <c r="O124" s="209">
        <f>'DAY3'!O124+'DAY4'!G124</f>
        <v>0</v>
      </c>
      <c r="P124" s="48">
        <f t="shared" si="57"/>
        <v>0</v>
      </c>
      <c r="Q124" s="49">
        <f t="shared" si="58"/>
        <v>0</v>
      </c>
      <c r="R124" s="50">
        <f t="shared" si="59"/>
        <v>0</v>
      </c>
      <c r="S124" s="47">
        <f t="shared" si="60"/>
        <v>0</v>
      </c>
      <c r="T124" s="209">
        <f t="shared" si="61"/>
        <v>0</v>
      </c>
      <c r="U124" s="54">
        <f t="shared" ref="U124:U134" si="62">IFERROR(+H124/(P124+Q124+R124+S124+T124),0)</f>
        <v>0</v>
      </c>
    </row>
    <row r="125" spans="1:21" x14ac:dyDescent="0.25">
      <c r="A125" s="152" t="s">
        <v>70</v>
      </c>
      <c r="B125" s="47">
        <f>'DAY3'!H125</f>
        <v>0</v>
      </c>
      <c r="C125" s="48">
        <v>0</v>
      </c>
      <c r="D125" s="49">
        <v>0</v>
      </c>
      <c r="E125" s="50">
        <v>0</v>
      </c>
      <c r="F125" s="47">
        <v>0</v>
      </c>
      <c r="G125" s="209">
        <v>0</v>
      </c>
      <c r="H125" s="49">
        <f>+(Table16[[#This Row],[OPENING ]]+Table16[[#This Row],[RECEIPTS]]+Table16[[#This Row],[RETURNS]])-(Table16[[#This Row],[EXCHANGED]]+Table16[[#This Row],[SALES]]+Table16[[#This Row],[ISSUES]])</f>
        <v>0</v>
      </c>
      <c r="I125" s="48"/>
      <c r="J125" s="51">
        <f t="shared" si="0"/>
        <v>0</v>
      </c>
      <c r="K125" s="48">
        <f>'DAY3'!K125+'DAY4'!C125</f>
        <v>0</v>
      </c>
      <c r="L125" s="49">
        <f>'DAY3'!L125+'DAY4'!D125</f>
        <v>0</v>
      </c>
      <c r="M125" s="50">
        <f>'DAY3'!M125+'DAY4'!E125</f>
        <v>0</v>
      </c>
      <c r="N125" s="47">
        <f>'DAY3'!N125+'DAY4'!F125</f>
        <v>0</v>
      </c>
      <c r="O125" s="209">
        <f>'DAY3'!O125+'DAY4'!G125</f>
        <v>0</v>
      </c>
      <c r="P125" s="48">
        <f t="shared" si="57"/>
        <v>0</v>
      </c>
      <c r="Q125" s="49">
        <f t="shared" si="58"/>
        <v>0</v>
      </c>
      <c r="R125" s="50">
        <f t="shared" si="59"/>
        <v>0</v>
      </c>
      <c r="S125" s="47">
        <f t="shared" si="60"/>
        <v>0</v>
      </c>
      <c r="T125" s="209">
        <f t="shared" si="61"/>
        <v>0</v>
      </c>
      <c r="U125" s="54">
        <f t="shared" si="62"/>
        <v>0</v>
      </c>
    </row>
    <row r="126" spans="1:21" x14ac:dyDescent="0.25">
      <c r="A126" s="152" t="s">
        <v>33</v>
      </c>
      <c r="B126" s="47">
        <f>'DAY3'!H126</f>
        <v>0</v>
      </c>
      <c r="C126" s="48">
        <v>0</v>
      </c>
      <c r="D126" s="49">
        <v>0</v>
      </c>
      <c r="E126" s="50">
        <v>0</v>
      </c>
      <c r="F126" s="47">
        <v>0</v>
      </c>
      <c r="G126" s="209">
        <v>0</v>
      </c>
      <c r="H126" s="49">
        <f>+(Table16[[#This Row],[OPENING ]]+Table16[[#This Row],[RECEIPTS]]+Table16[[#This Row],[RETURNS]])-(Table16[[#This Row],[EXCHANGED]]+Table16[[#This Row],[SALES]]+Table16[[#This Row],[ISSUES]])</f>
        <v>0</v>
      </c>
      <c r="I126" s="48"/>
      <c r="J126" s="51">
        <f t="shared" si="0"/>
        <v>0</v>
      </c>
      <c r="K126" s="48">
        <f>'DAY3'!K126+'DAY4'!C126</f>
        <v>0</v>
      </c>
      <c r="L126" s="49">
        <f>'DAY3'!L126+'DAY4'!D126</f>
        <v>0</v>
      </c>
      <c r="M126" s="50">
        <f>'DAY3'!M126+'DAY4'!E126</f>
        <v>0</v>
      </c>
      <c r="N126" s="47">
        <f>'DAY3'!N126+'DAY4'!F126</f>
        <v>0</v>
      </c>
      <c r="O126" s="209">
        <f>'DAY3'!O126+'DAY4'!G126</f>
        <v>0</v>
      </c>
      <c r="P126" s="48">
        <f t="shared" si="57"/>
        <v>0</v>
      </c>
      <c r="Q126" s="49">
        <f t="shared" si="58"/>
        <v>0</v>
      </c>
      <c r="R126" s="50">
        <f t="shared" si="59"/>
        <v>0</v>
      </c>
      <c r="S126" s="47">
        <f t="shared" si="60"/>
        <v>0</v>
      </c>
      <c r="T126" s="209">
        <f t="shared" si="61"/>
        <v>0</v>
      </c>
      <c r="U126" s="54">
        <f t="shared" si="62"/>
        <v>0</v>
      </c>
    </row>
    <row r="127" spans="1:21" x14ac:dyDescent="0.25">
      <c r="A127" s="152" t="s">
        <v>96</v>
      </c>
      <c r="B127" s="47">
        <f>'DAY3'!H127</f>
        <v>14.1</v>
      </c>
      <c r="C127" s="48">
        <v>0</v>
      </c>
      <c r="D127" s="49">
        <v>0</v>
      </c>
      <c r="E127" s="50">
        <v>0</v>
      </c>
      <c r="F127" s="47">
        <v>0</v>
      </c>
      <c r="G127" s="209">
        <v>0</v>
      </c>
      <c r="H127" s="49">
        <f>+(Table16[[#This Row],[OPENING ]]+Table16[[#This Row],[RECEIPTS]]+Table16[[#This Row],[RETURNS]])-(Table16[[#This Row],[EXCHANGED]]+Table16[[#This Row],[SALES]]+Table16[[#This Row],[ISSUES]])</f>
        <v>14.1</v>
      </c>
      <c r="I127" s="48">
        <v>14.1</v>
      </c>
      <c r="J127" s="51">
        <f t="shared" si="0"/>
        <v>0</v>
      </c>
      <c r="K127" s="48">
        <f>'DAY3'!K127+'DAY4'!C127</f>
        <v>0</v>
      </c>
      <c r="L127" s="49">
        <f>'DAY3'!L127+'DAY4'!D127</f>
        <v>0</v>
      </c>
      <c r="M127" s="50">
        <f>'DAY3'!M127+'DAY4'!E127</f>
        <v>0</v>
      </c>
      <c r="N127" s="47">
        <f>'DAY3'!N127+'DAY4'!F127</f>
        <v>0</v>
      </c>
      <c r="O127" s="209">
        <f>'DAY3'!O127+'DAY4'!G127</f>
        <v>0</v>
      </c>
      <c r="P127" s="48">
        <f t="shared" si="57"/>
        <v>0</v>
      </c>
      <c r="Q127" s="49">
        <f t="shared" si="58"/>
        <v>0</v>
      </c>
      <c r="R127" s="50">
        <f t="shared" si="59"/>
        <v>0</v>
      </c>
      <c r="S127" s="47">
        <f t="shared" si="60"/>
        <v>0</v>
      </c>
      <c r="T127" s="209">
        <f t="shared" si="61"/>
        <v>0</v>
      </c>
      <c r="U127" s="54">
        <f t="shared" si="62"/>
        <v>0</v>
      </c>
    </row>
    <row r="128" spans="1:21" x14ac:dyDescent="0.25">
      <c r="A128" s="152" t="s">
        <v>118</v>
      </c>
      <c r="B128" s="47">
        <f>'DAY3'!H128</f>
        <v>20</v>
      </c>
      <c r="C128" s="48">
        <v>0</v>
      </c>
      <c r="D128" s="49">
        <v>0</v>
      </c>
      <c r="E128" s="50">
        <v>0</v>
      </c>
      <c r="F128" s="47">
        <v>0</v>
      </c>
      <c r="G128" s="209">
        <v>0</v>
      </c>
      <c r="H128" s="49">
        <f>+(Table16[[#This Row],[OPENING ]]+Table16[[#This Row],[RECEIPTS]]+Table16[[#This Row],[RETURNS]])-(Table16[[#This Row],[EXCHANGED]]+Table16[[#This Row],[SALES]]+Table16[[#This Row],[ISSUES]])</f>
        <v>20</v>
      </c>
      <c r="I128" s="48">
        <v>20</v>
      </c>
      <c r="J128" s="51">
        <f t="shared" si="0"/>
        <v>0</v>
      </c>
      <c r="K128" s="48">
        <f>'DAY3'!K128+'DAY4'!C128</f>
        <v>0</v>
      </c>
      <c r="L128" s="49">
        <f>'DAY3'!L128+'DAY4'!D128</f>
        <v>0</v>
      </c>
      <c r="M128" s="50">
        <f>'DAY3'!M128+'DAY4'!E128</f>
        <v>0</v>
      </c>
      <c r="N128" s="47">
        <f>'DAY3'!N128+'DAY4'!F128</f>
        <v>0</v>
      </c>
      <c r="O128" s="209">
        <f>'DAY3'!O128+'DAY4'!G128</f>
        <v>0</v>
      </c>
      <c r="P128" s="48">
        <f t="shared" si="57"/>
        <v>0</v>
      </c>
      <c r="Q128" s="49">
        <f t="shared" si="58"/>
        <v>0</v>
      </c>
      <c r="R128" s="50">
        <f t="shared" si="59"/>
        <v>0</v>
      </c>
      <c r="S128" s="47">
        <f t="shared" si="60"/>
        <v>0</v>
      </c>
      <c r="T128" s="209">
        <f t="shared" si="61"/>
        <v>0</v>
      </c>
      <c r="U128" s="54">
        <f t="shared" si="62"/>
        <v>0</v>
      </c>
    </row>
    <row r="129" spans="1:21" x14ac:dyDescent="0.25">
      <c r="A129" s="152" t="s">
        <v>119</v>
      </c>
      <c r="B129" s="47">
        <f>'DAY3'!H129</f>
        <v>0</v>
      </c>
      <c r="C129" s="48">
        <v>0</v>
      </c>
      <c r="D129" s="49">
        <v>0</v>
      </c>
      <c r="E129" s="50">
        <v>0</v>
      </c>
      <c r="F129" s="47">
        <v>0</v>
      </c>
      <c r="G129" s="209">
        <v>0</v>
      </c>
      <c r="H129" s="49">
        <f>+(Table16[[#This Row],[OPENING ]]+Table16[[#This Row],[RECEIPTS]]+Table16[[#This Row],[RETURNS]])-(Table16[[#This Row],[EXCHANGED]]+Table16[[#This Row],[SALES]]+Table16[[#This Row],[ISSUES]])</f>
        <v>0</v>
      </c>
      <c r="I129" s="48"/>
      <c r="J129" s="51">
        <f t="shared" si="0"/>
        <v>0</v>
      </c>
      <c r="K129" s="48">
        <f>'DAY3'!K129+'DAY4'!C129</f>
        <v>0</v>
      </c>
      <c r="L129" s="49">
        <f>'DAY3'!L129+'DAY4'!D129</f>
        <v>0</v>
      </c>
      <c r="M129" s="50">
        <f>'DAY3'!M129+'DAY4'!E129</f>
        <v>0</v>
      </c>
      <c r="N129" s="47">
        <f>'DAY3'!N129+'DAY4'!F129</f>
        <v>0</v>
      </c>
      <c r="O129" s="209">
        <f>'DAY3'!O129+'DAY4'!G129</f>
        <v>0</v>
      </c>
      <c r="P129" s="48">
        <f t="shared" si="57"/>
        <v>0</v>
      </c>
      <c r="Q129" s="49">
        <f t="shared" si="58"/>
        <v>0</v>
      </c>
      <c r="R129" s="50">
        <f t="shared" si="59"/>
        <v>0</v>
      </c>
      <c r="S129" s="47">
        <f t="shared" si="60"/>
        <v>0</v>
      </c>
      <c r="T129" s="209">
        <f t="shared" si="61"/>
        <v>0</v>
      </c>
      <c r="U129" s="54">
        <f t="shared" si="62"/>
        <v>0</v>
      </c>
    </row>
    <row r="130" spans="1:21" x14ac:dyDescent="0.25">
      <c r="A130" s="152" t="s">
        <v>172</v>
      </c>
      <c r="B130" s="47">
        <f>'DAY3'!H130</f>
        <v>20</v>
      </c>
      <c r="C130" s="48">
        <v>0</v>
      </c>
      <c r="D130" s="49">
        <v>0</v>
      </c>
      <c r="E130" s="50">
        <v>0</v>
      </c>
      <c r="F130" s="47">
        <v>0</v>
      </c>
      <c r="G130" s="209">
        <v>0</v>
      </c>
      <c r="H130" s="49">
        <f>+(Table16[[#This Row],[OPENING ]]+Table16[[#This Row],[RECEIPTS]]+Table16[[#This Row],[RETURNS]])-(Table16[[#This Row],[EXCHANGED]]+Table16[[#This Row],[SALES]]+Table16[[#This Row],[ISSUES]])</f>
        <v>20</v>
      </c>
      <c r="I130" s="48">
        <v>20</v>
      </c>
      <c r="J130" s="51">
        <f t="shared" si="0"/>
        <v>0</v>
      </c>
      <c r="K130" s="48">
        <f>'DAY3'!K130+'DAY4'!C130</f>
        <v>0</v>
      </c>
      <c r="L130" s="49">
        <f>'DAY3'!L130+'DAY4'!D130</f>
        <v>0</v>
      </c>
      <c r="M130" s="50">
        <f>'DAY3'!M130+'DAY4'!E130</f>
        <v>0</v>
      </c>
      <c r="N130" s="47">
        <f>'DAY3'!N130+'DAY4'!F130</f>
        <v>0</v>
      </c>
      <c r="O130" s="209">
        <f>'DAY3'!O130+'DAY4'!G130</f>
        <v>0</v>
      </c>
      <c r="P130" s="48">
        <f t="shared" si="57"/>
        <v>0</v>
      </c>
      <c r="Q130" s="49">
        <f t="shared" si="58"/>
        <v>0</v>
      </c>
      <c r="R130" s="50">
        <f t="shared" si="59"/>
        <v>0</v>
      </c>
      <c r="S130" s="47">
        <f t="shared" si="60"/>
        <v>0</v>
      </c>
      <c r="T130" s="209">
        <f t="shared" si="61"/>
        <v>0</v>
      </c>
      <c r="U130" s="54">
        <f t="shared" si="62"/>
        <v>0</v>
      </c>
    </row>
    <row r="131" spans="1:21" x14ac:dyDescent="0.25">
      <c r="A131" s="152" t="s">
        <v>143</v>
      </c>
      <c r="B131" s="47">
        <f>'DAY3'!H131</f>
        <v>0</v>
      </c>
      <c r="C131" s="48">
        <v>0</v>
      </c>
      <c r="D131" s="49">
        <v>0</v>
      </c>
      <c r="E131" s="50">
        <v>0</v>
      </c>
      <c r="F131" s="47">
        <v>0</v>
      </c>
      <c r="G131" s="209">
        <v>0</v>
      </c>
      <c r="H131" s="49">
        <f>+(Table16[[#This Row],[OPENING ]]+Table16[[#This Row],[RECEIPTS]]+Table16[[#This Row],[RETURNS]])-(Table16[[#This Row],[EXCHANGED]]+Table16[[#This Row],[SALES]]+Table16[[#This Row],[ISSUES]])</f>
        <v>0</v>
      </c>
      <c r="I131" s="48"/>
      <c r="J131" s="51">
        <f t="shared" si="0"/>
        <v>0</v>
      </c>
      <c r="K131" s="48">
        <f>'DAY3'!K131+'DAY4'!C131</f>
        <v>0</v>
      </c>
      <c r="L131" s="49">
        <f>'DAY3'!L131+'DAY4'!D131</f>
        <v>0</v>
      </c>
      <c r="M131" s="50">
        <f>'DAY3'!M131+'DAY4'!E131</f>
        <v>0</v>
      </c>
      <c r="N131" s="47">
        <f>'DAY3'!N131+'DAY4'!F131</f>
        <v>0</v>
      </c>
      <c r="O131" s="209">
        <f>'DAY3'!O131+'DAY4'!G131</f>
        <v>0</v>
      </c>
      <c r="P131" s="48">
        <f t="shared" si="57"/>
        <v>0</v>
      </c>
      <c r="Q131" s="49">
        <f t="shared" si="58"/>
        <v>0</v>
      </c>
      <c r="R131" s="50">
        <f t="shared" si="59"/>
        <v>0</v>
      </c>
      <c r="S131" s="47">
        <f t="shared" si="60"/>
        <v>0</v>
      </c>
      <c r="T131" s="209">
        <f t="shared" si="61"/>
        <v>0</v>
      </c>
      <c r="U131" s="54">
        <f t="shared" si="62"/>
        <v>0</v>
      </c>
    </row>
    <row r="132" spans="1:21" x14ac:dyDescent="0.25">
      <c r="A132" s="152" t="s">
        <v>144</v>
      </c>
      <c r="B132" s="47">
        <f>'DAY3'!H132</f>
        <v>0</v>
      </c>
      <c r="C132" s="48">
        <v>0</v>
      </c>
      <c r="D132" s="49">
        <v>0</v>
      </c>
      <c r="E132" s="50">
        <v>0</v>
      </c>
      <c r="F132" s="47">
        <v>0</v>
      </c>
      <c r="G132" s="209">
        <v>0</v>
      </c>
      <c r="H132" s="49">
        <f>+(Table16[[#This Row],[OPENING ]]+Table16[[#This Row],[RECEIPTS]]+Table16[[#This Row],[RETURNS]])-(Table16[[#This Row],[EXCHANGED]]+Table16[[#This Row],[SALES]]+Table16[[#This Row],[ISSUES]])</f>
        <v>0</v>
      </c>
      <c r="I132" s="48"/>
      <c r="J132" s="51">
        <f t="shared" ref="J132:J134" si="63">+I132-H132</f>
        <v>0</v>
      </c>
      <c r="K132" s="48">
        <f>'DAY3'!K132+'DAY4'!C132</f>
        <v>0</v>
      </c>
      <c r="L132" s="49">
        <f>'DAY3'!L132+'DAY4'!D132</f>
        <v>0</v>
      </c>
      <c r="M132" s="50">
        <f>'DAY3'!M132+'DAY4'!E132</f>
        <v>0</v>
      </c>
      <c r="N132" s="47">
        <f>'DAY3'!N132+'DAY4'!F132</f>
        <v>0</v>
      </c>
      <c r="O132" s="209">
        <f>'DAY3'!O132+'DAY4'!G132</f>
        <v>0</v>
      </c>
      <c r="P132" s="48">
        <f t="shared" si="57"/>
        <v>0</v>
      </c>
      <c r="Q132" s="49">
        <f t="shared" si="58"/>
        <v>0</v>
      </c>
      <c r="R132" s="50">
        <f t="shared" si="59"/>
        <v>0</v>
      </c>
      <c r="S132" s="47">
        <f t="shared" si="60"/>
        <v>0</v>
      </c>
      <c r="T132" s="209">
        <f t="shared" si="61"/>
        <v>0</v>
      </c>
      <c r="U132" s="54">
        <f t="shared" si="62"/>
        <v>0</v>
      </c>
    </row>
    <row r="133" spans="1:21" x14ac:dyDescent="0.25">
      <c r="A133" s="152" t="s">
        <v>173</v>
      </c>
      <c r="B133" s="47">
        <f>'DAY3'!H133</f>
        <v>0</v>
      </c>
      <c r="C133" s="48">
        <v>0</v>
      </c>
      <c r="D133" s="49">
        <v>0</v>
      </c>
      <c r="E133" s="50">
        <v>0</v>
      </c>
      <c r="F133" s="47">
        <v>0</v>
      </c>
      <c r="G133" s="209">
        <v>0</v>
      </c>
      <c r="H133" s="49">
        <f>+(Table16[[#This Row],[OPENING ]]+Table16[[#This Row],[RECEIPTS]]+Table16[[#This Row],[RETURNS]])-(Table16[[#This Row],[EXCHANGED]]+Table16[[#This Row],[SALES]]+Table16[[#This Row],[ISSUES]])</f>
        <v>0</v>
      </c>
      <c r="I133" s="48"/>
      <c r="J133" s="51">
        <f>+I133-H133</f>
        <v>0</v>
      </c>
      <c r="K133" s="48">
        <f>'DAY3'!K133+'DAY4'!C133</f>
        <v>0</v>
      </c>
      <c r="L133" s="49">
        <f>'DAY3'!L133+'DAY4'!D133</f>
        <v>0</v>
      </c>
      <c r="M133" s="50">
        <f>'DAY3'!M133+'DAY4'!E133</f>
        <v>0</v>
      </c>
      <c r="N133" s="47">
        <f>'DAY3'!N133+'DAY4'!F133</f>
        <v>0</v>
      </c>
      <c r="O133" s="209">
        <f>'DAY3'!O133+'DAY4'!G133</f>
        <v>0</v>
      </c>
      <c r="P133" s="48">
        <f t="shared" si="57"/>
        <v>0</v>
      </c>
      <c r="Q133" s="49">
        <f t="shared" si="58"/>
        <v>0</v>
      </c>
      <c r="R133" s="50">
        <f t="shared" si="59"/>
        <v>0</v>
      </c>
      <c r="S133" s="47">
        <f t="shared" si="60"/>
        <v>0</v>
      </c>
      <c r="T133" s="209">
        <f t="shared" si="61"/>
        <v>0</v>
      </c>
      <c r="U133" s="54">
        <f t="shared" si="62"/>
        <v>0</v>
      </c>
    </row>
    <row r="134" spans="1:21" ht="16.5" x14ac:dyDescent="0.3">
      <c r="A134" s="327" t="s">
        <v>98</v>
      </c>
      <c r="B134" s="72">
        <f>'DAY3'!H134</f>
        <v>0</v>
      </c>
      <c r="C134" s="73">
        <v>0</v>
      </c>
      <c r="D134" s="74">
        <v>0</v>
      </c>
      <c r="E134" s="75">
        <v>0</v>
      </c>
      <c r="F134" s="72">
        <v>0</v>
      </c>
      <c r="G134" s="210">
        <v>0</v>
      </c>
      <c r="H134" s="74">
        <f>+(Table16[[#This Row],[OPENING ]]+Table16[[#This Row],[RECEIPTS]]+Table16[[#This Row],[RETURNS]])-(Table16[[#This Row],[EXCHANGED]]+Table16[[#This Row],[SALES]]+Table16[[#This Row],[ISSUES]])</f>
        <v>0</v>
      </c>
      <c r="I134" s="73"/>
      <c r="J134" s="76">
        <f t="shared" si="63"/>
        <v>0</v>
      </c>
      <c r="K134" s="73">
        <f>'DAY3'!K134+'DAY4'!C134</f>
        <v>0</v>
      </c>
      <c r="L134" s="74">
        <f>'DAY3'!L134+'DAY4'!D134</f>
        <v>0</v>
      </c>
      <c r="M134" s="75">
        <f>'DAY3'!M134+'DAY4'!E134</f>
        <v>0</v>
      </c>
      <c r="N134" s="72">
        <f>'DAY3'!N134+'DAY4'!F134</f>
        <v>0</v>
      </c>
      <c r="O134" s="210">
        <f>'DAY3'!O134+'DAY4'!G134</f>
        <v>0</v>
      </c>
      <c r="P134" s="73">
        <f t="shared" si="57"/>
        <v>0</v>
      </c>
      <c r="Q134" s="74">
        <f t="shared" si="58"/>
        <v>0</v>
      </c>
      <c r="R134" s="75">
        <f t="shared" si="59"/>
        <v>0</v>
      </c>
      <c r="S134" s="72">
        <f t="shared" si="60"/>
        <v>0</v>
      </c>
      <c r="T134" s="210">
        <f t="shared" si="61"/>
        <v>0</v>
      </c>
      <c r="U134" s="92">
        <f t="shared" si="62"/>
        <v>0</v>
      </c>
    </row>
    <row r="135" spans="1:21" x14ac:dyDescent="0.25">
      <c r="A135" s="308" t="s">
        <v>127</v>
      </c>
      <c r="B135" s="72">
        <f>'DAY3'!H135</f>
        <v>42.2</v>
      </c>
      <c r="C135" s="73">
        <v>0</v>
      </c>
      <c r="D135" s="74">
        <v>0</v>
      </c>
      <c r="E135" s="75">
        <v>0</v>
      </c>
      <c r="F135" s="72">
        <v>0</v>
      </c>
      <c r="G135" s="210">
        <v>0</v>
      </c>
      <c r="H135" s="74">
        <f>+(Table16[[#This Row],[OPENING ]]+Table16[[#This Row],[RECEIPTS]]+Table16[[#This Row],[RETURNS]])-(Table16[[#This Row],[EXCHANGED]]+Table16[[#This Row],[SALES]]+Table16[[#This Row],[ISSUES]])</f>
        <v>42.2</v>
      </c>
      <c r="I135" s="48">
        <v>42.2</v>
      </c>
      <c r="J135" s="51">
        <f t="shared" ref="J135:J156" si="64">+I135-H135</f>
        <v>0</v>
      </c>
      <c r="K135" s="73">
        <f>'DAY3'!K157+'DAY4'!C135</f>
        <v>0</v>
      </c>
      <c r="L135" s="74">
        <f>'DAY3'!L157+'DAY4'!D135</f>
        <v>0</v>
      </c>
      <c r="M135" s="75">
        <f>'DAY3'!M157+'DAY4'!E135</f>
        <v>0</v>
      </c>
      <c r="N135" s="72">
        <f>'DAY3'!N157+'DAY4'!F135</f>
        <v>0</v>
      </c>
      <c r="O135" s="210">
        <f>'DAY3'!O157+'DAY4'!G135</f>
        <v>1559.5</v>
      </c>
      <c r="P135" s="73">
        <f t="shared" ref="P135:P156" si="65">+K135/4</f>
        <v>0</v>
      </c>
      <c r="Q135" s="74">
        <f t="shared" ref="Q135:Q156" si="66">+L135/4</f>
        <v>0</v>
      </c>
      <c r="R135" s="75">
        <f t="shared" ref="R135:R156" si="67">+M135/4</f>
        <v>0</v>
      </c>
      <c r="S135" s="72">
        <f t="shared" ref="S135:S156" si="68">+N135/4</f>
        <v>0</v>
      </c>
      <c r="T135" s="210">
        <f t="shared" ref="T135:T156" si="69">+O135/4</f>
        <v>389.875</v>
      </c>
      <c r="U135" s="92">
        <f t="shared" ref="U135:U156" si="70">IFERROR(+H135/(P135+Q135+R135+S135+T135),0)</f>
        <v>0.10823982045527414</v>
      </c>
    </row>
    <row r="136" spans="1:21" x14ac:dyDescent="0.25">
      <c r="A136" s="308" t="s">
        <v>128</v>
      </c>
      <c r="B136" s="72">
        <f>'DAY3'!H136</f>
        <v>220.5</v>
      </c>
      <c r="C136" s="73">
        <v>0</v>
      </c>
      <c r="D136" s="74">
        <v>0</v>
      </c>
      <c r="E136" s="75">
        <v>0</v>
      </c>
      <c r="F136" s="72">
        <v>0</v>
      </c>
      <c r="G136" s="210">
        <v>0</v>
      </c>
      <c r="H136" s="74">
        <f>+(Table16[[#This Row],[OPENING ]]+Table16[[#This Row],[RECEIPTS]]+Table16[[#This Row],[RETURNS]])-(Table16[[#This Row],[EXCHANGED]]+Table16[[#This Row],[SALES]]+Table16[[#This Row],[ISSUES]])</f>
        <v>220.5</v>
      </c>
      <c r="I136" s="48">
        <v>220.5</v>
      </c>
      <c r="J136" s="51">
        <f t="shared" si="64"/>
        <v>0</v>
      </c>
      <c r="K136" s="73">
        <f>'DAY3'!K158+'DAY4'!C136</f>
        <v>0</v>
      </c>
      <c r="L136" s="74">
        <f>'DAY3'!L158+'DAY4'!D136</f>
        <v>138</v>
      </c>
      <c r="M136" s="75">
        <f>'DAY3'!M158+'DAY4'!E136</f>
        <v>0</v>
      </c>
      <c r="N136" s="72">
        <f>'DAY3'!N158+'DAY4'!F136</f>
        <v>0</v>
      </c>
      <c r="O136" s="210">
        <f>'DAY3'!O158+'DAY4'!G136</f>
        <v>2410.94</v>
      </c>
      <c r="P136" s="73">
        <f t="shared" si="65"/>
        <v>0</v>
      </c>
      <c r="Q136" s="74">
        <f t="shared" si="66"/>
        <v>34.5</v>
      </c>
      <c r="R136" s="75">
        <f t="shared" si="67"/>
        <v>0</v>
      </c>
      <c r="S136" s="72">
        <f t="shared" si="68"/>
        <v>0</v>
      </c>
      <c r="T136" s="210">
        <f t="shared" si="69"/>
        <v>602.73500000000001</v>
      </c>
      <c r="U136" s="92">
        <f t="shared" si="70"/>
        <v>0.34602619127951229</v>
      </c>
    </row>
    <row r="137" spans="1:21" x14ac:dyDescent="0.25">
      <c r="A137" s="308" t="s">
        <v>126</v>
      </c>
      <c r="B137" s="72">
        <f>'DAY3'!H137</f>
        <v>63.2</v>
      </c>
      <c r="C137" s="73">
        <v>0</v>
      </c>
      <c r="D137" s="74">
        <v>0</v>
      </c>
      <c r="E137" s="75">
        <v>0</v>
      </c>
      <c r="F137" s="72">
        <v>0</v>
      </c>
      <c r="G137" s="210">
        <v>0</v>
      </c>
      <c r="H137" s="74">
        <f>+(Table16[[#This Row],[OPENING ]]+Table16[[#This Row],[RECEIPTS]]+Table16[[#This Row],[RETURNS]])-(Table16[[#This Row],[EXCHANGED]]+Table16[[#This Row],[SALES]]+Table16[[#This Row],[ISSUES]])</f>
        <v>63.2</v>
      </c>
      <c r="I137" s="48">
        <v>63.2</v>
      </c>
      <c r="J137" s="51">
        <f t="shared" si="64"/>
        <v>0</v>
      </c>
      <c r="K137" s="73">
        <f>'DAY3'!K159+'DAY4'!C137</f>
        <v>0</v>
      </c>
      <c r="L137" s="74">
        <f>'DAY3'!L159+'DAY4'!D137</f>
        <v>0</v>
      </c>
      <c r="M137" s="75">
        <f>'DAY3'!M159+'DAY4'!E137</f>
        <v>0</v>
      </c>
      <c r="N137" s="72">
        <f>'DAY3'!N159+'DAY4'!F137</f>
        <v>0</v>
      </c>
      <c r="O137" s="210">
        <f>'DAY3'!O159+'DAY4'!G137</f>
        <v>0</v>
      </c>
      <c r="P137" s="73">
        <f t="shared" si="65"/>
        <v>0</v>
      </c>
      <c r="Q137" s="74">
        <f t="shared" si="66"/>
        <v>0</v>
      </c>
      <c r="R137" s="75">
        <f t="shared" si="67"/>
        <v>0</v>
      </c>
      <c r="S137" s="72">
        <f t="shared" si="68"/>
        <v>0</v>
      </c>
      <c r="T137" s="210">
        <f t="shared" si="69"/>
        <v>0</v>
      </c>
      <c r="U137" s="92">
        <f t="shared" si="70"/>
        <v>0</v>
      </c>
    </row>
    <row r="138" spans="1:21" x14ac:dyDescent="0.25">
      <c r="A138" s="308" t="s">
        <v>148</v>
      </c>
      <c r="B138" s="72">
        <f>'DAY3'!H138</f>
        <v>17.5</v>
      </c>
      <c r="C138" s="73">
        <v>0</v>
      </c>
      <c r="D138" s="74">
        <v>0</v>
      </c>
      <c r="E138" s="75">
        <v>0</v>
      </c>
      <c r="F138" s="72">
        <v>0</v>
      </c>
      <c r="G138" s="210">
        <v>0</v>
      </c>
      <c r="H138" s="74">
        <f>+(Table16[[#This Row],[OPENING ]]+Table16[[#This Row],[RECEIPTS]]+Table16[[#This Row],[RETURNS]])-(Table16[[#This Row],[EXCHANGED]]+Table16[[#This Row],[SALES]]+Table16[[#This Row],[ISSUES]])</f>
        <v>17.5</v>
      </c>
      <c r="I138" s="48">
        <v>17.5</v>
      </c>
      <c r="J138" s="51">
        <f t="shared" si="64"/>
        <v>0</v>
      </c>
      <c r="K138" s="73">
        <f>'DAY3'!K160+'DAY4'!C138</f>
        <v>0</v>
      </c>
      <c r="L138" s="74">
        <f>'DAY3'!L160+'DAY4'!D138</f>
        <v>0</v>
      </c>
      <c r="M138" s="75">
        <f>'DAY3'!M160+'DAY4'!E138</f>
        <v>0</v>
      </c>
      <c r="N138" s="72">
        <f>'DAY3'!N160+'DAY4'!F138</f>
        <v>0</v>
      </c>
      <c r="O138" s="210">
        <f>'DAY3'!O160+'DAY4'!G138</f>
        <v>0</v>
      </c>
      <c r="P138" s="73">
        <f t="shared" si="65"/>
        <v>0</v>
      </c>
      <c r="Q138" s="74">
        <f t="shared" si="66"/>
        <v>0</v>
      </c>
      <c r="R138" s="75">
        <f t="shared" si="67"/>
        <v>0</v>
      </c>
      <c r="S138" s="72">
        <f t="shared" si="68"/>
        <v>0</v>
      </c>
      <c r="T138" s="210">
        <f t="shared" si="69"/>
        <v>0</v>
      </c>
      <c r="U138" s="92">
        <f t="shared" si="70"/>
        <v>0</v>
      </c>
    </row>
    <row r="139" spans="1:21" x14ac:dyDescent="0.25">
      <c r="A139" s="308" t="s">
        <v>160</v>
      </c>
      <c r="B139" s="72">
        <f>'DAY3'!H139</f>
        <v>14.7</v>
      </c>
      <c r="C139" s="73">
        <v>0</v>
      </c>
      <c r="D139" s="74">
        <v>0</v>
      </c>
      <c r="E139" s="75">
        <v>0</v>
      </c>
      <c r="F139" s="72">
        <v>0</v>
      </c>
      <c r="G139" s="210">
        <v>0</v>
      </c>
      <c r="H139" s="74">
        <f>+(Table16[[#This Row],[OPENING ]]+Table16[[#This Row],[RECEIPTS]]+Table16[[#This Row],[RETURNS]])-(Table16[[#This Row],[EXCHANGED]]+Table16[[#This Row],[SALES]]+Table16[[#This Row],[ISSUES]])</f>
        <v>14.7</v>
      </c>
      <c r="I139" s="48">
        <v>14.7</v>
      </c>
      <c r="J139" s="51">
        <f t="shared" si="64"/>
        <v>0</v>
      </c>
      <c r="K139" s="73">
        <f>'DAY3'!K161+'DAY4'!C139</f>
        <v>0</v>
      </c>
      <c r="L139" s="74">
        <f>'DAY3'!L161+'DAY4'!D139</f>
        <v>0</v>
      </c>
      <c r="M139" s="75">
        <f>'DAY3'!M161+'DAY4'!E139</f>
        <v>0</v>
      </c>
      <c r="N139" s="72">
        <f>'DAY3'!N161+'DAY4'!F139</f>
        <v>0</v>
      </c>
      <c r="O139" s="210">
        <f>'DAY3'!O161+'DAY4'!G139</f>
        <v>0</v>
      </c>
      <c r="P139" s="73">
        <f t="shared" si="65"/>
        <v>0</v>
      </c>
      <c r="Q139" s="74">
        <f t="shared" si="66"/>
        <v>0</v>
      </c>
      <c r="R139" s="75">
        <f t="shared" si="67"/>
        <v>0</v>
      </c>
      <c r="S139" s="72">
        <f t="shared" si="68"/>
        <v>0</v>
      </c>
      <c r="T139" s="210">
        <f t="shared" si="69"/>
        <v>0</v>
      </c>
      <c r="U139" s="92">
        <f t="shared" si="70"/>
        <v>0</v>
      </c>
    </row>
    <row r="140" spans="1:21" x14ac:dyDescent="0.25">
      <c r="A140" s="308" t="s">
        <v>161</v>
      </c>
      <c r="B140" s="72">
        <f>'DAY3'!H140</f>
        <v>0</v>
      </c>
      <c r="C140" s="73">
        <v>0</v>
      </c>
      <c r="D140" s="74">
        <v>0</v>
      </c>
      <c r="E140" s="75">
        <v>0</v>
      </c>
      <c r="F140" s="72">
        <v>0</v>
      </c>
      <c r="G140" s="210">
        <v>0</v>
      </c>
      <c r="H140" s="74">
        <f>+(Table16[[#This Row],[OPENING ]]+Table16[[#This Row],[RECEIPTS]]+Table16[[#This Row],[RETURNS]])-(Table16[[#This Row],[EXCHANGED]]+Table16[[#This Row],[SALES]]+Table16[[#This Row],[ISSUES]])</f>
        <v>0</v>
      </c>
      <c r="I140" s="48"/>
      <c r="J140" s="51">
        <f t="shared" si="64"/>
        <v>0</v>
      </c>
      <c r="K140" s="73">
        <f>'DAY3'!K162+'DAY4'!C140</f>
        <v>0</v>
      </c>
      <c r="L140" s="74">
        <f>'DAY3'!L162+'DAY4'!D140</f>
        <v>0</v>
      </c>
      <c r="M140" s="75">
        <f>'DAY3'!M162+'DAY4'!E140</f>
        <v>0</v>
      </c>
      <c r="N140" s="72">
        <f>'DAY3'!N162+'DAY4'!F140</f>
        <v>0</v>
      </c>
      <c r="O140" s="210">
        <f>'DAY3'!O162+'DAY4'!G140</f>
        <v>0</v>
      </c>
      <c r="P140" s="73">
        <f t="shared" si="65"/>
        <v>0</v>
      </c>
      <c r="Q140" s="74">
        <f t="shared" si="66"/>
        <v>0</v>
      </c>
      <c r="R140" s="75">
        <f t="shared" si="67"/>
        <v>0</v>
      </c>
      <c r="S140" s="72">
        <f t="shared" si="68"/>
        <v>0</v>
      </c>
      <c r="T140" s="210">
        <f t="shared" si="69"/>
        <v>0</v>
      </c>
      <c r="U140" s="92">
        <f t="shared" si="70"/>
        <v>0</v>
      </c>
    </row>
    <row r="141" spans="1:21" x14ac:dyDescent="0.25">
      <c r="A141" s="308" t="s">
        <v>170</v>
      </c>
      <c r="B141" s="72">
        <f>'DAY3'!H141</f>
        <v>115.5</v>
      </c>
      <c r="C141" s="73">
        <v>0</v>
      </c>
      <c r="D141" s="74">
        <v>0</v>
      </c>
      <c r="E141" s="75">
        <v>0</v>
      </c>
      <c r="F141" s="72">
        <v>0</v>
      </c>
      <c r="G141" s="210">
        <v>0</v>
      </c>
      <c r="H141" s="74">
        <f>+(Table16[[#This Row],[OPENING ]]+Table16[[#This Row],[RECEIPTS]]+Table16[[#This Row],[RETURNS]])-(Table16[[#This Row],[EXCHANGED]]+Table16[[#This Row],[SALES]]+Table16[[#This Row],[ISSUES]])</f>
        <v>115.5</v>
      </c>
      <c r="I141" s="48">
        <v>115.5</v>
      </c>
      <c r="J141" s="51">
        <f t="shared" si="64"/>
        <v>0</v>
      </c>
      <c r="K141" s="73">
        <f>'DAY3'!K163+'DAY4'!C141</f>
        <v>0</v>
      </c>
      <c r="L141" s="74">
        <f>'DAY3'!L163+'DAY4'!D141</f>
        <v>0</v>
      </c>
      <c r="M141" s="75">
        <f>'DAY3'!M163+'DAY4'!E141</f>
        <v>0</v>
      </c>
      <c r="N141" s="72">
        <f>'DAY3'!N163+'DAY4'!F141</f>
        <v>0</v>
      </c>
      <c r="O141" s="210">
        <f>'DAY3'!O163+'DAY4'!G141</f>
        <v>0</v>
      </c>
      <c r="P141" s="73">
        <f t="shared" si="65"/>
        <v>0</v>
      </c>
      <c r="Q141" s="74">
        <f t="shared" si="66"/>
        <v>0</v>
      </c>
      <c r="R141" s="75">
        <f t="shared" si="67"/>
        <v>0</v>
      </c>
      <c r="S141" s="72">
        <f t="shared" si="68"/>
        <v>0</v>
      </c>
      <c r="T141" s="210">
        <f t="shared" si="69"/>
        <v>0</v>
      </c>
      <c r="U141" s="92">
        <f t="shared" si="70"/>
        <v>0</v>
      </c>
    </row>
    <row r="142" spans="1:21" x14ac:dyDescent="0.25">
      <c r="A142" s="308" t="s">
        <v>171</v>
      </c>
      <c r="B142" s="72">
        <f>'DAY3'!H142</f>
        <v>81.5</v>
      </c>
      <c r="C142" s="73">
        <v>0</v>
      </c>
      <c r="D142" s="74">
        <v>0</v>
      </c>
      <c r="E142" s="75">
        <v>0</v>
      </c>
      <c r="F142" s="72">
        <v>0</v>
      </c>
      <c r="G142" s="210">
        <v>0</v>
      </c>
      <c r="H142" s="74">
        <f>+(Table16[[#This Row],[OPENING ]]+Table16[[#This Row],[RECEIPTS]]+Table16[[#This Row],[RETURNS]])-(Table16[[#This Row],[EXCHANGED]]+Table16[[#This Row],[SALES]]+Table16[[#This Row],[ISSUES]])</f>
        <v>81.5</v>
      </c>
      <c r="I142" s="48">
        <v>81.5</v>
      </c>
      <c r="J142" s="51">
        <f t="shared" si="64"/>
        <v>0</v>
      </c>
      <c r="K142" s="73">
        <f>'DAY3'!K164+'DAY4'!C142</f>
        <v>0</v>
      </c>
      <c r="L142" s="74">
        <f>'DAY3'!L164+'DAY4'!D142</f>
        <v>0</v>
      </c>
      <c r="M142" s="75">
        <f>'DAY3'!M164+'DAY4'!E142</f>
        <v>0</v>
      </c>
      <c r="N142" s="72">
        <f>'DAY3'!N164+'DAY4'!F142</f>
        <v>0</v>
      </c>
      <c r="O142" s="210">
        <f>'DAY3'!O164+'DAY4'!G142</f>
        <v>0</v>
      </c>
      <c r="P142" s="73">
        <f t="shared" si="65"/>
        <v>0</v>
      </c>
      <c r="Q142" s="74">
        <f t="shared" si="66"/>
        <v>0</v>
      </c>
      <c r="R142" s="75">
        <f t="shared" si="67"/>
        <v>0</v>
      </c>
      <c r="S142" s="72">
        <f t="shared" si="68"/>
        <v>0</v>
      </c>
      <c r="T142" s="210">
        <f t="shared" si="69"/>
        <v>0</v>
      </c>
      <c r="U142" s="92">
        <f t="shared" si="70"/>
        <v>0</v>
      </c>
    </row>
    <row r="143" spans="1:21" x14ac:dyDescent="0.25">
      <c r="A143" s="308">
        <v>0</v>
      </c>
      <c r="B143" s="72">
        <f>'DAY3'!H143</f>
        <v>0</v>
      </c>
      <c r="C143" s="73">
        <v>0</v>
      </c>
      <c r="D143" s="74">
        <v>0</v>
      </c>
      <c r="E143" s="75">
        <v>0</v>
      </c>
      <c r="F143" s="72">
        <v>0</v>
      </c>
      <c r="G143" s="210">
        <v>0</v>
      </c>
      <c r="H143" s="74">
        <f>+(Table16[[#This Row],[OPENING ]]+Table16[[#This Row],[RECEIPTS]]+Table16[[#This Row],[RETURNS]])-(Table16[[#This Row],[EXCHANGED]]+Table16[[#This Row],[SALES]]+Table16[[#This Row],[ISSUES]])</f>
        <v>0</v>
      </c>
      <c r="I143" s="48">
        <v>0</v>
      </c>
      <c r="J143" s="51">
        <f t="shared" si="64"/>
        <v>0</v>
      </c>
      <c r="K143" s="73">
        <f>'DAY3'!K165+'DAY4'!C143</f>
        <v>0</v>
      </c>
      <c r="L143" s="74">
        <f>'DAY3'!L165+'DAY4'!D143</f>
        <v>0</v>
      </c>
      <c r="M143" s="75">
        <f>'DAY3'!M165+'DAY4'!E143</f>
        <v>0</v>
      </c>
      <c r="N143" s="72">
        <f>'DAY3'!N165+'DAY4'!F143</f>
        <v>0</v>
      </c>
      <c r="O143" s="210">
        <f>'DAY3'!O165+'DAY4'!G143</f>
        <v>0</v>
      </c>
      <c r="P143" s="73">
        <f t="shared" si="65"/>
        <v>0</v>
      </c>
      <c r="Q143" s="74">
        <f t="shared" si="66"/>
        <v>0</v>
      </c>
      <c r="R143" s="75">
        <f t="shared" si="67"/>
        <v>0</v>
      </c>
      <c r="S143" s="72">
        <f t="shared" si="68"/>
        <v>0</v>
      </c>
      <c r="T143" s="210">
        <f t="shared" si="69"/>
        <v>0</v>
      </c>
      <c r="U143" s="92">
        <f t="shared" si="70"/>
        <v>0</v>
      </c>
    </row>
    <row r="144" spans="1:21" x14ac:dyDescent="0.25">
      <c r="A144" s="308" t="s">
        <v>113</v>
      </c>
      <c r="B144" s="72">
        <f>'DAY3'!H144</f>
        <v>0</v>
      </c>
      <c r="C144" s="73">
        <v>0</v>
      </c>
      <c r="D144" s="74">
        <v>0</v>
      </c>
      <c r="E144" s="75">
        <v>0</v>
      </c>
      <c r="F144" s="72">
        <v>0</v>
      </c>
      <c r="G144" s="210">
        <v>0</v>
      </c>
      <c r="H144" s="74">
        <f>+(Table16[[#This Row],[OPENING ]]+Table16[[#This Row],[RECEIPTS]]+Table16[[#This Row],[RETURNS]])-(Table16[[#This Row],[EXCHANGED]]+Table16[[#This Row],[SALES]]+Table16[[#This Row],[ISSUES]])</f>
        <v>0</v>
      </c>
      <c r="I144" s="48"/>
      <c r="J144" s="51">
        <f t="shared" si="64"/>
        <v>0</v>
      </c>
      <c r="K144" s="73">
        <f>'DAY3'!K166+'DAY4'!C144</f>
        <v>0</v>
      </c>
      <c r="L144" s="74">
        <f>'DAY3'!L166+'DAY4'!D144</f>
        <v>0</v>
      </c>
      <c r="M144" s="75">
        <f>'DAY3'!M166+'DAY4'!E144</f>
        <v>0</v>
      </c>
      <c r="N144" s="72">
        <f>'DAY3'!N166+'DAY4'!F144</f>
        <v>0</v>
      </c>
      <c r="O144" s="210">
        <f>'DAY3'!O166+'DAY4'!G144</f>
        <v>0</v>
      </c>
      <c r="P144" s="73">
        <f t="shared" si="65"/>
        <v>0</v>
      </c>
      <c r="Q144" s="74">
        <f t="shared" si="66"/>
        <v>0</v>
      </c>
      <c r="R144" s="75">
        <f t="shared" si="67"/>
        <v>0</v>
      </c>
      <c r="S144" s="72">
        <f t="shared" si="68"/>
        <v>0</v>
      </c>
      <c r="T144" s="210">
        <f t="shared" si="69"/>
        <v>0</v>
      </c>
      <c r="U144" s="92">
        <f t="shared" si="70"/>
        <v>0</v>
      </c>
    </row>
    <row r="145" spans="1:21" x14ac:dyDescent="0.25">
      <c r="A145" s="308"/>
      <c r="B145" s="72">
        <f>'DAY3'!H145</f>
        <v>0</v>
      </c>
      <c r="C145" s="73">
        <v>0</v>
      </c>
      <c r="D145" s="74">
        <v>0</v>
      </c>
      <c r="E145" s="75">
        <v>0</v>
      </c>
      <c r="F145" s="72">
        <v>0</v>
      </c>
      <c r="G145" s="210">
        <v>0</v>
      </c>
      <c r="H145" s="74">
        <f>+(Table16[[#This Row],[OPENING ]]+Table16[[#This Row],[RECEIPTS]]+Table16[[#This Row],[RETURNS]])-(Table16[[#This Row],[EXCHANGED]]+Table16[[#This Row],[SALES]]+Table16[[#This Row],[ISSUES]])</f>
        <v>0</v>
      </c>
      <c r="I145" s="48"/>
      <c r="J145" s="51">
        <f t="shared" si="64"/>
        <v>0</v>
      </c>
      <c r="K145" s="73">
        <f>'DAY3'!K167+'DAY4'!C145</f>
        <v>0</v>
      </c>
      <c r="L145" s="74">
        <f>'DAY3'!L167+'DAY4'!D145</f>
        <v>0</v>
      </c>
      <c r="M145" s="75">
        <f>'DAY3'!M167+'DAY4'!E145</f>
        <v>0</v>
      </c>
      <c r="N145" s="72">
        <f>'DAY3'!N167+'DAY4'!F145</f>
        <v>0</v>
      </c>
      <c r="O145" s="210">
        <f>'DAY3'!O167+'DAY4'!G145</f>
        <v>0</v>
      </c>
      <c r="P145" s="73">
        <f t="shared" si="65"/>
        <v>0</v>
      </c>
      <c r="Q145" s="74">
        <f t="shared" si="66"/>
        <v>0</v>
      </c>
      <c r="R145" s="75">
        <f t="shared" si="67"/>
        <v>0</v>
      </c>
      <c r="S145" s="72">
        <f t="shared" si="68"/>
        <v>0</v>
      </c>
      <c r="T145" s="210">
        <f t="shared" si="69"/>
        <v>0</v>
      </c>
      <c r="U145" s="92">
        <f t="shared" si="70"/>
        <v>0</v>
      </c>
    </row>
    <row r="146" spans="1:21" x14ac:dyDescent="0.25">
      <c r="A146" s="308" t="s">
        <v>145</v>
      </c>
      <c r="B146" s="72">
        <f>'DAY3'!H146</f>
        <v>0</v>
      </c>
      <c r="C146" s="73">
        <v>0</v>
      </c>
      <c r="D146" s="74">
        <v>0</v>
      </c>
      <c r="E146" s="75">
        <v>0</v>
      </c>
      <c r="F146" s="72">
        <v>0</v>
      </c>
      <c r="G146" s="210">
        <v>0</v>
      </c>
      <c r="H146" s="74">
        <f>+(Table16[[#This Row],[OPENING ]]+Table16[[#This Row],[RECEIPTS]]+Table16[[#This Row],[RETURNS]])-(Table16[[#This Row],[EXCHANGED]]+Table16[[#This Row],[SALES]]+Table16[[#This Row],[ISSUES]])</f>
        <v>0</v>
      </c>
      <c r="I146" s="48"/>
      <c r="J146" s="51">
        <f t="shared" si="64"/>
        <v>0</v>
      </c>
      <c r="K146" s="73">
        <f>'DAY3'!K168+'DAY4'!C146</f>
        <v>0</v>
      </c>
      <c r="L146" s="74">
        <f>'DAY3'!L168+'DAY4'!D146</f>
        <v>0</v>
      </c>
      <c r="M146" s="75">
        <f>'DAY3'!M168+'DAY4'!E146</f>
        <v>0</v>
      </c>
      <c r="N146" s="72">
        <f>'DAY3'!N168+'DAY4'!F146</f>
        <v>0</v>
      </c>
      <c r="O146" s="210">
        <f>'DAY3'!O168+'DAY4'!G146</f>
        <v>0</v>
      </c>
      <c r="P146" s="73">
        <f t="shared" si="65"/>
        <v>0</v>
      </c>
      <c r="Q146" s="74">
        <f t="shared" si="66"/>
        <v>0</v>
      </c>
      <c r="R146" s="75">
        <f t="shared" si="67"/>
        <v>0</v>
      </c>
      <c r="S146" s="72">
        <f t="shared" si="68"/>
        <v>0</v>
      </c>
      <c r="T146" s="210">
        <f t="shared" si="69"/>
        <v>0</v>
      </c>
      <c r="U146" s="92">
        <f t="shared" si="70"/>
        <v>0</v>
      </c>
    </row>
    <row r="147" spans="1:21" x14ac:dyDescent="0.25">
      <c r="A147" s="308" t="s">
        <v>162</v>
      </c>
      <c r="B147" s="72">
        <f>'DAY3'!H147</f>
        <v>0</v>
      </c>
      <c r="C147" s="73">
        <v>0</v>
      </c>
      <c r="D147" s="74">
        <v>0</v>
      </c>
      <c r="E147" s="75">
        <v>0</v>
      </c>
      <c r="F147" s="72">
        <v>0</v>
      </c>
      <c r="G147" s="210">
        <v>0</v>
      </c>
      <c r="H147" s="74">
        <f>+(Table16[[#This Row],[OPENING ]]+Table16[[#This Row],[RECEIPTS]]+Table16[[#This Row],[RETURNS]])-(Table16[[#This Row],[EXCHANGED]]+Table16[[#This Row],[SALES]]+Table16[[#This Row],[ISSUES]])</f>
        <v>0</v>
      </c>
      <c r="I147" s="48"/>
      <c r="J147" s="51">
        <f t="shared" si="64"/>
        <v>0</v>
      </c>
      <c r="K147" s="73">
        <f>'DAY3'!K169+'DAY4'!C147</f>
        <v>0</v>
      </c>
      <c r="L147" s="74">
        <f>'DAY3'!L169+'DAY4'!D147</f>
        <v>0</v>
      </c>
      <c r="M147" s="75">
        <f>'DAY3'!M169+'DAY4'!E147</f>
        <v>0</v>
      </c>
      <c r="N147" s="72">
        <f>'DAY3'!N169+'DAY4'!F147</f>
        <v>0</v>
      </c>
      <c r="O147" s="210">
        <f>'DAY3'!O169+'DAY4'!G147</f>
        <v>0</v>
      </c>
      <c r="P147" s="73">
        <f t="shared" si="65"/>
        <v>0</v>
      </c>
      <c r="Q147" s="74">
        <f t="shared" si="66"/>
        <v>0</v>
      </c>
      <c r="R147" s="75">
        <f t="shared" si="67"/>
        <v>0</v>
      </c>
      <c r="S147" s="72">
        <f t="shared" si="68"/>
        <v>0</v>
      </c>
      <c r="T147" s="210">
        <f t="shared" si="69"/>
        <v>0</v>
      </c>
      <c r="U147" s="92">
        <f t="shared" si="70"/>
        <v>0</v>
      </c>
    </row>
    <row r="148" spans="1:21" x14ac:dyDescent="0.25">
      <c r="A148" s="308" t="s">
        <v>149</v>
      </c>
      <c r="B148" s="72">
        <f>'DAY3'!H148</f>
        <v>49</v>
      </c>
      <c r="C148" s="73">
        <v>0</v>
      </c>
      <c r="D148" s="74">
        <v>0</v>
      </c>
      <c r="E148" s="75">
        <v>0</v>
      </c>
      <c r="F148" s="72">
        <v>0</v>
      </c>
      <c r="G148" s="210">
        <v>0</v>
      </c>
      <c r="H148" s="74">
        <f>+(Table16[[#This Row],[OPENING ]]+Table16[[#This Row],[RECEIPTS]]+Table16[[#This Row],[RETURNS]])-(Table16[[#This Row],[EXCHANGED]]+Table16[[#This Row],[SALES]]+Table16[[#This Row],[ISSUES]])</f>
        <v>49</v>
      </c>
      <c r="I148" s="48">
        <v>49</v>
      </c>
      <c r="J148" s="51">
        <f t="shared" si="64"/>
        <v>0</v>
      </c>
      <c r="K148" s="73">
        <f>'DAY3'!K170+'DAY4'!C148</f>
        <v>0</v>
      </c>
      <c r="L148" s="74">
        <f>'DAY3'!L170+'DAY4'!D148</f>
        <v>0</v>
      </c>
      <c r="M148" s="75">
        <f>'DAY3'!M170+'DAY4'!E148</f>
        <v>0</v>
      </c>
      <c r="N148" s="72">
        <f>'DAY3'!N170+'DAY4'!F148</f>
        <v>0</v>
      </c>
      <c r="O148" s="210">
        <f>'DAY3'!O170+'DAY4'!G148</f>
        <v>0</v>
      </c>
      <c r="P148" s="73">
        <f t="shared" si="65"/>
        <v>0</v>
      </c>
      <c r="Q148" s="74">
        <f t="shared" si="66"/>
        <v>0</v>
      </c>
      <c r="R148" s="75">
        <f t="shared" si="67"/>
        <v>0</v>
      </c>
      <c r="S148" s="72">
        <f t="shared" si="68"/>
        <v>0</v>
      </c>
      <c r="T148" s="210">
        <f t="shared" si="69"/>
        <v>0</v>
      </c>
      <c r="U148" s="92">
        <f t="shared" si="70"/>
        <v>0</v>
      </c>
    </row>
    <row r="149" spans="1:21" x14ac:dyDescent="0.25">
      <c r="A149" s="308" t="s">
        <v>150</v>
      </c>
      <c r="B149" s="72">
        <f>'DAY3'!H149</f>
        <v>132</v>
      </c>
      <c r="C149" s="73">
        <v>0</v>
      </c>
      <c r="D149" s="74">
        <v>0</v>
      </c>
      <c r="E149" s="75">
        <v>0</v>
      </c>
      <c r="F149" s="72">
        <v>0</v>
      </c>
      <c r="G149" s="210">
        <v>0</v>
      </c>
      <c r="H149" s="74">
        <f>+(Table16[[#This Row],[OPENING ]]+Table16[[#This Row],[RECEIPTS]]+Table16[[#This Row],[RETURNS]])-(Table16[[#This Row],[EXCHANGED]]+Table16[[#This Row],[SALES]]+Table16[[#This Row],[ISSUES]])</f>
        <v>132</v>
      </c>
      <c r="I149" s="48">
        <v>132</v>
      </c>
      <c r="J149" s="51">
        <f t="shared" si="64"/>
        <v>0</v>
      </c>
      <c r="K149" s="73">
        <f>'DAY3'!K171+'DAY4'!C149</f>
        <v>0</v>
      </c>
      <c r="L149" s="74">
        <f>'DAY3'!L171+'DAY4'!D149</f>
        <v>0</v>
      </c>
      <c r="M149" s="75">
        <f>'DAY3'!M171+'DAY4'!E149</f>
        <v>0</v>
      </c>
      <c r="N149" s="72">
        <f>'DAY3'!N171+'DAY4'!F149</f>
        <v>0</v>
      </c>
      <c r="O149" s="210">
        <f>'DAY3'!O171+'DAY4'!G149</f>
        <v>0</v>
      </c>
      <c r="P149" s="73">
        <f t="shared" si="65"/>
        <v>0</v>
      </c>
      <c r="Q149" s="74">
        <f t="shared" si="66"/>
        <v>0</v>
      </c>
      <c r="R149" s="75">
        <f t="shared" si="67"/>
        <v>0</v>
      </c>
      <c r="S149" s="72">
        <f t="shared" si="68"/>
        <v>0</v>
      </c>
      <c r="T149" s="210">
        <f t="shared" si="69"/>
        <v>0</v>
      </c>
      <c r="U149" s="92">
        <f t="shared" si="70"/>
        <v>0</v>
      </c>
    </row>
    <row r="150" spans="1:21" x14ac:dyDescent="0.25">
      <c r="A150" s="308" t="s">
        <v>151</v>
      </c>
      <c r="B150" s="72">
        <f>'DAY3'!H150</f>
        <v>0</v>
      </c>
      <c r="C150" s="73">
        <v>0</v>
      </c>
      <c r="D150" s="74">
        <v>0</v>
      </c>
      <c r="E150" s="75">
        <v>0</v>
      </c>
      <c r="F150" s="72">
        <v>0</v>
      </c>
      <c r="G150" s="210">
        <v>0</v>
      </c>
      <c r="H150" s="74">
        <f>+(Table16[[#This Row],[OPENING ]]+Table16[[#This Row],[RECEIPTS]]+Table16[[#This Row],[RETURNS]])-(Table16[[#This Row],[EXCHANGED]]+Table16[[#This Row],[SALES]]+Table16[[#This Row],[ISSUES]])</f>
        <v>0</v>
      </c>
      <c r="I150" s="48"/>
      <c r="J150" s="51">
        <f t="shared" si="64"/>
        <v>0</v>
      </c>
      <c r="K150" s="73">
        <f>'DAY3'!K172+'DAY4'!C150</f>
        <v>0</v>
      </c>
      <c r="L150" s="74">
        <f>'DAY3'!L172+'DAY4'!D150</f>
        <v>0</v>
      </c>
      <c r="M150" s="75">
        <f>'DAY3'!M172+'DAY4'!E150</f>
        <v>0</v>
      </c>
      <c r="N150" s="72">
        <f>'DAY3'!N172+'DAY4'!F150</f>
        <v>0</v>
      </c>
      <c r="O150" s="210">
        <f>'DAY3'!O172+'DAY4'!G150</f>
        <v>0</v>
      </c>
      <c r="P150" s="73">
        <f t="shared" si="65"/>
        <v>0</v>
      </c>
      <c r="Q150" s="74">
        <f t="shared" si="66"/>
        <v>0</v>
      </c>
      <c r="R150" s="75">
        <f t="shared" si="67"/>
        <v>0</v>
      </c>
      <c r="S150" s="72">
        <f t="shared" si="68"/>
        <v>0</v>
      </c>
      <c r="T150" s="210">
        <f t="shared" si="69"/>
        <v>0</v>
      </c>
      <c r="U150" s="92">
        <f t="shared" si="70"/>
        <v>0</v>
      </c>
    </row>
    <row r="151" spans="1:21" x14ac:dyDescent="0.25">
      <c r="A151" s="308" t="s">
        <v>152</v>
      </c>
      <c r="B151" s="72">
        <f>'DAY3'!H151</f>
        <v>46</v>
      </c>
      <c r="C151" s="73">
        <v>0</v>
      </c>
      <c r="D151" s="74">
        <v>0</v>
      </c>
      <c r="E151" s="75">
        <v>0</v>
      </c>
      <c r="F151" s="72">
        <v>0</v>
      </c>
      <c r="G151" s="210">
        <v>0</v>
      </c>
      <c r="H151" s="74">
        <f>+(Table16[[#This Row],[OPENING ]]+Table16[[#This Row],[RECEIPTS]]+Table16[[#This Row],[RETURNS]])-(Table16[[#This Row],[EXCHANGED]]+Table16[[#This Row],[SALES]]+Table16[[#This Row],[ISSUES]])</f>
        <v>46</v>
      </c>
      <c r="I151" s="48">
        <v>46</v>
      </c>
      <c r="J151" s="51">
        <f t="shared" si="64"/>
        <v>0</v>
      </c>
      <c r="K151" s="73">
        <f>'DAY3'!K173+'DAY4'!C151</f>
        <v>0</v>
      </c>
      <c r="L151" s="74">
        <f>'DAY3'!L173+'DAY4'!D151</f>
        <v>0</v>
      </c>
      <c r="M151" s="75">
        <f>'DAY3'!M173+'DAY4'!E151</f>
        <v>0</v>
      </c>
      <c r="N151" s="72">
        <f>'DAY3'!N173+'DAY4'!F151</f>
        <v>0</v>
      </c>
      <c r="O151" s="210">
        <f>'DAY3'!O173+'DAY4'!G151</f>
        <v>0</v>
      </c>
      <c r="P151" s="73">
        <f t="shared" si="65"/>
        <v>0</v>
      </c>
      <c r="Q151" s="74">
        <f t="shared" si="66"/>
        <v>0</v>
      </c>
      <c r="R151" s="75">
        <f t="shared" si="67"/>
        <v>0</v>
      </c>
      <c r="S151" s="72">
        <f t="shared" si="68"/>
        <v>0</v>
      </c>
      <c r="T151" s="210">
        <f t="shared" si="69"/>
        <v>0</v>
      </c>
      <c r="U151" s="92">
        <f t="shared" si="70"/>
        <v>0</v>
      </c>
    </row>
    <row r="152" spans="1:21" x14ac:dyDescent="0.25">
      <c r="A152" s="308"/>
      <c r="B152" s="72">
        <f>'DAY3'!H152</f>
        <v>0</v>
      </c>
      <c r="C152" s="73">
        <v>0</v>
      </c>
      <c r="D152" s="74">
        <v>0</v>
      </c>
      <c r="E152" s="75">
        <v>0</v>
      </c>
      <c r="F152" s="72">
        <v>0</v>
      </c>
      <c r="G152" s="210">
        <v>0</v>
      </c>
      <c r="H152" s="74">
        <f>+(Table16[[#This Row],[OPENING ]]+Table16[[#This Row],[RECEIPTS]]+Table16[[#This Row],[RETURNS]])-(Table16[[#This Row],[EXCHANGED]]+Table16[[#This Row],[SALES]]+Table16[[#This Row],[ISSUES]])</f>
        <v>0</v>
      </c>
      <c r="I152" s="48"/>
      <c r="J152" s="51">
        <f t="shared" si="64"/>
        <v>0</v>
      </c>
      <c r="K152" s="73">
        <f>'DAY3'!K174+'DAY4'!C152</f>
        <v>0</v>
      </c>
      <c r="L152" s="74">
        <f>'DAY3'!L174+'DAY4'!D152</f>
        <v>0</v>
      </c>
      <c r="M152" s="75">
        <f>'DAY3'!M174+'DAY4'!E152</f>
        <v>0</v>
      </c>
      <c r="N152" s="72">
        <f>'DAY3'!N174+'DAY4'!F152</f>
        <v>0</v>
      </c>
      <c r="O152" s="210">
        <f>'DAY3'!O174+'DAY4'!G152</f>
        <v>0</v>
      </c>
      <c r="P152" s="73">
        <f t="shared" si="65"/>
        <v>0</v>
      </c>
      <c r="Q152" s="74">
        <f t="shared" si="66"/>
        <v>0</v>
      </c>
      <c r="R152" s="75">
        <f t="shared" si="67"/>
        <v>0</v>
      </c>
      <c r="S152" s="72">
        <f t="shared" si="68"/>
        <v>0</v>
      </c>
      <c r="T152" s="210">
        <f t="shared" si="69"/>
        <v>0</v>
      </c>
      <c r="U152" s="92">
        <f t="shared" si="70"/>
        <v>0</v>
      </c>
    </row>
    <row r="153" spans="1:21" x14ac:dyDescent="0.25">
      <c r="A153" s="308"/>
      <c r="B153" s="72">
        <f>'DAY3'!H153</f>
        <v>0</v>
      </c>
      <c r="C153" s="73">
        <v>0</v>
      </c>
      <c r="D153" s="74">
        <v>0</v>
      </c>
      <c r="E153" s="75">
        <v>0</v>
      </c>
      <c r="F153" s="72">
        <v>0</v>
      </c>
      <c r="G153" s="210">
        <v>0</v>
      </c>
      <c r="H153" s="74">
        <f>+(Table16[[#This Row],[OPENING ]]+Table16[[#This Row],[RECEIPTS]]+Table16[[#This Row],[RETURNS]])-(Table16[[#This Row],[EXCHANGED]]+Table16[[#This Row],[SALES]]+Table16[[#This Row],[ISSUES]])</f>
        <v>0</v>
      </c>
      <c r="I153" s="48"/>
      <c r="J153" s="51">
        <f t="shared" si="64"/>
        <v>0</v>
      </c>
      <c r="K153" s="73">
        <f>'DAY3'!K175+'DAY4'!C153</f>
        <v>0</v>
      </c>
      <c r="L153" s="74">
        <f>'DAY3'!L175+'DAY4'!D153</f>
        <v>0</v>
      </c>
      <c r="M153" s="75">
        <f>'DAY3'!M175+'DAY4'!E153</f>
        <v>0</v>
      </c>
      <c r="N153" s="72">
        <f>'DAY3'!N175+'DAY4'!F153</f>
        <v>0</v>
      </c>
      <c r="O153" s="210">
        <f>'DAY3'!O175+'DAY4'!G153</f>
        <v>0</v>
      </c>
      <c r="P153" s="73">
        <f t="shared" si="65"/>
        <v>0</v>
      </c>
      <c r="Q153" s="74">
        <f t="shared" si="66"/>
        <v>0</v>
      </c>
      <c r="R153" s="75">
        <f t="shared" si="67"/>
        <v>0</v>
      </c>
      <c r="S153" s="72">
        <f t="shared" si="68"/>
        <v>0</v>
      </c>
      <c r="T153" s="210">
        <f t="shared" si="69"/>
        <v>0</v>
      </c>
      <c r="U153" s="92">
        <f t="shared" si="70"/>
        <v>0</v>
      </c>
    </row>
    <row r="154" spans="1:21" x14ac:dyDescent="0.25">
      <c r="A154" s="308"/>
      <c r="B154" s="72">
        <f>'DAY3'!H154</f>
        <v>0</v>
      </c>
      <c r="C154" s="73">
        <v>0</v>
      </c>
      <c r="D154" s="74">
        <v>0</v>
      </c>
      <c r="E154" s="75">
        <v>0</v>
      </c>
      <c r="F154" s="72">
        <v>0</v>
      </c>
      <c r="G154" s="210">
        <v>0</v>
      </c>
      <c r="H154" s="74">
        <f>+(Table16[[#This Row],[OPENING ]]+Table16[[#This Row],[RECEIPTS]]+Table16[[#This Row],[RETURNS]])-(Table16[[#This Row],[EXCHANGED]]+Table16[[#This Row],[SALES]]+Table16[[#This Row],[ISSUES]])</f>
        <v>0</v>
      </c>
      <c r="I154" s="48"/>
      <c r="J154" s="51">
        <f t="shared" si="64"/>
        <v>0</v>
      </c>
      <c r="K154" s="73">
        <f>'DAY3'!K176+'DAY4'!C154</f>
        <v>0</v>
      </c>
      <c r="L154" s="74">
        <f>'DAY3'!L176+'DAY4'!D154</f>
        <v>0</v>
      </c>
      <c r="M154" s="75">
        <f>'DAY3'!M176+'DAY4'!E154</f>
        <v>0</v>
      </c>
      <c r="N154" s="72">
        <f>'DAY3'!N176+'DAY4'!F154</f>
        <v>0</v>
      </c>
      <c r="O154" s="210">
        <f>'DAY3'!O176+'DAY4'!G154</f>
        <v>0</v>
      </c>
      <c r="P154" s="73">
        <f t="shared" si="65"/>
        <v>0</v>
      </c>
      <c r="Q154" s="74">
        <f t="shared" si="66"/>
        <v>0</v>
      </c>
      <c r="R154" s="75">
        <f t="shared" si="67"/>
        <v>0</v>
      </c>
      <c r="S154" s="72">
        <f t="shared" si="68"/>
        <v>0</v>
      </c>
      <c r="T154" s="210">
        <f t="shared" si="69"/>
        <v>0</v>
      </c>
      <c r="U154" s="92">
        <f t="shared" si="70"/>
        <v>0</v>
      </c>
    </row>
    <row r="155" spans="1:21" x14ac:dyDescent="0.25">
      <c r="A155" s="308"/>
      <c r="B155" s="72">
        <f>'DAY3'!H155</f>
        <v>0</v>
      </c>
      <c r="C155" s="73">
        <v>0</v>
      </c>
      <c r="D155" s="74">
        <v>0</v>
      </c>
      <c r="E155" s="75">
        <v>0</v>
      </c>
      <c r="F155" s="72">
        <v>0</v>
      </c>
      <c r="G155" s="210">
        <v>0</v>
      </c>
      <c r="H155" s="74">
        <f>+(Table16[[#This Row],[OPENING ]]+Table16[[#This Row],[RECEIPTS]]+Table16[[#This Row],[RETURNS]])-(Table16[[#This Row],[EXCHANGED]]+Table16[[#This Row],[SALES]]+Table16[[#This Row],[ISSUES]])</f>
        <v>0</v>
      </c>
      <c r="I155" s="48"/>
      <c r="J155" s="51">
        <f t="shared" si="64"/>
        <v>0</v>
      </c>
      <c r="K155" s="73">
        <f>'DAY3'!K177+'DAY4'!C155</f>
        <v>0</v>
      </c>
      <c r="L155" s="74">
        <f>'DAY3'!L177+'DAY4'!D155</f>
        <v>0</v>
      </c>
      <c r="M155" s="75">
        <f>'DAY3'!M177+'DAY4'!E155</f>
        <v>0</v>
      </c>
      <c r="N155" s="72">
        <f>'DAY3'!N177+'DAY4'!F155</f>
        <v>0</v>
      </c>
      <c r="O155" s="210">
        <f>'DAY3'!O177+'DAY4'!G155</f>
        <v>0</v>
      </c>
      <c r="P155" s="73">
        <f t="shared" si="65"/>
        <v>0</v>
      </c>
      <c r="Q155" s="74">
        <f t="shared" si="66"/>
        <v>0</v>
      </c>
      <c r="R155" s="75">
        <f t="shared" si="67"/>
        <v>0</v>
      </c>
      <c r="S155" s="72">
        <f t="shared" si="68"/>
        <v>0</v>
      </c>
      <c r="T155" s="210">
        <f t="shared" si="69"/>
        <v>0</v>
      </c>
      <c r="U155" s="92">
        <f t="shared" si="70"/>
        <v>0</v>
      </c>
    </row>
    <row r="156" spans="1:21" ht="15.75" thickBot="1" x14ac:dyDescent="0.3">
      <c r="A156" s="334"/>
      <c r="B156" s="72">
        <f>'DAY3'!H156</f>
        <v>0</v>
      </c>
      <c r="C156" s="73">
        <v>0</v>
      </c>
      <c r="D156" s="74">
        <v>0</v>
      </c>
      <c r="E156" s="75">
        <v>0</v>
      </c>
      <c r="F156" s="72">
        <v>0</v>
      </c>
      <c r="G156" s="210">
        <v>0</v>
      </c>
      <c r="H156" s="74">
        <f>+(Table16[[#This Row],[OPENING ]]+Table16[[#This Row],[RECEIPTS]]+Table16[[#This Row],[RETURNS]])-(Table16[[#This Row],[EXCHANGED]]+Table16[[#This Row],[SALES]]+Table16[[#This Row],[ISSUES]])</f>
        <v>0</v>
      </c>
      <c r="I156" s="48"/>
      <c r="J156" s="51">
        <f t="shared" si="64"/>
        <v>0</v>
      </c>
      <c r="K156" s="73">
        <f>'DAY3'!K178+'DAY4'!C156</f>
        <v>0</v>
      </c>
      <c r="L156" s="74">
        <f>'DAY3'!L178+'DAY4'!D156</f>
        <v>0</v>
      </c>
      <c r="M156" s="75">
        <f>'DAY3'!M178+'DAY4'!E156</f>
        <v>0</v>
      </c>
      <c r="N156" s="72">
        <f>'DAY3'!N178+'DAY4'!F156</f>
        <v>0</v>
      </c>
      <c r="O156" s="210">
        <f>'DAY3'!O178+'DAY4'!G156</f>
        <v>0</v>
      </c>
      <c r="P156" s="73">
        <f t="shared" si="65"/>
        <v>0</v>
      </c>
      <c r="Q156" s="74">
        <f t="shared" si="66"/>
        <v>0</v>
      </c>
      <c r="R156" s="75">
        <f t="shared" si="67"/>
        <v>0</v>
      </c>
      <c r="S156" s="72">
        <f t="shared" si="68"/>
        <v>0</v>
      </c>
      <c r="T156" s="210">
        <f t="shared" si="69"/>
        <v>0</v>
      </c>
      <c r="U156" s="92">
        <f t="shared" si="70"/>
        <v>0</v>
      </c>
    </row>
    <row r="157" spans="1:21" ht="17.25" thickBot="1" x14ac:dyDescent="0.35">
      <c r="A157" s="171" t="s">
        <v>58</v>
      </c>
      <c r="B157" s="190">
        <f>SUM(B118:B156)</f>
        <v>956.2</v>
      </c>
      <c r="C157" s="190">
        <f t="shared" ref="C157:U157" si="71">SUM(C118:C156)</f>
        <v>0</v>
      </c>
      <c r="D157" s="190">
        <f t="shared" si="71"/>
        <v>0</v>
      </c>
      <c r="E157" s="190">
        <f t="shared" si="71"/>
        <v>0</v>
      </c>
      <c r="F157" s="190">
        <f t="shared" si="71"/>
        <v>0</v>
      </c>
      <c r="G157" s="190">
        <f t="shared" si="71"/>
        <v>0</v>
      </c>
      <c r="H157" s="190">
        <f t="shared" si="71"/>
        <v>956.2</v>
      </c>
      <c r="I157" s="190">
        <f t="shared" si="71"/>
        <v>956.2</v>
      </c>
      <c r="J157" s="190">
        <f t="shared" si="71"/>
        <v>0</v>
      </c>
      <c r="K157" s="190">
        <f t="shared" si="71"/>
        <v>0</v>
      </c>
      <c r="L157" s="190">
        <f t="shared" si="71"/>
        <v>138</v>
      </c>
      <c r="M157" s="190">
        <f t="shared" si="71"/>
        <v>0</v>
      </c>
      <c r="N157" s="190">
        <f t="shared" si="71"/>
        <v>0</v>
      </c>
      <c r="O157" s="190">
        <f t="shared" si="71"/>
        <v>3970.44</v>
      </c>
      <c r="P157" s="190">
        <f t="shared" si="71"/>
        <v>0</v>
      </c>
      <c r="Q157" s="190">
        <f t="shared" si="71"/>
        <v>34.5</v>
      </c>
      <c r="R157" s="190">
        <f t="shared" si="71"/>
        <v>0</v>
      </c>
      <c r="S157" s="190">
        <f t="shared" si="71"/>
        <v>0</v>
      </c>
      <c r="T157" s="190">
        <f t="shared" si="71"/>
        <v>992.61</v>
      </c>
      <c r="U157" s="190">
        <f t="shared" si="71"/>
        <v>0.45426601173478642</v>
      </c>
    </row>
    <row r="158" spans="1:21" s="203" customFormat="1" ht="19.5" x14ac:dyDescent="0.35">
      <c r="A158" s="201" t="s">
        <v>57</v>
      </c>
      <c r="B158" s="202">
        <f t="shared" ref="B158:U158" si="72">B38+B73+B115+B157</f>
        <v>17236.82</v>
      </c>
      <c r="C158" s="202">
        <f t="shared" si="72"/>
        <v>2052.5</v>
      </c>
      <c r="D158" s="202">
        <f t="shared" si="72"/>
        <v>0</v>
      </c>
      <c r="E158" s="202">
        <f t="shared" si="72"/>
        <v>0</v>
      </c>
      <c r="F158" s="202">
        <f t="shared" si="72"/>
        <v>0</v>
      </c>
      <c r="G158" s="227">
        <f t="shared" si="72"/>
        <v>237.7</v>
      </c>
      <c r="H158" s="202">
        <f t="shared" si="72"/>
        <v>19051.62</v>
      </c>
      <c r="I158" s="202">
        <f t="shared" si="72"/>
        <v>19051.62</v>
      </c>
      <c r="J158" s="202">
        <f t="shared" si="72"/>
        <v>0</v>
      </c>
      <c r="K158" s="202">
        <f t="shared" si="72"/>
        <v>2052.5</v>
      </c>
      <c r="L158" s="202">
        <f t="shared" si="72"/>
        <v>414</v>
      </c>
      <c r="M158" s="202">
        <f t="shared" si="72"/>
        <v>0</v>
      </c>
      <c r="N158" s="202">
        <f t="shared" si="72"/>
        <v>0</v>
      </c>
      <c r="O158" s="227">
        <f t="shared" si="72"/>
        <v>5911.02</v>
      </c>
      <c r="P158" s="202">
        <f t="shared" si="72"/>
        <v>513.125</v>
      </c>
      <c r="Q158" s="202">
        <f t="shared" si="72"/>
        <v>103.5</v>
      </c>
      <c r="R158" s="202">
        <f t="shared" si="72"/>
        <v>0</v>
      </c>
      <c r="S158" s="202">
        <f t="shared" si="72"/>
        <v>0</v>
      </c>
      <c r="T158" s="227">
        <f t="shared" si="72"/>
        <v>1477.7550000000001</v>
      </c>
      <c r="U158" s="202">
        <f t="shared" si="72"/>
        <v>31.55336844222974</v>
      </c>
    </row>
  </sheetData>
  <sheetProtection algorithmName="SHA-512" hashValue="brSZByZ7+2YK4EIu6TQuu96t5uObtUmDtr6ZRWfd2Rmr/YO7Ynx3TMtN73gBImJHrwmKRADCNUXL9q9+y0/4wg==" saltValue="3Mne9RWPHq/BNV6lM50JQw==" spinCount="100000" sheet="1" objects="1" scenarios="1"/>
  <conditionalFormatting sqref="F159:F1048576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{E6950720-43F0-40D5-B781-A7842A61032E}</x14:id>
        </ext>
      </extLst>
    </cfRule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{86B02E70-AE18-431A-BCF8-22ADB7336157}</x14:id>
        </ext>
      </extLst>
    </cfRule>
  </conditionalFormatting>
  <conditionalFormatting sqref="I11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{335EA4D4-5076-4E45-9F5C-802928A07D1E}</x14:id>
        </ext>
      </extLst>
    </cfRule>
  </conditionalFormatting>
  <conditionalFormatting sqref="I116:I156 I1:I37 I39:I114">
    <cfRule type="dataBar" priority="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{7F9F0736-A0A4-45AD-8930-50F79AD3894C}</x14:id>
        </ext>
      </extLst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950720-43F0-40D5-B781-A7842A6103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B02E70-AE18-431A-BCF8-22ADB73361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F159:F1048576</xm:sqref>
        </x14:conditionalFormatting>
        <x14:conditionalFormatting xmlns:xm="http://schemas.microsoft.com/office/excel/2006/main">
          <x14:cfRule type="dataBar" id="{335EA4D4-5076-4E45-9F5C-802928A07D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I115</xm:sqref>
        </x14:conditionalFormatting>
        <x14:conditionalFormatting xmlns:xm="http://schemas.microsoft.com/office/excel/2006/main">
          <x14:cfRule type="dataBar" id="{7F9F0736-A0A4-45AD-8930-50F79AD3894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I116:I156 I1:I37 I39:I114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EBA8D-B284-4280-BB7C-50ED3403607D}">
  <dimension ref="A1:U158"/>
  <sheetViews>
    <sheetView showGridLines="0" topLeftCell="A52" zoomScaleNormal="100" workbookViewId="0">
      <selection activeCell="G170" sqref="G170"/>
    </sheetView>
  </sheetViews>
  <sheetFormatPr defaultRowHeight="15" x14ac:dyDescent="0.25"/>
  <cols>
    <col min="1" max="1" width="52" customWidth="1"/>
    <col min="2" max="2" width="18.85546875" customWidth="1"/>
    <col min="3" max="3" width="10.7109375" customWidth="1"/>
    <col min="4" max="4" width="9.85546875" customWidth="1"/>
    <col min="5" max="5" width="9.5703125" customWidth="1"/>
    <col min="6" max="6" width="8.85546875" style="5" customWidth="1"/>
    <col min="7" max="7" width="10.140625" style="224" customWidth="1"/>
    <col min="8" max="8" width="14" style="1" customWidth="1"/>
    <col min="9" max="9" width="13.5703125" style="2" customWidth="1"/>
    <col min="10" max="10" width="11.7109375" style="3" customWidth="1"/>
    <col min="11" max="12" width="11.140625" customWidth="1"/>
    <col min="15" max="15" width="9.140625" style="224"/>
    <col min="20" max="20" width="9.140625" style="224"/>
  </cols>
  <sheetData>
    <row r="1" spans="1:21" ht="15.75" thickBot="1" x14ac:dyDescent="0.3">
      <c r="A1" s="12" t="s">
        <v>178</v>
      </c>
      <c r="B1" s="13"/>
      <c r="C1" s="14"/>
      <c r="D1" s="15"/>
      <c r="E1" s="16"/>
      <c r="F1" s="144"/>
      <c r="G1" s="228"/>
      <c r="H1" s="19"/>
      <c r="I1" s="12"/>
      <c r="J1" s="20"/>
      <c r="K1" s="12"/>
      <c r="L1" s="21"/>
      <c r="M1" s="22"/>
      <c r="N1" s="23"/>
      <c r="O1" s="222"/>
      <c r="P1" s="12"/>
      <c r="Q1" s="21"/>
      <c r="R1" s="22"/>
      <c r="S1" s="23"/>
      <c r="T1" s="222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207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223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223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207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207" t="s">
        <v>9</v>
      </c>
      <c r="P3" s="27" t="s">
        <v>10</v>
      </c>
      <c r="Q3" s="28" t="s">
        <v>10</v>
      </c>
      <c r="R3" s="29" t="s">
        <v>10</v>
      </c>
      <c r="S3" s="30"/>
      <c r="T3" s="207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208"/>
      <c r="H4" s="43"/>
      <c r="I4" s="42"/>
      <c r="J4" s="45"/>
      <c r="K4" s="42"/>
      <c r="L4" s="43"/>
      <c r="M4" s="44"/>
      <c r="N4" s="41"/>
      <c r="O4" s="208"/>
      <c r="P4" s="42"/>
      <c r="Q4" s="43"/>
      <c r="R4" s="44"/>
      <c r="S4" s="41"/>
      <c r="T4" s="208"/>
      <c r="U4" s="46"/>
    </row>
    <row r="5" spans="1:21" x14ac:dyDescent="0.25">
      <c r="A5" s="189"/>
      <c r="B5" s="47">
        <f>'DAY4'!H5</f>
        <v>0</v>
      </c>
      <c r="C5" s="48">
        <v>0</v>
      </c>
      <c r="D5" s="49">
        <v>0</v>
      </c>
      <c r="E5" s="50">
        <v>0</v>
      </c>
      <c r="F5" s="47">
        <v>0</v>
      </c>
      <c r="G5" s="209">
        <v>0</v>
      </c>
      <c r="H5" s="49">
        <f>+(Table17[[#This Row],[OPENING ]]+Table17[[#This Row],[RECEIPTS]]+Table17[[#This Row],[RETURNS]])-(Table17[[#This Row],[EXCHANGED]]+Table17[[#This Row],[SALES]]+Table17[[#This Row],[ISSUES]])</f>
        <v>0</v>
      </c>
      <c r="I5" s="48">
        <v>0</v>
      </c>
      <c r="J5" s="51">
        <f t="shared" ref="J5:J131" si="0">+I5-H5</f>
        <v>0</v>
      </c>
      <c r="K5" s="48">
        <f>+'DAY4'!K5+'DAY5'!C5</f>
        <v>0</v>
      </c>
      <c r="L5" s="49">
        <f>+'DAY4'!L5+'DAY5'!D5</f>
        <v>0</v>
      </c>
      <c r="M5" s="50">
        <f>+'DAY4'!M5+'DAY5'!E5</f>
        <v>0</v>
      </c>
      <c r="N5" s="47">
        <f>+'DAY4'!N5+'DAY5'!F5</f>
        <v>0</v>
      </c>
      <c r="O5" s="209">
        <f>+'DAY4'!O5+'DAY5'!G5</f>
        <v>0</v>
      </c>
      <c r="P5" s="48">
        <f>+K5/5</f>
        <v>0</v>
      </c>
      <c r="Q5" s="49">
        <f>+L5/5</f>
        <v>0</v>
      </c>
      <c r="R5" s="50">
        <f>+M5/5</f>
        <v>0</v>
      </c>
      <c r="S5" s="47">
        <f>+N5/5</f>
        <v>0</v>
      </c>
      <c r="T5" s="209">
        <f>+O5/5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'DAY4'!H6</f>
        <v>0</v>
      </c>
      <c r="C6" s="48">
        <v>0</v>
      </c>
      <c r="D6" s="49">
        <v>0</v>
      </c>
      <c r="E6" s="50">
        <v>0</v>
      </c>
      <c r="F6" s="47">
        <v>0</v>
      </c>
      <c r="G6" s="209">
        <v>0</v>
      </c>
      <c r="H6" s="49">
        <f>+(Table17[[#This Row],[OPENING ]]+Table17[[#This Row],[RECEIPTS]]+Table17[[#This Row],[RETURNS]])-(Table17[[#This Row],[EXCHANGED]]+Table17[[#This Row],[SALES]]+Table17[[#This Row],[ISSUES]])</f>
        <v>0</v>
      </c>
      <c r="I6" s="48">
        <v>0</v>
      </c>
      <c r="J6" s="51">
        <f t="shared" si="0"/>
        <v>0</v>
      </c>
      <c r="K6" s="48">
        <f>+'DAY4'!K6+'DAY5'!C6</f>
        <v>0</v>
      </c>
      <c r="L6" s="49">
        <f>+'DAY4'!L6+'DAY5'!D6</f>
        <v>0</v>
      </c>
      <c r="M6" s="50">
        <f>+'DAY4'!M6+'DAY5'!E6</f>
        <v>0</v>
      </c>
      <c r="N6" s="47">
        <f>+'DAY4'!N6+'DAY5'!F6</f>
        <v>0</v>
      </c>
      <c r="O6" s="209">
        <f>+'DAY4'!O6+'DAY5'!G6</f>
        <v>0</v>
      </c>
      <c r="P6" s="48">
        <f t="shared" ref="P6:P26" si="2">+K6/5</f>
        <v>0</v>
      </c>
      <c r="Q6" s="49">
        <f t="shared" ref="Q6:Q26" si="3">+L6/5</f>
        <v>0</v>
      </c>
      <c r="R6" s="50">
        <f t="shared" ref="R6:R26" si="4">+M6/5</f>
        <v>0</v>
      </c>
      <c r="S6" s="47">
        <f t="shared" ref="S6:S26" si="5">+N6/5</f>
        <v>0</v>
      </c>
      <c r="T6" s="209">
        <f t="shared" ref="T6:T26" si="6">+O6/5</f>
        <v>0</v>
      </c>
      <c r="U6" s="52">
        <f t="shared" si="1"/>
        <v>0</v>
      </c>
    </row>
    <row r="7" spans="1:21" x14ac:dyDescent="0.25">
      <c r="A7" s="189"/>
      <c r="B7" s="47">
        <f>'DAY4'!H7</f>
        <v>0</v>
      </c>
      <c r="C7" s="48">
        <v>0</v>
      </c>
      <c r="D7" s="49">
        <v>0</v>
      </c>
      <c r="E7" s="50">
        <v>0</v>
      </c>
      <c r="F7" s="47">
        <v>0</v>
      </c>
      <c r="G7" s="209">
        <v>0</v>
      </c>
      <c r="H7" s="49">
        <f>+(Table17[[#This Row],[OPENING ]]+Table17[[#This Row],[RECEIPTS]]+Table17[[#This Row],[RETURNS]])-(Table17[[#This Row],[EXCHANGED]]+Table17[[#This Row],[SALES]]+Table17[[#This Row],[ISSUES]])</f>
        <v>0</v>
      </c>
      <c r="I7" s="48">
        <v>0</v>
      </c>
      <c r="J7" s="51">
        <f t="shared" si="0"/>
        <v>0</v>
      </c>
      <c r="K7" s="48">
        <f>+'DAY4'!K7+'DAY5'!C7</f>
        <v>0</v>
      </c>
      <c r="L7" s="49">
        <f>+'DAY4'!L7+'DAY5'!D7</f>
        <v>0</v>
      </c>
      <c r="M7" s="50">
        <f>+'DAY4'!M7+'DAY5'!E7</f>
        <v>0</v>
      </c>
      <c r="N7" s="47">
        <f>+'DAY4'!N7+'DAY5'!F7</f>
        <v>0</v>
      </c>
      <c r="O7" s="209">
        <f>+'DAY4'!O7+'DAY5'!G7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209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'DAY4'!H8</f>
        <v>8.5</v>
      </c>
      <c r="C8" s="48">
        <v>0</v>
      </c>
      <c r="D8" s="49">
        <v>0</v>
      </c>
      <c r="E8" s="50">
        <v>0</v>
      </c>
      <c r="F8" s="47">
        <v>0</v>
      </c>
      <c r="G8" s="209">
        <v>0</v>
      </c>
      <c r="H8" s="49">
        <f>+(Table17[[#This Row],[OPENING ]]+Table17[[#This Row],[RECEIPTS]]+Table17[[#This Row],[RETURNS]])-(Table17[[#This Row],[EXCHANGED]]+Table17[[#This Row],[SALES]]+Table17[[#This Row],[ISSUES]])</f>
        <v>8.5</v>
      </c>
      <c r="I8" s="48">
        <v>8.5</v>
      </c>
      <c r="J8" s="51">
        <f t="shared" si="0"/>
        <v>0</v>
      </c>
      <c r="K8" s="48">
        <f>+'DAY4'!K8+'DAY5'!C8</f>
        <v>0</v>
      </c>
      <c r="L8" s="49">
        <f>+'DAY4'!L8+'DAY5'!D8</f>
        <v>0</v>
      </c>
      <c r="M8" s="50">
        <f>+'DAY4'!M8+'DAY5'!E8</f>
        <v>0</v>
      </c>
      <c r="N8" s="47">
        <f>+'DAY4'!N8+'DAY5'!F8</f>
        <v>0</v>
      </c>
      <c r="O8" s="209">
        <f>+'DAY4'!O8+'DAY5'!G8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209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'DAY4'!H9</f>
        <v>15</v>
      </c>
      <c r="C9" s="48">
        <v>0</v>
      </c>
      <c r="D9" s="49">
        <v>0</v>
      </c>
      <c r="E9" s="50">
        <v>0</v>
      </c>
      <c r="F9" s="47">
        <v>0</v>
      </c>
      <c r="G9" s="209">
        <v>0</v>
      </c>
      <c r="H9" s="49">
        <f>+(Table17[[#This Row],[OPENING ]]+Table17[[#This Row],[RECEIPTS]]+Table17[[#This Row],[RETURNS]])-(Table17[[#This Row],[EXCHANGED]]+Table17[[#This Row],[SALES]]+Table17[[#This Row],[ISSUES]])</f>
        <v>15</v>
      </c>
      <c r="I9" s="48">
        <v>15</v>
      </c>
      <c r="J9" s="51">
        <f t="shared" si="0"/>
        <v>0</v>
      </c>
      <c r="K9" s="48">
        <f>+'DAY4'!K9+'DAY5'!C9</f>
        <v>0</v>
      </c>
      <c r="L9" s="49">
        <f>+'DAY4'!L9+'DAY5'!D9</f>
        <v>0</v>
      </c>
      <c r="M9" s="50">
        <f>+'DAY4'!M9+'DAY5'!E9</f>
        <v>0</v>
      </c>
      <c r="N9" s="47">
        <f>+'DAY4'!N9+'DAY5'!F9</f>
        <v>0</v>
      </c>
      <c r="O9" s="209">
        <f>+'DAY4'!O9+'DAY5'!G9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209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'DAY4'!H10</f>
        <v>18</v>
      </c>
      <c r="C10" s="48">
        <v>0</v>
      </c>
      <c r="D10" s="49">
        <v>0</v>
      </c>
      <c r="E10" s="50">
        <v>0</v>
      </c>
      <c r="F10" s="47">
        <v>0</v>
      </c>
      <c r="G10" s="209">
        <v>0</v>
      </c>
      <c r="H10" s="49">
        <f>+(Table17[[#This Row],[OPENING ]]+Table17[[#This Row],[RECEIPTS]]+Table17[[#This Row],[RETURNS]])-(Table17[[#This Row],[EXCHANGED]]+Table17[[#This Row],[SALES]]+Table17[[#This Row],[ISSUES]])</f>
        <v>18</v>
      </c>
      <c r="I10" s="48">
        <v>18</v>
      </c>
      <c r="J10" s="51">
        <f t="shared" si="0"/>
        <v>0</v>
      </c>
      <c r="K10" s="48">
        <f>+'DAY4'!K10+'DAY5'!C10</f>
        <v>0</v>
      </c>
      <c r="L10" s="49">
        <f>+'DAY4'!L10+'DAY5'!D10</f>
        <v>0</v>
      </c>
      <c r="M10" s="50">
        <f>+'DAY4'!M10+'DAY5'!E10</f>
        <v>0</v>
      </c>
      <c r="N10" s="47">
        <f>+'DAY4'!N10+'DAY5'!F10</f>
        <v>0</v>
      </c>
      <c r="O10" s="209">
        <f>+'DAY4'!O10+'DAY5'!G10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209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'DAY4'!H11</f>
        <v>10</v>
      </c>
      <c r="C11" s="48">
        <v>0</v>
      </c>
      <c r="D11" s="49">
        <v>0</v>
      </c>
      <c r="E11" s="50">
        <v>0</v>
      </c>
      <c r="F11" s="47">
        <v>0</v>
      </c>
      <c r="G11" s="209">
        <v>0</v>
      </c>
      <c r="H11" s="49">
        <f>+(Table17[[#This Row],[OPENING ]]+Table17[[#This Row],[RECEIPTS]]+Table17[[#This Row],[RETURNS]])-(Table17[[#This Row],[EXCHANGED]]+Table17[[#This Row],[SALES]]+Table17[[#This Row],[ISSUES]])</f>
        <v>10</v>
      </c>
      <c r="I11" s="48">
        <v>10</v>
      </c>
      <c r="J11" s="51">
        <f t="shared" si="0"/>
        <v>0</v>
      </c>
      <c r="K11" s="48">
        <f>+'DAY4'!K11+'DAY5'!C11</f>
        <v>0</v>
      </c>
      <c r="L11" s="49">
        <f>+'DAY4'!L11+'DAY5'!D11</f>
        <v>0</v>
      </c>
      <c r="M11" s="50">
        <f>+'DAY4'!M11+'DAY5'!E11</f>
        <v>0</v>
      </c>
      <c r="N11" s="47">
        <f>+'DAY4'!N11+'DAY5'!F11</f>
        <v>0</v>
      </c>
      <c r="O11" s="209">
        <f>+'DAY4'!O11+'DAY5'!G11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209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'DAY4'!H12</f>
        <v>28.6</v>
      </c>
      <c r="C12" s="48">
        <v>0</v>
      </c>
      <c r="D12" s="49">
        <v>0</v>
      </c>
      <c r="E12" s="50">
        <v>0</v>
      </c>
      <c r="F12" s="47">
        <v>0</v>
      </c>
      <c r="G12" s="209">
        <v>0</v>
      </c>
      <c r="H12" s="49">
        <f>+(Table17[[#This Row],[OPENING ]]+Table17[[#This Row],[RECEIPTS]]+Table17[[#This Row],[RETURNS]])-(Table17[[#This Row],[EXCHANGED]]+Table17[[#This Row],[SALES]]+Table17[[#This Row],[ISSUES]])</f>
        <v>28.6</v>
      </c>
      <c r="I12" s="48">
        <v>28.6</v>
      </c>
      <c r="J12" s="51">
        <f t="shared" si="0"/>
        <v>0</v>
      </c>
      <c r="K12" s="48">
        <f>+'DAY4'!K12+'DAY5'!C12</f>
        <v>0</v>
      </c>
      <c r="L12" s="49">
        <f>+'DAY4'!L12+'DAY5'!D12</f>
        <v>0</v>
      </c>
      <c r="M12" s="50">
        <f>+'DAY4'!M12+'DAY5'!E12</f>
        <v>0</v>
      </c>
      <c r="N12" s="47">
        <f>+'DAY4'!N12+'DAY5'!F12</f>
        <v>0</v>
      </c>
      <c r="O12" s="209">
        <f>+'DAY4'!O12+'DAY5'!G12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209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'DAY4'!H13</f>
        <v>23.5</v>
      </c>
      <c r="C13" s="48">
        <v>0</v>
      </c>
      <c r="D13" s="49">
        <v>0</v>
      </c>
      <c r="E13" s="50">
        <v>0</v>
      </c>
      <c r="F13" s="47">
        <v>0</v>
      </c>
      <c r="G13" s="209">
        <v>0</v>
      </c>
      <c r="H13" s="49">
        <f>+(Table17[[#This Row],[OPENING ]]+Table17[[#This Row],[RECEIPTS]]+Table17[[#This Row],[RETURNS]])-(Table17[[#This Row],[EXCHANGED]]+Table17[[#This Row],[SALES]]+Table17[[#This Row],[ISSUES]])</f>
        <v>23.5</v>
      </c>
      <c r="I13" s="48">
        <v>23.5</v>
      </c>
      <c r="J13" s="51">
        <f t="shared" si="0"/>
        <v>0</v>
      </c>
      <c r="K13" s="48">
        <f>+'DAY4'!K13+'DAY5'!C13</f>
        <v>0</v>
      </c>
      <c r="L13" s="49">
        <f>+'DAY4'!L13+'DAY5'!D13</f>
        <v>0</v>
      </c>
      <c r="M13" s="50">
        <f>+'DAY4'!M13+'DAY5'!E13</f>
        <v>0</v>
      </c>
      <c r="N13" s="47">
        <f>+'DAY4'!N13+'DAY5'!F13</f>
        <v>0</v>
      </c>
      <c r="O13" s="209">
        <f>+'DAY4'!O13+'DAY5'!G13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209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'DAY4'!H14</f>
        <v>30.5</v>
      </c>
      <c r="C14" s="48">
        <v>0</v>
      </c>
      <c r="D14" s="49">
        <v>0</v>
      </c>
      <c r="E14" s="50">
        <v>0</v>
      </c>
      <c r="F14" s="47">
        <v>0</v>
      </c>
      <c r="G14" s="209">
        <v>0</v>
      </c>
      <c r="H14" s="49">
        <f>+(Table17[[#This Row],[OPENING ]]+Table17[[#This Row],[RECEIPTS]]+Table17[[#This Row],[RETURNS]])-(Table17[[#This Row],[EXCHANGED]]+Table17[[#This Row],[SALES]]+Table17[[#This Row],[ISSUES]])</f>
        <v>30.5</v>
      </c>
      <c r="I14" s="48">
        <v>30.5</v>
      </c>
      <c r="J14" s="51">
        <f t="shared" si="0"/>
        <v>0</v>
      </c>
      <c r="K14" s="48">
        <f>+'DAY4'!K14+'DAY5'!C14</f>
        <v>0</v>
      </c>
      <c r="L14" s="49">
        <f>+'DAY4'!L14+'DAY5'!D14</f>
        <v>0</v>
      </c>
      <c r="M14" s="50">
        <f>+'DAY4'!M14+'DAY5'!E14</f>
        <v>0</v>
      </c>
      <c r="N14" s="47">
        <f>+'DAY4'!N14+'DAY5'!F14</f>
        <v>0</v>
      </c>
      <c r="O14" s="209">
        <f>+'DAY4'!O14+'DAY5'!G14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209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'DAY4'!H15</f>
        <v>33.5</v>
      </c>
      <c r="C15" s="48">
        <v>0</v>
      </c>
      <c r="D15" s="49">
        <v>0</v>
      </c>
      <c r="E15" s="50">
        <v>0</v>
      </c>
      <c r="F15" s="47">
        <v>0</v>
      </c>
      <c r="G15" s="209">
        <v>0</v>
      </c>
      <c r="H15" s="49">
        <f>+(Table17[[#This Row],[OPENING ]]+Table17[[#This Row],[RECEIPTS]]+Table17[[#This Row],[RETURNS]])-(Table17[[#This Row],[EXCHANGED]]+Table17[[#This Row],[SALES]]+Table17[[#This Row],[ISSUES]])</f>
        <v>33.5</v>
      </c>
      <c r="I15" s="48">
        <v>33.5</v>
      </c>
      <c r="J15" s="51">
        <f t="shared" si="0"/>
        <v>0</v>
      </c>
      <c r="K15" s="48">
        <f>+'DAY4'!K15+'DAY5'!C15</f>
        <v>0</v>
      </c>
      <c r="L15" s="49">
        <f>+'DAY4'!L15+'DAY5'!D15</f>
        <v>0</v>
      </c>
      <c r="M15" s="50">
        <f>+'DAY4'!M15+'DAY5'!E15</f>
        <v>0</v>
      </c>
      <c r="N15" s="47">
        <f>+'DAY4'!N15+'DAY5'!F15</f>
        <v>0</v>
      </c>
      <c r="O15" s="209">
        <f>+'DAY4'!O15+'DAY5'!G15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209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'DAY4'!H16</f>
        <v>36</v>
      </c>
      <c r="C16" s="48">
        <v>0</v>
      </c>
      <c r="D16" s="49">
        <v>0</v>
      </c>
      <c r="E16" s="50">
        <v>0</v>
      </c>
      <c r="F16" s="47">
        <v>0</v>
      </c>
      <c r="G16" s="209">
        <v>0</v>
      </c>
      <c r="H16" s="49">
        <f>+(Table17[[#This Row],[OPENING ]]+Table17[[#This Row],[RECEIPTS]]+Table17[[#This Row],[RETURNS]])-(Table17[[#This Row],[EXCHANGED]]+Table17[[#This Row],[SALES]]+Table17[[#This Row],[ISSUES]])</f>
        <v>36</v>
      </c>
      <c r="I16" s="48">
        <v>36</v>
      </c>
      <c r="J16" s="51">
        <f t="shared" si="0"/>
        <v>0</v>
      </c>
      <c r="K16" s="48">
        <f>+'DAY4'!K16+'DAY5'!C16</f>
        <v>0</v>
      </c>
      <c r="L16" s="49">
        <f>+'DAY4'!L16+'DAY5'!D16</f>
        <v>0</v>
      </c>
      <c r="M16" s="50">
        <f>+'DAY4'!M16+'DAY5'!E16</f>
        <v>0</v>
      </c>
      <c r="N16" s="47">
        <f>+'DAY4'!N16+'DAY5'!F16</f>
        <v>0</v>
      </c>
      <c r="O16" s="209">
        <f>+'DAY4'!O16+'DAY5'!G16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209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'DAY4'!H17</f>
        <v>0</v>
      </c>
      <c r="C17" s="48">
        <v>0</v>
      </c>
      <c r="D17" s="49">
        <v>0</v>
      </c>
      <c r="E17" s="50">
        <v>0</v>
      </c>
      <c r="F17" s="47">
        <v>0</v>
      </c>
      <c r="G17" s="209">
        <v>0</v>
      </c>
      <c r="H17" s="49">
        <f>+(Table17[[#This Row],[OPENING ]]+Table17[[#This Row],[RECEIPTS]]+Table17[[#This Row],[RETURNS]])-(Table17[[#This Row],[EXCHANGED]]+Table17[[#This Row],[SALES]]+Table17[[#This Row],[ISSUES]])</f>
        <v>0</v>
      </c>
      <c r="I17" s="48"/>
      <c r="J17" s="51">
        <f t="shared" si="0"/>
        <v>0</v>
      </c>
      <c r="K17" s="48">
        <f>+'DAY4'!K17+'DAY5'!C17</f>
        <v>0</v>
      </c>
      <c r="L17" s="49">
        <f>+'DAY4'!L17+'DAY5'!D17</f>
        <v>0</v>
      </c>
      <c r="M17" s="50">
        <f>+'DAY4'!M17+'DAY5'!E17</f>
        <v>0</v>
      </c>
      <c r="N17" s="47">
        <f>+'DAY4'!N17+'DAY5'!F17</f>
        <v>0</v>
      </c>
      <c r="O17" s="209">
        <f>+'DAY4'!O17+'DAY5'!G17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209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'DAY4'!H18</f>
        <v>0</v>
      </c>
      <c r="C18" s="48">
        <v>0</v>
      </c>
      <c r="D18" s="49">
        <v>0</v>
      </c>
      <c r="E18" s="50">
        <v>0</v>
      </c>
      <c r="F18" s="47">
        <v>0</v>
      </c>
      <c r="G18" s="209">
        <v>0</v>
      </c>
      <c r="H18" s="49">
        <f>+(Table17[[#This Row],[OPENING ]]+Table17[[#This Row],[RECEIPTS]]+Table17[[#This Row],[RETURNS]])-(Table17[[#This Row],[EXCHANGED]]+Table17[[#This Row],[SALES]]+Table17[[#This Row],[ISSUES]])</f>
        <v>0</v>
      </c>
      <c r="I18" s="48"/>
      <c r="J18" s="51">
        <f t="shared" ref="J18:J24" si="7">+I18-H18</f>
        <v>0</v>
      </c>
      <c r="K18" s="48">
        <f>+'DAY4'!K18+'DAY5'!C18</f>
        <v>0</v>
      </c>
      <c r="L18" s="49">
        <f>+'DAY4'!L18+'DAY5'!D18</f>
        <v>0</v>
      </c>
      <c r="M18" s="50">
        <f>+'DAY4'!M18+'DAY5'!E18</f>
        <v>0</v>
      </c>
      <c r="N18" s="47">
        <f>+'DAY4'!N18+'DAY5'!F18</f>
        <v>0</v>
      </c>
      <c r="O18" s="209">
        <f>+'DAY4'!O18+'DAY5'!G18</f>
        <v>0</v>
      </c>
      <c r="P18" s="48">
        <f t="shared" ref="P18:P24" si="8">+K18/5</f>
        <v>0</v>
      </c>
      <c r="Q18" s="49">
        <f t="shared" ref="Q18:Q24" si="9">+L18/5</f>
        <v>0</v>
      </c>
      <c r="R18" s="50">
        <f t="shared" ref="R18:R24" si="10">+M18/5</f>
        <v>0</v>
      </c>
      <c r="S18" s="47">
        <f t="shared" ref="S18:S24" si="11">+N18/5</f>
        <v>0</v>
      </c>
      <c r="T18" s="209">
        <f t="shared" ref="T18:T24" si="12">+O18/5</f>
        <v>0</v>
      </c>
      <c r="U18" s="52">
        <f t="shared" ref="U18:U24" si="13">IFERROR(+H18/(P18+Q18+R18+S18+T18),0)</f>
        <v>0</v>
      </c>
    </row>
    <row r="19" spans="1:21" x14ac:dyDescent="0.25">
      <c r="A19" s="189" t="s">
        <v>131</v>
      </c>
      <c r="B19" s="47">
        <f>'DAY4'!H19</f>
        <v>27</v>
      </c>
      <c r="C19" s="48">
        <v>0</v>
      </c>
      <c r="D19" s="49">
        <v>0</v>
      </c>
      <c r="E19" s="50">
        <v>0</v>
      </c>
      <c r="F19" s="47">
        <v>0</v>
      </c>
      <c r="G19" s="209">
        <v>0</v>
      </c>
      <c r="H19" s="49">
        <f>+(Table17[[#This Row],[OPENING ]]+Table17[[#This Row],[RECEIPTS]]+Table17[[#This Row],[RETURNS]])-(Table17[[#This Row],[EXCHANGED]]+Table17[[#This Row],[SALES]]+Table17[[#This Row],[ISSUES]])</f>
        <v>27</v>
      </c>
      <c r="I19" s="48">
        <v>27</v>
      </c>
      <c r="J19" s="51">
        <f t="shared" si="7"/>
        <v>0</v>
      </c>
      <c r="K19" s="48">
        <f>+'DAY4'!K19+'DAY5'!C19</f>
        <v>0</v>
      </c>
      <c r="L19" s="49">
        <f>+'DAY4'!L19+'DAY5'!D19</f>
        <v>0</v>
      </c>
      <c r="M19" s="50">
        <f>+'DAY4'!M19+'DAY5'!E19</f>
        <v>0</v>
      </c>
      <c r="N19" s="47">
        <f>+'DAY4'!N19+'DAY5'!F19</f>
        <v>0</v>
      </c>
      <c r="O19" s="209">
        <f>+'DAY4'!O19+'DAY5'!G19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209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'DAY4'!H20</f>
        <v>228.5</v>
      </c>
      <c r="C20" s="48">
        <v>0</v>
      </c>
      <c r="D20" s="49">
        <v>0</v>
      </c>
      <c r="E20" s="50">
        <v>0</v>
      </c>
      <c r="F20" s="47">
        <v>0</v>
      </c>
      <c r="G20" s="209">
        <v>0</v>
      </c>
      <c r="H20" s="49">
        <f>+(Table17[[#This Row],[OPENING ]]+Table17[[#This Row],[RECEIPTS]]+Table17[[#This Row],[RETURNS]])-(Table17[[#This Row],[EXCHANGED]]+Table17[[#This Row],[SALES]]+Table17[[#This Row],[ISSUES]])</f>
        <v>228.5</v>
      </c>
      <c r="I20" s="48">
        <v>228.5</v>
      </c>
      <c r="J20" s="51">
        <f t="shared" si="7"/>
        <v>0</v>
      </c>
      <c r="K20" s="48">
        <f>+'DAY4'!K20+'DAY5'!C20</f>
        <v>0</v>
      </c>
      <c r="L20" s="49">
        <f>+'DAY4'!L20+'DAY5'!D20</f>
        <v>0</v>
      </c>
      <c r="M20" s="50">
        <f>+'DAY4'!M20+'DAY5'!E20</f>
        <v>0</v>
      </c>
      <c r="N20" s="47">
        <f>+'DAY4'!N20+'DAY5'!F20</f>
        <v>0</v>
      </c>
      <c r="O20" s="209">
        <f>+'DAY4'!O20+'DAY5'!G20</f>
        <v>0</v>
      </c>
      <c r="P20" s="48">
        <f t="shared" si="8"/>
        <v>0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209">
        <f t="shared" si="12"/>
        <v>0</v>
      </c>
      <c r="U20" s="52">
        <f t="shared" si="13"/>
        <v>0</v>
      </c>
    </row>
    <row r="21" spans="1:21" x14ac:dyDescent="0.25">
      <c r="A21" s="189" t="s">
        <v>129</v>
      </c>
      <c r="B21" s="47">
        <f>'DAY4'!H21</f>
        <v>70</v>
      </c>
      <c r="C21" s="48">
        <v>0</v>
      </c>
      <c r="D21" s="49">
        <v>0</v>
      </c>
      <c r="E21" s="50">
        <v>0</v>
      </c>
      <c r="F21" s="47">
        <v>0</v>
      </c>
      <c r="G21" s="209">
        <v>0</v>
      </c>
      <c r="H21" s="49">
        <f>+(Table17[[#This Row],[OPENING ]]+Table17[[#This Row],[RECEIPTS]]+Table17[[#This Row],[RETURNS]])-(Table17[[#This Row],[EXCHANGED]]+Table17[[#This Row],[SALES]]+Table17[[#This Row],[ISSUES]])</f>
        <v>70</v>
      </c>
      <c r="I21" s="48">
        <v>70</v>
      </c>
      <c r="J21" s="51">
        <f t="shared" si="7"/>
        <v>0</v>
      </c>
      <c r="K21" s="48">
        <f>+'DAY4'!K21+'DAY5'!C21</f>
        <v>0</v>
      </c>
      <c r="L21" s="49">
        <f>+'DAY4'!L21+'DAY5'!D21</f>
        <v>0</v>
      </c>
      <c r="M21" s="50">
        <f>+'DAY4'!M21+'DAY5'!E21</f>
        <v>0</v>
      </c>
      <c r="N21" s="47">
        <f>+'DAY4'!N21+'DAY5'!F21</f>
        <v>0</v>
      </c>
      <c r="O21" s="209">
        <f>+'DAY4'!O21+'DAY5'!G21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209">
        <f t="shared" si="12"/>
        <v>0</v>
      </c>
      <c r="U21" s="52">
        <f t="shared" si="13"/>
        <v>0</v>
      </c>
    </row>
    <row r="22" spans="1:21" x14ac:dyDescent="0.25">
      <c r="A22" s="189" t="s">
        <v>163</v>
      </c>
      <c r="B22" s="47">
        <f>'DAY4'!H22</f>
        <v>14</v>
      </c>
      <c r="C22" s="48">
        <v>0</v>
      </c>
      <c r="D22" s="49">
        <v>0</v>
      </c>
      <c r="E22" s="50">
        <v>0</v>
      </c>
      <c r="F22" s="47">
        <v>0</v>
      </c>
      <c r="G22" s="209">
        <v>0</v>
      </c>
      <c r="H22" s="49">
        <f>+(Table17[[#This Row],[OPENING ]]+Table17[[#This Row],[RECEIPTS]]+Table17[[#This Row],[RETURNS]])-(Table17[[#This Row],[EXCHANGED]]+Table17[[#This Row],[SALES]]+Table17[[#This Row],[ISSUES]])</f>
        <v>14</v>
      </c>
      <c r="I22" s="48">
        <v>14</v>
      </c>
      <c r="J22" s="51">
        <f t="shared" si="7"/>
        <v>0</v>
      </c>
      <c r="K22" s="48">
        <f>+'DAY4'!K22+'DAY5'!C22</f>
        <v>0</v>
      </c>
      <c r="L22" s="49">
        <f>+'DAY4'!L22+'DAY5'!D22</f>
        <v>0</v>
      </c>
      <c r="M22" s="50">
        <f>+'DAY4'!M22+'DAY5'!E22</f>
        <v>0</v>
      </c>
      <c r="N22" s="47">
        <f>+'DAY4'!N22+'DAY5'!F22</f>
        <v>0</v>
      </c>
      <c r="O22" s="209">
        <f>+'DAY4'!O22+'DAY5'!G22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209">
        <f t="shared" si="12"/>
        <v>0</v>
      </c>
      <c r="U22" s="52">
        <f t="shared" si="13"/>
        <v>0</v>
      </c>
    </row>
    <row r="23" spans="1:21" x14ac:dyDescent="0.25">
      <c r="A23" s="189" t="s">
        <v>164</v>
      </c>
      <c r="B23" s="47">
        <f>'DAY4'!H23</f>
        <v>70</v>
      </c>
      <c r="C23" s="48">
        <v>0</v>
      </c>
      <c r="D23" s="49">
        <v>0</v>
      </c>
      <c r="E23" s="50">
        <v>0</v>
      </c>
      <c r="F23" s="47">
        <v>0</v>
      </c>
      <c r="G23" s="209">
        <v>0</v>
      </c>
      <c r="H23" s="49">
        <f>+(Table17[[#This Row],[OPENING ]]+Table17[[#This Row],[RECEIPTS]]+Table17[[#This Row],[RETURNS]])-(Table17[[#This Row],[EXCHANGED]]+Table17[[#This Row],[SALES]]+Table17[[#This Row],[ISSUES]])</f>
        <v>70</v>
      </c>
      <c r="I23" s="48">
        <v>70</v>
      </c>
      <c r="J23" s="51">
        <f t="shared" si="7"/>
        <v>0</v>
      </c>
      <c r="K23" s="48">
        <f>+'DAY4'!K23+'DAY5'!C23</f>
        <v>0</v>
      </c>
      <c r="L23" s="49">
        <f>+'DAY4'!L23+'DAY5'!D23</f>
        <v>0</v>
      </c>
      <c r="M23" s="50">
        <f>+'DAY4'!M23+'DAY5'!E23</f>
        <v>0</v>
      </c>
      <c r="N23" s="47">
        <f>+'DAY4'!N23+'DAY5'!F23</f>
        <v>0</v>
      </c>
      <c r="O23" s="209">
        <f>+'DAY4'!O23+'DAY5'!G23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209">
        <f t="shared" si="12"/>
        <v>0</v>
      </c>
      <c r="U23" s="52">
        <f t="shared" si="13"/>
        <v>0</v>
      </c>
    </row>
    <row r="24" spans="1:21" x14ac:dyDescent="0.25">
      <c r="A24" s="189" t="s">
        <v>165</v>
      </c>
      <c r="B24" s="47">
        <f>'DAY4'!H24</f>
        <v>49</v>
      </c>
      <c r="C24" s="48">
        <v>0</v>
      </c>
      <c r="D24" s="49">
        <v>0</v>
      </c>
      <c r="E24" s="50">
        <v>0</v>
      </c>
      <c r="F24" s="47">
        <v>0</v>
      </c>
      <c r="G24" s="209">
        <v>0</v>
      </c>
      <c r="H24" s="49">
        <f>+(Table17[[#This Row],[OPENING ]]+Table17[[#This Row],[RECEIPTS]]+Table17[[#This Row],[RETURNS]])-(Table17[[#This Row],[EXCHANGED]]+Table17[[#This Row],[SALES]]+Table17[[#This Row],[ISSUES]])</f>
        <v>49</v>
      </c>
      <c r="I24" s="48">
        <v>49</v>
      </c>
      <c r="J24" s="51">
        <f t="shared" si="7"/>
        <v>0</v>
      </c>
      <c r="K24" s="48">
        <f>+'DAY4'!K24+'DAY5'!C24</f>
        <v>0</v>
      </c>
      <c r="L24" s="49">
        <f>+'DAY4'!L24+'DAY5'!D24</f>
        <v>0</v>
      </c>
      <c r="M24" s="50">
        <f>+'DAY4'!M24+'DAY5'!E24</f>
        <v>0</v>
      </c>
      <c r="N24" s="47">
        <f>+'DAY4'!N24+'DAY5'!F24</f>
        <v>0</v>
      </c>
      <c r="O24" s="209">
        <f>+'DAY4'!O24+'DAY5'!G24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209">
        <f t="shared" si="12"/>
        <v>0</v>
      </c>
      <c r="U24" s="52">
        <f t="shared" si="13"/>
        <v>0</v>
      </c>
    </row>
    <row r="25" spans="1:21" x14ac:dyDescent="0.25">
      <c r="A25" s="154"/>
      <c r="B25" s="47">
        <f>'DAY4'!H25</f>
        <v>0</v>
      </c>
      <c r="C25" s="48">
        <v>0</v>
      </c>
      <c r="D25" s="49">
        <v>0</v>
      </c>
      <c r="E25" s="50">
        <v>0</v>
      </c>
      <c r="F25" s="47">
        <v>0</v>
      </c>
      <c r="G25" s="209">
        <v>0</v>
      </c>
      <c r="H25" s="49">
        <f>+(Table17[[#This Row],[OPENING ]]+Table17[[#This Row],[RECEIPTS]]+Table17[[#This Row],[RETURNS]])-(Table17[[#This Row],[EXCHANGED]]+Table17[[#This Row],[SALES]]+Table17[[#This Row],[ISSUES]])</f>
        <v>0</v>
      </c>
      <c r="I25" s="48"/>
      <c r="J25" s="51">
        <f t="shared" si="0"/>
        <v>0</v>
      </c>
      <c r="K25" s="48">
        <f>+'DAY4'!K25+'DAY5'!C25</f>
        <v>0</v>
      </c>
      <c r="L25" s="49">
        <f>+'DAY4'!L25+'DAY5'!D25</f>
        <v>0</v>
      </c>
      <c r="M25" s="50">
        <f>+'DAY4'!M25+'DAY5'!E25</f>
        <v>0</v>
      </c>
      <c r="N25" s="47">
        <f>+'DAY4'!N25+'DAY5'!F25</f>
        <v>0</v>
      </c>
      <c r="O25" s="209">
        <f>+'DAY4'!O25+'DAY5'!G25</f>
        <v>0</v>
      </c>
      <c r="P25" s="48">
        <f t="shared" si="2"/>
        <v>0</v>
      </c>
      <c r="Q25" s="49">
        <f t="shared" si="3"/>
        <v>0</v>
      </c>
      <c r="R25" s="50">
        <f t="shared" si="4"/>
        <v>0</v>
      </c>
      <c r="S25" s="47">
        <f t="shared" si="5"/>
        <v>0</v>
      </c>
      <c r="T25" s="209">
        <f t="shared" si="6"/>
        <v>0</v>
      </c>
      <c r="U25" s="50">
        <f t="shared" si="1"/>
        <v>0</v>
      </c>
    </row>
    <row r="26" spans="1:21" x14ac:dyDescent="0.25">
      <c r="A26" s="312" t="s">
        <v>106</v>
      </c>
      <c r="B26" s="47">
        <f>'DAY4'!H26</f>
        <v>0</v>
      </c>
      <c r="C26" s="48">
        <v>0</v>
      </c>
      <c r="D26" s="49">
        <v>0</v>
      </c>
      <c r="E26" s="50">
        <v>0</v>
      </c>
      <c r="F26" s="47">
        <v>0</v>
      </c>
      <c r="G26" s="209">
        <v>0</v>
      </c>
      <c r="H26" s="49">
        <f>+(Table17[[#This Row],[OPENING ]]+Table17[[#This Row],[RECEIPTS]]+Table17[[#This Row],[RETURNS]])-(Table17[[#This Row],[EXCHANGED]]+Table17[[#This Row],[SALES]]+Table17[[#This Row],[ISSUES]])</f>
        <v>0</v>
      </c>
      <c r="I26" s="48"/>
      <c r="J26" s="76">
        <f t="shared" si="0"/>
        <v>0</v>
      </c>
      <c r="K26" s="48">
        <f>+'DAY4'!K26+'DAY5'!C26</f>
        <v>0</v>
      </c>
      <c r="L26" s="49">
        <f>+'DAY4'!L26+'DAY5'!D26</f>
        <v>0</v>
      </c>
      <c r="M26" s="50">
        <f>+'DAY4'!M26+'DAY5'!E26</f>
        <v>0</v>
      </c>
      <c r="N26" s="47">
        <f>+'DAY4'!N26+'DAY5'!F26</f>
        <v>0</v>
      </c>
      <c r="O26" s="209">
        <f>+'DAY4'!O26+'DAY5'!G26</f>
        <v>0</v>
      </c>
      <c r="P26" s="48">
        <f t="shared" si="2"/>
        <v>0</v>
      </c>
      <c r="Q26" s="49">
        <f t="shared" si="3"/>
        <v>0</v>
      </c>
      <c r="R26" s="50">
        <f t="shared" si="4"/>
        <v>0</v>
      </c>
      <c r="S26" s="47">
        <f t="shared" si="5"/>
        <v>0</v>
      </c>
      <c r="T26" s="209">
        <f t="shared" si="6"/>
        <v>0</v>
      </c>
      <c r="U26" s="77">
        <f t="shared" si="1"/>
        <v>0</v>
      </c>
    </row>
    <row r="27" spans="1:21" x14ac:dyDescent="0.25">
      <c r="A27" s="154" t="s">
        <v>61</v>
      </c>
      <c r="B27" s="47">
        <f>'DAY4'!H27</f>
        <v>506.2</v>
      </c>
      <c r="C27" s="48">
        <v>0</v>
      </c>
      <c r="D27" s="49">
        <v>0</v>
      </c>
      <c r="E27" s="50">
        <v>0</v>
      </c>
      <c r="F27" s="47">
        <v>0</v>
      </c>
      <c r="G27" s="209">
        <v>0</v>
      </c>
      <c r="H27" s="49">
        <f>+(Table17[[#This Row],[OPENING ]]+Table17[[#This Row],[RECEIPTS]]+Table17[[#This Row],[RETURNS]])-(Table17[[#This Row],[EXCHANGED]]+Table17[[#This Row],[SALES]]+Table17[[#This Row],[ISSUES]])</f>
        <v>506.2</v>
      </c>
      <c r="I27" s="48">
        <v>506.2</v>
      </c>
      <c r="J27" s="76">
        <f t="shared" ref="J27:J37" si="14">+I27-H27</f>
        <v>0</v>
      </c>
      <c r="K27" s="48">
        <f>+'DAY4'!K27+'DAY5'!C27</f>
        <v>0</v>
      </c>
      <c r="L27" s="49">
        <f>+'DAY4'!L27+'DAY5'!D27</f>
        <v>0</v>
      </c>
      <c r="M27" s="50">
        <f>+'DAY4'!M27+'DAY5'!E27</f>
        <v>0</v>
      </c>
      <c r="N27" s="47">
        <f>+'DAY4'!N27+'DAY5'!F27</f>
        <v>0</v>
      </c>
      <c r="O27" s="209">
        <f>+'DAY4'!O27+'DAY5'!G27</f>
        <v>0</v>
      </c>
      <c r="P27" s="48">
        <f t="shared" ref="P27:P37" si="15">+K27/5</f>
        <v>0</v>
      </c>
      <c r="Q27" s="49">
        <f t="shared" ref="Q27:Q37" si="16">+L27/5</f>
        <v>0</v>
      </c>
      <c r="R27" s="50">
        <f t="shared" ref="R27:R37" si="17">+M27/5</f>
        <v>0</v>
      </c>
      <c r="S27" s="47">
        <f t="shared" ref="S27:S37" si="18">+N27/5</f>
        <v>0</v>
      </c>
      <c r="T27" s="209">
        <f t="shared" ref="T27:T37" si="19">+O27/5</f>
        <v>0</v>
      </c>
      <c r="U27" s="77">
        <f t="shared" ref="U27:U37" si="20">IFERROR(+H27/(P27+Q27+R27+S27+T27),0)</f>
        <v>0</v>
      </c>
    </row>
    <row r="28" spans="1:21" x14ac:dyDescent="0.25">
      <c r="A28" s="154" t="s">
        <v>155</v>
      </c>
      <c r="B28" s="47">
        <f>'DAY4'!H28</f>
        <v>0</v>
      </c>
      <c r="C28" s="48">
        <v>0</v>
      </c>
      <c r="D28" s="49">
        <v>0</v>
      </c>
      <c r="E28" s="50">
        <v>0</v>
      </c>
      <c r="F28" s="47">
        <v>0</v>
      </c>
      <c r="G28" s="209">
        <v>0</v>
      </c>
      <c r="H28" s="49">
        <f>+(Table17[[#This Row],[OPENING ]]+Table17[[#This Row],[RECEIPTS]]+Table17[[#This Row],[RETURNS]])-(Table17[[#This Row],[EXCHANGED]]+Table17[[#This Row],[SALES]]+Table17[[#This Row],[ISSUES]])</f>
        <v>0</v>
      </c>
      <c r="I28" s="48"/>
      <c r="J28" s="76">
        <f t="shared" si="14"/>
        <v>0</v>
      </c>
      <c r="K28" s="48">
        <f>+'DAY4'!K28+'DAY5'!C28</f>
        <v>0</v>
      </c>
      <c r="L28" s="49">
        <f>+'DAY4'!L28+'DAY5'!D28</f>
        <v>0</v>
      </c>
      <c r="M28" s="50">
        <f>+'DAY4'!M28+'DAY5'!E28</f>
        <v>0</v>
      </c>
      <c r="N28" s="47">
        <f>+'DAY4'!N28+'DAY5'!F28</f>
        <v>0</v>
      </c>
      <c r="O28" s="209">
        <f>+'DAY4'!O28+'DAY5'!G28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209">
        <f t="shared" si="19"/>
        <v>0</v>
      </c>
      <c r="U28" s="77">
        <f t="shared" si="20"/>
        <v>0</v>
      </c>
    </row>
    <row r="29" spans="1:21" x14ac:dyDescent="0.25">
      <c r="A29" s="154" t="s">
        <v>135</v>
      </c>
      <c r="B29" s="47">
        <f>'DAY4'!H29</f>
        <v>318.3</v>
      </c>
      <c r="C29" s="48">
        <v>0</v>
      </c>
      <c r="D29" s="49">
        <v>0</v>
      </c>
      <c r="E29" s="50">
        <v>0</v>
      </c>
      <c r="F29" s="47">
        <v>0</v>
      </c>
      <c r="G29" s="209">
        <v>63.8</v>
      </c>
      <c r="H29" s="49">
        <f>+(Table17[[#This Row],[OPENING ]]+Table17[[#This Row],[RECEIPTS]]+Table17[[#This Row],[RETURNS]])-(Table17[[#This Row],[EXCHANGED]]+Table17[[#This Row],[SALES]]+Table17[[#This Row],[ISSUES]])</f>
        <v>254.5</v>
      </c>
      <c r="I29" s="48">
        <v>254.5</v>
      </c>
      <c r="J29" s="76">
        <f t="shared" si="14"/>
        <v>0</v>
      </c>
      <c r="K29" s="48">
        <f>+'DAY4'!K29+'DAY5'!C29</f>
        <v>0</v>
      </c>
      <c r="L29" s="49">
        <f>+'DAY4'!L29+'DAY5'!D29</f>
        <v>0</v>
      </c>
      <c r="M29" s="50">
        <f>+'DAY4'!M29+'DAY5'!E29</f>
        <v>0</v>
      </c>
      <c r="N29" s="47">
        <f>+'DAY4'!N29+'DAY5'!F29</f>
        <v>0</v>
      </c>
      <c r="O29" s="209">
        <f>+'DAY4'!O29+'DAY5'!G29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209">
        <f t="shared" si="19"/>
        <v>12.76</v>
      </c>
      <c r="U29" s="77">
        <f t="shared" si="20"/>
        <v>19.945141065830722</v>
      </c>
    </row>
    <row r="30" spans="1:21" x14ac:dyDescent="0.25">
      <c r="A30" s="154" t="s">
        <v>136</v>
      </c>
      <c r="B30" s="47">
        <f>'DAY4'!H30</f>
        <v>0</v>
      </c>
      <c r="C30" s="48">
        <v>0</v>
      </c>
      <c r="D30" s="49">
        <v>0</v>
      </c>
      <c r="E30" s="50">
        <v>0</v>
      </c>
      <c r="F30" s="47">
        <v>0</v>
      </c>
      <c r="G30" s="209">
        <v>0</v>
      </c>
      <c r="H30" s="49">
        <f>+(Table17[[#This Row],[OPENING ]]+Table17[[#This Row],[RECEIPTS]]+Table17[[#This Row],[RETURNS]])-(Table17[[#This Row],[EXCHANGED]]+Table17[[#This Row],[SALES]]+Table17[[#This Row],[ISSUES]])</f>
        <v>0</v>
      </c>
      <c r="I30" s="48"/>
      <c r="J30" s="76">
        <f t="shared" si="14"/>
        <v>0</v>
      </c>
      <c r="K30" s="48">
        <f>+'DAY4'!K30+'DAY5'!C30</f>
        <v>0</v>
      </c>
      <c r="L30" s="49">
        <f>+'DAY4'!L30+'DAY5'!D30</f>
        <v>0</v>
      </c>
      <c r="M30" s="50">
        <f>+'DAY4'!M30+'DAY5'!E30</f>
        <v>0</v>
      </c>
      <c r="N30" s="47">
        <f>+'DAY4'!N30+'DAY5'!F30</f>
        <v>0</v>
      </c>
      <c r="O30" s="209">
        <f>+'DAY4'!O30+'DAY5'!G30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209">
        <f t="shared" si="19"/>
        <v>0</v>
      </c>
      <c r="U30" s="77">
        <f t="shared" si="20"/>
        <v>0</v>
      </c>
    </row>
    <row r="31" spans="1:21" x14ac:dyDescent="0.25">
      <c r="A31" s="154" t="s">
        <v>138</v>
      </c>
      <c r="B31" s="47">
        <f>'DAY4'!H31</f>
        <v>0</v>
      </c>
      <c r="C31" s="48">
        <v>0</v>
      </c>
      <c r="D31" s="49">
        <v>0</v>
      </c>
      <c r="E31" s="50">
        <v>0</v>
      </c>
      <c r="F31" s="47">
        <v>0</v>
      </c>
      <c r="G31" s="209">
        <v>0</v>
      </c>
      <c r="H31" s="49">
        <f>+(Table17[[#This Row],[OPENING ]]+Table17[[#This Row],[RECEIPTS]]+Table17[[#This Row],[RETURNS]])-(Table17[[#This Row],[EXCHANGED]]+Table17[[#This Row],[SALES]]+Table17[[#This Row],[ISSUES]])</f>
        <v>0</v>
      </c>
      <c r="I31" s="48"/>
      <c r="J31" s="76">
        <f t="shared" si="14"/>
        <v>0</v>
      </c>
      <c r="K31" s="48">
        <f>+'DAY4'!K31+'DAY5'!C31</f>
        <v>0</v>
      </c>
      <c r="L31" s="49">
        <f>+'DAY4'!L31+'DAY5'!D31</f>
        <v>0</v>
      </c>
      <c r="M31" s="50">
        <f>+'DAY4'!M31+'DAY5'!E31</f>
        <v>0</v>
      </c>
      <c r="N31" s="47">
        <f>+'DAY4'!N31+'DAY5'!F31</f>
        <v>0</v>
      </c>
      <c r="O31" s="209">
        <f>+'DAY4'!O31+'DAY5'!G31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209">
        <f t="shared" si="19"/>
        <v>0</v>
      </c>
      <c r="U31" s="77">
        <f t="shared" si="20"/>
        <v>0</v>
      </c>
    </row>
    <row r="32" spans="1:21" x14ac:dyDescent="0.25">
      <c r="A32" s="154" t="s">
        <v>139</v>
      </c>
      <c r="B32" s="47">
        <f>'DAY4'!H32</f>
        <v>0</v>
      </c>
      <c r="C32" s="48">
        <v>0</v>
      </c>
      <c r="D32" s="49">
        <v>0</v>
      </c>
      <c r="E32" s="50">
        <v>0</v>
      </c>
      <c r="F32" s="47">
        <v>0</v>
      </c>
      <c r="G32" s="209">
        <v>0</v>
      </c>
      <c r="H32" s="49">
        <f>+(Table17[[#This Row],[OPENING ]]+Table17[[#This Row],[RECEIPTS]]+Table17[[#This Row],[RETURNS]])-(Table17[[#This Row],[EXCHANGED]]+Table17[[#This Row],[SALES]]+Table17[[#This Row],[ISSUES]])</f>
        <v>0</v>
      </c>
      <c r="I32" s="48"/>
      <c r="J32" s="76">
        <f t="shared" si="14"/>
        <v>0</v>
      </c>
      <c r="K32" s="48">
        <f>+'DAY4'!K32+'DAY5'!C32</f>
        <v>0</v>
      </c>
      <c r="L32" s="49">
        <f>+'DAY4'!L32+'DAY5'!D32</f>
        <v>0</v>
      </c>
      <c r="M32" s="50">
        <f>+'DAY4'!M32+'DAY5'!E32</f>
        <v>0</v>
      </c>
      <c r="N32" s="47">
        <f>+'DAY4'!N32+'DAY5'!F32</f>
        <v>0</v>
      </c>
      <c r="O32" s="209">
        <f>+'DAY4'!O32+'DAY5'!G32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209">
        <f t="shared" si="19"/>
        <v>0</v>
      </c>
      <c r="U32" s="77">
        <f t="shared" si="20"/>
        <v>0</v>
      </c>
    </row>
    <row r="33" spans="1:21" x14ac:dyDescent="0.25">
      <c r="A33" s="154" t="s">
        <v>146</v>
      </c>
      <c r="B33" s="47">
        <f>'DAY4'!H33</f>
        <v>0</v>
      </c>
      <c r="C33" s="48">
        <v>0</v>
      </c>
      <c r="D33" s="49">
        <v>0</v>
      </c>
      <c r="E33" s="50">
        <v>0</v>
      </c>
      <c r="F33" s="47">
        <v>0</v>
      </c>
      <c r="G33" s="209">
        <v>0</v>
      </c>
      <c r="H33" s="49">
        <f>+(Table17[[#This Row],[OPENING ]]+Table17[[#This Row],[RECEIPTS]]+Table17[[#This Row],[RETURNS]])-(Table17[[#This Row],[EXCHANGED]]+Table17[[#This Row],[SALES]]+Table17[[#This Row],[ISSUES]])</f>
        <v>0</v>
      </c>
      <c r="I33" s="48"/>
      <c r="J33" s="76">
        <f t="shared" si="14"/>
        <v>0</v>
      </c>
      <c r="K33" s="48">
        <f>+'DAY4'!K33+'DAY5'!C33</f>
        <v>0</v>
      </c>
      <c r="L33" s="49">
        <f>+'DAY4'!L33+'DAY5'!D33</f>
        <v>0</v>
      </c>
      <c r="M33" s="50">
        <f>+'DAY4'!M33+'DAY5'!E33</f>
        <v>0</v>
      </c>
      <c r="N33" s="47">
        <f>+'DAY4'!N33+'DAY5'!F33</f>
        <v>0</v>
      </c>
      <c r="O33" s="209">
        <f>+'DAY4'!O33+'DAY5'!G33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209">
        <f t="shared" si="19"/>
        <v>0</v>
      </c>
      <c r="U33" s="77">
        <f t="shared" si="20"/>
        <v>0</v>
      </c>
    </row>
    <row r="34" spans="1:21" x14ac:dyDescent="0.25">
      <c r="A34" s="154" t="s">
        <v>156</v>
      </c>
      <c r="B34" s="47">
        <f>'DAY4'!H34</f>
        <v>58.1</v>
      </c>
      <c r="C34" s="48">
        <v>0</v>
      </c>
      <c r="D34" s="49">
        <v>0</v>
      </c>
      <c r="E34" s="50">
        <v>0</v>
      </c>
      <c r="F34" s="47">
        <v>0</v>
      </c>
      <c r="G34" s="209">
        <v>0</v>
      </c>
      <c r="H34" s="49">
        <f>+(Table17[[#This Row],[OPENING ]]+Table17[[#This Row],[RECEIPTS]]+Table17[[#This Row],[RETURNS]])-(Table17[[#This Row],[EXCHANGED]]+Table17[[#This Row],[SALES]]+Table17[[#This Row],[ISSUES]])</f>
        <v>58.1</v>
      </c>
      <c r="I34" s="48">
        <v>58.1</v>
      </c>
      <c r="J34" s="76">
        <f t="shared" si="14"/>
        <v>0</v>
      </c>
      <c r="K34" s="48">
        <f>+'DAY4'!K34+'DAY5'!C34</f>
        <v>0</v>
      </c>
      <c r="L34" s="49">
        <f>+'DAY4'!L34+'DAY5'!D34</f>
        <v>0</v>
      </c>
      <c r="M34" s="50">
        <f>+'DAY4'!M34+'DAY5'!E34</f>
        <v>0</v>
      </c>
      <c r="N34" s="47">
        <f>+'DAY4'!N34+'DAY5'!F34</f>
        <v>0</v>
      </c>
      <c r="O34" s="209">
        <f>+'DAY4'!O34+'DAY5'!G34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209">
        <f t="shared" si="19"/>
        <v>0</v>
      </c>
      <c r="U34" s="77">
        <f t="shared" si="20"/>
        <v>0</v>
      </c>
    </row>
    <row r="35" spans="1:21" x14ac:dyDescent="0.25">
      <c r="A35" s="154" t="s">
        <v>147</v>
      </c>
      <c r="B35" s="47">
        <f>'DAY4'!H35</f>
        <v>0</v>
      </c>
      <c r="C35" s="48">
        <v>0</v>
      </c>
      <c r="D35" s="49">
        <v>0</v>
      </c>
      <c r="E35" s="50">
        <v>0</v>
      </c>
      <c r="F35" s="47">
        <v>0</v>
      </c>
      <c r="G35" s="209">
        <v>0</v>
      </c>
      <c r="H35" s="49">
        <f>+(Table17[[#This Row],[OPENING ]]+Table17[[#This Row],[RECEIPTS]]+Table17[[#This Row],[RETURNS]])-(Table17[[#This Row],[EXCHANGED]]+Table17[[#This Row],[SALES]]+Table17[[#This Row],[ISSUES]])</f>
        <v>0</v>
      </c>
      <c r="I35" s="48"/>
      <c r="J35" s="76">
        <f t="shared" si="14"/>
        <v>0</v>
      </c>
      <c r="K35" s="48">
        <f>+'DAY4'!K35+'DAY5'!C35</f>
        <v>0</v>
      </c>
      <c r="L35" s="49">
        <f>+'DAY4'!L35+'DAY5'!D35</f>
        <v>0</v>
      </c>
      <c r="M35" s="50">
        <f>+'DAY4'!M35+'DAY5'!E35</f>
        <v>0</v>
      </c>
      <c r="N35" s="47">
        <f>+'DAY4'!N35+'DAY5'!F35</f>
        <v>0</v>
      </c>
      <c r="O35" s="209">
        <f>+'DAY4'!O35+'DAY5'!G35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209">
        <f t="shared" si="19"/>
        <v>0</v>
      </c>
      <c r="U35" s="77">
        <f t="shared" si="20"/>
        <v>0</v>
      </c>
    </row>
    <row r="36" spans="1:21" x14ac:dyDescent="0.25">
      <c r="A36" s="154" t="s">
        <v>153</v>
      </c>
      <c r="B36" s="47">
        <f>'DAY4'!H36</f>
        <v>31.35</v>
      </c>
      <c r="C36" s="48">
        <v>0</v>
      </c>
      <c r="D36" s="49">
        <v>0</v>
      </c>
      <c r="E36" s="50">
        <v>0</v>
      </c>
      <c r="F36" s="47">
        <v>0</v>
      </c>
      <c r="G36" s="209">
        <v>0</v>
      </c>
      <c r="H36" s="49">
        <f>+(Table17[[#This Row],[OPENING ]]+Table17[[#This Row],[RECEIPTS]]+Table17[[#This Row],[RETURNS]])-(Table17[[#This Row],[EXCHANGED]]+Table17[[#This Row],[SALES]]+Table17[[#This Row],[ISSUES]])</f>
        <v>31.35</v>
      </c>
      <c r="I36" s="48">
        <v>31.35</v>
      </c>
      <c r="J36" s="76">
        <f t="shared" si="14"/>
        <v>0</v>
      </c>
      <c r="K36" s="48">
        <f>+'DAY4'!K36+'DAY5'!C36</f>
        <v>0</v>
      </c>
      <c r="L36" s="49">
        <f>+'DAY4'!L36+'DAY5'!D36</f>
        <v>0</v>
      </c>
      <c r="M36" s="50">
        <f>+'DAY4'!M36+'DAY5'!E36</f>
        <v>0</v>
      </c>
      <c r="N36" s="47">
        <f>+'DAY4'!N36+'DAY5'!F36</f>
        <v>0</v>
      </c>
      <c r="O36" s="209">
        <f>+'DAY4'!O36+'DAY5'!G36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209">
        <f t="shared" si="19"/>
        <v>0</v>
      </c>
      <c r="U36" s="77">
        <f t="shared" si="20"/>
        <v>0</v>
      </c>
    </row>
    <row r="37" spans="1:21" ht="15.75" thickBot="1" x14ac:dyDescent="0.3">
      <c r="A37" s="154" t="s">
        <v>157</v>
      </c>
      <c r="B37" s="47">
        <f>'DAY4'!H37</f>
        <v>0</v>
      </c>
      <c r="C37" s="48">
        <v>0</v>
      </c>
      <c r="D37" s="49">
        <v>0</v>
      </c>
      <c r="E37" s="50">
        <v>0</v>
      </c>
      <c r="F37" s="47">
        <v>0</v>
      </c>
      <c r="G37" s="209">
        <v>0</v>
      </c>
      <c r="H37" s="49">
        <f>+(Table17[[#This Row],[OPENING ]]+Table17[[#This Row],[RECEIPTS]]+Table17[[#This Row],[RETURNS]])-(Table17[[#This Row],[EXCHANGED]]+Table17[[#This Row],[SALES]]+Table17[[#This Row],[ISSUES]])</f>
        <v>0</v>
      </c>
      <c r="I37" s="48"/>
      <c r="J37" s="76">
        <f t="shared" si="14"/>
        <v>0</v>
      </c>
      <c r="K37" s="48">
        <f>+'DAY4'!K37+'DAY5'!C37</f>
        <v>0</v>
      </c>
      <c r="L37" s="49">
        <f>+'DAY4'!L37+'DAY5'!D37</f>
        <v>0</v>
      </c>
      <c r="M37" s="50">
        <f>+'DAY4'!M37+'DAY5'!E37</f>
        <v>0</v>
      </c>
      <c r="N37" s="47">
        <f>+'DAY4'!N37+'DAY5'!F37</f>
        <v>0</v>
      </c>
      <c r="O37" s="209">
        <f>+'DAY4'!O37+'DAY5'!G37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209">
        <f t="shared" si="19"/>
        <v>0</v>
      </c>
      <c r="U37" s="77">
        <f t="shared" si="20"/>
        <v>0</v>
      </c>
    </row>
    <row r="38" spans="1:21" ht="17.25" thickBot="1" x14ac:dyDescent="0.35">
      <c r="A38" s="85" t="s">
        <v>29</v>
      </c>
      <c r="B38" s="86">
        <f>SUM(B5:B37)</f>
        <v>1576.0499999999997</v>
      </c>
      <c r="C38" s="86">
        <f t="shared" ref="C38:U38" si="21">SUM(C5:C37)</f>
        <v>0</v>
      </c>
      <c r="D38" s="86">
        <f t="shared" si="21"/>
        <v>0</v>
      </c>
      <c r="E38" s="86">
        <f t="shared" si="21"/>
        <v>0</v>
      </c>
      <c r="F38" s="86">
        <f t="shared" si="21"/>
        <v>0</v>
      </c>
      <c r="G38" s="86">
        <f t="shared" si="21"/>
        <v>63.8</v>
      </c>
      <c r="H38" s="86">
        <f t="shared" si="21"/>
        <v>1512.2499999999998</v>
      </c>
      <c r="I38" s="86">
        <f t="shared" si="21"/>
        <v>1512.2499999999998</v>
      </c>
      <c r="J38" s="86">
        <f t="shared" si="21"/>
        <v>0</v>
      </c>
      <c r="K38" s="86">
        <f t="shared" si="21"/>
        <v>0</v>
      </c>
      <c r="L38" s="86">
        <f t="shared" si="21"/>
        <v>0</v>
      </c>
      <c r="M38" s="86">
        <f t="shared" si="21"/>
        <v>0</v>
      </c>
      <c r="N38" s="86">
        <f t="shared" si="21"/>
        <v>0</v>
      </c>
      <c r="O38" s="86">
        <f t="shared" si="21"/>
        <v>63.8</v>
      </c>
      <c r="P38" s="86">
        <f t="shared" si="21"/>
        <v>0</v>
      </c>
      <c r="Q38" s="86">
        <f t="shared" si="21"/>
        <v>0</v>
      </c>
      <c r="R38" s="86">
        <f t="shared" si="21"/>
        <v>0</v>
      </c>
      <c r="S38" s="86">
        <f t="shared" si="21"/>
        <v>0</v>
      </c>
      <c r="T38" s="86">
        <f t="shared" si="21"/>
        <v>12.76</v>
      </c>
      <c r="U38" s="86">
        <f t="shared" si="21"/>
        <v>19.945141065830722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212"/>
      <c r="H39" s="81"/>
      <c r="I39" s="80"/>
      <c r="J39" s="83"/>
      <c r="K39" s="80"/>
      <c r="L39" s="81"/>
      <c r="M39" s="82"/>
      <c r="N39" s="79"/>
      <c r="O39" s="212"/>
      <c r="P39" s="80"/>
      <c r="Q39" s="81"/>
      <c r="R39" s="82"/>
      <c r="S39" s="79"/>
      <c r="T39" s="212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209"/>
      <c r="H40" s="49"/>
      <c r="I40" s="48"/>
      <c r="J40" s="51"/>
      <c r="K40" s="48"/>
      <c r="L40" s="49"/>
      <c r="M40" s="50"/>
      <c r="N40" s="47"/>
      <c r="O40" s="209"/>
      <c r="P40" s="48"/>
      <c r="Q40" s="49"/>
      <c r="R40" s="50"/>
      <c r="S40" s="47"/>
      <c r="T40" s="209"/>
      <c r="U40" s="54"/>
    </row>
    <row r="41" spans="1:21" x14ac:dyDescent="0.25">
      <c r="A41" s="154" t="s">
        <v>46</v>
      </c>
      <c r="B41" s="47">
        <f>'DAY4'!H41</f>
        <v>452.6</v>
      </c>
      <c r="C41" s="48">
        <v>0</v>
      </c>
      <c r="D41" s="49">
        <v>0</v>
      </c>
      <c r="E41" s="50">
        <v>0</v>
      </c>
      <c r="F41" s="47">
        <v>0</v>
      </c>
      <c r="G41" s="209">
        <v>0</v>
      </c>
      <c r="H41" s="49">
        <f>+(Table17[[#This Row],[OPENING ]]+Table17[[#This Row],[RECEIPTS]]+Table17[[#This Row],[RETURNS]])-(Table17[[#This Row],[EXCHANGED]]+Table17[[#This Row],[SALES]]+Table17[[#This Row],[ISSUES]])</f>
        <v>452.6</v>
      </c>
      <c r="I41" s="48">
        <v>452.6</v>
      </c>
      <c r="J41" s="51">
        <f t="shared" si="0"/>
        <v>0</v>
      </c>
      <c r="K41" s="48">
        <f>+'DAY4'!K41+'DAY5'!C41</f>
        <v>0</v>
      </c>
      <c r="L41" s="49">
        <f>+'DAY4'!L41+'DAY5'!D41</f>
        <v>0</v>
      </c>
      <c r="M41" s="50">
        <f>+'DAY4'!M41+'DAY5'!E41</f>
        <v>0</v>
      </c>
      <c r="N41" s="47">
        <f>+'DAY4'!N41+'DAY5'!F41</f>
        <v>0</v>
      </c>
      <c r="O41" s="209">
        <f>+'DAY4'!O41+'DAY5'!G41</f>
        <v>0</v>
      </c>
      <c r="P41" s="48">
        <f>+K41/5</f>
        <v>0</v>
      </c>
      <c r="Q41" s="49">
        <f>+L41/5</f>
        <v>0</v>
      </c>
      <c r="R41" s="50">
        <f>+M41/5</f>
        <v>0</v>
      </c>
      <c r="S41" s="47">
        <f>+N41/5</f>
        <v>0</v>
      </c>
      <c r="T41" s="209">
        <f>+O41/5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'DAY4'!H42</f>
        <v>555.6</v>
      </c>
      <c r="C42" s="48">
        <v>0</v>
      </c>
      <c r="D42" s="49">
        <v>0</v>
      </c>
      <c r="E42" s="50">
        <v>0</v>
      </c>
      <c r="F42" s="47">
        <v>0</v>
      </c>
      <c r="G42" s="209">
        <v>0</v>
      </c>
      <c r="H42" s="49">
        <f>+(Table17[[#This Row],[OPENING ]]+Table17[[#This Row],[RECEIPTS]]+Table17[[#This Row],[RETURNS]])-(Table17[[#This Row],[EXCHANGED]]+Table17[[#This Row],[SALES]]+Table17[[#This Row],[ISSUES]])</f>
        <v>555.6</v>
      </c>
      <c r="I42" s="48">
        <v>555.6</v>
      </c>
      <c r="J42" s="51">
        <f t="shared" si="0"/>
        <v>0</v>
      </c>
      <c r="K42" s="48">
        <f>+'DAY4'!K42+'DAY5'!C42</f>
        <v>0</v>
      </c>
      <c r="L42" s="49">
        <f>+'DAY4'!L42+'DAY5'!D42</f>
        <v>0</v>
      </c>
      <c r="M42" s="50">
        <f>+'DAY4'!M42+'DAY5'!E42</f>
        <v>0</v>
      </c>
      <c r="N42" s="47">
        <f>+'DAY4'!N42+'DAY5'!F42</f>
        <v>0</v>
      </c>
      <c r="O42" s="209">
        <f>+'DAY4'!O42+'DAY5'!G42</f>
        <v>0</v>
      </c>
      <c r="P42" s="48">
        <f t="shared" ref="P42:P57" si="22">+K42/5</f>
        <v>0</v>
      </c>
      <c r="Q42" s="49">
        <f t="shared" ref="Q42:Q57" si="23">+L42/5</f>
        <v>0</v>
      </c>
      <c r="R42" s="50">
        <f t="shared" ref="R42:R57" si="24">+M42/5</f>
        <v>0</v>
      </c>
      <c r="S42" s="47">
        <f t="shared" ref="S42:S57" si="25">+N42/5</f>
        <v>0</v>
      </c>
      <c r="T42" s="209">
        <f t="shared" ref="T42:T57" si="26">+O42/5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'DAY4'!H43</f>
        <v>0</v>
      </c>
      <c r="C43" s="48">
        <v>0</v>
      </c>
      <c r="D43" s="49">
        <v>0</v>
      </c>
      <c r="E43" s="50">
        <v>0</v>
      </c>
      <c r="F43" s="47">
        <v>0</v>
      </c>
      <c r="G43" s="209">
        <v>0</v>
      </c>
      <c r="H43" s="49">
        <f>+(Table17[[#This Row],[OPENING ]]+Table17[[#This Row],[RECEIPTS]]+Table17[[#This Row],[RETURNS]])-(Table17[[#This Row],[EXCHANGED]]+Table17[[#This Row],[SALES]]+Table17[[#This Row],[ISSUES]])</f>
        <v>0</v>
      </c>
      <c r="I43" s="48"/>
      <c r="J43" s="51">
        <f t="shared" si="0"/>
        <v>0</v>
      </c>
      <c r="K43" s="48">
        <f>+'DAY4'!K43+'DAY5'!C43</f>
        <v>0</v>
      </c>
      <c r="L43" s="49">
        <f>+'DAY4'!L43+'DAY5'!D43</f>
        <v>0</v>
      </c>
      <c r="M43" s="50">
        <f>+'DAY4'!M43+'DAY5'!E43</f>
        <v>0</v>
      </c>
      <c r="N43" s="47">
        <f>+'DAY4'!N43+'DAY5'!F43</f>
        <v>0</v>
      </c>
      <c r="O43" s="209">
        <f>+'DAY4'!O43+'DAY5'!G43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209">
        <f t="shared" si="26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'DAY4'!H44</f>
        <v>0</v>
      </c>
      <c r="C44" s="48">
        <v>0</v>
      </c>
      <c r="D44" s="49">
        <v>0</v>
      </c>
      <c r="E44" s="50">
        <v>0</v>
      </c>
      <c r="F44" s="47">
        <v>0</v>
      </c>
      <c r="G44" s="209">
        <v>0</v>
      </c>
      <c r="H44" s="49">
        <f>+(Table17[[#This Row],[OPENING ]]+Table17[[#This Row],[RECEIPTS]]+Table17[[#This Row],[RETURNS]])-(Table17[[#This Row],[EXCHANGED]]+Table17[[#This Row],[SALES]]+Table17[[#This Row],[ISSUES]])</f>
        <v>0</v>
      </c>
      <c r="I44" s="48"/>
      <c r="J44" s="51">
        <f t="shared" si="0"/>
        <v>0</v>
      </c>
      <c r="K44" s="48">
        <f>+'DAY4'!K44+'DAY5'!C44</f>
        <v>0</v>
      </c>
      <c r="L44" s="49">
        <f>+'DAY4'!L44+'DAY5'!D44</f>
        <v>0</v>
      </c>
      <c r="M44" s="50">
        <f>+'DAY4'!M44+'DAY5'!E44</f>
        <v>0</v>
      </c>
      <c r="N44" s="47">
        <f>+'DAY4'!N44+'DAY5'!F44</f>
        <v>0</v>
      </c>
      <c r="O44" s="209">
        <f>+'DAY4'!O44+'DAY5'!G44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209">
        <f t="shared" si="26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'DAY4'!H45</f>
        <v>878.5</v>
      </c>
      <c r="C45" s="48">
        <v>0</v>
      </c>
      <c r="D45" s="49">
        <v>0</v>
      </c>
      <c r="E45" s="50">
        <v>0</v>
      </c>
      <c r="F45" s="47">
        <v>0</v>
      </c>
      <c r="G45" s="209">
        <v>558.20000000000005</v>
      </c>
      <c r="H45" s="49">
        <f>+(Table17[[#This Row],[OPENING ]]+Table17[[#This Row],[RECEIPTS]]+Table17[[#This Row],[RETURNS]])-(Table17[[#This Row],[EXCHANGED]]+Table17[[#This Row],[SALES]]+Table17[[#This Row],[ISSUES]])</f>
        <v>320.29999999999995</v>
      </c>
      <c r="I45" s="48">
        <v>320.3</v>
      </c>
      <c r="J45" s="51">
        <f t="shared" si="0"/>
        <v>0</v>
      </c>
      <c r="K45" s="48">
        <f>+'DAY4'!K45+'DAY5'!C45</f>
        <v>1034.9000000000001</v>
      </c>
      <c r="L45" s="49">
        <f>+'DAY4'!L45+'DAY5'!D45</f>
        <v>0</v>
      </c>
      <c r="M45" s="50">
        <f>+'DAY4'!M45+'DAY5'!E45</f>
        <v>0</v>
      </c>
      <c r="N45" s="47">
        <f>+'DAY4'!N45+'DAY5'!F45</f>
        <v>0</v>
      </c>
      <c r="O45" s="209">
        <f>+'DAY4'!O45+'DAY5'!G45</f>
        <v>795.90000000000009</v>
      </c>
      <c r="P45" s="48">
        <f t="shared" si="22"/>
        <v>206.98000000000002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209">
        <f t="shared" si="26"/>
        <v>159.18</v>
      </c>
      <c r="U45" s="54">
        <f t="shared" si="1"/>
        <v>0.87475420581166685</v>
      </c>
    </row>
    <row r="46" spans="1:21" x14ac:dyDescent="0.25">
      <c r="A46" s="154" t="s">
        <v>111</v>
      </c>
      <c r="B46" s="47">
        <f>'DAY4'!H46</f>
        <v>122.2</v>
      </c>
      <c r="C46" s="48">
        <v>0</v>
      </c>
      <c r="D46" s="49">
        <v>0</v>
      </c>
      <c r="E46" s="50">
        <v>0</v>
      </c>
      <c r="F46" s="47">
        <v>0</v>
      </c>
      <c r="G46" s="209">
        <v>0</v>
      </c>
      <c r="H46" s="49">
        <f>+(Table17[[#This Row],[OPENING ]]+Table17[[#This Row],[RECEIPTS]]+Table17[[#This Row],[RETURNS]])-(Table17[[#This Row],[EXCHANGED]]+Table17[[#This Row],[SALES]]+Table17[[#This Row],[ISSUES]])</f>
        <v>122.2</v>
      </c>
      <c r="I46" s="48">
        <v>122.2</v>
      </c>
      <c r="J46" s="51">
        <f t="shared" si="0"/>
        <v>0</v>
      </c>
      <c r="K46" s="48">
        <f>+'DAY4'!K46+'DAY5'!C46</f>
        <v>0</v>
      </c>
      <c r="L46" s="49">
        <f>+'DAY4'!L46+'DAY5'!D46</f>
        <v>0</v>
      </c>
      <c r="M46" s="50">
        <f>+'DAY4'!M46+'DAY5'!E46</f>
        <v>0</v>
      </c>
      <c r="N46" s="47">
        <f>+'DAY4'!N46+'DAY5'!F46</f>
        <v>0</v>
      </c>
      <c r="O46" s="209">
        <f>+'DAY4'!O46+'DAY5'!G46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209">
        <f t="shared" si="26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'DAY4'!H47</f>
        <v>0</v>
      </c>
      <c r="C47" s="48">
        <v>0</v>
      </c>
      <c r="D47" s="49">
        <v>0</v>
      </c>
      <c r="E47" s="50">
        <v>0</v>
      </c>
      <c r="F47" s="47">
        <v>0</v>
      </c>
      <c r="G47" s="209">
        <v>0</v>
      </c>
      <c r="H47" s="49">
        <f>+(Table17[[#This Row],[OPENING ]]+Table17[[#This Row],[RECEIPTS]]+Table17[[#This Row],[RETURNS]])-(Table17[[#This Row],[EXCHANGED]]+Table17[[#This Row],[SALES]]+Table17[[#This Row],[ISSUES]])</f>
        <v>0</v>
      </c>
      <c r="I47" s="48"/>
      <c r="J47" s="51">
        <f t="shared" si="0"/>
        <v>0</v>
      </c>
      <c r="K47" s="48">
        <f>+'DAY4'!K47+'DAY5'!C47</f>
        <v>0</v>
      </c>
      <c r="L47" s="49">
        <f>+'DAY4'!L47+'DAY5'!D47</f>
        <v>0</v>
      </c>
      <c r="M47" s="50">
        <f>+'DAY4'!M47+'DAY5'!E47</f>
        <v>0</v>
      </c>
      <c r="N47" s="47">
        <f>+'DAY4'!N47+'DAY5'!F47</f>
        <v>0</v>
      </c>
      <c r="O47" s="209">
        <f>+'DAY4'!O47+'DAY5'!G47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209">
        <f t="shared" si="26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'DAY4'!H48</f>
        <v>7</v>
      </c>
      <c r="C48" s="48">
        <v>0</v>
      </c>
      <c r="D48" s="49">
        <v>0</v>
      </c>
      <c r="E48" s="50">
        <v>0</v>
      </c>
      <c r="F48" s="47">
        <v>0</v>
      </c>
      <c r="G48" s="209">
        <v>0</v>
      </c>
      <c r="H48" s="49">
        <f>+(Table17[[#This Row],[OPENING ]]+Table17[[#This Row],[RECEIPTS]]+Table17[[#This Row],[RETURNS]])-(Table17[[#This Row],[EXCHANGED]]+Table17[[#This Row],[SALES]]+Table17[[#This Row],[ISSUES]])</f>
        <v>7</v>
      </c>
      <c r="I48" s="48">
        <v>7</v>
      </c>
      <c r="J48" s="51">
        <f t="shared" si="0"/>
        <v>0</v>
      </c>
      <c r="K48" s="48">
        <f>+'DAY4'!K48+'DAY5'!C48</f>
        <v>0</v>
      </c>
      <c r="L48" s="49">
        <f>+'DAY4'!L48+'DAY5'!D48</f>
        <v>0</v>
      </c>
      <c r="M48" s="50">
        <f>+'DAY4'!M48+'DAY5'!E48</f>
        <v>0</v>
      </c>
      <c r="N48" s="47">
        <f>+'DAY4'!N48+'DAY5'!F48</f>
        <v>0</v>
      </c>
      <c r="O48" s="209">
        <f>+'DAY4'!O48+'DAY5'!G48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209">
        <f t="shared" si="26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'DAY4'!H49</f>
        <v>17.3</v>
      </c>
      <c r="C49" s="48">
        <v>0</v>
      </c>
      <c r="D49" s="49">
        <v>0</v>
      </c>
      <c r="E49" s="50">
        <v>0</v>
      </c>
      <c r="F49" s="47">
        <v>0</v>
      </c>
      <c r="G49" s="209">
        <v>0</v>
      </c>
      <c r="H49" s="49">
        <f>+(Table17[[#This Row],[OPENING ]]+Table17[[#This Row],[RECEIPTS]]+Table17[[#This Row],[RETURNS]])-(Table17[[#This Row],[EXCHANGED]]+Table17[[#This Row],[SALES]]+Table17[[#This Row],[ISSUES]])</f>
        <v>17.3</v>
      </c>
      <c r="I49" s="48">
        <v>17.3</v>
      </c>
      <c r="J49" s="51">
        <f t="shared" si="0"/>
        <v>0</v>
      </c>
      <c r="K49" s="48">
        <f>+'DAY4'!K49+'DAY5'!C49</f>
        <v>0</v>
      </c>
      <c r="L49" s="49">
        <f>+'DAY4'!L49+'DAY5'!D49</f>
        <v>0</v>
      </c>
      <c r="M49" s="50">
        <f>+'DAY4'!M49+'DAY5'!E49</f>
        <v>0</v>
      </c>
      <c r="N49" s="47">
        <f>+'DAY4'!N49+'DAY5'!F49</f>
        <v>0</v>
      </c>
      <c r="O49" s="209">
        <f>+'DAY4'!O49+'DAY5'!G49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209">
        <f t="shared" si="26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'DAY4'!H50</f>
        <v>540.5</v>
      </c>
      <c r="C50" s="48">
        <v>0</v>
      </c>
      <c r="D50" s="49">
        <v>0</v>
      </c>
      <c r="E50" s="50">
        <v>0</v>
      </c>
      <c r="F50" s="47">
        <v>0</v>
      </c>
      <c r="G50" s="209">
        <v>0</v>
      </c>
      <c r="H50" s="49">
        <f>+(Table17[[#This Row],[OPENING ]]+Table17[[#This Row],[RECEIPTS]]+Table17[[#This Row],[RETURNS]])-(Table17[[#This Row],[EXCHANGED]]+Table17[[#This Row],[SALES]]+Table17[[#This Row],[ISSUES]])</f>
        <v>540.5</v>
      </c>
      <c r="I50" s="48">
        <v>540.5</v>
      </c>
      <c r="J50" s="51">
        <f t="shared" si="0"/>
        <v>0</v>
      </c>
      <c r="K50" s="48">
        <f>+'DAY4'!K50+'DAY5'!C50</f>
        <v>0</v>
      </c>
      <c r="L50" s="49">
        <f>+'DAY4'!L50+'DAY5'!D50</f>
        <v>0</v>
      </c>
      <c r="M50" s="50">
        <f>+'DAY4'!M50+'DAY5'!E50</f>
        <v>0</v>
      </c>
      <c r="N50" s="47">
        <f>+'DAY4'!N50+'DAY5'!F50</f>
        <v>0</v>
      </c>
      <c r="O50" s="209">
        <f>+'DAY4'!O50+'DAY5'!G50</f>
        <v>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209">
        <f t="shared" si="26"/>
        <v>0</v>
      </c>
      <c r="U50" s="54">
        <f t="shared" si="1"/>
        <v>0</v>
      </c>
    </row>
    <row r="51" spans="1:21" x14ac:dyDescent="0.25">
      <c r="A51" s="154" t="s">
        <v>79</v>
      </c>
      <c r="B51" s="47">
        <f>'DAY4'!H51</f>
        <v>0</v>
      </c>
      <c r="C51" s="48">
        <v>0</v>
      </c>
      <c r="D51" s="49">
        <v>0</v>
      </c>
      <c r="E51" s="50">
        <v>0</v>
      </c>
      <c r="F51" s="47">
        <v>0</v>
      </c>
      <c r="G51" s="209">
        <v>0</v>
      </c>
      <c r="H51" s="49">
        <f>+(Table17[[#This Row],[OPENING ]]+Table17[[#This Row],[RECEIPTS]]+Table17[[#This Row],[RETURNS]])-(Table17[[#This Row],[EXCHANGED]]+Table17[[#This Row],[SALES]]+Table17[[#This Row],[ISSUES]])</f>
        <v>0</v>
      </c>
      <c r="I51" s="48"/>
      <c r="J51" s="51">
        <f t="shared" si="0"/>
        <v>0</v>
      </c>
      <c r="K51" s="48">
        <f>+'DAY4'!K51+'DAY5'!C51</f>
        <v>0</v>
      </c>
      <c r="L51" s="49">
        <f>+'DAY4'!L51+'DAY5'!D51</f>
        <v>0</v>
      </c>
      <c r="M51" s="50">
        <f>+'DAY4'!M51+'DAY5'!E51</f>
        <v>0</v>
      </c>
      <c r="N51" s="47">
        <f>+'DAY4'!N51+'DAY5'!F51</f>
        <v>0</v>
      </c>
      <c r="O51" s="209">
        <f>+'DAY4'!O51+'DAY5'!G51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209">
        <f t="shared" si="26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'DAY4'!H52</f>
        <v>0</v>
      </c>
      <c r="C52" s="48">
        <v>0</v>
      </c>
      <c r="D52" s="49">
        <v>0</v>
      </c>
      <c r="E52" s="50">
        <v>0</v>
      </c>
      <c r="F52" s="47">
        <v>0</v>
      </c>
      <c r="G52" s="209">
        <v>0</v>
      </c>
      <c r="H52" s="49">
        <f>+(Table17[[#This Row],[OPENING ]]+Table17[[#This Row],[RECEIPTS]]+Table17[[#This Row],[RETURNS]])-(Table17[[#This Row],[EXCHANGED]]+Table17[[#This Row],[SALES]]+Table17[[#This Row],[ISSUES]])</f>
        <v>0</v>
      </c>
      <c r="I52" s="48"/>
      <c r="J52" s="51">
        <f t="shared" si="0"/>
        <v>0</v>
      </c>
      <c r="K52" s="48">
        <f>+'DAY4'!K52+'DAY5'!C52</f>
        <v>0</v>
      </c>
      <c r="L52" s="49">
        <f>+'DAY4'!L52+'DAY5'!D52</f>
        <v>0</v>
      </c>
      <c r="M52" s="50">
        <f>+'DAY4'!M52+'DAY5'!E52</f>
        <v>0</v>
      </c>
      <c r="N52" s="47">
        <f>+'DAY4'!N52+'DAY5'!F52</f>
        <v>0</v>
      </c>
      <c r="O52" s="209">
        <f>+'DAY4'!O52+'DAY5'!G52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209">
        <f t="shared" si="26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'DAY4'!H53</f>
        <v>0</v>
      </c>
      <c r="C53" s="48">
        <v>0</v>
      </c>
      <c r="D53" s="49">
        <v>0</v>
      </c>
      <c r="E53" s="50">
        <v>0</v>
      </c>
      <c r="F53" s="47">
        <v>0</v>
      </c>
      <c r="G53" s="209">
        <v>0</v>
      </c>
      <c r="H53" s="49">
        <f>+(Table17[[#This Row],[OPENING ]]+Table17[[#This Row],[RECEIPTS]]+Table17[[#This Row],[RETURNS]])-(Table17[[#This Row],[EXCHANGED]]+Table17[[#This Row],[SALES]]+Table17[[#This Row],[ISSUES]])</f>
        <v>0</v>
      </c>
      <c r="I53" s="48"/>
      <c r="J53" s="51">
        <f>+I53-H53</f>
        <v>0</v>
      </c>
      <c r="K53" s="48">
        <f>+'DAY4'!K53+'DAY5'!C53</f>
        <v>0</v>
      </c>
      <c r="L53" s="49">
        <f>+'DAY4'!L53+'DAY5'!D53</f>
        <v>0</v>
      </c>
      <c r="M53" s="50">
        <f>+'DAY4'!M53+'DAY5'!E53</f>
        <v>0</v>
      </c>
      <c r="N53" s="47">
        <f>+'DAY4'!N53+'DAY5'!F53</f>
        <v>0</v>
      </c>
      <c r="O53" s="209">
        <f>+'DAY4'!O53+'DAY5'!G53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209">
        <f t="shared" si="26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'DAY4'!H54</f>
        <v>0</v>
      </c>
      <c r="C54" s="48">
        <v>0</v>
      </c>
      <c r="D54" s="49">
        <v>0</v>
      </c>
      <c r="E54" s="50">
        <v>0</v>
      </c>
      <c r="F54" s="47">
        <v>0</v>
      </c>
      <c r="G54" s="209">
        <v>0</v>
      </c>
      <c r="H54" s="49">
        <f>+(Table17[[#This Row],[OPENING ]]+Table17[[#This Row],[RECEIPTS]]+Table17[[#This Row],[RETURNS]])-(Table17[[#This Row],[EXCHANGED]]+Table17[[#This Row],[SALES]]+Table17[[#This Row],[ISSUES]])</f>
        <v>0</v>
      </c>
      <c r="I54" s="48"/>
      <c r="J54" s="51">
        <f>+I54-H54</f>
        <v>0</v>
      </c>
      <c r="K54" s="48">
        <f>+'DAY4'!K54+'DAY5'!C54</f>
        <v>0</v>
      </c>
      <c r="L54" s="49">
        <f>+'DAY4'!L54+'DAY5'!D54</f>
        <v>0</v>
      </c>
      <c r="M54" s="50">
        <f>+'DAY4'!M54+'DAY5'!E54</f>
        <v>0</v>
      </c>
      <c r="N54" s="47">
        <f>+'DAY4'!N54+'DAY5'!F54</f>
        <v>0</v>
      </c>
      <c r="O54" s="209">
        <f>+'DAY4'!O54+'DAY5'!G54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209">
        <f t="shared" si="26"/>
        <v>0</v>
      </c>
      <c r="U54" s="54">
        <f t="shared" si="1"/>
        <v>0</v>
      </c>
    </row>
    <row r="55" spans="1:21" x14ac:dyDescent="0.25">
      <c r="A55" s="154" t="s">
        <v>140</v>
      </c>
      <c r="B55" s="47">
        <f>'DAY4'!H55</f>
        <v>676.3</v>
      </c>
      <c r="C55" s="48">
        <v>0</v>
      </c>
      <c r="D55" s="49">
        <v>0</v>
      </c>
      <c r="E55" s="50">
        <v>0</v>
      </c>
      <c r="F55" s="47">
        <v>0</v>
      </c>
      <c r="G55" s="209">
        <v>0</v>
      </c>
      <c r="H55" s="49">
        <f>+(Table17[[#This Row],[OPENING ]]+Table17[[#This Row],[RECEIPTS]]+Table17[[#This Row],[RETURNS]])-(Table17[[#This Row],[EXCHANGED]]+Table17[[#This Row],[SALES]]+Table17[[#This Row],[ISSUES]])</f>
        <v>676.3</v>
      </c>
      <c r="I55" s="48">
        <v>676.3</v>
      </c>
      <c r="J55" s="51">
        <f>+I55-H55</f>
        <v>0</v>
      </c>
      <c r="K55" s="48">
        <f>+'DAY4'!K55+'DAY5'!C55</f>
        <v>0</v>
      </c>
      <c r="L55" s="49">
        <f>+'DAY4'!L55+'DAY5'!D55</f>
        <v>0</v>
      </c>
      <c r="M55" s="50">
        <f>+'DAY4'!M55+'DAY5'!E55</f>
        <v>0</v>
      </c>
      <c r="N55" s="47">
        <f>+'DAY4'!N55+'DAY5'!F55</f>
        <v>0</v>
      </c>
      <c r="O55" s="209">
        <f>+'DAY4'!O55+'DAY5'!G55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209">
        <f t="shared" si="26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'DAY4'!H56</f>
        <v>0</v>
      </c>
      <c r="C56" s="48">
        <v>0</v>
      </c>
      <c r="D56" s="49">
        <v>0</v>
      </c>
      <c r="E56" s="50">
        <v>0</v>
      </c>
      <c r="F56" s="47">
        <v>0</v>
      </c>
      <c r="G56" s="209">
        <v>0</v>
      </c>
      <c r="H56" s="49">
        <f>+(Table17[[#This Row],[OPENING ]]+Table17[[#This Row],[RECEIPTS]]+Table17[[#This Row],[RETURNS]])-(Table17[[#This Row],[EXCHANGED]]+Table17[[#This Row],[SALES]]+Table17[[#This Row],[ISSUES]])</f>
        <v>0</v>
      </c>
      <c r="I56" s="48"/>
      <c r="J56" s="51">
        <f>+I56-H56</f>
        <v>0</v>
      </c>
      <c r="K56" s="48">
        <f>+'DAY4'!K56+'DAY5'!C56</f>
        <v>0</v>
      </c>
      <c r="L56" s="49">
        <f>+'DAY4'!L56+'DAY5'!D56</f>
        <v>0</v>
      </c>
      <c r="M56" s="50">
        <f>+'DAY4'!M56+'DAY5'!E56</f>
        <v>0</v>
      </c>
      <c r="N56" s="47">
        <f>+'DAY4'!N56+'DAY5'!F56</f>
        <v>0</v>
      </c>
      <c r="O56" s="209">
        <f>+'DAY4'!O56+'DAY5'!G56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209">
        <f t="shared" si="26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'DAY4'!H57</f>
        <v>0</v>
      </c>
      <c r="C57" s="73">
        <v>0</v>
      </c>
      <c r="D57" s="74">
        <v>0</v>
      </c>
      <c r="E57" s="75">
        <v>0</v>
      </c>
      <c r="F57" s="72">
        <v>0</v>
      </c>
      <c r="G57" s="210">
        <v>0</v>
      </c>
      <c r="H57" s="49">
        <f>+(Table17[[#This Row],[OPENING ]]+Table17[[#This Row],[RECEIPTS]]+Table17[[#This Row],[RETURNS]])-(Table17[[#This Row],[EXCHANGED]]+Table17[[#This Row],[SALES]]+Table17[[#This Row],[ISSUES]])</f>
        <v>0</v>
      </c>
      <c r="I57" s="48"/>
      <c r="J57" s="76">
        <f t="shared" si="0"/>
        <v>0</v>
      </c>
      <c r="K57" s="48">
        <f>+'DAY4'!K72+'DAY5'!C57</f>
        <v>0</v>
      </c>
      <c r="L57" s="49">
        <f>+'DAY4'!L72+'DAY5'!D57</f>
        <v>0</v>
      </c>
      <c r="M57" s="50">
        <f>+'DAY4'!M72+'DAY5'!E57</f>
        <v>0</v>
      </c>
      <c r="N57" s="47">
        <f>+'DAY4'!N72+'DAY5'!F57</f>
        <v>0</v>
      </c>
      <c r="O57" s="209">
        <f>+'DAY4'!O72+'DAY5'!G57</f>
        <v>0</v>
      </c>
      <c r="P57" s="48">
        <f t="shared" si="22"/>
        <v>0</v>
      </c>
      <c r="Q57" s="49">
        <f t="shared" si="23"/>
        <v>0</v>
      </c>
      <c r="R57" s="50">
        <f t="shared" si="24"/>
        <v>0</v>
      </c>
      <c r="S57" s="47">
        <f t="shared" si="25"/>
        <v>0</v>
      </c>
      <c r="T57" s="209">
        <f t="shared" si="26"/>
        <v>0</v>
      </c>
      <c r="U57" s="92">
        <f t="shared" si="1"/>
        <v>0</v>
      </c>
    </row>
    <row r="58" spans="1:21" x14ac:dyDescent="0.25">
      <c r="A58" s="154" t="s">
        <v>50</v>
      </c>
      <c r="B58" s="47">
        <f>'DAY4'!H58</f>
        <v>0</v>
      </c>
      <c r="C58" s="73">
        <v>0</v>
      </c>
      <c r="D58" s="74">
        <v>0</v>
      </c>
      <c r="E58" s="75">
        <v>0</v>
      </c>
      <c r="F58" s="72">
        <v>0</v>
      </c>
      <c r="G58" s="210">
        <v>0</v>
      </c>
      <c r="H58" s="49">
        <f>+(Table17[[#This Row],[OPENING ]]+Table17[[#This Row],[RECEIPTS]]+Table17[[#This Row],[RETURNS]])-(Table17[[#This Row],[EXCHANGED]]+Table17[[#This Row],[SALES]]+Table17[[#This Row],[ISSUES]])</f>
        <v>0</v>
      </c>
      <c r="I58" s="48"/>
      <c r="J58" s="76">
        <f t="shared" ref="J58:J72" si="27">+I58-H58</f>
        <v>0</v>
      </c>
      <c r="K58" s="48">
        <f>+'DAY4'!K73+'DAY5'!C58</f>
        <v>2052.5</v>
      </c>
      <c r="L58" s="49">
        <f>+'DAY4'!L73+'DAY5'!D58</f>
        <v>0</v>
      </c>
      <c r="M58" s="50">
        <f>+'DAY4'!M73+'DAY5'!E58</f>
        <v>0</v>
      </c>
      <c r="N58" s="47">
        <f>+'DAY4'!N73+'DAY5'!F58</f>
        <v>0</v>
      </c>
      <c r="O58" s="209">
        <f>+'DAY4'!O73+'DAY5'!G58</f>
        <v>237.7</v>
      </c>
      <c r="P58" s="48">
        <f t="shared" ref="P58:P72" si="28">+K58/5</f>
        <v>410.5</v>
      </c>
      <c r="Q58" s="49">
        <f t="shared" ref="Q58:Q72" si="29">+L58/5</f>
        <v>0</v>
      </c>
      <c r="R58" s="50">
        <f t="shared" ref="R58:R72" si="30">+M58/5</f>
        <v>0</v>
      </c>
      <c r="S58" s="47">
        <f t="shared" ref="S58:S72" si="31">+N58/5</f>
        <v>0</v>
      </c>
      <c r="T58" s="209">
        <f t="shared" ref="T58:T72" si="32">+O58/5</f>
        <v>47.54</v>
      </c>
      <c r="U58" s="92">
        <f t="shared" ref="U58:U72" si="33">IFERROR(+H58/(P58+Q58+R58+S58+T58),0)</f>
        <v>0</v>
      </c>
    </row>
    <row r="59" spans="1:21" x14ac:dyDescent="0.25">
      <c r="A59" s="154" t="s">
        <v>51</v>
      </c>
      <c r="B59" s="47">
        <f>'DAY4'!H59</f>
        <v>0</v>
      </c>
      <c r="C59" s="73">
        <v>0</v>
      </c>
      <c r="D59" s="74">
        <v>0</v>
      </c>
      <c r="E59" s="75">
        <v>0</v>
      </c>
      <c r="F59" s="72">
        <v>0</v>
      </c>
      <c r="G59" s="210">
        <v>0</v>
      </c>
      <c r="H59" s="49">
        <f>+(Table17[[#This Row],[OPENING ]]+Table17[[#This Row],[RECEIPTS]]+Table17[[#This Row],[RETURNS]])-(Table17[[#This Row],[EXCHANGED]]+Table17[[#This Row],[SALES]]+Table17[[#This Row],[ISSUES]])</f>
        <v>0</v>
      </c>
      <c r="I59" s="48"/>
      <c r="J59" s="76">
        <f t="shared" si="27"/>
        <v>0</v>
      </c>
      <c r="K59" s="48">
        <f>+'DAY4'!K74+'DAY5'!C59</f>
        <v>0</v>
      </c>
      <c r="L59" s="49">
        <f>+'DAY4'!L74+'DAY5'!D59</f>
        <v>0</v>
      </c>
      <c r="M59" s="50">
        <f>+'DAY4'!M74+'DAY5'!E59</f>
        <v>0</v>
      </c>
      <c r="N59" s="47">
        <f>+'DAY4'!N74+'DAY5'!F59</f>
        <v>0</v>
      </c>
      <c r="O59" s="209">
        <f>+'DAY4'!O74+'DAY5'!G59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209">
        <f t="shared" si="32"/>
        <v>0</v>
      </c>
      <c r="U59" s="92">
        <f t="shared" si="33"/>
        <v>0</v>
      </c>
    </row>
    <row r="60" spans="1:21" x14ac:dyDescent="0.25">
      <c r="A60" s="154" t="s">
        <v>52</v>
      </c>
      <c r="B60" s="47">
        <f>'DAY4'!H60</f>
        <v>0</v>
      </c>
      <c r="C60" s="73">
        <v>0</v>
      </c>
      <c r="D60" s="74">
        <v>0</v>
      </c>
      <c r="E60" s="75">
        <v>0</v>
      </c>
      <c r="F60" s="72">
        <v>0</v>
      </c>
      <c r="G60" s="210">
        <v>0</v>
      </c>
      <c r="H60" s="49">
        <f>+(Table17[[#This Row],[OPENING ]]+Table17[[#This Row],[RECEIPTS]]+Table17[[#This Row],[RETURNS]])-(Table17[[#This Row],[EXCHANGED]]+Table17[[#This Row],[SALES]]+Table17[[#This Row],[ISSUES]])</f>
        <v>0</v>
      </c>
      <c r="I60" s="48"/>
      <c r="J60" s="76">
        <f t="shared" si="27"/>
        <v>0</v>
      </c>
      <c r="K60" s="48">
        <f>+'DAY4'!K75+'DAY5'!C60</f>
        <v>0</v>
      </c>
      <c r="L60" s="49">
        <f>+'DAY4'!L75+'DAY5'!D60</f>
        <v>0</v>
      </c>
      <c r="M60" s="50">
        <f>+'DAY4'!M75+'DAY5'!E60</f>
        <v>0</v>
      </c>
      <c r="N60" s="47">
        <f>+'DAY4'!N75+'DAY5'!F60</f>
        <v>0</v>
      </c>
      <c r="O60" s="209">
        <f>+'DAY4'!O75+'DAY5'!G60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209">
        <f t="shared" si="32"/>
        <v>0</v>
      </c>
      <c r="U60" s="92">
        <f t="shared" si="33"/>
        <v>0</v>
      </c>
    </row>
    <row r="61" spans="1:21" x14ac:dyDescent="0.25">
      <c r="A61" s="154" t="s">
        <v>53</v>
      </c>
      <c r="B61" s="47">
        <f>'DAY4'!H61</f>
        <v>0</v>
      </c>
      <c r="C61" s="73">
        <v>0</v>
      </c>
      <c r="D61" s="74">
        <v>0</v>
      </c>
      <c r="E61" s="75">
        <v>0</v>
      </c>
      <c r="F61" s="72">
        <v>0</v>
      </c>
      <c r="G61" s="210">
        <v>0</v>
      </c>
      <c r="H61" s="49">
        <f>+(Table17[[#This Row],[OPENING ]]+Table17[[#This Row],[RECEIPTS]]+Table17[[#This Row],[RETURNS]])-(Table17[[#This Row],[EXCHANGED]]+Table17[[#This Row],[SALES]]+Table17[[#This Row],[ISSUES]])</f>
        <v>0</v>
      </c>
      <c r="I61" s="48"/>
      <c r="J61" s="76">
        <f t="shared" si="27"/>
        <v>0</v>
      </c>
      <c r="K61" s="48">
        <f>+'DAY4'!K76+'DAY5'!C61</f>
        <v>0</v>
      </c>
      <c r="L61" s="49">
        <f>+'DAY4'!L76+'DAY5'!D61</f>
        <v>0</v>
      </c>
      <c r="M61" s="50">
        <f>+'DAY4'!M76+'DAY5'!E61</f>
        <v>0</v>
      </c>
      <c r="N61" s="47">
        <f>+'DAY4'!N76+'DAY5'!F61</f>
        <v>0</v>
      </c>
      <c r="O61" s="209">
        <f>+'DAY4'!O76+'DAY5'!G61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209">
        <f t="shared" si="32"/>
        <v>0</v>
      </c>
      <c r="U61" s="92">
        <f t="shared" si="33"/>
        <v>0</v>
      </c>
    </row>
    <row r="62" spans="1:21" x14ac:dyDescent="0.25">
      <c r="A62" s="154" t="s">
        <v>54</v>
      </c>
      <c r="B62" s="47">
        <f>'DAY4'!H62</f>
        <v>0</v>
      </c>
      <c r="C62" s="73">
        <v>0</v>
      </c>
      <c r="D62" s="74">
        <v>0</v>
      </c>
      <c r="E62" s="75">
        <v>0</v>
      </c>
      <c r="F62" s="72">
        <v>0</v>
      </c>
      <c r="G62" s="210">
        <v>0</v>
      </c>
      <c r="H62" s="49">
        <f>+(Table17[[#This Row],[OPENING ]]+Table17[[#This Row],[RECEIPTS]]+Table17[[#This Row],[RETURNS]])-(Table17[[#This Row],[EXCHANGED]]+Table17[[#This Row],[SALES]]+Table17[[#This Row],[ISSUES]])</f>
        <v>0</v>
      </c>
      <c r="I62" s="48"/>
      <c r="J62" s="76">
        <f t="shared" si="27"/>
        <v>0</v>
      </c>
      <c r="K62" s="48">
        <f>+'DAY4'!K77+'DAY5'!C62</f>
        <v>0</v>
      </c>
      <c r="L62" s="49">
        <f>+'DAY4'!L77+'DAY5'!D62</f>
        <v>0</v>
      </c>
      <c r="M62" s="50">
        <f>+'DAY4'!M77+'DAY5'!E62</f>
        <v>0</v>
      </c>
      <c r="N62" s="47">
        <f>+'DAY4'!N77+'DAY5'!F62</f>
        <v>0</v>
      </c>
      <c r="O62" s="209">
        <f>+'DAY4'!O77+'DAY5'!G62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209">
        <f t="shared" si="32"/>
        <v>0</v>
      </c>
      <c r="U62" s="92">
        <f t="shared" si="33"/>
        <v>0</v>
      </c>
    </row>
    <row r="63" spans="1:21" x14ac:dyDescent="0.25">
      <c r="A63" s="154" t="s">
        <v>109</v>
      </c>
      <c r="B63" s="47">
        <f>'DAY4'!H63</f>
        <v>0</v>
      </c>
      <c r="C63" s="73">
        <v>0</v>
      </c>
      <c r="D63" s="74">
        <v>0</v>
      </c>
      <c r="E63" s="75">
        <v>0</v>
      </c>
      <c r="F63" s="72">
        <v>0</v>
      </c>
      <c r="G63" s="210">
        <v>0</v>
      </c>
      <c r="H63" s="49">
        <f>+(Table17[[#This Row],[OPENING ]]+Table17[[#This Row],[RECEIPTS]]+Table17[[#This Row],[RETURNS]])-(Table17[[#This Row],[EXCHANGED]]+Table17[[#This Row],[SALES]]+Table17[[#This Row],[ISSUES]])</f>
        <v>0</v>
      </c>
      <c r="I63" s="48"/>
      <c r="J63" s="76">
        <f t="shared" si="27"/>
        <v>0</v>
      </c>
      <c r="K63" s="48">
        <f>+'DAY4'!K78+'DAY5'!C63</f>
        <v>0</v>
      </c>
      <c r="L63" s="49">
        <f>+'DAY4'!L78+'DAY5'!D63</f>
        <v>0</v>
      </c>
      <c r="M63" s="50">
        <f>+'DAY4'!M78+'DAY5'!E63</f>
        <v>0</v>
      </c>
      <c r="N63" s="47">
        <f>+'DAY4'!N78+'DAY5'!F63</f>
        <v>0</v>
      </c>
      <c r="O63" s="209">
        <f>+'DAY4'!O78+'DAY5'!G63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209">
        <f t="shared" si="32"/>
        <v>0</v>
      </c>
      <c r="U63" s="92">
        <f t="shared" si="33"/>
        <v>0</v>
      </c>
    </row>
    <row r="64" spans="1:21" x14ac:dyDescent="0.25">
      <c r="A64" s="154" t="s">
        <v>112</v>
      </c>
      <c r="B64" s="47">
        <f>'DAY4'!H64</f>
        <v>0</v>
      </c>
      <c r="C64" s="73">
        <v>0</v>
      </c>
      <c r="D64" s="74">
        <v>0</v>
      </c>
      <c r="E64" s="75">
        <v>0</v>
      </c>
      <c r="F64" s="72">
        <v>0</v>
      </c>
      <c r="G64" s="210">
        <v>0</v>
      </c>
      <c r="H64" s="49">
        <f>+(Table17[[#This Row],[OPENING ]]+Table17[[#This Row],[RECEIPTS]]+Table17[[#This Row],[RETURNS]])-(Table17[[#This Row],[EXCHANGED]]+Table17[[#This Row],[SALES]]+Table17[[#This Row],[ISSUES]])</f>
        <v>0</v>
      </c>
      <c r="I64" s="48"/>
      <c r="J64" s="76">
        <f t="shared" si="27"/>
        <v>0</v>
      </c>
      <c r="K64" s="48">
        <f>+'DAY4'!K79+'DAY5'!C64</f>
        <v>0</v>
      </c>
      <c r="L64" s="49">
        <f>+'DAY4'!L79+'DAY5'!D64</f>
        <v>0</v>
      </c>
      <c r="M64" s="50">
        <f>+'DAY4'!M79+'DAY5'!E64</f>
        <v>0</v>
      </c>
      <c r="N64" s="47">
        <f>+'DAY4'!N79+'DAY5'!F64</f>
        <v>0</v>
      </c>
      <c r="O64" s="209">
        <f>+'DAY4'!O79+'DAY5'!G64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209">
        <f t="shared" si="32"/>
        <v>0</v>
      </c>
      <c r="U64" s="92">
        <f t="shared" si="33"/>
        <v>0</v>
      </c>
    </row>
    <row r="65" spans="1:21" x14ac:dyDescent="0.25">
      <c r="A65" s="154" t="s">
        <v>115</v>
      </c>
      <c r="B65" s="47">
        <f>'DAY4'!H65</f>
        <v>0</v>
      </c>
      <c r="C65" s="73">
        <v>0</v>
      </c>
      <c r="D65" s="74">
        <v>0</v>
      </c>
      <c r="E65" s="75">
        <v>0</v>
      </c>
      <c r="F65" s="72">
        <v>0</v>
      </c>
      <c r="G65" s="210">
        <v>0</v>
      </c>
      <c r="H65" s="49">
        <f>+(Table17[[#This Row],[OPENING ]]+Table17[[#This Row],[RECEIPTS]]+Table17[[#This Row],[RETURNS]])-(Table17[[#This Row],[EXCHANGED]]+Table17[[#This Row],[SALES]]+Table17[[#This Row],[ISSUES]])</f>
        <v>0</v>
      </c>
      <c r="I65" s="48"/>
      <c r="J65" s="76">
        <f t="shared" si="27"/>
        <v>0</v>
      </c>
      <c r="K65" s="48">
        <f>+'DAY4'!K80+'DAY5'!C65</f>
        <v>0</v>
      </c>
      <c r="L65" s="49">
        <f>+'DAY4'!L80+'DAY5'!D65</f>
        <v>0</v>
      </c>
      <c r="M65" s="50">
        <f>+'DAY4'!M80+'DAY5'!E65</f>
        <v>0</v>
      </c>
      <c r="N65" s="47">
        <f>+'DAY4'!N80+'DAY5'!F65</f>
        <v>0</v>
      </c>
      <c r="O65" s="209">
        <f>+'DAY4'!O80+'DAY5'!G65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209">
        <f t="shared" si="32"/>
        <v>0</v>
      </c>
      <c r="U65" s="92">
        <f t="shared" si="33"/>
        <v>0</v>
      </c>
    </row>
    <row r="66" spans="1:21" x14ac:dyDescent="0.25">
      <c r="A66" s="154" t="s">
        <v>116</v>
      </c>
      <c r="B66" s="47">
        <f>'DAY4'!H66</f>
        <v>2006.84</v>
      </c>
      <c r="C66" s="73">
        <v>0</v>
      </c>
      <c r="D66" s="74">
        <v>0</v>
      </c>
      <c r="E66" s="75">
        <v>0</v>
      </c>
      <c r="F66" s="72">
        <v>0</v>
      </c>
      <c r="G66" s="210">
        <v>0</v>
      </c>
      <c r="H66" s="49">
        <f>+(Table17[[#This Row],[OPENING ]]+Table17[[#This Row],[RECEIPTS]]+Table17[[#This Row],[RETURNS]])-(Table17[[#This Row],[EXCHANGED]]+Table17[[#This Row],[SALES]]+Table17[[#This Row],[ISSUES]])</f>
        <v>2006.84</v>
      </c>
      <c r="I66" s="48">
        <v>2006.84</v>
      </c>
      <c r="J66" s="76">
        <f t="shared" si="27"/>
        <v>0</v>
      </c>
      <c r="K66" s="48">
        <f>+'DAY4'!K81+'DAY5'!C66</f>
        <v>0</v>
      </c>
      <c r="L66" s="49">
        <f>+'DAY4'!L81+'DAY5'!D66</f>
        <v>0</v>
      </c>
      <c r="M66" s="50">
        <f>+'DAY4'!M81+'DAY5'!E66</f>
        <v>0</v>
      </c>
      <c r="N66" s="47">
        <f>+'DAY4'!N81+'DAY5'!F66</f>
        <v>0</v>
      </c>
      <c r="O66" s="209">
        <f>+'DAY4'!O81+'DAY5'!G66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209">
        <f t="shared" si="32"/>
        <v>0</v>
      </c>
      <c r="U66" s="92">
        <f t="shared" si="33"/>
        <v>0</v>
      </c>
    </row>
    <row r="67" spans="1:21" x14ac:dyDescent="0.25">
      <c r="A67" s="154" t="s">
        <v>121</v>
      </c>
      <c r="B67" s="47">
        <f>'DAY4'!H67</f>
        <v>0</v>
      </c>
      <c r="C67" s="73">
        <v>0</v>
      </c>
      <c r="D67" s="74">
        <v>0</v>
      </c>
      <c r="E67" s="75">
        <v>0</v>
      </c>
      <c r="F67" s="72">
        <v>0</v>
      </c>
      <c r="G67" s="210">
        <v>0</v>
      </c>
      <c r="H67" s="49">
        <f>+(Table17[[#This Row],[OPENING ]]+Table17[[#This Row],[RECEIPTS]]+Table17[[#This Row],[RETURNS]])-(Table17[[#This Row],[EXCHANGED]]+Table17[[#This Row],[SALES]]+Table17[[#This Row],[ISSUES]])</f>
        <v>0</v>
      </c>
      <c r="I67" s="48"/>
      <c r="J67" s="76">
        <f t="shared" si="27"/>
        <v>0</v>
      </c>
      <c r="K67" s="48">
        <f>+'DAY4'!K82+'DAY5'!C67</f>
        <v>0</v>
      </c>
      <c r="L67" s="49">
        <f>+'DAY4'!L82+'DAY5'!D67</f>
        <v>0</v>
      </c>
      <c r="M67" s="50">
        <f>+'DAY4'!M82+'DAY5'!E67</f>
        <v>0</v>
      </c>
      <c r="N67" s="47">
        <f>+'DAY4'!N82+'DAY5'!F67</f>
        <v>0</v>
      </c>
      <c r="O67" s="209">
        <f>+'DAY4'!O82+'DAY5'!G67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209">
        <f t="shared" si="32"/>
        <v>0</v>
      </c>
      <c r="U67" s="92">
        <f t="shared" si="33"/>
        <v>0</v>
      </c>
    </row>
    <row r="68" spans="1:21" x14ac:dyDescent="0.25">
      <c r="A68" s="154" t="s">
        <v>120</v>
      </c>
      <c r="B68" s="47">
        <f>'DAY4'!H68</f>
        <v>150.30000000000001</v>
      </c>
      <c r="C68" s="73">
        <v>0</v>
      </c>
      <c r="D68" s="74">
        <v>0</v>
      </c>
      <c r="E68" s="75">
        <v>0</v>
      </c>
      <c r="F68" s="72">
        <v>0</v>
      </c>
      <c r="G68" s="210">
        <v>0</v>
      </c>
      <c r="H68" s="49">
        <f>+(Table17[[#This Row],[OPENING ]]+Table17[[#This Row],[RECEIPTS]]+Table17[[#This Row],[RETURNS]])-(Table17[[#This Row],[EXCHANGED]]+Table17[[#This Row],[SALES]]+Table17[[#This Row],[ISSUES]])</f>
        <v>150.30000000000001</v>
      </c>
      <c r="I68" s="48">
        <v>150.30000000000001</v>
      </c>
      <c r="J68" s="76">
        <f t="shared" si="27"/>
        <v>0</v>
      </c>
      <c r="K68" s="48">
        <f>+'DAY4'!K83+'DAY5'!C68</f>
        <v>0</v>
      </c>
      <c r="L68" s="49">
        <f>+'DAY4'!L83+'DAY5'!D68</f>
        <v>0</v>
      </c>
      <c r="M68" s="50">
        <f>+'DAY4'!M83+'DAY5'!E68</f>
        <v>0</v>
      </c>
      <c r="N68" s="47">
        <f>+'DAY4'!N83+'DAY5'!F68</f>
        <v>0</v>
      </c>
      <c r="O68" s="209">
        <f>+'DAY4'!O83+'DAY5'!G68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209">
        <f t="shared" si="32"/>
        <v>0</v>
      </c>
      <c r="U68" s="92">
        <f t="shared" si="33"/>
        <v>0</v>
      </c>
    </row>
    <row r="69" spans="1:21" x14ac:dyDescent="0.25">
      <c r="A69" s="154" t="s">
        <v>122</v>
      </c>
      <c r="B69" s="47">
        <f>'DAY4'!H69</f>
        <v>1017.6</v>
      </c>
      <c r="C69" s="73">
        <v>0</v>
      </c>
      <c r="D69" s="74">
        <v>138.30000000000001</v>
      </c>
      <c r="E69" s="75">
        <v>0</v>
      </c>
      <c r="F69" s="72">
        <v>0</v>
      </c>
      <c r="G69" s="210">
        <v>0</v>
      </c>
      <c r="H69" s="49">
        <f>+(Table17[[#This Row],[OPENING ]]+Table17[[#This Row],[RECEIPTS]]+Table17[[#This Row],[RETURNS]])-(Table17[[#This Row],[EXCHANGED]]+Table17[[#This Row],[SALES]]+Table17[[#This Row],[ISSUES]])</f>
        <v>1155.9000000000001</v>
      </c>
      <c r="I69" s="48">
        <v>1155.9000000000001</v>
      </c>
      <c r="J69" s="76">
        <f t="shared" si="27"/>
        <v>0</v>
      </c>
      <c r="K69" s="48">
        <f>+'DAY4'!K84+'DAY5'!C69</f>
        <v>0</v>
      </c>
      <c r="L69" s="49">
        <f>+'DAY4'!L84+'DAY5'!D69</f>
        <v>138.30000000000001</v>
      </c>
      <c r="M69" s="50">
        <f>+'DAY4'!M84+'DAY5'!E69</f>
        <v>0</v>
      </c>
      <c r="N69" s="47">
        <f>+'DAY4'!N84+'DAY5'!F69</f>
        <v>0</v>
      </c>
      <c r="O69" s="209">
        <f>+'DAY4'!O84+'DAY5'!G69</f>
        <v>0</v>
      </c>
      <c r="P69" s="48">
        <f t="shared" si="28"/>
        <v>0</v>
      </c>
      <c r="Q69" s="49">
        <f t="shared" si="29"/>
        <v>27.660000000000004</v>
      </c>
      <c r="R69" s="50">
        <f t="shared" si="30"/>
        <v>0</v>
      </c>
      <c r="S69" s="47">
        <f t="shared" si="31"/>
        <v>0</v>
      </c>
      <c r="T69" s="209">
        <f t="shared" si="32"/>
        <v>0</v>
      </c>
      <c r="U69" s="92">
        <f t="shared" si="33"/>
        <v>41.789587852494577</v>
      </c>
    </row>
    <row r="70" spans="1:21" x14ac:dyDescent="0.25">
      <c r="A70" s="154" t="s">
        <v>137</v>
      </c>
      <c r="B70" s="47">
        <f>'DAY4'!H70</f>
        <v>0</v>
      </c>
      <c r="C70" s="73">
        <v>0</v>
      </c>
      <c r="D70" s="74">
        <v>0</v>
      </c>
      <c r="E70" s="75">
        <v>0</v>
      </c>
      <c r="F70" s="72">
        <v>0</v>
      </c>
      <c r="G70" s="210">
        <v>0</v>
      </c>
      <c r="H70" s="49">
        <f>+(Table17[[#This Row],[OPENING ]]+Table17[[#This Row],[RECEIPTS]]+Table17[[#This Row],[RETURNS]])-(Table17[[#This Row],[EXCHANGED]]+Table17[[#This Row],[SALES]]+Table17[[#This Row],[ISSUES]])</f>
        <v>0</v>
      </c>
      <c r="I70" s="48"/>
      <c r="J70" s="76">
        <f t="shared" si="27"/>
        <v>0</v>
      </c>
      <c r="K70" s="48">
        <f>+'DAY4'!K85+'DAY5'!C70</f>
        <v>0</v>
      </c>
      <c r="L70" s="49">
        <f>+'DAY4'!L85+'DAY5'!D70</f>
        <v>0</v>
      </c>
      <c r="M70" s="50">
        <f>+'DAY4'!M85+'DAY5'!E70</f>
        <v>0</v>
      </c>
      <c r="N70" s="47">
        <f>+'DAY4'!N85+'DAY5'!F70</f>
        <v>0</v>
      </c>
      <c r="O70" s="209">
        <f>+'DAY4'!O85+'DAY5'!G70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209">
        <f t="shared" si="32"/>
        <v>0</v>
      </c>
      <c r="U70" s="92">
        <f t="shared" si="33"/>
        <v>0</v>
      </c>
    </row>
    <row r="71" spans="1:21" x14ac:dyDescent="0.25">
      <c r="A71" s="154" t="s">
        <v>141</v>
      </c>
      <c r="B71" s="47">
        <f>'DAY4'!H71</f>
        <v>187.6</v>
      </c>
      <c r="C71" s="73">
        <v>0</v>
      </c>
      <c r="D71" s="74">
        <v>0</v>
      </c>
      <c r="E71" s="75">
        <v>0</v>
      </c>
      <c r="F71" s="72">
        <v>0</v>
      </c>
      <c r="G71" s="210">
        <v>0</v>
      </c>
      <c r="H71" s="49">
        <f>+(Table17[[#This Row],[OPENING ]]+Table17[[#This Row],[RECEIPTS]]+Table17[[#This Row],[RETURNS]])-(Table17[[#This Row],[EXCHANGED]]+Table17[[#This Row],[SALES]]+Table17[[#This Row],[ISSUES]])</f>
        <v>187.6</v>
      </c>
      <c r="I71" s="48">
        <v>187.6</v>
      </c>
      <c r="J71" s="76">
        <f t="shared" si="27"/>
        <v>0</v>
      </c>
      <c r="K71" s="48">
        <f>+'DAY4'!K86+'DAY5'!C71</f>
        <v>0</v>
      </c>
      <c r="L71" s="49">
        <f>+'DAY4'!L86+'DAY5'!D71</f>
        <v>0</v>
      </c>
      <c r="M71" s="50">
        <f>+'DAY4'!M86+'DAY5'!E71</f>
        <v>0</v>
      </c>
      <c r="N71" s="47">
        <f>+'DAY4'!N86+'DAY5'!F71</f>
        <v>0</v>
      </c>
      <c r="O71" s="209">
        <f>+'DAY4'!O86+'DAY5'!G71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209">
        <f t="shared" si="32"/>
        <v>0</v>
      </c>
      <c r="U71" s="92">
        <f t="shared" si="33"/>
        <v>0</v>
      </c>
    </row>
    <row r="72" spans="1:21" ht="15.75" thickBot="1" x14ac:dyDescent="0.3">
      <c r="A72" s="154" t="s">
        <v>142</v>
      </c>
      <c r="B72" s="47">
        <f>'DAY4'!H72</f>
        <v>1730</v>
      </c>
      <c r="C72" s="73">
        <v>0</v>
      </c>
      <c r="D72" s="74">
        <v>79</v>
      </c>
      <c r="E72" s="75">
        <v>0</v>
      </c>
      <c r="F72" s="72">
        <v>0</v>
      </c>
      <c r="G72" s="210">
        <v>0</v>
      </c>
      <c r="H72" s="49">
        <f>+(Table17[[#This Row],[OPENING ]]+Table17[[#This Row],[RECEIPTS]]+Table17[[#This Row],[RETURNS]])-(Table17[[#This Row],[EXCHANGED]]+Table17[[#This Row],[SALES]]+Table17[[#This Row],[ISSUES]])</f>
        <v>1809</v>
      </c>
      <c r="I72" s="48">
        <v>1809</v>
      </c>
      <c r="J72" s="76">
        <f t="shared" si="27"/>
        <v>0</v>
      </c>
      <c r="K72" s="48">
        <f>+'DAY4'!K87+'DAY5'!C72</f>
        <v>0</v>
      </c>
      <c r="L72" s="49">
        <f>+'DAY4'!L87+'DAY5'!D72</f>
        <v>79</v>
      </c>
      <c r="M72" s="50">
        <f>+'DAY4'!M87+'DAY5'!E72</f>
        <v>0</v>
      </c>
      <c r="N72" s="47">
        <f>+'DAY4'!N87+'DAY5'!F72</f>
        <v>0</v>
      </c>
      <c r="O72" s="209">
        <f>+'DAY4'!O87+'DAY5'!G72</f>
        <v>0</v>
      </c>
      <c r="P72" s="48">
        <f t="shared" si="28"/>
        <v>0</v>
      </c>
      <c r="Q72" s="49">
        <f t="shared" si="29"/>
        <v>15.8</v>
      </c>
      <c r="R72" s="50">
        <f t="shared" si="30"/>
        <v>0</v>
      </c>
      <c r="S72" s="47">
        <f t="shared" si="31"/>
        <v>0</v>
      </c>
      <c r="T72" s="209">
        <f t="shared" si="32"/>
        <v>0</v>
      </c>
      <c r="U72" s="92">
        <f t="shared" si="33"/>
        <v>114.49367088607595</v>
      </c>
    </row>
    <row r="73" spans="1:21" ht="17.25" thickBot="1" x14ac:dyDescent="0.35">
      <c r="A73" s="85" t="s">
        <v>37</v>
      </c>
      <c r="B73" s="86">
        <f>SUM(B41:B72)</f>
        <v>8342.34</v>
      </c>
      <c r="C73" s="86">
        <f t="shared" ref="C73:U73" si="34">SUM(C41:C72)</f>
        <v>0</v>
      </c>
      <c r="D73" s="86">
        <f t="shared" si="34"/>
        <v>217.3</v>
      </c>
      <c r="E73" s="86">
        <f t="shared" si="34"/>
        <v>0</v>
      </c>
      <c r="F73" s="86">
        <f t="shared" si="34"/>
        <v>0</v>
      </c>
      <c r="G73" s="86">
        <f t="shared" si="34"/>
        <v>558.20000000000005</v>
      </c>
      <c r="H73" s="86">
        <f t="shared" si="34"/>
        <v>8001.4400000000005</v>
      </c>
      <c r="I73" s="86">
        <f t="shared" si="34"/>
        <v>8001.4400000000005</v>
      </c>
      <c r="J73" s="86">
        <f t="shared" si="34"/>
        <v>0</v>
      </c>
      <c r="K73" s="86">
        <f t="shared" si="34"/>
        <v>3087.4</v>
      </c>
      <c r="L73" s="86">
        <f t="shared" si="34"/>
        <v>217.3</v>
      </c>
      <c r="M73" s="86">
        <f t="shared" si="34"/>
        <v>0</v>
      </c>
      <c r="N73" s="86">
        <f t="shared" si="34"/>
        <v>0</v>
      </c>
      <c r="O73" s="86">
        <f t="shared" si="34"/>
        <v>1033.6000000000001</v>
      </c>
      <c r="P73" s="86">
        <f t="shared" si="34"/>
        <v>617.48</v>
      </c>
      <c r="Q73" s="86">
        <f t="shared" si="34"/>
        <v>43.460000000000008</v>
      </c>
      <c r="R73" s="86">
        <f t="shared" si="34"/>
        <v>0</v>
      </c>
      <c r="S73" s="86">
        <f t="shared" si="34"/>
        <v>0</v>
      </c>
      <c r="T73" s="86">
        <f t="shared" si="34"/>
        <v>206.72</v>
      </c>
      <c r="U73" s="86">
        <f t="shared" si="34"/>
        <v>157.15801294438219</v>
      </c>
    </row>
    <row r="74" spans="1:21" ht="15.75" x14ac:dyDescent="0.3">
      <c r="A74" s="78"/>
      <c r="B74" s="93"/>
      <c r="C74" s="56"/>
      <c r="D74" s="62"/>
      <c r="E74" s="63"/>
      <c r="F74" s="60"/>
      <c r="G74" s="214"/>
      <c r="H74" s="94"/>
      <c r="I74" s="56"/>
      <c r="J74" s="95"/>
      <c r="K74" s="56"/>
      <c r="L74" s="62"/>
      <c r="M74" s="63"/>
      <c r="N74" s="60"/>
      <c r="O74" s="218"/>
      <c r="P74" s="61"/>
      <c r="Q74" s="62"/>
      <c r="R74" s="63"/>
      <c r="S74" s="60"/>
      <c r="T74" s="214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209"/>
      <c r="H75" s="49"/>
      <c r="I75" s="48"/>
      <c r="J75" s="51"/>
      <c r="K75" s="48"/>
      <c r="L75" s="49"/>
      <c r="M75" s="50"/>
      <c r="N75" s="47"/>
      <c r="O75" s="209"/>
      <c r="P75" s="48"/>
      <c r="Q75" s="49"/>
      <c r="R75" s="50"/>
      <c r="S75" s="47"/>
      <c r="T75" s="209"/>
      <c r="U75" s="50"/>
    </row>
    <row r="76" spans="1:21" x14ac:dyDescent="0.25">
      <c r="A76" s="152" t="s">
        <v>44</v>
      </c>
      <c r="B76" s="47">
        <f>'DAY4'!H76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209">
        <v>0</v>
      </c>
      <c r="H76" s="49">
        <f>+(Table17[[#This Row],[OPENING ]]+Table17[[#This Row],[RECEIPTS]]+Table17[[#This Row],[RETURNS]])-(Table17[[#This Row],[EXCHANGED]]+Table17[[#This Row],[SALES]]+Table17[[#This Row],[ISSUES]])</f>
        <v>1267.3399999999999</v>
      </c>
      <c r="I76" s="48">
        <v>1267.3399999999999</v>
      </c>
      <c r="J76" s="51">
        <f t="shared" si="0"/>
        <v>0</v>
      </c>
      <c r="K76" s="48">
        <f>+'DAY4'!K76+'DAY5'!C76</f>
        <v>0</v>
      </c>
      <c r="L76" s="49">
        <f>+'DAY4'!L76+'DAY5'!D76</f>
        <v>0</v>
      </c>
      <c r="M76" s="50">
        <f>+'DAY4'!M76+'DAY5'!E76</f>
        <v>0</v>
      </c>
      <c r="N76" s="47">
        <f>+'DAY4'!N76+'DAY5'!F76</f>
        <v>0</v>
      </c>
      <c r="O76" s="209">
        <f>+'DAY4'!O76+'DAY5'!G76</f>
        <v>0</v>
      </c>
      <c r="P76" s="48">
        <f>+K76/5</f>
        <v>0</v>
      </c>
      <c r="Q76" s="49">
        <f>+L76/5</f>
        <v>0</v>
      </c>
      <c r="R76" s="50">
        <f>+M76/5</f>
        <v>0</v>
      </c>
      <c r="S76" s="47">
        <f>+N76/5</f>
        <v>0</v>
      </c>
      <c r="T76" s="209">
        <f>+O76/5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'DAY4'!H77</f>
        <v>96.1</v>
      </c>
      <c r="C77" s="48">
        <v>0</v>
      </c>
      <c r="D77" s="49">
        <v>0</v>
      </c>
      <c r="E77" s="50">
        <v>0</v>
      </c>
      <c r="F77" s="47">
        <v>0</v>
      </c>
      <c r="G77" s="209">
        <v>0</v>
      </c>
      <c r="H77" s="49">
        <f>+(Table17[[#This Row],[OPENING ]]+Table17[[#This Row],[RECEIPTS]]+Table17[[#This Row],[RETURNS]])-(Table17[[#This Row],[EXCHANGED]]+Table17[[#This Row],[SALES]]+Table17[[#This Row],[ISSUES]])</f>
        <v>96.1</v>
      </c>
      <c r="I77" s="48">
        <v>96.1</v>
      </c>
      <c r="J77" s="51">
        <f t="shared" si="0"/>
        <v>0</v>
      </c>
      <c r="K77" s="48">
        <f>+'DAY4'!K77+'DAY5'!C77</f>
        <v>0</v>
      </c>
      <c r="L77" s="49">
        <f>+'DAY4'!L77+'DAY5'!D77</f>
        <v>0</v>
      </c>
      <c r="M77" s="50">
        <f>+'DAY4'!M77+'DAY5'!E77</f>
        <v>0</v>
      </c>
      <c r="N77" s="47">
        <f>+'DAY4'!N77+'DAY5'!F77</f>
        <v>0</v>
      </c>
      <c r="O77" s="209">
        <f>+'DAY4'!O77+'DAY5'!G77</f>
        <v>0</v>
      </c>
      <c r="P77" s="48">
        <f t="shared" ref="P77:P98" si="35">+K77/5</f>
        <v>0</v>
      </c>
      <c r="Q77" s="49">
        <f t="shared" ref="Q77:Q98" si="36">+L77/5</f>
        <v>0</v>
      </c>
      <c r="R77" s="50">
        <f t="shared" ref="R77:R98" si="37">+M77/5</f>
        <v>0</v>
      </c>
      <c r="S77" s="47">
        <f t="shared" ref="S77:S98" si="38">+N77/5</f>
        <v>0</v>
      </c>
      <c r="T77" s="209">
        <f t="shared" ref="T77:T98" si="39">+O77/5</f>
        <v>0</v>
      </c>
      <c r="U77" s="54">
        <f t="shared" si="1"/>
        <v>0</v>
      </c>
    </row>
    <row r="78" spans="1:21" x14ac:dyDescent="0.25">
      <c r="A78" s="192" t="s">
        <v>166</v>
      </c>
      <c r="B78" s="47">
        <f>'DAY4'!H78</f>
        <v>0</v>
      </c>
      <c r="C78" s="48">
        <v>0</v>
      </c>
      <c r="D78" s="49">
        <v>0</v>
      </c>
      <c r="E78" s="50">
        <v>0</v>
      </c>
      <c r="F78" s="47">
        <v>0</v>
      </c>
      <c r="G78" s="209">
        <v>0</v>
      </c>
      <c r="H78" s="49">
        <f>+(Table17[[#This Row],[OPENING ]]+Table17[[#This Row],[RECEIPTS]]+Table17[[#This Row],[RETURNS]])-(Table17[[#This Row],[EXCHANGED]]+Table17[[#This Row],[SALES]]+Table17[[#This Row],[ISSUES]])</f>
        <v>0</v>
      </c>
      <c r="I78" s="48"/>
      <c r="J78" s="51">
        <f t="shared" si="0"/>
        <v>0</v>
      </c>
      <c r="K78" s="48">
        <f>+'DAY4'!K78+'DAY5'!C78</f>
        <v>0</v>
      </c>
      <c r="L78" s="49">
        <f>+'DAY4'!L78+'DAY5'!D78</f>
        <v>0</v>
      </c>
      <c r="M78" s="50">
        <f>+'DAY4'!M78+'DAY5'!E78</f>
        <v>0</v>
      </c>
      <c r="N78" s="47">
        <f>+'DAY4'!N78+'DAY5'!F78</f>
        <v>0</v>
      </c>
      <c r="O78" s="209">
        <f>+'DAY4'!O78+'DAY5'!G78</f>
        <v>0</v>
      </c>
      <c r="P78" s="48">
        <f t="shared" si="35"/>
        <v>0</v>
      </c>
      <c r="Q78" s="49">
        <f t="shared" si="36"/>
        <v>0</v>
      </c>
      <c r="R78" s="50">
        <f t="shared" si="37"/>
        <v>0</v>
      </c>
      <c r="S78" s="47">
        <f t="shared" si="38"/>
        <v>0</v>
      </c>
      <c r="T78" s="209">
        <f t="shared" si="39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'DAY4'!H79</f>
        <v>0</v>
      </c>
      <c r="C79" s="48">
        <v>0</v>
      </c>
      <c r="D79" s="49">
        <v>0</v>
      </c>
      <c r="E79" s="50">
        <v>0</v>
      </c>
      <c r="F79" s="47">
        <v>0</v>
      </c>
      <c r="G79" s="209">
        <v>0</v>
      </c>
      <c r="H79" s="49">
        <f>+(Table17[[#This Row],[OPENING ]]+Table17[[#This Row],[RECEIPTS]]+Table17[[#This Row],[RETURNS]])-(Table17[[#This Row],[EXCHANGED]]+Table17[[#This Row],[SALES]]+Table17[[#This Row],[ISSUES]])</f>
        <v>0</v>
      </c>
      <c r="I79" s="48"/>
      <c r="J79" s="51">
        <f t="shared" si="0"/>
        <v>0</v>
      </c>
      <c r="K79" s="48">
        <f>+'DAY4'!K79+'DAY5'!C79</f>
        <v>0</v>
      </c>
      <c r="L79" s="49">
        <f>+'DAY4'!L79+'DAY5'!D79</f>
        <v>0</v>
      </c>
      <c r="M79" s="50">
        <f>+'DAY4'!M79+'DAY5'!E79</f>
        <v>0</v>
      </c>
      <c r="N79" s="47">
        <f>+'DAY4'!N79+'DAY5'!F79</f>
        <v>0</v>
      </c>
      <c r="O79" s="209">
        <f>+'DAY4'!O79+'DAY5'!G79</f>
        <v>0</v>
      </c>
      <c r="P79" s="48">
        <f t="shared" si="35"/>
        <v>0</v>
      </c>
      <c r="Q79" s="49">
        <f t="shared" si="36"/>
        <v>0</v>
      </c>
      <c r="R79" s="50">
        <f t="shared" si="37"/>
        <v>0</v>
      </c>
      <c r="S79" s="47">
        <f t="shared" si="38"/>
        <v>0</v>
      </c>
      <c r="T79" s="209">
        <f t="shared" si="39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'DAY4'!H80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209">
        <v>0</v>
      </c>
      <c r="H80" s="49">
        <f>+(Table17[[#This Row],[OPENING ]]+Table17[[#This Row],[RECEIPTS]]+Table17[[#This Row],[RETURNS]])-(Table17[[#This Row],[EXCHANGED]]+Table17[[#This Row],[SALES]]+Table17[[#This Row],[ISSUES]])</f>
        <v>1289.1400000000001</v>
      </c>
      <c r="I80" s="48">
        <v>1289.1400000000001</v>
      </c>
      <c r="J80" s="51">
        <f t="shared" si="0"/>
        <v>0</v>
      </c>
      <c r="K80" s="48">
        <f>+'DAY4'!K80+'DAY5'!C80</f>
        <v>0</v>
      </c>
      <c r="L80" s="49">
        <f>+'DAY4'!L80+'DAY5'!D80</f>
        <v>0</v>
      </c>
      <c r="M80" s="50">
        <f>+'DAY4'!M80+'DAY5'!E80</f>
        <v>0</v>
      </c>
      <c r="N80" s="47">
        <f>+'DAY4'!N80+'DAY5'!F80</f>
        <v>0</v>
      </c>
      <c r="O80" s="209">
        <f>+'DAY4'!O80+'DAY5'!G80</f>
        <v>0</v>
      </c>
      <c r="P80" s="48">
        <f t="shared" si="35"/>
        <v>0</v>
      </c>
      <c r="Q80" s="49">
        <f t="shared" si="36"/>
        <v>0</v>
      </c>
      <c r="R80" s="50">
        <f t="shared" si="37"/>
        <v>0</v>
      </c>
      <c r="S80" s="47">
        <f t="shared" si="38"/>
        <v>0</v>
      </c>
      <c r="T80" s="209">
        <f t="shared" si="39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'DAY4'!H81</f>
        <v>64.75</v>
      </c>
      <c r="C81" s="48">
        <v>0</v>
      </c>
      <c r="D81" s="49">
        <v>0</v>
      </c>
      <c r="E81" s="50">
        <v>0</v>
      </c>
      <c r="F81" s="47">
        <v>0</v>
      </c>
      <c r="G81" s="209">
        <v>0</v>
      </c>
      <c r="H81" s="49">
        <f>+(Table17[[#This Row],[OPENING ]]+Table17[[#This Row],[RECEIPTS]]+Table17[[#This Row],[RETURNS]])-(Table17[[#This Row],[EXCHANGED]]+Table17[[#This Row],[SALES]]+Table17[[#This Row],[ISSUES]])</f>
        <v>64.75</v>
      </c>
      <c r="I81" s="48">
        <v>64.75</v>
      </c>
      <c r="J81" s="51">
        <f t="shared" si="0"/>
        <v>0</v>
      </c>
      <c r="K81" s="48">
        <f>+'DAY4'!K81+'DAY5'!C81</f>
        <v>0</v>
      </c>
      <c r="L81" s="49">
        <f>+'DAY4'!L81+'DAY5'!D81</f>
        <v>0</v>
      </c>
      <c r="M81" s="50">
        <f>+'DAY4'!M81+'DAY5'!E81</f>
        <v>0</v>
      </c>
      <c r="N81" s="47">
        <f>+'DAY4'!N81+'DAY5'!F81</f>
        <v>0</v>
      </c>
      <c r="O81" s="209">
        <f>+'DAY4'!O81+'DAY5'!G81</f>
        <v>0</v>
      </c>
      <c r="P81" s="48">
        <f t="shared" si="35"/>
        <v>0</v>
      </c>
      <c r="Q81" s="49">
        <f t="shared" si="36"/>
        <v>0</v>
      </c>
      <c r="R81" s="50">
        <f t="shared" si="37"/>
        <v>0</v>
      </c>
      <c r="S81" s="47">
        <f t="shared" si="38"/>
        <v>0</v>
      </c>
      <c r="T81" s="209">
        <f t="shared" si="39"/>
        <v>0</v>
      </c>
      <c r="U81" s="54">
        <f t="shared" si="1"/>
        <v>0</v>
      </c>
    </row>
    <row r="82" spans="1:21" x14ac:dyDescent="0.25">
      <c r="A82" s="153" t="s">
        <v>45</v>
      </c>
      <c r="B82" s="47"/>
      <c r="C82" s="48"/>
      <c r="D82" s="49"/>
      <c r="E82" s="50"/>
      <c r="F82" s="47"/>
      <c r="G82" s="209"/>
      <c r="H82" s="49"/>
      <c r="I82" s="48"/>
      <c r="J82" s="51"/>
      <c r="K82" s="48"/>
      <c r="L82" s="49"/>
      <c r="M82" s="50"/>
      <c r="N82" s="47"/>
      <c r="O82" s="209"/>
      <c r="P82" s="48"/>
      <c r="Q82" s="49"/>
      <c r="R82" s="50"/>
      <c r="S82" s="47"/>
      <c r="T82" s="209"/>
      <c r="U82" s="54"/>
    </row>
    <row r="83" spans="1:21" x14ac:dyDescent="0.25">
      <c r="A83" s="152" t="s">
        <v>71</v>
      </c>
      <c r="B83" s="47">
        <f>'DAY4'!H83</f>
        <v>497.9</v>
      </c>
      <c r="C83" s="48">
        <v>0</v>
      </c>
      <c r="D83" s="49">
        <v>0</v>
      </c>
      <c r="E83" s="50">
        <v>0</v>
      </c>
      <c r="F83" s="47">
        <v>0</v>
      </c>
      <c r="G83" s="209">
        <v>0</v>
      </c>
      <c r="H83" s="49">
        <f>+(Table17[[#This Row],[OPENING ]]+Table17[[#This Row],[RECEIPTS]]+Table17[[#This Row],[RETURNS]])-(Table17[[#This Row],[EXCHANGED]]+Table17[[#This Row],[SALES]]+Table17[[#This Row],[ISSUES]])</f>
        <v>497.9</v>
      </c>
      <c r="I83" s="48">
        <v>497.9</v>
      </c>
      <c r="J83" s="51">
        <f t="shared" si="0"/>
        <v>0</v>
      </c>
      <c r="K83" s="48">
        <f>+'DAY4'!K83+'DAY5'!C83</f>
        <v>0</v>
      </c>
      <c r="L83" s="49">
        <f>+'DAY4'!L83+'DAY5'!D83</f>
        <v>0</v>
      </c>
      <c r="M83" s="50">
        <f>+'DAY4'!M83+'DAY5'!E83</f>
        <v>0</v>
      </c>
      <c r="N83" s="47">
        <f>+'DAY4'!N83+'DAY5'!F83</f>
        <v>0</v>
      </c>
      <c r="O83" s="209">
        <f>+'DAY4'!O83+'DAY5'!G83</f>
        <v>0</v>
      </c>
      <c r="P83" s="48">
        <f t="shared" si="35"/>
        <v>0</v>
      </c>
      <c r="Q83" s="49">
        <f t="shared" si="36"/>
        <v>0</v>
      </c>
      <c r="R83" s="50">
        <f t="shared" si="37"/>
        <v>0</v>
      </c>
      <c r="S83" s="47">
        <f t="shared" si="38"/>
        <v>0</v>
      </c>
      <c r="T83" s="209">
        <f t="shared" si="39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'DAY4'!H84</f>
        <v>424.4</v>
      </c>
      <c r="C84" s="48">
        <v>0</v>
      </c>
      <c r="D84" s="49">
        <v>0</v>
      </c>
      <c r="E84" s="50">
        <v>0</v>
      </c>
      <c r="F84" s="47">
        <v>0</v>
      </c>
      <c r="G84" s="209">
        <v>0</v>
      </c>
      <c r="H84" s="49">
        <f>+(Table17[[#This Row],[OPENING ]]+Table17[[#This Row],[RECEIPTS]]+Table17[[#This Row],[RETURNS]])-(Table17[[#This Row],[EXCHANGED]]+Table17[[#This Row],[SALES]]+Table17[[#This Row],[ISSUES]])</f>
        <v>424.4</v>
      </c>
      <c r="I84" s="48">
        <v>424.4</v>
      </c>
      <c r="J84" s="51">
        <f t="shared" si="0"/>
        <v>0</v>
      </c>
      <c r="K84" s="48">
        <f>+'DAY4'!K84+'DAY5'!C84</f>
        <v>0</v>
      </c>
      <c r="L84" s="49">
        <f>+'DAY4'!L84+'DAY5'!D84</f>
        <v>0</v>
      </c>
      <c r="M84" s="50">
        <f>+'DAY4'!M84+'DAY5'!E84</f>
        <v>0</v>
      </c>
      <c r="N84" s="47">
        <f>+'DAY4'!N84+'DAY5'!F84</f>
        <v>0</v>
      </c>
      <c r="O84" s="209">
        <f>+'DAY4'!O84+'DAY5'!G84</f>
        <v>0</v>
      </c>
      <c r="P84" s="48">
        <f t="shared" si="35"/>
        <v>0</v>
      </c>
      <c r="Q84" s="49">
        <f t="shared" si="36"/>
        <v>0</v>
      </c>
      <c r="R84" s="50">
        <f t="shared" si="37"/>
        <v>0</v>
      </c>
      <c r="S84" s="47">
        <f t="shared" si="38"/>
        <v>0</v>
      </c>
      <c r="T84" s="209">
        <f t="shared" si="39"/>
        <v>0</v>
      </c>
      <c r="U84" s="54">
        <f t="shared" si="1"/>
        <v>0</v>
      </c>
    </row>
    <row r="85" spans="1:21" x14ac:dyDescent="0.25">
      <c r="A85" s="53"/>
      <c r="B85" s="47">
        <f>'DAY4'!H85</f>
        <v>0</v>
      </c>
      <c r="C85" s="48">
        <v>0</v>
      </c>
      <c r="D85" s="49">
        <v>0</v>
      </c>
      <c r="E85" s="50">
        <v>0</v>
      </c>
      <c r="F85" s="47">
        <v>0</v>
      </c>
      <c r="G85" s="209">
        <v>0</v>
      </c>
      <c r="H85" s="49">
        <f>+(Table17[[#This Row],[OPENING ]]+Table17[[#This Row],[RECEIPTS]]+Table17[[#This Row],[RETURNS]])-(Table17[[#This Row],[EXCHANGED]]+Table17[[#This Row],[SALES]]+Table17[[#This Row],[ISSUES]])</f>
        <v>0</v>
      </c>
      <c r="I85" s="48"/>
      <c r="J85" s="51">
        <f t="shared" si="0"/>
        <v>0</v>
      </c>
      <c r="K85" s="48">
        <f>+'DAY4'!K85+'DAY5'!C85</f>
        <v>0</v>
      </c>
      <c r="L85" s="49">
        <f>+'DAY4'!L85+'DAY5'!D85</f>
        <v>0</v>
      </c>
      <c r="M85" s="50">
        <f>+'DAY4'!M85+'DAY5'!E85</f>
        <v>0</v>
      </c>
      <c r="N85" s="47">
        <f>+'DAY4'!N85+'DAY5'!F85</f>
        <v>0</v>
      </c>
      <c r="O85" s="209">
        <f>+'DAY4'!O85+'DAY5'!G85</f>
        <v>0</v>
      </c>
      <c r="P85" s="48">
        <f t="shared" si="35"/>
        <v>0</v>
      </c>
      <c r="Q85" s="49">
        <f t="shared" si="36"/>
        <v>0</v>
      </c>
      <c r="R85" s="50">
        <f t="shared" si="37"/>
        <v>0</v>
      </c>
      <c r="S85" s="47">
        <f t="shared" si="38"/>
        <v>0</v>
      </c>
      <c r="T85" s="209">
        <f t="shared" si="39"/>
        <v>0</v>
      </c>
      <c r="U85" s="54">
        <f t="shared" si="1"/>
        <v>0</v>
      </c>
    </row>
    <row r="86" spans="1:21" x14ac:dyDescent="0.25">
      <c r="A86" s="152" t="s">
        <v>158</v>
      </c>
      <c r="B86" s="47">
        <f>'DAY4'!H86</f>
        <v>263.8</v>
      </c>
      <c r="C86" s="48">
        <v>0</v>
      </c>
      <c r="D86" s="49">
        <v>0</v>
      </c>
      <c r="E86" s="50">
        <v>0</v>
      </c>
      <c r="F86" s="47">
        <v>0</v>
      </c>
      <c r="G86" s="209">
        <v>0</v>
      </c>
      <c r="H86" s="49">
        <f>+(Table17[[#This Row],[OPENING ]]+Table17[[#This Row],[RECEIPTS]]+Table17[[#This Row],[RETURNS]])-(Table17[[#This Row],[EXCHANGED]]+Table17[[#This Row],[SALES]]+Table17[[#This Row],[ISSUES]])</f>
        <v>263.8</v>
      </c>
      <c r="I86" s="48">
        <v>263.8</v>
      </c>
      <c r="J86" s="51">
        <f t="shared" si="0"/>
        <v>0</v>
      </c>
      <c r="K86" s="48">
        <f>+'DAY4'!K86+'DAY5'!C86</f>
        <v>0</v>
      </c>
      <c r="L86" s="49">
        <f>+'DAY4'!L86+'DAY5'!D86</f>
        <v>0</v>
      </c>
      <c r="M86" s="50">
        <f>+'DAY4'!M86+'DAY5'!E86</f>
        <v>0</v>
      </c>
      <c r="N86" s="47">
        <f>+'DAY4'!N86+'DAY5'!F86</f>
        <v>0</v>
      </c>
      <c r="O86" s="209">
        <f>+'DAY4'!O86+'DAY5'!G86</f>
        <v>0</v>
      </c>
      <c r="P86" s="48">
        <f t="shared" si="35"/>
        <v>0</v>
      </c>
      <c r="Q86" s="49">
        <f t="shared" si="36"/>
        <v>0</v>
      </c>
      <c r="R86" s="50">
        <f t="shared" si="37"/>
        <v>0</v>
      </c>
      <c r="S86" s="47">
        <f t="shared" si="38"/>
        <v>0</v>
      </c>
      <c r="T86" s="209">
        <f t="shared" si="39"/>
        <v>0</v>
      </c>
      <c r="U86" s="54">
        <f t="shared" si="1"/>
        <v>0</v>
      </c>
    </row>
    <row r="87" spans="1:21" x14ac:dyDescent="0.25">
      <c r="A87" s="53"/>
      <c r="B87" s="47">
        <f>'DAY4'!H87</f>
        <v>0</v>
      </c>
      <c r="C87" s="48">
        <v>0</v>
      </c>
      <c r="D87" s="49">
        <v>0</v>
      </c>
      <c r="E87" s="50">
        <v>0</v>
      </c>
      <c r="F87" s="47">
        <v>0</v>
      </c>
      <c r="G87" s="209">
        <v>0</v>
      </c>
      <c r="H87" s="49">
        <f>+(Table17[[#This Row],[OPENING ]]+Table17[[#This Row],[RECEIPTS]]+Table17[[#This Row],[RETURNS]])-(Table17[[#This Row],[EXCHANGED]]+Table17[[#This Row],[SALES]]+Table17[[#This Row],[ISSUES]])</f>
        <v>0</v>
      </c>
      <c r="I87" s="48"/>
      <c r="J87" s="51">
        <f t="shared" si="0"/>
        <v>0</v>
      </c>
      <c r="K87" s="48">
        <f>+'DAY4'!K87+'DAY5'!C87</f>
        <v>0</v>
      </c>
      <c r="L87" s="49">
        <f>+'DAY4'!L87+'DAY5'!D87</f>
        <v>0</v>
      </c>
      <c r="M87" s="50">
        <f>+'DAY4'!M87+'DAY5'!E87</f>
        <v>0</v>
      </c>
      <c r="N87" s="47">
        <f>+'DAY4'!N87+'DAY5'!F87</f>
        <v>0</v>
      </c>
      <c r="O87" s="209">
        <f>+'DAY4'!O87+'DAY5'!G87</f>
        <v>0</v>
      </c>
      <c r="P87" s="48">
        <f t="shared" si="35"/>
        <v>0</v>
      </c>
      <c r="Q87" s="49">
        <f t="shared" si="36"/>
        <v>0</v>
      </c>
      <c r="R87" s="50">
        <f t="shared" si="37"/>
        <v>0</v>
      </c>
      <c r="S87" s="47">
        <f t="shared" si="38"/>
        <v>0</v>
      </c>
      <c r="T87" s="209">
        <f t="shared" si="39"/>
        <v>0</v>
      </c>
      <c r="U87" s="54">
        <f t="shared" si="1"/>
        <v>0</v>
      </c>
    </row>
    <row r="88" spans="1:21" x14ac:dyDescent="0.25">
      <c r="A88" s="53"/>
      <c r="B88" s="47">
        <f>'DAY4'!H88</f>
        <v>0</v>
      </c>
      <c r="C88" s="48">
        <v>0</v>
      </c>
      <c r="D88" s="49">
        <v>0</v>
      </c>
      <c r="E88" s="50">
        <v>0</v>
      </c>
      <c r="F88" s="47">
        <v>0</v>
      </c>
      <c r="G88" s="209">
        <v>0</v>
      </c>
      <c r="H88" s="49">
        <f>+(Table17[[#This Row],[OPENING ]]+Table17[[#This Row],[RECEIPTS]]+Table17[[#This Row],[RETURNS]])-(Table17[[#This Row],[EXCHANGED]]+Table17[[#This Row],[SALES]]+Table17[[#This Row],[ISSUES]])</f>
        <v>0</v>
      </c>
      <c r="I88" s="48"/>
      <c r="J88" s="51">
        <f t="shared" ref="J88:J96" si="40">+I88-H88</f>
        <v>0</v>
      </c>
      <c r="K88" s="48">
        <f>+'DAY4'!K88+'DAY5'!C88</f>
        <v>0</v>
      </c>
      <c r="L88" s="49">
        <f>+'DAY4'!L88+'DAY5'!D88</f>
        <v>0</v>
      </c>
      <c r="M88" s="50">
        <f>+'DAY4'!M88+'DAY5'!E88</f>
        <v>0</v>
      </c>
      <c r="N88" s="47">
        <f>+'DAY4'!N88+'DAY5'!F88</f>
        <v>0</v>
      </c>
      <c r="O88" s="209">
        <f>+'DAY4'!O88+'DAY5'!G88</f>
        <v>0</v>
      </c>
      <c r="P88" s="48">
        <f t="shared" ref="P88:P96" si="41">+K88/5</f>
        <v>0</v>
      </c>
      <c r="Q88" s="49">
        <f t="shared" ref="Q88:Q96" si="42">+L88/5</f>
        <v>0</v>
      </c>
      <c r="R88" s="50">
        <f t="shared" ref="R88:R96" si="43">+M88/5</f>
        <v>0</v>
      </c>
      <c r="S88" s="47">
        <f t="shared" ref="S88:S96" si="44">+N88/5</f>
        <v>0</v>
      </c>
      <c r="T88" s="209">
        <f t="shared" ref="T88:T96" si="45">+O88/5</f>
        <v>0</v>
      </c>
      <c r="U88" s="54">
        <f t="shared" ref="U88:U96" si="46">IFERROR(+H88/(P88+Q88+R88+S88+T88),0)</f>
        <v>0</v>
      </c>
    </row>
    <row r="89" spans="1:21" x14ac:dyDescent="0.25">
      <c r="A89" s="152" t="s">
        <v>167</v>
      </c>
      <c r="B89" s="47">
        <f>'DAY4'!H89</f>
        <v>0</v>
      </c>
      <c r="C89" s="48">
        <v>0</v>
      </c>
      <c r="D89" s="49">
        <v>0</v>
      </c>
      <c r="E89" s="50">
        <v>0</v>
      </c>
      <c r="F89" s="47">
        <v>0</v>
      </c>
      <c r="G89" s="209">
        <v>0</v>
      </c>
      <c r="H89" s="49">
        <f>+(Table17[[#This Row],[OPENING ]]+Table17[[#This Row],[RECEIPTS]]+Table17[[#This Row],[RETURNS]])-(Table17[[#This Row],[EXCHANGED]]+Table17[[#This Row],[SALES]]+Table17[[#This Row],[ISSUES]])</f>
        <v>0</v>
      </c>
      <c r="I89" s="48"/>
      <c r="J89" s="51">
        <f t="shared" si="40"/>
        <v>0</v>
      </c>
      <c r="K89" s="48">
        <f>+'DAY4'!K89+'DAY5'!C89</f>
        <v>0</v>
      </c>
      <c r="L89" s="49">
        <f>+'DAY4'!L89+'DAY5'!D89</f>
        <v>0</v>
      </c>
      <c r="M89" s="50">
        <f>+'DAY4'!M89+'DAY5'!E89</f>
        <v>0</v>
      </c>
      <c r="N89" s="47">
        <f>+'DAY4'!N89+'DAY5'!F89</f>
        <v>0</v>
      </c>
      <c r="O89" s="209">
        <f>+'DAY4'!O89+'DAY5'!G89</f>
        <v>0</v>
      </c>
      <c r="P89" s="48">
        <f t="shared" si="41"/>
        <v>0</v>
      </c>
      <c r="Q89" s="49">
        <f t="shared" si="42"/>
        <v>0</v>
      </c>
      <c r="R89" s="50">
        <f t="shared" si="43"/>
        <v>0</v>
      </c>
      <c r="S89" s="47">
        <f t="shared" si="44"/>
        <v>0</v>
      </c>
      <c r="T89" s="209">
        <f t="shared" si="45"/>
        <v>0</v>
      </c>
      <c r="U89" s="54">
        <f t="shared" si="46"/>
        <v>0</v>
      </c>
    </row>
    <row r="90" spans="1:21" x14ac:dyDescent="0.25">
      <c r="A90" s="53"/>
      <c r="B90" s="47">
        <f>'DAY4'!H90</f>
        <v>0</v>
      </c>
      <c r="C90" s="48">
        <v>0</v>
      </c>
      <c r="D90" s="49">
        <v>0</v>
      </c>
      <c r="E90" s="50">
        <v>0</v>
      </c>
      <c r="F90" s="47">
        <v>0</v>
      </c>
      <c r="G90" s="209">
        <v>0</v>
      </c>
      <c r="H90" s="49">
        <f>+(Table17[[#This Row],[OPENING ]]+Table17[[#This Row],[RECEIPTS]]+Table17[[#This Row],[RETURNS]])-(Table17[[#This Row],[EXCHANGED]]+Table17[[#This Row],[SALES]]+Table17[[#This Row],[ISSUES]])</f>
        <v>0</v>
      </c>
      <c r="I90" s="48"/>
      <c r="J90" s="51">
        <f t="shared" si="40"/>
        <v>0</v>
      </c>
      <c r="K90" s="48">
        <f>+'DAY4'!K90+'DAY5'!C90</f>
        <v>0</v>
      </c>
      <c r="L90" s="49">
        <f>+'DAY4'!L90+'DAY5'!D90</f>
        <v>0</v>
      </c>
      <c r="M90" s="50">
        <f>+'DAY4'!M90+'DAY5'!E90</f>
        <v>0</v>
      </c>
      <c r="N90" s="47">
        <f>+'DAY4'!N90+'DAY5'!F90</f>
        <v>0</v>
      </c>
      <c r="O90" s="209">
        <f>+'DAY4'!O90+'DAY5'!G90</f>
        <v>0</v>
      </c>
      <c r="P90" s="48">
        <f t="shared" si="41"/>
        <v>0</v>
      </c>
      <c r="Q90" s="49">
        <f t="shared" si="42"/>
        <v>0</v>
      </c>
      <c r="R90" s="50">
        <f t="shared" si="43"/>
        <v>0</v>
      </c>
      <c r="S90" s="47">
        <f t="shared" si="44"/>
        <v>0</v>
      </c>
      <c r="T90" s="209">
        <f t="shared" si="45"/>
        <v>0</v>
      </c>
      <c r="U90" s="54">
        <f t="shared" si="46"/>
        <v>0</v>
      </c>
    </row>
    <row r="91" spans="1:21" x14ac:dyDescent="0.25">
      <c r="A91" s="152" t="s">
        <v>168</v>
      </c>
      <c r="B91" s="47">
        <f>'DAY4'!H91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209">
        <v>0</v>
      </c>
      <c r="H91" s="49">
        <f>+(Table17[[#This Row],[OPENING ]]+Table17[[#This Row],[RECEIPTS]]+Table17[[#This Row],[RETURNS]])-(Table17[[#This Row],[EXCHANGED]]+Table17[[#This Row],[SALES]]+Table17[[#This Row],[ISSUES]])</f>
        <v>551.20000000000005</v>
      </c>
      <c r="I91" s="48">
        <v>551.20000000000005</v>
      </c>
      <c r="J91" s="51">
        <f t="shared" si="40"/>
        <v>0</v>
      </c>
      <c r="K91" s="48">
        <f>+'DAY4'!K91+'DAY5'!C91</f>
        <v>0</v>
      </c>
      <c r="L91" s="49">
        <f>+'DAY4'!L91+'DAY5'!D91</f>
        <v>0</v>
      </c>
      <c r="M91" s="50">
        <f>+'DAY4'!M91+'DAY5'!E91</f>
        <v>0</v>
      </c>
      <c r="N91" s="47">
        <f>+'DAY4'!N91+'DAY5'!F91</f>
        <v>0</v>
      </c>
      <c r="O91" s="209">
        <f>+'DAY4'!O91+'DAY5'!G91</f>
        <v>0</v>
      </c>
      <c r="P91" s="48">
        <f t="shared" si="41"/>
        <v>0</v>
      </c>
      <c r="Q91" s="49">
        <f t="shared" si="42"/>
        <v>0</v>
      </c>
      <c r="R91" s="50">
        <f t="shared" si="43"/>
        <v>0</v>
      </c>
      <c r="S91" s="47">
        <f t="shared" si="44"/>
        <v>0</v>
      </c>
      <c r="T91" s="209">
        <f t="shared" si="45"/>
        <v>0</v>
      </c>
      <c r="U91" s="54">
        <f t="shared" si="46"/>
        <v>0</v>
      </c>
    </row>
    <row r="92" spans="1:21" x14ac:dyDescent="0.25">
      <c r="A92" s="152" t="s">
        <v>169</v>
      </c>
      <c r="B92" s="47">
        <f>'DAY4'!H92</f>
        <v>200.8</v>
      </c>
      <c r="C92" s="48">
        <v>0</v>
      </c>
      <c r="D92" s="49">
        <v>0</v>
      </c>
      <c r="E92" s="50">
        <v>0</v>
      </c>
      <c r="F92" s="47">
        <v>0</v>
      </c>
      <c r="G92" s="209">
        <v>0</v>
      </c>
      <c r="H92" s="49">
        <f>+(Table17[[#This Row],[OPENING ]]+Table17[[#This Row],[RECEIPTS]]+Table17[[#This Row],[RETURNS]])-(Table17[[#This Row],[EXCHANGED]]+Table17[[#This Row],[SALES]]+Table17[[#This Row],[ISSUES]])</f>
        <v>200.8</v>
      </c>
      <c r="I92" s="48">
        <v>200.8</v>
      </c>
      <c r="J92" s="51">
        <f t="shared" si="40"/>
        <v>0</v>
      </c>
      <c r="K92" s="48">
        <f>+'DAY4'!K92+'DAY5'!C92</f>
        <v>0</v>
      </c>
      <c r="L92" s="49">
        <f>+'DAY4'!L92+'DAY5'!D92</f>
        <v>0</v>
      </c>
      <c r="M92" s="50">
        <f>+'DAY4'!M92+'DAY5'!E92</f>
        <v>0</v>
      </c>
      <c r="N92" s="47">
        <f>+'DAY4'!N92+'DAY5'!F92</f>
        <v>0</v>
      </c>
      <c r="O92" s="209">
        <f>+'DAY4'!O92+'DAY5'!G92</f>
        <v>0</v>
      </c>
      <c r="P92" s="48">
        <f t="shared" si="41"/>
        <v>0</v>
      </c>
      <c r="Q92" s="49">
        <f t="shared" si="42"/>
        <v>0</v>
      </c>
      <c r="R92" s="50">
        <f t="shared" si="43"/>
        <v>0</v>
      </c>
      <c r="S92" s="47">
        <f t="shared" si="44"/>
        <v>0</v>
      </c>
      <c r="T92" s="209">
        <f t="shared" si="45"/>
        <v>0</v>
      </c>
      <c r="U92" s="54">
        <f t="shared" si="46"/>
        <v>0</v>
      </c>
    </row>
    <row r="93" spans="1:21" x14ac:dyDescent="0.25">
      <c r="A93" s="53"/>
      <c r="B93" s="47">
        <f>'DAY4'!H93</f>
        <v>0</v>
      </c>
      <c r="C93" s="48">
        <v>0</v>
      </c>
      <c r="D93" s="49">
        <v>0</v>
      </c>
      <c r="E93" s="50">
        <v>0</v>
      </c>
      <c r="F93" s="47">
        <v>0</v>
      </c>
      <c r="G93" s="209">
        <v>0</v>
      </c>
      <c r="H93" s="49">
        <f>+(Table17[[#This Row],[OPENING ]]+Table17[[#This Row],[RECEIPTS]]+Table17[[#This Row],[RETURNS]])-(Table17[[#This Row],[EXCHANGED]]+Table17[[#This Row],[SALES]]+Table17[[#This Row],[ISSUES]])</f>
        <v>0</v>
      </c>
      <c r="I93" s="48"/>
      <c r="J93" s="51">
        <f t="shared" si="40"/>
        <v>0</v>
      </c>
      <c r="K93" s="48">
        <f>+'DAY4'!K93+'DAY5'!C93</f>
        <v>0</v>
      </c>
      <c r="L93" s="49">
        <f>+'DAY4'!L93+'DAY5'!D93</f>
        <v>138</v>
      </c>
      <c r="M93" s="50">
        <f>+'DAY4'!M93+'DAY5'!E93</f>
        <v>0</v>
      </c>
      <c r="N93" s="47">
        <f>+'DAY4'!N93+'DAY5'!F93</f>
        <v>0</v>
      </c>
      <c r="O93" s="209">
        <f>+'DAY4'!O93+'DAY5'!G93</f>
        <v>851.44</v>
      </c>
      <c r="P93" s="48">
        <f t="shared" si="41"/>
        <v>0</v>
      </c>
      <c r="Q93" s="49">
        <f t="shared" si="42"/>
        <v>27.6</v>
      </c>
      <c r="R93" s="50">
        <f t="shared" si="43"/>
        <v>0</v>
      </c>
      <c r="S93" s="47">
        <f t="shared" si="44"/>
        <v>0</v>
      </c>
      <c r="T93" s="209">
        <f t="shared" si="45"/>
        <v>170.28800000000001</v>
      </c>
      <c r="U93" s="54">
        <f t="shared" si="46"/>
        <v>0</v>
      </c>
    </row>
    <row r="94" spans="1:21" x14ac:dyDescent="0.25">
      <c r="A94" s="53"/>
      <c r="B94" s="47">
        <f>'DAY4'!H94</f>
        <v>0</v>
      </c>
      <c r="C94" s="48">
        <v>0</v>
      </c>
      <c r="D94" s="49">
        <v>0</v>
      </c>
      <c r="E94" s="50">
        <v>0</v>
      </c>
      <c r="F94" s="47">
        <v>0</v>
      </c>
      <c r="G94" s="209">
        <v>0</v>
      </c>
      <c r="H94" s="49">
        <f>+(Table17[[#This Row],[OPENING ]]+Table17[[#This Row],[RECEIPTS]]+Table17[[#This Row],[RETURNS]])-(Table17[[#This Row],[EXCHANGED]]+Table17[[#This Row],[SALES]]+Table17[[#This Row],[ISSUES]])</f>
        <v>0</v>
      </c>
      <c r="I94" s="48"/>
      <c r="J94" s="51">
        <f t="shared" si="40"/>
        <v>0</v>
      </c>
      <c r="K94" s="48">
        <f>+'DAY4'!K94+'DAY5'!C94</f>
        <v>0</v>
      </c>
      <c r="L94" s="49">
        <f>+'DAY4'!L94+'DAY5'!D94</f>
        <v>0</v>
      </c>
      <c r="M94" s="50">
        <f>+'DAY4'!M94+'DAY5'!E94</f>
        <v>0</v>
      </c>
      <c r="N94" s="47">
        <f>+'DAY4'!N94+'DAY5'!F94</f>
        <v>0</v>
      </c>
      <c r="O94" s="209">
        <f>+'DAY4'!O94+'DAY5'!G94</f>
        <v>0</v>
      </c>
      <c r="P94" s="48">
        <f t="shared" si="41"/>
        <v>0</v>
      </c>
      <c r="Q94" s="49">
        <f t="shared" si="42"/>
        <v>0</v>
      </c>
      <c r="R94" s="50">
        <f t="shared" si="43"/>
        <v>0</v>
      </c>
      <c r="S94" s="47">
        <f t="shared" si="44"/>
        <v>0</v>
      </c>
      <c r="T94" s="209">
        <f t="shared" si="45"/>
        <v>0</v>
      </c>
      <c r="U94" s="54">
        <f t="shared" si="46"/>
        <v>0</v>
      </c>
    </row>
    <row r="95" spans="1:21" x14ac:dyDescent="0.25">
      <c r="A95" s="53"/>
      <c r="B95" s="47">
        <f>'DAY4'!H95</f>
        <v>0</v>
      </c>
      <c r="C95" s="48">
        <v>0</v>
      </c>
      <c r="D95" s="49">
        <v>0</v>
      </c>
      <c r="E95" s="50">
        <v>0</v>
      </c>
      <c r="F95" s="47">
        <v>0</v>
      </c>
      <c r="G95" s="209">
        <v>0</v>
      </c>
      <c r="H95" s="49">
        <f>+(Table17[[#This Row],[OPENING ]]+Table17[[#This Row],[RECEIPTS]]+Table17[[#This Row],[RETURNS]])-(Table17[[#This Row],[EXCHANGED]]+Table17[[#This Row],[SALES]]+Table17[[#This Row],[ISSUES]])</f>
        <v>0</v>
      </c>
      <c r="I95" s="48"/>
      <c r="J95" s="51">
        <f t="shared" si="40"/>
        <v>0</v>
      </c>
      <c r="K95" s="48">
        <f>+'DAY4'!K95+'DAY5'!C95</f>
        <v>0</v>
      </c>
      <c r="L95" s="49">
        <f>+'DAY4'!L95+'DAY5'!D95</f>
        <v>0</v>
      </c>
      <c r="M95" s="50">
        <f>+'DAY4'!M95+'DAY5'!E95</f>
        <v>0</v>
      </c>
      <c r="N95" s="47">
        <f>+'DAY4'!N95+'DAY5'!F95</f>
        <v>0</v>
      </c>
      <c r="O95" s="209">
        <f>+'DAY4'!O95+'DAY5'!G95</f>
        <v>0</v>
      </c>
      <c r="P95" s="48">
        <f t="shared" si="41"/>
        <v>0</v>
      </c>
      <c r="Q95" s="49">
        <f t="shared" si="42"/>
        <v>0</v>
      </c>
      <c r="R95" s="50">
        <f t="shared" si="43"/>
        <v>0</v>
      </c>
      <c r="S95" s="47">
        <f t="shared" si="44"/>
        <v>0</v>
      </c>
      <c r="T95" s="209">
        <f t="shared" si="45"/>
        <v>0</v>
      </c>
      <c r="U95" s="54">
        <f t="shared" si="46"/>
        <v>0</v>
      </c>
    </row>
    <row r="96" spans="1:21" x14ac:dyDescent="0.25">
      <c r="A96" s="53"/>
      <c r="B96" s="47">
        <f>'DAY4'!H96</f>
        <v>0</v>
      </c>
      <c r="C96" s="48">
        <v>0</v>
      </c>
      <c r="D96" s="49">
        <v>0</v>
      </c>
      <c r="E96" s="50">
        <v>0</v>
      </c>
      <c r="F96" s="47">
        <v>0</v>
      </c>
      <c r="G96" s="209">
        <v>0</v>
      </c>
      <c r="H96" s="49">
        <f>+(Table17[[#This Row],[OPENING ]]+Table17[[#This Row],[RECEIPTS]]+Table17[[#This Row],[RETURNS]])-(Table17[[#This Row],[EXCHANGED]]+Table17[[#This Row],[SALES]]+Table17[[#This Row],[ISSUES]])</f>
        <v>0</v>
      </c>
      <c r="I96" s="48"/>
      <c r="J96" s="51">
        <f t="shared" si="40"/>
        <v>0</v>
      </c>
      <c r="K96" s="48">
        <f>+'DAY4'!K96+'DAY5'!C96</f>
        <v>0</v>
      </c>
      <c r="L96" s="49">
        <f>+'DAY4'!L96+'DAY5'!D96</f>
        <v>0</v>
      </c>
      <c r="M96" s="50">
        <f>+'DAY4'!M96+'DAY5'!E96</f>
        <v>0</v>
      </c>
      <c r="N96" s="47">
        <f>+'DAY4'!N96+'DAY5'!F96</f>
        <v>0</v>
      </c>
      <c r="O96" s="209">
        <f>+'DAY4'!O96+'DAY5'!G96</f>
        <v>0</v>
      </c>
      <c r="P96" s="48">
        <f t="shared" si="41"/>
        <v>0</v>
      </c>
      <c r="Q96" s="49">
        <f t="shared" si="42"/>
        <v>0</v>
      </c>
      <c r="R96" s="50">
        <f t="shared" si="43"/>
        <v>0</v>
      </c>
      <c r="S96" s="47">
        <f t="shared" si="44"/>
        <v>0</v>
      </c>
      <c r="T96" s="209">
        <f t="shared" si="45"/>
        <v>0</v>
      </c>
      <c r="U96" s="54">
        <f t="shared" si="46"/>
        <v>0</v>
      </c>
    </row>
    <row r="97" spans="1:21" x14ac:dyDescent="0.25">
      <c r="A97" s="151" t="s">
        <v>41</v>
      </c>
      <c r="B97" s="47"/>
      <c r="C97" s="48"/>
      <c r="D97" s="49"/>
      <c r="E97" s="50"/>
      <c r="F97" s="47"/>
      <c r="G97" s="209"/>
      <c r="H97" s="49"/>
      <c r="I97" s="48"/>
      <c r="J97" s="51"/>
      <c r="K97" s="48"/>
      <c r="L97" s="49"/>
      <c r="M97" s="50"/>
      <c r="N97" s="47"/>
      <c r="O97" s="209"/>
      <c r="P97" s="48"/>
      <c r="Q97" s="49"/>
      <c r="R97" s="50"/>
      <c r="S97" s="47"/>
      <c r="T97" s="209"/>
      <c r="U97" s="54"/>
    </row>
    <row r="98" spans="1:21" x14ac:dyDescent="0.25">
      <c r="A98" s="153" t="s">
        <v>40</v>
      </c>
      <c r="B98" s="47">
        <f>'DAY4'!H98</f>
        <v>0</v>
      </c>
      <c r="C98" s="48">
        <v>0</v>
      </c>
      <c r="D98" s="49">
        <v>0</v>
      </c>
      <c r="E98" s="50">
        <v>0</v>
      </c>
      <c r="F98" s="47">
        <v>0</v>
      </c>
      <c r="G98" s="209">
        <v>0</v>
      </c>
      <c r="H98" s="49">
        <f>+(Table17[[#This Row],[OPENING ]]+Table17[[#This Row],[RECEIPTS]]+Table17[[#This Row],[RETURNS]])-(Table17[[#This Row],[EXCHANGED]]+Table17[[#This Row],[SALES]]+Table17[[#This Row],[ISSUES]])</f>
        <v>0</v>
      </c>
      <c r="I98" s="48"/>
      <c r="J98" s="51">
        <f t="shared" si="0"/>
        <v>0</v>
      </c>
      <c r="K98" s="48">
        <f>+'DAY4'!K98+'DAY5'!C98</f>
        <v>0</v>
      </c>
      <c r="L98" s="49">
        <f>+'DAY4'!L98+'DAY5'!D98</f>
        <v>0</v>
      </c>
      <c r="M98" s="50">
        <f>+'DAY4'!M98+'DAY5'!E98</f>
        <v>0</v>
      </c>
      <c r="N98" s="47">
        <f>+'DAY4'!N98+'DAY5'!F98</f>
        <v>0</v>
      </c>
      <c r="O98" s="209">
        <f>+'DAY4'!O98+'DAY5'!G98</f>
        <v>0</v>
      </c>
      <c r="P98" s="48">
        <f t="shared" si="35"/>
        <v>0</v>
      </c>
      <c r="Q98" s="49">
        <f t="shared" si="36"/>
        <v>0</v>
      </c>
      <c r="R98" s="50">
        <f t="shared" si="37"/>
        <v>0</v>
      </c>
      <c r="S98" s="47">
        <f t="shared" si="38"/>
        <v>0</v>
      </c>
      <c r="T98" s="209">
        <f t="shared" si="39"/>
        <v>0</v>
      </c>
      <c r="U98" s="54">
        <f t="shared" si="1"/>
        <v>0</v>
      </c>
    </row>
    <row r="99" spans="1:21" x14ac:dyDescent="0.25">
      <c r="A99" s="152" t="s">
        <v>42</v>
      </c>
      <c r="B99" s="47">
        <f>'DAY4'!H99</f>
        <v>0</v>
      </c>
      <c r="C99" s="48">
        <v>0</v>
      </c>
      <c r="D99" s="49">
        <v>0</v>
      </c>
      <c r="E99" s="50">
        <v>0</v>
      </c>
      <c r="F99" s="47">
        <v>0</v>
      </c>
      <c r="G99" s="209">
        <v>0</v>
      </c>
      <c r="H99" s="49">
        <f>+(Table17[[#This Row],[OPENING ]]+Table17[[#This Row],[RECEIPTS]]+Table17[[#This Row],[RETURNS]])-(Table17[[#This Row],[EXCHANGED]]+Table17[[#This Row],[SALES]]+Table17[[#This Row],[ISSUES]])</f>
        <v>0</v>
      </c>
      <c r="I99" s="48"/>
      <c r="J99" s="51">
        <f t="shared" ref="J99:J114" si="47">+I99-H99</f>
        <v>0</v>
      </c>
      <c r="K99" s="48">
        <f>+'DAY4'!K99+'DAY5'!C99</f>
        <v>0</v>
      </c>
      <c r="L99" s="49">
        <f>+'DAY4'!L99+'DAY5'!D99</f>
        <v>0</v>
      </c>
      <c r="M99" s="50">
        <f>+'DAY4'!M99+'DAY5'!E99</f>
        <v>0</v>
      </c>
      <c r="N99" s="47">
        <f>+'DAY4'!N99+'DAY5'!F99</f>
        <v>0</v>
      </c>
      <c r="O99" s="209">
        <f>+'DAY4'!O99+'DAY5'!G99</f>
        <v>0</v>
      </c>
      <c r="P99" s="48">
        <f t="shared" ref="P99:P114" si="48">+K99/5</f>
        <v>0</v>
      </c>
      <c r="Q99" s="49">
        <f t="shared" ref="Q99:Q114" si="49">+L99/5</f>
        <v>0</v>
      </c>
      <c r="R99" s="50">
        <f t="shared" ref="R99:R114" si="50">+M99/5</f>
        <v>0</v>
      </c>
      <c r="S99" s="47">
        <f t="shared" ref="S99:S114" si="51">+N99/5</f>
        <v>0</v>
      </c>
      <c r="T99" s="209">
        <f t="shared" ref="T99:T114" si="52">+O99/5</f>
        <v>0</v>
      </c>
      <c r="U99" s="54">
        <f t="shared" ref="U99:U114" si="53">IFERROR(+H99/(P99+Q99+R99+S99+T99),0)</f>
        <v>0</v>
      </c>
    </row>
    <row r="100" spans="1:21" x14ac:dyDescent="0.25">
      <c r="A100" s="152" t="s">
        <v>43</v>
      </c>
      <c r="B100" s="47">
        <f>'DAY4'!H100</f>
        <v>0</v>
      </c>
      <c r="C100" s="48">
        <v>0</v>
      </c>
      <c r="D100" s="49">
        <v>0</v>
      </c>
      <c r="E100" s="50">
        <v>0</v>
      </c>
      <c r="F100" s="47">
        <v>0</v>
      </c>
      <c r="G100" s="209">
        <v>0</v>
      </c>
      <c r="H100" s="49">
        <f>+(Table17[[#This Row],[OPENING ]]+Table17[[#This Row],[RECEIPTS]]+Table17[[#This Row],[RETURNS]])-(Table17[[#This Row],[EXCHANGED]]+Table17[[#This Row],[SALES]]+Table17[[#This Row],[ISSUES]])</f>
        <v>0</v>
      </c>
      <c r="I100" s="48"/>
      <c r="J100" s="51">
        <f t="shared" si="47"/>
        <v>0</v>
      </c>
      <c r="K100" s="48">
        <f>+'DAY4'!K100+'DAY5'!C100</f>
        <v>0</v>
      </c>
      <c r="L100" s="49">
        <f>+'DAY4'!L100+'DAY5'!D100</f>
        <v>0</v>
      </c>
      <c r="M100" s="50">
        <f>+'DAY4'!M100+'DAY5'!E100</f>
        <v>0</v>
      </c>
      <c r="N100" s="47">
        <f>+'DAY4'!N100+'DAY5'!F100</f>
        <v>0</v>
      </c>
      <c r="O100" s="209">
        <f>+'DAY4'!O100+'DAY5'!G100</f>
        <v>0</v>
      </c>
      <c r="P100" s="48">
        <f t="shared" si="48"/>
        <v>0</v>
      </c>
      <c r="Q100" s="49">
        <f t="shared" si="49"/>
        <v>0</v>
      </c>
      <c r="R100" s="50">
        <f t="shared" si="50"/>
        <v>0</v>
      </c>
      <c r="S100" s="47">
        <f t="shared" si="51"/>
        <v>0</v>
      </c>
      <c r="T100" s="209">
        <f t="shared" si="52"/>
        <v>0</v>
      </c>
      <c r="U100" s="54">
        <f t="shared" si="53"/>
        <v>0</v>
      </c>
    </row>
    <row r="101" spans="1:21" x14ac:dyDescent="0.25">
      <c r="A101" s="153"/>
      <c r="B101" s="47">
        <f>'DAY4'!H101</f>
        <v>0</v>
      </c>
      <c r="C101" s="48">
        <v>0</v>
      </c>
      <c r="D101" s="49">
        <v>0</v>
      </c>
      <c r="E101" s="50">
        <v>0</v>
      </c>
      <c r="F101" s="47">
        <v>0</v>
      </c>
      <c r="G101" s="209">
        <v>0</v>
      </c>
      <c r="H101" s="49">
        <f>+(Table17[[#This Row],[OPENING ]]+Table17[[#This Row],[RECEIPTS]]+Table17[[#This Row],[RETURNS]])-(Table17[[#This Row],[EXCHANGED]]+Table17[[#This Row],[SALES]]+Table17[[#This Row],[ISSUES]])</f>
        <v>0</v>
      </c>
      <c r="I101" s="48"/>
      <c r="J101" s="51">
        <f t="shared" si="47"/>
        <v>0</v>
      </c>
      <c r="K101" s="48">
        <f>+'DAY4'!K101+'DAY5'!C101</f>
        <v>0</v>
      </c>
      <c r="L101" s="49">
        <f>+'DAY4'!L101+'DAY5'!D101</f>
        <v>0</v>
      </c>
      <c r="M101" s="50">
        <f>+'DAY4'!M101+'DAY5'!E101</f>
        <v>0</v>
      </c>
      <c r="N101" s="47">
        <f>+'DAY4'!N101+'DAY5'!F101</f>
        <v>0</v>
      </c>
      <c r="O101" s="209">
        <f>+'DAY4'!O101+'DAY5'!G101</f>
        <v>0</v>
      </c>
      <c r="P101" s="48">
        <f t="shared" si="48"/>
        <v>0</v>
      </c>
      <c r="Q101" s="49">
        <f t="shared" si="49"/>
        <v>0</v>
      </c>
      <c r="R101" s="50">
        <f t="shared" si="50"/>
        <v>0</v>
      </c>
      <c r="S101" s="47">
        <f t="shared" si="51"/>
        <v>0</v>
      </c>
      <c r="T101" s="209">
        <f t="shared" si="52"/>
        <v>0</v>
      </c>
      <c r="U101" s="54">
        <f t="shared" si="53"/>
        <v>0</v>
      </c>
    </row>
    <row r="102" spans="1:21" x14ac:dyDescent="0.25">
      <c r="A102" s="152" t="s">
        <v>87</v>
      </c>
      <c r="B102" s="47">
        <f>'DAY4'!H102</f>
        <v>2355</v>
      </c>
      <c r="C102" s="48">
        <v>0</v>
      </c>
      <c r="D102" s="49">
        <v>0</v>
      </c>
      <c r="E102" s="50">
        <v>0</v>
      </c>
      <c r="F102" s="47">
        <v>0</v>
      </c>
      <c r="G102" s="209">
        <v>0</v>
      </c>
      <c r="H102" s="49">
        <f>+(Table17[[#This Row],[OPENING ]]+Table17[[#This Row],[RECEIPTS]]+Table17[[#This Row],[RETURNS]])-(Table17[[#This Row],[EXCHANGED]]+Table17[[#This Row],[SALES]]+Table17[[#This Row],[ISSUES]])</f>
        <v>2355</v>
      </c>
      <c r="I102" s="48">
        <v>2355</v>
      </c>
      <c r="J102" s="51">
        <f t="shared" si="47"/>
        <v>0</v>
      </c>
      <c r="K102" s="48">
        <f>+'DAY4'!K102+'DAY5'!C102</f>
        <v>0</v>
      </c>
      <c r="L102" s="49">
        <f>+'DAY4'!L102+'DAY5'!D102</f>
        <v>138</v>
      </c>
      <c r="M102" s="50">
        <f>+'DAY4'!M102+'DAY5'!E102</f>
        <v>0</v>
      </c>
      <c r="N102" s="47">
        <f>+'DAY4'!N102+'DAY5'!F102</f>
        <v>0</v>
      </c>
      <c r="O102" s="209">
        <f>+'DAY4'!O102+'DAY5'!G102</f>
        <v>851.44</v>
      </c>
      <c r="P102" s="48">
        <f t="shared" si="48"/>
        <v>0</v>
      </c>
      <c r="Q102" s="49">
        <f t="shared" si="49"/>
        <v>27.6</v>
      </c>
      <c r="R102" s="50">
        <f t="shared" si="50"/>
        <v>0</v>
      </c>
      <c r="S102" s="47">
        <f t="shared" si="51"/>
        <v>0</v>
      </c>
      <c r="T102" s="209">
        <f t="shared" si="52"/>
        <v>170.28800000000001</v>
      </c>
      <c r="U102" s="54">
        <f t="shared" si="53"/>
        <v>11.90067108667529</v>
      </c>
    </row>
    <row r="103" spans="1:21" x14ac:dyDescent="0.25">
      <c r="A103" s="152" t="s">
        <v>88</v>
      </c>
      <c r="B103" s="47">
        <f>'DAY4'!H103</f>
        <v>0</v>
      </c>
      <c r="C103" s="48">
        <v>0</v>
      </c>
      <c r="D103" s="49">
        <v>0</v>
      </c>
      <c r="E103" s="50">
        <v>0</v>
      </c>
      <c r="F103" s="47">
        <v>0</v>
      </c>
      <c r="G103" s="209">
        <v>0</v>
      </c>
      <c r="H103" s="49">
        <f>+(Table17[[#This Row],[OPENING ]]+Table17[[#This Row],[RECEIPTS]]+Table17[[#This Row],[RETURNS]])-(Table17[[#This Row],[EXCHANGED]]+Table17[[#This Row],[SALES]]+Table17[[#This Row],[ISSUES]])</f>
        <v>0</v>
      </c>
      <c r="I103" s="48"/>
      <c r="J103" s="51">
        <f t="shared" si="47"/>
        <v>0</v>
      </c>
      <c r="K103" s="48">
        <f>+'DAY4'!K103+'DAY5'!C103</f>
        <v>0</v>
      </c>
      <c r="L103" s="49">
        <f>+'DAY4'!L103+'DAY5'!D103</f>
        <v>0</v>
      </c>
      <c r="M103" s="50">
        <f>+'DAY4'!M103+'DAY5'!E103</f>
        <v>0</v>
      </c>
      <c r="N103" s="47">
        <f>+'DAY4'!N103+'DAY5'!F103</f>
        <v>0</v>
      </c>
      <c r="O103" s="209">
        <f>+'DAY4'!O103+'DAY5'!G103</f>
        <v>0</v>
      </c>
      <c r="P103" s="48">
        <f t="shared" si="48"/>
        <v>0</v>
      </c>
      <c r="Q103" s="49">
        <f t="shared" si="49"/>
        <v>0</v>
      </c>
      <c r="R103" s="50">
        <f t="shared" si="50"/>
        <v>0</v>
      </c>
      <c r="S103" s="47">
        <f t="shared" si="51"/>
        <v>0</v>
      </c>
      <c r="T103" s="209">
        <f t="shared" si="52"/>
        <v>0</v>
      </c>
      <c r="U103" s="54">
        <f t="shared" si="53"/>
        <v>0</v>
      </c>
    </row>
    <row r="104" spans="1:21" x14ac:dyDescent="0.25">
      <c r="A104" s="152" t="s">
        <v>95</v>
      </c>
      <c r="B104" s="47">
        <f>'DAY4'!H104</f>
        <v>695.3</v>
      </c>
      <c r="C104" s="48">
        <v>0</v>
      </c>
      <c r="D104" s="49">
        <v>0</v>
      </c>
      <c r="E104" s="50">
        <v>0</v>
      </c>
      <c r="F104" s="47">
        <v>0</v>
      </c>
      <c r="G104" s="209">
        <v>0</v>
      </c>
      <c r="H104" s="49">
        <f>+(Table17[[#This Row],[OPENING ]]+Table17[[#This Row],[RECEIPTS]]+Table17[[#This Row],[RETURNS]])-(Table17[[#This Row],[EXCHANGED]]+Table17[[#This Row],[SALES]]+Table17[[#This Row],[ISSUES]])</f>
        <v>695.3</v>
      </c>
      <c r="I104" s="48">
        <v>695.3</v>
      </c>
      <c r="J104" s="51">
        <f t="shared" si="47"/>
        <v>0</v>
      </c>
      <c r="K104" s="48">
        <f>+'DAY4'!K104+'DAY5'!C104</f>
        <v>0</v>
      </c>
      <c r="L104" s="49">
        <f>+'DAY4'!L104+'DAY5'!D104</f>
        <v>0</v>
      </c>
      <c r="M104" s="50">
        <f>+'DAY4'!M104+'DAY5'!E104</f>
        <v>0</v>
      </c>
      <c r="N104" s="47">
        <f>+'DAY4'!N104+'DAY5'!F104</f>
        <v>0</v>
      </c>
      <c r="O104" s="209">
        <f>+'DAY4'!O104+'DAY5'!G104</f>
        <v>0</v>
      </c>
      <c r="P104" s="48">
        <f t="shared" si="48"/>
        <v>0</v>
      </c>
      <c r="Q104" s="49">
        <f t="shared" si="49"/>
        <v>0</v>
      </c>
      <c r="R104" s="50">
        <f t="shared" si="50"/>
        <v>0</v>
      </c>
      <c r="S104" s="47">
        <f t="shared" si="51"/>
        <v>0</v>
      </c>
      <c r="T104" s="209">
        <f t="shared" si="52"/>
        <v>0</v>
      </c>
      <c r="U104" s="54">
        <f t="shared" si="53"/>
        <v>0</v>
      </c>
    </row>
    <row r="105" spans="1:21" x14ac:dyDescent="0.25">
      <c r="A105" s="152" t="s">
        <v>132</v>
      </c>
      <c r="B105" s="47">
        <f>'DAY4'!H105</f>
        <v>0</v>
      </c>
      <c r="C105" s="48">
        <v>0</v>
      </c>
      <c r="D105" s="49">
        <v>0</v>
      </c>
      <c r="E105" s="50">
        <v>0</v>
      </c>
      <c r="F105" s="47">
        <v>0</v>
      </c>
      <c r="G105" s="209">
        <v>0</v>
      </c>
      <c r="H105" s="49">
        <f>+(Table17[[#This Row],[OPENING ]]+Table17[[#This Row],[RECEIPTS]]+Table17[[#This Row],[RETURNS]])-(Table17[[#This Row],[EXCHANGED]]+Table17[[#This Row],[SALES]]+Table17[[#This Row],[ISSUES]])</f>
        <v>0</v>
      </c>
      <c r="I105" s="48"/>
      <c r="J105" s="51">
        <f t="shared" si="47"/>
        <v>0</v>
      </c>
      <c r="K105" s="48">
        <f>+'DAY4'!K105+'DAY5'!C105</f>
        <v>0</v>
      </c>
      <c r="L105" s="49">
        <f>+'DAY4'!L105+'DAY5'!D105</f>
        <v>0</v>
      </c>
      <c r="M105" s="50">
        <f>+'DAY4'!M105+'DAY5'!E105</f>
        <v>0</v>
      </c>
      <c r="N105" s="47">
        <f>+'DAY4'!N105+'DAY5'!F105</f>
        <v>0</v>
      </c>
      <c r="O105" s="209">
        <f>+'DAY4'!O105+'DAY5'!G105</f>
        <v>0</v>
      </c>
      <c r="P105" s="48">
        <f t="shared" si="48"/>
        <v>0</v>
      </c>
      <c r="Q105" s="49">
        <f t="shared" si="49"/>
        <v>0</v>
      </c>
      <c r="R105" s="50">
        <f t="shared" si="50"/>
        <v>0</v>
      </c>
      <c r="S105" s="47">
        <f t="shared" si="51"/>
        <v>0</v>
      </c>
      <c r="T105" s="209">
        <f t="shared" si="52"/>
        <v>0</v>
      </c>
      <c r="U105" s="54">
        <f t="shared" si="53"/>
        <v>0</v>
      </c>
    </row>
    <row r="106" spans="1:21" x14ac:dyDescent="0.25">
      <c r="A106" s="152" t="s">
        <v>124</v>
      </c>
      <c r="B106" s="47">
        <f>'DAY4'!H106</f>
        <v>31</v>
      </c>
      <c r="C106" s="48">
        <v>0</v>
      </c>
      <c r="D106" s="49">
        <v>0</v>
      </c>
      <c r="E106" s="50">
        <v>0</v>
      </c>
      <c r="F106" s="47">
        <v>0</v>
      </c>
      <c r="G106" s="209">
        <v>0</v>
      </c>
      <c r="H106" s="49">
        <f>+(Table17[[#This Row],[OPENING ]]+Table17[[#This Row],[RECEIPTS]]+Table17[[#This Row],[RETURNS]])-(Table17[[#This Row],[EXCHANGED]]+Table17[[#This Row],[SALES]]+Table17[[#This Row],[ISSUES]])</f>
        <v>31</v>
      </c>
      <c r="I106" s="48">
        <v>31</v>
      </c>
      <c r="J106" s="51">
        <f t="shared" si="47"/>
        <v>0</v>
      </c>
      <c r="K106" s="48">
        <f>+'DAY4'!K106+'DAY5'!C106</f>
        <v>0</v>
      </c>
      <c r="L106" s="49">
        <f>+'DAY4'!L106+'DAY5'!D106</f>
        <v>0</v>
      </c>
      <c r="M106" s="50">
        <f>+'DAY4'!M106+'DAY5'!E106</f>
        <v>0</v>
      </c>
      <c r="N106" s="47">
        <f>+'DAY4'!N106+'DAY5'!F106</f>
        <v>0</v>
      </c>
      <c r="O106" s="209">
        <f>+'DAY4'!O106+'DAY5'!G106</f>
        <v>0</v>
      </c>
      <c r="P106" s="48">
        <f t="shared" si="48"/>
        <v>0</v>
      </c>
      <c r="Q106" s="49">
        <f t="shared" si="49"/>
        <v>0</v>
      </c>
      <c r="R106" s="50">
        <f t="shared" si="50"/>
        <v>0</v>
      </c>
      <c r="S106" s="47">
        <f t="shared" si="51"/>
        <v>0</v>
      </c>
      <c r="T106" s="209">
        <f t="shared" si="52"/>
        <v>0</v>
      </c>
      <c r="U106" s="54">
        <f t="shared" si="53"/>
        <v>0</v>
      </c>
    </row>
    <row r="107" spans="1:21" ht="15.75" x14ac:dyDescent="0.3">
      <c r="A107" s="311" t="s">
        <v>89</v>
      </c>
      <c r="B107" s="47">
        <f>'DAY4'!H107</f>
        <v>0</v>
      </c>
      <c r="C107" s="48">
        <v>0</v>
      </c>
      <c r="D107" s="49">
        <v>0</v>
      </c>
      <c r="E107" s="50">
        <v>0</v>
      </c>
      <c r="F107" s="47">
        <v>0</v>
      </c>
      <c r="G107" s="209">
        <v>0</v>
      </c>
      <c r="H107" s="49">
        <f>+(Table17[[#This Row],[OPENING ]]+Table17[[#This Row],[RECEIPTS]]+Table17[[#This Row],[RETURNS]])-(Table17[[#This Row],[EXCHANGED]]+Table17[[#This Row],[SALES]]+Table17[[#This Row],[ISSUES]])</f>
        <v>0</v>
      </c>
      <c r="I107" s="48"/>
      <c r="J107" s="51">
        <f t="shared" si="47"/>
        <v>0</v>
      </c>
      <c r="K107" s="48">
        <f>+'DAY4'!K107+'DAY5'!C107</f>
        <v>0</v>
      </c>
      <c r="L107" s="49">
        <f>+'DAY4'!L107+'DAY5'!D107</f>
        <v>0</v>
      </c>
      <c r="M107" s="50">
        <f>+'DAY4'!M107+'DAY5'!E107</f>
        <v>0</v>
      </c>
      <c r="N107" s="47">
        <f>+'DAY4'!N107+'DAY5'!F107</f>
        <v>0</v>
      </c>
      <c r="O107" s="209">
        <f>+'DAY4'!O107+'DAY5'!G107</f>
        <v>0</v>
      </c>
      <c r="P107" s="48">
        <f t="shared" si="48"/>
        <v>0</v>
      </c>
      <c r="Q107" s="49">
        <f t="shared" si="49"/>
        <v>0</v>
      </c>
      <c r="R107" s="50">
        <f t="shared" si="50"/>
        <v>0</v>
      </c>
      <c r="S107" s="47">
        <f t="shared" si="51"/>
        <v>0</v>
      </c>
      <c r="T107" s="209">
        <f t="shared" si="52"/>
        <v>0</v>
      </c>
      <c r="U107" s="54">
        <f t="shared" si="53"/>
        <v>0</v>
      </c>
    </row>
    <row r="108" spans="1:21" x14ac:dyDescent="0.25">
      <c r="A108" s="193" t="s">
        <v>90</v>
      </c>
      <c r="B108" s="47">
        <f>'DAY4'!H108</f>
        <v>57</v>
      </c>
      <c r="C108" s="48">
        <v>0</v>
      </c>
      <c r="D108" s="49">
        <v>0</v>
      </c>
      <c r="E108" s="50">
        <v>0</v>
      </c>
      <c r="F108" s="47">
        <v>0</v>
      </c>
      <c r="G108" s="209">
        <v>0</v>
      </c>
      <c r="H108" s="49">
        <f>+(Table17[[#This Row],[OPENING ]]+Table17[[#This Row],[RECEIPTS]]+Table17[[#This Row],[RETURNS]])-(Table17[[#This Row],[EXCHANGED]]+Table17[[#This Row],[SALES]]+Table17[[#This Row],[ISSUES]])</f>
        <v>57</v>
      </c>
      <c r="I108" s="48">
        <v>57</v>
      </c>
      <c r="J108" s="51">
        <f t="shared" si="47"/>
        <v>0</v>
      </c>
      <c r="K108" s="48">
        <f>+'DAY4'!K108+'DAY5'!C108</f>
        <v>0</v>
      </c>
      <c r="L108" s="49">
        <f>+'DAY4'!L108+'DAY5'!D108</f>
        <v>0</v>
      </c>
      <c r="M108" s="50">
        <f>+'DAY4'!M108+'DAY5'!E108</f>
        <v>0</v>
      </c>
      <c r="N108" s="47">
        <f>+'DAY4'!N108+'DAY5'!F108</f>
        <v>0</v>
      </c>
      <c r="O108" s="209">
        <f>+'DAY4'!O108+'DAY5'!G108</f>
        <v>0</v>
      </c>
      <c r="P108" s="48">
        <f t="shared" si="48"/>
        <v>0</v>
      </c>
      <c r="Q108" s="49">
        <f t="shared" si="49"/>
        <v>0</v>
      </c>
      <c r="R108" s="50">
        <f t="shared" si="50"/>
        <v>0</v>
      </c>
      <c r="S108" s="47">
        <f t="shared" si="51"/>
        <v>0</v>
      </c>
      <c r="T108" s="209">
        <f t="shared" si="52"/>
        <v>0</v>
      </c>
      <c r="U108" s="54">
        <f t="shared" si="53"/>
        <v>0</v>
      </c>
    </row>
    <row r="109" spans="1:21" x14ac:dyDescent="0.25">
      <c r="A109" s="193" t="s">
        <v>91</v>
      </c>
      <c r="B109" s="47">
        <f>'DAY4'!H109</f>
        <v>345.3</v>
      </c>
      <c r="C109" s="48">
        <v>0</v>
      </c>
      <c r="D109" s="49">
        <v>0</v>
      </c>
      <c r="E109" s="50">
        <v>0</v>
      </c>
      <c r="F109" s="47">
        <v>0</v>
      </c>
      <c r="G109" s="209">
        <v>0</v>
      </c>
      <c r="H109" s="49">
        <f>+(Table17[[#This Row],[OPENING ]]+Table17[[#This Row],[RECEIPTS]]+Table17[[#This Row],[RETURNS]])-(Table17[[#This Row],[EXCHANGED]]+Table17[[#This Row],[SALES]]+Table17[[#This Row],[ISSUES]])</f>
        <v>345.3</v>
      </c>
      <c r="I109" s="48">
        <v>345.3</v>
      </c>
      <c r="J109" s="51">
        <f t="shared" si="47"/>
        <v>0</v>
      </c>
      <c r="K109" s="48">
        <f>+'DAY4'!K109+'DAY5'!C109</f>
        <v>0</v>
      </c>
      <c r="L109" s="49">
        <f>+'DAY4'!L109+'DAY5'!D109</f>
        <v>0</v>
      </c>
      <c r="M109" s="50">
        <f>+'DAY4'!M109+'DAY5'!E109</f>
        <v>0</v>
      </c>
      <c r="N109" s="47">
        <f>+'DAY4'!N109+'DAY5'!F109</f>
        <v>0</v>
      </c>
      <c r="O109" s="209">
        <f>+'DAY4'!O109+'DAY5'!G109</f>
        <v>0</v>
      </c>
      <c r="P109" s="48">
        <f t="shared" si="48"/>
        <v>0</v>
      </c>
      <c r="Q109" s="49">
        <f t="shared" si="49"/>
        <v>0</v>
      </c>
      <c r="R109" s="50">
        <f t="shared" si="50"/>
        <v>0</v>
      </c>
      <c r="S109" s="47">
        <f t="shared" si="51"/>
        <v>0</v>
      </c>
      <c r="T109" s="209">
        <f t="shared" si="52"/>
        <v>0</v>
      </c>
      <c r="U109" s="54">
        <f t="shared" si="53"/>
        <v>0</v>
      </c>
    </row>
    <row r="110" spans="1:21" x14ac:dyDescent="0.25">
      <c r="A110" s="193" t="s">
        <v>92</v>
      </c>
      <c r="B110" s="47">
        <f>'DAY4'!H110</f>
        <v>38</v>
      </c>
      <c r="C110" s="48">
        <v>0</v>
      </c>
      <c r="D110" s="49">
        <v>0</v>
      </c>
      <c r="E110" s="50">
        <v>0</v>
      </c>
      <c r="F110" s="47">
        <v>0</v>
      </c>
      <c r="G110" s="209">
        <v>0</v>
      </c>
      <c r="H110" s="49">
        <f>+(Table17[[#This Row],[OPENING ]]+Table17[[#This Row],[RECEIPTS]]+Table17[[#This Row],[RETURNS]])-(Table17[[#This Row],[EXCHANGED]]+Table17[[#This Row],[SALES]]+Table17[[#This Row],[ISSUES]])</f>
        <v>38</v>
      </c>
      <c r="I110" s="48">
        <v>38</v>
      </c>
      <c r="J110" s="51">
        <f t="shared" si="47"/>
        <v>0</v>
      </c>
      <c r="K110" s="48">
        <f>+'DAY4'!K110+'DAY5'!C110</f>
        <v>0</v>
      </c>
      <c r="L110" s="49">
        <f>+'DAY4'!L110+'DAY5'!D110</f>
        <v>0</v>
      </c>
      <c r="M110" s="50">
        <f>+'DAY4'!M110+'DAY5'!E110</f>
        <v>0</v>
      </c>
      <c r="N110" s="47">
        <f>+'DAY4'!N110+'DAY5'!F110</f>
        <v>0</v>
      </c>
      <c r="O110" s="209">
        <f>+'DAY4'!O110+'DAY5'!G110</f>
        <v>0</v>
      </c>
      <c r="P110" s="48">
        <f t="shared" si="48"/>
        <v>0</v>
      </c>
      <c r="Q110" s="49">
        <f t="shared" si="49"/>
        <v>0</v>
      </c>
      <c r="R110" s="50">
        <f t="shared" si="50"/>
        <v>0</v>
      </c>
      <c r="S110" s="47">
        <f t="shared" si="51"/>
        <v>0</v>
      </c>
      <c r="T110" s="209">
        <f t="shared" si="52"/>
        <v>0</v>
      </c>
      <c r="U110" s="54">
        <f t="shared" si="53"/>
        <v>0</v>
      </c>
    </row>
    <row r="111" spans="1:21" x14ac:dyDescent="0.25">
      <c r="A111" s="193" t="s">
        <v>94</v>
      </c>
      <c r="B111" s="47">
        <f>'DAY4'!H111</f>
        <v>0</v>
      </c>
      <c r="C111" s="48">
        <v>0</v>
      </c>
      <c r="D111" s="49">
        <v>0</v>
      </c>
      <c r="E111" s="50">
        <v>0</v>
      </c>
      <c r="F111" s="47">
        <v>0</v>
      </c>
      <c r="G111" s="209">
        <v>0</v>
      </c>
      <c r="H111" s="49">
        <f>+(Table17[[#This Row],[OPENING ]]+Table17[[#This Row],[RECEIPTS]]+Table17[[#This Row],[RETURNS]])-(Table17[[#This Row],[EXCHANGED]]+Table17[[#This Row],[SALES]]+Table17[[#This Row],[ISSUES]])</f>
        <v>0</v>
      </c>
      <c r="I111" s="48"/>
      <c r="J111" s="51">
        <f t="shared" si="47"/>
        <v>0</v>
      </c>
      <c r="K111" s="48">
        <f>+'DAY4'!K111+'DAY5'!C111</f>
        <v>0</v>
      </c>
      <c r="L111" s="49">
        <f>+'DAY4'!L111+'DAY5'!D111</f>
        <v>0</v>
      </c>
      <c r="M111" s="50">
        <f>+'DAY4'!M111+'DAY5'!E111</f>
        <v>0</v>
      </c>
      <c r="N111" s="47">
        <f>+'DAY4'!N111+'DAY5'!F111</f>
        <v>0</v>
      </c>
      <c r="O111" s="209">
        <f>+'DAY4'!O111+'DAY5'!G111</f>
        <v>0</v>
      </c>
      <c r="P111" s="48">
        <f t="shared" si="48"/>
        <v>0</v>
      </c>
      <c r="Q111" s="49">
        <f t="shared" si="49"/>
        <v>0</v>
      </c>
      <c r="R111" s="50">
        <f t="shared" si="50"/>
        <v>0</v>
      </c>
      <c r="S111" s="47">
        <f t="shared" si="51"/>
        <v>0</v>
      </c>
      <c r="T111" s="209">
        <f t="shared" si="52"/>
        <v>0</v>
      </c>
      <c r="U111" s="54">
        <f t="shared" si="53"/>
        <v>0</v>
      </c>
    </row>
    <row r="112" spans="1:21" x14ac:dyDescent="0.25">
      <c r="A112" s="193" t="s">
        <v>93</v>
      </c>
      <c r="B112" s="47">
        <f>'DAY4'!H112</f>
        <v>0</v>
      </c>
      <c r="C112" s="48">
        <v>0</v>
      </c>
      <c r="D112" s="49">
        <v>0</v>
      </c>
      <c r="E112" s="50">
        <v>0</v>
      </c>
      <c r="F112" s="47">
        <v>0</v>
      </c>
      <c r="G112" s="209">
        <v>0</v>
      </c>
      <c r="H112" s="49">
        <f>+(Table17[[#This Row],[OPENING ]]+Table17[[#This Row],[RECEIPTS]]+Table17[[#This Row],[RETURNS]])-(Table17[[#This Row],[EXCHANGED]]+Table17[[#This Row],[SALES]]+Table17[[#This Row],[ISSUES]])</f>
        <v>0</v>
      </c>
      <c r="I112" s="48"/>
      <c r="J112" s="51">
        <f t="shared" si="47"/>
        <v>0</v>
      </c>
      <c r="K112" s="48">
        <f>+'DAY4'!K112+'DAY5'!C112</f>
        <v>0</v>
      </c>
      <c r="L112" s="49">
        <f>+'DAY4'!L112+'DAY5'!D112</f>
        <v>0</v>
      </c>
      <c r="M112" s="50">
        <f>+'DAY4'!M112+'DAY5'!E112</f>
        <v>0</v>
      </c>
      <c r="N112" s="47">
        <f>+'DAY4'!N112+'DAY5'!F112</f>
        <v>0</v>
      </c>
      <c r="O112" s="209">
        <f>+'DAY4'!O112+'DAY5'!G112</f>
        <v>0</v>
      </c>
      <c r="P112" s="48">
        <f t="shared" si="48"/>
        <v>0</v>
      </c>
      <c r="Q112" s="49">
        <f t="shared" si="49"/>
        <v>0</v>
      </c>
      <c r="R112" s="50">
        <f t="shared" si="50"/>
        <v>0</v>
      </c>
      <c r="S112" s="47">
        <f t="shared" si="51"/>
        <v>0</v>
      </c>
      <c r="T112" s="209">
        <f t="shared" si="52"/>
        <v>0</v>
      </c>
      <c r="U112" s="54">
        <f t="shared" si="53"/>
        <v>0</v>
      </c>
    </row>
    <row r="113" spans="1:21" x14ac:dyDescent="0.25">
      <c r="A113" s="193" t="s">
        <v>159</v>
      </c>
      <c r="B113" s="47">
        <f>'DAY4'!H113</f>
        <v>0</v>
      </c>
      <c r="C113" s="48">
        <v>0</v>
      </c>
      <c r="D113" s="49">
        <v>0</v>
      </c>
      <c r="E113" s="50">
        <v>0</v>
      </c>
      <c r="F113" s="47">
        <v>0</v>
      </c>
      <c r="G113" s="209">
        <v>0</v>
      </c>
      <c r="H113" s="49">
        <f>+(Table17[[#This Row],[OPENING ]]+Table17[[#This Row],[RECEIPTS]]+Table17[[#This Row],[RETURNS]])-(Table17[[#This Row],[EXCHANGED]]+Table17[[#This Row],[SALES]]+Table17[[#This Row],[ISSUES]])</f>
        <v>0</v>
      </c>
      <c r="I113" s="48"/>
      <c r="J113" s="51">
        <f t="shared" si="47"/>
        <v>0</v>
      </c>
      <c r="K113" s="48">
        <f>+'DAY4'!K113+'DAY5'!C113</f>
        <v>0</v>
      </c>
      <c r="L113" s="49">
        <f>+'DAY4'!L113+'DAY5'!D113</f>
        <v>0</v>
      </c>
      <c r="M113" s="50">
        <f>+'DAY4'!M113+'DAY5'!E113</f>
        <v>0</v>
      </c>
      <c r="N113" s="47">
        <f>+'DAY4'!N113+'DAY5'!F113</f>
        <v>0</v>
      </c>
      <c r="O113" s="209">
        <f>+'DAY4'!O113+'DAY5'!G113</f>
        <v>0</v>
      </c>
      <c r="P113" s="48">
        <f t="shared" si="48"/>
        <v>0</v>
      </c>
      <c r="Q113" s="49">
        <f t="shared" si="49"/>
        <v>0</v>
      </c>
      <c r="R113" s="50">
        <f t="shared" si="50"/>
        <v>0</v>
      </c>
      <c r="S113" s="47">
        <f t="shared" si="51"/>
        <v>0</v>
      </c>
      <c r="T113" s="209">
        <f t="shared" si="52"/>
        <v>0</v>
      </c>
      <c r="U113" s="54">
        <f t="shared" si="53"/>
        <v>0</v>
      </c>
    </row>
    <row r="114" spans="1:21" ht="15.75" thickBot="1" x14ac:dyDescent="0.3">
      <c r="A114" s="193" t="s">
        <v>107</v>
      </c>
      <c r="B114" s="47">
        <f>'DAY4'!H114</f>
        <v>0</v>
      </c>
      <c r="C114" s="48">
        <v>0</v>
      </c>
      <c r="D114" s="49">
        <v>0</v>
      </c>
      <c r="E114" s="50">
        <v>0</v>
      </c>
      <c r="F114" s="47">
        <v>0</v>
      </c>
      <c r="G114" s="209">
        <v>0</v>
      </c>
      <c r="H114" s="49">
        <f>+(Table17[[#This Row],[OPENING ]]+Table17[[#This Row],[RECEIPTS]]+Table17[[#This Row],[RETURNS]])-(Table17[[#This Row],[EXCHANGED]]+Table17[[#This Row],[SALES]]+Table17[[#This Row],[ISSUES]])</f>
        <v>0</v>
      </c>
      <c r="I114" s="48"/>
      <c r="J114" s="51">
        <f t="shared" si="47"/>
        <v>0</v>
      </c>
      <c r="K114" s="48">
        <f>+'DAY4'!K114+'DAY5'!C114</f>
        <v>0</v>
      </c>
      <c r="L114" s="49">
        <f>+'DAY4'!L114+'DAY5'!D114</f>
        <v>0</v>
      </c>
      <c r="M114" s="50">
        <f>+'DAY4'!M114+'DAY5'!E114</f>
        <v>0</v>
      </c>
      <c r="N114" s="47">
        <f>+'DAY4'!N114+'DAY5'!F114</f>
        <v>0</v>
      </c>
      <c r="O114" s="209">
        <f>+'DAY4'!O114+'DAY5'!G114</f>
        <v>0</v>
      </c>
      <c r="P114" s="48">
        <f t="shared" si="48"/>
        <v>0</v>
      </c>
      <c r="Q114" s="49">
        <f t="shared" si="49"/>
        <v>0</v>
      </c>
      <c r="R114" s="50">
        <f t="shared" si="50"/>
        <v>0</v>
      </c>
      <c r="S114" s="47">
        <f t="shared" si="51"/>
        <v>0</v>
      </c>
      <c r="T114" s="209">
        <f t="shared" si="52"/>
        <v>0</v>
      </c>
      <c r="U114" s="54">
        <f t="shared" si="53"/>
        <v>0</v>
      </c>
    </row>
    <row r="115" spans="1:21" ht="17.25" thickBot="1" x14ac:dyDescent="0.35">
      <c r="A115" s="85" t="s">
        <v>55</v>
      </c>
      <c r="B115" s="86">
        <f>SUM(B76:B114)</f>
        <v>8177.0300000000007</v>
      </c>
      <c r="C115" s="86">
        <f t="shared" ref="C115:U115" si="54">SUM(C76:C114)</f>
        <v>0</v>
      </c>
      <c r="D115" s="86">
        <f t="shared" si="54"/>
        <v>0</v>
      </c>
      <c r="E115" s="86">
        <f t="shared" si="54"/>
        <v>0</v>
      </c>
      <c r="F115" s="86">
        <f t="shared" si="54"/>
        <v>0</v>
      </c>
      <c r="G115" s="86">
        <f t="shared" si="54"/>
        <v>0</v>
      </c>
      <c r="H115" s="86">
        <f t="shared" si="54"/>
        <v>8177.0300000000007</v>
      </c>
      <c r="I115" s="86">
        <f t="shared" si="54"/>
        <v>8177.0300000000007</v>
      </c>
      <c r="J115" s="86">
        <f t="shared" si="54"/>
        <v>0</v>
      </c>
      <c r="K115" s="86">
        <f t="shared" si="54"/>
        <v>0</v>
      </c>
      <c r="L115" s="86">
        <f t="shared" si="54"/>
        <v>276</v>
      </c>
      <c r="M115" s="86">
        <f t="shared" si="54"/>
        <v>0</v>
      </c>
      <c r="N115" s="86">
        <f t="shared" si="54"/>
        <v>0</v>
      </c>
      <c r="O115" s="86">
        <f t="shared" si="54"/>
        <v>1702.88</v>
      </c>
      <c r="P115" s="86">
        <f t="shared" si="54"/>
        <v>0</v>
      </c>
      <c r="Q115" s="86">
        <f t="shared" si="54"/>
        <v>55.2</v>
      </c>
      <c r="R115" s="86">
        <f t="shared" si="54"/>
        <v>0</v>
      </c>
      <c r="S115" s="86">
        <f t="shared" si="54"/>
        <v>0</v>
      </c>
      <c r="T115" s="86">
        <f t="shared" si="54"/>
        <v>340.57600000000002</v>
      </c>
      <c r="U115" s="86">
        <f t="shared" si="54"/>
        <v>11.90067108667529</v>
      </c>
    </row>
    <row r="116" spans="1:21" x14ac:dyDescent="0.25">
      <c r="A116" s="78"/>
      <c r="B116" s="79"/>
      <c r="C116" s="80"/>
      <c r="D116" s="81"/>
      <c r="E116" s="82"/>
      <c r="F116" s="79"/>
      <c r="G116" s="212"/>
      <c r="H116" s="81"/>
      <c r="I116" s="80"/>
      <c r="J116" s="83"/>
      <c r="K116" s="80"/>
      <c r="L116" s="81"/>
      <c r="M116" s="82"/>
      <c r="N116" s="79"/>
      <c r="O116" s="212"/>
      <c r="P116" s="80"/>
      <c r="Q116" s="81"/>
      <c r="R116" s="82"/>
      <c r="S116" s="79"/>
      <c r="T116" s="212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209"/>
      <c r="H117" s="49"/>
      <c r="I117" s="48"/>
      <c r="J117" s="51"/>
      <c r="K117" s="48"/>
      <c r="L117" s="49"/>
      <c r="M117" s="50"/>
      <c r="N117" s="47"/>
      <c r="O117" s="209"/>
      <c r="P117" s="48"/>
      <c r="Q117" s="49"/>
      <c r="R117" s="50"/>
      <c r="S117" s="47"/>
      <c r="T117" s="209"/>
      <c r="U117" s="54"/>
    </row>
    <row r="118" spans="1:21" ht="15.75" x14ac:dyDescent="0.3">
      <c r="A118" s="309" t="s">
        <v>97</v>
      </c>
      <c r="B118" s="47">
        <f>'DAY4'!H118</f>
        <v>0</v>
      </c>
      <c r="C118" s="48">
        <v>0</v>
      </c>
      <c r="D118" s="49">
        <v>0</v>
      </c>
      <c r="E118" s="50">
        <v>0</v>
      </c>
      <c r="F118" s="47">
        <v>0</v>
      </c>
      <c r="G118" s="209">
        <v>0</v>
      </c>
      <c r="H118" s="49">
        <f>+(Table17[[#This Row],[OPENING ]]+Table17[[#This Row],[RECEIPTS]]+Table17[[#This Row],[RETURNS]])-(Table17[[#This Row],[EXCHANGED]]+Table17[[#This Row],[SALES]]+Table17[[#This Row],[ISSUES]])</f>
        <v>0</v>
      </c>
      <c r="I118" s="48"/>
      <c r="J118" s="51">
        <f t="shared" si="0"/>
        <v>0</v>
      </c>
      <c r="K118" s="48">
        <f>+'DAY4'!K118+'DAY5'!C118</f>
        <v>0</v>
      </c>
      <c r="L118" s="49">
        <f>+'DAY4'!L118+'DAY5'!D118</f>
        <v>0</v>
      </c>
      <c r="M118" s="50">
        <f>+'DAY4'!M118+'DAY5'!E118</f>
        <v>0</v>
      </c>
      <c r="N118" s="47">
        <f>+'DAY4'!N118+'DAY5'!F118</f>
        <v>0</v>
      </c>
      <c r="O118" s="209">
        <f>+'DAY4'!O118+'DAY5'!G118</f>
        <v>0</v>
      </c>
      <c r="P118" s="48">
        <f>+K118/5</f>
        <v>0</v>
      </c>
      <c r="Q118" s="49">
        <f>+L118/5</f>
        <v>0</v>
      </c>
      <c r="R118" s="50">
        <f>+M118/5</f>
        <v>0</v>
      </c>
      <c r="S118" s="47">
        <f>+N118/5</f>
        <v>0</v>
      </c>
      <c r="T118" s="209">
        <f>+O118/5</f>
        <v>0</v>
      </c>
      <c r="U118" s="54">
        <f t="shared" si="1"/>
        <v>0</v>
      </c>
    </row>
    <row r="119" spans="1:21" x14ac:dyDescent="0.25">
      <c r="A119" s="152" t="s">
        <v>179</v>
      </c>
      <c r="B119" s="47">
        <f>'DAY4'!H119</f>
        <v>0</v>
      </c>
      <c r="C119" s="48">
        <v>0</v>
      </c>
      <c r="D119" s="49">
        <v>19.5</v>
      </c>
      <c r="E119" s="50">
        <v>0</v>
      </c>
      <c r="F119" s="47">
        <v>0</v>
      </c>
      <c r="G119" s="209">
        <v>0</v>
      </c>
      <c r="H119" s="49">
        <f>+(Table17[[#This Row],[OPENING ]]+Table17[[#This Row],[RECEIPTS]]+Table17[[#This Row],[RETURNS]])-(Table17[[#This Row],[EXCHANGED]]+Table17[[#This Row],[SALES]]+Table17[[#This Row],[ISSUES]])</f>
        <v>19.5</v>
      </c>
      <c r="I119" s="48">
        <v>19.5</v>
      </c>
      <c r="J119" s="51">
        <f t="shared" si="0"/>
        <v>0</v>
      </c>
      <c r="K119" s="48">
        <f>+'DAY4'!K119+'DAY5'!C119</f>
        <v>0</v>
      </c>
      <c r="L119" s="49">
        <f>+'DAY4'!L119+'DAY5'!D119</f>
        <v>19.5</v>
      </c>
      <c r="M119" s="50">
        <f>+'DAY4'!M119+'DAY5'!E119</f>
        <v>0</v>
      </c>
      <c r="N119" s="47">
        <f>+'DAY4'!N119+'DAY5'!F119</f>
        <v>0</v>
      </c>
      <c r="O119" s="209">
        <f>+'DAY4'!O119+'DAY5'!G119</f>
        <v>0</v>
      </c>
      <c r="P119" s="48">
        <f t="shared" ref="P119:P134" si="55">+K119/5</f>
        <v>0</v>
      </c>
      <c r="Q119" s="49">
        <f t="shared" ref="Q119:Q134" si="56">+L119/5</f>
        <v>3.9</v>
      </c>
      <c r="R119" s="50">
        <f t="shared" ref="R119:R134" si="57">+M119/5</f>
        <v>0</v>
      </c>
      <c r="S119" s="47">
        <f t="shared" ref="S119:S134" si="58">+N119/5</f>
        <v>0</v>
      </c>
      <c r="T119" s="209">
        <f t="shared" ref="T119:T134" si="59">+O119/5</f>
        <v>0</v>
      </c>
      <c r="U119" s="54">
        <f t="shared" si="1"/>
        <v>5</v>
      </c>
    </row>
    <row r="120" spans="1:21" x14ac:dyDescent="0.25">
      <c r="A120" s="152" t="s">
        <v>130</v>
      </c>
      <c r="B120" s="47">
        <f>'DAY4'!H120</f>
        <v>5</v>
      </c>
      <c r="C120" s="48">
        <v>0</v>
      </c>
      <c r="D120" s="49">
        <v>0</v>
      </c>
      <c r="E120" s="50">
        <v>0</v>
      </c>
      <c r="F120" s="47">
        <v>0</v>
      </c>
      <c r="G120" s="209">
        <v>0</v>
      </c>
      <c r="H120" s="49">
        <f>+(Table17[[#This Row],[OPENING ]]+Table17[[#This Row],[RECEIPTS]]+Table17[[#This Row],[RETURNS]])-(Table17[[#This Row],[EXCHANGED]]+Table17[[#This Row],[SALES]]+Table17[[#This Row],[ISSUES]])</f>
        <v>5</v>
      </c>
      <c r="I120" s="48">
        <v>5</v>
      </c>
      <c r="J120" s="51">
        <f t="shared" si="0"/>
        <v>0</v>
      </c>
      <c r="K120" s="48">
        <f>+'DAY4'!K120+'DAY5'!C120</f>
        <v>0</v>
      </c>
      <c r="L120" s="49">
        <f>+'DAY4'!L120+'DAY5'!D120</f>
        <v>0</v>
      </c>
      <c r="M120" s="50">
        <f>+'DAY4'!M120+'DAY5'!E120</f>
        <v>0</v>
      </c>
      <c r="N120" s="47">
        <f>+'DAY4'!N120+'DAY5'!F120</f>
        <v>0</v>
      </c>
      <c r="O120" s="209">
        <f>+'DAY4'!O120+'DAY5'!G120</f>
        <v>0</v>
      </c>
      <c r="P120" s="48">
        <f t="shared" si="55"/>
        <v>0</v>
      </c>
      <c r="Q120" s="49">
        <f t="shared" si="56"/>
        <v>0</v>
      </c>
      <c r="R120" s="50">
        <f t="shared" si="57"/>
        <v>0</v>
      </c>
      <c r="S120" s="47">
        <f t="shared" si="58"/>
        <v>0</v>
      </c>
      <c r="T120" s="209">
        <f t="shared" si="59"/>
        <v>0</v>
      </c>
      <c r="U120" s="54">
        <f t="shared" si="1"/>
        <v>0</v>
      </c>
    </row>
    <row r="121" spans="1:21" x14ac:dyDescent="0.25">
      <c r="A121" s="152" t="s">
        <v>67</v>
      </c>
      <c r="B121" s="47">
        <f>'DAY4'!H121</f>
        <v>0</v>
      </c>
      <c r="C121" s="48">
        <v>0</v>
      </c>
      <c r="D121" s="49">
        <v>0</v>
      </c>
      <c r="E121" s="50">
        <v>0</v>
      </c>
      <c r="F121" s="47">
        <v>0</v>
      </c>
      <c r="G121" s="209">
        <v>0</v>
      </c>
      <c r="H121" s="49">
        <f>+(Table17[[#This Row],[OPENING ]]+Table17[[#This Row],[RECEIPTS]]+Table17[[#This Row],[RETURNS]])-(Table17[[#This Row],[EXCHANGED]]+Table17[[#This Row],[SALES]]+Table17[[#This Row],[ISSUES]])</f>
        <v>0</v>
      </c>
      <c r="I121" s="48"/>
      <c r="J121" s="51">
        <f t="shared" si="0"/>
        <v>0</v>
      </c>
      <c r="K121" s="48">
        <f>+'DAY4'!K121+'DAY5'!C121</f>
        <v>0</v>
      </c>
      <c r="L121" s="49">
        <f>+'DAY4'!L121+'DAY5'!D121</f>
        <v>0</v>
      </c>
      <c r="M121" s="50">
        <f>+'DAY4'!M121+'DAY5'!E121</f>
        <v>0</v>
      </c>
      <c r="N121" s="47">
        <f>+'DAY4'!N121+'DAY5'!F121</f>
        <v>0</v>
      </c>
      <c r="O121" s="209">
        <f>+'DAY4'!O121+'DAY5'!G121</f>
        <v>0</v>
      </c>
      <c r="P121" s="48">
        <f t="shared" si="55"/>
        <v>0</v>
      </c>
      <c r="Q121" s="49">
        <f t="shared" si="56"/>
        <v>0</v>
      </c>
      <c r="R121" s="50">
        <f t="shared" si="57"/>
        <v>0</v>
      </c>
      <c r="S121" s="47">
        <f t="shared" si="58"/>
        <v>0</v>
      </c>
      <c r="T121" s="209">
        <f t="shared" si="59"/>
        <v>0</v>
      </c>
      <c r="U121" s="54">
        <f t="shared" si="1"/>
        <v>0</v>
      </c>
    </row>
    <row r="122" spans="1:21" x14ac:dyDescent="0.25">
      <c r="A122" s="152" t="s">
        <v>66</v>
      </c>
      <c r="B122" s="47">
        <f>'DAY4'!H122</f>
        <v>4</v>
      </c>
      <c r="C122" s="48">
        <v>0</v>
      </c>
      <c r="D122" s="49">
        <v>0</v>
      </c>
      <c r="E122" s="50">
        <v>0</v>
      </c>
      <c r="F122" s="47">
        <v>0</v>
      </c>
      <c r="G122" s="209">
        <v>0</v>
      </c>
      <c r="H122" s="49">
        <f>+(Table17[[#This Row],[OPENING ]]+Table17[[#This Row],[RECEIPTS]]+Table17[[#This Row],[RETURNS]])-(Table17[[#This Row],[EXCHANGED]]+Table17[[#This Row],[SALES]]+Table17[[#This Row],[ISSUES]])</f>
        <v>4</v>
      </c>
      <c r="I122" s="48">
        <v>4</v>
      </c>
      <c r="J122" s="51">
        <f t="shared" si="0"/>
        <v>0</v>
      </c>
      <c r="K122" s="48">
        <f>+'DAY4'!K122+'DAY5'!C122</f>
        <v>0</v>
      </c>
      <c r="L122" s="49">
        <f>+'DAY4'!L122+'DAY5'!D122</f>
        <v>0</v>
      </c>
      <c r="M122" s="50">
        <f>+'DAY4'!M122+'DAY5'!E122</f>
        <v>0</v>
      </c>
      <c r="N122" s="47">
        <f>+'DAY4'!N122+'DAY5'!F122</f>
        <v>0</v>
      </c>
      <c r="O122" s="209">
        <f>+'DAY4'!O122+'DAY5'!G122</f>
        <v>0</v>
      </c>
      <c r="P122" s="48">
        <f t="shared" si="55"/>
        <v>0</v>
      </c>
      <c r="Q122" s="49">
        <f t="shared" si="56"/>
        <v>0</v>
      </c>
      <c r="R122" s="50">
        <f t="shared" si="57"/>
        <v>0</v>
      </c>
      <c r="S122" s="47">
        <f t="shared" si="58"/>
        <v>0</v>
      </c>
      <c r="T122" s="209">
        <f t="shared" si="59"/>
        <v>0</v>
      </c>
      <c r="U122" s="54">
        <f t="shared" si="1"/>
        <v>0</v>
      </c>
    </row>
    <row r="123" spans="1:21" x14ac:dyDescent="0.25">
      <c r="A123" s="152" t="s">
        <v>68</v>
      </c>
      <c r="B123" s="47">
        <f>'DAY4'!H123</f>
        <v>106</v>
      </c>
      <c r="C123" s="48">
        <v>0</v>
      </c>
      <c r="D123" s="49">
        <v>0</v>
      </c>
      <c r="E123" s="50">
        <v>0</v>
      </c>
      <c r="F123" s="47">
        <v>0</v>
      </c>
      <c r="G123" s="209">
        <v>0</v>
      </c>
      <c r="H123" s="49">
        <f>+(Table17[[#This Row],[OPENING ]]+Table17[[#This Row],[RECEIPTS]]+Table17[[#This Row],[RETURNS]])-(Table17[[#This Row],[EXCHANGED]]+Table17[[#This Row],[SALES]]+Table17[[#This Row],[ISSUES]])</f>
        <v>106</v>
      </c>
      <c r="I123" s="48">
        <v>106</v>
      </c>
      <c r="J123" s="51">
        <f t="shared" si="0"/>
        <v>0</v>
      </c>
      <c r="K123" s="48">
        <f>+'DAY4'!K123+'DAY5'!C123</f>
        <v>0</v>
      </c>
      <c r="L123" s="49">
        <f>+'DAY4'!L123+'DAY5'!D123</f>
        <v>0</v>
      </c>
      <c r="M123" s="50">
        <f>+'DAY4'!M123+'DAY5'!E123</f>
        <v>0</v>
      </c>
      <c r="N123" s="47">
        <f>+'DAY4'!N123+'DAY5'!F123</f>
        <v>0</v>
      </c>
      <c r="O123" s="209">
        <f>+'DAY4'!O123+'DAY5'!G123</f>
        <v>0</v>
      </c>
      <c r="P123" s="48">
        <f t="shared" si="55"/>
        <v>0</v>
      </c>
      <c r="Q123" s="49">
        <f t="shared" si="56"/>
        <v>0</v>
      </c>
      <c r="R123" s="50">
        <f t="shared" si="57"/>
        <v>0</v>
      </c>
      <c r="S123" s="47">
        <f t="shared" si="58"/>
        <v>0</v>
      </c>
      <c r="T123" s="209">
        <f t="shared" si="59"/>
        <v>0</v>
      </c>
      <c r="U123" s="54">
        <f t="shared" si="1"/>
        <v>0</v>
      </c>
    </row>
    <row r="124" spans="1:21" x14ac:dyDescent="0.25">
      <c r="A124" s="152" t="s">
        <v>69</v>
      </c>
      <c r="B124" s="47">
        <f>'DAY4'!H124</f>
        <v>5</v>
      </c>
      <c r="C124" s="48">
        <v>0</v>
      </c>
      <c r="D124" s="49">
        <v>0</v>
      </c>
      <c r="E124" s="50">
        <v>0</v>
      </c>
      <c r="F124" s="47">
        <v>0</v>
      </c>
      <c r="G124" s="209">
        <v>0</v>
      </c>
      <c r="H124" s="49">
        <f>+(Table17[[#This Row],[OPENING ]]+Table17[[#This Row],[RECEIPTS]]+Table17[[#This Row],[RETURNS]])-(Table17[[#This Row],[EXCHANGED]]+Table17[[#This Row],[SALES]]+Table17[[#This Row],[ISSUES]])</f>
        <v>5</v>
      </c>
      <c r="I124" s="48">
        <v>5</v>
      </c>
      <c r="J124" s="51">
        <f t="shared" si="0"/>
        <v>0</v>
      </c>
      <c r="K124" s="48">
        <f>+'DAY4'!K124+'DAY5'!C124</f>
        <v>0</v>
      </c>
      <c r="L124" s="49">
        <f>+'DAY4'!L124+'DAY5'!D124</f>
        <v>0</v>
      </c>
      <c r="M124" s="50">
        <f>+'DAY4'!M124+'DAY5'!E124</f>
        <v>0</v>
      </c>
      <c r="N124" s="47">
        <f>+'DAY4'!N124+'DAY5'!F124</f>
        <v>0</v>
      </c>
      <c r="O124" s="209">
        <f>+'DAY4'!O124+'DAY5'!G124</f>
        <v>0</v>
      </c>
      <c r="P124" s="48">
        <f t="shared" si="55"/>
        <v>0</v>
      </c>
      <c r="Q124" s="49">
        <f t="shared" si="56"/>
        <v>0</v>
      </c>
      <c r="R124" s="50">
        <f t="shared" si="57"/>
        <v>0</v>
      </c>
      <c r="S124" s="47">
        <f t="shared" si="58"/>
        <v>0</v>
      </c>
      <c r="T124" s="209">
        <f t="shared" si="59"/>
        <v>0</v>
      </c>
      <c r="U124" s="54">
        <f t="shared" ref="U124:U134" si="60">IFERROR(+H124/(P124+Q124+R124+S124+T124),0)</f>
        <v>0</v>
      </c>
    </row>
    <row r="125" spans="1:21" x14ac:dyDescent="0.25">
      <c r="A125" s="152" t="s">
        <v>70</v>
      </c>
      <c r="B125" s="47">
        <f>'DAY4'!H125</f>
        <v>0</v>
      </c>
      <c r="C125" s="48">
        <v>0</v>
      </c>
      <c r="D125" s="49">
        <v>0</v>
      </c>
      <c r="E125" s="50">
        <v>0</v>
      </c>
      <c r="F125" s="47">
        <v>0</v>
      </c>
      <c r="G125" s="209">
        <v>0</v>
      </c>
      <c r="H125" s="49">
        <f>+(Table17[[#This Row],[OPENING ]]+Table17[[#This Row],[RECEIPTS]]+Table17[[#This Row],[RETURNS]])-(Table17[[#This Row],[EXCHANGED]]+Table17[[#This Row],[SALES]]+Table17[[#This Row],[ISSUES]])</f>
        <v>0</v>
      </c>
      <c r="I125" s="48"/>
      <c r="J125" s="51">
        <f t="shared" si="0"/>
        <v>0</v>
      </c>
      <c r="K125" s="48">
        <f>+'DAY4'!K125+'DAY5'!C125</f>
        <v>0</v>
      </c>
      <c r="L125" s="49">
        <f>+'DAY4'!L125+'DAY5'!D125</f>
        <v>0</v>
      </c>
      <c r="M125" s="50">
        <f>+'DAY4'!M125+'DAY5'!E125</f>
        <v>0</v>
      </c>
      <c r="N125" s="47">
        <f>+'DAY4'!N125+'DAY5'!F125</f>
        <v>0</v>
      </c>
      <c r="O125" s="209">
        <f>+'DAY4'!O125+'DAY5'!G125</f>
        <v>0</v>
      </c>
      <c r="P125" s="48">
        <f t="shared" si="55"/>
        <v>0</v>
      </c>
      <c r="Q125" s="49">
        <f t="shared" si="56"/>
        <v>0</v>
      </c>
      <c r="R125" s="50">
        <f t="shared" si="57"/>
        <v>0</v>
      </c>
      <c r="S125" s="47">
        <f t="shared" si="58"/>
        <v>0</v>
      </c>
      <c r="T125" s="209">
        <f t="shared" si="59"/>
        <v>0</v>
      </c>
      <c r="U125" s="54">
        <f t="shared" si="60"/>
        <v>0</v>
      </c>
    </row>
    <row r="126" spans="1:21" x14ac:dyDescent="0.25">
      <c r="A126" s="152" t="s">
        <v>33</v>
      </c>
      <c r="B126" s="47">
        <f>'DAY4'!H126</f>
        <v>0</v>
      </c>
      <c r="C126" s="48">
        <v>0</v>
      </c>
      <c r="D126" s="49">
        <v>0</v>
      </c>
      <c r="E126" s="50">
        <v>0</v>
      </c>
      <c r="F126" s="47">
        <v>0</v>
      </c>
      <c r="G126" s="209">
        <v>0</v>
      </c>
      <c r="H126" s="49">
        <f>+(Table17[[#This Row],[OPENING ]]+Table17[[#This Row],[RECEIPTS]]+Table17[[#This Row],[RETURNS]])-(Table17[[#This Row],[EXCHANGED]]+Table17[[#This Row],[SALES]]+Table17[[#This Row],[ISSUES]])</f>
        <v>0</v>
      </c>
      <c r="I126" s="48"/>
      <c r="J126" s="51">
        <f t="shared" si="0"/>
        <v>0</v>
      </c>
      <c r="K126" s="48">
        <f>+'DAY4'!K126+'DAY5'!C126</f>
        <v>0</v>
      </c>
      <c r="L126" s="49">
        <f>+'DAY4'!L126+'DAY5'!D126</f>
        <v>0</v>
      </c>
      <c r="M126" s="50">
        <f>+'DAY4'!M126+'DAY5'!E126</f>
        <v>0</v>
      </c>
      <c r="N126" s="47">
        <f>+'DAY4'!N126+'DAY5'!F126</f>
        <v>0</v>
      </c>
      <c r="O126" s="209">
        <f>+'DAY4'!O126+'DAY5'!G126</f>
        <v>0</v>
      </c>
      <c r="P126" s="48">
        <f t="shared" si="55"/>
        <v>0</v>
      </c>
      <c r="Q126" s="49">
        <f t="shared" si="56"/>
        <v>0</v>
      </c>
      <c r="R126" s="50">
        <f t="shared" si="57"/>
        <v>0</v>
      </c>
      <c r="S126" s="47">
        <f t="shared" si="58"/>
        <v>0</v>
      </c>
      <c r="T126" s="209">
        <f t="shared" si="59"/>
        <v>0</v>
      </c>
      <c r="U126" s="54">
        <f t="shared" si="60"/>
        <v>0</v>
      </c>
    </row>
    <row r="127" spans="1:21" x14ac:dyDescent="0.25">
      <c r="A127" s="152" t="s">
        <v>96</v>
      </c>
      <c r="B127" s="47">
        <f>'DAY4'!H127</f>
        <v>14.1</v>
      </c>
      <c r="C127" s="48">
        <v>0</v>
      </c>
      <c r="D127" s="49">
        <v>0</v>
      </c>
      <c r="E127" s="50">
        <v>0</v>
      </c>
      <c r="F127" s="47">
        <v>0</v>
      </c>
      <c r="G127" s="209">
        <v>0</v>
      </c>
      <c r="H127" s="49">
        <f>+(Table17[[#This Row],[OPENING ]]+Table17[[#This Row],[RECEIPTS]]+Table17[[#This Row],[RETURNS]])-(Table17[[#This Row],[EXCHANGED]]+Table17[[#This Row],[SALES]]+Table17[[#This Row],[ISSUES]])</f>
        <v>14.1</v>
      </c>
      <c r="I127" s="48">
        <v>14.1</v>
      </c>
      <c r="J127" s="51">
        <f t="shared" si="0"/>
        <v>0</v>
      </c>
      <c r="K127" s="48">
        <f>+'DAY4'!K127+'DAY5'!C127</f>
        <v>0</v>
      </c>
      <c r="L127" s="49">
        <f>+'DAY4'!L127+'DAY5'!D127</f>
        <v>0</v>
      </c>
      <c r="M127" s="50">
        <f>+'DAY4'!M127+'DAY5'!E127</f>
        <v>0</v>
      </c>
      <c r="N127" s="47">
        <f>+'DAY4'!N127+'DAY5'!F127</f>
        <v>0</v>
      </c>
      <c r="O127" s="209">
        <f>+'DAY4'!O127+'DAY5'!G127</f>
        <v>0</v>
      </c>
      <c r="P127" s="48">
        <f t="shared" si="55"/>
        <v>0</v>
      </c>
      <c r="Q127" s="49">
        <f t="shared" si="56"/>
        <v>0</v>
      </c>
      <c r="R127" s="50">
        <f t="shared" si="57"/>
        <v>0</v>
      </c>
      <c r="S127" s="47">
        <f t="shared" si="58"/>
        <v>0</v>
      </c>
      <c r="T127" s="209">
        <f t="shared" si="59"/>
        <v>0</v>
      </c>
      <c r="U127" s="54">
        <f t="shared" si="60"/>
        <v>0</v>
      </c>
    </row>
    <row r="128" spans="1:21" x14ac:dyDescent="0.25">
      <c r="A128" s="152" t="s">
        <v>118</v>
      </c>
      <c r="B128" s="47">
        <f>'DAY4'!H128</f>
        <v>20</v>
      </c>
      <c r="C128" s="48">
        <v>0</v>
      </c>
      <c r="D128" s="49">
        <v>0</v>
      </c>
      <c r="E128" s="50">
        <v>0</v>
      </c>
      <c r="F128" s="47">
        <v>0</v>
      </c>
      <c r="G128" s="209">
        <v>0</v>
      </c>
      <c r="H128" s="49">
        <f>+(Table17[[#This Row],[OPENING ]]+Table17[[#This Row],[RECEIPTS]]+Table17[[#This Row],[RETURNS]])-(Table17[[#This Row],[EXCHANGED]]+Table17[[#This Row],[SALES]]+Table17[[#This Row],[ISSUES]])</f>
        <v>20</v>
      </c>
      <c r="I128" s="48">
        <v>20</v>
      </c>
      <c r="J128" s="51">
        <f t="shared" si="0"/>
        <v>0</v>
      </c>
      <c r="K128" s="48">
        <f>+'DAY4'!K128+'DAY5'!C128</f>
        <v>0</v>
      </c>
      <c r="L128" s="49">
        <f>+'DAY4'!L128+'DAY5'!D128</f>
        <v>0</v>
      </c>
      <c r="M128" s="50">
        <f>+'DAY4'!M128+'DAY5'!E128</f>
        <v>0</v>
      </c>
      <c r="N128" s="47">
        <f>+'DAY4'!N128+'DAY5'!F128</f>
        <v>0</v>
      </c>
      <c r="O128" s="209">
        <f>+'DAY4'!O128+'DAY5'!G128</f>
        <v>0</v>
      </c>
      <c r="P128" s="48">
        <f t="shared" si="55"/>
        <v>0</v>
      </c>
      <c r="Q128" s="49">
        <f t="shared" si="56"/>
        <v>0</v>
      </c>
      <c r="R128" s="50">
        <f t="shared" si="57"/>
        <v>0</v>
      </c>
      <c r="S128" s="47">
        <f t="shared" si="58"/>
        <v>0</v>
      </c>
      <c r="T128" s="209">
        <f t="shared" si="59"/>
        <v>0</v>
      </c>
      <c r="U128" s="54">
        <f t="shared" si="60"/>
        <v>0</v>
      </c>
    </row>
    <row r="129" spans="1:21" x14ac:dyDescent="0.25">
      <c r="A129" s="152" t="s">
        <v>119</v>
      </c>
      <c r="B129" s="47">
        <f>'DAY4'!H129</f>
        <v>0</v>
      </c>
      <c r="C129" s="48">
        <v>0</v>
      </c>
      <c r="D129" s="49">
        <v>0</v>
      </c>
      <c r="E129" s="50">
        <v>0</v>
      </c>
      <c r="F129" s="47">
        <v>0</v>
      </c>
      <c r="G129" s="209">
        <v>0</v>
      </c>
      <c r="H129" s="49">
        <f>+(Table17[[#This Row],[OPENING ]]+Table17[[#This Row],[RECEIPTS]]+Table17[[#This Row],[RETURNS]])-(Table17[[#This Row],[EXCHANGED]]+Table17[[#This Row],[SALES]]+Table17[[#This Row],[ISSUES]])</f>
        <v>0</v>
      </c>
      <c r="I129" s="48"/>
      <c r="J129" s="51">
        <f t="shared" si="0"/>
        <v>0</v>
      </c>
      <c r="K129" s="48">
        <f>+'DAY4'!K129+'DAY5'!C129</f>
        <v>0</v>
      </c>
      <c r="L129" s="49">
        <f>+'DAY4'!L129+'DAY5'!D129</f>
        <v>0</v>
      </c>
      <c r="M129" s="50">
        <f>+'DAY4'!M129+'DAY5'!E129</f>
        <v>0</v>
      </c>
      <c r="N129" s="47">
        <f>+'DAY4'!N129+'DAY5'!F129</f>
        <v>0</v>
      </c>
      <c r="O129" s="209">
        <f>+'DAY4'!O129+'DAY5'!G129</f>
        <v>0</v>
      </c>
      <c r="P129" s="48">
        <f t="shared" si="55"/>
        <v>0</v>
      </c>
      <c r="Q129" s="49">
        <f t="shared" si="56"/>
        <v>0</v>
      </c>
      <c r="R129" s="50">
        <f t="shared" si="57"/>
        <v>0</v>
      </c>
      <c r="S129" s="47">
        <f t="shared" si="58"/>
        <v>0</v>
      </c>
      <c r="T129" s="209">
        <f t="shared" si="59"/>
        <v>0</v>
      </c>
      <c r="U129" s="54">
        <f t="shared" si="60"/>
        <v>0</v>
      </c>
    </row>
    <row r="130" spans="1:21" x14ac:dyDescent="0.25">
      <c r="A130" s="152" t="s">
        <v>172</v>
      </c>
      <c r="B130" s="47">
        <f>'DAY4'!H130</f>
        <v>20</v>
      </c>
      <c r="C130" s="48">
        <v>0</v>
      </c>
      <c r="D130" s="49">
        <v>0</v>
      </c>
      <c r="E130" s="50">
        <v>0</v>
      </c>
      <c r="F130" s="47">
        <v>0</v>
      </c>
      <c r="G130" s="209">
        <v>0</v>
      </c>
      <c r="H130" s="49">
        <f>+(Table17[[#This Row],[OPENING ]]+Table17[[#This Row],[RECEIPTS]]+Table17[[#This Row],[RETURNS]])-(Table17[[#This Row],[EXCHANGED]]+Table17[[#This Row],[SALES]]+Table17[[#This Row],[ISSUES]])</f>
        <v>20</v>
      </c>
      <c r="I130" s="48">
        <v>20</v>
      </c>
      <c r="J130" s="51">
        <f t="shared" si="0"/>
        <v>0</v>
      </c>
      <c r="K130" s="48">
        <f>+'DAY4'!K130+'DAY5'!C130</f>
        <v>0</v>
      </c>
      <c r="L130" s="49">
        <f>+'DAY4'!L130+'DAY5'!D130</f>
        <v>0</v>
      </c>
      <c r="M130" s="50">
        <f>+'DAY4'!M130+'DAY5'!E130</f>
        <v>0</v>
      </c>
      <c r="N130" s="47">
        <f>+'DAY4'!N130+'DAY5'!F130</f>
        <v>0</v>
      </c>
      <c r="O130" s="209">
        <f>+'DAY4'!O130+'DAY5'!G130</f>
        <v>0</v>
      </c>
      <c r="P130" s="48">
        <f t="shared" si="55"/>
        <v>0</v>
      </c>
      <c r="Q130" s="49">
        <f t="shared" si="56"/>
        <v>0</v>
      </c>
      <c r="R130" s="50">
        <f t="shared" si="57"/>
        <v>0</v>
      </c>
      <c r="S130" s="47">
        <f t="shared" si="58"/>
        <v>0</v>
      </c>
      <c r="T130" s="209">
        <f t="shared" si="59"/>
        <v>0</v>
      </c>
      <c r="U130" s="54">
        <f t="shared" si="60"/>
        <v>0</v>
      </c>
    </row>
    <row r="131" spans="1:21" x14ac:dyDescent="0.25">
      <c r="A131" s="152" t="s">
        <v>143</v>
      </c>
      <c r="B131" s="47">
        <f>'DAY4'!H131</f>
        <v>0</v>
      </c>
      <c r="C131" s="48">
        <v>0</v>
      </c>
      <c r="D131" s="49">
        <v>0</v>
      </c>
      <c r="E131" s="50">
        <v>0</v>
      </c>
      <c r="F131" s="47">
        <v>0</v>
      </c>
      <c r="G131" s="209">
        <v>0</v>
      </c>
      <c r="H131" s="49">
        <f>+(Table17[[#This Row],[OPENING ]]+Table17[[#This Row],[RECEIPTS]]+Table17[[#This Row],[RETURNS]])-(Table17[[#This Row],[EXCHANGED]]+Table17[[#This Row],[SALES]]+Table17[[#This Row],[ISSUES]])</f>
        <v>0</v>
      </c>
      <c r="I131" s="48"/>
      <c r="J131" s="51">
        <f t="shared" si="0"/>
        <v>0</v>
      </c>
      <c r="K131" s="48">
        <f>+'DAY4'!K131+'DAY5'!C131</f>
        <v>0</v>
      </c>
      <c r="L131" s="49">
        <f>+'DAY4'!L131+'DAY5'!D131</f>
        <v>0</v>
      </c>
      <c r="M131" s="50">
        <f>+'DAY4'!M131+'DAY5'!E131</f>
        <v>0</v>
      </c>
      <c r="N131" s="47">
        <f>+'DAY4'!N131+'DAY5'!F131</f>
        <v>0</v>
      </c>
      <c r="O131" s="209">
        <f>+'DAY4'!O131+'DAY5'!G131</f>
        <v>0</v>
      </c>
      <c r="P131" s="48">
        <f t="shared" si="55"/>
        <v>0</v>
      </c>
      <c r="Q131" s="49">
        <f t="shared" si="56"/>
        <v>0</v>
      </c>
      <c r="R131" s="50">
        <f t="shared" si="57"/>
        <v>0</v>
      </c>
      <c r="S131" s="47">
        <f t="shared" si="58"/>
        <v>0</v>
      </c>
      <c r="T131" s="209">
        <f t="shared" si="59"/>
        <v>0</v>
      </c>
      <c r="U131" s="54">
        <f t="shared" si="60"/>
        <v>0</v>
      </c>
    </row>
    <row r="132" spans="1:21" x14ac:dyDescent="0.25">
      <c r="A132" s="152" t="s">
        <v>144</v>
      </c>
      <c r="B132" s="47">
        <f>'DAY4'!H132</f>
        <v>0</v>
      </c>
      <c r="C132" s="48">
        <v>0</v>
      </c>
      <c r="D132" s="49">
        <v>0</v>
      </c>
      <c r="E132" s="50">
        <v>0</v>
      </c>
      <c r="F132" s="47">
        <v>0</v>
      </c>
      <c r="G132" s="209">
        <v>0</v>
      </c>
      <c r="H132" s="49">
        <f>+(Table17[[#This Row],[OPENING ]]+Table17[[#This Row],[RECEIPTS]]+Table17[[#This Row],[RETURNS]])-(Table17[[#This Row],[EXCHANGED]]+Table17[[#This Row],[SALES]]+Table17[[#This Row],[ISSUES]])</f>
        <v>0</v>
      </c>
      <c r="I132" s="48"/>
      <c r="J132" s="51">
        <f t="shared" ref="J132:J134" si="61">+I132-H132</f>
        <v>0</v>
      </c>
      <c r="K132" s="48">
        <f>+'DAY4'!K132+'DAY5'!C132</f>
        <v>0</v>
      </c>
      <c r="L132" s="49">
        <f>+'DAY4'!L132+'DAY5'!D132</f>
        <v>0</v>
      </c>
      <c r="M132" s="50">
        <f>+'DAY4'!M132+'DAY5'!E132</f>
        <v>0</v>
      </c>
      <c r="N132" s="47">
        <f>+'DAY4'!N132+'DAY5'!F132</f>
        <v>0</v>
      </c>
      <c r="O132" s="209">
        <f>+'DAY4'!O132+'DAY5'!G132</f>
        <v>0</v>
      </c>
      <c r="P132" s="48">
        <f t="shared" si="55"/>
        <v>0</v>
      </c>
      <c r="Q132" s="49">
        <f t="shared" si="56"/>
        <v>0</v>
      </c>
      <c r="R132" s="50">
        <f t="shared" si="57"/>
        <v>0</v>
      </c>
      <c r="S132" s="47">
        <f t="shared" si="58"/>
        <v>0</v>
      </c>
      <c r="T132" s="209">
        <f t="shared" si="59"/>
        <v>0</v>
      </c>
      <c r="U132" s="54">
        <f t="shared" si="60"/>
        <v>0</v>
      </c>
    </row>
    <row r="133" spans="1:21" x14ac:dyDescent="0.25">
      <c r="A133" s="152" t="s">
        <v>173</v>
      </c>
      <c r="B133" s="47">
        <f>'DAY4'!H133</f>
        <v>0</v>
      </c>
      <c r="C133" s="48">
        <v>0</v>
      </c>
      <c r="D133" s="49">
        <v>0</v>
      </c>
      <c r="E133" s="50">
        <v>0</v>
      </c>
      <c r="F133" s="47">
        <v>0</v>
      </c>
      <c r="G133" s="209">
        <v>0</v>
      </c>
      <c r="H133" s="49">
        <f>+(Table17[[#This Row],[OPENING ]]+Table17[[#This Row],[RECEIPTS]]+Table17[[#This Row],[RETURNS]])-(Table17[[#This Row],[EXCHANGED]]+Table17[[#This Row],[SALES]]+Table17[[#This Row],[ISSUES]])</f>
        <v>0</v>
      </c>
      <c r="I133" s="48"/>
      <c r="J133" s="51">
        <f>+I133-H133</f>
        <v>0</v>
      </c>
      <c r="K133" s="48">
        <f>+'DAY4'!K133+'DAY5'!C133</f>
        <v>0</v>
      </c>
      <c r="L133" s="49">
        <f>+'DAY4'!L133+'DAY5'!D133</f>
        <v>0</v>
      </c>
      <c r="M133" s="50">
        <f>+'DAY4'!M133+'DAY5'!E133</f>
        <v>0</v>
      </c>
      <c r="N133" s="47">
        <f>+'DAY4'!N133+'DAY5'!F133</f>
        <v>0</v>
      </c>
      <c r="O133" s="209">
        <f>+'DAY4'!O133+'DAY5'!G133</f>
        <v>0</v>
      </c>
      <c r="P133" s="48">
        <f t="shared" si="55"/>
        <v>0</v>
      </c>
      <c r="Q133" s="49">
        <f t="shared" si="56"/>
        <v>0</v>
      </c>
      <c r="R133" s="50">
        <f t="shared" si="57"/>
        <v>0</v>
      </c>
      <c r="S133" s="47">
        <f t="shared" si="58"/>
        <v>0</v>
      </c>
      <c r="T133" s="209">
        <f t="shared" si="59"/>
        <v>0</v>
      </c>
      <c r="U133" s="54">
        <f t="shared" si="60"/>
        <v>0</v>
      </c>
    </row>
    <row r="134" spans="1:21" ht="16.5" x14ac:dyDescent="0.3">
      <c r="A134" s="327" t="s">
        <v>98</v>
      </c>
      <c r="B134" s="47">
        <f>'DAY4'!H134</f>
        <v>0</v>
      </c>
      <c r="C134" s="73">
        <v>0</v>
      </c>
      <c r="D134" s="74">
        <v>0</v>
      </c>
      <c r="E134" s="75">
        <v>0</v>
      </c>
      <c r="F134" s="72">
        <v>0</v>
      </c>
      <c r="G134" s="210">
        <v>0</v>
      </c>
      <c r="H134" s="49">
        <f>+(Table17[[#This Row],[OPENING ]]+Table17[[#This Row],[RECEIPTS]]+Table17[[#This Row],[RETURNS]])-(Table17[[#This Row],[EXCHANGED]]+Table17[[#This Row],[SALES]]+Table17[[#This Row],[ISSUES]])</f>
        <v>0</v>
      </c>
      <c r="I134" s="73"/>
      <c r="J134" s="76">
        <f t="shared" si="61"/>
        <v>0</v>
      </c>
      <c r="K134" s="48">
        <f>+'DAY4'!K134+'DAY5'!C134</f>
        <v>0</v>
      </c>
      <c r="L134" s="49">
        <f>+'DAY4'!L134+'DAY5'!D134</f>
        <v>0</v>
      </c>
      <c r="M134" s="50">
        <f>+'DAY4'!M134+'DAY5'!E134</f>
        <v>0</v>
      </c>
      <c r="N134" s="47">
        <f>+'DAY4'!N134+'DAY5'!F134</f>
        <v>0</v>
      </c>
      <c r="O134" s="209">
        <f>+'DAY4'!O134+'DAY5'!G134</f>
        <v>0</v>
      </c>
      <c r="P134" s="48">
        <f t="shared" si="55"/>
        <v>0</v>
      </c>
      <c r="Q134" s="49">
        <f t="shared" si="56"/>
        <v>0</v>
      </c>
      <c r="R134" s="50">
        <f t="shared" si="57"/>
        <v>0</v>
      </c>
      <c r="S134" s="47">
        <f t="shared" si="58"/>
        <v>0</v>
      </c>
      <c r="T134" s="209">
        <f t="shared" si="59"/>
        <v>0</v>
      </c>
      <c r="U134" s="92">
        <f t="shared" si="60"/>
        <v>0</v>
      </c>
    </row>
    <row r="135" spans="1:21" x14ac:dyDescent="0.25">
      <c r="A135" s="308" t="s">
        <v>127</v>
      </c>
      <c r="B135" s="47">
        <f>'DAY4'!H135</f>
        <v>42.2</v>
      </c>
      <c r="C135" s="73">
        <v>0</v>
      </c>
      <c r="D135" s="74">
        <v>0</v>
      </c>
      <c r="E135" s="75">
        <v>0</v>
      </c>
      <c r="F135" s="72">
        <v>0</v>
      </c>
      <c r="G135" s="210">
        <v>0</v>
      </c>
      <c r="H135" s="49">
        <f>+(Table17[[#This Row],[OPENING ]]+Table17[[#This Row],[RECEIPTS]]+Table17[[#This Row],[RETURNS]])-(Table17[[#This Row],[EXCHANGED]]+Table17[[#This Row],[SALES]]+Table17[[#This Row],[ISSUES]])</f>
        <v>42.2</v>
      </c>
      <c r="I135" s="73">
        <v>42.2</v>
      </c>
      <c r="J135" s="76">
        <f t="shared" ref="J135:J156" si="62">+I135-H135</f>
        <v>0</v>
      </c>
      <c r="K135" s="48">
        <f>+'DAY4'!K135+'DAY5'!C135</f>
        <v>0</v>
      </c>
      <c r="L135" s="49">
        <f>+'DAY4'!L135+'DAY5'!D135</f>
        <v>0</v>
      </c>
      <c r="M135" s="50">
        <f>+'DAY4'!M135+'DAY5'!E135</f>
        <v>0</v>
      </c>
      <c r="N135" s="47">
        <f>+'DAY4'!N135+'DAY5'!F135</f>
        <v>0</v>
      </c>
      <c r="O135" s="209">
        <f>+'DAY4'!O135+'DAY5'!G135</f>
        <v>1559.5</v>
      </c>
      <c r="P135" s="48">
        <f t="shared" ref="P135:P156" si="63">+K135/5</f>
        <v>0</v>
      </c>
      <c r="Q135" s="49">
        <f t="shared" ref="Q135:Q156" si="64">+L135/5</f>
        <v>0</v>
      </c>
      <c r="R135" s="50">
        <f t="shared" ref="R135:R156" si="65">+M135/5</f>
        <v>0</v>
      </c>
      <c r="S135" s="47">
        <f t="shared" ref="S135:S156" si="66">+N135/5</f>
        <v>0</v>
      </c>
      <c r="T135" s="209">
        <f t="shared" ref="T135:T156" si="67">+O135/5</f>
        <v>311.89999999999998</v>
      </c>
      <c r="U135" s="92">
        <f t="shared" ref="U135:U156" si="68">IFERROR(+H135/(P135+Q135+R135+S135+T135),0)</f>
        <v>0.13529977556909267</v>
      </c>
    </row>
    <row r="136" spans="1:21" x14ac:dyDescent="0.25">
      <c r="A136" s="308" t="s">
        <v>128</v>
      </c>
      <c r="B136" s="47">
        <f>'DAY4'!H136</f>
        <v>220.5</v>
      </c>
      <c r="C136" s="73">
        <v>0</v>
      </c>
      <c r="D136" s="74">
        <v>0</v>
      </c>
      <c r="E136" s="75">
        <v>0</v>
      </c>
      <c r="F136" s="72">
        <v>0</v>
      </c>
      <c r="G136" s="210">
        <v>0</v>
      </c>
      <c r="H136" s="49">
        <f>+(Table17[[#This Row],[OPENING ]]+Table17[[#This Row],[RECEIPTS]]+Table17[[#This Row],[RETURNS]])-(Table17[[#This Row],[EXCHANGED]]+Table17[[#This Row],[SALES]]+Table17[[#This Row],[ISSUES]])</f>
        <v>220.5</v>
      </c>
      <c r="I136" s="73">
        <v>220.5</v>
      </c>
      <c r="J136" s="76">
        <f t="shared" si="62"/>
        <v>0</v>
      </c>
      <c r="K136" s="48">
        <f>+'DAY4'!K136+'DAY5'!C136</f>
        <v>0</v>
      </c>
      <c r="L136" s="49">
        <f>+'DAY4'!L136+'DAY5'!D136</f>
        <v>138</v>
      </c>
      <c r="M136" s="50">
        <f>+'DAY4'!M136+'DAY5'!E136</f>
        <v>0</v>
      </c>
      <c r="N136" s="47">
        <f>+'DAY4'!N136+'DAY5'!F136</f>
        <v>0</v>
      </c>
      <c r="O136" s="209">
        <f>+'DAY4'!O136+'DAY5'!G136</f>
        <v>2410.94</v>
      </c>
      <c r="P136" s="48">
        <f t="shared" si="63"/>
        <v>0</v>
      </c>
      <c r="Q136" s="49">
        <f t="shared" si="64"/>
        <v>27.6</v>
      </c>
      <c r="R136" s="50">
        <f t="shared" si="65"/>
        <v>0</v>
      </c>
      <c r="S136" s="47">
        <f t="shared" si="66"/>
        <v>0</v>
      </c>
      <c r="T136" s="209">
        <f t="shared" si="67"/>
        <v>482.18799999999999</v>
      </c>
      <c r="U136" s="92">
        <f t="shared" si="68"/>
        <v>0.43253273909939033</v>
      </c>
    </row>
    <row r="137" spans="1:21" x14ac:dyDescent="0.25">
      <c r="A137" s="308" t="s">
        <v>126</v>
      </c>
      <c r="B137" s="47">
        <f>'DAY4'!H137</f>
        <v>63.2</v>
      </c>
      <c r="C137" s="73">
        <v>0</v>
      </c>
      <c r="D137" s="74">
        <v>0</v>
      </c>
      <c r="E137" s="75">
        <v>0</v>
      </c>
      <c r="F137" s="72">
        <v>0</v>
      </c>
      <c r="G137" s="210">
        <v>0</v>
      </c>
      <c r="H137" s="49">
        <f>+(Table17[[#This Row],[OPENING ]]+Table17[[#This Row],[RECEIPTS]]+Table17[[#This Row],[RETURNS]])-(Table17[[#This Row],[EXCHANGED]]+Table17[[#This Row],[SALES]]+Table17[[#This Row],[ISSUES]])</f>
        <v>63.2</v>
      </c>
      <c r="I137" s="73">
        <v>63.2</v>
      </c>
      <c r="J137" s="76">
        <f t="shared" si="62"/>
        <v>0</v>
      </c>
      <c r="K137" s="48">
        <f>+'DAY4'!K137+'DAY5'!C137</f>
        <v>0</v>
      </c>
      <c r="L137" s="49">
        <f>+'DAY4'!L137+'DAY5'!D137</f>
        <v>0</v>
      </c>
      <c r="M137" s="50">
        <f>+'DAY4'!M137+'DAY5'!E137</f>
        <v>0</v>
      </c>
      <c r="N137" s="47">
        <f>+'DAY4'!N137+'DAY5'!F137</f>
        <v>0</v>
      </c>
      <c r="O137" s="209">
        <f>+'DAY4'!O137+'DAY5'!G137</f>
        <v>0</v>
      </c>
      <c r="P137" s="48">
        <f t="shared" si="63"/>
        <v>0</v>
      </c>
      <c r="Q137" s="49">
        <f t="shared" si="64"/>
        <v>0</v>
      </c>
      <c r="R137" s="50">
        <f t="shared" si="65"/>
        <v>0</v>
      </c>
      <c r="S137" s="47">
        <f t="shared" si="66"/>
        <v>0</v>
      </c>
      <c r="T137" s="209">
        <f t="shared" si="67"/>
        <v>0</v>
      </c>
      <c r="U137" s="92">
        <f t="shared" si="68"/>
        <v>0</v>
      </c>
    </row>
    <row r="138" spans="1:21" x14ac:dyDescent="0.25">
      <c r="A138" s="308" t="s">
        <v>148</v>
      </c>
      <c r="B138" s="47">
        <f>'DAY4'!H138</f>
        <v>17.5</v>
      </c>
      <c r="C138" s="73">
        <v>0</v>
      </c>
      <c r="D138" s="74">
        <v>0</v>
      </c>
      <c r="E138" s="75">
        <v>0</v>
      </c>
      <c r="F138" s="72">
        <v>0</v>
      </c>
      <c r="G138" s="210">
        <v>0</v>
      </c>
      <c r="H138" s="49">
        <f>+(Table17[[#This Row],[OPENING ]]+Table17[[#This Row],[RECEIPTS]]+Table17[[#This Row],[RETURNS]])-(Table17[[#This Row],[EXCHANGED]]+Table17[[#This Row],[SALES]]+Table17[[#This Row],[ISSUES]])</f>
        <v>17.5</v>
      </c>
      <c r="I138" s="73">
        <v>17.5</v>
      </c>
      <c r="J138" s="76">
        <f t="shared" si="62"/>
        <v>0</v>
      </c>
      <c r="K138" s="48">
        <f>+'DAY4'!K138+'DAY5'!C138</f>
        <v>0</v>
      </c>
      <c r="L138" s="49">
        <f>+'DAY4'!L138+'DAY5'!D138</f>
        <v>0</v>
      </c>
      <c r="M138" s="50">
        <f>+'DAY4'!M138+'DAY5'!E138</f>
        <v>0</v>
      </c>
      <c r="N138" s="47">
        <f>+'DAY4'!N138+'DAY5'!F138</f>
        <v>0</v>
      </c>
      <c r="O138" s="209">
        <f>+'DAY4'!O138+'DAY5'!G138</f>
        <v>0</v>
      </c>
      <c r="P138" s="48">
        <f t="shared" si="63"/>
        <v>0</v>
      </c>
      <c r="Q138" s="49">
        <f t="shared" si="64"/>
        <v>0</v>
      </c>
      <c r="R138" s="50">
        <f t="shared" si="65"/>
        <v>0</v>
      </c>
      <c r="S138" s="47">
        <f t="shared" si="66"/>
        <v>0</v>
      </c>
      <c r="T138" s="209">
        <f t="shared" si="67"/>
        <v>0</v>
      </c>
      <c r="U138" s="92">
        <f t="shared" si="68"/>
        <v>0</v>
      </c>
    </row>
    <row r="139" spans="1:21" x14ac:dyDescent="0.25">
      <c r="A139" s="308" t="s">
        <v>160</v>
      </c>
      <c r="B139" s="47">
        <f>'DAY4'!H139</f>
        <v>14.7</v>
      </c>
      <c r="C139" s="73">
        <v>0</v>
      </c>
      <c r="D139" s="74">
        <v>0</v>
      </c>
      <c r="E139" s="75">
        <v>0</v>
      </c>
      <c r="F139" s="72">
        <v>0</v>
      </c>
      <c r="G139" s="210">
        <v>0</v>
      </c>
      <c r="H139" s="49">
        <f>+(Table17[[#This Row],[OPENING ]]+Table17[[#This Row],[RECEIPTS]]+Table17[[#This Row],[RETURNS]])-(Table17[[#This Row],[EXCHANGED]]+Table17[[#This Row],[SALES]]+Table17[[#This Row],[ISSUES]])</f>
        <v>14.7</v>
      </c>
      <c r="I139" s="73">
        <v>14.7</v>
      </c>
      <c r="J139" s="76">
        <f t="shared" si="62"/>
        <v>0</v>
      </c>
      <c r="K139" s="48">
        <f>+'DAY4'!K139+'DAY5'!C139</f>
        <v>0</v>
      </c>
      <c r="L139" s="49">
        <f>+'DAY4'!L139+'DAY5'!D139</f>
        <v>0</v>
      </c>
      <c r="M139" s="50">
        <f>+'DAY4'!M139+'DAY5'!E139</f>
        <v>0</v>
      </c>
      <c r="N139" s="47">
        <f>+'DAY4'!N139+'DAY5'!F139</f>
        <v>0</v>
      </c>
      <c r="O139" s="209">
        <f>+'DAY4'!O139+'DAY5'!G139</f>
        <v>0</v>
      </c>
      <c r="P139" s="48">
        <f t="shared" si="63"/>
        <v>0</v>
      </c>
      <c r="Q139" s="49">
        <f t="shared" si="64"/>
        <v>0</v>
      </c>
      <c r="R139" s="50">
        <f t="shared" si="65"/>
        <v>0</v>
      </c>
      <c r="S139" s="47">
        <f t="shared" si="66"/>
        <v>0</v>
      </c>
      <c r="T139" s="209">
        <f t="shared" si="67"/>
        <v>0</v>
      </c>
      <c r="U139" s="92">
        <f t="shared" si="68"/>
        <v>0</v>
      </c>
    </row>
    <row r="140" spans="1:21" x14ac:dyDescent="0.25">
      <c r="A140" s="308" t="s">
        <v>161</v>
      </c>
      <c r="B140" s="47">
        <f>'DAY4'!H140</f>
        <v>0</v>
      </c>
      <c r="C140" s="73">
        <v>0</v>
      </c>
      <c r="D140" s="74">
        <v>0</v>
      </c>
      <c r="E140" s="75">
        <v>0</v>
      </c>
      <c r="F140" s="72">
        <v>0</v>
      </c>
      <c r="G140" s="210">
        <v>0</v>
      </c>
      <c r="H140" s="49">
        <f>+(Table17[[#This Row],[OPENING ]]+Table17[[#This Row],[RECEIPTS]]+Table17[[#This Row],[RETURNS]])-(Table17[[#This Row],[EXCHANGED]]+Table17[[#This Row],[SALES]]+Table17[[#This Row],[ISSUES]])</f>
        <v>0</v>
      </c>
      <c r="I140" s="73"/>
      <c r="J140" s="76">
        <f t="shared" si="62"/>
        <v>0</v>
      </c>
      <c r="K140" s="48">
        <f>+'DAY4'!K140+'DAY5'!C140</f>
        <v>0</v>
      </c>
      <c r="L140" s="49">
        <f>+'DAY4'!L140+'DAY5'!D140</f>
        <v>0</v>
      </c>
      <c r="M140" s="50">
        <f>+'DAY4'!M140+'DAY5'!E140</f>
        <v>0</v>
      </c>
      <c r="N140" s="47">
        <f>+'DAY4'!N140+'DAY5'!F140</f>
        <v>0</v>
      </c>
      <c r="O140" s="209">
        <f>+'DAY4'!O140+'DAY5'!G140</f>
        <v>0</v>
      </c>
      <c r="P140" s="48">
        <f t="shared" si="63"/>
        <v>0</v>
      </c>
      <c r="Q140" s="49">
        <f t="shared" si="64"/>
        <v>0</v>
      </c>
      <c r="R140" s="50">
        <f t="shared" si="65"/>
        <v>0</v>
      </c>
      <c r="S140" s="47">
        <f t="shared" si="66"/>
        <v>0</v>
      </c>
      <c r="T140" s="209">
        <f t="shared" si="67"/>
        <v>0</v>
      </c>
      <c r="U140" s="92">
        <f t="shared" si="68"/>
        <v>0</v>
      </c>
    </row>
    <row r="141" spans="1:21" x14ac:dyDescent="0.25">
      <c r="A141" s="308" t="s">
        <v>170</v>
      </c>
      <c r="B141" s="47">
        <f>'DAY4'!H141</f>
        <v>115.5</v>
      </c>
      <c r="C141" s="73">
        <v>0</v>
      </c>
      <c r="D141" s="74">
        <v>0</v>
      </c>
      <c r="E141" s="75">
        <v>0</v>
      </c>
      <c r="F141" s="72">
        <v>0</v>
      </c>
      <c r="G141" s="210">
        <v>0</v>
      </c>
      <c r="H141" s="49">
        <f>+(Table17[[#This Row],[OPENING ]]+Table17[[#This Row],[RECEIPTS]]+Table17[[#This Row],[RETURNS]])-(Table17[[#This Row],[EXCHANGED]]+Table17[[#This Row],[SALES]]+Table17[[#This Row],[ISSUES]])</f>
        <v>115.5</v>
      </c>
      <c r="I141" s="73">
        <v>115.5</v>
      </c>
      <c r="J141" s="76">
        <f t="shared" si="62"/>
        <v>0</v>
      </c>
      <c r="K141" s="48">
        <f>+'DAY4'!K141+'DAY5'!C141</f>
        <v>0</v>
      </c>
      <c r="L141" s="49">
        <f>+'DAY4'!L141+'DAY5'!D141</f>
        <v>0</v>
      </c>
      <c r="M141" s="50">
        <f>+'DAY4'!M141+'DAY5'!E141</f>
        <v>0</v>
      </c>
      <c r="N141" s="47">
        <f>+'DAY4'!N141+'DAY5'!F141</f>
        <v>0</v>
      </c>
      <c r="O141" s="209">
        <f>+'DAY4'!O141+'DAY5'!G141</f>
        <v>0</v>
      </c>
      <c r="P141" s="48">
        <f t="shared" si="63"/>
        <v>0</v>
      </c>
      <c r="Q141" s="49">
        <f t="shared" si="64"/>
        <v>0</v>
      </c>
      <c r="R141" s="50">
        <f t="shared" si="65"/>
        <v>0</v>
      </c>
      <c r="S141" s="47">
        <f t="shared" si="66"/>
        <v>0</v>
      </c>
      <c r="T141" s="209">
        <f t="shared" si="67"/>
        <v>0</v>
      </c>
      <c r="U141" s="92">
        <f t="shared" si="68"/>
        <v>0</v>
      </c>
    </row>
    <row r="142" spans="1:21" x14ac:dyDescent="0.25">
      <c r="A142" s="308" t="s">
        <v>171</v>
      </c>
      <c r="B142" s="47">
        <f>'DAY4'!H142</f>
        <v>81.5</v>
      </c>
      <c r="C142" s="73">
        <v>0</v>
      </c>
      <c r="D142" s="74">
        <v>0</v>
      </c>
      <c r="E142" s="75">
        <v>0</v>
      </c>
      <c r="F142" s="72">
        <v>0</v>
      </c>
      <c r="G142" s="210">
        <v>0</v>
      </c>
      <c r="H142" s="49">
        <f>+(Table17[[#This Row],[OPENING ]]+Table17[[#This Row],[RECEIPTS]]+Table17[[#This Row],[RETURNS]])-(Table17[[#This Row],[EXCHANGED]]+Table17[[#This Row],[SALES]]+Table17[[#This Row],[ISSUES]])</f>
        <v>81.5</v>
      </c>
      <c r="I142" s="73">
        <v>81.5</v>
      </c>
      <c r="J142" s="76">
        <f t="shared" si="62"/>
        <v>0</v>
      </c>
      <c r="K142" s="48">
        <f>+'DAY4'!K142+'DAY5'!C142</f>
        <v>0</v>
      </c>
      <c r="L142" s="49">
        <f>+'DAY4'!L142+'DAY5'!D142</f>
        <v>0</v>
      </c>
      <c r="M142" s="50">
        <f>+'DAY4'!M142+'DAY5'!E142</f>
        <v>0</v>
      </c>
      <c r="N142" s="47">
        <f>+'DAY4'!N142+'DAY5'!F142</f>
        <v>0</v>
      </c>
      <c r="O142" s="209">
        <f>+'DAY4'!O142+'DAY5'!G142</f>
        <v>0</v>
      </c>
      <c r="P142" s="48">
        <f t="shared" si="63"/>
        <v>0</v>
      </c>
      <c r="Q142" s="49">
        <f t="shared" si="64"/>
        <v>0</v>
      </c>
      <c r="R142" s="50">
        <f t="shared" si="65"/>
        <v>0</v>
      </c>
      <c r="S142" s="47">
        <f t="shared" si="66"/>
        <v>0</v>
      </c>
      <c r="T142" s="209">
        <f t="shared" si="67"/>
        <v>0</v>
      </c>
      <c r="U142" s="92">
        <f t="shared" si="68"/>
        <v>0</v>
      </c>
    </row>
    <row r="143" spans="1:21" x14ac:dyDescent="0.25">
      <c r="A143" s="308" t="s">
        <v>180</v>
      </c>
      <c r="B143" s="47">
        <f>'DAY4'!H143</f>
        <v>0</v>
      </c>
      <c r="C143" s="73">
        <v>0</v>
      </c>
      <c r="D143" s="74">
        <v>15.2</v>
      </c>
      <c r="E143" s="75">
        <v>0</v>
      </c>
      <c r="F143" s="72">
        <v>0</v>
      </c>
      <c r="G143" s="210">
        <v>0</v>
      </c>
      <c r="H143" s="49">
        <f>+(Table17[[#This Row],[OPENING ]]+Table17[[#This Row],[RECEIPTS]]+Table17[[#This Row],[RETURNS]])-(Table17[[#This Row],[EXCHANGED]]+Table17[[#This Row],[SALES]]+Table17[[#This Row],[ISSUES]])</f>
        <v>15.2</v>
      </c>
      <c r="I143" s="73">
        <v>15.2</v>
      </c>
      <c r="J143" s="76">
        <f t="shared" si="62"/>
        <v>0</v>
      </c>
      <c r="K143" s="48">
        <f>+'DAY4'!K143+'DAY5'!C143</f>
        <v>0</v>
      </c>
      <c r="L143" s="49">
        <f>+'DAY4'!L143+'DAY5'!D143</f>
        <v>15.2</v>
      </c>
      <c r="M143" s="50">
        <f>+'DAY4'!M143+'DAY5'!E143</f>
        <v>0</v>
      </c>
      <c r="N143" s="47">
        <f>+'DAY4'!N143+'DAY5'!F143</f>
        <v>0</v>
      </c>
      <c r="O143" s="209">
        <f>+'DAY4'!O143+'DAY5'!G143</f>
        <v>0</v>
      </c>
      <c r="P143" s="48">
        <f t="shared" si="63"/>
        <v>0</v>
      </c>
      <c r="Q143" s="49">
        <f t="shared" si="64"/>
        <v>3.04</v>
      </c>
      <c r="R143" s="50">
        <f t="shared" si="65"/>
        <v>0</v>
      </c>
      <c r="S143" s="47">
        <f t="shared" si="66"/>
        <v>0</v>
      </c>
      <c r="T143" s="209">
        <f t="shared" si="67"/>
        <v>0</v>
      </c>
      <c r="U143" s="92">
        <f t="shared" si="68"/>
        <v>5</v>
      </c>
    </row>
    <row r="144" spans="1:21" x14ac:dyDescent="0.25">
      <c r="A144" s="308" t="s">
        <v>113</v>
      </c>
      <c r="B144" s="47">
        <f>'DAY4'!H144</f>
        <v>0</v>
      </c>
      <c r="C144" s="73">
        <v>0</v>
      </c>
      <c r="D144" s="74">
        <v>0</v>
      </c>
      <c r="E144" s="75">
        <v>0</v>
      </c>
      <c r="F144" s="72">
        <v>0</v>
      </c>
      <c r="G144" s="210">
        <v>0</v>
      </c>
      <c r="H144" s="49">
        <f>+(Table17[[#This Row],[OPENING ]]+Table17[[#This Row],[RECEIPTS]]+Table17[[#This Row],[RETURNS]])-(Table17[[#This Row],[EXCHANGED]]+Table17[[#This Row],[SALES]]+Table17[[#This Row],[ISSUES]])</f>
        <v>0</v>
      </c>
      <c r="I144" s="73"/>
      <c r="J144" s="76">
        <f t="shared" si="62"/>
        <v>0</v>
      </c>
      <c r="K144" s="48">
        <f>+'DAY4'!K144+'DAY5'!C144</f>
        <v>0</v>
      </c>
      <c r="L144" s="49">
        <f>+'DAY4'!L144+'DAY5'!D144</f>
        <v>0</v>
      </c>
      <c r="M144" s="50">
        <f>+'DAY4'!M144+'DAY5'!E144</f>
        <v>0</v>
      </c>
      <c r="N144" s="47">
        <f>+'DAY4'!N144+'DAY5'!F144</f>
        <v>0</v>
      </c>
      <c r="O144" s="209">
        <f>+'DAY4'!O144+'DAY5'!G144</f>
        <v>0</v>
      </c>
      <c r="P144" s="48">
        <f t="shared" si="63"/>
        <v>0</v>
      </c>
      <c r="Q144" s="49">
        <f t="shared" si="64"/>
        <v>0</v>
      </c>
      <c r="R144" s="50">
        <f t="shared" si="65"/>
        <v>0</v>
      </c>
      <c r="S144" s="47">
        <f t="shared" si="66"/>
        <v>0</v>
      </c>
      <c r="T144" s="209">
        <f t="shared" si="67"/>
        <v>0</v>
      </c>
      <c r="U144" s="92">
        <f t="shared" si="68"/>
        <v>0</v>
      </c>
    </row>
    <row r="145" spans="1:21" x14ac:dyDescent="0.25">
      <c r="A145" s="308"/>
      <c r="B145" s="47">
        <f>'DAY4'!H145</f>
        <v>0</v>
      </c>
      <c r="C145" s="73">
        <v>0</v>
      </c>
      <c r="D145" s="74">
        <v>0</v>
      </c>
      <c r="E145" s="75">
        <v>0</v>
      </c>
      <c r="F145" s="72">
        <v>0</v>
      </c>
      <c r="G145" s="210">
        <v>0</v>
      </c>
      <c r="H145" s="49">
        <f>+(Table17[[#This Row],[OPENING ]]+Table17[[#This Row],[RECEIPTS]]+Table17[[#This Row],[RETURNS]])-(Table17[[#This Row],[EXCHANGED]]+Table17[[#This Row],[SALES]]+Table17[[#This Row],[ISSUES]])</f>
        <v>0</v>
      </c>
      <c r="I145" s="73"/>
      <c r="J145" s="76">
        <f t="shared" si="62"/>
        <v>0</v>
      </c>
      <c r="K145" s="48">
        <f>+'DAY4'!K145+'DAY5'!C145</f>
        <v>0</v>
      </c>
      <c r="L145" s="49">
        <f>+'DAY4'!L145+'DAY5'!D145</f>
        <v>0</v>
      </c>
      <c r="M145" s="50">
        <f>+'DAY4'!M145+'DAY5'!E145</f>
        <v>0</v>
      </c>
      <c r="N145" s="47">
        <f>+'DAY4'!N145+'DAY5'!F145</f>
        <v>0</v>
      </c>
      <c r="O145" s="209">
        <f>+'DAY4'!O145+'DAY5'!G145</f>
        <v>0</v>
      </c>
      <c r="P145" s="48">
        <f t="shared" si="63"/>
        <v>0</v>
      </c>
      <c r="Q145" s="49">
        <f t="shared" si="64"/>
        <v>0</v>
      </c>
      <c r="R145" s="50">
        <f t="shared" si="65"/>
        <v>0</v>
      </c>
      <c r="S145" s="47">
        <f t="shared" si="66"/>
        <v>0</v>
      </c>
      <c r="T145" s="209">
        <f t="shared" si="67"/>
        <v>0</v>
      </c>
      <c r="U145" s="92">
        <f t="shared" si="68"/>
        <v>0</v>
      </c>
    </row>
    <row r="146" spans="1:21" x14ac:dyDescent="0.25">
      <c r="A146" s="308" t="s">
        <v>145</v>
      </c>
      <c r="B146" s="47">
        <f>'DAY4'!H146</f>
        <v>0</v>
      </c>
      <c r="C146" s="73">
        <v>0</v>
      </c>
      <c r="D146" s="74">
        <v>0</v>
      </c>
      <c r="E146" s="75">
        <v>0</v>
      </c>
      <c r="F146" s="72">
        <v>0</v>
      </c>
      <c r="G146" s="210">
        <v>0</v>
      </c>
      <c r="H146" s="49">
        <f>+(Table17[[#This Row],[OPENING ]]+Table17[[#This Row],[RECEIPTS]]+Table17[[#This Row],[RETURNS]])-(Table17[[#This Row],[EXCHANGED]]+Table17[[#This Row],[SALES]]+Table17[[#This Row],[ISSUES]])</f>
        <v>0</v>
      </c>
      <c r="I146" s="73"/>
      <c r="J146" s="76">
        <f t="shared" si="62"/>
        <v>0</v>
      </c>
      <c r="K146" s="48">
        <f>+'DAY4'!K146+'DAY5'!C146</f>
        <v>0</v>
      </c>
      <c r="L146" s="49">
        <f>+'DAY4'!L146+'DAY5'!D146</f>
        <v>0</v>
      </c>
      <c r="M146" s="50">
        <f>+'DAY4'!M146+'DAY5'!E146</f>
        <v>0</v>
      </c>
      <c r="N146" s="47">
        <f>+'DAY4'!N146+'DAY5'!F146</f>
        <v>0</v>
      </c>
      <c r="O146" s="209">
        <f>+'DAY4'!O146+'DAY5'!G146</f>
        <v>0</v>
      </c>
      <c r="P146" s="48">
        <f t="shared" si="63"/>
        <v>0</v>
      </c>
      <c r="Q146" s="49">
        <f t="shared" si="64"/>
        <v>0</v>
      </c>
      <c r="R146" s="50">
        <f t="shared" si="65"/>
        <v>0</v>
      </c>
      <c r="S146" s="47">
        <f t="shared" si="66"/>
        <v>0</v>
      </c>
      <c r="T146" s="209">
        <f t="shared" si="67"/>
        <v>0</v>
      </c>
      <c r="U146" s="92">
        <f t="shared" si="68"/>
        <v>0</v>
      </c>
    </row>
    <row r="147" spans="1:21" x14ac:dyDescent="0.25">
      <c r="A147" s="308" t="s">
        <v>162</v>
      </c>
      <c r="B147" s="47">
        <f>'DAY4'!H147</f>
        <v>0</v>
      </c>
      <c r="C147" s="73">
        <v>0</v>
      </c>
      <c r="D147" s="74">
        <v>0</v>
      </c>
      <c r="E147" s="75">
        <v>0</v>
      </c>
      <c r="F147" s="72">
        <v>0</v>
      </c>
      <c r="G147" s="210">
        <v>0</v>
      </c>
      <c r="H147" s="49">
        <f>+(Table17[[#This Row],[OPENING ]]+Table17[[#This Row],[RECEIPTS]]+Table17[[#This Row],[RETURNS]])-(Table17[[#This Row],[EXCHANGED]]+Table17[[#This Row],[SALES]]+Table17[[#This Row],[ISSUES]])</f>
        <v>0</v>
      </c>
      <c r="I147" s="73"/>
      <c r="J147" s="76">
        <f t="shared" si="62"/>
        <v>0</v>
      </c>
      <c r="K147" s="48">
        <f>+'DAY4'!K147+'DAY5'!C147</f>
        <v>0</v>
      </c>
      <c r="L147" s="49">
        <f>+'DAY4'!L147+'DAY5'!D147</f>
        <v>0</v>
      </c>
      <c r="M147" s="50">
        <f>+'DAY4'!M147+'DAY5'!E147</f>
        <v>0</v>
      </c>
      <c r="N147" s="47">
        <f>+'DAY4'!N147+'DAY5'!F147</f>
        <v>0</v>
      </c>
      <c r="O147" s="209">
        <f>+'DAY4'!O147+'DAY5'!G147</f>
        <v>0</v>
      </c>
      <c r="P147" s="48">
        <f t="shared" si="63"/>
        <v>0</v>
      </c>
      <c r="Q147" s="49">
        <f t="shared" si="64"/>
        <v>0</v>
      </c>
      <c r="R147" s="50">
        <f t="shared" si="65"/>
        <v>0</v>
      </c>
      <c r="S147" s="47">
        <f t="shared" si="66"/>
        <v>0</v>
      </c>
      <c r="T147" s="209">
        <f t="shared" si="67"/>
        <v>0</v>
      </c>
      <c r="U147" s="92">
        <f t="shared" si="68"/>
        <v>0</v>
      </c>
    </row>
    <row r="148" spans="1:21" x14ac:dyDescent="0.25">
      <c r="A148" s="308" t="s">
        <v>149</v>
      </c>
      <c r="B148" s="47">
        <f>'DAY4'!H148</f>
        <v>49</v>
      </c>
      <c r="C148" s="73">
        <v>0</v>
      </c>
      <c r="D148" s="74">
        <v>0</v>
      </c>
      <c r="E148" s="75">
        <v>0</v>
      </c>
      <c r="F148" s="72">
        <v>0</v>
      </c>
      <c r="G148" s="210">
        <v>0</v>
      </c>
      <c r="H148" s="49">
        <f>+(Table17[[#This Row],[OPENING ]]+Table17[[#This Row],[RECEIPTS]]+Table17[[#This Row],[RETURNS]])-(Table17[[#This Row],[EXCHANGED]]+Table17[[#This Row],[SALES]]+Table17[[#This Row],[ISSUES]])</f>
        <v>49</v>
      </c>
      <c r="I148" s="73">
        <v>49</v>
      </c>
      <c r="J148" s="76">
        <f t="shared" si="62"/>
        <v>0</v>
      </c>
      <c r="K148" s="48">
        <f>+'DAY4'!K148+'DAY5'!C148</f>
        <v>0</v>
      </c>
      <c r="L148" s="49">
        <f>+'DAY4'!L148+'DAY5'!D148</f>
        <v>0</v>
      </c>
      <c r="M148" s="50">
        <f>+'DAY4'!M148+'DAY5'!E148</f>
        <v>0</v>
      </c>
      <c r="N148" s="47">
        <f>+'DAY4'!N148+'DAY5'!F148</f>
        <v>0</v>
      </c>
      <c r="O148" s="209">
        <f>+'DAY4'!O148+'DAY5'!G148</f>
        <v>0</v>
      </c>
      <c r="P148" s="48">
        <f t="shared" si="63"/>
        <v>0</v>
      </c>
      <c r="Q148" s="49">
        <f t="shared" si="64"/>
        <v>0</v>
      </c>
      <c r="R148" s="50">
        <f t="shared" si="65"/>
        <v>0</v>
      </c>
      <c r="S148" s="47">
        <f t="shared" si="66"/>
        <v>0</v>
      </c>
      <c r="T148" s="209">
        <f t="shared" si="67"/>
        <v>0</v>
      </c>
      <c r="U148" s="92">
        <f t="shared" si="68"/>
        <v>0</v>
      </c>
    </row>
    <row r="149" spans="1:21" x14ac:dyDescent="0.25">
      <c r="A149" s="308" t="s">
        <v>150</v>
      </c>
      <c r="B149" s="47">
        <f>'DAY4'!H149</f>
        <v>132</v>
      </c>
      <c r="C149" s="73">
        <v>0</v>
      </c>
      <c r="D149" s="74">
        <v>0</v>
      </c>
      <c r="E149" s="75">
        <v>0</v>
      </c>
      <c r="F149" s="72">
        <v>0</v>
      </c>
      <c r="G149" s="210">
        <v>0</v>
      </c>
      <c r="H149" s="49">
        <f>+(Table17[[#This Row],[OPENING ]]+Table17[[#This Row],[RECEIPTS]]+Table17[[#This Row],[RETURNS]])-(Table17[[#This Row],[EXCHANGED]]+Table17[[#This Row],[SALES]]+Table17[[#This Row],[ISSUES]])</f>
        <v>132</v>
      </c>
      <c r="I149" s="73">
        <v>132</v>
      </c>
      <c r="J149" s="76">
        <f t="shared" si="62"/>
        <v>0</v>
      </c>
      <c r="K149" s="48">
        <f>+'DAY4'!K149+'DAY5'!C149</f>
        <v>0</v>
      </c>
      <c r="L149" s="49">
        <f>+'DAY4'!L149+'DAY5'!D149</f>
        <v>0</v>
      </c>
      <c r="M149" s="50">
        <f>+'DAY4'!M149+'DAY5'!E149</f>
        <v>0</v>
      </c>
      <c r="N149" s="47">
        <f>+'DAY4'!N149+'DAY5'!F149</f>
        <v>0</v>
      </c>
      <c r="O149" s="209">
        <f>+'DAY4'!O149+'DAY5'!G149</f>
        <v>0</v>
      </c>
      <c r="P149" s="48">
        <f t="shared" si="63"/>
        <v>0</v>
      </c>
      <c r="Q149" s="49">
        <f t="shared" si="64"/>
        <v>0</v>
      </c>
      <c r="R149" s="50">
        <f t="shared" si="65"/>
        <v>0</v>
      </c>
      <c r="S149" s="47">
        <f t="shared" si="66"/>
        <v>0</v>
      </c>
      <c r="T149" s="209">
        <f t="shared" si="67"/>
        <v>0</v>
      </c>
      <c r="U149" s="92">
        <f t="shared" si="68"/>
        <v>0</v>
      </c>
    </row>
    <row r="150" spans="1:21" x14ac:dyDescent="0.25">
      <c r="A150" s="308" t="s">
        <v>151</v>
      </c>
      <c r="B150" s="47">
        <f>'DAY4'!H150</f>
        <v>0</v>
      </c>
      <c r="C150" s="73">
        <v>0</v>
      </c>
      <c r="D150" s="74">
        <v>0</v>
      </c>
      <c r="E150" s="75">
        <v>0</v>
      </c>
      <c r="F150" s="72">
        <v>0</v>
      </c>
      <c r="G150" s="210">
        <v>0</v>
      </c>
      <c r="H150" s="49">
        <f>+(Table17[[#This Row],[OPENING ]]+Table17[[#This Row],[RECEIPTS]]+Table17[[#This Row],[RETURNS]])-(Table17[[#This Row],[EXCHANGED]]+Table17[[#This Row],[SALES]]+Table17[[#This Row],[ISSUES]])</f>
        <v>0</v>
      </c>
      <c r="I150" s="73"/>
      <c r="J150" s="76">
        <f t="shared" si="62"/>
        <v>0</v>
      </c>
      <c r="K150" s="48">
        <f>+'DAY4'!K150+'DAY5'!C150</f>
        <v>0</v>
      </c>
      <c r="L150" s="49">
        <f>+'DAY4'!L150+'DAY5'!D150</f>
        <v>0</v>
      </c>
      <c r="M150" s="50">
        <f>+'DAY4'!M150+'DAY5'!E150</f>
        <v>0</v>
      </c>
      <c r="N150" s="47">
        <f>+'DAY4'!N150+'DAY5'!F150</f>
        <v>0</v>
      </c>
      <c r="O150" s="209">
        <f>+'DAY4'!O150+'DAY5'!G150</f>
        <v>0</v>
      </c>
      <c r="P150" s="48">
        <f t="shared" si="63"/>
        <v>0</v>
      </c>
      <c r="Q150" s="49">
        <f t="shared" si="64"/>
        <v>0</v>
      </c>
      <c r="R150" s="50">
        <f t="shared" si="65"/>
        <v>0</v>
      </c>
      <c r="S150" s="47">
        <f t="shared" si="66"/>
        <v>0</v>
      </c>
      <c r="T150" s="209">
        <f t="shared" si="67"/>
        <v>0</v>
      </c>
      <c r="U150" s="92">
        <f t="shared" si="68"/>
        <v>0</v>
      </c>
    </row>
    <row r="151" spans="1:21" x14ac:dyDescent="0.25">
      <c r="A151" s="308" t="s">
        <v>152</v>
      </c>
      <c r="B151" s="47">
        <f>'DAY4'!H151</f>
        <v>46</v>
      </c>
      <c r="C151" s="73">
        <v>0</v>
      </c>
      <c r="D151" s="74">
        <v>0</v>
      </c>
      <c r="E151" s="75">
        <v>0</v>
      </c>
      <c r="F151" s="72">
        <v>0</v>
      </c>
      <c r="G151" s="210">
        <v>0</v>
      </c>
      <c r="H151" s="49">
        <f>+(Table17[[#This Row],[OPENING ]]+Table17[[#This Row],[RECEIPTS]]+Table17[[#This Row],[RETURNS]])-(Table17[[#This Row],[EXCHANGED]]+Table17[[#This Row],[SALES]]+Table17[[#This Row],[ISSUES]])</f>
        <v>46</v>
      </c>
      <c r="I151" s="73">
        <v>46</v>
      </c>
      <c r="J151" s="76">
        <f t="shared" si="62"/>
        <v>0</v>
      </c>
      <c r="K151" s="48">
        <f>+'DAY4'!K151+'DAY5'!C151</f>
        <v>0</v>
      </c>
      <c r="L151" s="49">
        <f>+'DAY4'!L151+'DAY5'!D151</f>
        <v>0</v>
      </c>
      <c r="M151" s="50">
        <f>+'DAY4'!M151+'DAY5'!E151</f>
        <v>0</v>
      </c>
      <c r="N151" s="47">
        <f>+'DAY4'!N151+'DAY5'!F151</f>
        <v>0</v>
      </c>
      <c r="O151" s="209">
        <f>+'DAY4'!O151+'DAY5'!G151</f>
        <v>0</v>
      </c>
      <c r="P151" s="48">
        <f t="shared" si="63"/>
        <v>0</v>
      </c>
      <c r="Q151" s="49">
        <f t="shared" si="64"/>
        <v>0</v>
      </c>
      <c r="R151" s="50">
        <f t="shared" si="65"/>
        <v>0</v>
      </c>
      <c r="S151" s="47">
        <f t="shared" si="66"/>
        <v>0</v>
      </c>
      <c r="T151" s="209">
        <f t="shared" si="67"/>
        <v>0</v>
      </c>
      <c r="U151" s="92">
        <f t="shared" si="68"/>
        <v>0</v>
      </c>
    </row>
    <row r="152" spans="1:21" x14ac:dyDescent="0.25">
      <c r="A152" s="308"/>
      <c r="B152" s="47">
        <f>'DAY4'!H152</f>
        <v>0</v>
      </c>
      <c r="C152" s="73">
        <v>0</v>
      </c>
      <c r="D152" s="74">
        <v>0</v>
      </c>
      <c r="E152" s="75">
        <v>0</v>
      </c>
      <c r="F152" s="72">
        <v>0</v>
      </c>
      <c r="G152" s="210">
        <v>0</v>
      </c>
      <c r="H152" s="49">
        <f>+(Table17[[#This Row],[OPENING ]]+Table17[[#This Row],[RECEIPTS]]+Table17[[#This Row],[RETURNS]])-(Table17[[#This Row],[EXCHANGED]]+Table17[[#This Row],[SALES]]+Table17[[#This Row],[ISSUES]])</f>
        <v>0</v>
      </c>
      <c r="I152" s="73"/>
      <c r="J152" s="76">
        <f t="shared" si="62"/>
        <v>0</v>
      </c>
      <c r="K152" s="48">
        <f>+'DAY4'!K152+'DAY5'!C152</f>
        <v>0</v>
      </c>
      <c r="L152" s="49">
        <f>+'DAY4'!L152+'DAY5'!D152</f>
        <v>0</v>
      </c>
      <c r="M152" s="50">
        <f>+'DAY4'!M152+'DAY5'!E152</f>
        <v>0</v>
      </c>
      <c r="N152" s="47">
        <f>+'DAY4'!N152+'DAY5'!F152</f>
        <v>0</v>
      </c>
      <c r="O152" s="209">
        <f>+'DAY4'!O152+'DAY5'!G152</f>
        <v>0</v>
      </c>
      <c r="P152" s="48">
        <f t="shared" si="63"/>
        <v>0</v>
      </c>
      <c r="Q152" s="49">
        <f t="shared" si="64"/>
        <v>0</v>
      </c>
      <c r="R152" s="50">
        <f t="shared" si="65"/>
        <v>0</v>
      </c>
      <c r="S152" s="47">
        <f t="shared" si="66"/>
        <v>0</v>
      </c>
      <c r="T152" s="209">
        <f t="shared" si="67"/>
        <v>0</v>
      </c>
      <c r="U152" s="92">
        <f t="shared" si="68"/>
        <v>0</v>
      </c>
    </row>
    <row r="153" spans="1:21" x14ac:dyDescent="0.25">
      <c r="A153" s="308"/>
      <c r="B153" s="47">
        <f>'DAY4'!H153</f>
        <v>0</v>
      </c>
      <c r="C153" s="73">
        <v>0</v>
      </c>
      <c r="D153" s="74">
        <v>0</v>
      </c>
      <c r="E153" s="75">
        <v>0</v>
      </c>
      <c r="F153" s="72">
        <v>0</v>
      </c>
      <c r="G153" s="210">
        <v>0</v>
      </c>
      <c r="H153" s="49">
        <f>+(Table17[[#This Row],[OPENING ]]+Table17[[#This Row],[RECEIPTS]]+Table17[[#This Row],[RETURNS]])-(Table17[[#This Row],[EXCHANGED]]+Table17[[#This Row],[SALES]]+Table17[[#This Row],[ISSUES]])</f>
        <v>0</v>
      </c>
      <c r="I153" s="73"/>
      <c r="J153" s="76">
        <f t="shared" si="62"/>
        <v>0</v>
      </c>
      <c r="K153" s="48">
        <f>+'DAY4'!K153+'DAY5'!C153</f>
        <v>0</v>
      </c>
      <c r="L153" s="49">
        <f>+'DAY4'!L153+'DAY5'!D153</f>
        <v>0</v>
      </c>
      <c r="M153" s="50">
        <f>+'DAY4'!M153+'DAY5'!E153</f>
        <v>0</v>
      </c>
      <c r="N153" s="47">
        <f>+'DAY4'!N153+'DAY5'!F153</f>
        <v>0</v>
      </c>
      <c r="O153" s="209">
        <f>+'DAY4'!O153+'DAY5'!G153</f>
        <v>0</v>
      </c>
      <c r="P153" s="48">
        <f t="shared" si="63"/>
        <v>0</v>
      </c>
      <c r="Q153" s="49">
        <f t="shared" si="64"/>
        <v>0</v>
      </c>
      <c r="R153" s="50">
        <f t="shared" si="65"/>
        <v>0</v>
      </c>
      <c r="S153" s="47">
        <f t="shared" si="66"/>
        <v>0</v>
      </c>
      <c r="T153" s="209">
        <f t="shared" si="67"/>
        <v>0</v>
      </c>
      <c r="U153" s="92">
        <f t="shared" si="68"/>
        <v>0</v>
      </c>
    </row>
    <row r="154" spans="1:21" x14ac:dyDescent="0.25">
      <c r="A154" s="308"/>
      <c r="B154" s="47">
        <f>'DAY4'!H154</f>
        <v>0</v>
      </c>
      <c r="C154" s="73">
        <v>0</v>
      </c>
      <c r="D154" s="74">
        <v>0</v>
      </c>
      <c r="E154" s="75">
        <v>0</v>
      </c>
      <c r="F154" s="72">
        <v>0</v>
      </c>
      <c r="G154" s="210">
        <v>0</v>
      </c>
      <c r="H154" s="49">
        <f>+(Table17[[#This Row],[OPENING ]]+Table17[[#This Row],[RECEIPTS]]+Table17[[#This Row],[RETURNS]])-(Table17[[#This Row],[EXCHANGED]]+Table17[[#This Row],[SALES]]+Table17[[#This Row],[ISSUES]])</f>
        <v>0</v>
      </c>
      <c r="I154" s="73"/>
      <c r="J154" s="76">
        <f t="shared" si="62"/>
        <v>0</v>
      </c>
      <c r="K154" s="48">
        <f>+'DAY4'!K154+'DAY5'!C154</f>
        <v>0</v>
      </c>
      <c r="L154" s="49">
        <f>+'DAY4'!L154+'DAY5'!D154</f>
        <v>0</v>
      </c>
      <c r="M154" s="50">
        <f>+'DAY4'!M154+'DAY5'!E154</f>
        <v>0</v>
      </c>
      <c r="N154" s="47">
        <f>+'DAY4'!N154+'DAY5'!F154</f>
        <v>0</v>
      </c>
      <c r="O154" s="209">
        <f>+'DAY4'!O154+'DAY5'!G154</f>
        <v>0</v>
      </c>
      <c r="P154" s="48">
        <f t="shared" si="63"/>
        <v>0</v>
      </c>
      <c r="Q154" s="49">
        <f t="shared" si="64"/>
        <v>0</v>
      </c>
      <c r="R154" s="50">
        <f t="shared" si="65"/>
        <v>0</v>
      </c>
      <c r="S154" s="47">
        <f t="shared" si="66"/>
        <v>0</v>
      </c>
      <c r="T154" s="209">
        <f t="shared" si="67"/>
        <v>0</v>
      </c>
      <c r="U154" s="92">
        <f t="shared" si="68"/>
        <v>0</v>
      </c>
    </row>
    <row r="155" spans="1:21" x14ac:dyDescent="0.25">
      <c r="A155" s="308"/>
      <c r="B155" s="47">
        <f>'DAY4'!H155</f>
        <v>0</v>
      </c>
      <c r="C155" s="73">
        <v>0</v>
      </c>
      <c r="D155" s="74">
        <v>0</v>
      </c>
      <c r="E155" s="75">
        <v>0</v>
      </c>
      <c r="F155" s="72">
        <v>0</v>
      </c>
      <c r="G155" s="210">
        <v>0</v>
      </c>
      <c r="H155" s="49">
        <f>+(Table17[[#This Row],[OPENING ]]+Table17[[#This Row],[RECEIPTS]]+Table17[[#This Row],[RETURNS]])-(Table17[[#This Row],[EXCHANGED]]+Table17[[#This Row],[SALES]]+Table17[[#This Row],[ISSUES]])</f>
        <v>0</v>
      </c>
      <c r="I155" s="73"/>
      <c r="J155" s="76">
        <f t="shared" si="62"/>
        <v>0</v>
      </c>
      <c r="K155" s="48">
        <f>+'DAY4'!K155+'DAY5'!C155</f>
        <v>0</v>
      </c>
      <c r="L155" s="49">
        <f>+'DAY4'!L155+'DAY5'!D155</f>
        <v>0</v>
      </c>
      <c r="M155" s="50">
        <f>+'DAY4'!M155+'DAY5'!E155</f>
        <v>0</v>
      </c>
      <c r="N155" s="47">
        <f>+'DAY4'!N155+'DAY5'!F155</f>
        <v>0</v>
      </c>
      <c r="O155" s="209">
        <f>+'DAY4'!O155+'DAY5'!G155</f>
        <v>0</v>
      </c>
      <c r="P155" s="48">
        <f t="shared" si="63"/>
        <v>0</v>
      </c>
      <c r="Q155" s="49">
        <f t="shared" si="64"/>
        <v>0</v>
      </c>
      <c r="R155" s="50">
        <f t="shared" si="65"/>
        <v>0</v>
      </c>
      <c r="S155" s="47">
        <f t="shared" si="66"/>
        <v>0</v>
      </c>
      <c r="T155" s="209">
        <f t="shared" si="67"/>
        <v>0</v>
      </c>
      <c r="U155" s="92">
        <f t="shared" si="68"/>
        <v>0</v>
      </c>
    </row>
    <row r="156" spans="1:21" x14ac:dyDescent="0.25">
      <c r="A156" s="334"/>
      <c r="B156" s="47">
        <f>'DAY4'!H156</f>
        <v>0</v>
      </c>
      <c r="C156" s="73">
        <v>0</v>
      </c>
      <c r="D156" s="74">
        <v>0</v>
      </c>
      <c r="E156" s="75">
        <v>0</v>
      </c>
      <c r="F156" s="72">
        <v>0</v>
      </c>
      <c r="G156" s="210">
        <v>0</v>
      </c>
      <c r="H156" s="49">
        <f>+(Table17[[#This Row],[OPENING ]]+Table17[[#This Row],[RECEIPTS]]+Table17[[#This Row],[RETURNS]])-(Table17[[#This Row],[EXCHANGED]]+Table17[[#This Row],[SALES]]+Table17[[#This Row],[ISSUES]])</f>
        <v>0</v>
      </c>
      <c r="I156" s="73"/>
      <c r="J156" s="76">
        <f t="shared" si="62"/>
        <v>0</v>
      </c>
      <c r="K156" s="48">
        <f>+'DAY4'!K156+'DAY5'!C156</f>
        <v>0</v>
      </c>
      <c r="L156" s="49">
        <f>+'DAY4'!L156+'DAY5'!D156</f>
        <v>0</v>
      </c>
      <c r="M156" s="50">
        <f>+'DAY4'!M156+'DAY5'!E156</f>
        <v>0</v>
      </c>
      <c r="N156" s="47">
        <f>+'DAY4'!N156+'DAY5'!F156</f>
        <v>0</v>
      </c>
      <c r="O156" s="209">
        <f>+'DAY4'!O156+'DAY5'!G156</f>
        <v>0</v>
      </c>
      <c r="P156" s="48">
        <f t="shared" si="63"/>
        <v>0</v>
      </c>
      <c r="Q156" s="49">
        <f t="shared" si="64"/>
        <v>0</v>
      </c>
      <c r="R156" s="50">
        <f t="shared" si="65"/>
        <v>0</v>
      </c>
      <c r="S156" s="47">
        <f t="shared" si="66"/>
        <v>0</v>
      </c>
      <c r="T156" s="209">
        <f t="shared" si="67"/>
        <v>0</v>
      </c>
      <c r="U156" s="92">
        <f t="shared" si="68"/>
        <v>0</v>
      </c>
    </row>
    <row r="157" spans="1:21" ht="17.25" thickBot="1" x14ac:dyDescent="0.35">
      <c r="A157" s="171" t="s">
        <v>58</v>
      </c>
      <c r="B157" s="155">
        <f>SUM(B118:B156)</f>
        <v>956.2</v>
      </c>
      <c r="C157" s="155">
        <f t="shared" ref="C157:U157" si="69">SUM(C118:C156)</f>
        <v>0</v>
      </c>
      <c r="D157" s="155">
        <f t="shared" si="69"/>
        <v>34.700000000000003</v>
      </c>
      <c r="E157" s="155">
        <f t="shared" si="69"/>
        <v>0</v>
      </c>
      <c r="F157" s="155">
        <f t="shared" si="69"/>
        <v>0</v>
      </c>
      <c r="G157" s="155">
        <f t="shared" si="69"/>
        <v>0</v>
      </c>
      <c r="H157" s="155">
        <f t="shared" si="69"/>
        <v>990.90000000000009</v>
      </c>
      <c r="I157" s="155">
        <f t="shared" si="69"/>
        <v>990.90000000000009</v>
      </c>
      <c r="J157" s="155">
        <f t="shared" si="69"/>
        <v>0</v>
      </c>
      <c r="K157" s="155">
        <f t="shared" si="69"/>
        <v>0</v>
      </c>
      <c r="L157" s="155">
        <f t="shared" si="69"/>
        <v>172.7</v>
      </c>
      <c r="M157" s="155">
        <f t="shared" si="69"/>
        <v>0</v>
      </c>
      <c r="N157" s="155">
        <f t="shared" si="69"/>
        <v>0</v>
      </c>
      <c r="O157" s="155">
        <f t="shared" si="69"/>
        <v>3970.44</v>
      </c>
      <c r="P157" s="155">
        <f t="shared" si="69"/>
        <v>0</v>
      </c>
      <c r="Q157" s="155">
        <f t="shared" si="69"/>
        <v>34.54</v>
      </c>
      <c r="R157" s="155">
        <f t="shared" si="69"/>
        <v>0</v>
      </c>
      <c r="S157" s="155">
        <f t="shared" si="69"/>
        <v>0</v>
      </c>
      <c r="T157" s="155">
        <f t="shared" si="69"/>
        <v>794.08799999999997</v>
      </c>
      <c r="U157" s="155">
        <f t="shared" si="69"/>
        <v>10.567832514668483</v>
      </c>
    </row>
    <row r="158" spans="1:21" ht="20.25" thickBot="1" x14ac:dyDescent="0.4">
      <c r="A158" s="85" t="s">
        <v>57</v>
      </c>
      <c r="B158" s="199">
        <f>B38+B73+B115+B157</f>
        <v>19051.62</v>
      </c>
      <c r="C158" s="204">
        <f t="shared" ref="C158:U158" si="70">C38+C73+C115+C157</f>
        <v>0</v>
      </c>
      <c r="D158" s="199">
        <f t="shared" si="70"/>
        <v>252</v>
      </c>
      <c r="E158" s="206">
        <f t="shared" si="70"/>
        <v>0</v>
      </c>
      <c r="F158" s="199">
        <f t="shared" si="70"/>
        <v>0</v>
      </c>
      <c r="G158" s="216">
        <f t="shared" si="70"/>
        <v>622</v>
      </c>
      <c r="H158" s="205">
        <f t="shared" si="70"/>
        <v>18681.620000000003</v>
      </c>
      <c r="I158" s="204">
        <f t="shared" si="70"/>
        <v>18681.620000000003</v>
      </c>
      <c r="J158" s="217">
        <f t="shared" si="70"/>
        <v>0</v>
      </c>
      <c r="K158" s="204">
        <f t="shared" si="70"/>
        <v>3087.4</v>
      </c>
      <c r="L158" s="205">
        <f t="shared" si="70"/>
        <v>666</v>
      </c>
      <c r="M158" s="206">
        <f t="shared" si="70"/>
        <v>0</v>
      </c>
      <c r="N158" s="199">
        <f t="shared" si="70"/>
        <v>0</v>
      </c>
      <c r="O158" s="216">
        <f t="shared" si="70"/>
        <v>6770.72</v>
      </c>
      <c r="P158" s="204">
        <f t="shared" si="70"/>
        <v>617.48</v>
      </c>
      <c r="Q158" s="205">
        <f t="shared" si="70"/>
        <v>133.20000000000002</v>
      </c>
      <c r="R158" s="206">
        <f t="shared" si="70"/>
        <v>0</v>
      </c>
      <c r="S158" s="199">
        <f t="shared" si="70"/>
        <v>0</v>
      </c>
      <c r="T158" s="216">
        <f t="shared" si="70"/>
        <v>1354.144</v>
      </c>
      <c r="U158" s="206">
        <f t="shared" si="70"/>
        <v>199.57165761155667</v>
      </c>
    </row>
  </sheetData>
  <sheetProtection algorithmName="SHA-512" hashValue="vhPm6ad6bzyyUGZrCWkTcCYfeb+hv0Wn3srgskCLVCbjYgMYco6mOfGRWh53Kz9mDLmbxpovZr4nucfJXfBhFg==" saltValue="pQ6HeUXRjs0kSJHSHEOMxQ==" spinCount="100000" sheet="1" objects="1" scenarios="1"/>
  <conditionalFormatting sqref="F159:F104857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{E14E58A4-CE1C-4386-8F7E-64E66FFFD7D6}</x14:id>
        </ext>
      </extLst>
    </cfRule>
  </conditionalFormatting>
  <conditionalFormatting sqref="I1:I37 I116:I156 I74:I114 I39:I72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{CA2D7427-ABB5-49A9-84D9-B4EB5FC71FEB}</x14:id>
        </ext>
      </extLst>
    </cfRule>
  </conditionalFormatting>
  <pageMargins left="0.7" right="0.7" top="0.75" bottom="0.75" header="0.3" footer="0.3"/>
  <pageSetup orientation="portrait" r:id="rId1"/>
  <ignoredErrors>
    <ignoredError sqref="U3" calculatedColumn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4E58A4-CE1C-4386-8F7E-64E66FFFD7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F159:F1048576</xm:sqref>
        </x14:conditionalFormatting>
        <x14:conditionalFormatting xmlns:xm="http://schemas.microsoft.com/office/excel/2006/main">
          <x14:cfRule type="dataBar" id="{CA2D7427-ABB5-49A9-84D9-B4EB5FC71FE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I1:I37 I116:I156 I74:I114 I39:I72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3CA4-40CA-4C89-9283-0CDAF6A43939}">
  <dimension ref="A1:U159"/>
  <sheetViews>
    <sheetView showGridLines="0" zoomScaleNormal="100" workbookViewId="0">
      <selection activeCell="A2" sqref="A2:A157"/>
    </sheetView>
  </sheetViews>
  <sheetFormatPr defaultRowHeight="15" x14ac:dyDescent="0.25"/>
  <cols>
    <col min="1" max="1" width="45.5703125" customWidth="1"/>
    <col min="2" max="2" width="15" customWidth="1"/>
    <col min="3" max="3" width="11.28515625" bestFit="1" customWidth="1"/>
    <col min="4" max="4" width="11.28515625" customWidth="1"/>
    <col min="5" max="5" width="12" customWidth="1"/>
    <col min="6" max="6" width="8.42578125" style="5" customWidth="1"/>
    <col min="7" max="7" width="9.7109375" style="4" customWidth="1"/>
    <col min="8" max="8" width="15.85546875" style="1" customWidth="1"/>
    <col min="9" max="9" width="16.42578125" style="2" customWidth="1"/>
    <col min="10" max="10" width="12.140625" style="3" customWidth="1"/>
    <col min="11" max="11" width="12.140625" customWidth="1"/>
    <col min="12" max="12" width="10.28515625" customWidth="1"/>
    <col min="15" max="15" width="11.28515625" customWidth="1"/>
  </cols>
  <sheetData>
    <row r="1" spans="1:21" x14ac:dyDescent="0.25">
      <c r="A1" s="12" t="s">
        <v>181</v>
      </c>
      <c r="B1" s="13"/>
      <c r="C1" s="13"/>
      <c r="D1" s="180"/>
      <c r="E1" s="181"/>
      <c r="F1" s="258"/>
      <c r="G1" s="237"/>
      <c r="H1" s="12"/>
      <c r="I1" s="12"/>
      <c r="J1" s="20"/>
      <c r="K1" s="12"/>
      <c r="L1" s="21"/>
      <c r="M1" s="22"/>
      <c r="N1" s="23"/>
      <c r="O1" s="24"/>
      <c r="P1" s="12"/>
      <c r="Q1" s="21"/>
      <c r="R1" s="22"/>
      <c r="S1" s="23"/>
      <c r="T1" s="24"/>
      <c r="U1" s="22"/>
    </row>
    <row r="2" spans="1:21" x14ac:dyDescent="0.25">
      <c r="A2" s="25" t="s">
        <v>14</v>
      </c>
      <c r="B2" s="145" t="s">
        <v>12</v>
      </c>
      <c r="C2" s="32" t="s">
        <v>5</v>
      </c>
      <c r="D2" s="229" t="s">
        <v>15</v>
      </c>
      <c r="E2" s="34" t="s">
        <v>17</v>
      </c>
      <c r="F2" s="26" t="s">
        <v>16</v>
      </c>
      <c r="G2" s="35" t="s">
        <v>6</v>
      </c>
      <c r="H2" s="229" t="s">
        <v>0</v>
      </c>
      <c r="I2" s="146" t="s">
        <v>1</v>
      </c>
      <c r="J2" s="33" t="s">
        <v>13</v>
      </c>
      <c r="K2" s="146" t="s">
        <v>19</v>
      </c>
      <c r="L2" s="229" t="s">
        <v>24</v>
      </c>
      <c r="M2" s="34" t="s">
        <v>25</v>
      </c>
      <c r="N2" s="26" t="s">
        <v>27</v>
      </c>
      <c r="O2" s="35" t="s">
        <v>2</v>
      </c>
      <c r="P2" s="32" t="s">
        <v>20</v>
      </c>
      <c r="Q2" s="229" t="s">
        <v>21</v>
      </c>
      <c r="R2" s="34" t="s">
        <v>22</v>
      </c>
      <c r="S2" s="26" t="s">
        <v>23</v>
      </c>
      <c r="T2" s="35" t="s">
        <v>3</v>
      </c>
      <c r="U2" s="36" t="s">
        <v>4</v>
      </c>
    </row>
    <row r="3" spans="1:21" ht="15.75" thickBot="1" x14ac:dyDescent="0.3">
      <c r="A3" s="37"/>
      <c r="B3" s="183" t="s">
        <v>4</v>
      </c>
      <c r="C3" s="184"/>
      <c r="D3" s="185"/>
      <c r="E3" s="186"/>
      <c r="F3" s="183"/>
      <c r="G3" s="226"/>
      <c r="H3" s="185" t="s">
        <v>7</v>
      </c>
      <c r="I3" s="184" t="s">
        <v>7</v>
      </c>
      <c r="J3" s="187" t="s">
        <v>8</v>
      </c>
      <c r="K3" s="184" t="s">
        <v>9</v>
      </c>
      <c r="L3" s="185" t="s">
        <v>18</v>
      </c>
      <c r="M3" s="186" t="s">
        <v>26</v>
      </c>
      <c r="N3" s="183" t="s">
        <v>26</v>
      </c>
      <c r="O3" s="226" t="s">
        <v>9</v>
      </c>
      <c r="P3" s="184" t="s">
        <v>10</v>
      </c>
      <c r="Q3" s="185" t="s">
        <v>10</v>
      </c>
      <c r="R3" s="186" t="s">
        <v>10</v>
      </c>
      <c r="S3" s="183"/>
      <c r="T3" s="226" t="s">
        <v>10</v>
      </c>
      <c r="U3" s="188" t="s">
        <v>11</v>
      </c>
    </row>
    <row r="4" spans="1:21" x14ac:dyDescent="0.25">
      <c r="A4" s="40" t="s">
        <v>100</v>
      </c>
      <c r="B4" s="47"/>
      <c r="C4" s="48"/>
      <c r="D4" s="49"/>
      <c r="E4" s="50"/>
      <c r="F4" s="47"/>
      <c r="G4" s="209"/>
      <c r="H4" s="49"/>
      <c r="I4" s="48"/>
      <c r="J4" s="51"/>
      <c r="K4" s="48"/>
      <c r="L4" s="49"/>
      <c r="M4" s="50"/>
      <c r="N4" s="47"/>
      <c r="O4" s="209"/>
      <c r="P4" s="48"/>
      <c r="Q4" s="49"/>
      <c r="R4" s="50"/>
      <c r="S4" s="47"/>
      <c r="T4" s="209"/>
      <c r="U4" s="54"/>
    </row>
    <row r="5" spans="1:21" x14ac:dyDescent="0.25">
      <c r="A5" s="189"/>
      <c r="B5" s="47">
        <f>'DAY5'!H5</f>
        <v>0</v>
      </c>
      <c r="C5" s="48">
        <v>0</v>
      </c>
      <c r="D5" s="49">
        <v>0</v>
      </c>
      <c r="E5" s="50">
        <v>0</v>
      </c>
      <c r="F5" s="47">
        <v>0</v>
      </c>
      <c r="G5" s="209">
        <v>0</v>
      </c>
      <c r="H5" s="49">
        <f>+(Table18[[#This Row],[OPENING ]]+Table18[[#This Row],[RECEIPTS]]+Table18[[#This Row],[RETURNS]])-(Table18[[#This Row],[EXCHANGED]]+Table18[[#This Row],[SALES]]+Table18[[#This Row],[ISSUES]])</f>
        <v>0</v>
      </c>
      <c r="I5" s="48">
        <v>0</v>
      </c>
      <c r="J5" s="51">
        <f t="shared" ref="J5:J130" si="0">+I5-H5</f>
        <v>0</v>
      </c>
      <c r="K5" s="48">
        <f>+'DAY5'!K5+'DAY6'!C5</f>
        <v>0</v>
      </c>
      <c r="L5" s="49">
        <f>+'DAY5'!L5+'DAY6'!D5</f>
        <v>0</v>
      </c>
      <c r="M5" s="50">
        <f>+'DAY5'!M5+'DAY6'!E5</f>
        <v>0</v>
      </c>
      <c r="N5" s="47">
        <f>+'DAY5'!N5+'DAY6'!F5</f>
        <v>0</v>
      </c>
      <c r="O5" s="209">
        <f>+'DAY5'!O5+'DAY6'!G5</f>
        <v>0</v>
      </c>
      <c r="P5" s="48">
        <f>+K5/6</f>
        <v>0</v>
      </c>
      <c r="Q5" s="49">
        <f>+L5/6</f>
        <v>0</v>
      </c>
      <c r="R5" s="50">
        <f>+M5/6</f>
        <v>0</v>
      </c>
      <c r="S5" s="47">
        <f>+N5/6</f>
        <v>0</v>
      </c>
      <c r="T5" s="209">
        <f>+O5/6</f>
        <v>0</v>
      </c>
      <c r="U5" s="54">
        <f t="shared" ref="U5:U122" si="1">IFERROR(+H5/(P5+Q5+R5+S5+T5),0)</f>
        <v>0</v>
      </c>
    </row>
    <row r="6" spans="1:21" x14ac:dyDescent="0.25">
      <c r="A6" s="189"/>
      <c r="B6" s="47">
        <f>'DAY5'!H6</f>
        <v>0</v>
      </c>
      <c r="C6" s="48">
        <v>0</v>
      </c>
      <c r="D6" s="49">
        <v>0</v>
      </c>
      <c r="E6" s="50">
        <v>0</v>
      </c>
      <c r="F6" s="47">
        <v>0</v>
      </c>
      <c r="G6" s="209">
        <v>0</v>
      </c>
      <c r="H6" s="49">
        <f>+(Table18[[#This Row],[OPENING ]]+Table18[[#This Row],[RECEIPTS]]+Table18[[#This Row],[RETURNS]])-(Table18[[#This Row],[EXCHANGED]]+Table18[[#This Row],[SALES]]+Table18[[#This Row],[ISSUES]])</f>
        <v>0</v>
      </c>
      <c r="I6" s="48">
        <v>0</v>
      </c>
      <c r="J6" s="51">
        <f t="shared" si="0"/>
        <v>0</v>
      </c>
      <c r="K6" s="48">
        <f>+'DAY5'!K6+'DAY6'!C6</f>
        <v>0</v>
      </c>
      <c r="L6" s="49">
        <f>+'DAY5'!L6+'DAY6'!D6</f>
        <v>0</v>
      </c>
      <c r="M6" s="50">
        <f>+'DAY5'!M6+'DAY6'!E6</f>
        <v>0</v>
      </c>
      <c r="N6" s="47">
        <f>+'DAY5'!N6+'DAY6'!F6</f>
        <v>0</v>
      </c>
      <c r="O6" s="209">
        <f>+'DAY5'!O6+'DAY6'!G6</f>
        <v>0</v>
      </c>
      <c r="P6" s="48">
        <f t="shared" ref="P6:P17" si="2">+K6/6</f>
        <v>0</v>
      </c>
      <c r="Q6" s="49">
        <f t="shared" ref="Q6:Q17" si="3">+L6/6</f>
        <v>0</v>
      </c>
      <c r="R6" s="50">
        <f t="shared" ref="R6:R17" si="4">+M6/6</f>
        <v>0</v>
      </c>
      <c r="S6" s="47">
        <f t="shared" ref="S6:S17" si="5">+N6/6</f>
        <v>0</v>
      </c>
      <c r="T6" s="209">
        <f t="shared" ref="T6:T17" si="6">+O6/6</f>
        <v>0</v>
      </c>
      <c r="U6" s="54">
        <f t="shared" si="1"/>
        <v>0</v>
      </c>
    </row>
    <row r="7" spans="1:21" x14ac:dyDescent="0.25">
      <c r="A7" s="189"/>
      <c r="B7" s="47">
        <f>'DAY5'!H7</f>
        <v>0</v>
      </c>
      <c r="C7" s="48">
        <v>0</v>
      </c>
      <c r="D7" s="49">
        <v>0</v>
      </c>
      <c r="E7" s="50">
        <v>0</v>
      </c>
      <c r="F7" s="47">
        <v>0</v>
      </c>
      <c r="G7" s="209">
        <v>0</v>
      </c>
      <c r="H7" s="49">
        <f>+(Table18[[#This Row],[OPENING ]]+Table18[[#This Row],[RECEIPTS]]+Table18[[#This Row],[RETURNS]])-(Table18[[#This Row],[EXCHANGED]]+Table18[[#This Row],[SALES]]+Table18[[#This Row],[ISSUES]])</f>
        <v>0</v>
      </c>
      <c r="I7" s="48">
        <v>0</v>
      </c>
      <c r="J7" s="51">
        <f t="shared" si="0"/>
        <v>0</v>
      </c>
      <c r="K7" s="48">
        <f>+'DAY5'!K7+'DAY6'!C7</f>
        <v>0</v>
      </c>
      <c r="L7" s="49">
        <f>+'DAY5'!L7+'DAY6'!D7</f>
        <v>0</v>
      </c>
      <c r="M7" s="50">
        <f>+'DAY5'!M7+'DAY6'!E7</f>
        <v>0</v>
      </c>
      <c r="N7" s="47">
        <f>+'DAY5'!N7+'DAY6'!F7</f>
        <v>0</v>
      </c>
      <c r="O7" s="209">
        <f>+'DAY5'!O7+'DAY6'!G7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209">
        <f t="shared" si="6"/>
        <v>0</v>
      </c>
      <c r="U7" s="54">
        <f t="shared" si="1"/>
        <v>0</v>
      </c>
    </row>
    <row r="8" spans="1:21" x14ac:dyDescent="0.25">
      <c r="A8" s="189" t="s">
        <v>30</v>
      </c>
      <c r="B8" s="47">
        <f>'DAY5'!H8</f>
        <v>8.5</v>
      </c>
      <c r="C8" s="48">
        <v>0</v>
      </c>
      <c r="D8" s="49">
        <v>0</v>
      </c>
      <c r="E8" s="50">
        <v>0</v>
      </c>
      <c r="F8" s="47">
        <v>0</v>
      </c>
      <c r="G8" s="209">
        <v>0</v>
      </c>
      <c r="H8" s="49">
        <f>+(Table18[[#This Row],[OPENING ]]+Table18[[#This Row],[RECEIPTS]]+Table18[[#This Row],[RETURNS]])-(Table18[[#This Row],[EXCHANGED]]+Table18[[#This Row],[SALES]]+Table18[[#This Row],[ISSUES]])</f>
        <v>8.5</v>
      </c>
      <c r="I8" s="48">
        <v>8.5</v>
      </c>
      <c r="J8" s="51">
        <f t="shared" si="0"/>
        <v>0</v>
      </c>
      <c r="K8" s="48">
        <f>+'DAY5'!K8+'DAY6'!C8</f>
        <v>0</v>
      </c>
      <c r="L8" s="49">
        <f>+'DAY5'!L8+'DAY6'!D8</f>
        <v>0</v>
      </c>
      <c r="M8" s="50">
        <f>+'DAY5'!M8+'DAY6'!E8</f>
        <v>0</v>
      </c>
      <c r="N8" s="47">
        <f>+'DAY5'!N8+'DAY6'!F8</f>
        <v>0</v>
      </c>
      <c r="O8" s="209">
        <f>+'DAY5'!O8+'DAY6'!G8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209">
        <f t="shared" si="6"/>
        <v>0</v>
      </c>
      <c r="U8" s="54">
        <f t="shared" si="1"/>
        <v>0</v>
      </c>
    </row>
    <row r="9" spans="1:21" x14ac:dyDescent="0.25">
      <c r="A9" s="189" t="s">
        <v>31</v>
      </c>
      <c r="B9" s="47">
        <f>'DAY5'!H9</f>
        <v>15</v>
      </c>
      <c r="C9" s="48">
        <v>0</v>
      </c>
      <c r="D9" s="49">
        <v>0</v>
      </c>
      <c r="E9" s="50">
        <v>0</v>
      </c>
      <c r="F9" s="47">
        <v>0</v>
      </c>
      <c r="G9" s="209">
        <v>0</v>
      </c>
      <c r="H9" s="49">
        <f>+(Table18[[#This Row],[OPENING ]]+Table18[[#This Row],[RECEIPTS]]+Table18[[#This Row],[RETURNS]])-(Table18[[#This Row],[EXCHANGED]]+Table18[[#This Row],[SALES]]+Table18[[#This Row],[ISSUES]])</f>
        <v>15</v>
      </c>
      <c r="I9" s="48">
        <v>15</v>
      </c>
      <c r="J9" s="51">
        <f t="shared" si="0"/>
        <v>0</v>
      </c>
      <c r="K9" s="48">
        <f>+'DAY5'!K9+'DAY6'!C9</f>
        <v>0</v>
      </c>
      <c r="L9" s="49">
        <f>+'DAY5'!L9+'DAY6'!D9</f>
        <v>0</v>
      </c>
      <c r="M9" s="50">
        <f>+'DAY5'!M9+'DAY6'!E9</f>
        <v>0</v>
      </c>
      <c r="N9" s="47">
        <f>+'DAY5'!N9+'DAY6'!F9</f>
        <v>0</v>
      </c>
      <c r="O9" s="209">
        <f>+'DAY5'!O9+'DAY6'!G9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209">
        <f t="shared" si="6"/>
        <v>0</v>
      </c>
      <c r="U9" s="54">
        <f t="shared" si="1"/>
        <v>0</v>
      </c>
    </row>
    <row r="10" spans="1:21" x14ac:dyDescent="0.25">
      <c r="A10" s="189" t="s">
        <v>32</v>
      </c>
      <c r="B10" s="47">
        <f>'DAY5'!H10</f>
        <v>18</v>
      </c>
      <c r="C10" s="48">
        <v>0</v>
      </c>
      <c r="D10" s="49">
        <v>0</v>
      </c>
      <c r="E10" s="50">
        <v>0</v>
      </c>
      <c r="F10" s="47">
        <v>0</v>
      </c>
      <c r="G10" s="209">
        <v>0</v>
      </c>
      <c r="H10" s="49">
        <f>+(Table18[[#This Row],[OPENING ]]+Table18[[#This Row],[RECEIPTS]]+Table18[[#This Row],[RETURNS]])-(Table18[[#This Row],[EXCHANGED]]+Table18[[#This Row],[SALES]]+Table18[[#This Row],[ISSUES]])</f>
        <v>18</v>
      </c>
      <c r="I10" s="48">
        <v>18</v>
      </c>
      <c r="J10" s="51">
        <f t="shared" si="0"/>
        <v>0</v>
      </c>
      <c r="K10" s="48">
        <f>+'DAY5'!K10+'DAY6'!C10</f>
        <v>0</v>
      </c>
      <c r="L10" s="49">
        <f>+'DAY5'!L10+'DAY6'!D10</f>
        <v>0</v>
      </c>
      <c r="M10" s="50">
        <f>+'DAY5'!M10+'DAY6'!E10</f>
        <v>0</v>
      </c>
      <c r="N10" s="47">
        <f>+'DAY5'!N10+'DAY6'!F10</f>
        <v>0</v>
      </c>
      <c r="O10" s="209">
        <f>+'DAY5'!O10+'DAY6'!G10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209">
        <f t="shared" si="6"/>
        <v>0</v>
      </c>
      <c r="U10" s="54">
        <f t="shared" si="1"/>
        <v>0</v>
      </c>
    </row>
    <row r="11" spans="1:21" x14ac:dyDescent="0.25">
      <c r="A11" s="189" t="s">
        <v>62</v>
      </c>
      <c r="B11" s="47">
        <f>'DAY5'!H11</f>
        <v>10</v>
      </c>
      <c r="C11" s="48">
        <v>0</v>
      </c>
      <c r="D11" s="49">
        <v>0</v>
      </c>
      <c r="E11" s="50">
        <v>0</v>
      </c>
      <c r="F11" s="47">
        <v>0</v>
      </c>
      <c r="G11" s="209">
        <v>0</v>
      </c>
      <c r="H11" s="49">
        <f>+(Table18[[#This Row],[OPENING ]]+Table18[[#This Row],[RECEIPTS]]+Table18[[#This Row],[RETURNS]])-(Table18[[#This Row],[EXCHANGED]]+Table18[[#This Row],[SALES]]+Table18[[#This Row],[ISSUES]])</f>
        <v>10</v>
      </c>
      <c r="I11" s="48">
        <v>10</v>
      </c>
      <c r="J11" s="51">
        <f t="shared" si="0"/>
        <v>0</v>
      </c>
      <c r="K11" s="48">
        <f>+'DAY5'!K11+'DAY6'!C11</f>
        <v>0</v>
      </c>
      <c r="L11" s="49">
        <f>+'DAY5'!L11+'DAY6'!D11</f>
        <v>0</v>
      </c>
      <c r="M11" s="50">
        <f>+'DAY5'!M11+'DAY6'!E11</f>
        <v>0</v>
      </c>
      <c r="N11" s="47">
        <f>+'DAY5'!N11+'DAY6'!F11</f>
        <v>0</v>
      </c>
      <c r="O11" s="209">
        <f>+'DAY5'!O11+'DAY6'!G11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209">
        <f t="shared" si="6"/>
        <v>0</v>
      </c>
      <c r="U11" s="54">
        <f t="shared" si="1"/>
        <v>0</v>
      </c>
    </row>
    <row r="12" spans="1:21" x14ac:dyDescent="0.25">
      <c r="A12" s="189" t="s">
        <v>101</v>
      </c>
      <c r="B12" s="47">
        <f>'DAY5'!H12</f>
        <v>28.6</v>
      </c>
      <c r="C12" s="48">
        <v>0</v>
      </c>
      <c r="D12" s="49">
        <v>0</v>
      </c>
      <c r="E12" s="50">
        <v>0</v>
      </c>
      <c r="F12" s="47">
        <v>0</v>
      </c>
      <c r="G12" s="209">
        <v>0</v>
      </c>
      <c r="H12" s="49">
        <f>+(Table18[[#This Row],[OPENING ]]+Table18[[#This Row],[RECEIPTS]]+Table18[[#This Row],[RETURNS]])-(Table18[[#This Row],[EXCHANGED]]+Table18[[#This Row],[SALES]]+Table18[[#This Row],[ISSUES]])</f>
        <v>28.6</v>
      </c>
      <c r="I12" s="48">
        <v>28.6</v>
      </c>
      <c r="J12" s="51">
        <f t="shared" si="0"/>
        <v>0</v>
      </c>
      <c r="K12" s="48">
        <f>+'DAY5'!K12+'DAY6'!C12</f>
        <v>0</v>
      </c>
      <c r="L12" s="49">
        <f>+'DAY5'!L12+'DAY6'!D12</f>
        <v>0</v>
      </c>
      <c r="M12" s="50">
        <f>+'DAY5'!M12+'DAY6'!E12</f>
        <v>0</v>
      </c>
      <c r="N12" s="47">
        <f>+'DAY5'!N12+'DAY6'!F12</f>
        <v>0</v>
      </c>
      <c r="O12" s="209">
        <f>+'DAY5'!O12+'DAY6'!G12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209">
        <f t="shared" si="6"/>
        <v>0</v>
      </c>
      <c r="U12" s="54">
        <f t="shared" si="1"/>
        <v>0</v>
      </c>
    </row>
    <row r="13" spans="1:21" x14ac:dyDescent="0.25">
      <c r="A13" s="189" t="s">
        <v>102</v>
      </c>
      <c r="B13" s="47">
        <f>'DAY5'!H13</f>
        <v>23.5</v>
      </c>
      <c r="C13" s="48">
        <v>0</v>
      </c>
      <c r="D13" s="49">
        <v>0</v>
      </c>
      <c r="E13" s="50">
        <v>0</v>
      </c>
      <c r="F13" s="47">
        <v>0</v>
      </c>
      <c r="G13" s="209">
        <v>0</v>
      </c>
      <c r="H13" s="49">
        <f>+(Table18[[#This Row],[OPENING ]]+Table18[[#This Row],[RECEIPTS]]+Table18[[#This Row],[RETURNS]])-(Table18[[#This Row],[EXCHANGED]]+Table18[[#This Row],[SALES]]+Table18[[#This Row],[ISSUES]])</f>
        <v>23.5</v>
      </c>
      <c r="I13" s="48">
        <v>23.5</v>
      </c>
      <c r="J13" s="51">
        <f t="shared" si="0"/>
        <v>0</v>
      </c>
      <c r="K13" s="48">
        <f>+'DAY5'!K13+'DAY6'!C13</f>
        <v>0</v>
      </c>
      <c r="L13" s="49">
        <f>+'DAY5'!L13+'DAY6'!D13</f>
        <v>0</v>
      </c>
      <c r="M13" s="50">
        <f>+'DAY5'!M13+'DAY6'!E13</f>
        <v>0</v>
      </c>
      <c r="N13" s="47">
        <f>+'DAY5'!N13+'DAY6'!F13</f>
        <v>0</v>
      </c>
      <c r="O13" s="209">
        <f>+'DAY5'!O13+'DAY6'!G13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209">
        <f t="shared" si="6"/>
        <v>0</v>
      </c>
      <c r="U13" s="54">
        <f t="shared" si="1"/>
        <v>0</v>
      </c>
    </row>
    <row r="14" spans="1:21" x14ac:dyDescent="0.25">
      <c r="A14" s="189" t="s">
        <v>103</v>
      </c>
      <c r="B14" s="47">
        <f>'DAY5'!H14</f>
        <v>30.5</v>
      </c>
      <c r="C14" s="48">
        <v>0</v>
      </c>
      <c r="D14" s="49">
        <v>0</v>
      </c>
      <c r="E14" s="50">
        <v>0</v>
      </c>
      <c r="F14" s="47">
        <v>0</v>
      </c>
      <c r="G14" s="209">
        <v>0</v>
      </c>
      <c r="H14" s="49">
        <f>+(Table18[[#This Row],[OPENING ]]+Table18[[#This Row],[RECEIPTS]]+Table18[[#This Row],[RETURNS]])-(Table18[[#This Row],[EXCHANGED]]+Table18[[#This Row],[SALES]]+Table18[[#This Row],[ISSUES]])</f>
        <v>30.5</v>
      </c>
      <c r="I14" s="48">
        <v>30.5</v>
      </c>
      <c r="J14" s="51">
        <f t="shared" si="0"/>
        <v>0</v>
      </c>
      <c r="K14" s="48">
        <f>+'DAY5'!K14+'DAY6'!C14</f>
        <v>0</v>
      </c>
      <c r="L14" s="49">
        <f>+'DAY5'!L14+'DAY6'!D14</f>
        <v>0</v>
      </c>
      <c r="M14" s="50">
        <f>+'DAY5'!M14+'DAY6'!E14</f>
        <v>0</v>
      </c>
      <c r="N14" s="47">
        <f>+'DAY5'!N14+'DAY6'!F14</f>
        <v>0</v>
      </c>
      <c r="O14" s="209">
        <f>+'DAY5'!O14+'DAY6'!G14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209">
        <f t="shared" si="6"/>
        <v>0</v>
      </c>
      <c r="U14" s="54">
        <f t="shared" si="1"/>
        <v>0</v>
      </c>
    </row>
    <row r="15" spans="1:21" x14ac:dyDescent="0.25">
      <c r="A15" s="189" t="s">
        <v>104</v>
      </c>
      <c r="B15" s="47">
        <f>'DAY5'!H15</f>
        <v>33.5</v>
      </c>
      <c r="C15" s="48">
        <v>0</v>
      </c>
      <c r="D15" s="49">
        <v>0</v>
      </c>
      <c r="E15" s="50">
        <v>0</v>
      </c>
      <c r="F15" s="47">
        <v>0</v>
      </c>
      <c r="G15" s="209">
        <v>0</v>
      </c>
      <c r="H15" s="49">
        <f>+(Table18[[#This Row],[OPENING ]]+Table18[[#This Row],[RECEIPTS]]+Table18[[#This Row],[RETURNS]])-(Table18[[#This Row],[EXCHANGED]]+Table18[[#This Row],[SALES]]+Table18[[#This Row],[ISSUES]])</f>
        <v>33.5</v>
      </c>
      <c r="I15" s="48">
        <v>33.5</v>
      </c>
      <c r="J15" s="51">
        <f t="shared" si="0"/>
        <v>0</v>
      </c>
      <c r="K15" s="48">
        <f>+'DAY5'!K15+'DAY6'!C15</f>
        <v>0</v>
      </c>
      <c r="L15" s="49">
        <f>+'DAY5'!L15+'DAY6'!D15</f>
        <v>0</v>
      </c>
      <c r="M15" s="50">
        <f>+'DAY5'!M15+'DAY6'!E15</f>
        <v>0</v>
      </c>
      <c r="N15" s="47">
        <f>+'DAY5'!N15+'DAY6'!F15</f>
        <v>0</v>
      </c>
      <c r="O15" s="209">
        <f>+'DAY5'!O15+'DAY6'!G15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209">
        <f t="shared" si="6"/>
        <v>0</v>
      </c>
      <c r="U15" s="54">
        <f t="shared" si="1"/>
        <v>0</v>
      </c>
    </row>
    <row r="16" spans="1:21" x14ac:dyDescent="0.25">
      <c r="A16" s="189" t="s">
        <v>64</v>
      </c>
      <c r="B16" s="47">
        <f>'DAY5'!H16</f>
        <v>36</v>
      </c>
      <c r="C16" s="48">
        <v>0</v>
      </c>
      <c r="D16" s="49">
        <v>0</v>
      </c>
      <c r="E16" s="50">
        <v>0</v>
      </c>
      <c r="F16" s="47">
        <v>0</v>
      </c>
      <c r="G16" s="209">
        <v>0</v>
      </c>
      <c r="H16" s="49">
        <f>+(Table18[[#This Row],[OPENING ]]+Table18[[#This Row],[RECEIPTS]]+Table18[[#This Row],[RETURNS]])-(Table18[[#This Row],[EXCHANGED]]+Table18[[#This Row],[SALES]]+Table18[[#This Row],[ISSUES]])</f>
        <v>36</v>
      </c>
      <c r="I16" s="48">
        <v>36</v>
      </c>
      <c r="J16" s="51">
        <f t="shared" si="0"/>
        <v>0</v>
      </c>
      <c r="K16" s="48">
        <f>+'DAY5'!K16+'DAY6'!C16</f>
        <v>0</v>
      </c>
      <c r="L16" s="49">
        <f>+'DAY5'!L16+'DAY6'!D16</f>
        <v>0</v>
      </c>
      <c r="M16" s="50">
        <f>+'DAY5'!M16+'DAY6'!E16</f>
        <v>0</v>
      </c>
      <c r="N16" s="47">
        <f>+'DAY5'!N16+'DAY6'!F16</f>
        <v>0</v>
      </c>
      <c r="O16" s="209">
        <f>+'DAY5'!O16+'DAY6'!G16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209">
        <f t="shared" si="6"/>
        <v>0</v>
      </c>
      <c r="U16" s="54">
        <f t="shared" si="1"/>
        <v>0</v>
      </c>
    </row>
    <row r="17" spans="1:21" x14ac:dyDescent="0.25">
      <c r="A17" s="189" t="s">
        <v>65</v>
      </c>
      <c r="B17" s="47">
        <f>'DAY5'!H17</f>
        <v>0</v>
      </c>
      <c r="C17" s="48">
        <v>0</v>
      </c>
      <c r="D17" s="49">
        <v>0</v>
      </c>
      <c r="E17" s="50">
        <v>0</v>
      </c>
      <c r="F17" s="47">
        <v>0</v>
      </c>
      <c r="G17" s="209">
        <v>0</v>
      </c>
      <c r="H17" s="49">
        <f>+(Table18[[#This Row],[OPENING ]]+Table18[[#This Row],[RECEIPTS]]+Table18[[#This Row],[RETURNS]])-(Table18[[#This Row],[EXCHANGED]]+Table18[[#This Row],[SALES]]+Table18[[#This Row],[ISSUES]])</f>
        <v>0</v>
      </c>
      <c r="I17" s="48"/>
      <c r="J17" s="51">
        <f t="shared" si="0"/>
        <v>0</v>
      </c>
      <c r="K17" s="48">
        <f>+'DAY5'!K17+'DAY6'!C17</f>
        <v>0</v>
      </c>
      <c r="L17" s="49">
        <f>+'DAY5'!L17+'DAY6'!D17</f>
        <v>0</v>
      </c>
      <c r="M17" s="50">
        <f>+'DAY5'!M17+'DAY6'!E17</f>
        <v>0</v>
      </c>
      <c r="N17" s="47">
        <f>+'DAY5'!N17+'DAY6'!F17</f>
        <v>0</v>
      </c>
      <c r="O17" s="209">
        <f>+'DAY5'!O17+'DAY6'!G17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209">
        <f t="shared" si="6"/>
        <v>0</v>
      </c>
      <c r="U17" s="54">
        <f t="shared" si="1"/>
        <v>0</v>
      </c>
    </row>
    <row r="18" spans="1:21" x14ac:dyDescent="0.25">
      <c r="A18" s="189" t="s">
        <v>63</v>
      </c>
      <c r="B18" s="47">
        <f>'DAY5'!H18</f>
        <v>0</v>
      </c>
      <c r="C18" s="48">
        <v>0</v>
      </c>
      <c r="D18" s="49">
        <v>0</v>
      </c>
      <c r="E18" s="50">
        <v>0</v>
      </c>
      <c r="F18" s="47">
        <v>0</v>
      </c>
      <c r="G18" s="209">
        <v>0</v>
      </c>
      <c r="H18" s="49">
        <f>+(Table18[[#This Row],[OPENING ]]+Table18[[#This Row],[RECEIPTS]]+Table18[[#This Row],[RETURNS]])-(Table18[[#This Row],[EXCHANGED]]+Table18[[#This Row],[SALES]]+Table18[[#This Row],[ISSUES]])</f>
        <v>0</v>
      </c>
      <c r="I18" s="48"/>
      <c r="J18" s="51">
        <f t="shared" ref="J18:J24" si="7">+I18-H18</f>
        <v>0</v>
      </c>
      <c r="K18" s="48">
        <f>+'DAY5'!K18+'DAY6'!C18</f>
        <v>0</v>
      </c>
      <c r="L18" s="49">
        <f>+'DAY5'!L18+'DAY6'!D18</f>
        <v>0</v>
      </c>
      <c r="M18" s="50">
        <f>+'DAY5'!M18+'DAY6'!E18</f>
        <v>0</v>
      </c>
      <c r="N18" s="47">
        <f>+'DAY5'!N18+'DAY6'!F18</f>
        <v>0</v>
      </c>
      <c r="O18" s="209">
        <f>+'DAY5'!O18+'DAY6'!G18</f>
        <v>0</v>
      </c>
      <c r="P18" s="48">
        <f t="shared" ref="P18:P26" si="8">+K18/6</f>
        <v>0</v>
      </c>
      <c r="Q18" s="49">
        <f t="shared" ref="Q18:Q26" si="9">+L18/6</f>
        <v>0</v>
      </c>
      <c r="R18" s="50">
        <f t="shared" ref="R18:R26" si="10">+M18/6</f>
        <v>0</v>
      </c>
      <c r="S18" s="47">
        <f t="shared" ref="S18:S26" si="11">+N18/6</f>
        <v>0</v>
      </c>
      <c r="T18" s="209">
        <f t="shared" ref="T18:T26" si="12">+O18/6</f>
        <v>0</v>
      </c>
      <c r="U18" s="54">
        <f t="shared" ref="U18:U26" si="13">IFERROR(+H18/(P18+Q18+R18+S18+T18),0)</f>
        <v>0</v>
      </c>
    </row>
    <row r="19" spans="1:21" x14ac:dyDescent="0.25">
      <c r="A19" s="189" t="s">
        <v>131</v>
      </c>
      <c r="B19" s="47">
        <f>'DAY5'!H19</f>
        <v>27</v>
      </c>
      <c r="C19" s="48">
        <v>0</v>
      </c>
      <c r="D19" s="49">
        <v>0</v>
      </c>
      <c r="E19" s="50">
        <v>0</v>
      </c>
      <c r="F19" s="47">
        <v>0</v>
      </c>
      <c r="G19" s="209">
        <v>0</v>
      </c>
      <c r="H19" s="49">
        <f>+(Table18[[#This Row],[OPENING ]]+Table18[[#This Row],[RECEIPTS]]+Table18[[#This Row],[RETURNS]])-(Table18[[#This Row],[EXCHANGED]]+Table18[[#This Row],[SALES]]+Table18[[#This Row],[ISSUES]])</f>
        <v>27</v>
      </c>
      <c r="I19" s="48">
        <v>27</v>
      </c>
      <c r="J19" s="51">
        <f t="shared" si="7"/>
        <v>0</v>
      </c>
      <c r="K19" s="48">
        <f>+'DAY5'!K19+'DAY6'!C19</f>
        <v>0</v>
      </c>
      <c r="L19" s="49">
        <f>+'DAY5'!L19+'DAY6'!D19</f>
        <v>0</v>
      </c>
      <c r="M19" s="50">
        <f>+'DAY5'!M19+'DAY6'!E19</f>
        <v>0</v>
      </c>
      <c r="N19" s="47">
        <f>+'DAY5'!N19+'DAY6'!F19</f>
        <v>0</v>
      </c>
      <c r="O19" s="209">
        <f>+'DAY5'!O19+'DAY6'!G19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209">
        <f t="shared" si="12"/>
        <v>0</v>
      </c>
      <c r="U19" s="54">
        <f t="shared" si="13"/>
        <v>0</v>
      </c>
    </row>
    <row r="20" spans="1:21" x14ac:dyDescent="0.25">
      <c r="A20" s="189" t="s">
        <v>117</v>
      </c>
      <c r="B20" s="47">
        <f>'DAY5'!H20</f>
        <v>228.5</v>
      </c>
      <c r="C20" s="48">
        <v>0</v>
      </c>
      <c r="D20" s="49">
        <v>0</v>
      </c>
      <c r="E20" s="50">
        <v>0</v>
      </c>
      <c r="F20" s="47">
        <v>0</v>
      </c>
      <c r="G20" s="209">
        <v>0</v>
      </c>
      <c r="H20" s="49">
        <f>+(Table18[[#This Row],[OPENING ]]+Table18[[#This Row],[RECEIPTS]]+Table18[[#This Row],[RETURNS]])-(Table18[[#This Row],[EXCHANGED]]+Table18[[#This Row],[SALES]]+Table18[[#This Row],[ISSUES]])</f>
        <v>228.5</v>
      </c>
      <c r="I20" s="48">
        <v>228.5</v>
      </c>
      <c r="J20" s="51">
        <f t="shared" si="7"/>
        <v>0</v>
      </c>
      <c r="K20" s="48">
        <f>+'DAY5'!K20+'DAY6'!C20</f>
        <v>0</v>
      </c>
      <c r="L20" s="49">
        <f>+'DAY5'!L20+'DAY6'!D20</f>
        <v>0</v>
      </c>
      <c r="M20" s="50">
        <f>+'DAY5'!M20+'DAY6'!E20</f>
        <v>0</v>
      </c>
      <c r="N20" s="47">
        <f>+'DAY5'!N20+'DAY6'!F20</f>
        <v>0</v>
      </c>
      <c r="O20" s="209">
        <f>+'DAY5'!O20+'DAY6'!G20</f>
        <v>0</v>
      </c>
      <c r="P20" s="48">
        <f t="shared" si="8"/>
        <v>0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209">
        <f t="shared" si="12"/>
        <v>0</v>
      </c>
      <c r="U20" s="54">
        <f t="shared" si="13"/>
        <v>0</v>
      </c>
    </row>
    <row r="21" spans="1:21" x14ac:dyDescent="0.25">
      <c r="A21" s="189" t="s">
        <v>129</v>
      </c>
      <c r="B21" s="47">
        <f>'DAY5'!H21</f>
        <v>70</v>
      </c>
      <c r="C21" s="48">
        <v>0</v>
      </c>
      <c r="D21" s="49">
        <v>0</v>
      </c>
      <c r="E21" s="50">
        <v>0</v>
      </c>
      <c r="F21" s="47">
        <v>0</v>
      </c>
      <c r="G21" s="209">
        <v>0</v>
      </c>
      <c r="H21" s="49">
        <f>+(Table18[[#This Row],[OPENING ]]+Table18[[#This Row],[RECEIPTS]]+Table18[[#This Row],[RETURNS]])-(Table18[[#This Row],[EXCHANGED]]+Table18[[#This Row],[SALES]]+Table18[[#This Row],[ISSUES]])</f>
        <v>70</v>
      </c>
      <c r="I21" s="48">
        <v>70</v>
      </c>
      <c r="J21" s="51">
        <f t="shared" si="7"/>
        <v>0</v>
      </c>
      <c r="K21" s="48">
        <f>+'DAY5'!K21+'DAY6'!C21</f>
        <v>0</v>
      </c>
      <c r="L21" s="49">
        <f>+'DAY5'!L21+'DAY6'!D21</f>
        <v>0</v>
      </c>
      <c r="M21" s="50">
        <f>+'DAY5'!M21+'DAY6'!E21</f>
        <v>0</v>
      </c>
      <c r="N21" s="47">
        <f>+'DAY5'!N21+'DAY6'!F21</f>
        <v>0</v>
      </c>
      <c r="O21" s="209">
        <f>+'DAY5'!O21+'DAY6'!G21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209">
        <f t="shared" si="12"/>
        <v>0</v>
      </c>
      <c r="U21" s="54">
        <f t="shared" si="13"/>
        <v>0</v>
      </c>
    </row>
    <row r="22" spans="1:21" x14ac:dyDescent="0.25">
      <c r="A22" s="189" t="s">
        <v>163</v>
      </c>
      <c r="B22" s="47">
        <f>'DAY5'!H22</f>
        <v>14</v>
      </c>
      <c r="C22" s="48">
        <v>0</v>
      </c>
      <c r="D22" s="49">
        <v>0</v>
      </c>
      <c r="E22" s="50">
        <v>0</v>
      </c>
      <c r="F22" s="47">
        <v>0</v>
      </c>
      <c r="G22" s="209">
        <v>0</v>
      </c>
      <c r="H22" s="49">
        <f>+(Table18[[#This Row],[OPENING ]]+Table18[[#This Row],[RECEIPTS]]+Table18[[#This Row],[RETURNS]])-(Table18[[#This Row],[EXCHANGED]]+Table18[[#This Row],[SALES]]+Table18[[#This Row],[ISSUES]])</f>
        <v>14</v>
      </c>
      <c r="I22" s="48">
        <v>14</v>
      </c>
      <c r="J22" s="51">
        <f t="shared" si="7"/>
        <v>0</v>
      </c>
      <c r="K22" s="48">
        <f>+'DAY5'!K22+'DAY6'!C22</f>
        <v>0</v>
      </c>
      <c r="L22" s="49">
        <f>+'DAY5'!L22+'DAY6'!D22</f>
        <v>0</v>
      </c>
      <c r="M22" s="50">
        <f>+'DAY5'!M22+'DAY6'!E22</f>
        <v>0</v>
      </c>
      <c r="N22" s="47">
        <f>+'DAY5'!N22+'DAY6'!F22</f>
        <v>0</v>
      </c>
      <c r="O22" s="209">
        <f>+'DAY5'!O22+'DAY6'!G22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209">
        <f t="shared" si="12"/>
        <v>0</v>
      </c>
      <c r="U22" s="54">
        <f t="shared" si="13"/>
        <v>0</v>
      </c>
    </row>
    <row r="23" spans="1:21" x14ac:dyDescent="0.25">
      <c r="A23" s="189" t="s">
        <v>164</v>
      </c>
      <c r="B23" s="47">
        <f>'DAY5'!H23</f>
        <v>70</v>
      </c>
      <c r="C23" s="48">
        <v>0</v>
      </c>
      <c r="D23" s="49">
        <v>0</v>
      </c>
      <c r="E23" s="50">
        <v>0</v>
      </c>
      <c r="F23" s="47">
        <v>0</v>
      </c>
      <c r="G23" s="209">
        <v>0</v>
      </c>
      <c r="H23" s="49">
        <f>+(Table18[[#This Row],[OPENING ]]+Table18[[#This Row],[RECEIPTS]]+Table18[[#This Row],[RETURNS]])-(Table18[[#This Row],[EXCHANGED]]+Table18[[#This Row],[SALES]]+Table18[[#This Row],[ISSUES]])</f>
        <v>70</v>
      </c>
      <c r="I23" s="48">
        <v>70</v>
      </c>
      <c r="J23" s="51">
        <f t="shared" si="7"/>
        <v>0</v>
      </c>
      <c r="K23" s="48">
        <f>+'DAY5'!K23+'DAY6'!C23</f>
        <v>0</v>
      </c>
      <c r="L23" s="49">
        <f>+'DAY5'!L23+'DAY6'!D23</f>
        <v>0</v>
      </c>
      <c r="M23" s="50">
        <f>+'DAY5'!M23+'DAY6'!E23</f>
        <v>0</v>
      </c>
      <c r="N23" s="47">
        <f>+'DAY5'!N23+'DAY6'!F23</f>
        <v>0</v>
      </c>
      <c r="O23" s="209">
        <f>+'DAY5'!O23+'DAY6'!G23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209">
        <f t="shared" si="12"/>
        <v>0</v>
      </c>
      <c r="U23" s="54">
        <f t="shared" si="13"/>
        <v>0</v>
      </c>
    </row>
    <row r="24" spans="1:21" x14ac:dyDescent="0.25">
      <c r="A24" s="189" t="s">
        <v>165</v>
      </c>
      <c r="B24" s="47">
        <f>'DAY5'!H24</f>
        <v>49</v>
      </c>
      <c r="C24" s="48">
        <v>0</v>
      </c>
      <c r="D24" s="49">
        <v>0</v>
      </c>
      <c r="E24" s="50">
        <v>0</v>
      </c>
      <c r="F24" s="47">
        <v>0</v>
      </c>
      <c r="G24" s="209">
        <v>0</v>
      </c>
      <c r="H24" s="49">
        <f>+(Table18[[#This Row],[OPENING ]]+Table18[[#This Row],[RECEIPTS]]+Table18[[#This Row],[RETURNS]])-(Table18[[#This Row],[EXCHANGED]]+Table18[[#This Row],[SALES]]+Table18[[#This Row],[ISSUES]])</f>
        <v>49</v>
      </c>
      <c r="I24" s="48">
        <v>49</v>
      </c>
      <c r="J24" s="51">
        <f t="shared" si="7"/>
        <v>0</v>
      </c>
      <c r="K24" s="48">
        <f>+'DAY5'!K24+'DAY6'!C24</f>
        <v>0</v>
      </c>
      <c r="L24" s="49">
        <f>+'DAY5'!L24+'DAY6'!D24</f>
        <v>0</v>
      </c>
      <c r="M24" s="50">
        <f>+'DAY5'!M24+'DAY6'!E24</f>
        <v>0</v>
      </c>
      <c r="N24" s="47">
        <f>+'DAY5'!N24+'DAY6'!F24</f>
        <v>0</v>
      </c>
      <c r="O24" s="209">
        <f>+'DAY5'!O24+'DAY6'!G24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209">
        <f t="shared" si="12"/>
        <v>0</v>
      </c>
      <c r="U24" s="54">
        <f t="shared" si="13"/>
        <v>0</v>
      </c>
    </row>
    <row r="25" spans="1:21" x14ac:dyDescent="0.25">
      <c r="A25" s="154"/>
      <c r="B25" s="47">
        <f>'DAY5'!H25</f>
        <v>0</v>
      </c>
      <c r="C25" s="48">
        <v>0</v>
      </c>
      <c r="D25" s="49">
        <v>0</v>
      </c>
      <c r="E25" s="50">
        <v>0</v>
      </c>
      <c r="F25" s="47">
        <v>0</v>
      </c>
      <c r="G25" s="209">
        <v>0</v>
      </c>
      <c r="H25" s="49">
        <f>+(Table18[[#This Row],[OPENING ]]+Table18[[#This Row],[RECEIPTS]]+Table18[[#This Row],[RETURNS]])-(Table18[[#This Row],[EXCHANGED]]+Table18[[#This Row],[SALES]]+Table18[[#This Row],[ISSUES]])</f>
        <v>0</v>
      </c>
      <c r="I25" s="48"/>
      <c r="J25" s="51">
        <f t="shared" si="0"/>
        <v>0</v>
      </c>
      <c r="K25" s="48">
        <f>+'DAY5'!K25+'DAY6'!C25</f>
        <v>0</v>
      </c>
      <c r="L25" s="49">
        <f>+'DAY5'!L25+'DAY6'!D25</f>
        <v>0</v>
      </c>
      <c r="M25" s="50">
        <f>+'DAY5'!M25+'DAY6'!E25</f>
        <v>0</v>
      </c>
      <c r="N25" s="47">
        <f>+'DAY5'!N25+'DAY6'!F25</f>
        <v>0</v>
      </c>
      <c r="O25" s="209">
        <f>+'DAY5'!O25+'DAY6'!G25</f>
        <v>0</v>
      </c>
      <c r="P25" s="48">
        <f t="shared" si="8"/>
        <v>0</v>
      </c>
      <c r="Q25" s="49">
        <f t="shared" si="9"/>
        <v>0</v>
      </c>
      <c r="R25" s="50">
        <f t="shared" si="10"/>
        <v>0</v>
      </c>
      <c r="S25" s="47">
        <f t="shared" si="11"/>
        <v>0</v>
      </c>
      <c r="T25" s="209">
        <f t="shared" si="12"/>
        <v>0</v>
      </c>
      <c r="U25" s="54">
        <f t="shared" si="13"/>
        <v>0</v>
      </c>
    </row>
    <row r="26" spans="1:21" x14ac:dyDescent="0.25">
      <c r="A26" s="312" t="s">
        <v>106</v>
      </c>
      <c r="B26" s="47">
        <f>'DAY5'!H26</f>
        <v>0</v>
      </c>
      <c r="C26" s="48">
        <v>0</v>
      </c>
      <c r="D26" s="49">
        <v>0</v>
      </c>
      <c r="E26" s="50">
        <v>0</v>
      </c>
      <c r="F26" s="47">
        <v>0</v>
      </c>
      <c r="G26" s="209">
        <v>0</v>
      </c>
      <c r="H26" s="49">
        <f>+(Table18[[#This Row],[OPENING ]]+Table18[[#This Row],[RECEIPTS]]+Table18[[#This Row],[RETURNS]])-(Table18[[#This Row],[EXCHANGED]]+Table18[[#This Row],[SALES]]+Table18[[#This Row],[ISSUES]])</f>
        <v>0</v>
      </c>
      <c r="I26" s="48"/>
      <c r="J26" s="51">
        <f t="shared" si="0"/>
        <v>0</v>
      </c>
      <c r="K26" s="48">
        <f>+'DAY5'!K26+'DAY6'!C26</f>
        <v>0</v>
      </c>
      <c r="L26" s="49">
        <f>+'DAY5'!L26+'DAY6'!D26</f>
        <v>0</v>
      </c>
      <c r="M26" s="50">
        <f>+'DAY5'!M26+'DAY6'!E26</f>
        <v>0</v>
      </c>
      <c r="N26" s="47">
        <f>+'DAY5'!N26+'DAY6'!F26</f>
        <v>0</v>
      </c>
      <c r="O26" s="209">
        <f>+'DAY5'!O26+'DAY6'!G26</f>
        <v>0</v>
      </c>
      <c r="P26" s="48">
        <f t="shared" si="8"/>
        <v>0</v>
      </c>
      <c r="Q26" s="49">
        <f t="shared" si="9"/>
        <v>0</v>
      </c>
      <c r="R26" s="50">
        <f t="shared" si="10"/>
        <v>0</v>
      </c>
      <c r="S26" s="47">
        <f t="shared" si="11"/>
        <v>0</v>
      </c>
      <c r="T26" s="209">
        <f t="shared" si="12"/>
        <v>0</v>
      </c>
      <c r="U26" s="54">
        <f t="shared" si="13"/>
        <v>0</v>
      </c>
    </row>
    <row r="27" spans="1:21" x14ac:dyDescent="0.25">
      <c r="A27" s="154" t="s">
        <v>61</v>
      </c>
      <c r="B27" s="47">
        <f>'DAY5'!H27</f>
        <v>506.2</v>
      </c>
      <c r="C27" s="48">
        <v>0</v>
      </c>
      <c r="D27" s="49">
        <v>0</v>
      </c>
      <c r="E27" s="50">
        <v>0</v>
      </c>
      <c r="F27" s="47">
        <v>0</v>
      </c>
      <c r="G27" s="209">
        <v>0</v>
      </c>
      <c r="H27" s="49">
        <f>+(Table18[[#This Row],[OPENING ]]+Table18[[#This Row],[RECEIPTS]]+Table18[[#This Row],[RETURNS]])-(Table18[[#This Row],[EXCHANGED]]+Table18[[#This Row],[SALES]]+Table18[[#This Row],[ISSUES]])</f>
        <v>506.2</v>
      </c>
      <c r="I27" s="48">
        <v>506.2</v>
      </c>
      <c r="J27" s="51">
        <f t="shared" ref="J27:J37" si="14">+I27-H27</f>
        <v>0</v>
      </c>
      <c r="K27" s="48">
        <f>+'DAY5'!K27+'DAY6'!C27</f>
        <v>0</v>
      </c>
      <c r="L27" s="49">
        <f>+'DAY5'!L27+'DAY6'!D27</f>
        <v>0</v>
      </c>
      <c r="M27" s="50">
        <f>+'DAY5'!M27+'DAY6'!E27</f>
        <v>0</v>
      </c>
      <c r="N27" s="47">
        <f>+'DAY5'!N27+'DAY6'!F27</f>
        <v>0</v>
      </c>
      <c r="O27" s="209">
        <f>+'DAY5'!O27+'DAY6'!G27</f>
        <v>0</v>
      </c>
      <c r="P27" s="48">
        <f t="shared" ref="P27:P37" si="15">+K27/6</f>
        <v>0</v>
      </c>
      <c r="Q27" s="49">
        <f t="shared" ref="Q27:Q37" si="16">+L27/6</f>
        <v>0</v>
      </c>
      <c r="R27" s="50">
        <f t="shared" ref="R27:R37" si="17">+M27/6</f>
        <v>0</v>
      </c>
      <c r="S27" s="47">
        <f t="shared" ref="S27:S37" si="18">+N27/6</f>
        <v>0</v>
      </c>
      <c r="T27" s="209">
        <f t="shared" ref="T27:T37" si="19">+O27/6</f>
        <v>0</v>
      </c>
      <c r="U27" s="54">
        <f t="shared" ref="U27:U37" si="20">IFERROR(+H27/(P27+Q27+R27+S27+T27),0)</f>
        <v>0</v>
      </c>
    </row>
    <row r="28" spans="1:21" x14ac:dyDescent="0.25">
      <c r="A28" s="154" t="s">
        <v>155</v>
      </c>
      <c r="B28" s="47">
        <f>'DAY5'!H28</f>
        <v>0</v>
      </c>
      <c r="C28" s="48">
        <v>0</v>
      </c>
      <c r="D28" s="49">
        <v>0</v>
      </c>
      <c r="E28" s="50">
        <v>0</v>
      </c>
      <c r="F28" s="47">
        <v>0</v>
      </c>
      <c r="G28" s="209">
        <v>0</v>
      </c>
      <c r="H28" s="49">
        <f>+(Table18[[#This Row],[OPENING ]]+Table18[[#This Row],[RECEIPTS]]+Table18[[#This Row],[RETURNS]])-(Table18[[#This Row],[EXCHANGED]]+Table18[[#This Row],[SALES]]+Table18[[#This Row],[ISSUES]])</f>
        <v>0</v>
      </c>
      <c r="I28" s="48"/>
      <c r="J28" s="51">
        <f t="shared" si="14"/>
        <v>0</v>
      </c>
      <c r="K28" s="48">
        <f>+'DAY5'!K28+'DAY6'!C28</f>
        <v>0</v>
      </c>
      <c r="L28" s="49">
        <f>+'DAY5'!L28+'DAY6'!D28</f>
        <v>0</v>
      </c>
      <c r="M28" s="50">
        <f>+'DAY5'!M28+'DAY6'!E28</f>
        <v>0</v>
      </c>
      <c r="N28" s="47">
        <f>+'DAY5'!N28+'DAY6'!F28</f>
        <v>0</v>
      </c>
      <c r="O28" s="209">
        <f>+'DAY5'!O28+'DAY6'!G28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209">
        <f t="shared" si="19"/>
        <v>0</v>
      </c>
      <c r="U28" s="54">
        <f t="shared" si="20"/>
        <v>0</v>
      </c>
    </row>
    <row r="29" spans="1:21" x14ac:dyDescent="0.25">
      <c r="A29" s="154" t="s">
        <v>135</v>
      </c>
      <c r="B29" s="47">
        <f>'DAY5'!H29</f>
        <v>254.5</v>
      </c>
      <c r="C29" s="48">
        <v>0</v>
      </c>
      <c r="D29" s="49">
        <v>0</v>
      </c>
      <c r="E29" s="50">
        <v>0</v>
      </c>
      <c r="F29" s="47">
        <v>0</v>
      </c>
      <c r="G29" s="209">
        <v>0</v>
      </c>
      <c r="H29" s="49">
        <f>+(Table18[[#This Row],[OPENING ]]+Table18[[#This Row],[RECEIPTS]]+Table18[[#This Row],[RETURNS]])-(Table18[[#This Row],[EXCHANGED]]+Table18[[#This Row],[SALES]]+Table18[[#This Row],[ISSUES]])</f>
        <v>254.5</v>
      </c>
      <c r="I29" s="48">
        <v>254.5</v>
      </c>
      <c r="J29" s="51">
        <f t="shared" si="14"/>
        <v>0</v>
      </c>
      <c r="K29" s="48">
        <f>+'DAY5'!K29+'DAY6'!C29</f>
        <v>0</v>
      </c>
      <c r="L29" s="49">
        <f>+'DAY5'!L29+'DAY6'!D29</f>
        <v>0</v>
      </c>
      <c r="M29" s="50">
        <f>+'DAY5'!M29+'DAY6'!E29</f>
        <v>0</v>
      </c>
      <c r="N29" s="47">
        <f>+'DAY5'!N29+'DAY6'!F29</f>
        <v>0</v>
      </c>
      <c r="O29" s="209">
        <f>+'DAY5'!O29+'DAY6'!G29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209">
        <f t="shared" si="19"/>
        <v>10.633333333333333</v>
      </c>
      <c r="U29" s="54">
        <f t="shared" si="20"/>
        <v>23.934169278996865</v>
      </c>
    </row>
    <row r="30" spans="1:21" x14ac:dyDescent="0.25">
      <c r="A30" s="154" t="s">
        <v>136</v>
      </c>
      <c r="B30" s="47">
        <f>'DAY5'!H30</f>
        <v>0</v>
      </c>
      <c r="C30" s="48">
        <v>0</v>
      </c>
      <c r="D30" s="49">
        <v>0</v>
      </c>
      <c r="E30" s="50">
        <v>0</v>
      </c>
      <c r="F30" s="47">
        <v>0</v>
      </c>
      <c r="G30" s="209">
        <v>0</v>
      </c>
      <c r="H30" s="49">
        <f>+(Table18[[#This Row],[OPENING ]]+Table18[[#This Row],[RECEIPTS]]+Table18[[#This Row],[RETURNS]])-(Table18[[#This Row],[EXCHANGED]]+Table18[[#This Row],[SALES]]+Table18[[#This Row],[ISSUES]])</f>
        <v>0</v>
      </c>
      <c r="I30" s="48"/>
      <c r="J30" s="51">
        <f t="shared" si="14"/>
        <v>0</v>
      </c>
      <c r="K30" s="48">
        <f>+'DAY5'!K30+'DAY6'!C30</f>
        <v>0</v>
      </c>
      <c r="L30" s="49">
        <f>+'DAY5'!L30+'DAY6'!D30</f>
        <v>0</v>
      </c>
      <c r="M30" s="50">
        <f>+'DAY5'!M30+'DAY6'!E30</f>
        <v>0</v>
      </c>
      <c r="N30" s="47">
        <f>+'DAY5'!N30+'DAY6'!F30</f>
        <v>0</v>
      </c>
      <c r="O30" s="209">
        <f>+'DAY5'!O30+'DAY6'!G30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209">
        <f t="shared" si="19"/>
        <v>0</v>
      </c>
      <c r="U30" s="54">
        <f t="shared" si="20"/>
        <v>0</v>
      </c>
    </row>
    <row r="31" spans="1:21" x14ac:dyDescent="0.25">
      <c r="A31" s="154" t="s">
        <v>138</v>
      </c>
      <c r="B31" s="47">
        <f>'DAY5'!H31</f>
        <v>0</v>
      </c>
      <c r="C31" s="48">
        <v>0</v>
      </c>
      <c r="D31" s="49">
        <v>0</v>
      </c>
      <c r="E31" s="50">
        <v>0</v>
      </c>
      <c r="F31" s="47">
        <v>0</v>
      </c>
      <c r="G31" s="209">
        <v>0</v>
      </c>
      <c r="H31" s="49">
        <f>+(Table18[[#This Row],[OPENING ]]+Table18[[#This Row],[RECEIPTS]]+Table18[[#This Row],[RETURNS]])-(Table18[[#This Row],[EXCHANGED]]+Table18[[#This Row],[SALES]]+Table18[[#This Row],[ISSUES]])</f>
        <v>0</v>
      </c>
      <c r="I31" s="48"/>
      <c r="J31" s="51">
        <f t="shared" si="14"/>
        <v>0</v>
      </c>
      <c r="K31" s="48">
        <f>+'DAY5'!K31+'DAY6'!C31</f>
        <v>0</v>
      </c>
      <c r="L31" s="49">
        <f>+'DAY5'!L31+'DAY6'!D31</f>
        <v>0</v>
      </c>
      <c r="M31" s="50">
        <f>+'DAY5'!M31+'DAY6'!E31</f>
        <v>0</v>
      </c>
      <c r="N31" s="47">
        <f>+'DAY5'!N31+'DAY6'!F31</f>
        <v>0</v>
      </c>
      <c r="O31" s="209">
        <f>+'DAY5'!O31+'DAY6'!G31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209">
        <f t="shared" si="19"/>
        <v>0</v>
      </c>
      <c r="U31" s="54">
        <f t="shared" si="20"/>
        <v>0</v>
      </c>
    </row>
    <row r="32" spans="1:21" x14ac:dyDescent="0.25">
      <c r="A32" s="154" t="s">
        <v>139</v>
      </c>
      <c r="B32" s="47">
        <f>'DAY5'!H32</f>
        <v>0</v>
      </c>
      <c r="C32" s="48">
        <v>0</v>
      </c>
      <c r="D32" s="49">
        <v>0</v>
      </c>
      <c r="E32" s="50">
        <v>0</v>
      </c>
      <c r="F32" s="47">
        <v>0</v>
      </c>
      <c r="G32" s="209">
        <v>0</v>
      </c>
      <c r="H32" s="49">
        <f>+(Table18[[#This Row],[OPENING ]]+Table18[[#This Row],[RECEIPTS]]+Table18[[#This Row],[RETURNS]])-(Table18[[#This Row],[EXCHANGED]]+Table18[[#This Row],[SALES]]+Table18[[#This Row],[ISSUES]])</f>
        <v>0</v>
      </c>
      <c r="I32" s="48"/>
      <c r="J32" s="51">
        <f t="shared" si="14"/>
        <v>0</v>
      </c>
      <c r="K32" s="48">
        <f>+'DAY5'!K32+'DAY6'!C32</f>
        <v>0</v>
      </c>
      <c r="L32" s="49">
        <f>+'DAY5'!L32+'DAY6'!D32</f>
        <v>0</v>
      </c>
      <c r="M32" s="50">
        <f>+'DAY5'!M32+'DAY6'!E32</f>
        <v>0</v>
      </c>
      <c r="N32" s="47">
        <f>+'DAY5'!N32+'DAY6'!F32</f>
        <v>0</v>
      </c>
      <c r="O32" s="209">
        <f>+'DAY5'!O32+'DAY6'!G32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209">
        <f t="shared" si="19"/>
        <v>0</v>
      </c>
      <c r="U32" s="54">
        <f t="shared" si="20"/>
        <v>0</v>
      </c>
    </row>
    <row r="33" spans="1:21" x14ac:dyDescent="0.25">
      <c r="A33" s="154" t="s">
        <v>146</v>
      </c>
      <c r="B33" s="47">
        <f>'DAY5'!H33</f>
        <v>0</v>
      </c>
      <c r="C33" s="48">
        <v>0</v>
      </c>
      <c r="D33" s="49">
        <v>0</v>
      </c>
      <c r="E33" s="50">
        <v>0</v>
      </c>
      <c r="F33" s="47">
        <v>0</v>
      </c>
      <c r="G33" s="209">
        <v>0</v>
      </c>
      <c r="H33" s="49">
        <f>+(Table18[[#This Row],[OPENING ]]+Table18[[#This Row],[RECEIPTS]]+Table18[[#This Row],[RETURNS]])-(Table18[[#This Row],[EXCHANGED]]+Table18[[#This Row],[SALES]]+Table18[[#This Row],[ISSUES]])</f>
        <v>0</v>
      </c>
      <c r="I33" s="48"/>
      <c r="J33" s="51">
        <f t="shared" si="14"/>
        <v>0</v>
      </c>
      <c r="K33" s="48">
        <f>+'DAY5'!K33+'DAY6'!C33</f>
        <v>0</v>
      </c>
      <c r="L33" s="49">
        <f>+'DAY5'!L33+'DAY6'!D33</f>
        <v>0</v>
      </c>
      <c r="M33" s="50">
        <f>+'DAY5'!M33+'DAY6'!E33</f>
        <v>0</v>
      </c>
      <c r="N33" s="47">
        <f>+'DAY5'!N33+'DAY6'!F33</f>
        <v>0</v>
      </c>
      <c r="O33" s="209">
        <f>+'DAY5'!O33+'DAY6'!G33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209">
        <f t="shared" si="19"/>
        <v>0</v>
      </c>
      <c r="U33" s="54">
        <f t="shared" si="20"/>
        <v>0</v>
      </c>
    </row>
    <row r="34" spans="1:21" x14ac:dyDescent="0.25">
      <c r="A34" s="154" t="s">
        <v>156</v>
      </c>
      <c r="B34" s="47">
        <f>'DAY5'!H34</f>
        <v>58.1</v>
      </c>
      <c r="C34" s="48">
        <v>0</v>
      </c>
      <c r="D34" s="49">
        <v>0</v>
      </c>
      <c r="E34" s="50">
        <v>0</v>
      </c>
      <c r="F34" s="47">
        <v>0</v>
      </c>
      <c r="G34" s="209">
        <v>0</v>
      </c>
      <c r="H34" s="49">
        <f>+(Table18[[#This Row],[OPENING ]]+Table18[[#This Row],[RECEIPTS]]+Table18[[#This Row],[RETURNS]])-(Table18[[#This Row],[EXCHANGED]]+Table18[[#This Row],[SALES]]+Table18[[#This Row],[ISSUES]])</f>
        <v>58.1</v>
      </c>
      <c r="I34" s="48">
        <v>58.1</v>
      </c>
      <c r="J34" s="51">
        <f t="shared" si="14"/>
        <v>0</v>
      </c>
      <c r="K34" s="48">
        <f>+'DAY5'!K34+'DAY6'!C34</f>
        <v>0</v>
      </c>
      <c r="L34" s="49">
        <f>+'DAY5'!L34+'DAY6'!D34</f>
        <v>0</v>
      </c>
      <c r="M34" s="50">
        <f>+'DAY5'!M34+'DAY6'!E34</f>
        <v>0</v>
      </c>
      <c r="N34" s="47">
        <f>+'DAY5'!N34+'DAY6'!F34</f>
        <v>0</v>
      </c>
      <c r="O34" s="209">
        <f>+'DAY5'!O34+'DAY6'!G34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209">
        <f t="shared" si="19"/>
        <v>0</v>
      </c>
      <c r="U34" s="54">
        <f t="shared" si="20"/>
        <v>0</v>
      </c>
    </row>
    <row r="35" spans="1:21" x14ac:dyDescent="0.25">
      <c r="A35" s="154" t="s">
        <v>147</v>
      </c>
      <c r="B35" s="47">
        <f>'DAY5'!H35</f>
        <v>0</v>
      </c>
      <c r="C35" s="48">
        <v>0</v>
      </c>
      <c r="D35" s="49">
        <v>0</v>
      </c>
      <c r="E35" s="50">
        <v>0</v>
      </c>
      <c r="F35" s="47">
        <v>0</v>
      </c>
      <c r="G35" s="209">
        <v>0</v>
      </c>
      <c r="H35" s="49">
        <f>+(Table18[[#This Row],[OPENING ]]+Table18[[#This Row],[RECEIPTS]]+Table18[[#This Row],[RETURNS]])-(Table18[[#This Row],[EXCHANGED]]+Table18[[#This Row],[SALES]]+Table18[[#This Row],[ISSUES]])</f>
        <v>0</v>
      </c>
      <c r="I35" s="48"/>
      <c r="J35" s="51">
        <f t="shared" si="14"/>
        <v>0</v>
      </c>
      <c r="K35" s="48">
        <f>+'DAY5'!K35+'DAY6'!C35</f>
        <v>0</v>
      </c>
      <c r="L35" s="49">
        <f>+'DAY5'!L35+'DAY6'!D35</f>
        <v>0</v>
      </c>
      <c r="M35" s="50">
        <f>+'DAY5'!M35+'DAY6'!E35</f>
        <v>0</v>
      </c>
      <c r="N35" s="47">
        <f>+'DAY5'!N35+'DAY6'!F35</f>
        <v>0</v>
      </c>
      <c r="O35" s="209">
        <f>+'DAY5'!O35+'DAY6'!G35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209">
        <f t="shared" si="19"/>
        <v>0</v>
      </c>
      <c r="U35" s="54">
        <f t="shared" si="20"/>
        <v>0</v>
      </c>
    </row>
    <row r="36" spans="1:21" x14ac:dyDescent="0.25">
      <c r="A36" s="154" t="s">
        <v>153</v>
      </c>
      <c r="B36" s="47">
        <f>'DAY5'!H36</f>
        <v>31.35</v>
      </c>
      <c r="C36" s="48">
        <v>0</v>
      </c>
      <c r="D36" s="49">
        <v>0</v>
      </c>
      <c r="E36" s="50">
        <v>0</v>
      </c>
      <c r="F36" s="47">
        <v>0</v>
      </c>
      <c r="G36" s="209">
        <v>0</v>
      </c>
      <c r="H36" s="49">
        <f>+(Table18[[#This Row],[OPENING ]]+Table18[[#This Row],[RECEIPTS]]+Table18[[#This Row],[RETURNS]])-(Table18[[#This Row],[EXCHANGED]]+Table18[[#This Row],[SALES]]+Table18[[#This Row],[ISSUES]])</f>
        <v>31.35</v>
      </c>
      <c r="I36" s="48">
        <v>31.35</v>
      </c>
      <c r="J36" s="51">
        <f t="shared" si="14"/>
        <v>0</v>
      </c>
      <c r="K36" s="48">
        <f>+'DAY5'!K36+'DAY6'!C36</f>
        <v>0</v>
      </c>
      <c r="L36" s="49">
        <f>+'DAY5'!L36+'DAY6'!D36</f>
        <v>0</v>
      </c>
      <c r="M36" s="50">
        <f>+'DAY5'!M36+'DAY6'!E36</f>
        <v>0</v>
      </c>
      <c r="N36" s="47">
        <f>+'DAY5'!N36+'DAY6'!F36</f>
        <v>0</v>
      </c>
      <c r="O36" s="209">
        <f>+'DAY5'!O36+'DAY6'!G36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209">
        <f t="shared" si="19"/>
        <v>0</v>
      </c>
      <c r="U36" s="54">
        <f t="shared" si="20"/>
        <v>0</v>
      </c>
    </row>
    <row r="37" spans="1:21" ht="15.75" thickBot="1" x14ac:dyDescent="0.3">
      <c r="A37" s="154" t="s">
        <v>157</v>
      </c>
      <c r="B37" s="47">
        <f>'DAY5'!H37</f>
        <v>0</v>
      </c>
      <c r="C37" s="48">
        <v>0</v>
      </c>
      <c r="D37" s="49">
        <v>0</v>
      </c>
      <c r="E37" s="50">
        <v>0</v>
      </c>
      <c r="F37" s="47">
        <v>0</v>
      </c>
      <c r="G37" s="209">
        <v>0</v>
      </c>
      <c r="H37" s="49">
        <f>+(Table18[[#This Row],[OPENING ]]+Table18[[#This Row],[RECEIPTS]]+Table18[[#This Row],[RETURNS]])-(Table18[[#This Row],[EXCHANGED]]+Table18[[#This Row],[SALES]]+Table18[[#This Row],[ISSUES]])</f>
        <v>0</v>
      </c>
      <c r="I37" s="48"/>
      <c r="J37" s="51">
        <f t="shared" si="14"/>
        <v>0</v>
      </c>
      <c r="K37" s="48">
        <f>+'DAY5'!K37+'DAY6'!C37</f>
        <v>0</v>
      </c>
      <c r="L37" s="49">
        <f>+'DAY5'!L37+'DAY6'!D37</f>
        <v>0</v>
      </c>
      <c r="M37" s="50">
        <f>+'DAY5'!M37+'DAY6'!E37</f>
        <v>0</v>
      </c>
      <c r="N37" s="47">
        <f>+'DAY5'!N37+'DAY6'!F37</f>
        <v>0</v>
      </c>
      <c r="O37" s="209">
        <f>+'DAY5'!O37+'DAY6'!G37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209">
        <f t="shared" si="19"/>
        <v>0</v>
      </c>
      <c r="U37" s="54">
        <f t="shared" si="20"/>
        <v>0</v>
      </c>
    </row>
    <row r="38" spans="1:21" ht="17.25" thickBot="1" x14ac:dyDescent="0.35">
      <c r="A38" s="85" t="s">
        <v>29</v>
      </c>
      <c r="B38" s="242">
        <f>SUM(B5:B37)</f>
        <v>1512.2499999999998</v>
      </c>
      <c r="C38" s="242">
        <f t="shared" ref="C38:U38" si="21">SUM(C5:C37)</f>
        <v>0</v>
      </c>
      <c r="D38" s="242">
        <f t="shared" si="21"/>
        <v>0</v>
      </c>
      <c r="E38" s="242">
        <f t="shared" si="21"/>
        <v>0</v>
      </c>
      <c r="F38" s="242">
        <f t="shared" si="21"/>
        <v>0</v>
      </c>
      <c r="G38" s="242">
        <f t="shared" si="21"/>
        <v>0</v>
      </c>
      <c r="H38" s="242">
        <f t="shared" si="21"/>
        <v>1512.2499999999998</v>
      </c>
      <c r="I38" s="242">
        <f t="shared" si="21"/>
        <v>1512.2499999999998</v>
      </c>
      <c r="J38" s="242">
        <f t="shared" si="21"/>
        <v>0</v>
      </c>
      <c r="K38" s="242">
        <f t="shared" si="21"/>
        <v>0</v>
      </c>
      <c r="L38" s="242">
        <f t="shared" si="21"/>
        <v>0</v>
      </c>
      <c r="M38" s="242">
        <f t="shared" si="21"/>
        <v>0</v>
      </c>
      <c r="N38" s="242">
        <f t="shared" si="21"/>
        <v>0</v>
      </c>
      <c r="O38" s="242">
        <f t="shared" si="21"/>
        <v>63.8</v>
      </c>
      <c r="P38" s="242">
        <f t="shared" si="21"/>
        <v>0</v>
      </c>
      <c r="Q38" s="242">
        <f t="shared" si="21"/>
        <v>0</v>
      </c>
      <c r="R38" s="242">
        <f t="shared" si="21"/>
        <v>0</v>
      </c>
      <c r="S38" s="242">
        <f t="shared" si="21"/>
        <v>0</v>
      </c>
      <c r="T38" s="242">
        <f t="shared" si="21"/>
        <v>10.633333333333333</v>
      </c>
      <c r="U38" s="242">
        <f t="shared" si="21"/>
        <v>23.934169278996865</v>
      </c>
    </row>
    <row r="39" spans="1:21" ht="19.5" x14ac:dyDescent="0.35">
      <c r="A39" s="173" t="s">
        <v>60</v>
      </c>
      <c r="B39" s="47"/>
      <c r="C39" s="48"/>
      <c r="D39" s="49"/>
      <c r="E39" s="50"/>
      <c r="F39" s="47"/>
      <c r="G39" s="209"/>
      <c r="H39" s="49"/>
      <c r="I39" s="48"/>
      <c r="J39" s="51"/>
      <c r="K39" s="48"/>
      <c r="L39" s="49"/>
      <c r="M39" s="50"/>
      <c r="N39" s="47"/>
      <c r="O39" s="209"/>
      <c r="P39" s="48"/>
      <c r="Q39" s="49"/>
      <c r="R39" s="50"/>
      <c r="S39" s="47"/>
      <c r="T39" s="209"/>
      <c r="U39" s="54"/>
    </row>
    <row r="40" spans="1:21" x14ac:dyDescent="0.25">
      <c r="A40" s="55" t="s">
        <v>36</v>
      </c>
      <c r="B40" s="47"/>
      <c r="C40" s="48"/>
      <c r="D40" s="49"/>
      <c r="E40" s="50"/>
      <c r="F40" s="47"/>
      <c r="G40" s="209"/>
      <c r="H40" s="49"/>
      <c r="I40" s="48"/>
      <c r="J40" s="51"/>
      <c r="K40" s="48"/>
      <c r="L40" s="49"/>
      <c r="M40" s="50"/>
      <c r="N40" s="47"/>
      <c r="O40" s="209"/>
      <c r="P40" s="48"/>
      <c r="Q40" s="49"/>
      <c r="R40" s="50"/>
      <c r="S40" s="47"/>
      <c r="T40" s="209"/>
      <c r="U40" s="54"/>
    </row>
    <row r="41" spans="1:21" x14ac:dyDescent="0.25">
      <c r="A41" s="154" t="s">
        <v>46</v>
      </c>
      <c r="B41" s="47">
        <f>'DAY5'!H41</f>
        <v>452.6</v>
      </c>
      <c r="C41" s="48">
        <v>0</v>
      </c>
      <c r="D41" s="49">
        <v>0</v>
      </c>
      <c r="E41" s="50">
        <v>0</v>
      </c>
      <c r="F41" s="47">
        <v>0</v>
      </c>
      <c r="G41" s="209">
        <v>0</v>
      </c>
      <c r="H41" s="49">
        <f>+(Table18[[#This Row],[OPENING ]]+Table18[[#This Row],[RECEIPTS]]+Table18[[#This Row],[RETURNS]])-(Table18[[#This Row],[EXCHANGED]]+Table18[[#This Row],[SALES]]+Table18[[#This Row],[ISSUES]])</f>
        <v>452.6</v>
      </c>
      <c r="I41" s="48">
        <v>452.6</v>
      </c>
      <c r="J41" s="51">
        <f t="shared" si="0"/>
        <v>0</v>
      </c>
      <c r="K41" s="48">
        <f>+'DAY5'!K41+'DAY6'!C41</f>
        <v>0</v>
      </c>
      <c r="L41" s="49">
        <f>+'DAY5'!L41+'DAY6'!D41</f>
        <v>0</v>
      </c>
      <c r="M41" s="50">
        <f>+'DAY5'!M41+'DAY6'!E41</f>
        <v>0</v>
      </c>
      <c r="N41" s="47">
        <f>+'DAY5'!N41+'DAY6'!F41</f>
        <v>0</v>
      </c>
      <c r="O41" s="209">
        <f>+'DAY5'!O41+'DAY6'!G41</f>
        <v>0</v>
      </c>
      <c r="P41" s="48">
        <f>+K41/6</f>
        <v>0</v>
      </c>
      <c r="Q41" s="49">
        <f>+L41/6</f>
        <v>0</v>
      </c>
      <c r="R41" s="50">
        <f>+M41/6</f>
        <v>0</v>
      </c>
      <c r="S41" s="47">
        <f>+N41/6</f>
        <v>0</v>
      </c>
      <c r="T41" s="209">
        <f>+O41/6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'DAY5'!H42</f>
        <v>555.6</v>
      </c>
      <c r="C42" s="48">
        <v>0</v>
      </c>
      <c r="D42" s="49">
        <v>0</v>
      </c>
      <c r="E42" s="50">
        <v>0</v>
      </c>
      <c r="F42" s="47">
        <v>0</v>
      </c>
      <c r="G42" s="209">
        <v>0</v>
      </c>
      <c r="H42" s="49">
        <f>+(Table18[[#This Row],[OPENING ]]+Table18[[#This Row],[RECEIPTS]]+Table18[[#This Row],[RETURNS]])-(Table18[[#This Row],[EXCHANGED]]+Table18[[#This Row],[SALES]]+Table18[[#This Row],[ISSUES]])</f>
        <v>555.6</v>
      </c>
      <c r="I42" s="48">
        <v>555.6</v>
      </c>
      <c r="J42" s="51">
        <f t="shared" si="0"/>
        <v>0</v>
      </c>
      <c r="K42" s="48">
        <f>+'DAY5'!K42+'DAY6'!C42</f>
        <v>0</v>
      </c>
      <c r="L42" s="49">
        <f>+'DAY5'!L42+'DAY6'!D42</f>
        <v>0</v>
      </c>
      <c r="M42" s="50">
        <f>+'DAY5'!M42+'DAY6'!E42</f>
        <v>0</v>
      </c>
      <c r="N42" s="47">
        <f>+'DAY5'!N42+'DAY6'!F42</f>
        <v>0</v>
      </c>
      <c r="O42" s="209">
        <f>+'DAY5'!O42+'DAY6'!G42</f>
        <v>0</v>
      </c>
      <c r="P42" s="48">
        <f t="shared" ref="P42:P57" si="22">+K42/6</f>
        <v>0</v>
      </c>
      <c r="Q42" s="49">
        <f t="shared" ref="Q42:Q57" si="23">+L42/6</f>
        <v>0</v>
      </c>
      <c r="R42" s="50">
        <f t="shared" ref="R42:R57" si="24">+M42/6</f>
        <v>0</v>
      </c>
      <c r="S42" s="47">
        <f t="shared" ref="S42:S57" si="25">+N42/6</f>
        <v>0</v>
      </c>
      <c r="T42" s="209">
        <f t="shared" ref="T42:T57" si="26">+O42/6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'DAY5'!H43</f>
        <v>0</v>
      </c>
      <c r="C43" s="48">
        <v>0</v>
      </c>
      <c r="D43" s="49">
        <v>0</v>
      </c>
      <c r="E43" s="50">
        <v>0</v>
      </c>
      <c r="F43" s="47">
        <v>0</v>
      </c>
      <c r="G43" s="209">
        <v>0</v>
      </c>
      <c r="H43" s="49">
        <f>+(Table18[[#This Row],[OPENING ]]+Table18[[#This Row],[RECEIPTS]]+Table18[[#This Row],[RETURNS]])-(Table18[[#This Row],[EXCHANGED]]+Table18[[#This Row],[SALES]]+Table18[[#This Row],[ISSUES]])</f>
        <v>0</v>
      </c>
      <c r="I43" s="48"/>
      <c r="J43" s="51">
        <f t="shared" si="0"/>
        <v>0</v>
      </c>
      <c r="K43" s="48">
        <f>+'DAY5'!K43+'DAY6'!C43</f>
        <v>0</v>
      </c>
      <c r="L43" s="49">
        <f>+'DAY5'!L43+'DAY6'!D43</f>
        <v>0</v>
      </c>
      <c r="M43" s="50">
        <f>+'DAY5'!M43+'DAY6'!E43</f>
        <v>0</v>
      </c>
      <c r="N43" s="47">
        <f>+'DAY5'!N43+'DAY6'!F43</f>
        <v>0</v>
      </c>
      <c r="O43" s="209">
        <f>+'DAY5'!O43+'DAY6'!G43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209">
        <f t="shared" si="26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'DAY5'!H44</f>
        <v>0</v>
      </c>
      <c r="C44" s="48">
        <v>0</v>
      </c>
      <c r="D44" s="49">
        <v>0</v>
      </c>
      <c r="E44" s="50">
        <v>0</v>
      </c>
      <c r="F44" s="47">
        <v>0</v>
      </c>
      <c r="G44" s="209">
        <v>0</v>
      </c>
      <c r="H44" s="49">
        <f>+(Table18[[#This Row],[OPENING ]]+Table18[[#This Row],[RECEIPTS]]+Table18[[#This Row],[RETURNS]])-(Table18[[#This Row],[EXCHANGED]]+Table18[[#This Row],[SALES]]+Table18[[#This Row],[ISSUES]])</f>
        <v>0</v>
      </c>
      <c r="I44" s="48"/>
      <c r="J44" s="51">
        <f t="shared" si="0"/>
        <v>0</v>
      </c>
      <c r="K44" s="48">
        <f>+'DAY5'!K44+'DAY6'!C44</f>
        <v>0</v>
      </c>
      <c r="L44" s="49">
        <f>+'DAY5'!L44+'DAY6'!D44</f>
        <v>0</v>
      </c>
      <c r="M44" s="50">
        <f>+'DAY5'!M44+'DAY6'!E44</f>
        <v>0</v>
      </c>
      <c r="N44" s="47">
        <f>+'DAY5'!N44+'DAY6'!F44</f>
        <v>0</v>
      </c>
      <c r="O44" s="209">
        <f>+'DAY5'!O44+'DAY6'!G44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209">
        <f t="shared" si="26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'DAY5'!H45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209">
        <v>0</v>
      </c>
      <c r="H45" s="49">
        <f>+(Table18[[#This Row],[OPENING ]]+Table18[[#This Row],[RECEIPTS]]+Table18[[#This Row],[RETURNS]])-(Table18[[#This Row],[EXCHANGED]]+Table18[[#This Row],[SALES]]+Table18[[#This Row],[ISSUES]])</f>
        <v>320.29999999999995</v>
      </c>
      <c r="I45" s="48">
        <v>320.3</v>
      </c>
      <c r="J45" s="51">
        <f t="shared" si="0"/>
        <v>0</v>
      </c>
      <c r="K45" s="48">
        <f>+'DAY5'!K45+'DAY6'!C45</f>
        <v>1034.9000000000001</v>
      </c>
      <c r="L45" s="49">
        <f>+'DAY5'!L45+'DAY6'!D45</f>
        <v>0</v>
      </c>
      <c r="M45" s="50">
        <f>+'DAY5'!M45+'DAY6'!E45</f>
        <v>0</v>
      </c>
      <c r="N45" s="47">
        <f>+'DAY5'!N45+'DAY6'!F45</f>
        <v>0</v>
      </c>
      <c r="O45" s="209">
        <f>+'DAY5'!O45+'DAY6'!G45</f>
        <v>795.90000000000009</v>
      </c>
      <c r="P45" s="48">
        <f t="shared" si="22"/>
        <v>172.48333333333335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209">
        <f t="shared" si="26"/>
        <v>132.65</v>
      </c>
      <c r="U45" s="54">
        <f t="shared" si="1"/>
        <v>1.0497050469740004</v>
      </c>
    </row>
    <row r="46" spans="1:21" x14ac:dyDescent="0.25">
      <c r="A46" s="154" t="s">
        <v>111</v>
      </c>
      <c r="B46" s="47">
        <f>'DAY5'!H46</f>
        <v>122.2</v>
      </c>
      <c r="C46" s="48">
        <v>0</v>
      </c>
      <c r="D46" s="49">
        <v>0</v>
      </c>
      <c r="E46" s="50">
        <v>0</v>
      </c>
      <c r="F46" s="47">
        <v>0</v>
      </c>
      <c r="G46" s="209">
        <v>0</v>
      </c>
      <c r="H46" s="49">
        <f>+(Table18[[#This Row],[OPENING ]]+Table18[[#This Row],[RECEIPTS]]+Table18[[#This Row],[RETURNS]])-(Table18[[#This Row],[EXCHANGED]]+Table18[[#This Row],[SALES]]+Table18[[#This Row],[ISSUES]])</f>
        <v>122.2</v>
      </c>
      <c r="I46" s="48">
        <v>122.2</v>
      </c>
      <c r="J46" s="51">
        <f t="shared" si="0"/>
        <v>0</v>
      </c>
      <c r="K46" s="48">
        <f>+'DAY5'!K46+'DAY6'!C46</f>
        <v>0</v>
      </c>
      <c r="L46" s="49">
        <f>+'DAY5'!L46+'DAY6'!D46</f>
        <v>0</v>
      </c>
      <c r="M46" s="50">
        <f>+'DAY5'!M46+'DAY6'!E46</f>
        <v>0</v>
      </c>
      <c r="N46" s="47">
        <f>+'DAY5'!N46+'DAY6'!F46</f>
        <v>0</v>
      </c>
      <c r="O46" s="209">
        <f>+'DAY5'!O46+'DAY6'!G46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209">
        <f t="shared" si="26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'DAY5'!H47</f>
        <v>0</v>
      </c>
      <c r="C47" s="48">
        <v>0</v>
      </c>
      <c r="D47" s="49">
        <v>0</v>
      </c>
      <c r="E47" s="50">
        <v>0</v>
      </c>
      <c r="F47" s="47">
        <v>0</v>
      </c>
      <c r="G47" s="209">
        <v>0</v>
      </c>
      <c r="H47" s="49">
        <f>+(Table18[[#This Row],[OPENING ]]+Table18[[#This Row],[RECEIPTS]]+Table18[[#This Row],[RETURNS]])-(Table18[[#This Row],[EXCHANGED]]+Table18[[#This Row],[SALES]]+Table18[[#This Row],[ISSUES]])</f>
        <v>0</v>
      </c>
      <c r="I47" s="48"/>
      <c r="J47" s="51">
        <f t="shared" si="0"/>
        <v>0</v>
      </c>
      <c r="K47" s="48">
        <f>+'DAY5'!K47+'DAY6'!C47</f>
        <v>0</v>
      </c>
      <c r="L47" s="49">
        <f>+'DAY5'!L47+'DAY6'!D47</f>
        <v>0</v>
      </c>
      <c r="M47" s="50">
        <f>+'DAY5'!M47+'DAY6'!E47</f>
        <v>0</v>
      </c>
      <c r="N47" s="47">
        <f>+'DAY5'!N47+'DAY6'!F47</f>
        <v>0</v>
      </c>
      <c r="O47" s="209">
        <f>+'DAY5'!O47+'DAY6'!G47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209">
        <f t="shared" si="26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'DAY5'!H48</f>
        <v>7</v>
      </c>
      <c r="C48" s="48">
        <v>0</v>
      </c>
      <c r="D48" s="49">
        <v>0</v>
      </c>
      <c r="E48" s="50">
        <v>0</v>
      </c>
      <c r="F48" s="47">
        <v>0</v>
      </c>
      <c r="G48" s="209">
        <v>0</v>
      </c>
      <c r="H48" s="49">
        <f>+(Table18[[#This Row],[OPENING ]]+Table18[[#This Row],[RECEIPTS]]+Table18[[#This Row],[RETURNS]])-(Table18[[#This Row],[EXCHANGED]]+Table18[[#This Row],[SALES]]+Table18[[#This Row],[ISSUES]])</f>
        <v>7</v>
      </c>
      <c r="I48" s="48">
        <v>7</v>
      </c>
      <c r="J48" s="51">
        <f t="shared" si="0"/>
        <v>0</v>
      </c>
      <c r="K48" s="48">
        <f>+'DAY5'!K48+'DAY6'!C48</f>
        <v>0</v>
      </c>
      <c r="L48" s="49">
        <f>+'DAY5'!L48+'DAY6'!D48</f>
        <v>0</v>
      </c>
      <c r="M48" s="50">
        <f>+'DAY5'!M48+'DAY6'!E48</f>
        <v>0</v>
      </c>
      <c r="N48" s="47">
        <f>+'DAY5'!N48+'DAY6'!F48</f>
        <v>0</v>
      </c>
      <c r="O48" s="209">
        <f>+'DAY5'!O48+'DAY6'!G48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209">
        <f t="shared" si="26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'DAY5'!H49</f>
        <v>17.3</v>
      </c>
      <c r="C49" s="48">
        <v>0</v>
      </c>
      <c r="D49" s="49">
        <v>0</v>
      </c>
      <c r="E49" s="50">
        <v>0</v>
      </c>
      <c r="F49" s="47">
        <v>0</v>
      </c>
      <c r="G49" s="209">
        <v>0</v>
      </c>
      <c r="H49" s="49">
        <f>+(Table18[[#This Row],[OPENING ]]+Table18[[#This Row],[RECEIPTS]]+Table18[[#This Row],[RETURNS]])-(Table18[[#This Row],[EXCHANGED]]+Table18[[#This Row],[SALES]]+Table18[[#This Row],[ISSUES]])</f>
        <v>17.3</v>
      </c>
      <c r="I49" s="48">
        <v>17.3</v>
      </c>
      <c r="J49" s="51">
        <f t="shared" si="0"/>
        <v>0</v>
      </c>
      <c r="K49" s="48">
        <f>+'DAY5'!K49+'DAY6'!C49</f>
        <v>0</v>
      </c>
      <c r="L49" s="49">
        <f>+'DAY5'!L49+'DAY6'!D49</f>
        <v>0</v>
      </c>
      <c r="M49" s="50">
        <f>+'DAY5'!M49+'DAY6'!E49</f>
        <v>0</v>
      </c>
      <c r="N49" s="47">
        <f>+'DAY5'!N49+'DAY6'!F49</f>
        <v>0</v>
      </c>
      <c r="O49" s="209">
        <f>+'DAY5'!O49+'DAY6'!G49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209">
        <f t="shared" si="26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'DAY5'!H50</f>
        <v>540.5</v>
      </c>
      <c r="C50" s="48">
        <v>0</v>
      </c>
      <c r="D50" s="49">
        <v>0</v>
      </c>
      <c r="E50" s="50">
        <v>0</v>
      </c>
      <c r="F50" s="47">
        <v>0</v>
      </c>
      <c r="G50" s="209">
        <v>52</v>
      </c>
      <c r="H50" s="49">
        <f>+(Table18[[#This Row],[OPENING ]]+Table18[[#This Row],[RECEIPTS]]+Table18[[#This Row],[RETURNS]])-(Table18[[#This Row],[EXCHANGED]]+Table18[[#This Row],[SALES]]+Table18[[#This Row],[ISSUES]])</f>
        <v>488.5</v>
      </c>
      <c r="I50" s="48">
        <v>488.5</v>
      </c>
      <c r="J50" s="51">
        <f t="shared" si="0"/>
        <v>0</v>
      </c>
      <c r="K50" s="48">
        <f>+'DAY5'!K50+'DAY6'!C50</f>
        <v>0</v>
      </c>
      <c r="L50" s="49">
        <f>+'DAY5'!L50+'DAY6'!D50</f>
        <v>0</v>
      </c>
      <c r="M50" s="50">
        <f>+'DAY5'!M50+'DAY6'!E50</f>
        <v>0</v>
      </c>
      <c r="N50" s="47">
        <f>+'DAY5'!N50+'DAY6'!F50</f>
        <v>0</v>
      </c>
      <c r="O50" s="209">
        <f>+'DAY5'!O50+'DAY6'!G50</f>
        <v>52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209">
        <f t="shared" si="26"/>
        <v>8.6666666666666661</v>
      </c>
      <c r="U50" s="54">
        <f t="shared" si="1"/>
        <v>56.36538461538462</v>
      </c>
    </row>
    <row r="51" spans="1:21" x14ac:dyDescent="0.25">
      <c r="A51" s="154" t="s">
        <v>79</v>
      </c>
      <c r="B51" s="47">
        <f>'DAY5'!H51</f>
        <v>0</v>
      </c>
      <c r="C51" s="48">
        <v>0</v>
      </c>
      <c r="D51" s="49">
        <v>0</v>
      </c>
      <c r="E51" s="50">
        <v>0</v>
      </c>
      <c r="F51" s="47">
        <v>0</v>
      </c>
      <c r="G51" s="209">
        <v>0</v>
      </c>
      <c r="H51" s="49">
        <f>+(Table18[[#This Row],[OPENING ]]+Table18[[#This Row],[RECEIPTS]]+Table18[[#This Row],[RETURNS]])-(Table18[[#This Row],[EXCHANGED]]+Table18[[#This Row],[SALES]]+Table18[[#This Row],[ISSUES]])</f>
        <v>0</v>
      </c>
      <c r="I51" s="48"/>
      <c r="J51" s="51">
        <f t="shared" si="0"/>
        <v>0</v>
      </c>
      <c r="K51" s="48">
        <f>+'DAY5'!K51+'DAY6'!C51</f>
        <v>0</v>
      </c>
      <c r="L51" s="49">
        <f>+'DAY5'!L51+'DAY6'!D51</f>
        <v>0</v>
      </c>
      <c r="M51" s="50">
        <f>+'DAY5'!M51+'DAY6'!E51</f>
        <v>0</v>
      </c>
      <c r="N51" s="47">
        <f>+'DAY5'!N51+'DAY6'!F51</f>
        <v>0</v>
      </c>
      <c r="O51" s="209">
        <f>+'DAY5'!O51+'DAY6'!G51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209">
        <f t="shared" si="26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'DAY5'!H52</f>
        <v>0</v>
      </c>
      <c r="C52" s="48">
        <v>0</v>
      </c>
      <c r="D52" s="49">
        <v>0</v>
      </c>
      <c r="E52" s="50">
        <v>0</v>
      </c>
      <c r="F52" s="47">
        <v>0</v>
      </c>
      <c r="G52" s="209">
        <v>0</v>
      </c>
      <c r="H52" s="49">
        <f>+(Table18[[#This Row],[OPENING ]]+Table18[[#This Row],[RECEIPTS]]+Table18[[#This Row],[RETURNS]])-(Table18[[#This Row],[EXCHANGED]]+Table18[[#This Row],[SALES]]+Table18[[#This Row],[ISSUES]])</f>
        <v>0</v>
      </c>
      <c r="I52" s="48"/>
      <c r="J52" s="51">
        <f t="shared" si="0"/>
        <v>0</v>
      </c>
      <c r="K52" s="48">
        <f>+'DAY5'!K52+'DAY6'!C52</f>
        <v>0</v>
      </c>
      <c r="L52" s="49">
        <f>+'DAY5'!L52+'DAY6'!D52</f>
        <v>0</v>
      </c>
      <c r="M52" s="50">
        <f>+'DAY5'!M52+'DAY6'!E52</f>
        <v>0</v>
      </c>
      <c r="N52" s="47">
        <f>+'DAY5'!N52+'DAY6'!F52</f>
        <v>0</v>
      </c>
      <c r="O52" s="209">
        <f>+'DAY5'!O52+'DAY6'!G52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209">
        <f t="shared" si="26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'DAY5'!H53</f>
        <v>0</v>
      </c>
      <c r="C53" s="48">
        <v>0</v>
      </c>
      <c r="D53" s="49">
        <v>0</v>
      </c>
      <c r="E53" s="50">
        <v>0</v>
      </c>
      <c r="F53" s="47">
        <v>0</v>
      </c>
      <c r="G53" s="209">
        <v>0</v>
      </c>
      <c r="H53" s="49">
        <f>+(Table18[[#This Row],[OPENING ]]+Table18[[#This Row],[RECEIPTS]]+Table18[[#This Row],[RETURNS]])-(Table18[[#This Row],[EXCHANGED]]+Table18[[#This Row],[SALES]]+Table18[[#This Row],[ISSUES]])</f>
        <v>0</v>
      </c>
      <c r="I53" s="48"/>
      <c r="J53" s="51">
        <f>+I53-H53</f>
        <v>0</v>
      </c>
      <c r="K53" s="48">
        <f>+'DAY5'!K53+'DAY6'!C53</f>
        <v>0</v>
      </c>
      <c r="L53" s="49">
        <f>+'DAY5'!L53+'DAY6'!D53</f>
        <v>0</v>
      </c>
      <c r="M53" s="50">
        <f>+'DAY5'!M53+'DAY6'!E53</f>
        <v>0</v>
      </c>
      <c r="N53" s="47">
        <f>+'DAY5'!N53+'DAY6'!F53</f>
        <v>0</v>
      </c>
      <c r="O53" s="209">
        <f>+'DAY5'!O53+'DAY6'!G53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209">
        <f t="shared" si="26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'DAY5'!H54</f>
        <v>0</v>
      </c>
      <c r="C54" s="48">
        <v>0</v>
      </c>
      <c r="D54" s="49">
        <v>0</v>
      </c>
      <c r="E54" s="50">
        <v>0</v>
      </c>
      <c r="F54" s="47">
        <v>0</v>
      </c>
      <c r="G54" s="209">
        <v>0</v>
      </c>
      <c r="H54" s="49">
        <f>+(Table18[[#This Row],[OPENING ]]+Table18[[#This Row],[RECEIPTS]]+Table18[[#This Row],[RETURNS]])-(Table18[[#This Row],[EXCHANGED]]+Table18[[#This Row],[SALES]]+Table18[[#This Row],[ISSUES]])</f>
        <v>0</v>
      </c>
      <c r="I54" s="48">
        <v>0</v>
      </c>
      <c r="J54" s="51">
        <f>+I54-H54</f>
        <v>0</v>
      </c>
      <c r="K54" s="48">
        <f>+'DAY5'!K54+'DAY6'!C54</f>
        <v>0</v>
      </c>
      <c r="L54" s="49">
        <f>+'DAY5'!L54+'DAY6'!D54</f>
        <v>0</v>
      </c>
      <c r="M54" s="50">
        <f>+'DAY5'!M54+'DAY6'!E54</f>
        <v>0</v>
      </c>
      <c r="N54" s="47">
        <f>+'DAY5'!N54+'DAY6'!F54</f>
        <v>0</v>
      </c>
      <c r="O54" s="209">
        <f>+'DAY5'!O54+'DAY6'!G54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209">
        <f t="shared" si="26"/>
        <v>0</v>
      </c>
      <c r="U54" s="54">
        <f t="shared" si="1"/>
        <v>0</v>
      </c>
    </row>
    <row r="55" spans="1:21" x14ac:dyDescent="0.25">
      <c r="A55" s="154" t="s">
        <v>140</v>
      </c>
      <c r="B55" s="47">
        <f>'DAY5'!H55</f>
        <v>676.3</v>
      </c>
      <c r="C55" s="48">
        <v>0</v>
      </c>
      <c r="D55" s="49">
        <v>0</v>
      </c>
      <c r="E55" s="50">
        <v>0</v>
      </c>
      <c r="F55" s="47">
        <v>0</v>
      </c>
      <c r="G55" s="209">
        <v>0</v>
      </c>
      <c r="H55" s="49">
        <f>+(Table18[[#This Row],[OPENING ]]+Table18[[#This Row],[RECEIPTS]]+Table18[[#This Row],[RETURNS]])-(Table18[[#This Row],[EXCHANGED]]+Table18[[#This Row],[SALES]]+Table18[[#This Row],[ISSUES]])</f>
        <v>676.3</v>
      </c>
      <c r="I55" s="48">
        <v>676.3</v>
      </c>
      <c r="J55" s="51">
        <f>+I55-H55</f>
        <v>0</v>
      </c>
      <c r="K55" s="48">
        <f>+'DAY5'!K55+'DAY6'!C55</f>
        <v>0</v>
      </c>
      <c r="L55" s="49">
        <f>+'DAY5'!L55+'DAY6'!D55</f>
        <v>0</v>
      </c>
      <c r="M55" s="50">
        <f>+'DAY5'!M55+'DAY6'!E55</f>
        <v>0</v>
      </c>
      <c r="N55" s="47">
        <f>+'DAY5'!N55+'DAY6'!F55</f>
        <v>0</v>
      </c>
      <c r="O55" s="209">
        <f>+'DAY5'!O55+'DAY6'!G55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209">
        <f t="shared" si="26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'DAY5'!H56</f>
        <v>0</v>
      </c>
      <c r="C56" s="48">
        <v>0</v>
      </c>
      <c r="D56" s="49">
        <v>0</v>
      </c>
      <c r="E56" s="50">
        <v>0</v>
      </c>
      <c r="F56" s="47">
        <v>0</v>
      </c>
      <c r="G56" s="209">
        <v>0</v>
      </c>
      <c r="H56" s="49">
        <f>+(Table18[[#This Row],[OPENING ]]+Table18[[#This Row],[RECEIPTS]]+Table18[[#This Row],[RETURNS]])-(Table18[[#This Row],[EXCHANGED]]+Table18[[#This Row],[SALES]]+Table18[[#This Row],[ISSUES]])</f>
        <v>0</v>
      </c>
      <c r="I56" s="48"/>
      <c r="J56" s="51">
        <f>+I56-H56</f>
        <v>0</v>
      </c>
      <c r="K56" s="48">
        <f>+'DAY5'!K56+'DAY6'!C56</f>
        <v>0</v>
      </c>
      <c r="L56" s="49">
        <f>+'DAY5'!L56+'DAY6'!D56</f>
        <v>0</v>
      </c>
      <c r="M56" s="50">
        <f>+'DAY5'!M56+'DAY6'!E56</f>
        <v>0</v>
      </c>
      <c r="N56" s="47">
        <f>+'DAY5'!N56+'DAY6'!F56</f>
        <v>0</v>
      </c>
      <c r="O56" s="209">
        <f>+'DAY5'!O56+'DAY6'!G56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209">
        <f t="shared" si="26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'DAY5'!H57</f>
        <v>0</v>
      </c>
      <c r="C57" s="48">
        <v>0</v>
      </c>
      <c r="D57" s="49">
        <v>0</v>
      </c>
      <c r="E57" s="50">
        <v>0</v>
      </c>
      <c r="F57" s="47">
        <v>0</v>
      </c>
      <c r="G57" s="209">
        <v>0</v>
      </c>
      <c r="H57" s="49">
        <f>+(Table18[[#This Row],[OPENING ]]+Table18[[#This Row],[RECEIPTS]]+Table18[[#This Row],[RETURNS]])-(Table18[[#This Row],[EXCHANGED]]+Table18[[#This Row],[SALES]]+Table18[[#This Row],[ISSUES]])</f>
        <v>0</v>
      </c>
      <c r="I57" s="48"/>
      <c r="J57" s="51">
        <f t="shared" si="0"/>
        <v>0</v>
      </c>
      <c r="K57" s="48">
        <f>+'DAY5'!K57+'DAY6'!C57</f>
        <v>0</v>
      </c>
      <c r="L57" s="49">
        <f>+'DAY5'!L57+'DAY6'!D57</f>
        <v>0</v>
      </c>
      <c r="M57" s="50">
        <f>+'DAY5'!M57+'DAY6'!E57</f>
        <v>0</v>
      </c>
      <c r="N57" s="47">
        <f>+'DAY5'!N57+'DAY6'!F57</f>
        <v>0</v>
      </c>
      <c r="O57" s="209">
        <f>+'DAY5'!O57+'DAY6'!G57</f>
        <v>0</v>
      </c>
      <c r="P57" s="48">
        <f t="shared" si="22"/>
        <v>0</v>
      </c>
      <c r="Q57" s="49">
        <f t="shared" si="23"/>
        <v>0</v>
      </c>
      <c r="R57" s="50">
        <f t="shared" si="24"/>
        <v>0</v>
      </c>
      <c r="S57" s="47">
        <f t="shared" si="25"/>
        <v>0</v>
      </c>
      <c r="T57" s="209">
        <f t="shared" si="26"/>
        <v>0</v>
      </c>
      <c r="U57" s="54">
        <f t="shared" si="1"/>
        <v>0</v>
      </c>
    </row>
    <row r="58" spans="1:21" x14ac:dyDescent="0.25">
      <c r="A58" s="154" t="s">
        <v>50</v>
      </c>
      <c r="B58" s="47">
        <f>'DAY5'!H58</f>
        <v>0</v>
      </c>
      <c r="C58" s="48">
        <v>0</v>
      </c>
      <c r="D58" s="49">
        <v>0</v>
      </c>
      <c r="E58" s="50">
        <v>0</v>
      </c>
      <c r="F58" s="47">
        <v>0</v>
      </c>
      <c r="G58" s="209">
        <v>0</v>
      </c>
      <c r="H58" s="49">
        <f>+(Table18[[#This Row],[OPENING ]]+Table18[[#This Row],[RECEIPTS]]+Table18[[#This Row],[RETURNS]])-(Table18[[#This Row],[EXCHANGED]]+Table18[[#This Row],[SALES]]+Table18[[#This Row],[ISSUES]])</f>
        <v>0</v>
      </c>
      <c r="I58" s="48"/>
      <c r="J58" s="51">
        <f t="shared" ref="J58:J72" si="27">+I58-H58</f>
        <v>0</v>
      </c>
      <c r="K58" s="48">
        <f>+'DAY5'!K58+'DAY6'!C58</f>
        <v>2052.5</v>
      </c>
      <c r="L58" s="49">
        <f>+'DAY5'!L58+'DAY6'!D58</f>
        <v>0</v>
      </c>
      <c r="M58" s="50">
        <f>+'DAY5'!M58+'DAY6'!E58</f>
        <v>0</v>
      </c>
      <c r="N58" s="47">
        <f>+'DAY5'!N58+'DAY6'!F58</f>
        <v>0</v>
      </c>
      <c r="O58" s="209">
        <f>+'DAY5'!O58+'DAY6'!G58</f>
        <v>237.7</v>
      </c>
      <c r="P58" s="48">
        <f t="shared" ref="P58:P72" si="28">+K58/6</f>
        <v>342.08333333333331</v>
      </c>
      <c r="Q58" s="49">
        <f t="shared" ref="Q58:Q72" si="29">+L58/6</f>
        <v>0</v>
      </c>
      <c r="R58" s="50">
        <f t="shared" ref="R58:R72" si="30">+M58/6</f>
        <v>0</v>
      </c>
      <c r="S58" s="47">
        <f t="shared" ref="S58:S72" si="31">+N58/6</f>
        <v>0</v>
      </c>
      <c r="T58" s="209">
        <f t="shared" ref="T58:T72" si="32">+O58/6</f>
        <v>39.616666666666667</v>
      </c>
      <c r="U58" s="54">
        <f t="shared" ref="U58:U72" si="33">IFERROR(+H58/(P58+Q58+R58+S58+T58),0)</f>
        <v>0</v>
      </c>
    </row>
    <row r="59" spans="1:21" x14ac:dyDescent="0.25">
      <c r="A59" s="154" t="s">
        <v>51</v>
      </c>
      <c r="B59" s="47">
        <f>'DAY5'!H59</f>
        <v>0</v>
      </c>
      <c r="C59" s="48">
        <v>0</v>
      </c>
      <c r="D59" s="49">
        <v>0</v>
      </c>
      <c r="E59" s="50">
        <v>0</v>
      </c>
      <c r="F59" s="47">
        <v>0</v>
      </c>
      <c r="G59" s="209">
        <v>0</v>
      </c>
      <c r="H59" s="49">
        <f>+(Table18[[#This Row],[OPENING ]]+Table18[[#This Row],[RECEIPTS]]+Table18[[#This Row],[RETURNS]])-(Table18[[#This Row],[EXCHANGED]]+Table18[[#This Row],[SALES]]+Table18[[#This Row],[ISSUES]])</f>
        <v>0</v>
      </c>
      <c r="I59" s="48"/>
      <c r="J59" s="51">
        <f t="shared" si="27"/>
        <v>0</v>
      </c>
      <c r="K59" s="48">
        <f>+'DAY5'!K59+'DAY6'!C59</f>
        <v>0</v>
      </c>
      <c r="L59" s="49">
        <f>+'DAY5'!L59+'DAY6'!D59</f>
        <v>0</v>
      </c>
      <c r="M59" s="50">
        <f>+'DAY5'!M59+'DAY6'!E59</f>
        <v>0</v>
      </c>
      <c r="N59" s="47">
        <f>+'DAY5'!N59+'DAY6'!F59</f>
        <v>0</v>
      </c>
      <c r="O59" s="209">
        <f>+'DAY5'!O59+'DAY6'!G59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209">
        <f t="shared" si="32"/>
        <v>0</v>
      </c>
      <c r="U59" s="54">
        <f t="shared" si="33"/>
        <v>0</v>
      </c>
    </row>
    <row r="60" spans="1:21" x14ac:dyDescent="0.25">
      <c r="A60" s="154" t="s">
        <v>52</v>
      </c>
      <c r="B60" s="47">
        <f>'DAY5'!H60</f>
        <v>0</v>
      </c>
      <c r="C60" s="48">
        <v>0</v>
      </c>
      <c r="D60" s="49">
        <v>0</v>
      </c>
      <c r="E60" s="50">
        <v>0</v>
      </c>
      <c r="F60" s="47">
        <v>0</v>
      </c>
      <c r="G60" s="209">
        <v>0</v>
      </c>
      <c r="H60" s="49">
        <f>+(Table18[[#This Row],[OPENING ]]+Table18[[#This Row],[RECEIPTS]]+Table18[[#This Row],[RETURNS]])-(Table18[[#This Row],[EXCHANGED]]+Table18[[#This Row],[SALES]]+Table18[[#This Row],[ISSUES]])</f>
        <v>0</v>
      </c>
      <c r="I60" s="48"/>
      <c r="J60" s="51">
        <f t="shared" si="27"/>
        <v>0</v>
      </c>
      <c r="K60" s="48">
        <f>+'DAY5'!K60+'DAY6'!C60</f>
        <v>0</v>
      </c>
      <c r="L60" s="49">
        <f>+'DAY5'!L60+'DAY6'!D60</f>
        <v>0</v>
      </c>
      <c r="M60" s="50">
        <f>+'DAY5'!M60+'DAY6'!E60</f>
        <v>0</v>
      </c>
      <c r="N60" s="47">
        <f>+'DAY5'!N60+'DAY6'!F60</f>
        <v>0</v>
      </c>
      <c r="O60" s="209">
        <f>+'DAY5'!O60+'DAY6'!G60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209">
        <f t="shared" si="32"/>
        <v>0</v>
      </c>
      <c r="U60" s="54">
        <f t="shared" si="33"/>
        <v>0</v>
      </c>
    </row>
    <row r="61" spans="1:21" x14ac:dyDescent="0.25">
      <c r="A61" s="154" t="s">
        <v>53</v>
      </c>
      <c r="B61" s="47">
        <f>'DAY5'!H61</f>
        <v>0</v>
      </c>
      <c r="C61" s="48">
        <v>0</v>
      </c>
      <c r="D61" s="49">
        <v>0</v>
      </c>
      <c r="E61" s="50">
        <v>0</v>
      </c>
      <c r="F61" s="47">
        <v>0</v>
      </c>
      <c r="G61" s="209">
        <v>0</v>
      </c>
      <c r="H61" s="49">
        <f>+(Table18[[#This Row],[OPENING ]]+Table18[[#This Row],[RECEIPTS]]+Table18[[#This Row],[RETURNS]])-(Table18[[#This Row],[EXCHANGED]]+Table18[[#This Row],[SALES]]+Table18[[#This Row],[ISSUES]])</f>
        <v>0</v>
      </c>
      <c r="I61" s="48"/>
      <c r="J61" s="51">
        <f t="shared" si="27"/>
        <v>0</v>
      </c>
      <c r="K61" s="48">
        <f>+'DAY5'!K61+'DAY6'!C61</f>
        <v>0</v>
      </c>
      <c r="L61" s="49">
        <f>+'DAY5'!L61+'DAY6'!D61</f>
        <v>0</v>
      </c>
      <c r="M61" s="50">
        <f>+'DAY5'!M61+'DAY6'!E61</f>
        <v>0</v>
      </c>
      <c r="N61" s="47">
        <f>+'DAY5'!N61+'DAY6'!F61</f>
        <v>0</v>
      </c>
      <c r="O61" s="209">
        <f>+'DAY5'!O61+'DAY6'!G61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209">
        <f t="shared" si="32"/>
        <v>0</v>
      </c>
      <c r="U61" s="54">
        <f t="shared" si="33"/>
        <v>0</v>
      </c>
    </row>
    <row r="62" spans="1:21" x14ac:dyDescent="0.25">
      <c r="A62" s="154" t="s">
        <v>54</v>
      </c>
      <c r="B62" s="47">
        <f>'DAY5'!H62</f>
        <v>0</v>
      </c>
      <c r="C62" s="48">
        <v>0</v>
      </c>
      <c r="D62" s="49">
        <v>0</v>
      </c>
      <c r="E62" s="50">
        <v>0</v>
      </c>
      <c r="F62" s="47">
        <v>0</v>
      </c>
      <c r="G62" s="209">
        <v>0</v>
      </c>
      <c r="H62" s="49">
        <f>+(Table18[[#This Row],[OPENING ]]+Table18[[#This Row],[RECEIPTS]]+Table18[[#This Row],[RETURNS]])-(Table18[[#This Row],[EXCHANGED]]+Table18[[#This Row],[SALES]]+Table18[[#This Row],[ISSUES]])</f>
        <v>0</v>
      </c>
      <c r="I62" s="48"/>
      <c r="J62" s="51">
        <f t="shared" si="27"/>
        <v>0</v>
      </c>
      <c r="K62" s="48">
        <f>+'DAY5'!K62+'DAY6'!C62</f>
        <v>0</v>
      </c>
      <c r="L62" s="49">
        <f>+'DAY5'!L62+'DAY6'!D62</f>
        <v>0</v>
      </c>
      <c r="M62" s="50">
        <f>+'DAY5'!M62+'DAY6'!E62</f>
        <v>0</v>
      </c>
      <c r="N62" s="47">
        <f>+'DAY5'!N62+'DAY6'!F62</f>
        <v>0</v>
      </c>
      <c r="O62" s="209">
        <f>+'DAY5'!O62+'DAY6'!G62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209">
        <f t="shared" si="32"/>
        <v>0</v>
      </c>
      <c r="U62" s="54">
        <f t="shared" si="33"/>
        <v>0</v>
      </c>
    </row>
    <row r="63" spans="1:21" x14ac:dyDescent="0.25">
      <c r="A63" s="154" t="s">
        <v>109</v>
      </c>
      <c r="B63" s="47">
        <f>'DAY5'!H63</f>
        <v>0</v>
      </c>
      <c r="C63" s="48">
        <v>0</v>
      </c>
      <c r="D63" s="49">
        <v>0</v>
      </c>
      <c r="E63" s="50">
        <v>0</v>
      </c>
      <c r="F63" s="47">
        <v>0</v>
      </c>
      <c r="G63" s="209">
        <v>0</v>
      </c>
      <c r="H63" s="49">
        <f>+(Table18[[#This Row],[OPENING ]]+Table18[[#This Row],[RECEIPTS]]+Table18[[#This Row],[RETURNS]])-(Table18[[#This Row],[EXCHANGED]]+Table18[[#This Row],[SALES]]+Table18[[#This Row],[ISSUES]])</f>
        <v>0</v>
      </c>
      <c r="I63" s="48"/>
      <c r="J63" s="51">
        <f t="shared" si="27"/>
        <v>0</v>
      </c>
      <c r="K63" s="48">
        <f>+'DAY5'!K63+'DAY6'!C63</f>
        <v>0</v>
      </c>
      <c r="L63" s="49">
        <f>+'DAY5'!L63+'DAY6'!D63</f>
        <v>0</v>
      </c>
      <c r="M63" s="50">
        <f>+'DAY5'!M63+'DAY6'!E63</f>
        <v>0</v>
      </c>
      <c r="N63" s="47">
        <f>+'DAY5'!N63+'DAY6'!F63</f>
        <v>0</v>
      </c>
      <c r="O63" s="209">
        <f>+'DAY5'!O63+'DAY6'!G63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209">
        <f t="shared" si="32"/>
        <v>0</v>
      </c>
      <c r="U63" s="54">
        <f t="shared" si="33"/>
        <v>0</v>
      </c>
    </row>
    <row r="64" spans="1:21" x14ac:dyDescent="0.25">
      <c r="A64" s="154" t="s">
        <v>112</v>
      </c>
      <c r="B64" s="47">
        <f>'DAY5'!H64</f>
        <v>0</v>
      </c>
      <c r="C64" s="48">
        <v>0</v>
      </c>
      <c r="D64" s="49">
        <v>0</v>
      </c>
      <c r="E64" s="50">
        <v>0</v>
      </c>
      <c r="F64" s="47">
        <v>0</v>
      </c>
      <c r="G64" s="209">
        <v>0</v>
      </c>
      <c r="H64" s="49">
        <f>+(Table18[[#This Row],[OPENING ]]+Table18[[#This Row],[RECEIPTS]]+Table18[[#This Row],[RETURNS]])-(Table18[[#This Row],[EXCHANGED]]+Table18[[#This Row],[SALES]]+Table18[[#This Row],[ISSUES]])</f>
        <v>0</v>
      </c>
      <c r="I64" s="48"/>
      <c r="J64" s="51">
        <f t="shared" si="27"/>
        <v>0</v>
      </c>
      <c r="K64" s="48">
        <f>+'DAY5'!K64+'DAY6'!C64</f>
        <v>0</v>
      </c>
      <c r="L64" s="49">
        <f>+'DAY5'!L64+'DAY6'!D64</f>
        <v>0</v>
      </c>
      <c r="M64" s="50">
        <f>+'DAY5'!M64+'DAY6'!E64</f>
        <v>0</v>
      </c>
      <c r="N64" s="47">
        <f>+'DAY5'!N64+'DAY6'!F64</f>
        <v>0</v>
      </c>
      <c r="O64" s="209">
        <f>+'DAY5'!O64+'DAY6'!G64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209">
        <f t="shared" si="32"/>
        <v>0</v>
      </c>
      <c r="U64" s="54">
        <f t="shared" si="33"/>
        <v>0</v>
      </c>
    </row>
    <row r="65" spans="1:21" x14ac:dyDescent="0.25">
      <c r="A65" s="154" t="s">
        <v>115</v>
      </c>
      <c r="B65" s="47">
        <f>'DAY5'!H65</f>
        <v>0</v>
      </c>
      <c r="C65" s="48">
        <v>0</v>
      </c>
      <c r="D65" s="49">
        <v>0</v>
      </c>
      <c r="E65" s="50">
        <v>0</v>
      </c>
      <c r="F65" s="47">
        <v>0</v>
      </c>
      <c r="G65" s="209">
        <v>0</v>
      </c>
      <c r="H65" s="49">
        <f>+(Table18[[#This Row],[OPENING ]]+Table18[[#This Row],[RECEIPTS]]+Table18[[#This Row],[RETURNS]])-(Table18[[#This Row],[EXCHANGED]]+Table18[[#This Row],[SALES]]+Table18[[#This Row],[ISSUES]])</f>
        <v>0</v>
      </c>
      <c r="I65" s="48"/>
      <c r="J65" s="51">
        <f t="shared" si="27"/>
        <v>0</v>
      </c>
      <c r="K65" s="48">
        <f>+'DAY5'!K65+'DAY6'!C65</f>
        <v>0</v>
      </c>
      <c r="L65" s="49">
        <f>+'DAY5'!L65+'DAY6'!D65</f>
        <v>0</v>
      </c>
      <c r="M65" s="50">
        <f>+'DAY5'!M65+'DAY6'!E65</f>
        <v>0</v>
      </c>
      <c r="N65" s="47">
        <f>+'DAY5'!N65+'DAY6'!F65</f>
        <v>0</v>
      </c>
      <c r="O65" s="209">
        <f>+'DAY5'!O65+'DAY6'!G65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209">
        <f t="shared" si="32"/>
        <v>0</v>
      </c>
      <c r="U65" s="54">
        <f t="shared" si="33"/>
        <v>0</v>
      </c>
    </row>
    <row r="66" spans="1:21" x14ac:dyDescent="0.25">
      <c r="A66" s="154" t="s">
        <v>116</v>
      </c>
      <c r="B66" s="47">
        <f>'DAY5'!H66</f>
        <v>2006.84</v>
      </c>
      <c r="C66" s="48">
        <v>0</v>
      </c>
      <c r="D66" s="49">
        <v>0</v>
      </c>
      <c r="E66" s="50">
        <v>0</v>
      </c>
      <c r="F66" s="47">
        <v>0</v>
      </c>
      <c r="G66" s="209">
        <v>0</v>
      </c>
      <c r="H66" s="49">
        <f>+(Table18[[#This Row],[OPENING ]]+Table18[[#This Row],[RECEIPTS]]+Table18[[#This Row],[RETURNS]])-(Table18[[#This Row],[EXCHANGED]]+Table18[[#This Row],[SALES]]+Table18[[#This Row],[ISSUES]])</f>
        <v>2006.84</v>
      </c>
      <c r="I66" s="48">
        <v>2006.84</v>
      </c>
      <c r="J66" s="51">
        <f t="shared" si="27"/>
        <v>0</v>
      </c>
      <c r="K66" s="48">
        <f>+'DAY5'!K66+'DAY6'!C66</f>
        <v>0</v>
      </c>
      <c r="L66" s="49">
        <f>+'DAY5'!L66+'DAY6'!D66</f>
        <v>0</v>
      </c>
      <c r="M66" s="50">
        <f>+'DAY5'!M66+'DAY6'!E66</f>
        <v>0</v>
      </c>
      <c r="N66" s="47">
        <f>+'DAY5'!N66+'DAY6'!F66</f>
        <v>0</v>
      </c>
      <c r="O66" s="209">
        <f>+'DAY5'!O66+'DAY6'!G66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209">
        <f t="shared" si="32"/>
        <v>0</v>
      </c>
      <c r="U66" s="54">
        <f t="shared" si="33"/>
        <v>0</v>
      </c>
    </row>
    <row r="67" spans="1:21" x14ac:dyDescent="0.25">
      <c r="A67" s="154" t="s">
        <v>121</v>
      </c>
      <c r="B67" s="47">
        <f>'DAY5'!H67</f>
        <v>0</v>
      </c>
      <c r="C67" s="48">
        <v>0</v>
      </c>
      <c r="D67" s="49">
        <v>0</v>
      </c>
      <c r="E67" s="50">
        <v>0</v>
      </c>
      <c r="F67" s="47">
        <v>0</v>
      </c>
      <c r="G67" s="209">
        <v>0</v>
      </c>
      <c r="H67" s="49">
        <f>+(Table18[[#This Row],[OPENING ]]+Table18[[#This Row],[RECEIPTS]]+Table18[[#This Row],[RETURNS]])-(Table18[[#This Row],[EXCHANGED]]+Table18[[#This Row],[SALES]]+Table18[[#This Row],[ISSUES]])</f>
        <v>0</v>
      </c>
      <c r="I67" s="48"/>
      <c r="J67" s="51">
        <f t="shared" si="27"/>
        <v>0</v>
      </c>
      <c r="K67" s="48">
        <f>+'DAY5'!K67+'DAY6'!C67</f>
        <v>0</v>
      </c>
      <c r="L67" s="49">
        <f>+'DAY5'!L67+'DAY6'!D67</f>
        <v>0</v>
      </c>
      <c r="M67" s="50">
        <f>+'DAY5'!M67+'DAY6'!E67</f>
        <v>0</v>
      </c>
      <c r="N67" s="47">
        <f>+'DAY5'!N67+'DAY6'!F67</f>
        <v>0</v>
      </c>
      <c r="O67" s="209">
        <f>+'DAY5'!O67+'DAY6'!G67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209">
        <f t="shared" si="32"/>
        <v>0</v>
      </c>
      <c r="U67" s="54">
        <f t="shared" si="33"/>
        <v>0</v>
      </c>
    </row>
    <row r="68" spans="1:21" x14ac:dyDescent="0.25">
      <c r="A68" s="154" t="s">
        <v>120</v>
      </c>
      <c r="B68" s="47">
        <f>'DAY5'!H68</f>
        <v>150.30000000000001</v>
      </c>
      <c r="C68" s="48">
        <v>0</v>
      </c>
      <c r="D68" s="49">
        <v>0</v>
      </c>
      <c r="E68" s="50">
        <v>0</v>
      </c>
      <c r="F68" s="47">
        <v>0</v>
      </c>
      <c r="G68" s="209">
        <v>0</v>
      </c>
      <c r="H68" s="49">
        <f>+(Table18[[#This Row],[OPENING ]]+Table18[[#This Row],[RECEIPTS]]+Table18[[#This Row],[RETURNS]])-(Table18[[#This Row],[EXCHANGED]]+Table18[[#This Row],[SALES]]+Table18[[#This Row],[ISSUES]])</f>
        <v>150.30000000000001</v>
      </c>
      <c r="I68" s="48">
        <v>150.30000000000001</v>
      </c>
      <c r="J68" s="51">
        <f t="shared" si="27"/>
        <v>0</v>
      </c>
      <c r="K68" s="48">
        <f>+'DAY5'!K68+'DAY6'!C68</f>
        <v>0</v>
      </c>
      <c r="L68" s="49">
        <f>+'DAY5'!L68+'DAY6'!D68</f>
        <v>0</v>
      </c>
      <c r="M68" s="50">
        <f>+'DAY5'!M68+'DAY6'!E68</f>
        <v>0</v>
      </c>
      <c r="N68" s="47">
        <f>+'DAY5'!N68+'DAY6'!F68</f>
        <v>0</v>
      </c>
      <c r="O68" s="209">
        <f>+'DAY5'!O68+'DAY6'!G68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209">
        <f t="shared" si="32"/>
        <v>0</v>
      </c>
      <c r="U68" s="54">
        <f t="shared" si="33"/>
        <v>0</v>
      </c>
    </row>
    <row r="69" spans="1:21" x14ac:dyDescent="0.25">
      <c r="A69" s="154" t="s">
        <v>122</v>
      </c>
      <c r="B69" s="47">
        <f>'DAY5'!H69</f>
        <v>1155.9000000000001</v>
      </c>
      <c r="C69" s="48">
        <v>0</v>
      </c>
      <c r="D69" s="49">
        <v>0</v>
      </c>
      <c r="E69" s="50">
        <v>0</v>
      </c>
      <c r="F69" s="47">
        <v>0</v>
      </c>
      <c r="G69" s="209">
        <v>553.79999999999995</v>
      </c>
      <c r="H69" s="49">
        <f>+(Table18[[#This Row],[OPENING ]]+Table18[[#This Row],[RECEIPTS]]+Table18[[#This Row],[RETURNS]])-(Table18[[#This Row],[EXCHANGED]]+Table18[[#This Row],[SALES]]+Table18[[#This Row],[ISSUES]])</f>
        <v>602.10000000000014</v>
      </c>
      <c r="I69" s="48">
        <v>602.1</v>
      </c>
      <c r="J69" s="51">
        <f t="shared" si="27"/>
        <v>0</v>
      </c>
      <c r="K69" s="48">
        <f>+'DAY5'!K69+'DAY6'!C69</f>
        <v>0</v>
      </c>
      <c r="L69" s="49">
        <f>+'DAY5'!L69+'DAY6'!D69</f>
        <v>138.30000000000001</v>
      </c>
      <c r="M69" s="50">
        <f>+'DAY5'!M69+'DAY6'!E69</f>
        <v>0</v>
      </c>
      <c r="N69" s="47">
        <f>+'DAY5'!N69+'DAY6'!F69</f>
        <v>0</v>
      </c>
      <c r="O69" s="209">
        <f>+'DAY5'!O69+'DAY6'!G69</f>
        <v>553.79999999999995</v>
      </c>
      <c r="P69" s="48">
        <f t="shared" si="28"/>
        <v>0</v>
      </c>
      <c r="Q69" s="49">
        <f t="shared" si="29"/>
        <v>23.05</v>
      </c>
      <c r="R69" s="50">
        <f t="shared" si="30"/>
        <v>0</v>
      </c>
      <c r="S69" s="47">
        <f t="shared" si="31"/>
        <v>0</v>
      </c>
      <c r="T69" s="209">
        <f t="shared" si="32"/>
        <v>92.3</v>
      </c>
      <c r="U69" s="54">
        <f t="shared" si="33"/>
        <v>5.2197659297789354</v>
      </c>
    </row>
    <row r="70" spans="1:21" x14ac:dyDescent="0.25">
      <c r="A70" s="154" t="s">
        <v>137</v>
      </c>
      <c r="B70" s="47">
        <f>'DAY5'!H70</f>
        <v>0</v>
      </c>
      <c r="C70" s="48">
        <v>0</v>
      </c>
      <c r="D70" s="49">
        <v>0</v>
      </c>
      <c r="E70" s="50">
        <v>0</v>
      </c>
      <c r="F70" s="47">
        <v>0</v>
      </c>
      <c r="G70" s="209">
        <v>0</v>
      </c>
      <c r="H70" s="49">
        <f>+(Table18[[#This Row],[OPENING ]]+Table18[[#This Row],[RECEIPTS]]+Table18[[#This Row],[RETURNS]])-(Table18[[#This Row],[EXCHANGED]]+Table18[[#This Row],[SALES]]+Table18[[#This Row],[ISSUES]])</f>
        <v>0</v>
      </c>
      <c r="I70" s="48"/>
      <c r="J70" s="51">
        <f t="shared" si="27"/>
        <v>0</v>
      </c>
      <c r="K70" s="48">
        <f>+'DAY5'!K70+'DAY6'!C70</f>
        <v>0</v>
      </c>
      <c r="L70" s="49">
        <f>+'DAY5'!L70+'DAY6'!D70</f>
        <v>0</v>
      </c>
      <c r="M70" s="50">
        <f>+'DAY5'!M70+'DAY6'!E70</f>
        <v>0</v>
      </c>
      <c r="N70" s="47">
        <f>+'DAY5'!N70+'DAY6'!F70</f>
        <v>0</v>
      </c>
      <c r="O70" s="209">
        <f>+'DAY5'!O70+'DAY6'!G70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209">
        <f t="shared" si="32"/>
        <v>0</v>
      </c>
      <c r="U70" s="54">
        <f t="shared" si="33"/>
        <v>0</v>
      </c>
    </row>
    <row r="71" spans="1:21" x14ac:dyDescent="0.25">
      <c r="A71" s="154" t="s">
        <v>141</v>
      </c>
      <c r="B71" s="47">
        <f>'DAY5'!H71</f>
        <v>187.6</v>
      </c>
      <c r="C71" s="48">
        <v>0</v>
      </c>
      <c r="D71" s="49">
        <v>0</v>
      </c>
      <c r="E71" s="50">
        <v>0</v>
      </c>
      <c r="F71" s="47">
        <v>0</v>
      </c>
      <c r="G71" s="209">
        <v>0</v>
      </c>
      <c r="H71" s="49">
        <f>+(Table18[[#This Row],[OPENING ]]+Table18[[#This Row],[RECEIPTS]]+Table18[[#This Row],[RETURNS]])-(Table18[[#This Row],[EXCHANGED]]+Table18[[#This Row],[SALES]]+Table18[[#This Row],[ISSUES]])</f>
        <v>187.6</v>
      </c>
      <c r="I71" s="48">
        <v>187.6</v>
      </c>
      <c r="J71" s="51">
        <f t="shared" si="27"/>
        <v>0</v>
      </c>
      <c r="K71" s="48">
        <f>+'DAY5'!K71+'DAY6'!C71</f>
        <v>0</v>
      </c>
      <c r="L71" s="49">
        <f>+'DAY5'!L71+'DAY6'!D71</f>
        <v>0</v>
      </c>
      <c r="M71" s="50">
        <f>+'DAY5'!M71+'DAY6'!E71</f>
        <v>0</v>
      </c>
      <c r="N71" s="47">
        <f>+'DAY5'!N71+'DAY6'!F71</f>
        <v>0</v>
      </c>
      <c r="O71" s="209">
        <f>+'DAY5'!O71+'DAY6'!G71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209">
        <f t="shared" si="32"/>
        <v>0</v>
      </c>
      <c r="U71" s="54">
        <f t="shared" si="33"/>
        <v>0</v>
      </c>
    </row>
    <row r="72" spans="1:21" ht="15.75" thickBot="1" x14ac:dyDescent="0.3">
      <c r="A72" s="154" t="s">
        <v>142</v>
      </c>
      <c r="B72" s="47">
        <f>'DAY5'!H72</f>
        <v>1809</v>
      </c>
      <c r="C72" s="48">
        <v>0</v>
      </c>
      <c r="D72" s="49">
        <v>0</v>
      </c>
      <c r="E72" s="50">
        <v>0</v>
      </c>
      <c r="F72" s="47">
        <v>0</v>
      </c>
      <c r="G72" s="209">
        <v>0</v>
      </c>
      <c r="H72" s="49">
        <f>+(Table18[[#This Row],[OPENING ]]+Table18[[#This Row],[RECEIPTS]]+Table18[[#This Row],[RETURNS]])-(Table18[[#This Row],[EXCHANGED]]+Table18[[#This Row],[SALES]]+Table18[[#This Row],[ISSUES]])</f>
        <v>1809</v>
      </c>
      <c r="I72" s="48">
        <v>1809</v>
      </c>
      <c r="J72" s="51">
        <f t="shared" si="27"/>
        <v>0</v>
      </c>
      <c r="K72" s="48">
        <f>+'DAY5'!K72+'DAY6'!C72</f>
        <v>0</v>
      </c>
      <c r="L72" s="49">
        <f>+'DAY5'!L72+'DAY6'!D72</f>
        <v>79</v>
      </c>
      <c r="M72" s="50">
        <f>+'DAY5'!M72+'DAY6'!E72</f>
        <v>0</v>
      </c>
      <c r="N72" s="47">
        <f>+'DAY5'!N72+'DAY6'!F72</f>
        <v>0</v>
      </c>
      <c r="O72" s="209">
        <f>+'DAY5'!O72+'DAY6'!G72</f>
        <v>0</v>
      </c>
      <c r="P72" s="48">
        <f t="shared" si="28"/>
        <v>0</v>
      </c>
      <c r="Q72" s="49">
        <f t="shared" si="29"/>
        <v>13.166666666666666</v>
      </c>
      <c r="R72" s="50">
        <f t="shared" si="30"/>
        <v>0</v>
      </c>
      <c r="S72" s="47">
        <f t="shared" si="31"/>
        <v>0</v>
      </c>
      <c r="T72" s="209">
        <f t="shared" si="32"/>
        <v>0</v>
      </c>
      <c r="U72" s="54">
        <f t="shared" si="33"/>
        <v>137.39240506329114</v>
      </c>
    </row>
    <row r="73" spans="1:21" ht="17.25" thickBot="1" x14ac:dyDescent="0.35">
      <c r="A73" s="85" t="s">
        <v>37</v>
      </c>
      <c r="B73" s="242">
        <f>SUM(B41:B72)</f>
        <v>8001.4400000000005</v>
      </c>
      <c r="C73" s="242">
        <f t="shared" ref="C73:U73" si="34">SUM(C41:C72)</f>
        <v>0</v>
      </c>
      <c r="D73" s="242">
        <f t="shared" si="34"/>
        <v>0</v>
      </c>
      <c r="E73" s="242">
        <f t="shared" si="34"/>
        <v>0</v>
      </c>
      <c r="F73" s="242">
        <f t="shared" si="34"/>
        <v>0</v>
      </c>
      <c r="G73" s="242">
        <f t="shared" si="34"/>
        <v>605.79999999999995</v>
      </c>
      <c r="H73" s="242">
        <f t="shared" si="34"/>
        <v>7395.6400000000012</v>
      </c>
      <c r="I73" s="242">
        <f t="shared" si="34"/>
        <v>7395.6400000000012</v>
      </c>
      <c r="J73" s="242">
        <f t="shared" si="34"/>
        <v>0</v>
      </c>
      <c r="K73" s="242">
        <f t="shared" si="34"/>
        <v>3087.4</v>
      </c>
      <c r="L73" s="242">
        <f t="shared" si="34"/>
        <v>217.3</v>
      </c>
      <c r="M73" s="242">
        <f t="shared" si="34"/>
        <v>0</v>
      </c>
      <c r="N73" s="242">
        <f t="shared" si="34"/>
        <v>0</v>
      </c>
      <c r="O73" s="242">
        <f t="shared" si="34"/>
        <v>1639.4</v>
      </c>
      <c r="P73" s="242">
        <f t="shared" si="34"/>
        <v>514.56666666666661</v>
      </c>
      <c r="Q73" s="242">
        <f t="shared" si="34"/>
        <v>36.216666666666669</v>
      </c>
      <c r="R73" s="242">
        <f t="shared" si="34"/>
        <v>0</v>
      </c>
      <c r="S73" s="242">
        <f t="shared" si="34"/>
        <v>0</v>
      </c>
      <c r="T73" s="242">
        <f t="shared" si="34"/>
        <v>273.23333333333335</v>
      </c>
      <c r="U73" s="242">
        <f t="shared" si="34"/>
        <v>200.02726065542868</v>
      </c>
    </row>
    <row r="74" spans="1:21" ht="15.75" x14ac:dyDescent="0.3">
      <c r="A74" s="78"/>
      <c r="B74" s="249"/>
      <c r="C74" s="250"/>
      <c r="D74" s="194"/>
      <c r="E74" s="195"/>
      <c r="F74" s="196"/>
      <c r="G74" s="259"/>
      <c r="H74" s="252"/>
      <c r="I74" s="250"/>
      <c r="J74" s="253"/>
      <c r="K74" s="250"/>
      <c r="L74" s="194"/>
      <c r="M74" s="195"/>
      <c r="N74" s="196"/>
      <c r="O74" s="260"/>
      <c r="P74" s="240"/>
      <c r="Q74" s="194"/>
      <c r="R74" s="195"/>
      <c r="S74" s="196"/>
      <c r="T74" s="259"/>
      <c r="U74" s="236"/>
    </row>
    <row r="75" spans="1:21" x14ac:dyDescent="0.25">
      <c r="A75" s="55" t="s">
        <v>38</v>
      </c>
      <c r="B75" s="47"/>
      <c r="C75" s="48"/>
      <c r="D75" s="49"/>
      <c r="E75" s="50"/>
      <c r="F75" s="47"/>
      <c r="G75" s="209"/>
      <c r="H75" s="49"/>
      <c r="I75" s="48"/>
      <c r="J75" s="51"/>
      <c r="K75" s="48"/>
      <c r="L75" s="49"/>
      <c r="M75" s="50"/>
      <c r="N75" s="47"/>
      <c r="O75" s="209"/>
      <c r="P75" s="48"/>
      <c r="Q75" s="49"/>
      <c r="R75" s="50"/>
      <c r="S75" s="47"/>
      <c r="T75" s="209"/>
      <c r="U75" s="54"/>
    </row>
    <row r="76" spans="1:21" x14ac:dyDescent="0.25">
      <c r="A76" s="152" t="s">
        <v>44</v>
      </c>
      <c r="B76" s="47">
        <f>'DAY5'!H76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209">
        <v>0</v>
      </c>
      <c r="H76" s="49">
        <f>+(Table18[[#This Row],[OPENING ]]+Table18[[#This Row],[RECEIPTS]]+Table18[[#This Row],[RETURNS]])-(Table18[[#This Row],[EXCHANGED]]+Table18[[#This Row],[SALES]]+Table18[[#This Row],[ISSUES]])</f>
        <v>1267.3399999999999</v>
      </c>
      <c r="I76" s="48">
        <v>1267.3399999999999</v>
      </c>
      <c r="J76" s="51">
        <f t="shared" si="0"/>
        <v>0</v>
      </c>
      <c r="K76" s="48">
        <f>+'DAY5'!K76+'DAY6'!C76</f>
        <v>0</v>
      </c>
      <c r="L76" s="49">
        <f>+'DAY5'!L76+'DAY6'!D76</f>
        <v>0</v>
      </c>
      <c r="M76" s="50">
        <f>+'DAY5'!M76+'DAY6'!E76</f>
        <v>0</v>
      </c>
      <c r="N76" s="47">
        <f>+'DAY5'!N76+'DAY6'!F76</f>
        <v>0</v>
      </c>
      <c r="O76" s="209">
        <f>+'DAY5'!O76+'DAY6'!G76</f>
        <v>0</v>
      </c>
      <c r="P76" s="48">
        <f>+K76/6</f>
        <v>0</v>
      </c>
      <c r="Q76" s="49">
        <f>+L76/6</f>
        <v>0</v>
      </c>
      <c r="R76" s="50">
        <f>+M76/6</f>
        <v>0</v>
      </c>
      <c r="S76" s="47">
        <f>+N76/6</f>
        <v>0</v>
      </c>
      <c r="T76" s="209">
        <f>+O76/6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'DAY5'!H77</f>
        <v>96.1</v>
      </c>
      <c r="C77" s="48">
        <v>0</v>
      </c>
      <c r="D77" s="49">
        <v>0</v>
      </c>
      <c r="E77" s="50">
        <v>0</v>
      </c>
      <c r="F77" s="47">
        <v>0</v>
      </c>
      <c r="G77" s="209">
        <v>0</v>
      </c>
      <c r="H77" s="49">
        <f>+(Table18[[#This Row],[OPENING ]]+Table18[[#This Row],[RECEIPTS]]+Table18[[#This Row],[RETURNS]])-(Table18[[#This Row],[EXCHANGED]]+Table18[[#This Row],[SALES]]+Table18[[#This Row],[ISSUES]])</f>
        <v>96.1</v>
      </c>
      <c r="I77" s="48">
        <v>96.1</v>
      </c>
      <c r="J77" s="51">
        <f t="shared" si="0"/>
        <v>0</v>
      </c>
      <c r="K77" s="48">
        <f>+'DAY5'!K77+'DAY6'!C77</f>
        <v>0</v>
      </c>
      <c r="L77" s="49">
        <f>+'DAY5'!L77+'DAY6'!D77</f>
        <v>0</v>
      </c>
      <c r="M77" s="50">
        <f>+'DAY5'!M77+'DAY6'!E77</f>
        <v>0</v>
      </c>
      <c r="N77" s="47">
        <f>+'DAY5'!N77+'DAY6'!F77</f>
        <v>0</v>
      </c>
      <c r="O77" s="209">
        <f>+'DAY5'!O77+'DAY6'!G77</f>
        <v>0</v>
      </c>
      <c r="P77" s="48">
        <f t="shared" ref="P77:P87" si="35">+K77/6</f>
        <v>0</v>
      </c>
      <c r="Q77" s="49">
        <f t="shared" ref="Q77:Q87" si="36">+L77/6</f>
        <v>0</v>
      </c>
      <c r="R77" s="50">
        <f t="shared" ref="R77:R87" si="37">+M77/6</f>
        <v>0</v>
      </c>
      <c r="S77" s="47">
        <f t="shared" ref="S77:S87" si="38">+N77/6</f>
        <v>0</v>
      </c>
      <c r="T77" s="209">
        <f t="shared" ref="T77:T87" si="39">+O77/6</f>
        <v>0</v>
      </c>
      <c r="U77" s="54">
        <f t="shared" si="1"/>
        <v>0</v>
      </c>
    </row>
    <row r="78" spans="1:21" x14ac:dyDescent="0.25">
      <c r="A78" s="192" t="s">
        <v>166</v>
      </c>
      <c r="B78" s="47">
        <f>'DAY5'!H78</f>
        <v>0</v>
      </c>
      <c r="C78" s="48">
        <v>0</v>
      </c>
      <c r="D78" s="49">
        <v>0</v>
      </c>
      <c r="E78" s="50">
        <v>0</v>
      </c>
      <c r="F78" s="47">
        <v>0</v>
      </c>
      <c r="G78" s="209">
        <v>0</v>
      </c>
      <c r="H78" s="49">
        <f>+(Table18[[#This Row],[OPENING ]]+Table18[[#This Row],[RECEIPTS]]+Table18[[#This Row],[RETURNS]])-(Table18[[#This Row],[EXCHANGED]]+Table18[[#This Row],[SALES]]+Table18[[#This Row],[ISSUES]])</f>
        <v>0</v>
      </c>
      <c r="I78" s="48"/>
      <c r="J78" s="51">
        <f t="shared" si="0"/>
        <v>0</v>
      </c>
      <c r="K78" s="48">
        <f>+'DAY5'!K78+'DAY6'!C78</f>
        <v>0</v>
      </c>
      <c r="L78" s="49">
        <f>+'DAY5'!L78+'DAY6'!D78</f>
        <v>0</v>
      </c>
      <c r="M78" s="50">
        <f>+'DAY5'!M78+'DAY6'!E78</f>
        <v>0</v>
      </c>
      <c r="N78" s="47">
        <f>+'DAY5'!N78+'DAY6'!F78</f>
        <v>0</v>
      </c>
      <c r="O78" s="209">
        <f>+'DAY5'!O78+'DAY6'!G78</f>
        <v>0</v>
      </c>
      <c r="P78" s="48">
        <f t="shared" si="35"/>
        <v>0</v>
      </c>
      <c r="Q78" s="49">
        <f t="shared" si="36"/>
        <v>0</v>
      </c>
      <c r="R78" s="50">
        <f t="shared" si="37"/>
        <v>0</v>
      </c>
      <c r="S78" s="47">
        <f t="shared" si="38"/>
        <v>0</v>
      </c>
      <c r="T78" s="209">
        <f t="shared" si="39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'DAY5'!H79</f>
        <v>0</v>
      </c>
      <c r="C79" s="48">
        <v>0</v>
      </c>
      <c r="D79" s="49">
        <v>0</v>
      </c>
      <c r="E79" s="50">
        <v>0</v>
      </c>
      <c r="F79" s="47">
        <v>0</v>
      </c>
      <c r="G79" s="209">
        <v>0</v>
      </c>
      <c r="H79" s="49">
        <f>+(Table18[[#This Row],[OPENING ]]+Table18[[#This Row],[RECEIPTS]]+Table18[[#This Row],[RETURNS]])-(Table18[[#This Row],[EXCHANGED]]+Table18[[#This Row],[SALES]]+Table18[[#This Row],[ISSUES]])</f>
        <v>0</v>
      </c>
      <c r="I79" s="48"/>
      <c r="J79" s="51">
        <f t="shared" si="0"/>
        <v>0</v>
      </c>
      <c r="K79" s="48">
        <f>+'DAY5'!K79+'DAY6'!C79</f>
        <v>0</v>
      </c>
      <c r="L79" s="49">
        <f>+'DAY5'!L79+'DAY6'!D79</f>
        <v>0</v>
      </c>
      <c r="M79" s="50">
        <f>+'DAY5'!M79+'DAY6'!E79</f>
        <v>0</v>
      </c>
      <c r="N79" s="47">
        <f>+'DAY5'!N79+'DAY6'!F79</f>
        <v>0</v>
      </c>
      <c r="O79" s="209">
        <f>+'DAY5'!O79+'DAY6'!G79</f>
        <v>0</v>
      </c>
      <c r="P79" s="48">
        <f t="shared" si="35"/>
        <v>0</v>
      </c>
      <c r="Q79" s="49">
        <f t="shared" si="36"/>
        <v>0</v>
      </c>
      <c r="R79" s="50">
        <f t="shared" si="37"/>
        <v>0</v>
      </c>
      <c r="S79" s="47">
        <f t="shared" si="38"/>
        <v>0</v>
      </c>
      <c r="T79" s="209">
        <f t="shared" si="39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'DAY5'!H80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209">
        <v>0</v>
      </c>
      <c r="H80" s="49">
        <f>+(Table18[[#This Row],[OPENING ]]+Table18[[#This Row],[RECEIPTS]]+Table18[[#This Row],[RETURNS]])-(Table18[[#This Row],[EXCHANGED]]+Table18[[#This Row],[SALES]]+Table18[[#This Row],[ISSUES]])</f>
        <v>1289.1400000000001</v>
      </c>
      <c r="I80" s="48">
        <v>1289.1400000000001</v>
      </c>
      <c r="J80" s="51">
        <f t="shared" si="0"/>
        <v>0</v>
      </c>
      <c r="K80" s="48">
        <f>+'DAY5'!K80+'DAY6'!C80</f>
        <v>0</v>
      </c>
      <c r="L80" s="49">
        <f>+'DAY5'!L80+'DAY6'!D80</f>
        <v>0</v>
      </c>
      <c r="M80" s="50">
        <f>+'DAY5'!M80+'DAY6'!E80</f>
        <v>0</v>
      </c>
      <c r="N80" s="47">
        <f>+'DAY5'!N80+'DAY6'!F80</f>
        <v>0</v>
      </c>
      <c r="O80" s="209">
        <f>+'DAY5'!O80+'DAY6'!G80</f>
        <v>0</v>
      </c>
      <c r="P80" s="48">
        <f t="shared" si="35"/>
        <v>0</v>
      </c>
      <c r="Q80" s="49">
        <f t="shared" si="36"/>
        <v>0</v>
      </c>
      <c r="R80" s="50">
        <f t="shared" si="37"/>
        <v>0</v>
      </c>
      <c r="S80" s="47">
        <f t="shared" si="38"/>
        <v>0</v>
      </c>
      <c r="T80" s="209">
        <f t="shared" si="39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'DAY5'!H81</f>
        <v>64.75</v>
      </c>
      <c r="C81" s="48">
        <v>0</v>
      </c>
      <c r="D81" s="49">
        <v>0</v>
      </c>
      <c r="E81" s="50">
        <v>0</v>
      </c>
      <c r="F81" s="47">
        <v>0</v>
      </c>
      <c r="G81" s="209">
        <v>0</v>
      </c>
      <c r="H81" s="49">
        <f>+(Table18[[#This Row],[OPENING ]]+Table18[[#This Row],[RECEIPTS]]+Table18[[#This Row],[RETURNS]])-(Table18[[#This Row],[EXCHANGED]]+Table18[[#This Row],[SALES]]+Table18[[#This Row],[ISSUES]])</f>
        <v>64.75</v>
      </c>
      <c r="I81" s="48">
        <v>64.75</v>
      </c>
      <c r="J81" s="51">
        <f t="shared" si="0"/>
        <v>0</v>
      </c>
      <c r="K81" s="48">
        <f>+'DAY5'!K81+'DAY6'!C81</f>
        <v>0</v>
      </c>
      <c r="L81" s="49">
        <f>+'DAY5'!L81+'DAY6'!D81</f>
        <v>0</v>
      </c>
      <c r="M81" s="50">
        <f>+'DAY5'!M81+'DAY6'!E81</f>
        <v>0</v>
      </c>
      <c r="N81" s="47">
        <f>+'DAY5'!N81+'DAY6'!F81</f>
        <v>0</v>
      </c>
      <c r="O81" s="209">
        <f>+'DAY5'!O81+'DAY6'!G81</f>
        <v>0</v>
      </c>
      <c r="P81" s="48">
        <f t="shared" si="35"/>
        <v>0</v>
      </c>
      <c r="Q81" s="49">
        <f t="shared" si="36"/>
        <v>0</v>
      </c>
      <c r="R81" s="50">
        <f t="shared" si="37"/>
        <v>0</v>
      </c>
      <c r="S81" s="47">
        <f t="shared" si="38"/>
        <v>0</v>
      </c>
      <c r="T81" s="209">
        <f t="shared" si="39"/>
        <v>0</v>
      </c>
      <c r="U81" s="54">
        <f t="shared" si="1"/>
        <v>0</v>
      </c>
    </row>
    <row r="82" spans="1:21" x14ac:dyDescent="0.25">
      <c r="A82" s="153" t="s">
        <v>45</v>
      </c>
      <c r="B82" s="47"/>
      <c r="C82" s="48"/>
      <c r="D82" s="49"/>
      <c r="E82" s="50"/>
      <c r="F82" s="47"/>
      <c r="G82" s="209"/>
      <c r="H82" s="49"/>
      <c r="I82" s="48"/>
      <c r="J82" s="51"/>
      <c r="K82" s="48"/>
      <c r="L82" s="49"/>
      <c r="M82" s="50"/>
      <c r="N82" s="47"/>
      <c r="O82" s="209"/>
      <c r="P82" s="48"/>
      <c r="Q82" s="49"/>
      <c r="R82" s="50"/>
      <c r="S82" s="47"/>
      <c r="T82" s="209"/>
      <c r="U82" s="54"/>
    </row>
    <row r="83" spans="1:21" x14ac:dyDescent="0.25">
      <c r="A83" s="152" t="s">
        <v>71</v>
      </c>
      <c r="B83" s="47">
        <f>'DAY5'!H83</f>
        <v>497.9</v>
      </c>
      <c r="C83" s="48">
        <v>0</v>
      </c>
      <c r="D83" s="49">
        <v>0</v>
      </c>
      <c r="E83" s="50">
        <v>0</v>
      </c>
      <c r="F83" s="47">
        <v>0</v>
      </c>
      <c r="G83" s="209">
        <v>0</v>
      </c>
      <c r="H83" s="49">
        <f>+(Table18[[#This Row],[OPENING ]]+Table18[[#This Row],[RECEIPTS]]+Table18[[#This Row],[RETURNS]])-(Table18[[#This Row],[EXCHANGED]]+Table18[[#This Row],[SALES]]+Table18[[#This Row],[ISSUES]])</f>
        <v>497.9</v>
      </c>
      <c r="I83" s="48">
        <v>497.9</v>
      </c>
      <c r="J83" s="51">
        <f t="shared" si="0"/>
        <v>0</v>
      </c>
      <c r="K83" s="48">
        <f>+'DAY5'!K83+'DAY6'!C83</f>
        <v>0</v>
      </c>
      <c r="L83" s="49">
        <f>+'DAY5'!L83+'DAY6'!D83</f>
        <v>0</v>
      </c>
      <c r="M83" s="50">
        <f>+'DAY5'!M83+'DAY6'!E83</f>
        <v>0</v>
      </c>
      <c r="N83" s="47">
        <f>+'DAY5'!N83+'DAY6'!F83</f>
        <v>0</v>
      </c>
      <c r="O83" s="209">
        <f>+'DAY5'!O83+'DAY6'!G83</f>
        <v>0</v>
      </c>
      <c r="P83" s="48">
        <f t="shared" si="35"/>
        <v>0</v>
      </c>
      <c r="Q83" s="49">
        <f t="shared" si="36"/>
        <v>0</v>
      </c>
      <c r="R83" s="50">
        <f t="shared" si="37"/>
        <v>0</v>
      </c>
      <c r="S83" s="47">
        <f t="shared" si="38"/>
        <v>0</v>
      </c>
      <c r="T83" s="209">
        <f t="shared" si="39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'DAY5'!H84</f>
        <v>424.4</v>
      </c>
      <c r="C84" s="48">
        <v>0</v>
      </c>
      <c r="D84" s="49">
        <v>0</v>
      </c>
      <c r="E84" s="50">
        <v>0</v>
      </c>
      <c r="F84" s="47">
        <v>0</v>
      </c>
      <c r="G84" s="209">
        <v>0</v>
      </c>
      <c r="H84" s="49">
        <f>+(Table18[[#This Row],[OPENING ]]+Table18[[#This Row],[RECEIPTS]]+Table18[[#This Row],[RETURNS]])-(Table18[[#This Row],[EXCHANGED]]+Table18[[#This Row],[SALES]]+Table18[[#This Row],[ISSUES]])</f>
        <v>424.4</v>
      </c>
      <c r="I84" s="48">
        <v>424.4</v>
      </c>
      <c r="J84" s="51">
        <f t="shared" si="0"/>
        <v>0</v>
      </c>
      <c r="K84" s="48">
        <f>+'DAY5'!K84+'DAY6'!C84</f>
        <v>0</v>
      </c>
      <c r="L84" s="49">
        <f>+'DAY5'!L84+'DAY6'!D84</f>
        <v>0</v>
      </c>
      <c r="M84" s="50">
        <f>+'DAY5'!M84+'DAY6'!E84</f>
        <v>0</v>
      </c>
      <c r="N84" s="47">
        <f>+'DAY5'!N84+'DAY6'!F84</f>
        <v>0</v>
      </c>
      <c r="O84" s="209">
        <f>+'DAY5'!O84+'DAY6'!G84</f>
        <v>0</v>
      </c>
      <c r="P84" s="48">
        <f t="shared" si="35"/>
        <v>0</v>
      </c>
      <c r="Q84" s="49">
        <f t="shared" si="36"/>
        <v>0</v>
      </c>
      <c r="R84" s="50">
        <f t="shared" si="37"/>
        <v>0</v>
      </c>
      <c r="S84" s="47">
        <f t="shared" si="38"/>
        <v>0</v>
      </c>
      <c r="T84" s="209">
        <f t="shared" si="39"/>
        <v>0</v>
      </c>
      <c r="U84" s="54">
        <f t="shared" si="1"/>
        <v>0</v>
      </c>
    </row>
    <row r="85" spans="1:21" x14ac:dyDescent="0.25">
      <c r="A85" s="53"/>
      <c r="B85" s="47">
        <f>'DAY5'!H85</f>
        <v>0</v>
      </c>
      <c r="C85" s="48">
        <v>0</v>
      </c>
      <c r="D85" s="49">
        <v>0</v>
      </c>
      <c r="E85" s="50">
        <v>0</v>
      </c>
      <c r="F85" s="47">
        <v>0</v>
      </c>
      <c r="G85" s="209">
        <v>0</v>
      </c>
      <c r="H85" s="49">
        <f>+(Table18[[#This Row],[OPENING ]]+Table18[[#This Row],[RECEIPTS]]+Table18[[#This Row],[RETURNS]])-(Table18[[#This Row],[EXCHANGED]]+Table18[[#This Row],[SALES]]+Table18[[#This Row],[ISSUES]])</f>
        <v>0</v>
      </c>
      <c r="I85" s="48">
        <v>0</v>
      </c>
      <c r="J85" s="51">
        <f t="shared" si="0"/>
        <v>0</v>
      </c>
      <c r="K85" s="48">
        <f>+'DAY5'!K85+'DAY6'!C85</f>
        <v>0</v>
      </c>
      <c r="L85" s="49">
        <f>+'DAY5'!L85+'DAY6'!D85</f>
        <v>0</v>
      </c>
      <c r="M85" s="50">
        <f>+'DAY5'!M85+'DAY6'!E85</f>
        <v>0</v>
      </c>
      <c r="N85" s="47">
        <f>+'DAY5'!N85+'DAY6'!F85</f>
        <v>0</v>
      </c>
      <c r="O85" s="209">
        <f>+'DAY5'!O85+'DAY6'!G85</f>
        <v>0</v>
      </c>
      <c r="P85" s="48">
        <f t="shared" si="35"/>
        <v>0</v>
      </c>
      <c r="Q85" s="49">
        <f t="shared" si="36"/>
        <v>0</v>
      </c>
      <c r="R85" s="50">
        <f t="shared" si="37"/>
        <v>0</v>
      </c>
      <c r="S85" s="47">
        <f t="shared" si="38"/>
        <v>0</v>
      </c>
      <c r="T85" s="209">
        <f t="shared" si="39"/>
        <v>0</v>
      </c>
      <c r="U85" s="54">
        <f t="shared" si="1"/>
        <v>0</v>
      </c>
    </row>
    <row r="86" spans="1:21" x14ac:dyDescent="0.25">
      <c r="A86" s="152" t="s">
        <v>158</v>
      </c>
      <c r="B86" s="47">
        <f>'DAY5'!H86</f>
        <v>263.8</v>
      </c>
      <c r="C86" s="48">
        <v>0</v>
      </c>
      <c r="D86" s="49">
        <v>0</v>
      </c>
      <c r="E86" s="50">
        <v>0</v>
      </c>
      <c r="F86" s="47">
        <v>0</v>
      </c>
      <c r="G86" s="209">
        <v>0</v>
      </c>
      <c r="H86" s="49">
        <f>+(Table18[[#This Row],[OPENING ]]+Table18[[#This Row],[RECEIPTS]]+Table18[[#This Row],[RETURNS]])-(Table18[[#This Row],[EXCHANGED]]+Table18[[#This Row],[SALES]]+Table18[[#This Row],[ISSUES]])</f>
        <v>263.8</v>
      </c>
      <c r="I86" s="48">
        <v>263.8</v>
      </c>
      <c r="J86" s="51">
        <f t="shared" si="0"/>
        <v>0</v>
      </c>
      <c r="K86" s="48">
        <f>+'DAY5'!K86+'DAY6'!C86</f>
        <v>0</v>
      </c>
      <c r="L86" s="49">
        <f>+'DAY5'!L86+'DAY6'!D86</f>
        <v>0</v>
      </c>
      <c r="M86" s="50">
        <f>+'DAY5'!M86+'DAY6'!E86</f>
        <v>0</v>
      </c>
      <c r="N86" s="47">
        <f>+'DAY5'!N86+'DAY6'!F86</f>
        <v>0</v>
      </c>
      <c r="O86" s="209">
        <f>+'DAY5'!O86+'DAY6'!G86</f>
        <v>0</v>
      </c>
      <c r="P86" s="48">
        <f t="shared" si="35"/>
        <v>0</v>
      </c>
      <c r="Q86" s="49">
        <f t="shared" si="36"/>
        <v>0</v>
      </c>
      <c r="R86" s="50">
        <f t="shared" si="37"/>
        <v>0</v>
      </c>
      <c r="S86" s="47">
        <f t="shared" si="38"/>
        <v>0</v>
      </c>
      <c r="T86" s="209">
        <f t="shared" si="39"/>
        <v>0</v>
      </c>
      <c r="U86" s="54">
        <f t="shared" si="1"/>
        <v>0</v>
      </c>
    </row>
    <row r="87" spans="1:21" x14ac:dyDescent="0.25">
      <c r="A87" s="53"/>
      <c r="B87" s="47">
        <f>'DAY5'!H87</f>
        <v>0</v>
      </c>
      <c r="C87" s="48">
        <v>0</v>
      </c>
      <c r="D87" s="49">
        <v>0</v>
      </c>
      <c r="E87" s="50">
        <v>0</v>
      </c>
      <c r="F87" s="47">
        <v>0</v>
      </c>
      <c r="G87" s="209">
        <v>0</v>
      </c>
      <c r="H87" s="49">
        <f>+(Table18[[#This Row],[OPENING ]]+Table18[[#This Row],[RECEIPTS]]+Table18[[#This Row],[RETURNS]])-(Table18[[#This Row],[EXCHANGED]]+Table18[[#This Row],[SALES]]+Table18[[#This Row],[ISSUES]])</f>
        <v>0</v>
      </c>
      <c r="I87" s="48">
        <v>0</v>
      </c>
      <c r="J87" s="51">
        <f t="shared" si="0"/>
        <v>0</v>
      </c>
      <c r="K87" s="48">
        <f>+'DAY5'!K87+'DAY6'!C87</f>
        <v>0</v>
      </c>
      <c r="L87" s="49">
        <f>+'DAY5'!L87+'DAY6'!D87</f>
        <v>0</v>
      </c>
      <c r="M87" s="50">
        <f>+'DAY5'!M87+'DAY6'!E87</f>
        <v>0</v>
      </c>
      <c r="N87" s="47">
        <f>+'DAY5'!N87+'DAY6'!F87</f>
        <v>0</v>
      </c>
      <c r="O87" s="209">
        <f>+'DAY5'!O87+'DAY6'!G87</f>
        <v>0</v>
      </c>
      <c r="P87" s="48">
        <f t="shared" si="35"/>
        <v>0</v>
      </c>
      <c r="Q87" s="49">
        <f t="shared" si="36"/>
        <v>0</v>
      </c>
      <c r="R87" s="50">
        <f t="shared" si="37"/>
        <v>0</v>
      </c>
      <c r="S87" s="47">
        <f t="shared" si="38"/>
        <v>0</v>
      </c>
      <c r="T87" s="209">
        <f t="shared" si="39"/>
        <v>0</v>
      </c>
      <c r="U87" s="54">
        <f t="shared" si="1"/>
        <v>0</v>
      </c>
    </row>
    <row r="88" spans="1:21" x14ac:dyDescent="0.25">
      <c r="A88" s="53"/>
      <c r="B88" s="47">
        <f>'DAY5'!H88</f>
        <v>0</v>
      </c>
      <c r="C88" s="48">
        <v>0</v>
      </c>
      <c r="D88" s="49">
        <v>0</v>
      </c>
      <c r="E88" s="50">
        <v>0</v>
      </c>
      <c r="F88" s="47">
        <v>0</v>
      </c>
      <c r="G88" s="209">
        <v>0</v>
      </c>
      <c r="H88" s="49">
        <f>+(Table18[[#This Row],[OPENING ]]+Table18[[#This Row],[RECEIPTS]]+Table18[[#This Row],[RETURNS]])-(Table18[[#This Row],[EXCHANGED]]+Table18[[#This Row],[SALES]]+Table18[[#This Row],[ISSUES]])</f>
        <v>0</v>
      </c>
      <c r="I88" s="48">
        <v>0</v>
      </c>
      <c r="J88" s="51">
        <f t="shared" ref="J88" si="40">+I88-H88</f>
        <v>0</v>
      </c>
      <c r="K88" s="48">
        <f>+'DAY5'!K88+'DAY6'!C88</f>
        <v>0</v>
      </c>
      <c r="L88" s="49">
        <f>+'DAY5'!L88+'DAY6'!D88</f>
        <v>0</v>
      </c>
      <c r="M88" s="50">
        <f>+'DAY5'!M88+'DAY6'!E88</f>
        <v>0</v>
      </c>
      <c r="N88" s="47">
        <f>+'DAY5'!N88+'DAY6'!F88</f>
        <v>0</v>
      </c>
      <c r="O88" s="209">
        <f>+'DAY5'!O88+'DAY6'!G88</f>
        <v>0</v>
      </c>
      <c r="P88" s="48">
        <f t="shared" ref="P88" si="41">+K88/6</f>
        <v>0</v>
      </c>
      <c r="Q88" s="49">
        <f t="shared" ref="Q88" si="42">+L88/6</f>
        <v>0</v>
      </c>
      <c r="R88" s="50">
        <f t="shared" ref="R88" si="43">+M88/6</f>
        <v>0</v>
      </c>
      <c r="S88" s="47">
        <f t="shared" ref="S88" si="44">+N88/6</f>
        <v>0</v>
      </c>
      <c r="T88" s="209">
        <f t="shared" ref="T88" si="45">+O88/6</f>
        <v>0</v>
      </c>
      <c r="U88" s="54">
        <f t="shared" ref="U88" si="46">IFERROR(+H88/(P88+Q88+R88+S88+T88),0)</f>
        <v>0</v>
      </c>
    </row>
    <row r="89" spans="1:21" x14ac:dyDescent="0.25">
      <c r="A89" s="152" t="s">
        <v>167</v>
      </c>
      <c r="B89" s="47">
        <f>'DAY5'!H89</f>
        <v>0</v>
      </c>
      <c r="C89" s="48">
        <v>0</v>
      </c>
      <c r="D89" s="49">
        <v>0</v>
      </c>
      <c r="E89" s="50">
        <v>0</v>
      </c>
      <c r="F89" s="47">
        <v>0</v>
      </c>
      <c r="G89" s="209">
        <v>0</v>
      </c>
      <c r="H89" s="49">
        <f>+(Table18[[#This Row],[OPENING ]]+Table18[[#This Row],[RECEIPTS]]+Table18[[#This Row],[RETURNS]])-(Table18[[#This Row],[EXCHANGED]]+Table18[[#This Row],[SALES]]+Table18[[#This Row],[ISSUES]])</f>
        <v>0</v>
      </c>
      <c r="I89" s="48">
        <v>0</v>
      </c>
      <c r="J89" s="51">
        <f t="shared" ref="J89" si="47">+I89-H89</f>
        <v>0</v>
      </c>
      <c r="K89" s="48">
        <f>+'DAY5'!K89+'DAY6'!C89</f>
        <v>0</v>
      </c>
      <c r="L89" s="49">
        <f>+'DAY5'!L89+'DAY6'!D89</f>
        <v>0</v>
      </c>
      <c r="M89" s="50">
        <f>+'DAY5'!M89+'DAY6'!E89</f>
        <v>0</v>
      </c>
      <c r="N89" s="47">
        <f>+'DAY5'!N89+'DAY6'!F89</f>
        <v>0</v>
      </c>
      <c r="O89" s="209">
        <f>+'DAY5'!O89+'DAY6'!G89</f>
        <v>0</v>
      </c>
      <c r="P89" s="48">
        <f t="shared" ref="P89" si="48">+K89/6</f>
        <v>0</v>
      </c>
      <c r="Q89" s="49">
        <f t="shared" ref="Q89" si="49">+L89/6</f>
        <v>0</v>
      </c>
      <c r="R89" s="50">
        <f t="shared" ref="R89" si="50">+M89/6</f>
        <v>0</v>
      </c>
      <c r="S89" s="47">
        <f t="shared" ref="S89" si="51">+N89/6</f>
        <v>0</v>
      </c>
      <c r="T89" s="209">
        <f t="shared" ref="T89" si="52">+O89/6</f>
        <v>0</v>
      </c>
      <c r="U89" s="54">
        <f t="shared" ref="U89" si="53">IFERROR(+H89/(P89+Q89+R89+S89+T89),0)</f>
        <v>0</v>
      </c>
    </row>
    <row r="90" spans="1:21" x14ac:dyDescent="0.25">
      <c r="A90" s="53"/>
      <c r="B90" s="47">
        <f>'DAY5'!H90</f>
        <v>0</v>
      </c>
      <c r="C90" s="48">
        <v>0</v>
      </c>
      <c r="D90" s="49">
        <v>0</v>
      </c>
      <c r="E90" s="50">
        <v>0</v>
      </c>
      <c r="F90" s="47">
        <v>0</v>
      </c>
      <c r="G90" s="209">
        <v>0</v>
      </c>
      <c r="H90" s="49">
        <f>+(Table18[[#This Row],[OPENING ]]+Table18[[#This Row],[RECEIPTS]]+Table18[[#This Row],[RETURNS]])-(Table18[[#This Row],[EXCHANGED]]+Table18[[#This Row],[SALES]]+Table18[[#This Row],[ISSUES]])</f>
        <v>0</v>
      </c>
      <c r="I90" s="48"/>
      <c r="J90" s="51">
        <f t="shared" ref="J90:J100" si="54">+I90-H90</f>
        <v>0</v>
      </c>
      <c r="K90" s="48">
        <f>+'DAY5'!K90+'DAY6'!C90</f>
        <v>0</v>
      </c>
      <c r="L90" s="49">
        <f>+'DAY5'!L90+'DAY6'!D90</f>
        <v>0</v>
      </c>
      <c r="M90" s="50">
        <f>+'DAY5'!M90+'DAY6'!E90</f>
        <v>0</v>
      </c>
      <c r="N90" s="47">
        <f>+'DAY5'!N90+'DAY6'!F90</f>
        <v>0</v>
      </c>
      <c r="O90" s="209">
        <f>+'DAY5'!O90+'DAY6'!G90</f>
        <v>0</v>
      </c>
      <c r="P90" s="48">
        <f t="shared" ref="P90:P100" si="55">+K90/6</f>
        <v>0</v>
      </c>
      <c r="Q90" s="49">
        <f t="shared" ref="Q90:Q100" si="56">+L90/6</f>
        <v>0</v>
      </c>
      <c r="R90" s="50">
        <f t="shared" ref="R90:R100" si="57">+M90/6</f>
        <v>0</v>
      </c>
      <c r="S90" s="47">
        <f t="shared" ref="S90:S100" si="58">+N90/6</f>
        <v>0</v>
      </c>
      <c r="T90" s="209">
        <f t="shared" ref="T90:T100" si="59">+O90/6</f>
        <v>0</v>
      </c>
      <c r="U90" s="54">
        <f t="shared" ref="U90:U100" si="60">IFERROR(+H90/(P90+Q90+R90+S90+T90),0)</f>
        <v>0</v>
      </c>
    </row>
    <row r="91" spans="1:21" x14ac:dyDescent="0.25">
      <c r="A91" s="152" t="s">
        <v>168</v>
      </c>
      <c r="B91" s="47">
        <f>'DAY5'!H91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209">
        <v>0</v>
      </c>
      <c r="H91" s="49">
        <f>+(Table18[[#This Row],[OPENING ]]+Table18[[#This Row],[RECEIPTS]]+Table18[[#This Row],[RETURNS]])-(Table18[[#This Row],[EXCHANGED]]+Table18[[#This Row],[SALES]]+Table18[[#This Row],[ISSUES]])</f>
        <v>551.20000000000005</v>
      </c>
      <c r="I91" s="48">
        <v>551.20000000000005</v>
      </c>
      <c r="J91" s="51">
        <f t="shared" si="54"/>
        <v>0</v>
      </c>
      <c r="K91" s="48">
        <f>+'DAY5'!K91+'DAY6'!C91</f>
        <v>0</v>
      </c>
      <c r="L91" s="49">
        <f>+'DAY5'!L91+'DAY6'!D91</f>
        <v>0</v>
      </c>
      <c r="M91" s="50">
        <f>+'DAY5'!M91+'DAY6'!E91</f>
        <v>0</v>
      </c>
      <c r="N91" s="47">
        <f>+'DAY5'!N91+'DAY6'!F91</f>
        <v>0</v>
      </c>
      <c r="O91" s="209">
        <f>+'DAY5'!O91+'DAY6'!G91</f>
        <v>0</v>
      </c>
      <c r="P91" s="48">
        <f t="shared" si="55"/>
        <v>0</v>
      </c>
      <c r="Q91" s="49">
        <f t="shared" si="56"/>
        <v>0</v>
      </c>
      <c r="R91" s="50">
        <f t="shared" si="57"/>
        <v>0</v>
      </c>
      <c r="S91" s="47">
        <f t="shared" si="58"/>
        <v>0</v>
      </c>
      <c r="T91" s="209">
        <f t="shared" si="59"/>
        <v>0</v>
      </c>
      <c r="U91" s="54">
        <f t="shared" si="60"/>
        <v>0</v>
      </c>
    </row>
    <row r="92" spans="1:21" x14ac:dyDescent="0.25">
      <c r="A92" s="152" t="s">
        <v>169</v>
      </c>
      <c r="B92" s="47">
        <f>'DAY5'!H92</f>
        <v>200.8</v>
      </c>
      <c r="C92" s="48">
        <v>0</v>
      </c>
      <c r="D92" s="49">
        <v>0</v>
      </c>
      <c r="E92" s="50">
        <v>0</v>
      </c>
      <c r="F92" s="47">
        <v>0</v>
      </c>
      <c r="G92" s="209">
        <v>0</v>
      </c>
      <c r="H92" s="49">
        <f>+(Table18[[#This Row],[OPENING ]]+Table18[[#This Row],[RECEIPTS]]+Table18[[#This Row],[RETURNS]])-(Table18[[#This Row],[EXCHANGED]]+Table18[[#This Row],[SALES]]+Table18[[#This Row],[ISSUES]])</f>
        <v>200.8</v>
      </c>
      <c r="I92" s="48">
        <v>200.8</v>
      </c>
      <c r="J92" s="51">
        <f t="shared" si="54"/>
        <v>0</v>
      </c>
      <c r="K92" s="48">
        <f>+'DAY5'!K92+'DAY6'!C92</f>
        <v>0</v>
      </c>
      <c r="L92" s="49">
        <f>+'DAY5'!L92+'DAY6'!D92</f>
        <v>0</v>
      </c>
      <c r="M92" s="50">
        <f>+'DAY5'!M92+'DAY6'!E92</f>
        <v>0</v>
      </c>
      <c r="N92" s="47">
        <f>+'DAY5'!N92+'DAY6'!F92</f>
        <v>0</v>
      </c>
      <c r="O92" s="209">
        <f>+'DAY5'!O92+'DAY6'!G92</f>
        <v>0</v>
      </c>
      <c r="P92" s="48">
        <f t="shared" si="55"/>
        <v>0</v>
      </c>
      <c r="Q92" s="49">
        <f t="shared" si="56"/>
        <v>0</v>
      </c>
      <c r="R92" s="50">
        <f t="shared" si="57"/>
        <v>0</v>
      </c>
      <c r="S92" s="47">
        <f t="shared" si="58"/>
        <v>0</v>
      </c>
      <c r="T92" s="209">
        <f t="shared" si="59"/>
        <v>0</v>
      </c>
      <c r="U92" s="54">
        <f t="shared" si="60"/>
        <v>0</v>
      </c>
    </row>
    <row r="93" spans="1:21" x14ac:dyDescent="0.25">
      <c r="A93" s="53"/>
      <c r="B93" s="47">
        <f>'DAY5'!H93</f>
        <v>0</v>
      </c>
      <c r="C93" s="48">
        <v>0</v>
      </c>
      <c r="D93" s="49">
        <v>0</v>
      </c>
      <c r="E93" s="50">
        <v>0</v>
      </c>
      <c r="F93" s="47">
        <v>0</v>
      </c>
      <c r="G93" s="209">
        <v>0</v>
      </c>
      <c r="H93" s="49">
        <f>+(Table18[[#This Row],[OPENING ]]+Table18[[#This Row],[RECEIPTS]]+Table18[[#This Row],[RETURNS]])-(Table18[[#This Row],[EXCHANGED]]+Table18[[#This Row],[SALES]]+Table18[[#This Row],[ISSUES]])</f>
        <v>0</v>
      </c>
      <c r="I93" s="48"/>
      <c r="J93" s="51">
        <f t="shared" si="54"/>
        <v>0</v>
      </c>
      <c r="K93" s="48">
        <f>+'DAY5'!K93+'DAY6'!C93</f>
        <v>0</v>
      </c>
      <c r="L93" s="49">
        <f>+'DAY5'!L93+'DAY6'!D93</f>
        <v>138</v>
      </c>
      <c r="M93" s="50">
        <f>+'DAY5'!M93+'DAY6'!E93</f>
        <v>0</v>
      </c>
      <c r="N93" s="47">
        <f>+'DAY5'!N93+'DAY6'!F93</f>
        <v>0</v>
      </c>
      <c r="O93" s="209">
        <f>+'DAY5'!O93+'DAY6'!G93</f>
        <v>851.44</v>
      </c>
      <c r="P93" s="48">
        <f t="shared" si="55"/>
        <v>0</v>
      </c>
      <c r="Q93" s="49">
        <f t="shared" si="56"/>
        <v>23</v>
      </c>
      <c r="R93" s="50">
        <f t="shared" si="57"/>
        <v>0</v>
      </c>
      <c r="S93" s="47">
        <f t="shared" si="58"/>
        <v>0</v>
      </c>
      <c r="T93" s="209">
        <f t="shared" si="59"/>
        <v>141.90666666666667</v>
      </c>
      <c r="U93" s="54">
        <f t="shared" si="60"/>
        <v>0</v>
      </c>
    </row>
    <row r="94" spans="1:21" x14ac:dyDescent="0.25">
      <c r="A94" s="53"/>
      <c r="B94" s="47">
        <f>'DAY5'!H94</f>
        <v>0</v>
      </c>
      <c r="C94" s="48">
        <v>0</v>
      </c>
      <c r="D94" s="49">
        <v>0</v>
      </c>
      <c r="E94" s="50">
        <v>0</v>
      </c>
      <c r="F94" s="47">
        <v>0</v>
      </c>
      <c r="G94" s="209">
        <v>0</v>
      </c>
      <c r="H94" s="49">
        <f>+(Table18[[#This Row],[OPENING ]]+Table18[[#This Row],[RECEIPTS]]+Table18[[#This Row],[RETURNS]])-(Table18[[#This Row],[EXCHANGED]]+Table18[[#This Row],[SALES]]+Table18[[#This Row],[ISSUES]])</f>
        <v>0</v>
      </c>
      <c r="I94" s="48"/>
      <c r="J94" s="51">
        <f t="shared" si="54"/>
        <v>0</v>
      </c>
      <c r="K94" s="48">
        <f>+'DAY5'!K94+'DAY6'!C94</f>
        <v>0</v>
      </c>
      <c r="L94" s="49">
        <f>+'DAY5'!L94+'DAY6'!D94</f>
        <v>0</v>
      </c>
      <c r="M94" s="50">
        <f>+'DAY5'!M94+'DAY6'!E94</f>
        <v>0</v>
      </c>
      <c r="N94" s="47">
        <f>+'DAY5'!N94+'DAY6'!F94</f>
        <v>0</v>
      </c>
      <c r="O94" s="209">
        <f>+'DAY5'!O94+'DAY6'!G94</f>
        <v>0</v>
      </c>
      <c r="P94" s="48">
        <f t="shared" si="55"/>
        <v>0</v>
      </c>
      <c r="Q94" s="49">
        <f t="shared" si="56"/>
        <v>0</v>
      </c>
      <c r="R94" s="50">
        <f t="shared" si="57"/>
        <v>0</v>
      </c>
      <c r="S94" s="47">
        <f t="shared" si="58"/>
        <v>0</v>
      </c>
      <c r="T94" s="209">
        <f t="shared" si="59"/>
        <v>0</v>
      </c>
      <c r="U94" s="54">
        <f t="shared" si="60"/>
        <v>0</v>
      </c>
    </row>
    <row r="95" spans="1:21" x14ac:dyDescent="0.25">
      <c r="A95" s="53"/>
      <c r="B95" s="47">
        <f>'DAY5'!H95</f>
        <v>0</v>
      </c>
      <c r="C95" s="48">
        <v>0</v>
      </c>
      <c r="D95" s="49">
        <v>0</v>
      </c>
      <c r="E95" s="50">
        <v>0</v>
      </c>
      <c r="F95" s="47">
        <v>0</v>
      </c>
      <c r="G95" s="209">
        <v>0</v>
      </c>
      <c r="H95" s="49">
        <f>+(Table18[[#This Row],[OPENING ]]+Table18[[#This Row],[RECEIPTS]]+Table18[[#This Row],[RETURNS]])-(Table18[[#This Row],[EXCHANGED]]+Table18[[#This Row],[SALES]]+Table18[[#This Row],[ISSUES]])</f>
        <v>0</v>
      </c>
      <c r="I95" s="48"/>
      <c r="J95" s="51">
        <f t="shared" si="54"/>
        <v>0</v>
      </c>
      <c r="K95" s="48">
        <f>+'DAY5'!K95+'DAY6'!C95</f>
        <v>0</v>
      </c>
      <c r="L95" s="49">
        <f>+'DAY5'!L95+'DAY6'!D95</f>
        <v>0</v>
      </c>
      <c r="M95" s="50">
        <f>+'DAY5'!M95+'DAY6'!E95</f>
        <v>0</v>
      </c>
      <c r="N95" s="47">
        <f>+'DAY5'!N95+'DAY6'!F95</f>
        <v>0</v>
      </c>
      <c r="O95" s="209">
        <f>+'DAY5'!O95+'DAY6'!G95</f>
        <v>0</v>
      </c>
      <c r="P95" s="48">
        <f t="shared" si="55"/>
        <v>0</v>
      </c>
      <c r="Q95" s="49">
        <f t="shared" si="56"/>
        <v>0</v>
      </c>
      <c r="R95" s="50">
        <f t="shared" si="57"/>
        <v>0</v>
      </c>
      <c r="S95" s="47">
        <f t="shared" si="58"/>
        <v>0</v>
      </c>
      <c r="T95" s="209">
        <f t="shared" si="59"/>
        <v>0</v>
      </c>
      <c r="U95" s="54">
        <f t="shared" si="60"/>
        <v>0</v>
      </c>
    </row>
    <row r="96" spans="1:21" x14ac:dyDescent="0.25">
      <c r="A96" s="53"/>
      <c r="B96" s="47">
        <f>'DAY5'!H96</f>
        <v>0</v>
      </c>
      <c r="C96" s="48">
        <v>0</v>
      </c>
      <c r="D96" s="49">
        <v>0</v>
      </c>
      <c r="E96" s="50">
        <v>0</v>
      </c>
      <c r="F96" s="47">
        <v>0</v>
      </c>
      <c r="G96" s="209">
        <v>0</v>
      </c>
      <c r="H96" s="49">
        <f>+(Table18[[#This Row],[OPENING ]]+Table18[[#This Row],[RECEIPTS]]+Table18[[#This Row],[RETURNS]])-(Table18[[#This Row],[EXCHANGED]]+Table18[[#This Row],[SALES]]+Table18[[#This Row],[ISSUES]])</f>
        <v>0</v>
      </c>
      <c r="I96" s="48"/>
      <c r="J96" s="51">
        <f t="shared" si="54"/>
        <v>0</v>
      </c>
      <c r="K96" s="48">
        <f>+'DAY5'!K96+'DAY6'!C96</f>
        <v>0</v>
      </c>
      <c r="L96" s="49">
        <f>+'DAY5'!L96+'DAY6'!D96</f>
        <v>0</v>
      </c>
      <c r="M96" s="50">
        <f>+'DAY5'!M96+'DAY6'!E96</f>
        <v>0</v>
      </c>
      <c r="N96" s="47">
        <f>+'DAY5'!N96+'DAY6'!F96</f>
        <v>0</v>
      </c>
      <c r="O96" s="209">
        <f>+'DAY5'!O96+'DAY6'!G96</f>
        <v>0</v>
      </c>
      <c r="P96" s="48">
        <f t="shared" si="55"/>
        <v>0</v>
      </c>
      <c r="Q96" s="49">
        <f t="shared" si="56"/>
        <v>0</v>
      </c>
      <c r="R96" s="50">
        <f t="shared" si="57"/>
        <v>0</v>
      </c>
      <c r="S96" s="47">
        <f t="shared" si="58"/>
        <v>0</v>
      </c>
      <c r="T96" s="209">
        <f t="shared" si="59"/>
        <v>0</v>
      </c>
      <c r="U96" s="54">
        <f t="shared" si="60"/>
        <v>0</v>
      </c>
    </row>
    <row r="97" spans="1:21" x14ac:dyDescent="0.25">
      <c r="A97" s="151" t="s">
        <v>41</v>
      </c>
      <c r="B97" s="47">
        <f>'DAY5'!H97</f>
        <v>0</v>
      </c>
      <c r="C97" s="48">
        <v>0</v>
      </c>
      <c r="D97" s="49">
        <v>0</v>
      </c>
      <c r="E97" s="50">
        <v>0</v>
      </c>
      <c r="F97" s="47">
        <v>0</v>
      </c>
      <c r="G97" s="209">
        <v>0</v>
      </c>
      <c r="H97" s="49">
        <f>+(Table18[[#This Row],[OPENING ]]+Table18[[#This Row],[RECEIPTS]]+Table18[[#This Row],[RETURNS]])-(Table18[[#This Row],[EXCHANGED]]+Table18[[#This Row],[SALES]]+Table18[[#This Row],[ISSUES]])</f>
        <v>0</v>
      </c>
      <c r="I97" s="48"/>
      <c r="J97" s="51">
        <f t="shared" si="54"/>
        <v>0</v>
      </c>
      <c r="K97" s="48">
        <f>+'DAY5'!K97+'DAY6'!C97</f>
        <v>0</v>
      </c>
      <c r="L97" s="49">
        <f>+'DAY5'!L97+'DAY6'!D97</f>
        <v>0</v>
      </c>
      <c r="M97" s="50">
        <f>+'DAY5'!M97+'DAY6'!E97</f>
        <v>0</v>
      </c>
      <c r="N97" s="47">
        <f>+'DAY5'!N97+'DAY6'!F97</f>
        <v>0</v>
      </c>
      <c r="O97" s="209">
        <f>+'DAY5'!O97+'DAY6'!G97</f>
        <v>0</v>
      </c>
      <c r="P97" s="48">
        <f t="shared" si="55"/>
        <v>0</v>
      </c>
      <c r="Q97" s="49">
        <f t="shared" si="56"/>
        <v>0</v>
      </c>
      <c r="R97" s="50">
        <f t="shared" si="57"/>
        <v>0</v>
      </c>
      <c r="S97" s="47">
        <f t="shared" si="58"/>
        <v>0</v>
      </c>
      <c r="T97" s="209">
        <f t="shared" si="59"/>
        <v>0</v>
      </c>
      <c r="U97" s="54">
        <f t="shared" si="60"/>
        <v>0</v>
      </c>
    </row>
    <row r="98" spans="1:21" x14ac:dyDescent="0.25">
      <c r="A98" s="153" t="s">
        <v>40</v>
      </c>
      <c r="B98" s="47">
        <f>'DAY5'!H98</f>
        <v>0</v>
      </c>
      <c r="C98" s="48">
        <v>0</v>
      </c>
      <c r="D98" s="49">
        <v>0</v>
      </c>
      <c r="E98" s="50">
        <v>0</v>
      </c>
      <c r="F98" s="47">
        <v>0</v>
      </c>
      <c r="G98" s="209">
        <v>0</v>
      </c>
      <c r="H98" s="49">
        <f>+(Table18[[#This Row],[OPENING ]]+Table18[[#This Row],[RECEIPTS]]+Table18[[#This Row],[RETURNS]])-(Table18[[#This Row],[EXCHANGED]]+Table18[[#This Row],[SALES]]+Table18[[#This Row],[ISSUES]])</f>
        <v>0</v>
      </c>
      <c r="I98" s="48"/>
      <c r="J98" s="51">
        <f t="shared" si="54"/>
        <v>0</v>
      </c>
      <c r="K98" s="48">
        <f>+'DAY5'!K98+'DAY6'!C98</f>
        <v>0</v>
      </c>
      <c r="L98" s="49">
        <f>+'DAY5'!L98+'DAY6'!D98</f>
        <v>0</v>
      </c>
      <c r="M98" s="50">
        <f>+'DAY5'!M98+'DAY6'!E98</f>
        <v>0</v>
      </c>
      <c r="N98" s="47">
        <f>+'DAY5'!N98+'DAY6'!F98</f>
        <v>0</v>
      </c>
      <c r="O98" s="209">
        <f>+'DAY5'!O98+'DAY6'!G98</f>
        <v>0</v>
      </c>
      <c r="P98" s="48">
        <f t="shared" si="55"/>
        <v>0</v>
      </c>
      <c r="Q98" s="49">
        <f t="shared" si="56"/>
        <v>0</v>
      </c>
      <c r="R98" s="50">
        <f t="shared" si="57"/>
        <v>0</v>
      </c>
      <c r="S98" s="47">
        <f t="shared" si="58"/>
        <v>0</v>
      </c>
      <c r="T98" s="209">
        <f t="shared" si="59"/>
        <v>0</v>
      </c>
      <c r="U98" s="54">
        <f t="shared" si="60"/>
        <v>0</v>
      </c>
    </row>
    <row r="99" spans="1:21" x14ac:dyDescent="0.25">
      <c r="A99" s="152" t="s">
        <v>42</v>
      </c>
      <c r="B99" s="47">
        <f>'DAY5'!H99</f>
        <v>0</v>
      </c>
      <c r="C99" s="48">
        <v>0</v>
      </c>
      <c r="D99" s="49">
        <v>0</v>
      </c>
      <c r="E99" s="50">
        <v>0</v>
      </c>
      <c r="F99" s="47">
        <v>0</v>
      </c>
      <c r="G99" s="209">
        <v>0</v>
      </c>
      <c r="H99" s="49">
        <f>+(Table18[[#This Row],[OPENING ]]+Table18[[#This Row],[RECEIPTS]]+Table18[[#This Row],[RETURNS]])-(Table18[[#This Row],[EXCHANGED]]+Table18[[#This Row],[SALES]]+Table18[[#This Row],[ISSUES]])</f>
        <v>0</v>
      </c>
      <c r="I99" s="48"/>
      <c r="J99" s="51">
        <f t="shared" si="54"/>
        <v>0</v>
      </c>
      <c r="K99" s="48">
        <f>+'DAY5'!K99+'DAY6'!C99</f>
        <v>0</v>
      </c>
      <c r="L99" s="49">
        <f>+'DAY5'!L99+'DAY6'!D99</f>
        <v>0</v>
      </c>
      <c r="M99" s="50">
        <f>+'DAY5'!M99+'DAY6'!E99</f>
        <v>0</v>
      </c>
      <c r="N99" s="47">
        <f>+'DAY5'!N99+'DAY6'!F99</f>
        <v>0</v>
      </c>
      <c r="O99" s="209">
        <f>+'DAY5'!O99+'DAY6'!G99</f>
        <v>0</v>
      </c>
      <c r="P99" s="48">
        <f t="shared" si="55"/>
        <v>0</v>
      </c>
      <c r="Q99" s="49">
        <f t="shared" si="56"/>
        <v>0</v>
      </c>
      <c r="R99" s="50">
        <f t="shared" si="57"/>
        <v>0</v>
      </c>
      <c r="S99" s="47">
        <f t="shared" si="58"/>
        <v>0</v>
      </c>
      <c r="T99" s="209">
        <f t="shared" si="59"/>
        <v>0</v>
      </c>
      <c r="U99" s="54">
        <f t="shared" si="60"/>
        <v>0</v>
      </c>
    </row>
    <row r="100" spans="1:21" x14ac:dyDescent="0.25">
      <c r="A100" s="152" t="s">
        <v>43</v>
      </c>
      <c r="B100" s="47">
        <f>'DAY5'!H100</f>
        <v>0</v>
      </c>
      <c r="C100" s="48">
        <v>0</v>
      </c>
      <c r="D100" s="49">
        <v>0</v>
      </c>
      <c r="E100" s="50">
        <v>0</v>
      </c>
      <c r="F100" s="47">
        <v>0</v>
      </c>
      <c r="G100" s="209">
        <v>0</v>
      </c>
      <c r="H100" s="49">
        <f>+(Table18[[#This Row],[OPENING ]]+Table18[[#This Row],[RECEIPTS]]+Table18[[#This Row],[RETURNS]])-(Table18[[#This Row],[EXCHANGED]]+Table18[[#This Row],[SALES]]+Table18[[#This Row],[ISSUES]])</f>
        <v>0</v>
      </c>
      <c r="I100" s="48"/>
      <c r="J100" s="51">
        <f t="shared" si="54"/>
        <v>0</v>
      </c>
      <c r="K100" s="48">
        <f>+'DAY5'!K100+'DAY6'!C100</f>
        <v>0</v>
      </c>
      <c r="L100" s="49">
        <f>+'DAY5'!L100+'DAY6'!D100</f>
        <v>0</v>
      </c>
      <c r="M100" s="50">
        <f>+'DAY5'!M100+'DAY6'!E100</f>
        <v>0</v>
      </c>
      <c r="N100" s="47">
        <f>+'DAY5'!N100+'DAY6'!F100</f>
        <v>0</v>
      </c>
      <c r="O100" s="209">
        <f>+'DAY5'!O100+'DAY6'!G100</f>
        <v>0</v>
      </c>
      <c r="P100" s="48">
        <f t="shared" si="55"/>
        <v>0</v>
      </c>
      <c r="Q100" s="49">
        <f t="shared" si="56"/>
        <v>0</v>
      </c>
      <c r="R100" s="50">
        <f t="shared" si="57"/>
        <v>0</v>
      </c>
      <c r="S100" s="47">
        <f t="shared" si="58"/>
        <v>0</v>
      </c>
      <c r="T100" s="209">
        <f t="shared" si="59"/>
        <v>0</v>
      </c>
      <c r="U100" s="54">
        <f t="shared" si="60"/>
        <v>0</v>
      </c>
    </row>
    <row r="101" spans="1:21" x14ac:dyDescent="0.25">
      <c r="A101" s="153"/>
      <c r="B101" s="47">
        <f>'DAY5'!H101</f>
        <v>0</v>
      </c>
      <c r="C101" s="48">
        <v>0</v>
      </c>
      <c r="D101" s="49">
        <v>0</v>
      </c>
      <c r="E101" s="50">
        <v>0</v>
      </c>
      <c r="F101" s="47">
        <v>0</v>
      </c>
      <c r="G101" s="209">
        <v>0</v>
      </c>
      <c r="H101" s="49">
        <f>+(Table18[[#This Row],[OPENING ]]+Table18[[#This Row],[RECEIPTS]]+Table18[[#This Row],[RETURNS]])-(Table18[[#This Row],[EXCHANGED]]+Table18[[#This Row],[SALES]]+Table18[[#This Row],[ISSUES]])</f>
        <v>0</v>
      </c>
      <c r="I101" s="48"/>
      <c r="J101" s="51">
        <f t="shared" ref="J101:J114" si="61">+I101-H101</f>
        <v>0</v>
      </c>
      <c r="K101" s="48">
        <f>+'DAY5'!K101+'DAY6'!C101</f>
        <v>0</v>
      </c>
      <c r="L101" s="49">
        <f>+'DAY5'!L101+'DAY6'!D101</f>
        <v>0</v>
      </c>
      <c r="M101" s="50">
        <f>+'DAY5'!M101+'DAY6'!E101</f>
        <v>0</v>
      </c>
      <c r="N101" s="47">
        <f>+'DAY5'!N101+'DAY6'!F101</f>
        <v>0</v>
      </c>
      <c r="O101" s="209">
        <f>+'DAY5'!O101+'DAY6'!G101</f>
        <v>0</v>
      </c>
      <c r="P101" s="48">
        <f t="shared" ref="P101:P114" si="62">+K101/6</f>
        <v>0</v>
      </c>
      <c r="Q101" s="49">
        <f t="shared" ref="Q101:Q114" si="63">+L101/6</f>
        <v>0</v>
      </c>
      <c r="R101" s="50">
        <f t="shared" ref="R101:R114" si="64">+M101/6</f>
        <v>0</v>
      </c>
      <c r="S101" s="47">
        <f t="shared" ref="S101:S114" si="65">+N101/6</f>
        <v>0</v>
      </c>
      <c r="T101" s="209">
        <f t="shared" ref="T101:T114" si="66">+O101/6</f>
        <v>0</v>
      </c>
      <c r="U101" s="54">
        <f t="shared" ref="U101:U114" si="67">IFERROR(+H101/(P101+Q101+R101+S101+T101),0)</f>
        <v>0</v>
      </c>
    </row>
    <row r="102" spans="1:21" x14ac:dyDescent="0.25">
      <c r="A102" s="152" t="s">
        <v>87</v>
      </c>
      <c r="B102" s="47">
        <f>'DAY5'!H102</f>
        <v>2355</v>
      </c>
      <c r="C102" s="48">
        <v>0</v>
      </c>
      <c r="D102" s="49">
        <v>0</v>
      </c>
      <c r="E102" s="50">
        <v>0</v>
      </c>
      <c r="F102" s="47">
        <v>0</v>
      </c>
      <c r="G102" s="209">
        <v>0</v>
      </c>
      <c r="H102" s="49">
        <f>+(Table18[[#This Row],[OPENING ]]+Table18[[#This Row],[RECEIPTS]]+Table18[[#This Row],[RETURNS]])-(Table18[[#This Row],[EXCHANGED]]+Table18[[#This Row],[SALES]]+Table18[[#This Row],[ISSUES]])</f>
        <v>2355</v>
      </c>
      <c r="I102" s="48">
        <v>2355</v>
      </c>
      <c r="J102" s="51">
        <f t="shared" si="61"/>
        <v>0</v>
      </c>
      <c r="K102" s="48">
        <f>+'DAY5'!K102+'DAY6'!C102</f>
        <v>0</v>
      </c>
      <c r="L102" s="49">
        <f>+'DAY5'!L102+'DAY6'!D102</f>
        <v>138</v>
      </c>
      <c r="M102" s="50">
        <f>+'DAY5'!M102+'DAY6'!E102</f>
        <v>0</v>
      </c>
      <c r="N102" s="47">
        <f>+'DAY5'!N102+'DAY6'!F102</f>
        <v>0</v>
      </c>
      <c r="O102" s="209">
        <f>+'DAY5'!O102+'DAY6'!G102</f>
        <v>851.44</v>
      </c>
      <c r="P102" s="48">
        <f t="shared" si="62"/>
        <v>0</v>
      </c>
      <c r="Q102" s="49">
        <f t="shared" si="63"/>
        <v>23</v>
      </c>
      <c r="R102" s="50">
        <f t="shared" si="64"/>
        <v>0</v>
      </c>
      <c r="S102" s="47">
        <f t="shared" si="65"/>
        <v>0</v>
      </c>
      <c r="T102" s="209">
        <f t="shared" si="66"/>
        <v>141.90666666666667</v>
      </c>
      <c r="U102" s="54">
        <f t="shared" si="67"/>
        <v>14.28080530401035</v>
      </c>
    </row>
    <row r="103" spans="1:21" x14ac:dyDescent="0.25">
      <c r="A103" s="152" t="s">
        <v>88</v>
      </c>
      <c r="B103" s="47">
        <f>'DAY5'!H103</f>
        <v>0</v>
      </c>
      <c r="C103" s="48">
        <v>0</v>
      </c>
      <c r="D103" s="49">
        <v>0</v>
      </c>
      <c r="E103" s="50">
        <v>0</v>
      </c>
      <c r="F103" s="47">
        <v>0</v>
      </c>
      <c r="G103" s="209">
        <v>0</v>
      </c>
      <c r="H103" s="49">
        <f>+(Table18[[#This Row],[OPENING ]]+Table18[[#This Row],[RECEIPTS]]+Table18[[#This Row],[RETURNS]])-(Table18[[#This Row],[EXCHANGED]]+Table18[[#This Row],[SALES]]+Table18[[#This Row],[ISSUES]])</f>
        <v>0</v>
      </c>
      <c r="I103" s="48"/>
      <c r="J103" s="51">
        <f t="shared" si="61"/>
        <v>0</v>
      </c>
      <c r="K103" s="48">
        <f>+'DAY5'!K103+'DAY6'!C103</f>
        <v>0</v>
      </c>
      <c r="L103" s="49">
        <f>+'DAY5'!L103+'DAY6'!D103</f>
        <v>0</v>
      </c>
      <c r="M103" s="50">
        <f>+'DAY5'!M103+'DAY6'!E103</f>
        <v>0</v>
      </c>
      <c r="N103" s="47">
        <f>+'DAY5'!N103+'DAY6'!F103</f>
        <v>0</v>
      </c>
      <c r="O103" s="209">
        <f>+'DAY5'!O103+'DAY6'!G103</f>
        <v>0</v>
      </c>
      <c r="P103" s="48">
        <f t="shared" si="62"/>
        <v>0</v>
      </c>
      <c r="Q103" s="49">
        <f t="shared" si="63"/>
        <v>0</v>
      </c>
      <c r="R103" s="50">
        <f t="shared" si="64"/>
        <v>0</v>
      </c>
      <c r="S103" s="47">
        <f t="shared" si="65"/>
        <v>0</v>
      </c>
      <c r="T103" s="209">
        <f t="shared" si="66"/>
        <v>0</v>
      </c>
      <c r="U103" s="54">
        <f t="shared" si="67"/>
        <v>0</v>
      </c>
    </row>
    <row r="104" spans="1:21" x14ac:dyDescent="0.25">
      <c r="A104" s="152" t="s">
        <v>95</v>
      </c>
      <c r="B104" s="47">
        <f>'DAY5'!H104</f>
        <v>695.3</v>
      </c>
      <c r="C104" s="48">
        <v>0</v>
      </c>
      <c r="D104" s="49">
        <v>0</v>
      </c>
      <c r="E104" s="50">
        <v>0</v>
      </c>
      <c r="F104" s="47">
        <v>0</v>
      </c>
      <c r="G104" s="209">
        <v>0</v>
      </c>
      <c r="H104" s="49">
        <f>+(Table18[[#This Row],[OPENING ]]+Table18[[#This Row],[RECEIPTS]]+Table18[[#This Row],[RETURNS]])-(Table18[[#This Row],[EXCHANGED]]+Table18[[#This Row],[SALES]]+Table18[[#This Row],[ISSUES]])</f>
        <v>695.3</v>
      </c>
      <c r="I104" s="48">
        <v>695.3</v>
      </c>
      <c r="J104" s="51">
        <f t="shared" si="61"/>
        <v>0</v>
      </c>
      <c r="K104" s="48">
        <f>+'DAY5'!K104+'DAY6'!C104</f>
        <v>0</v>
      </c>
      <c r="L104" s="49">
        <f>+'DAY5'!L104+'DAY6'!D104</f>
        <v>0</v>
      </c>
      <c r="M104" s="50">
        <f>+'DAY5'!M104+'DAY6'!E104</f>
        <v>0</v>
      </c>
      <c r="N104" s="47">
        <f>+'DAY5'!N104+'DAY6'!F104</f>
        <v>0</v>
      </c>
      <c r="O104" s="209">
        <f>+'DAY5'!O104+'DAY6'!G104</f>
        <v>0</v>
      </c>
      <c r="P104" s="48">
        <f t="shared" si="62"/>
        <v>0</v>
      </c>
      <c r="Q104" s="49">
        <f t="shared" si="63"/>
        <v>0</v>
      </c>
      <c r="R104" s="50">
        <f t="shared" si="64"/>
        <v>0</v>
      </c>
      <c r="S104" s="47">
        <f t="shared" si="65"/>
        <v>0</v>
      </c>
      <c r="T104" s="209">
        <f t="shared" si="66"/>
        <v>0</v>
      </c>
      <c r="U104" s="54">
        <f t="shared" si="67"/>
        <v>0</v>
      </c>
    </row>
    <row r="105" spans="1:21" x14ac:dyDescent="0.25">
      <c r="A105" s="152" t="s">
        <v>132</v>
      </c>
      <c r="B105" s="47">
        <f>'DAY5'!H105</f>
        <v>0</v>
      </c>
      <c r="C105" s="48">
        <v>0</v>
      </c>
      <c r="D105" s="49">
        <v>0</v>
      </c>
      <c r="E105" s="50">
        <v>0</v>
      </c>
      <c r="F105" s="47">
        <v>0</v>
      </c>
      <c r="G105" s="209">
        <v>0</v>
      </c>
      <c r="H105" s="49">
        <f>+(Table18[[#This Row],[OPENING ]]+Table18[[#This Row],[RECEIPTS]]+Table18[[#This Row],[RETURNS]])-(Table18[[#This Row],[EXCHANGED]]+Table18[[#This Row],[SALES]]+Table18[[#This Row],[ISSUES]])</f>
        <v>0</v>
      </c>
      <c r="I105" s="48"/>
      <c r="J105" s="51">
        <f t="shared" si="61"/>
        <v>0</v>
      </c>
      <c r="K105" s="48">
        <f>+'DAY5'!K105+'DAY6'!C105</f>
        <v>0</v>
      </c>
      <c r="L105" s="49">
        <f>+'DAY5'!L105+'DAY6'!D105</f>
        <v>0</v>
      </c>
      <c r="M105" s="50">
        <f>+'DAY5'!M105+'DAY6'!E105</f>
        <v>0</v>
      </c>
      <c r="N105" s="47">
        <f>+'DAY5'!N105+'DAY6'!F105</f>
        <v>0</v>
      </c>
      <c r="O105" s="209">
        <f>+'DAY5'!O105+'DAY6'!G105</f>
        <v>0</v>
      </c>
      <c r="P105" s="48">
        <f t="shared" si="62"/>
        <v>0</v>
      </c>
      <c r="Q105" s="49">
        <f t="shared" si="63"/>
        <v>0</v>
      </c>
      <c r="R105" s="50">
        <f t="shared" si="64"/>
        <v>0</v>
      </c>
      <c r="S105" s="47">
        <f t="shared" si="65"/>
        <v>0</v>
      </c>
      <c r="T105" s="209">
        <f t="shared" si="66"/>
        <v>0</v>
      </c>
      <c r="U105" s="54">
        <f t="shared" si="67"/>
        <v>0</v>
      </c>
    </row>
    <row r="106" spans="1:21" x14ac:dyDescent="0.25">
      <c r="A106" s="152" t="s">
        <v>124</v>
      </c>
      <c r="B106" s="47">
        <f>'DAY5'!H106</f>
        <v>31</v>
      </c>
      <c r="C106" s="48">
        <v>0</v>
      </c>
      <c r="D106" s="49">
        <v>0</v>
      </c>
      <c r="E106" s="50">
        <v>0</v>
      </c>
      <c r="F106" s="47">
        <v>0</v>
      </c>
      <c r="G106" s="209">
        <v>0</v>
      </c>
      <c r="H106" s="49">
        <f>+(Table18[[#This Row],[OPENING ]]+Table18[[#This Row],[RECEIPTS]]+Table18[[#This Row],[RETURNS]])-(Table18[[#This Row],[EXCHANGED]]+Table18[[#This Row],[SALES]]+Table18[[#This Row],[ISSUES]])</f>
        <v>31</v>
      </c>
      <c r="I106" s="48">
        <v>31</v>
      </c>
      <c r="J106" s="51">
        <f t="shared" si="61"/>
        <v>0</v>
      </c>
      <c r="K106" s="48">
        <f>+'DAY5'!K106+'DAY6'!C106</f>
        <v>0</v>
      </c>
      <c r="L106" s="49">
        <f>+'DAY5'!L106+'DAY6'!D106</f>
        <v>0</v>
      </c>
      <c r="M106" s="50">
        <f>+'DAY5'!M106+'DAY6'!E106</f>
        <v>0</v>
      </c>
      <c r="N106" s="47">
        <f>+'DAY5'!N106+'DAY6'!F106</f>
        <v>0</v>
      </c>
      <c r="O106" s="209">
        <f>+'DAY5'!O106+'DAY6'!G106</f>
        <v>0</v>
      </c>
      <c r="P106" s="48">
        <f t="shared" si="62"/>
        <v>0</v>
      </c>
      <c r="Q106" s="49">
        <f t="shared" si="63"/>
        <v>0</v>
      </c>
      <c r="R106" s="50">
        <f t="shared" si="64"/>
        <v>0</v>
      </c>
      <c r="S106" s="47">
        <f t="shared" si="65"/>
        <v>0</v>
      </c>
      <c r="T106" s="209">
        <f t="shared" si="66"/>
        <v>0</v>
      </c>
      <c r="U106" s="54">
        <f t="shared" si="67"/>
        <v>0</v>
      </c>
    </row>
    <row r="107" spans="1:21" ht="15.75" x14ac:dyDescent="0.3">
      <c r="A107" s="311" t="s">
        <v>89</v>
      </c>
      <c r="B107" s="47">
        <f>'DAY5'!H107</f>
        <v>0</v>
      </c>
      <c r="C107" s="48">
        <v>0</v>
      </c>
      <c r="D107" s="49">
        <v>0</v>
      </c>
      <c r="E107" s="50">
        <v>0</v>
      </c>
      <c r="F107" s="47">
        <v>0</v>
      </c>
      <c r="G107" s="209">
        <v>0</v>
      </c>
      <c r="H107" s="49">
        <f>+(Table18[[#This Row],[OPENING ]]+Table18[[#This Row],[RECEIPTS]]+Table18[[#This Row],[RETURNS]])-(Table18[[#This Row],[EXCHANGED]]+Table18[[#This Row],[SALES]]+Table18[[#This Row],[ISSUES]])</f>
        <v>0</v>
      </c>
      <c r="I107" s="48"/>
      <c r="J107" s="51">
        <f t="shared" si="61"/>
        <v>0</v>
      </c>
      <c r="K107" s="48">
        <f>+'DAY5'!K107+'DAY6'!C107</f>
        <v>0</v>
      </c>
      <c r="L107" s="49">
        <f>+'DAY5'!L107+'DAY6'!D107</f>
        <v>0</v>
      </c>
      <c r="M107" s="50">
        <f>+'DAY5'!M107+'DAY6'!E107</f>
        <v>0</v>
      </c>
      <c r="N107" s="47">
        <f>+'DAY5'!N107+'DAY6'!F107</f>
        <v>0</v>
      </c>
      <c r="O107" s="209">
        <f>+'DAY5'!O107+'DAY6'!G107</f>
        <v>0</v>
      </c>
      <c r="P107" s="48">
        <f t="shared" si="62"/>
        <v>0</v>
      </c>
      <c r="Q107" s="49">
        <f t="shared" si="63"/>
        <v>0</v>
      </c>
      <c r="R107" s="50">
        <f t="shared" si="64"/>
        <v>0</v>
      </c>
      <c r="S107" s="47">
        <f t="shared" si="65"/>
        <v>0</v>
      </c>
      <c r="T107" s="209">
        <f t="shared" si="66"/>
        <v>0</v>
      </c>
      <c r="U107" s="54">
        <f t="shared" si="67"/>
        <v>0</v>
      </c>
    </row>
    <row r="108" spans="1:21" x14ac:dyDescent="0.25">
      <c r="A108" s="193" t="s">
        <v>90</v>
      </c>
      <c r="B108" s="47">
        <f>'DAY5'!H108</f>
        <v>57</v>
      </c>
      <c r="C108" s="48">
        <v>0</v>
      </c>
      <c r="D108" s="49">
        <v>0</v>
      </c>
      <c r="E108" s="50">
        <v>0</v>
      </c>
      <c r="F108" s="47">
        <v>0</v>
      </c>
      <c r="G108" s="209">
        <v>0</v>
      </c>
      <c r="H108" s="49">
        <f>+(Table18[[#This Row],[OPENING ]]+Table18[[#This Row],[RECEIPTS]]+Table18[[#This Row],[RETURNS]])-(Table18[[#This Row],[EXCHANGED]]+Table18[[#This Row],[SALES]]+Table18[[#This Row],[ISSUES]])</f>
        <v>57</v>
      </c>
      <c r="I108" s="48">
        <v>57</v>
      </c>
      <c r="J108" s="51">
        <f t="shared" si="61"/>
        <v>0</v>
      </c>
      <c r="K108" s="48">
        <f>+'DAY5'!K108+'DAY6'!C108</f>
        <v>0</v>
      </c>
      <c r="L108" s="49">
        <f>+'DAY5'!L108+'DAY6'!D108</f>
        <v>0</v>
      </c>
      <c r="M108" s="50">
        <f>+'DAY5'!M108+'DAY6'!E108</f>
        <v>0</v>
      </c>
      <c r="N108" s="47">
        <f>+'DAY5'!N108+'DAY6'!F108</f>
        <v>0</v>
      </c>
      <c r="O108" s="209">
        <f>+'DAY5'!O108+'DAY6'!G108</f>
        <v>0</v>
      </c>
      <c r="P108" s="48">
        <f t="shared" si="62"/>
        <v>0</v>
      </c>
      <c r="Q108" s="49">
        <f t="shared" si="63"/>
        <v>0</v>
      </c>
      <c r="R108" s="50">
        <f t="shared" si="64"/>
        <v>0</v>
      </c>
      <c r="S108" s="47">
        <f t="shared" si="65"/>
        <v>0</v>
      </c>
      <c r="T108" s="209">
        <f t="shared" si="66"/>
        <v>0</v>
      </c>
      <c r="U108" s="54">
        <f t="shared" si="67"/>
        <v>0</v>
      </c>
    </row>
    <row r="109" spans="1:21" x14ac:dyDescent="0.25">
      <c r="A109" s="193" t="s">
        <v>91</v>
      </c>
      <c r="B109" s="47">
        <f>'DAY5'!H109</f>
        <v>345.3</v>
      </c>
      <c r="C109" s="48">
        <v>0</v>
      </c>
      <c r="D109" s="49">
        <v>0</v>
      </c>
      <c r="E109" s="50">
        <v>0</v>
      </c>
      <c r="F109" s="47">
        <v>0</v>
      </c>
      <c r="G109" s="209">
        <v>0</v>
      </c>
      <c r="H109" s="49">
        <f>+(Table18[[#This Row],[OPENING ]]+Table18[[#This Row],[RECEIPTS]]+Table18[[#This Row],[RETURNS]])-(Table18[[#This Row],[EXCHANGED]]+Table18[[#This Row],[SALES]]+Table18[[#This Row],[ISSUES]])</f>
        <v>345.3</v>
      </c>
      <c r="I109" s="48">
        <v>345.3</v>
      </c>
      <c r="J109" s="51">
        <f t="shared" si="61"/>
        <v>0</v>
      </c>
      <c r="K109" s="48">
        <f>+'DAY5'!K109+'DAY6'!C109</f>
        <v>0</v>
      </c>
      <c r="L109" s="49">
        <f>+'DAY5'!L109+'DAY6'!D109</f>
        <v>0</v>
      </c>
      <c r="M109" s="50">
        <f>+'DAY5'!M109+'DAY6'!E109</f>
        <v>0</v>
      </c>
      <c r="N109" s="47">
        <f>+'DAY5'!N109+'DAY6'!F109</f>
        <v>0</v>
      </c>
      <c r="O109" s="209">
        <f>+'DAY5'!O109+'DAY6'!G109</f>
        <v>0</v>
      </c>
      <c r="P109" s="48">
        <f t="shared" si="62"/>
        <v>0</v>
      </c>
      <c r="Q109" s="49">
        <f t="shared" si="63"/>
        <v>0</v>
      </c>
      <c r="R109" s="50">
        <f t="shared" si="64"/>
        <v>0</v>
      </c>
      <c r="S109" s="47">
        <f t="shared" si="65"/>
        <v>0</v>
      </c>
      <c r="T109" s="209">
        <f t="shared" si="66"/>
        <v>0</v>
      </c>
      <c r="U109" s="54">
        <f t="shared" si="67"/>
        <v>0</v>
      </c>
    </row>
    <row r="110" spans="1:21" x14ac:dyDescent="0.25">
      <c r="A110" s="193" t="s">
        <v>92</v>
      </c>
      <c r="B110" s="47">
        <f>'DAY5'!H110</f>
        <v>38</v>
      </c>
      <c r="C110" s="48">
        <v>0</v>
      </c>
      <c r="D110" s="49">
        <v>0</v>
      </c>
      <c r="E110" s="50">
        <v>0</v>
      </c>
      <c r="F110" s="47">
        <v>0</v>
      </c>
      <c r="G110" s="209">
        <v>0</v>
      </c>
      <c r="H110" s="49">
        <f>+(Table18[[#This Row],[OPENING ]]+Table18[[#This Row],[RECEIPTS]]+Table18[[#This Row],[RETURNS]])-(Table18[[#This Row],[EXCHANGED]]+Table18[[#This Row],[SALES]]+Table18[[#This Row],[ISSUES]])</f>
        <v>38</v>
      </c>
      <c r="I110" s="48">
        <v>38</v>
      </c>
      <c r="J110" s="51">
        <f t="shared" si="61"/>
        <v>0</v>
      </c>
      <c r="K110" s="48">
        <f>+'DAY5'!K110+'DAY6'!C110</f>
        <v>0</v>
      </c>
      <c r="L110" s="49">
        <f>+'DAY5'!L110+'DAY6'!D110</f>
        <v>0</v>
      </c>
      <c r="M110" s="50">
        <f>+'DAY5'!M110+'DAY6'!E110</f>
        <v>0</v>
      </c>
      <c r="N110" s="47">
        <f>+'DAY5'!N110+'DAY6'!F110</f>
        <v>0</v>
      </c>
      <c r="O110" s="209">
        <f>+'DAY5'!O110+'DAY6'!G110</f>
        <v>0</v>
      </c>
      <c r="P110" s="48">
        <f t="shared" si="62"/>
        <v>0</v>
      </c>
      <c r="Q110" s="49">
        <f t="shared" si="63"/>
        <v>0</v>
      </c>
      <c r="R110" s="50">
        <f t="shared" si="64"/>
        <v>0</v>
      </c>
      <c r="S110" s="47">
        <f t="shared" si="65"/>
        <v>0</v>
      </c>
      <c r="T110" s="209">
        <f t="shared" si="66"/>
        <v>0</v>
      </c>
      <c r="U110" s="54">
        <f t="shared" si="67"/>
        <v>0</v>
      </c>
    </row>
    <row r="111" spans="1:21" x14ac:dyDescent="0.25">
      <c r="A111" s="193" t="s">
        <v>94</v>
      </c>
      <c r="B111" s="47">
        <f>'DAY5'!H111</f>
        <v>0</v>
      </c>
      <c r="C111" s="48">
        <v>0</v>
      </c>
      <c r="D111" s="49">
        <v>0</v>
      </c>
      <c r="E111" s="50">
        <v>0</v>
      </c>
      <c r="F111" s="47">
        <v>0</v>
      </c>
      <c r="G111" s="209">
        <v>0</v>
      </c>
      <c r="H111" s="49">
        <f>+(Table18[[#This Row],[OPENING ]]+Table18[[#This Row],[RECEIPTS]]+Table18[[#This Row],[RETURNS]])-(Table18[[#This Row],[EXCHANGED]]+Table18[[#This Row],[SALES]]+Table18[[#This Row],[ISSUES]])</f>
        <v>0</v>
      </c>
      <c r="I111" s="48"/>
      <c r="J111" s="51">
        <f t="shared" si="61"/>
        <v>0</v>
      </c>
      <c r="K111" s="48">
        <f>+'DAY5'!K111+'DAY6'!C111</f>
        <v>0</v>
      </c>
      <c r="L111" s="49">
        <f>+'DAY5'!L111+'DAY6'!D111</f>
        <v>0</v>
      </c>
      <c r="M111" s="50">
        <f>+'DAY5'!M111+'DAY6'!E111</f>
        <v>0</v>
      </c>
      <c r="N111" s="47">
        <f>+'DAY5'!N111+'DAY6'!F111</f>
        <v>0</v>
      </c>
      <c r="O111" s="209">
        <f>+'DAY5'!O111+'DAY6'!G111</f>
        <v>0</v>
      </c>
      <c r="P111" s="48">
        <f t="shared" si="62"/>
        <v>0</v>
      </c>
      <c r="Q111" s="49">
        <f t="shared" si="63"/>
        <v>0</v>
      </c>
      <c r="R111" s="50">
        <f t="shared" si="64"/>
        <v>0</v>
      </c>
      <c r="S111" s="47">
        <f t="shared" si="65"/>
        <v>0</v>
      </c>
      <c r="T111" s="209">
        <f t="shared" si="66"/>
        <v>0</v>
      </c>
      <c r="U111" s="54">
        <f t="shared" si="67"/>
        <v>0</v>
      </c>
    </row>
    <row r="112" spans="1:21" x14ac:dyDescent="0.25">
      <c r="A112" s="193" t="s">
        <v>93</v>
      </c>
      <c r="B112" s="47">
        <f>'DAY5'!H112</f>
        <v>0</v>
      </c>
      <c r="C112" s="48">
        <v>0</v>
      </c>
      <c r="D112" s="49">
        <v>0</v>
      </c>
      <c r="E112" s="50">
        <v>0</v>
      </c>
      <c r="F112" s="47">
        <v>0</v>
      </c>
      <c r="G112" s="209">
        <v>0</v>
      </c>
      <c r="H112" s="49">
        <f>+(Table18[[#This Row],[OPENING ]]+Table18[[#This Row],[RECEIPTS]]+Table18[[#This Row],[RETURNS]])-(Table18[[#This Row],[EXCHANGED]]+Table18[[#This Row],[SALES]]+Table18[[#This Row],[ISSUES]])</f>
        <v>0</v>
      </c>
      <c r="I112" s="48"/>
      <c r="J112" s="51">
        <f t="shared" si="61"/>
        <v>0</v>
      </c>
      <c r="K112" s="48">
        <f>+'DAY5'!K112+'DAY6'!C112</f>
        <v>0</v>
      </c>
      <c r="L112" s="49">
        <f>+'DAY5'!L112+'DAY6'!D112</f>
        <v>0</v>
      </c>
      <c r="M112" s="50">
        <f>+'DAY5'!M112+'DAY6'!E112</f>
        <v>0</v>
      </c>
      <c r="N112" s="47">
        <f>+'DAY5'!N112+'DAY6'!F112</f>
        <v>0</v>
      </c>
      <c r="O112" s="209">
        <f>+'DAY5'!O112+'DAY6'!G112</f>
        <v>0</v>
      </c>
      <c r="P112" s="48">
        <f t="shared" si="62"/>
        <v>0</v>
      </c>
      <c r="Q112" s="49">
        <f t="shared" si="63"/>
        <v>0</v>
      </c>
      <c r="R112" s="50">
        <f t="shared" si="64"/>
        <v>0</v>
      </c>
      <c r="S112" s="47">
        <f t="shared" si="65"/>
        <v>0</v>
      </c>
      <c r="T112" s="209">
        <f t="shared" si="66"/>
        <v>0</v>
      </c>
      <c r="U112" s="54">
        <f t="shared" si="67"/>
        <v>0</v>
      </c>
    </row>
    <row r="113" spans="1:21" x14ac:dyDescent="0.25">
      <c r="A113" s="193" t="s">
        <v>159</v>
      </c>
      <c r="B113" s="47">
        <f>'DAY5'!H113</f>
        <v>0</v>
      </c>
      <c r="C113" s="48">
        <v>0</v>
      </c>
      <c r="D113" s="49">
        <v>0</v>
      </c>
      <c r="E113" s="50">
        <v>0</v>
      </c>
      <c r="F113" s="47">
        <v>0</v>
      </c>
      <c r="G113" s="209">
        <v>0</v>
      </c>
      <c r="H113" s="49">
        <f>+(Table18[[#This Row],[OPENING ]]+Table18[[#This Row],[RECEIPTS]]+Table18[[#This Row],[RETURNS]])-(Table18[[#This Row],[EXCHANGED]]+Table18[[#This Row],[SALES]]+Table18[[#This Row],[ISSUES]])</f>
        <v>0</v>
      </c>
      <c r="I113" s="48"/>
      <c r="J113" s="51">
        <f t="shared" ref="J113" si="68">+I113-H113</f>
        <v>0</v>
      </c>
      <c r="K113" s="48">
        <f>+'DAY5'!K113+'DAY6'!C113</f>
        <v>0</v>
      </c>
      <c r="L113" s="49">
        <f>+'DAY5'!L113+'DAY6'!D113</f>
        <v>0</v>
      </c>
      <c r="M113" s="50">
        <f>+'DAY5'!M113+'DAY6'!E113</f>
        <v>0</v>
      </c>
      <c r="N113" s="47">
        <f>+'DAY5'!N113+'DAY6'!F113</f>
        <v>0</v>
      </c>
      <c r="O113" s="209">
        <f>+'DAY5'!O113+'DAY6'!G113</f>
        <v>0</v>
      </c>
      <c r="P113" s="48">
        <f t="shared" ref="P113" si="69">+K113/6</f>
        <v>0</v>
      </c>
      <c r="Q113" s="49">
        <f t="shared" ref="Q113" si="70">+L113/6</f>
        <v>0</v>
      </c>
      <c r="R113" s="50">
        <f t="shared" ref="R113" si="71">+M113/6</f>
        <v>0</v>
      </c>
      <c r="S113" s="47">
        <f t="shared" ref="S113" si="72">+N113/6</f>
        <v>0</v>
      </c>
      <c r="T113" s="209">
        <f t="shared" ref="T113" si="73">+O113/6</f>
        <v>0</v>
      </c>
      <c r="U113" s="54">
        <f t="shared" ref="U113" si="74">IFERROR(+H113/(P113+Q113+R113+S113+T113),0)</f>
        <v>0</v>
      </c>
    </row>
    <row r="114" spans="1:21" ht="15.75" thickBot="1" x14ac:dyDescent="0.3">
      <c r="A114" s="193" t="s">
        <v>107</v>
      </c>
      <c r="B114" s="47">
        <f>'DAY5'!H114</f>
        <v>0</v>
      </c>
      <c r="C114" s="48">
        <v>0</v>
      </c>
      <c r="D114" s="49">
        <v>0</v>
      </c>
      <c r="E114" s="50">
        <v>0</v>
      </c>
      <c r="F114" s="47">
        <v>0</v>
      </c>
      <c r="G114" s="209">
        <v>0</v>
      </c>
      <c r="H114" s="49">
        <f>+(Table18[[#This Row],[OPENING ]]+Table18[[#This Row],[RECEIPTS]]+Table18[[#This Row],[RETURNS]])-(Table18[[#This Row],[EXCHANGED]]+Table18[[#This Row],[SALES]]+Table18[[#This Row],[ISSUES]])</f>
        <v>0</v>
      </c>
      <c r="I114" s="48"/>
      <c r="J114" s="51">
        <f t="shared" si="61"/>
        <v>0</v>
      </c>
      <c r="K114" s="48">
        <f>+'DAY5'!K113+'DAY6'!C114</f>
        <v>0</v>
      </c>
      <c r="L114" s="49">
        <f>+'DAY5'!L113+'DAY6'!D114</f>
        <v>0</v>
      </c>
      <c r="M114" s="50">
        <f>+'DAY5'!M113+'DAY6'!E114</f>
        <v>0</v>
      </c>
      <c r="N114" s="47">
        <f>+'DAY5'!N113+'DAY6'!F114</f>
        <v>0</v>
      </c>
      <c r="O114" s="209">
        <f>+'DAY5'!O113+'DAY6'!G114</f>
        <v>0</v>
      </c>
      <c r="P114" s="48">
        <f t="shared" si="62"/>
        <v>0</v>
      </c>
      <c r="Q114" s="49">
        <f t="shared" si="63"/>
        <v>0</v>
      </c>
      <c r="R114" s="50">
        <f t="shared" si="64"/>
        <v>0</v>
      </c>
      <c r="S114" s="47">
        <f t="shared" si="65"/>
        <v>0</v>
      </c>
      <c r="T114" s="209">
        <f t="shared" si="66"/>
        <v>0</v>
      </c>
      <c r="U114" s="54">
        <f t="shared" si="67"/>
        <v>0</v>
      </c>
    </row>
    <row r="115" spans="1:21" ht="17.25" thickBot="1" x14ac:dyDescent="0.35">
      <c r="A115" s="85" t="s">
        <v>55</v>
      </c>
      <c r="B115" s="242">
        <f>SUM(B76:B114)</f>
        <v>8177.0300000000007</v>
      </c>
      <c r="C115" s="242">
        <f t="shared" ref="C115:U115" si="75">SUM(C76:C114)</f>
        <v>0</v>
      </c>
      <c r="D115" s="242">
        <f t="shared" si="75"/>
        <v>0</v>
      </c>
      <c r="E115" s="242">
        <f t="shared" si="75"/>
        <v>0</v>
      </c>
      <c r="F115" s="242">
        <f t="shared" si="75"/>
        <v>0</v>
      </c>
      <c r="G115" s="242">
        <f t="shared" si="75"/>
        <v>0</v>
      </c>
      <c r="H115" s="242">
        <f t="shared" si="75"/>
        <v>8177.0300000000007</v>
      </c>
      <c r="I115" s="242">
        <f t="shared" si="75"/>
        <v>8177.0300000000007</v>
      </c>
      <c r="J115" s="242">
        <f t="shared" si="75"/>
        <v>0</v>
      </c>
      <c r="K115" s="242">
        <f t="shared" si="75"/>
        <v>0</v>
      </c>
      <c r="L115" s="242">
        <f t="shared" si="75"/>
        <v>276</v>
      </c>
      <c r="M115" s="242">
        <f t="shared" si="75"/>
        <v>0</v>
      </c>
      <c r="N115" s="242">
        <f t="shared" si="75"/>
        <v>0</v>
      </c>
      <c r="O115" s="242">
        <f t="shared" si="75"/>
        <v>1702.88</v>
      </c>
      <c r="P115" s="242">
        <f t="shared" si="75"/>
        <v>0</v>
      </c>
      <c r="Q115" s="242">
        <f t="shared" si="75"/>
        <v>46</v>
      </c>
      <c r="R115" s="242">
        <f t="shared" si="75"/>
        <v>0</v>
      </c>
      <c r="S115" s="242">
        <f t="shared" si="75"/>
        <v>0</v>
      </c>
      <c r="T115" s="242">
        <f t="shared" si="75"/>
        <v>283.81333333333333</v>
      </c>
      <c r="U115" s="242">
        <f t="shared" si="75"/>
        <v>14.28080530401035</v>
      </c>
    </row>
    <row r="116" spans="1:21" x14ac:dyDescent="0.25">
      <c r="A116" s="78"/>
      <c r="B116" s="47"/>
      <c r="C116" s="48"/>
      <c r="D116" s="49"/>
      <c r="E116" s="50"/>
      <c r="F116" s="47"/>
      <c r="G116" s="209"/>
      <c r="H116" s="49"/>
      <c r="I116" s="48"/>
      <c r="J116" s="51"/>
      <c r="K116" s="48"/>
      <c r="L116" s="49"/>
      <c r="M116" s="50"/>
      <c r="N116" s="47"/>
      <c r="O116" s="209"/>
      <c r="P116" s="48"/>
      <c r="Q116" s="49"/>
      <c r="R116" s="50"/>
      <c r="S116" s="47"/>
      <c r="T116" s="209"/>
      <c r="U116" s="54"/>
    </row>
    <row r="117" spans="1:21" x14ac:dyDescent="0.25">
      <c r="A117" s="55" t="s">
        <v>59</v>
      </c>
      <c r="B117" s="47">
        <f>'DAY5'!H117</f>
        <v>0</v>
      </c>
      <c r="C117" s="48">
        <v>0</v>
      </c>
      <c r="D117" s="49">
        <v>0</v>
      </c>
      <c r="E117" s="50">
        <v>0</v>
      </c>
      <c r="F117" s="47">
        <v>0</v>
      </c>
      <c r="G117" s="209">
        <v>0</v>
      </c>
      <c r="H117" s="49">
        <f>+(Table18[[#This Row],[OPENING ]]+Table18[[#This Row],[RECEIPTS]]+Table18[[#This Row],[RETURNS]])-(Table18[[#This Row],[EXCHANGED]]+Table18[[#This Row],[SALES]]+Table18[[#This Row],[ISSUES]])</f>
        <v>0</v>
      </c>
      <c r="I117" s="48"/>
      <c r="J117" s="51">
        <f t="shared" si="0"/>
        <v>0</v>
      </c>
      <c r="K117" s="48">
        <f>+'DAY5'!K118+'DAY6'!C117</f>
        <v>0</v>
      </c>
      <c r="L117" s="49">
        <f>+'DAY5'!L118+'DAY6'!D117</f>
        <v>0</v>
      </c>
      <c r="M117" s="50">
        <f>+'DAY5'!M118+'DAY6'!E117</f>
        <v>0</v>
      </c>
      <c r="N117" s="47">
        <f>+'DAY5'!N118+'DAY6'!F117</f>
        <v>0</v>
      </c>
      <c r="O117" s="209">
        <f>+'DAY5'!O118+'DAY6'!G117</f>
        <v>0</v>
      </c>
      <c r="P117" s="48">
        <f>+K117/6</f>
        <v>0</v>
      </c>
      <c r="Q117" s="49">
        <f>+L117/6</f>
        <v>0</v>
      </c>
      <c r="R117" s="50">
        <f>+M117/6</f>
        <v>0</v>
      </c>
      <c r="S117" s="47">
        <f>+N117/6</f>
        <v>0</v>
      </c>
      <c r="T117" s="209">
        <f>+O117/6</f>
        <v>0</v>
      </c>
      <c r="U117" s="54">
        <f t="shared" si="1"/>
        <v>0</v>
      </c>
    </row>
    <row r="118" spans="1:21" ht="15.75" x14ac:dyDescent="0.3">
      <c r="A118" s="309" t="s">
        <v>97</v>
      </c>
      <c r="B118" s="47">
        <f>'DAY5'!H118</f>
        <v>0</v>
      </c>
      <c r="C118" s="48">
        <v>0</v>
      </c>
      <c r="D118" s="49">
        <v>0</v>
      </c>
      <c r="E118" s="50">
        <v>0</v>
      </c>
      <c r="F118" s="47">
        <v>0</v>
      </c>
      <c r="G118" s="209">
        <v>0</v>
      </c>
      <c r="H118" s="49">
        <f>+(Table18[[#This Row],[OPENING ]]+Table18[[#This Row],[RECEIPTS]]+Table18[[#This Row],[RETURNS]])-(Table18[[#This Row],[EXCHANGED]]+Table18[[#This Row],[SALES]]+Table18[[#This Row],[ISSUES]])</f>
        <v>0</v>
      </c>
      <c r="I118" s="48"/>
      <c r="J118" s="51">
        <f t="shared" si="0"/>
        <v>0</v>
      </c>
      <c r="K118" s="48">
        <f>+'DAY5'!K119+'DAY6'!C118</f>
        <v>0</v>
      </c>
      <c r="L118" s="49">
        <f>+'DAY5'!L119+'DAY6'!D118</f>
        <v>19.5</v>
      </c>
      <c r="M118" s="50">
        <f>+'DAY5'!M119+'DAY6'!E118</f>
        <v>0</v>
      </c>
      <c r="N118" s="47">
        <f>+'DAY5'!N119+'DAY6'!F118</f>
        <v>0</v>
      </c>
      <c r="O118" s="209">
        <f>+'DAY5'!O119+'DAY6'!G118</f>
        <v>0</v>
      </c>
      <c r="P118" s="48">
        <f t="shared" ref="P118:P133" si="76">+K118/6</f>
        <v>0</v>
      </c>
      <c r="Q118" s="49">
        <f t="shared" ref="Q118:Q133" si="77">+L118/6</f>
        <v>3.25</v>
      </c>
      <c r="R118" s="50">
        <f t="shared" ref="R118:R133" si="78">+M118/6</f>
        <v>0</v>
      </c>
      <c r="S118" s="47">
        <f t="shared" ref="S118:S133" si="79">+N118/6</f>
        <v>0</v>
      </c>
      <c r="T118" s="209">
        <f t="shared" ref="T118:T133" si="80">+O118/6</f>
        <v>0</v>
      </c>
      <c r="U118" s="54">
        <f t="shared" si="1"/>
        <v>0</v>
      </c>
    </row>
    <row r="119" spans="1:21" x14ac:dyDescent="0.25">
      <c r="A119" s="152" t="s">
        <v>179</v>
      </c>
      <c r="B119" s="47">
        <f>'DAY5'!H119</f>
        <v>19.5</v>
      </c>
      <c r="C119" s="48">
        <v>0</v>
      </c>
      <c r="D119" s="49">
        <v>0</v>
      </c>
      <c r="E119" s="50">
        <v>0</v>
      </c>
      <c r="F119" s="47">
        <v>0</v>
      </c>
      <c r="G119" s="209">
        <v>0</v>
      </c>
      <c r="H119" s="49">
        <f>+(Table18[[#This Row],[OPENING ]]+Table18[[#This Row],[RECEIPTS]]+Table18[[#This Row],[RETURNS]])-(Table18[[#This Row],[EXCHANGED]]+Table18[[#This Row],[SALES]]+Table18[[#This Row],[ISSUES]])</f>
        <v>19.5</v>
      </c>
      <c r="I119" s="48">
        <v>19.5</v>
      </c>
      <c r="J119" s="51">
        <f t="shared" si="0"/>
        <v>0</v>
      </c>
      <c r="K119" s="48">
        <f>+'DAY5'!K120+'DAY6'!C119</f>
        <v>0</v>
      </c>
      <c r="L119" s="49">
        <f>+'DAY5'!L120+'DAY6'!D119</f>
        <v>0</v>
      </c>
      <c r="M119" s="50">
        <f>+'DAY5'!M120+'DAY6'!E119</f>
        <v>0</v>
      </c>
      <c r="N119" s="47">
        <f>+'DAY5'!N120+'DAY6'!F119</f>
        <v>0</v>
      </c>
      <c r="O119" s="209">
        <f>+'DAY5'!O120+'DAY6'!G119</f>
        <v>0</v>
      </c>
      <c r="P119" s="48">
        <f t="shared" si="76"/>
        <v>0</v>
      </c>
      <c r="Q119" s="49">
        <f t="shared" si="77"/>
        <v>0</v>
      </c>
      <c r="R119" s="50">
        <f t="shared" si="78"/>
        <v>0</v>
      </c>
      <c r="S119" s="47">
        <f t="shared" si="79"/>
        <v>0</v>
      </c>
      <c r="T119" s="209">
        <f t="shared" si="80"/>
        <v>0</v>
      </c>
      <c r="U119" s="54">
        <f t="shared" si="1"/>
        <v>0</v>
      </c>
    </row>
    <row r="120" spans="1:21" x14ac:dyDescent="0.25">
      <c r="A120" s="152" t="s">
        <v>130</v>
      </c>
      <c r="B120" s="47">
        <f>'DAY5'!H120</f>
        <v>5</v>
      </c>
      <c r="C120" s="48">
        <v>0</v>
      </c>
      <c r="D120" s="49">
        <v>0</v>
      </c>
      <c r="E120" s="50">
        <v>0</v>
      </c>
      <c r="F120" s="47">
        <v>0</v>
      </c>
      <c r="G120" s="209">
        <v>0</v>
      </c>
      <c r="H120" s="49">
        <f>+(Table18[[#This Row],[OPENING ]]+Table18[[#This Row],[RECEIPTS]]+Table18[[#This Row],[RETURNS]])-(Table18[[#This Row],[EXCHANGED]]+Table18[[#This Row],[SALES]]+Table18[[#This Row],[ISSUES]])</f>
        <v>5</v>
      </c>
      <c r="I120" s="48">
        <v>5</v>
      </c>
      <c r="J120" s="51">
        <f t="shared" si="0"/>
        <v>0</v>
      </c>
      <c r="K120" s="48">
        <f>+'DAY5'!K121+'DAY6'!C120</f>
        <v>0</v>
      </c>
      <c r="L120" s="49">
        <f>+'DAY5'!L121+'DAY6'!D120</f>
        <v>0</v>
      </c>
      <c r="M120" s="50">
        <f>+'DAY5'!M121+'DAY6'!E120</f>
        <v>0</v>
      </c>
      <c r="N120" s="47">
        <f>+'DAY5'!N121+'DAY6'!F120</f>
        <v>0</v>
      </c>
      <c r="O120" s="209">
        <f>+'DAY5'!O121+'DAY6'!G120</f>
        <v>0</v>
      </c>
      <c r="P120" s="48">
        <f t="shared" si="76"/>
        <v>0</v>
      </c>
      <c r="Q120" s="49">
        <f t="shared" si="77"/>
        <v>0</v>
      </c>
      <c r="R120" s="50">
        <f t="shared" si="78"/>
        <v>0</v>
      </c>
      <c r="S120" s="47">
        <f t="shared" si="79"/>
        <v>0</v>
      </c>
      <c r="T120" s="209">
        <f t="shared" si="80"/>
        <v>0</v>
      </c>
      <c r="U120" s="54">
        <f t="shared" si="1"/>
        <v>0</v>
      </c>
    </row>
    <row r="121" spans="1:21" x14ac:dyDescent="0.25">
      <c r="A121" s="152" t="s">
        <v>67</v>
      </c>
      <c r="B121" s="47">
        <f>'DAY5'!H121</f>
        <v>0</v>
      </c>
      <c r="C121" s="48">
        <v>0</v>
      </c>
      <c r="D121" s="49">
        <v>0</v>
      </c>
      <c r="E121" s="50">
        <v>0</v>
      </c>
      <c r="F121" s="47">
        <v>0</v>
      </c>
      <c r="G121" s="209">
        <v>0</v>
      </c>
      <c r="H121" s="49">
        <f>+(Table18[[#This Row],[OPENING ]]+Table18[[#This Row],[RECEIPTS]]+Table18[[#This Row],[RETURNS]])-(Table18[[#This Row],[EXCHANGED]]+Table18[[#This Row],[SALES]]+Table18[[#This Row],[ISSUES]])</f>
        <v>0</v>
      </c>
      <c r="I121" s="48"/>
      <c r="J121" s="51">
        <f t="shared" si="0"/>
        <v>0</v>
      </c>
      <c r="K121" s="48">
        <f>+'DAY5'!K122+'DAY6'!C121</f>
        <v>0</v>
      </c>
      <c r="L121" s="49">
        <f>+'DAY5'!L122+'DAY6'!D121</f>
        <v>0</v>
      </c>
      <c r="M121" s="50">
        <f>+'DAY5'!M122+'DAY6'!E121</f>
        <v>0</v>
      </c>
      <c r="N121" s="47">
        <f>+'DAY5'!N122+'DAY6'!F121</f>
        <v>0</v>
      </c>
      <c r="O121" s="209">
        <f>+'DAY5'!O122+'DAY6'!G121</f>
        <v>0</v>
      </c>
      <c r="P121" s="48">
        <f t="shared" si="76"/>
        <v>0</v>
      </c>
      <c r="Q121" s="49">
        <f t="shared" si="77"/>
        <v>0</v>
      </c>
      <c r="R121" s="50">
        <f t="shared" si="78"/>
        <v>0</v>
      </c>
      <c r="S121" s="47">
        <f t="shared" si="79"/>
        <v>0</v>
      </c>
      <c r="T121" s="209">
        <f t="shared" si="80"/>
        <v>0</v>
      </c>
      <c r="U121" s="54">
        <f t="shared" si="1"/>
        <v>0</v>
      </c>
    </row>
    <row r="122" spans="1:21" x14ac:dyDescent="0.25">
      <c r="A122" s="152" t="s">
        <v>66</v>
      </c>
      <c r="B122" s="47">
        <f>'DAY5'!H122</f>
        <v>4</v>
      </c>
      <c r="C122" s="48">
        <v>0</v>
      </c>
      <c r="D122" s="49">
        <v>0</v>
      </c>
      <c r="E122" s="50">
        <v>0</v>
      </c>
      <c r="F122" s="47">
        <v>0</v>
      </c>
      <c r="G122" s="209">
        <v>0</v>
      </c>
      <c r="H122" s="49">
        <f>+(Table18[[#This Row],[OPENING ]]+Table18[[#This Row],[RECEIPTS]]+Table18[[#This Row],[RETURNS]])-(Table18[[#This Row],[EXCHANGED]]+Table18[[#This Row],[SALES]]+Table18[[#This Row],[ISSUES]])</f>
        <v>4</v>
      </c>
      <c r="I122" s="48">
        <v>4</v>
      </c>
      <c r="J122" s="51">
        <f t="shared" si="0"/>
        <v>0</v>
      </c>
      <c r="K122" s="48">
        <f>+'DAY5'!K123+'DAY6'!C122</f>
        <v>0</v>
      </c>
      <c r="L122" s="49">
        <f>+'DAY5'!L123+'DAY6'!D122</f>
        <v>0</v>
      </c>
      <c r="M122" s="50">
        <f>+'DAY5'!M123+'DAY6'!E122</f>
        <v>0</v>
      </c>
      <c r="N122" s="47">
        <f>+'DAY5'!N123+'DAY6'!F122</f>
        <v>0</v>
      </c>
      <c r="O122" s="209">
        <f>+'DAY5'!O123+'DAY6'!G122</f>
        <v>0</v>
      </c>
      <c r="P122" s="48">
        <f t="shared" si="76"/>
        <v>0</v>
      </c>
      <c r="Q122" s="49">
        <f t="shared" si="77"/>
        <v>0</v>
      </c>
      <c r="R122" s="50">
        <f t="shared" si="78"/>
        <v>0</v>
      </c>
      <c r="S122" s="47">
        <f t="shared" si="79"/>
        <v>0</v>
      </c>
      <c r="T122" s="209">
        <f t="shared" si="80"/>
        <v>0</v>
      </c>
      <c r="U122" s="54">
        <f t="shared" si="1"/>
        <v>0</v>
      </c>
    </row>
    <row r="123" spans="1:21" x14ac:dyDescent="0.25">
      <c r="A123" s="152" t="s">
        <v>68</v>
      </c>
      <c r="B123" s="47">
        <f>'DAY5'!H123</f>
        <v>106</v>
      </c>
      <c r="C123" s="48">
        <v>0</v>
      </c>
      <c r="D123" s="49">
        <v>0</v>
      </c>
      <c r="E123" s="50">
        <v>0</v>
      </c>
      <c r="F123" s="47">
        <v>0</v>
      </c>
      <c r="G123" s="209">
        <v>0</v>
      </c>
      <c r="H123" s="49">
        <f>+(Table18[[#This Row],[OPENING ]]+Table18[[#This Row],[RECEIPTS]]+Table18[[#This Row],[RETURNS]])-(Table18[[#This Row],[EXCHANGED]]+Table18[[#This Row],[SALES]]+Table18[[#This Row],[ISSUES]])</f>
        <v>106</v>
      </c>
      <c r="I123" s="48">
        <v>106</v>
      </c>
      <c r="J123" s="51">
        <f t="shared" si="0"/>
        <v>0</v>
      </c>
      <c r="K123" s="48">
        <f>+'DAY5'!K124+'DAY6'!C123</f>
        <v>0</v>
      </c>
      <c r="L123" s="49">
        <f>+'DAY5'!L124+'DAY6'!D123</f>
        <v>0</v>
      </c>
      <c r="M123" s="50">
        <f>+'DAY5'!M124+'DAY6'!E123</f>
        <v>0</v>
      </c>
      <c r="N123" s="47">
        <f>+'DAY5'!N124+'DAY6'!F123</f>
        <v>0</v>
      </c>
      <c r="O123" s="209">
        <f>+'DAY5'!O124+'DAY6'!G123</f>
        <v>0</v>
      </c>
      <c r="P123" s="48">
        <f t="shared" si="76"/>
        <v>0</v>
      </c>
      <c r="Q123" s="49">
        <f t="shared" si="77"/>
        <v>0</v>
      </c>
      <c r="R123" s="50">
        <f t="shared" si="78"/>
        <v>0</v>
      </c>
      <c r="S123" s="47">
        <f t="shared" si="79"/>
        <v>0</v>
      </c>
      <c r="T123" s="209">
        <f t="shared" si="80"/>
        <v>0</v>
      </c>
      <c r="U123" s="54">
        <f t="shared" ref="U123:U133" si="81">IFERROR(+H123/(P123+Q123+R123+S123+T123),0)</f>
        <v>0</v>
      </c>
    </row>
    <row r="124" spans="1:21" x14ac:dyDescent="0.25">
      <c r="A124" s="152" t="s">
        <v>69</v>
      </c>
      <c r="B124" s="47">
        <f>'DAY5'!H124</f>
        <v>5</v>
      </c>
      <c r="C124" s="48">
        <v>0</v>
      </c>
      <c r="D124" s="49">
        <v>0</v>
      </c>
      <c r="E124" s="50">
        <v>0</v>
      </c>
      <c r="F124" s="47">
        <v>0</v>
      </c>
      <c r="G124" s="209">
        <v>0</v>
      </c>
      <c r="H124" s="49">
        <f>+(Table18[[#This Row],[OPENING ]]+Table18[[#This Row],[RECEIPTS]]+Table18[[#This Row],[RETURNS]])-(Table18[[#This Row],[EXCHANGED]]+Table18[[#This Row],[SALES]]+Table18[[#This Row],[ISSUES]])</f>
        <v>5</v>
      </c>
      <c r="I124" s="48">
        <v>5</v>
      </c>
      <c r="J124" s="51">
        <f t="shared" si="0"/>
        <v>0</v>
      </c>
      <c r="K124" s="48">
        <f>+'DAY5'!K125+'DAY6'!C124</f>
        <v>0</v>
      </c>
      <c r="L124" s="49">
        <f>+'DAY5'!L125+'DAY6'!D124</f>
        <v>0</v>
      </c>
      <c r="M124" s="50">
        <f>+'DAY5'!M125+'DAY6'!E124</f>
        <v>0</v>
      </c>
      <c r="N124" s="47">
        <f>+'DAY5'!N125+'DAY6'!F124</f>
        <v>0</v>
      </c>
      <c r="O124" s="209">
        <f>+'DAY5'!O125+'DAY6'!G124</f>
        <v>0</v>
      </c>
      <c r="P124" s="48">
        <f t="shared" si="76"/>
        <v>0</v>
      </c>
      <c r="Q124" s="49">
        <f t="shared" si="77"/>
        <v>0</v>
      </c>
      <c r="R124" s="50">
        <f t="shared" si="78"/>
        <v>0</v>
      </c>
      <c r="S124" s="47">
        <f t="shared" si="79"/>
        <v>0</v>
      </c>
      <c r="T124" s="209">
        <f t="shared" si="80"/>
        <v>0</v>
      </c>
      <c r="U124" s="54">
        <f t="shared" si="81"/>
        <v>0</v>
      </c>
    </row>
    <row r="125" spans="1:21" x14ac:dyDescent="0.25">
      <c r="A125" s="152" t="s">
        <v>70</v>
      </c>
      <c r="B125" s="47">
        <f>'DAY5'!H125</f>
        <v>0</v>
      </c>
      <c r="C125" s="48">
        <v>0</v>
      </c>
      <c r="D125" s="49">
        <v>0</v>
      </c>
      <c r="E125" s="50">
        <v>0</v>
      </c>
      <c r="F125" s="47">
        <v>0</v>
      </c>
      <c r="G125" s="209">
        <v>0</v>
      </c>
      <c r="H125" s="49">
        <f>+(Table18[[#This Row],[OPENING ]]+Table18[[#This Row],[RECEIPTS]]+Table18[[#This Row],[RETURNS]])-(Table18[[#This Row],[EXCHANGED]]+Table18[[#This Row],[SALES]]+Table18[[#This Row],[ISSUES]])</f>
        <v>0</v>
      </c>
      <c r="I125" s="48"/>
      <c r="J125" s="51">
        <f t="shared" si="0"/>
        <v>0</v>
      </c>
      <c r="K125" s="48">
        <f>+'DAY5'!K126+'DAY6'!C125</f>
        <v>0</v>
      </c>
      <c r="L125" s="49">
        <f>+'DAY5'!L126+'DAY6'!D125</f>
        <v>0</v>
      </c>
      <c r="M125" s="50">
        <f>+'DAY5'!M126+'DAY6'!E125</f>
        <v>0</v>
      </c>
      <c r="N125" s="47">
        <f>+'DAY5'!N126+'DAY6'!F125</f>
        <v>0</v>
      </c>
      <c r="O125" s="209">
        <f>+'DAY5'!O126+'DAY6'!G125</f>
        <v>0</v>
      </c>
      <c r="P125" s="48">
        <f t="shared" si="76"/>
        <v>0</v>
      </c>
      <c r="Q125" s="49">
        <f t="shared" si="77"/>
        <v>0</v>
      </c>
      <c r="R125" s="50">
        <f t="shared" si="78"/>
        <v>0</v>
      </c>
      <c r="S125" s="47">
        <f t="shared" si="79"/>
        <v>0</v>
      </c>
      <c r="T125" s="209">
        <f t="shared" si="80"/>
        <v>0</v>
      </c>
      <c r="U125" s="54">
        <f t="shared" si="81"/>
        <v>0</v>
      </c>
    </row>
    <row r="126" spans="1:21" x14ac:dyDescent="0.25">
      <c r="A126" s="152" t="s">
        <v>33</v>
      </c>
      <c r="B126" s="47">
        <f>'DAY5'!H126</f>
        <v>0</v>
      </c>
      <c r="C126" s="48">
        <v>0</v>
      </c>
      <c r="D126" s="49">
        <v>0</v>
      </c>
      <c r="E126" s="50">
        <v>0</v>
      </c>
      <c r="F126" s="47">
        <v>0</v>
      </c>
      <c r="G126" s="209">
        <v>0</v>
      </c>
      <c r="H126" s="49">
        <f>+(Table18[[#This Row],[OPENING ]]+Table18[[#This Row],[RECEIPTS]]+Table18[[#This Row],[RETURNS]])-(Table18[[#This Row],[EXCHANGED]]+Table18[[#This Row],[SALES]]+Table18[[#This Row],[ISSUES]])</f>
        <v>0</v>
      </c>
      <c r="I126" s="48"/>
      <c r="J126" s="51">
        <f t="shared" si="0"/>
        <v>0</v>
      </c>
      <c r="K126" s="48">
        <f>+'DAY5'!K127+'DAY6'!C126</f>
        <v>0</v>
      </c>
      <c r="L126" s="49">
        <f>+'DAY5'!L127+'DAY6'!D126</f>
        <v>0</v>
      </c>
      <c r="M126" s="50">
        <f>+'DAY5'!M127+'DAY6'!E126</f>
        <v>0</v>
      </c>
      <c r="N126" s="47">
        <f>+'DAY5'!N127+'DAY6'!F126</f>
        <v>0</v>
      </c>
      <c r="O126" s="209">
        <f>+'DAY5'!O127+'DAY6'!G126</f>
        <v>0</v>
      </c>
      <c r="P126" s="48">
        <f t="shared" si="76"/>
        <v>0</v>
      </c>
      <c r="Q126" s="49">
        <f t="shared" si="77"/>
        <v>0</v>
      </c>
      <c r="R126" s="50">
        <f t="shared" si="78"/>
        <v>0</v>
      </c>
      <c r="S126" s="47">
        <f t="shared" si="79"/>
        <v>0</v>
      </c>
      <c r="T126" s="209">
        <f t="shared" si="80"/>
        <v>0</v>
      </c>
      <c r="U126" s="54">
        <f t="shared" si="81"/>
        <v>0</v>
      </c>
    </row>
    <row r="127" spans="1:21" x14ac:dyDescent="0.25">
      <c r="A127" s="152" t="s">
        <v>96</v>
      </c>
      <c r="B127" s="47">
        <f>'DAY5'!H127</f>
        <v>14.1</v>
      </c>
      <c r="C127" s="48">
        <v>0</v>
      </c>
      <c r="D127" s="49">
        <v>0</v>
      </c>
      <c r="E127" s="50">
        <v>0</v>
      </c>
      <c r="F127" s="47">
        <v>0</v>
      </c>
      <c r="G127" s="209">
        <v>0</v>
      </c>
      <c r="H127" s="49">
        <f>+(Table18[[#This Row],[OPENING ]]+Table18[[#This Row],[RECEIPTS]]+Table18[[#This Row],[RETURNS]])-(Table18[[#This Row],[EXCHANGED]]+Table18[[#This Row],[SALES]]+Table18[[#This Row],[ISSUES]])</f>
        <v>14.1</v>
      </c>
      <c r="I127" s="48">
        <v>14.1</v>
      </c>
      <c r="J127" s="51">
        <f t="shared" si="0"/>
        <v>0</v>
      </c>
      <c r="K127" s="48">
        <f>+'DAY5'!K128+'DAY6'!C127</f>
        <v>0</v>
      </c>
      <c r="L127" s="49">
        <f>+'DAY5'!L128+'DAY6'!D127</f>
        <v>0</v>
      </c>
      <c r="M127" s="50">
        <f>+'DAY5'!M128+'DAY6'!E127</f>
        <v>0</v>
      </c>
      <c r="N127" s="47">
        <f>+'DAY5'!N128+'DAY6'!F127</f>
        <v>0</v>
      </c>
      <c r="O127" s="209">
        <f>+'DAY5'!O128+'DAY6'!G127</f>
        <v>0</v>
      </c>
      <c r="P127" s="48">
        <f t="shared" si="76"/>
        <v>0</v>
      </c>
      <c r="Q127" s="49">
        <f t="shared" si="77"/>
        <v>0</v>
      </c>
      <c r="R127" s="50">
        <f t="shared" si="78"/>
        <v>0</v>
      </c>
      <c r="S127" s="47">
        <f t="shared" si="79"/>
        <v>0</v>
      </c>
      <c r="T127" s="209">
        <f t="shared" si="80"/>
        <v>0</v>
      </c>
      <c r="U127" s="54">
        <f t="shared" si="81"/>
        <v>0</v>
      </c>
    </row>
    <row r="128" spans="1:21" x14ac:dyDescent="0.25">
      <c r="A128" s="152" t="s">
        <v>118</v>
      </c>
      <c r="B128" s="47">
        <f>'DAY5'!H128</f>
        <v>20</v>
      </c>
      <c r="C128" s="48">
        <v>0</v>
      </c>
      <c r="D128" s="49">
        <v>0</v>
      </c>
      <c r="E128" s="50">
        <v>0</v>
      </c>
      <c r="F128" s="47">
        <v>0</v>
      </c>
      <c r="G128" s="209">
        <v>0</v>
      </c>
      <c r="H128" s="49">
        <f>+(Table18[[#This Row],[OPENING ]]+Table18[[#This Row],[RECEIPTS]]+Table18[[#This Row],[RETURNS]])-(Table18[[#This Row],[EXCHANGED]]+Table18[[#This Row],[SALES]]+Table18[[#This Row],[ISSUES]])</f>
        <v>20</v>
      </c>
      <c r="I128" s="48">
        <v>20</v>
      </c>
      <c r="J128" s="51">
        <f t="shared" si="0"/>
        <v>0</v>
      </c>
      <c r="K128" s="48">
        <f>+'DAY5'!K129+'DAY6'!C128</f>
        <v>0</v>
      </c>
      <c r="L128" s="49">
        <f>+'DAY5'!L129+'DAY6'!D128</f>
        <v>0</v>
      </c>
      <c r="M128" s="50">
        <f>+'DAY5'!M129+'DAY6'!E128</f>
        <v>0</v>
      </c>
      <c r="N128" s="47">
        <f>+'DAY5'!N129+'DAY6'!F128</f>
        <v>0</v>
      </c>
      <c r="O128" s="209">
        <f>+'DAY5'!O129+'DAY6'!G128</f>
        <v>0</v>
      </c>
      <c r="P128" s="48">
        <f t="shared" si="76"/>
        <v>0</v>
      </c>
      <c r="Q128" s="49">
        <f t="shared" si="77"/>
        <v>0</v>
      </c>
      <c r="R128" s="50">
        <f t="shared" si="78"/>
        <v>0</v>
      </c>
      <c r="S128" s="47">
        <f t="shared" si="79"/>
        <v>0</v>
      </c>
      <c r="T128" s="209">
        <f t="shared" si="80"/>
        <v>0</v>
      </c>
      <c r="U128" s="54">
        <f t="shared" si="81"/>
        <v>0</v>
      </c>
    </row>
    <row r="129" spans="1:21" x14ac:dyDescent="0.25">
      <c r="A129" s="152" t="s">
        <v>119</v>
      </c>
      <c r="B129" s="47">
        <f>'DAY5'!H129</f>
        <v>0</v>
      </c>
      <c r="C129" s="48">
        <v>0</v>
      </c>
      <c r="D129" s="49">
        <v>0</v>
      </c>
      <c r="E129" s="50">
        <v>0</v>
      </c>
      <c r="F129" s="47">
        <v>0</v>
      </c>
      <c r="G129" s="209">
        <v>0</v>
      </c>
      <c r="H129" s="49">
        <f>+(Table18[[#This Row],[OPENING ]]+Table18[[#This Row],[RECEIPTS]]+Table18[[#This Row],[RETURNS]])-(Table18[[#This Row],[EXCHANGED]]+Table18[[#This Row],[SALES]]+Table18[[#This Row],[ISSUES]])</f>
        <v>0</v>
      </c>
      <c r="I129" s="48"/>
      <c r="J129" s="51">
        <f t="shared" si="0"/>
        <v>0</v>
      </c>
      <c r="K129" s="48">
        <f>+'DAY5'!K130+'DAY6'!C129</f>
        <v>0</v>
      </c>
      <c r="L129" s="49">
        <f>+'DAY5'!L130+'DAY6'!D129</f>
        <v>0</v>
      </c>
      <c r="M129" s="50">
        <f>+'DAY5'!M130+'DAY6'!E129</f>
        <v>0</v>
      </c>
      <c r="N129" s="47">
        <f>+'DAY5'!N130+'DAY6'!F129</f>
        <v>0</v>
      </c>
      <c r="O129" s="209">
        <f>+'DAY5'!O130+'DAY6'!G129</f>
        <v>0</v>
      </c>
      <c r="P129" s="48">
        <f t="shared" si="76"/>
        <v>0</v>
      </c>
      <c r="Q129" s="49">
        <f t="shared" si="77"/>
        <v>0</v>
      </c>
      <c r="R129" s="50">
        <f t="shared" si="78"/>
        <v>0</v>
      </c>
      <c r="S129" s="47">
        <f t="shared" si="79"/>
        <v>0</v>
      </c>
      <c r="T129" s="209">
        <f t="shared" si="80"/>
        <v>0</v>
      </c>
      <c r="U129" s="54">
        <f t="shared" si="81"/>
        <v>0</v>
      </c>
    </row>
    <row r="130" spans="1:21" x14ac:dyDescent="0.25">
      <c r="A130" s="152" t="s">
        <v>172</v>
      </c>
      <c r="B130" s="47">
        <f>'DAY5'!H130</f>
        <v>20</v>
      </c>
      <c r="C130" s="48">
        <v>0</v>
      </c>
      <c r="D130" s="49">
        <v>0</v>
      </c>
      <c r="E130" s="50">
        <v>0</v>
      </c>
      <c r="F130" s="47">
        <v>0</v>
      </c>
      <c r="G130" s="209">
        <v>0</v>
      </c>
      <c r="H130" s="49">
        <f>+(Table18[[#This Row],[OPENING ]]+Table18[[#This Row],[RECEIPTS]]+Table18[[#This Row],[RETURNS]])-(Table18[[#This Row],[EXCHANGED]]+Table18[[#This Row],[SALES]]+Table18[[#This Row],[ISSUES]])</f>
        <v>20</v>
      </c>
      <c r="I130" s="48">
        <v>20</v>
      </c>
      <c r="J130" s="51">
        <f t="shared" si="0"/>
        <v>0</v>
      </c>
      <c r="K130" s="48">
        <f>+'DAY5'!K131+'DAY6'!C130</f>
        <v>0</v>
      </c>
      <c r="L130" s="49">
        <f>+'DAY5'!L131+'DAY6'!D130</f>
        <v>0</v>
      </c>
      <c r="M130" s="50">
        <f>+'DAY5'!M131+'DAY6'!E130</f>
        <v>0</v>
      </c>
      <c r="N130" s="47">
        <f>+'DAY5'!N131+'DAY6'!F130</f>
        <v>0</v>
      </c>
      <c r="O130" s="209">
        <f>+'DAY5'!O131+'DAY6'!G130</f>
        <v>0</v>
      </c>
      <c r="P130" s="48">
        <f t="shared" si="76"/>
        <v>0</v>
      </c>
      <c r="Q130" s="49">
        <f t="shared" si="77"/>
        <v>0</v>
      </c>
      <c r="R130" s="50">
        <f t="shared" si="78"/>
        <v>0</v>
      </c>
      <c r="S130" s="47">
        <f t="shared" si="79"/>
        <v>0</v>
      </c>
      <c r="T130" s="209">
        <f t="shared" si="80"/>
        <v>0</v>
      </c>
      <c r="U130" s="54">
        <f t="shared" si="81"/>
        <v>0</v>
      </c>
    </row>
    <row r="131" spans="1:21" x14ac:dyDescent="0.25">
      <c r="A131" s="152" t="s">
        <v>143</v>
      </c>
      <c r="B131" s="47">
        <f>'DAY5'!H131</f>
        <v>0</v>
      </c>
      <c r="C131" s="48">
        <v>0</v>
      </c>
      <c r="D131" s="49">
        <v>0</v>
      </c>
      <c r="E131" s="50">
        <v>0</v>
      </c>
      <c r="F131" s="47">
        <v>0</v>
      </c>
      <c r="G131" s="209">
        <v>0</v>
      </c>
      <c r="H131" s="49">
        <f>+(Table18[[#This Row],[OPENING ]]+Table18[[#This Row],[RECEIPTS]]+Table18[[#This Row],[RETURNS]])-(Table18[[#This Row],[EXCHANGED]]+Table18[[#This Row],[SALES]]+Table18[[#This Row],[ISSUES]])</f>
        <v>0</v>
      </c>
      <c r="I131" s="48"/>
      <c r="J131" s="51">
        <f t="shared" ref="J131:J133" si="82">+I131-H131</f>
        <v>0</v>
      </c>
      <c r="K131" s="48">
        <f>+'DAY5'!K132+'DAY6'!C131</f>
        <v>0</v>
      </c>
      <c r="L131" s="49">
        <f>+'DAY5'!L132+'DAY6'!D131</f>
        <v>0</v>
      </c>
      <c r="M131" s="50">
        <f>+'DAY5'!M132+'DAY6'!E131</f>
        <v>0</v>
      </c>
      <c r="N131" s="47">
        <f>+'DAY5'!N132+'DAY6'!F131</f>
        <v>0</v>
      </c>
      <c r="O131" s="209">
        <f>+'DAY5'!O132+'DAY6'!G131</f>
        <v>0</v>
      </c>
      <c r="P131" s="48">
        <f t="shared" si="76"/>
        <v>0</v>
      </c>
      <c r="Q131" s="49">
        <f t="shared" si="77"/>
        <v>0</v>
      </c>
      <c r="R131" s="50">
        <f t="shared" si="78"/>
        <v>0</v>
      </c>
      <c r="S131" s="47">
        <f t="shared" si="79"/>
        <v>0</v>
      </c>
      <c r="T131" s="209">
        <f t="shared" si="80"/>
        <v>0</v>
      </c>
      <c r="U131" s="54">
        <f t="shared" si="81"/>
        <v>0</v>
      </c>
    </row>
    <row r="132" spans="1:21" x14ac:dyDescent="0.25">
      <c r="A132" s="152" t="s">
        <v>144</v>
      </c>
      <c r="B132" s="47">
        <f>'DAY5'!H132</f>
        <v>0</v>
      </c>
      <c r="C132" s="48">
        <v>0</v>
      </c>
      <c r="D132" s="49">
        <v>0</v>
      </c>
      <c r="E132" s="50">
        <v>0</v>
      </c>
      <c r="F132" s="47">
        <v>0</v>
      </c>
      <c r="G132" s="209">
        <v>0</v>
      </c>
      <c r="H132" s="49">
        <f>+(Table18[[#This Row],[OPENING ]]+Table18[[#This Row],[RECEIPTS]]+Table18[[#This Row],[RETURNS]])-(Table18[[#This Row],[EXCHANGED]]+Table18[[#This Row],[SALES]]+Table18[[#This Row],[ISSUES]])</f>
        <v>0</v>
      </c>
      <c r="I132" s="48"/>
      <c r="J132" s="51">
        <f>+I132-H132</f>
        <v>0</v>
      </c>
      <c r="K132" s="48">
        <f>+'DAY5'!K133+'DAY6'!C132</f>
        <v>0</v>
      </c>
      <c r="L132" s="49">
        <f>+'DAY5'!L133+'DAY6'!D132</f>
        <v>0</v>
      </c>
      <c r="M132" s="50">
        <f>+'DAY5'!M133+'DAY6'!E132</f>
        <v>0</v>
      </c>
      <c r="N132" s="47">
        <f>+'DAY5'!N133+'DAY6'!F132</f>
        <v>0</v>
      </c>
      <c r="O132" s="209">
        <f>+'DAY5'!O133+'DAY6'!G132</f>
        <v>0</v>
      </c>
      <c r="P132" s="48">
        <f t="shared" si="76"/>
        <v>0</v>
      </c>
      <c r="Q132" s="49">
        <f t="shared" si="77"/>
        <v>0</v>
      </c>
      <c r="R132" s="50">
        <f t="shared" si="78"/>
        <v>0</v>
      </c>
      <c r="S132" s="47">
        <f t="shared" si="79"/>
        <v>0</v>
      </c>
      <c r="T132" s="209">
        <f t="shared" si="80"/>
        <v>0</v>
      </c>
      <c r="U132" s="54">
        <f t="shared" si="81"/>
        <v>0</v>
      </c>
    </row>
    <row r="133" spans="1:21" x14ac:dyDescent="0.25">
      <c r="A133" s="152" t="s">
        <v>173</v>
      </c>
      <c r="B133" s="47">
        <f>'DAY5'!H133</f>
        <v>0</v>
      </c>
      <c r="C133" s="48">
        <v>0</v>
      </c>
      <c r="D133" s="49">
        <v>0</v>
      </c>
      <c r="E133" s="50">
        <v>0</v>
      </c>
      <c r="F133" s="47">
        <v>0</v>
      </c>
      <c r="G133" s="209">
        <v>0</v>
      </c>
      <c r="H133" s="49">
        <f>+(Table18[[#This Row],[OPENING ]]+Table18[[#This Row],[RECEIPTS]]+Table18[[#This Row],[RETURNS]])-(Table18[[#This Row],[EXCHANGED]]+Table18[[#This Row],[SALES]]+Table18[[#This Row],[ISSUES]])</f>
        <v>0</v>
      </c>
      <c r="I133" s="48"/>
      <c r="J133" s="51">
        <f t="shared" si="82"/>
        <v>0</v>
      </c>
      <c r="K133" s="48">
        <f>+'DAY5'!K134+'DAY6'!C133</f>
        <v>0</v>
      </c>
      <c r="L133" s="49">
        <f>+'DAY5'!L134+'DAY6'!D133</f>
        <v>0</v>
      </c>
      <c r="M133" s="50">
        <f>+'DAY5'!M134+'DAY6'!E133</f>
        <v>0</v>
      </c>
      <c r="N133" s="47">
        <f>+'DAY5'!N134+'DAY6'!F133</f>
        <v>0</v>
      </c>
      <c r="O133" s="209">
        <f>+'DAY5'!O134+'DAY6'!G133</f>
        <v>0</v>
      </c>
      <c r="P133" s="48">
        <f t="shared" si="76"/>
        <v>0</v>
      </c>
      <c r="Q133" s="49">
        <f t="shared" si="77"/>
        <v>0</v>
      </c>
      <c r="R133" s="50">
        <f t="shared" si="78"/>
        <v>0</v>
      </c>
      <c r="S133" s="47">
        <f t="shared" si="79"/>
        <v>0</v>
      </c>
      <c r="T133" s="209">
        <f t="shared" si="80"/>
        <v>0</v>
      </c>
      <c r="U133" s="54">
        <f t="shared" si="81"/>
        <v>0</v>
      </c>
    </row>
    <row r="134" spans="1:21" ht="16.5" x14ac:dyDescent="0.3">
      <c r="A134" s="327" t="s">
        <v>98</v>
      </c>
      <c r="B134" s="47">
        <f>'DAY5'!H134</f>
        <v>0</v>
      </c>
      <c r="C134" s="48">
        <v>0</v>
      </c>
      <c r="D134" s="49">
        <v>0</v>
      </c>
      <c r="E134" s="50">
        <v>0</v>
      </c>
      <c r="F134" s="47">
        <v>0</v>
      </c>
      <c r="G134" s="209">
        <v>0</v>
      </c>
      <c r="H134" s="49">
        <f>+(Table18[[#This Row],[OPENING ]]+Table18[[#This Row],[RECEIPTS]]+Table18[[#This Row],[RETURNS]])-(Table18[[#This Row],[EXCHANGED]]+Table18[[#This Row],[SALES]]+Table18[[#This Row],[ISSUES]])</f>
        <v>0</v>
      </c>
      <c r="I134" s="48"/>
      <c r="J134" s="51">
        <f t="shared" ref="J134:J156" si="83">+I134-H134</f>
        <v>0</v>
      </c>
      <c r="K134" s="48">
        <f>+'DAY5'!K135+'DAY6'!C134</f>
        <v>0</v>
      </c>
      <c r="L134" s="49">
        <f>+'DAY5'!L135+'DAY6'!D134</f>
        <v>0</v>
      </c>
      <c r="M134" s="50">
        <f>+'DAY5'!M135+'DAY6'!E134</f>
        <v>0</v>
      </c>
      <c r="N134" s="47">
        <f>+'DAY5'!N135+'DAY6'!F134</f>
        <v>0</v>
      </c>
      <c r="O134" s="209">
        <f>+'DAY5'!O135+'DAY6'!G134</f>
        <v>1559.5</v>
      </c>
      <c r="P134" s="48">
        <f t="shared" ref="P134:P156" si="84">+K134/6</f>
        <v>0</v>
      </c>
      <c r="Q134" s="49">
        <f t="shared" ref="Q134:Q156" si="85">+L134/6</f>
        <v>0</v>
      </c>
      <c r="R134" s="50">
        <f t="shared" ref="R134:R156" si="86">+M134/6</f>
        <v>0</v>
      </c>
      <c r="S134" s="47">
        <f t="shared" ref="S134:S156" si="87">+N134/6</f>
        <v>0</v>
      </c>
      <c r="T134" s="209">
        <f t="shared" ref="T134:T156" si="88">+O134/6</f>
        <v>259.91666666666669</v>
      </c>
      <c r="U134" s="54">
        <f t="shared" ref="U134:U156" si="89">IFERROR(+H134/(P134+Q134+R134+S134+T134),0)</f>
        <v>0</v>
      </c>
    </row>
    <row r="135" spans="1:21" x14ac:dyDescent="0.25">
      <c r="A135" s="308" t="s">
        <v>127</v>
      </c>
      <c r="B135" s="47">
        <f>'DAY5'!H135</f>
        <v>42.2</v>
      </c>
      <c r="C135" s="48">
        <v>0</v>
      </c>
      <c r="D135" s="49">
        <v>0</v>
      </c>
      <c r="E135" s="50">
        <v>0</v>
      </c>
      <c r="F135" s="47">
        <v>0</v>
      </c>
      <c r="G135" s="209">
        <v>0</v>
      </c>
      <c r="H135" s="49">
        <f>+(Table18[[#This Row],[OPENING ]]+Table18[[#This Row],[RECEIPTS]]+Table18[[#This Row],[RETURNS]])-(Table18[[#This Row],[EXCHANGED]]+Table18[[#This Row],[SALES]]+Table18[[#This Row],[ISSUES]])</f>
        <v>42.2</v>
      </c>
      <c r="I135" s="48">
        <v>42.2</v>
      </c>
      <c r="J135" s="51">
        <f t="shared" si="83"/>
        <v>0</v>
      </c>
      <c r="K135" s="48">
        <f>+'DAY5'!K136+'DAY6'!C135</f>
        <v>0</v>
      </c>
      <c r="L135" s="49">
        <f>+'DAY5'!L136+'DAY6'!D135</f>
        <v>138</v>
      </c>
      <c r="M135" s="50">
        <f>+'DAY5'!M136+'DAY6'!E135</f>
        <v>0</v>
      </c>
      <c r="N135" s="47">
        <f>+'DAY5'!N136+'DAY6'!F135</f>
        <v>0</v>
      </c>
      <c r="O135" s="209">
        <f>+'DAY5'!O136+'DAY6'!G135</f>
        <v>2410.94</v>
      </c>
      <c r="P135" s="48">
        <f t="shared" si="84"/>
        <v>0</v>
      </c>
      <c r="Q135" s="49">
        <f t="shared" si="85"/>
        <v>23</v>
      </c>
      <c r="R135" s="50">
        <f t="shared" si="86"/>
        <v>0</v>
      </c>
      <c r="S135" s="47">
        <f t="shared" si="87"/>
        <v>0</v>
      </c>
      <c r="T135" s="209">
        <f t="shared" si="88"/>
        <v>401.82333333333332</v>
      </c>
      <c r="U135" s="54">
        <f t="shared" si="89"/>
        <v>9.933541001357428E-2</v>
      </c>
    </row>
    <row r="136" spans="1:21" x14ac:dyDescent="0.25">
      <c r="A136" s="308" t="s">
        <v>128</v>
      </c>
      <c r="B136" s="47">
        <f>'DAY5'!H136</f>
        <v>220.5</v>
      </c>
      <c r="C136" s="48">
        <v>0</v>
      </c>
      <c r="D136" s="49">
        <v>0</v>
      </c>
      <c r="E136" s="50">
        <v>0</v>
      </c>
      <c r="F136" s="47">
        <v>0</v>
      </c>
      <c r="G136" s="209">
        <v>0</v>
      </c>
      <c r="H136" s="49">
        <f>+(Table18[[#This Row],[OPENING ]]+Table18[[#This Row],[RECEIPTS]]+Table18[[#This Row],[RETURNS]])-(Table18[[#This Row],[EXCHANGED]]+Table18[[#This Row],[SALES]]+Table18[[#This Row],[ISSUES]])</f>
        <v>220.5</v>
      </c>
      <c r="I136" s="48">
        <v>220.5</v>
      </c>
      <c r="J136" s="51">
        <f t="shared" si="83"/>
        <v>0</v>
      </c>
      <c r="K136" s="48">
        <f>+'DAY5'!K137+'DAY6'!C136</f>
        <v>0</v>
      </c>
      <c r="L136" s="49">
        <f>+'DAY5'!L137+'DAY6'!D136</f>
        <v>0</v>
      </c>
      <c r="M136" s="50">
        <f>+'DAY5'!M137+'DAY6'!E136</f>
        <v>0</v>
      </c>
      <c r="N136" s="47">
        <f>+'DAY5'!N137+'DAY6'!F136</f>
        <v>0</v>
      </c>
      <c r="O136" s="209">
        <f>+'DAY5'!O137+'DAY6'!G136</f>
        <v>0</v>
      </c>
      <c r="P136" s="48">
        <f t="shared" si="84"/>
        <v>0</v>
      </c>
      <c r="Q136" s="49">
        <f t="shared" si="85"/>
        <v>0</v>
      </c>
      <c r="R136" s="50">
        <f t="shared" si="86"/>
        <v>0</v>
      </c>
      <c r="S136" s="47">
        <f t="shared" si="87"/>
        <v>0</v>
      </c>
      <c r="T136" s="209">
        <f t="shared" si="88"/>
        <v>0</v>
      </c>
      <c r="U136" s="54">
        <f t="shared" si="89"/>
        <v>0</v>
      </c>
    </row>
    <row r="137" spans="1:21" x14ac:dyDescent="0.25">
      <c r="A137" s="308" t="s">
        <v>126</v>
      </c>
      <c r="B137" s="47">
        <f>'DAY5'!H137</f>
        <v>63.2</v>
      </c>
      <c r="C137" s="48">
        <v>0</v>
      </c>
      <c r="D137" s="49">
        <v>0</v>
      </c>
      <c r="E137" s="50">
        <v>0</v>
      </c>
      <c r="F137" s="47">
        <v>0</v>
      </c>
      <c r="G137" s="209">
        <v>0</v>
      </c>
      <c r="H137" s="49">
        <f>+(Table18[[#This Row],[OPENING ]]+Table18[[#This Row],[RECEIPTS]]+Table18[[#This Row],[RETURNS]])-(Table18[[#This Row],[EXCHANGED]]+Table18[[#This Row],[SALES]]+Table18[[#This Row],[ISSUES]])</f>
        <v>63.2</v>
      </c>
      <c r="I137" s="48">
        <v>63.2</v>
      </c>
      <c r="J137" s="51">
        <f t="shared" si="83"/>
        <v>0</v>
      </c>
      <c r="K137" s="48">
        <f>+'DAY5'!K138+'DAY6'!C137</f>
        <v>0</v>
      </c>
      <c r="L137" s="49">
        <f>+'DAY5'!L138+'DAY6'!D137</f>
        <v>0</v>
      </c>
      <c r="M137" s="50">
        <f>+'DAY5'!M138+'DAY6'!E137</f>
        <v>0</v>
      </c>
      <c r="N137" s="47">
        <f>+'DAY5'!N138+'DAY6'!F137</f>
        <v>0</v>
      </c>
      <c r="O137" s="209">
        <f>+'DAY5'!O138+'DAY6'!G137</f>
        <v>0</v>
      </c>
      <c r="P137" s="48">
        <f t="shared" si="84"/>
        <v>0</v>
      </c>
      <c r="Q137" s="49">
        <f t="shared" si="85"/>
        <v>0</v>
      </c>
      <c r="R137" s="50">
        <f t="shared" si="86"/>
        <v>0</v>
      </c>
      <c r="S137" s="47">
        <f t="shared" si="87"/>
        <v>0</v>
      </c>
      <c r="T137" s="209">
        <f t="shared" si="88"/>
        <v>0</v>
      </c>
      <c r="U137" s="54">
        <f t="shared" si="89"/>
        <v>0</v>
      </c>
    </row>
    <row r="138" spans="1:21" x14ac:dyDescent="0.25">
      <c r="A138" s="308" t="s">
        <v>148</v>
      </c>
      <c r="B138" s="47">
        <f>'DAY5'!H138</f>
        <v>17.5</v>
      </c>
      <c r="C138" s="48">
        <v>0</v>
      </c>
      <c r="D138" s="49">
        <v>0</v>
      </c>
      <c r="E138" s="50">
        <v>0</v>
      </c>
      <c r="F138" s="47">
        <v>0</v>
      </c>
      <c r="G138" s="209">
        <v>0</v>
      </c>
      <c r="H138" s="49">
        <f>+(Table18[[#This Row],[OPENING ]]+Table18[[#This Row],[RECEIPTS]]+Table18[[#This Row],[RETURNS]])-(Table18[[#This Row],[EXCHANGED]]+Table18[[#This Row],[SALES]]+Table18[[#This Row],[ISSUES]])</f>
        <v>17.5</v>
      </c>
      <c r="I138" s="48">
        <v>17.5</v>
      </c>
      <c r="J138" s="51">
        <f t="shared" si="83"/>
        <v>0</v>
      </c>
      <c r="K138" s="48">
        <f>+'DAY5'!K139+'DAY6'!C138</f>
        <v>0</v>
      </c>
      <c r="L138" s="49">
        <f>+'DAY5'!L139+'DAY6'!D138</f>
        <v>0</v>
      </c>
      <c r="M138" s="50">
        <f>+'DAY5'!M139+'DAY6'!E138</f>
        <v>0</v>
      </c>
      <c r="N138" s="47">
        <f>+'DAY5'!N139+'DAY6'!F138</f>
        <v>0</v>
      </c>
      <c r="O138" s="209">
        <f>+'DAY5'!O139+'DAY6'!G138</f>
        <v>0</v>
      </c>
      <c r="P138" s="48">
        <f t="shared" si="84"/>
        <v>0</v>
      </c>
      <c r="Q138" s="49">
        <f t="shared" si="85"/>
        <v>0</v>
      </c>
      <c r="R138" s="50">
        <f t="shared" si="86"/>
        <v>0</v>
      </c>
      <c r="S138" s="47">
        <f t="shared" si="87"/>
        <v>0</v>
      </c>
      <c r="T138" s="209">
        <f t="shared" si="88"/>
        <v>0</v>
      </c>
      <c r="U138" s="54">
        <f t="shared" si="89"/>
        <v>0</v>
      </c>
    </row>
    <row r="139" spans="1:21" x14ac:dyDescent="0.25">
      <c r="A139" s="308" t="s">
        <v>160</v>
      </c>
      <c r="B139" s="47">
        <f>'DAY5'!H139</f>
        <v>14.7</v>
      </c>
      <c r="C139" s="48">
        <v>0</v>
      </c>
      <c r="D139" s="49">
        <v>0</v>
      </c>
      <c r="E139" s="50">
        <v>0</v>
      </c>
      <c r="F139" s="47">
        <v>0</v>
      </c>
      <c r="G139" s="209">
        <v>0</v>
      </c>
      <c r="H139" s="49">
        <f>+(Table18[[#This Row],[OPENING ]]+Table18[[#This Row],[RECEIPTS]]+Table18[[#This Row],[RETURNS]])-(Table18[[#This Row],[EXCHANGED]]+Table18[[#This Row],[SALES]]+Table18[[#This Row],[ISSUES]])</f>
        <v>14.7</v>
      </c>
      <c r="I139" s="48">
        <v>14.7</v>
      </c>
      <c r="J139" s="51">
        <f t="shared" si="83"/>
        <v>0</v>
      </c>
      <c r="K139" s="48">
        <f>+'DAY5'!K140+'DAY6'!C139</f>
        <v>0</v>
      </c>
      <c r="L139" s="49">
        <f>+'DAY5'!L140+'DAY6'!D139</f>
        <v>0</v>
      </c>
      <c r="M139" s="50">
        <f>+'DAY5'!M140+'DAY6'!E139</f>
        <v>0</v>
      </c>
      <c r="N139" s="47">
        <f>+'DAY5'!N140+'DAY6'!F139</f>
        <v>0</v>
      </c>
      <c r="O139" s="209">
        <f>+'DAY5'!O140+'DAY6'!G139</f>
        <v>0</v>
      </c>
      <c r="P139" s="48">
        <f t="shared" si="84"/>
        <v>0</v>
      </c>
      <c r="Q139" s="49">
        <f t="shared" si="85"/>
        <v>0</v>
      </c>
      <c r="R139" s="50">
        <f t="shared" si="86"/>
        <v>0</v>
      </c>
      <c r="S139" s="47">
        <f t="shared" si="87"/>
        <v>0</v>
      </c>
      <c r="T139" s="209">
        <f t="shared" si="88"/>
        <v>0</v>
      </c>
      <c r="U139" s="54">
        <f t="shared" si="89"/>
        <v>0</v>
      </c>
    </row>
    <row r="140" spans="1:21" x14ac:dyDescent="0.25">
      <c r="A140" s="308" t="s">
        <v>161</v>
      </c>
      <c r="B140" s="47">
        <f>'DAY5'!H140</f>
        <v>0</v>
      </c>
      <c r="C140" s="48">
        <v>0</v>
      </c>
      <c r="D140" s="49">
        <v>0</v>
      </c>
      <c r="E140" s="50">
        <v>0</v>
      </c>
      <c r="F140" s="47">
        <v>0</v>
      </c>
      <c r="G140" s="209">
        <v>0</v>
      </c>
      <c r="H140" s="49">
        <f>+(Table18[[#This Row],[OPENING ]]+Table18[[#This Row],[RECEIPTS]]+Table18[[#This Row],[RETURNS]])-(Table18[[#This Row],[EXCHANGED]]+Table18[[#This Row],[SALES]]+Table18[[#This Row],[ISSUES]])</f>
        <v>0</v>
      </c>
      <c r="I140" s="48"/>
      <c r="J140" s="51">
        <f t="shared" si="83"/>
        <v>0</v>
      </c>
      <c r="K140" s="48">
        <f>+'DAY5'!K141+'DAY6'!C140</f>
        <v>0</v>
      </c>
      <c r="L140" s="49">
        <f>+'DAY5'!L141+'DAY6'!D140</f>
        <v>0</v>
      </c>
      <c r="M140" s="50">
        <f>+'DAY5'!M141+'DAY6'!E140</f>
        <v>0</v>
      </c>
      <c r="N140" s="47">
        <f>+'DAY5'!N141+'DAY6'!F140</f>
        <v>0</v>
      </c>
      <c r="O140" s="209">
        <f>+'DAY5'!O141+'DAY6'!G140</f>
        <v>0</v>
      </c>
      <c r="P140" s="48">
        <f t="shared" si="84"/>
        <v>0</v>
      </c>
      <c r="Q140" s="49">
        <f t="shared" si="85"/>
        <v>0</v>
      </c>
      <c r="R140" s="50">
        <f t="shared" si="86"/>
        <v>0</v>
      </c>
      <c r="S140" s="47">
        <f t="shared" si="87"/>
        <v>0</v>
      </c>
      <c r="T140" s="209">
        <f t="shared" si="88"/>
        <v>0</v>
      </c>
      <c r="U140" s="54">
        <f t="shared" si="89"/>
        <v>0</v>
      </c>
    </row>
    <row r="141" spans="1:21" x14ac:dyDescent="0.25">
      <c r="A141" s="308" t="s">
        <v>170</v>
      </c>
      <c r="B141" s="47">
        <f>'DAY5'!H141</f>
        <v>115.5</v>
      </c>
      <c r="C141" s="48">
        <v>0</v>
      </c>
      <c r="D141" s="49">
        <v>0</v>
      </c>
      <c r="E141" s="50">
        <v>0</v>
      </c>
      <c r="F141" s="47">
        <v>0</v>
      </c>
      <c r="G141" s="209">
        <v>0</v>
      </c>
      <c r="H141" s="49">
        <f>+(Table18[[#This Row],[OPENING ]]+Table18[[#This Row],[RECEIPTS]]+Table18[[#This Row],[RETURNS]])-(Table18[[#This Row],[EXCHANGED]]+Table18[[#This Row],[SALES]]+Table18[[#This Row],[ISSUES]])</f>
        <v>115.5</v>
      </c>
      <c r="I141" s="48">
        <v>115.5</v>
      </c>
      <c r="J141" s="51">
        <f t="shared" si="83"/>
        <v>0</v>
      </c>
      <c r="K141" s="48">
        <f>+'DAY5'!K142+'DAY6'!C141</f>
        <v>0</v>
      </c>
      <c r="L141" s="49">
        <f>+'DAY5'!L142+'DAY6'!D141</f>
        <v>0</v>
      </c>
      <c r="M141" s="50">
        <f>+'DAY5'!M142+'DAY6'!E141</f>
        <v>0</v>
      </c>
      <c r="N141" s="47">
        <f>+'DAY5'!N142+'DAY6'!F141</f>
        <v>0</v>
      </c>
      <c r="O141" s="209">
        <f>+'DAY5'!O142+'DAY6'!G141</f>
        <v>0</v>
      </c>
      <c r="P141" s="48">
        <f t="shared" si="84"/>
        <v>0</v>
      </c>
      <c r="Q141" s="49">
        <f t="shared" si="85"/>
        <v>0</v>
      </c>
      <c r="R141" s="50">
        <f t="shared" si="86"/>
        <v>0</v>
      </c>
      <c r="S141" s="47">
        <f t="shared" si="87"/>
        <v>0</v>
      </c>
      <c r="T141" s="209">
        <f t="shared" si="88"/>
        <v>0</v>
      </c>
      <c r="U141" s="54">
        <f t="shared" si="89"/>
        <v>0</v>
      </c>
    </row>
    <row r="142" spans="1:21" x14ac:dyDescent="0.25">
      <c r="A142" s="308" t="s">
        <v>171</v>
      </c>
      <c r="B142" s="47">
        <f>'DAY5'!H142</f>
        <v>81.5</v>
      </c>
      <c r="C142" s="48">
        <v>0</v>
      </c>
      <c r="D142" s="49">
        <v>0</v>
      </c>
      <c r="E142" s="50">
        <v>0</v>
      </c>
      <c r="F142" s="47">
        <v>0</v>
      </c>
      <c r="G142" s="209">
        <v>0</v>
      </c>
      <c r="H142" s="49">
        <f>+(Table18[[#This Row],[OPENING ]]+Table18[[#This Row],[RECEIPTS]]+Table18[[#This Row],[RETURNS]])-(Table18[[#This Row],[EXCHANGED]]+Table18[[#This Row],[SALES]]+Table18[[#This Row],[ISSUES]])</f>
        <v>81.5</v>
      </c>
      <c r="I142" s="48">
        <v>81.5</v>
      </c>
      <c r="J142" s="51">
        <f t="shared" si="83"/>
        <v>0</v>
      </c>
      <c r="K142" s="48">
        <f>+'DAY5'!K143+'DAY6'!C142</f>
        <v>0</v>
      </c>
      <c r="L142" s="49">
        <f>+'DAY5'!L143+'DAY6'!D142</f>
        <v>15.2</v>
      </c>
      <c r="M142" s="50">
        <f>+'DAY5'!M143+'DAY6'!E142</f>
        <v>0</v>
      </c>
      <c r="N142" s="47">
        <f>+'DAY5'!N143+'DAY6'!F142</f>
        <v>0</v>
      </c>
      <c r="O142" s="209">
        <f>+'DAY5'!O143+'DAY6'!G142</f>
        <v>0</v>
      </c>
      <c r="P142" s="48">
        <f t="shared" si="84"/>
        <v>0</v>
      </c>
      <c r="Q142" s="49">
        <f t="shared" si="85"/>
        <v>2.5333333333333332</v>
      </c>
      <c r="R142" s="50">
        <f t="shared" si="86"/>
        <v>0</v>
      </c>
      <c r="S142" s="47">
        <f t="shared" si="87"/>
        <v>0</v>
      </c>
      <c r="T142" s="209">
        <f t="shared" si="88"/>
        <v>0</v>
      </c>
      <c r="U142" s="54">
        <f t="shared" si="89"/>
        <v>32.171052631578952</v>
      </c>
    </row>
    <row r="143" spans="1:21" x14ac:dyDescent="0.25">
      <c r="A143" s="308" t="s">
        <v>180</v>
      </c>
      <c r="B143" s="47">
        <f>'DAY5'!H143</f>
        <v>15.2</v>
      </c>
      <c r="C143" s="48">
        <v>0</v>
      </c>
      <c r="D143" s="49">
        <v>0</v>
      </c>
      <c r="E143" s="50">
        <v>0</v>
      </c>
      <c r="F143" s="47">
        <v>0</v>
      </c>
      <c r="G143" s="209">
        <v>0</v>
      </c>
      <c r="H143" s="49">
        <f>+(Table18[[#This Row],[OPENING ]]+Table18[[#This Row],[RECEIPTS]]+Table18[[#This Row],[RETURNS]])-(Table18[[#This Row],[EXCHANGED]]+Table18[[#This Row],[SALES]]+Table18[[#This Row],[ISSUES]])</f>
        <v>15.2</v>
      </c>
      <c r="I143" s="48">
        <v>15.2</v>
      </c>
      <c r="J143" s="51">
        <f t="shared" si="83"/>
        <v>0</v>
      </c>
      <c r="K143" s="48">
        <f>+'DAY5'!K144+'DAY6'!C143</f>
        <v>0</v>
      </c>
      <c r="L143" s="49">
        <f>+'DAY5'!L144+'DAY6'!D143</f>
        <v>0</v>
      </c>
      <c r="M143" s="50">
        <f>+'DAY5'!M144+'DAY6'!E143</f>
        <v>0</v>
      </c>
      <c r="N143" s="47">
        <f>+'DAY5'!N144+'DAY6'!F143</f>
        <v>0</v>
      </c>
      <c r="O143" s="209">
        <f>+'DAY5'!O144+'DAY6'!G143</f>
        <v>0</v>
      </c>
      <c r="P143" s="48">
        <f t="shared" si="84"/>
        <v>0</v>
      </c>
      <c r="Q143" s="49">
        <f t="shared" si="85"/>
        <v>0</v>
      </c>
      <c r="R143" s="50">
        <f t="shared" si="86"/>
        <v>0</v>
      </c>
      <c r="S143" s="47">
        <f t="shared" si="87"/>
        <v>0</v>
      </c>
      <c r="T143" s="209">
        <f t="shared" si="88"/>
        <v>0</v>
      </c>
      <c r="U143" s="54">
        <f t="shared" si="89"/>
        <v>0</v>
      </c>
    </row>
    <row r="144" spans="1:21" x14ac:dyDescent="0.25">
      <c r="A144" s="308" t="s">
        <v>113</v>
      </c>
      <c r="B144" s="47">
        <f>'DAY5'!H144</f>
        <v>0</v>
      </c>
      <c r="C144" s="48">
        <v>0</v>
      </c>
      <c r="D144" s="49">
        <v>0</v>
      </c>
      <c r="E144" s="50">
        <v>0</v>
      </c>
      <c r="F144" s="47">
        <v>0</v>
      </c>
      <c r="G144" s="209">
        <v>0</v>
      </c>
      <c r="H144" s="49">
        <f>+(Table18[[#This Row],[OPENING ]]+Table18[[#This Row],[RECEIPTS]]+Table18[[#This Row],[RETURNS]])-(Table18[[#This Row],[EXCHANGED]]+Table18[[#This Row],[SALES]]+Table18[[#This Row],[ISSUES]])</f>
        <v>0</v>
      </c>
      <c r="I144" s="48"/>
      <c r="J144" s="51">
        <f t="shared" si="83"/>
        <v>0</v>
      </c>
      <c r="K144" s="48">
        <f>+'DAY5'!K145+'DAY6'!C144</f>
        <v>0</v>
      </c>
      <c r="L144" s="49">
        <f>+'DAY5'!L145+'DAY6'!D144</f>
        <v>0</v>
      </c>
      <c r="M144" s="50">
        <f>+'DAY5'!M145+'DAY6'!E144</f>
        <v>0</v>
      </c>
      <c r="N144" s="47">
        <f>+'DAY5'!N145+'DAY6'!F144</f>
        <v>0</v>
      </c>
      <c r="O144" s="209">
        <f>+'DAY5'!O145+'DAY6'!G144</f>
        <v>0</v>
      </c>
      <c r="P144" s="48">
        <f t="shared" si="84"/>
        <v>0</v>
      </c>
      <c r="Q144" s="49">
        <f t="shared" si="85"/>
        <v>0</v>
      </c>
      <c r="R144" s="50">
        <f t="shared" si="86"/>
        <v>0</v>
      </c>
      <c r="S144" s="47">
        <f t="shared" si="87"/>
        <v>0</v>
      </c>
      <c r="T144" s="209">
        <f t="shared" si="88"/>
        <v>0</v>
      </c>
      <c r="U144" s="54">
        <f t="shared" si="89"/>
        <v>0</v>
      </c>
    </row>
    <row r="145" spans="1:21" x14ac:dyDescent="0.25">
      <c r="A145" s="308"/>
      <c r="B145" s="47">
        <f>'DAY5'!H145</f>
        <v>0</v>
      </c>
      <c r="C145" s="48">
        <v>0</v>
      </c>
      <c r="D145" s="49">
        <v>0</v>
      </c>
      <c r="E145" s="50">
        <v>0</v>
      </c>
      <c r="F145" s="47">
        <v>0</v>
      </c>
      <c r="G145" s="209">
        <v>0</v>
      </c>
      <c r="H145" s="49">
        <f>+(Table18[[#This Row],[OPENING ]]+Table18[[#This Row],[RECEIPTS]]+Table18[[#This Row],[RETURNS]])-(Table18[[#This Row],[EXCHANGED]]+Table18[[#This Row],[SALES]]+Table18[[#This Row],[ISSUES]])</f>
        <v>0</v>
      </c>
      <c r="I145" s="48"/>
      <c r="J145" s="51">
        <f t="shared" si="83"/>
        <v>0</v>
      </c>
      <c r="K145" s="48">
        <f>+'DAY5'!K146+'DAY6'!C145</f>
        <v>0</v>
      </c>
      <c r="L145" s="49">
        <f>+'DAY5'!L146+'DAY6'!D145</f>
        <v>0</v>
      </c>
      <c r="M145" s="50">
        <f>+'DAY5'!M146+'DAY6'!E145</f>
        <v>0</v>
      </c>
      <c r="N145" s="47">
        <f>+'DAY5'!N146+'DAY6'!F145</f>
        <v>0</v>
      </c>
      <c r="O145" s="209">
        <f>+'DAY5'!O146+'DAY6'!G145</f>
        <v>0</v>
      </c>
      <c r="P145" s="48">
        <f t="shared" si="84"/>
        <v>0</v>
      </c>
      <c r="Q145" s="49">
        <f t="shared" si="85"/>
        <v>0</v>
      </c>
      <c r="R145" s="50">
        <f t="shared" si="86"/>
        <v>0</v>
      </c>
      <c r="S145" s="47">
        <f t="shared" si="87"/>
        <v>0</v>
      </c>
      <c r="T145" s="209">
        <f t="shared" si="88"/>
        <v>0</v>
      </c>
      <c r="U145" s="54">
        <f t="shared" si="89"/>
        <v>0</v>
      </c>
    </row>
    <row r="146" spans="1:21" x14ac:dyDescent="0.25">
      <c r="A146" s="308" t="s">
        <v>145</v>
      </c>
      <c r="B146" s="47">
        <f>'DAY5'!H146</f>
        <v>0</v>
      </c>
      <c r="C146" s="48">
        <v>0</v>
      </c>
      <c r="D146" s="49">
        <v>0</v>
      </c>
      <c r="E146" s="50">
        <v>0</v>
      </c>
      <c r="F146" s="47">
        <v>0</v>
      </c>
      <c r="G146" s="209">
        <v>0</v>
      </c>
      <c r="H146" s="49">
        <f>+(Table18[[#This Row],[OPENING ]]+Table18[[#This Row],[RECEIPTS]]+Table18[[#This Row],[RETURNS]])-(Table18[[#This Row],[EXCHANGED]]+Table18[[#This Row],[SALES]]+Table18[[#This Row],[ISSUES]])</f>
        <v>0</v>
      </c>
      <c r="I146" s="48"/>
      <c r="J146" s="51">
        <f t="shared" si="83"/>
        <v>0</v>
      </c>
      <c r="K146" s="48">
        <f>+'DAY5'!K147+'DAY6'!C146</f>
        <v>0</v>
      </c>
      <c r="L146" s="49">
        <f>+'DAY5'!L147+'DAY6'!D146</f>
        <v>0</v>
      </c>
      <c r="M146" s="50">
        <f>+'DAY5'!M147+'DAY6'!E146</f>
        <v>0</v>
      </c>
      <c r="N146" s="47">
        <f>+'DAY5'!N147+'DAY6'!F146</f>
        <v>0</v>
      </c>
      <c r="O146" s="209">
        <f>+'DAY5'!O147+'DAY6'!G146</f>
        <v>0</v>
      </c>
      <c r="P146" s="48">
        <f t="shared" si="84"/>
        <v>0</v>
      </c>
      <c r="Q146" s="49">
        <f t="shared" si="85"/>
        <v>0</v>
      </c>
      <c r="R146" s="50">
        <f t="shared" si="86"/>
        <v>0</v>
      </c>
      <c r="S146" s="47">
        <f t="shared" si="87"/>
        <v>0</v>
      </c>
      <c r="T146" s="209">
        <f t="shared" si="88"/>
        <v>0</v>
      </c>
      <c r="U146" s="54">
        <f t="shared" si="89"/>
        <v>0</v>
      </c>
    </row>
    <row r="147" spans="1:21" x14ac:dyDescent="0.25">
      <c r="A147" s="308" t="s">
        <v>162</v>
      </c>
      <c r="B147" s="47">
        <f>'DAY5'!H147</f>
        <v>0</v>
      </c>
      <c r="C147" s="48">
        <v>0</v>
      </c>
      <c r="D147" s="49">
        <v>0</v>
      </c>
      <c r="E147" s="50">
        <v>0</v>
      </c>
      <c r="F147" s="47">
        <v>0</v>
      </c>
      <c r="G147" s="209">
        <v>0</v>
      </c>
      <c r="H147" s="49">
        <f>+(Table18[[#This Row],[OPENING ]]+Table18[[#This Row],[RECEIPTS]]+Table18[[#This Row],[RETURNS]])-(Table18[[#This Row],[EXCHANGED]]+Table18[[#This Row],[SALES]]+Table18[[#This Row],[ISSUES]])</f>
        <v>0</v>
      </c>
      <c r="I147" s="48"/>
      <c r="J147" s="51">
        <f t="shared" si="83"/>
        <v>0</v>
      </c>
      <c r="K147" s="48">
        <f>+'DAY5'!K148+'DAY6'!C147</f>
        <v>0</v>
      </c>
      <c r="L147" s="49">
        <f>+'DAY5'!L148+'DAY6'!D147</f>
        <v>0</v>
      </c>
      <c r="M147" s="50">
        <f>+'DAY5'!M148+'DAY6'!E147</f>
        <v>0</v>
      </c>
      <c r="N147" s="47">
        <f>+'DAY5'!N148+'DAY6'!F147</f>
        <v>0</v>
      </c>
      <c r="O147" s="209">
        <f>+'DAY5'!O148+'DAY6'!G147</f>
        <v>0</v>
      </c>
      <c r="P147" s="48">
        <f t="shared" si="84"/>
        <v>0</v>
      </c>
      <c r="Q147" s="49">
        <f t="shared" si="85"/>
        <v>0</v>
      </c>
      <c r="R147" s="50">
        <f t="shared" si="86"/>
        <v>0</v>
      </c>
      <c r="S147" s="47">
        <f t="shared" si="87"/>
        <v>0</v>
      </c>
      <c r="T147" s="209">
        <f t="shared" si="88"/>
        <v>0</v>
      </c>
      <c r="U147" s="54">
        <f t="shared" si="89"/>
        <v>0</v>
      </c>
    </row>
    <row r="148" spans="1:21" x14ac:dyDescent="0.25">
      <c r="A148" s="308" t="s">
        <v>149</v>
      </c>
      <c r="B148" s="47">
        <f>'DAY5'!H148</f>
        <v>49</v>
      </c>
      <c r="C148" s="48">
        <v>0</v>
      </c>
      <c r="D148" s="49">
        <v>0</v>
      </c>
      <c r="E148" s="50">
        <v>0</v>
      </c>
      <c r="F148" s="47">
        <v>0</v>
      </c>
      <c r="G148" s="209">
        <v>0</v>
      </c>
      <c r="H148" s="49">
        <f>+(Table18[[#This Row],[OPENING ]]+Table18[[#This Row],[RECEIPTS]]+Table18[[#This Row],[RETURNS]])-(Table18[[#This Row],[EXCHANGED]]+Table18[[#This Row],[SALES]]+Table18[[#This Row],[ISSUES]])</f>
        <v>49</v>
      </c>
      <c r="I148" s="48">
        <v>49</v>
      </c>
      <c r="J148" s="51">
        <f t="shared" si="83"/>
        <v>0</v>
      </c>
      <c r="K148" s="48">
        <f>+'DAY5'!K149+'DAY6'!C148</f>
        <v>0</v>
      </c>
      <c r="L148" s="49">
        <f>+'DAY5'!L149+'DAY6'!D148</f>
        <v>0</v>
      </c>
      <c r="M148" s="50">
        <f>+'DAY5'!M149+'DAY6'!E148</f>
        <v>0</v>
      </c>
      <c r="N148" s="47">
        <f>+'DAY5'!N149+'DAY6'!F148</f>
        <v>0</v>
      </c>
      <c r="O148" s="209">
        <f>+'DAY5'!O149+'DAY6'!G148</f>
        <v>0</v>
      </c>
      <c r="P148" s="48">
        <f t="shared" si="84"/>
        <v>0</v>
      </c>
      <c r="Q148" s="49">
        <f t="shared" si="85"/>
        <v>0</v>
      </c>
      <c r="R148" s="50">
        <f t="shared" si="86"/>
        <v>0</v>
      </c>
      <c r="S148" s="47">
        <f t="shared" si="87"/>
        <v>0</v>
      </c>
      <c r="T148" s="209">
        <f t="shared" si="88"/>
        <v>0</v>
      </c>
      <c r="U148" s="54">
        <f t="shared" si="89"/>
        <v>0</v>
      </c>
    </row>
    <row r="149" spans="1:21" x14ac:dyDescent="0.25">
      <c r="A149" s="308" t="s">
        <v>150</v>
      </c>
      <c r="B149" s="47">
        <f>'DAY5'!H149</f>
        <v>132</v>
      </c>
      <c r="C149" s="48">
        <v>0</v>
      </c>
      <c r="D149" s="49">
        <v>0</v>
      </c>
      <c r="E149" s="50">
        <v>0</v>
      </c>
      <c r="F149" s="47">
        <v>0</v>
      </c>
      <c r="G149" s="209">
        <v>0</v>
      </c>
      <c r="H149" s="49">
        <f>+(Table18[[#This Row],[OPENING ]]+Table18[[#This Row],[RECEIPTS]]+Table18[[#This Row],[RETURNS]])-(Table18[[#This Row],[EXCHANGED]]+Table18[[#This Row],[SALES]]+Table18[[#This Row],[ISSUES]])</f>
        <v>132</v>
      </c>
      <c r="I149" s="48">
        <v>132</v>
      </c>
      <c r="J149" s="51">
        <f t="shared" si="83"/>
        <v>0</v>
      </c>
      <c r="K149" s="48">
        <f>+'DAY5'!K150+'DAY6'!C149</f>
        <v>0</v>
      </c>
      <c r="L149" s="49">
        <f>+'DAY5'!L150+'DAY6'!D149</f>
        <v>0</v>
      </c>
      <c r="M149" s="50">
        <f>+'DAY5'!M150+'DAY6'!E149</f>
        <v>0</v>
      </c>
      <c r="N149" s="47">
        <f>+'DAY5'!N150+'DAY6'!F149</f>
        <v>0</v>
      </c>
      <c r="O149" s="209">
        <f>+'DAY5'!O150+'DAY6'!G149</f>
        <v>0</v>
      </c>
      <c r="P149" s="48">
        <f t="shared" si="84"/>
        <v>0</v>
      </c>
      <c r="Q149" s="49">
        <f t="shared" si="85"/>
        <v>0</v>
      </c>
      <c r="R149" s="50">
        <f t="shared" si="86"/>
        <v>0</v>
      </c>
      <c r="S149" s="47">
        <f t="shared" si="87"/>
        <v>0</v>
      </c>
      <c r="T149" s="209">
        <f t="shared" si="88"/>
        <v>0</v>
      </c>
      <c r="U149" s="54">
        <f t="shared" si="89"/>
        <v>0</v>
      </c>
    </row>
    <row r="150" spans="1:21" x14ac:dyDescent="0.25">
      <c r="A150" s="308" t="s">
        <v>151</v>
      </c>
      <c r="B150" s="47">
        <f>'DAY5'!H150</f>
        <v>0</v>
      </c>
      <c r="C150" s="48">
        <v>0</v>
      </c>
      <c r="D150" s="49">
        <v>0</v>
      </c>
      <c r="E150" s="50">
        <v>0</v>
      </c>
      <c r="F150" s="47">
        <v>0</v>
      </c>
      <c r="G150" s="209">
        <v>0</v>
      </c>
      <c r="H150" s="49">
        <f>+(Table18[[#This Row],[OPENING ]]+Table18[[#This Row],[RECEIPTS]]+Table18[[#This Row],[RETURNS]])-(Table18[[#This Row],[EXCHANGED]]+Table18[[#This Row],[SALES]]+Table18[[#This Row],[ISSUES]])</f>
        <v>0</v>
      </c>
      <c r="I150" s="48"/>
      <c r="J150" s="51">
        <f t="shared" si="83"/>
        <v>0</v>
      </c>
      <c r="K150" s="48">
        <f>+'DAY5'!K151+'DAY6'!C150</f>
        <v>0</v>
      </c>
      <c r="L150" s="49">
        <f>+'DAY5'!L151+'DAY6'!D150</f>
        <v>0</v>
      </c>
      <c r="M150" s="50">
        <f>+'DAY5'!M151+'DAY6'!E150</f>
        <v>0</v>
      </c>
      <c r="N150" s="47">
        <f>+'DAY5'!N151+'DAY6'!F150</f>
        <v>0</v>
      </c>
      <c r="O150" s="209">
        <f>+'DAY5'!O151+'DAY6'!G150</f>
        <v>0</v>
      </c>
      <c r="P150" s="48">
        <f t="shared" si="84"/>
        <v>0</v>
      </c>
      <c r="Q150" s="49">
        <f t="shared" si="85"/>
        <v>0</v>
      </c>
      <c r="R150" s="50">
        <f t="shared" si="86"/>
        <v>0</v>
      </c>
      <c r="S150" s="47">
        <f t="shared" si="87"/>
        <v>0</v>
      </c>
      <c r="T150" s="209">
        <f t="shared" si="88"/>
        <v>0</v>
      </c>
      <c r="U150" s="54">
        <f t="shared" si="89"/>
        <v>0</v>
      </c>
    </row>
    <row r="151" spans="1:21" x14ac:dyDescent="0.25">
      <c r="A151" s="308" t="s">
        <v>152</v>
      </c>
      <c r="B151" s="47">
        <f>'DAY5'!H151</f>
        <v>46</v>
      </c>
      <c r="C151" s="48">
        <v>0</v>
      </c>
      <c r="D151" s="49">
        <v>0</v>
      </c>
      <c r="E151" s="50">
        <v>0</v>
      </c>
      <c r="F151" s="47">
        <v>0</v>
      </c>
      <c r="G151" s="209">
        <v>0</v>
      </c>
      <c r="H151" s="49">
        <f>+(Table18[[#This Row],[OPENING ]]+Table18[[#This Row],[RECEIPTS]]+Table18[[#This Row],[RETURNS]])-(Table18[[#This Row],[EXCHANGED]]+Table18[[#This Row],[SALES]]+Table18[[#This Row],[ISSUES]])</f>
        <v>46</v>
      </c>
      <c r="I151" s="48">
        <v>46</v>
      </c>
      <c r="J151" s="51">
        <f t="shared" si="83"/>
        <v>0</v>
      </c>
      <c r="K151" s="48">
        <f>+'DAY5'!K152+'DAY6'!C151</f>
        <v>0</v>
      </c>
      <c r="L151" s="49">
        <f>+'DAY5'!L152+'DAY6'!D151</f>
        <v>0</v>
      </c>
      <c r="M151" s="50">
        <f>+'DAY5'!M152+'DAY6'!E151</f>
        <v>0</v>
      </c>
      <c r="N151" s="47">
        <f>+'DAY5'!N152+'DAY6'!F151</f>
        <v>0</v>
      </c>
      <c r="O151" s="209">
        <f>+'DAY5'!O152+'DAY6'!G151</f>
        <v>0</v>
      </c>
      <c r="P151" s="48">
        <f t="shared" si="84"/>
        <v>0</v>
      </c>
      <c r="Q151" s="49">
        <f t="shared" si="85"/>
        <v>0</v>
      </c>
      <c r="R151" s="50">
        <f t="shared" si="86"/>
        <v>0</v>
      </c>
      <c r="S151" s="47">
        <f t="shared" si="87"/>
        <v>0</v>
      </c>
      <c r="T151" s="209">
        <f t="shared" si="88"/>
        <v>0</v>
      </c>
      <c r="U151" s="54">
        <f t="shared" si="89"/>
        <v>0</v>
      </c>
    </row>
    <row r="152" spans="1:21" x14ac:dyDescent="0.25">
      <c r="A152" s="308"/>
      <c r="B152" s="47">
        <f>'DAY5'!H152</f>
        <v>0</v>
      </c>
      <c r="C152" s="48">
        <v>0</v>
      </c>
      <c r="D152" s="49">
        <v>0</v>
      </c>
      <c r="E152" s="50">
        <v>0</v>
      </c>
      <c r="F152" s="47">
        <v>0</v>
      </c>
      <c r="G152" s="209">
        <v>0</v>
      </c>
      <c r="H152" s="49">
        <f>+(Table18[[#This Row],[OPENING ]]+Table18[[#This Row],[RECEIPTS]]+Table18[[#This Row],[RETURNS]])-(Table18[[#This Row],[EXCHANGED]]+Table18[[#This Row],[SALES]]+Table18[[#This Row],[ISSUES]])</f>
        <v>0</v>
      </c>
      <c r="I152" s="48"/>
      <c r="J152" s="51">
        <f t="shared" si="83"/>
        <v>0</v>
      </c>
      <c r="K152" s="48">
        <f>+'DAY5'!K153+'DAY6'!C152</f>
        <v>0</v>
      </c>
      <c r="L152" s="49">
        <f>+'DAY5'!L153+'DAY6'!D152</f>
        <v>0</v>
      </c>
      <c r="M152" s="50">
        <f>+'DAY5'!M153+'DAY6'!E152</f>
        <v>0</v>
      </c>
      <c r="N152" s="47">
        <f>+'DAY5'!N153+'DAY6'!F152</f>
        <v>0</v>
      </c>
      <c r="O152" s="209">
        <f>+'DAY5'!O153+'DAY6'!G152</f>
        <v>0</v>
      </c>
      <c r="P152" s="48">
        <f t="shared" si="84"/>
        <v>0</v>
      </c>
      <c r="Q152" s="49">
        <f t="shared" si="85"/>
        <v>0</v>
      </c>
      <c r="R152" s="50">
        <f t="shared" si="86"/>
        <v>0</v>
      </c>
      <c r="S152" s="47">
        <f t="shared" si="87"/>
        <v>0</v>
      </c>
      <c r="T152" s="209">
        <f t="shared" si="88"/>
        <v>0</v>
      </c>
      <c r="U152" s="54">
        <f t="shared" si="89"/>
        <v>0</v>
      </c>
    </row>
    <row r="153" spans="1:21" x14ac:dyDescent="0.25">
      <c r="A153" s="308"/>
      <c r="B153" s="47">
        <f>'DAY5'!H153</f>
        <v>0</v>
      </c>
      <c r="C153" s="48">
        <v>0</v>
      </c>
      <c r="D153" s="49">
        <v>0</v>
      </c>
      <c r="E153" s="50">
        <v>0</v>
      </c>
      <c r="F153" s="47">
        <v>0</v>
      </c>
      <c r="G153" s="209">
        <v>0</v>
      </c>
      <c r="H153" s="49">
        <f>+(Table18[[#This Row],[OPENING ]]+Table18[[#This Row],[RECEIPTS]]+Table18[[#This Row],[RETURNS]])-(Table18[[#This Row],[EXCHANGED]]+Table18[[#This Row],[SALES]]+Table18[[#This Row],[ISSUES]])</f>
        <v>0</v>
      </c>
      <c r="I153" s="48"/>
      <c r="J153" s="51">
        <f t="shared" si="83"/>
        <v>0</v>
      </c>
      <c r="K153" s="48">
        <f>+'DAY5'!K154+'DAY6'!C153</f>
        <v>0</v>
      </c>
      <c r="L153" s="49">
        <f>+'DAY5'!L154+'DAY6'!D153</f>
        <v>0</v>
      </c>
      <c r="M153" s="50">
        <f>+'DAY5'!M154+'DAY6'!E153</f>
        <v>0</v>
      </c>
      <c r="N153" s="47">
        <f>+'DAY5'!N154+'DAY6'!F153</f>
        <v>0</v>
      </c>
      <c r="O153" s="209">
        <f>+'DAY5'!O154+'DAY6'!G153</f>
        <v>0</v>
      </c>
      <c r="P153" s="48">
        <f t="shared" si="84"/>
        <v>0</v>
      </c>
      <c r="Q153" s="49">
        <f t="shared" si="85"/>
        <v>0</v>
      </c>
      <c r="R153" s="50">
        <f t="shared" si="86"/>
        <v>0</v>
      </c>
      <c r="S153" s="47">
        <f t="shared" si="87"/>
        <v>0</v>
      </c>
      <c r="T153" s="209">
        <f t="shared" si="88"/>
        <v>0</v>
      </c>
      <c r="U153" s="54">
        <f t="shared" si="89"/>
        <v>0</v>
      </c>
    </row>
    <row r="154" spans="1:21" x14ac:dyDescent="0.25">
      <c r="A154" s="308"/>
      <c r="B154" s="47">
        <f>'DAY5'!H154</f>
        <v>0</v>
      </c>
      <c r="C154" s="48">
        <v>0</v>
      </c>
      <c r="D154" s="49">
        <v>0</v>
      </c>
      <c r="E154" s="50">
        <v>0</v>
      </c>
      <c r="F154" s="47">
        <v>0</v>
      </c>
      <c r="G154" s="209">
        <v>0</v>
      </c>
      <c r="H154" s="49">
        <f>+(Table18[[#This Row],[OPENING ]]+Table18[[#This Row],[RECEIPTS]]+Table18[[#This Row],[RETURNS]])-(Table18[[#This Row],[EXCHANGED]]+Table18[[#This Row],[SALES]]+Table18[[#This Row],[ISSUES]])</f>
        <v>0</v>
      </c>
      <c r="I154" s="48"/>
      <c r="J154" s="51">
        <f t="shared" si="83"/>
        <v>0</v>
      </c>
      <c r="K154" s="48">
        <f>+'DAY5'!K155+'DAY6'!C154</f>
        <v>0</v>
      </c>
      <c r="L154" s="49">
        <f>+'DAY5'!L155+'DAY6'!D154</f>
        <v>0</v>
      </c>
      <c r="M154" s="50">
        <f>+'DAY5'!M155+'DAY6'!E154</f>
        <v>0</v>
      </c>
      <c r="N154" s="47">
        <f>+'DAY5'!N155+'DAY6'!F154</f>
        <v>0</v>
      </c>
      <c r="O154" s="209">
        <f>+'DAY5'!O155+'DAY6'!G154</f>
        <v>0</v>
      </c>
      <c r="P154" s="48">
        <f t="shared" si="84"/>
        <v>0</v>
      </c>
      <c r="Q154" s="49">
        <f t="shared" si="85"/>
        <v>0</v>
      </c>
      <c r="R154" s="50">
        <f t="shared" si="86"/>
        <v>0</v>
      </c>
      <c r="S154" s="47">
        <f t="shared" si="87"/>
        <v>0</v>
      </c>
      <c r="T154" s="209">
        <f t="shared" si="88"/>
        <v>0</v>
      </c>
      <c r="U154" s="54">
        <f t="shared" si="89"/>
        <v>0</v>
      </c>
    </row>
    <row r="155" spans="1:21" x14ac:dyDescent="0.25">
      <c r="A155" s="308"/>
      <c r="B155" s="47">
        <f>'DAY5'!H155</f>
        <v>0</v>
      </c>
      <c r="C155" s="48">
        <v>0</v>
      </c>
      <c r="D155" s="49">
        <v>0</v>
      </c>
      <c r="E155" s="50">
        <v>0</v>
      </c>
      <c r="F155" s="47">
        <v>0</v>
      </c>
      <c r="G155" s="209">
        <v>0</v>
      </c>
      <c r="H155" s="49">
        <f>+(Table18[[#This Row],[OPENING ]]+Table18[[#This Row],[RECEIPTS]]+Table18[[#This Row],[RETURNS]])-(Table18[[#This Row],[EXCHANGED]]+Table18[[#This Row],[SALES]]+Table18[[#This Row],[ISSUES]])</f>
        <v>0</v>
      </c>
      <c r="I155" s="48"/>
      <c r="J155" s="51">
        <f t="shared" si="83"/>
        <v>0</v>
      </c>
      <c r="K155" s="48">
        <f>+'DAY5'!K156+'DAY6'!C155</f>
        <v>0</v>
      </c>
      <c r="L155" s="49">
        <f>+'DAY5'!L156+'DAY6'!D155</f>
        <v>0</v>
      </c>
      <c r="M155" s="50">
        <f>+'DAY5'!M156+'DAY6'!E155</f>
        <v>0</v>
      </c>
      <c r="N155" s="47">
        <f>+'DAY5'!N156+'DAY6'!F155</f>
        <v>0</v>
      </c>
      <c r="O155" s="209">
        <f>+'DAY5'!O156+'DAY6'!G155</f>
        <v>0</v>
      </c>
      <c r="P155" s="48">
        <f t="shared" si="84"/>
        <v>0</v>
      </c>
      <c r="Q155" s="49">
        <f t="shared" si="85"/>
        <v>0</v>
      </c>
      <c r="R155" s="50">
        <f t="shared" si="86"/>
        <v>0</v>
      </c>
      <c r="S155" s="47">
        <f t="shared" si="87"/>
        <v>0</v>
      </c>
      <c r="T155" s="209">
        <f t="shared" si="88"/>
        <v>0</v>
      </c>
      <c r="U155" s="54">
        <f t="shared" si="89"/>
        <v>0</v>
      </c>
    </row>
    <row r="156" spans="1:21" x14ac:dyDescent="0.25">
      <c r="A156" s="334"/>
      <c r="B156" s="47">
        <f>'DAY5'!H156</f>
        <v>0</v>
      </c>
      <c r="C156" s="48">
        <v>0</v>
      </c>
      <c r="D156" s="49">
        <v>0</v>
      </c>
      <c r="E156" s="50">
        <v>0</v>
      </c>
      <c r="F156" s="47">
        <v>0</v>
      </c>
      <c r="G156" s="209">
        <v>0</v>
      </c>
      <c r="H156" s="49">
        <f>+(Table18[[#This Row],[OPENING ]]+Table18[[#This Row],[RECEIPTS]]+Table18[[#This Row],[RETURNS]])-(Table18[[#This Row],[EXCHANGED]]+Table18[[#This Row],[SALES]]+Table18[[#This Row],[ISSUES]])</f>
        <v>0</v>
      </c>
      <c r="I156" s="48"/>
      <c r="J156" s="51">
        <f t="shared" si="83"/>
        <v>0</v>
      </c>
      <c r="K156" s="48">
        <f>+'DAY5'!K157+'DAY6'!C156</f>
        <v>0</v>
      </c>
      <c r="L156" s="49">
        <f>+'DAY5'!L157+'DAY6'!D156</f>
        <v>172.7</v>
      </c>
      <c r="M156" s="50">
        <f>+'DAY5'!M157+'DAY6'!E156</f>
        <v>0</v>
      </c>
      <c r="N156" s="47">
        <f>+'DAY5'!N157+'DAY6'!F156</f>
        <v>0</v>
      </c>
      <c r="O156" s="209">
        <f>+'DAY5'!O157+'DAY6'!G156</f>
        <v>3970.44</v>
      </c>
      <c r="P156" s="48">
        <f t="shared" si="84"/>
        <v>0</v>
      </c>
      <c r="Q156" s="49">
        <f t="shared" si="85"/>
        <v>28.783333333333331</v>
      </c>
      <c r="R156" s="50">
        <f t="shared" si="86"/>
        <v>0</v>
      </c>
      <c r="S156" s="47">
        <f t="shared" si="87"/>
        <v>0</v>
      </c>
      <c r="T156" s="209">
        <f t="shared" si="88"/>
        <v>661.74</v>
      </c>
      <c r="U156" s="54">
        <f t="shared" si="89"/>
        <v>0</v>
      </c>
    </row>
    <row r="157" spans="1:21" ht="16.5" x14ac:dyDescent="0.3">
      <c r="A157" s="171" t="s">
        <v>58</v>
      </c>
      <c r="B157" s="254">
        <f>SUM(B117:B156)</f>
        <v>990.90000000000009</v>
      </c>
      <c r="C157" s="254">
        <f t="shared" ref="C157:U157" si="90">SUM(C117:C156)</f>
        <v>0</v>
      </c>
      <c r="D157" s="254">
        <f t="shared" si="90"/>
        <v>0</v>
      </c>
      <c r="E157" s="254">
        <f t="shared" si="90"/>
        <v>0</v>
      </c>
      <c r="F157" s="254">
        <f t="shared" si="90"/>
        <v>0</v>
      </c>
      <c r="G157" s="254">
        <f t="shared" si="90"/>
        <v>0</v>
      </c>
      <c r="H157" s="254">
        <f t="shared" si="90"/>
        <v>990.90000000000009</v>
      </c>
      <c r="I157" s="254">
        <f t="shared" si="90"/>
        <v>990.90000000000009</v>
      </c>
      <c r="J157" s="254">
        <f t="shared" si="90"/>
        <v>0</v>
      </c>
      <c r="K157" s="254">
        <f t="shared" si="90"/>
        <v>0</v>
      </c>
      <c r="L157" s="254">
        <f t="shared" si="90"/>
        <v>345.4</v>
      </c>
      <c r="M157" s="254">
        <f t="shared" si="90"/>
        <v>0</v>
      </c>
      <c r="N157" s="254">
        <f t="shared" si="90"/>
        <v>0</v>
      </c>
      <c r="O157" s="254">
        <f t="shared" si="90"/>
        <v>7940.88</v>
      </c>
      <c r="P157" s="254">
        <f t="shared" si="90"/>
        <v>0</v>
      </c>
      <c r="Q157" s="254">
        <f t="shared" si="90"/>
        <v>57.566666666666663</v>
      </c>
      <c r="R157" s="254">
        <f t="shared" si="90"/>
        <v>0</v>
      </c>
      <c r="S157" s="254">
        <f t="shared" si="90"/>
        <v>0</v>
      </c>
      <c r="T157" s="254">
        <f t="shared" si="90"/>
        <v>1323.48</v>
      </c>
      <c r="U157" s="254">
        <f t="shared" si="90"/>
        <v>32.270388041592525</v>
      </c>
    </row>
    <row r="158" spans="1:21" s="203" customFormat="1" ht="19.5" x14ac:dyDescent="0.35">
      <c r="A158" s="272" t="s">
        <v>57</v>
      </c>
      <c r="B158" s="273">
        <f t="shared" ref="B158:U158" si="91">B38+B73+B115+B157</f>
        <v>18681.620000000003</v>
      </c>
      <c r="C158" s="274">
        <f t="shared" si="91"/>
        <v>0</v>
      </c>
      <c r="D158" s="275">
        <f t="shared" si="91"/>
        <v>0</v>
      </c>
      <c r="E158" s="276">
        <f t="shared" si="91"/>
        <v>0</v>
      </c>
      <c r="F158" s="273">
        <f t="shared" si="91"/>
        <v>0</v>
      </c>
      <c r="G158" s="277">
        <f t="shared" si="91"/>
        <v>605.79999999999995</v>
      </c>
      <c r="H158" s="275">
        <f t="shared" si="91"/>
        <v>18075.820000000003</v>
      </c>
      <c r="I158" s="274">
        <f t="shared" si="91"/>
        <v>18075.820000000003</v>
      </c>
      <c r="J158" s="278">
        <f t="shared" si="91"/>
        <v>0</v>
      </c>
      <c r="K158" s="274">
        <f t="shared" si="91"/>
        <v>3087.4</v>
      </c>
      <c r="L158" s="275">
        <f t="shared" si="91"/>
        <v>838.7</v>
      </c>
      <c r="M158" s="276">
        <f t="shared" si="91"/>
        <v>0</v>
      </c>
      <c r="N158" s="273">
        <f t="shared" si="91"/>
        <v>0</v>
      </c>
      <c r="O158" s="277">
        <f t="shared" si="91"/>
        <v>11346.96</v>
      </c>
      <c r="P158" s="274">
        <f t="shared" si="91"/>
        <v>514.56666666666661</v>
      </c>
      <c r="Q158" s="275">
        <f t="shared" si="91"/>
        <v>139.78333333333333</v>
      </c>
      <c r="R158" s="276">
        <f t="shared" si="91"/>
        <v>0</v>
      </c>
      <c r="S158" s="273">
        <f t="shared" si="91"/>
        <v>0</v>
      </c>
      <c r="T158" s="277">
        <f t="shared" si="91"/>
        <v>1891.16</v>
      </c>
      <c r="U158" s="279">
        <f t="shared" si="91"/>
        <v>270.51262328002844</v>
      </c>
    </row>
    <row r="159" spans="1:21" x14ac:dyDescent="0.25">
      <c r="A159" s="231"/>
      <c r="B159" s="280"/>
      <c r="C159" s="280"/>
      <c r="D159" s="280"/>
      <c r="E159" s="280"/>
      <c r="F159" s="281"/>
      <c r="G159" s="282"/>
      <c r="H159" s="283"/>
      <c r="I159" s="284"/>
      <c r="J159" s="285"/>
      <c r="K159" s="280"/>
      <c r="L159" s="280"/>
      <c r="M159" s="280"/>
      <c r="N159" s="280"/>
      <c r="O159" s="282"/>
      <c r="P159" s="280"/>
      <c r="Q159" s="280"/>
      <c r="R159" s="280"/>
      <c r="S159" s="280"/>
      <c r="T159" s="282"/>
      <c r="U159" s="286"/>
    </row>
  </sheetData>
  <sheetProtection algorithmName="SHA-512" hashValue="zuemvZEiPloyIrt2xO1d1v6pSJfLq3810Zg8s4TuggmRz8jBH1dmPEpFB+5kltBzg+E/lIiy74IfNaRAu3kn1g==" saltValue="i1Nx/h61kkvQ3pQIlHg9Cg==" spinCount="100000" sheet="1" objects="1" scenarios="1"/>
  <conditionalFormatting sqref="I116:I156 I1:I37 I74:I114 I39:I72">
    <cfRule type="dataBar" priority="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{716CE6C1-526E-40D2-AC29-34D5407AFC5C}</x14:id>
        </ext>
      </extLst>
    </cfRule>
  </conditionalFormatting>
  <pageMargins left="0.7" right="0.7" top="0.75" bottom="0.75" header="0.3" footer="0.3"/>
  <pageSetup orientation="portrait" r:id="rId1"/>
  <ignoredErrors>
    <ignoredError sqref="U3" calculatedColumn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6CE6C1-526E-40D2-AC29-34D5407AFC5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I116:I156 I1:I37 I74:I114 I39:I72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1766-B3CC-465C-9405-9A21A577E758}">
  <dimension ref="A1:U158"/>
  <sheetViews>
    <sheetView showGridLines="0" zoomScaleNormal="100" workbookViewId="0">
      <selection activeCell="A2" sqref="A2:A156"/>
    </sheetView>
  </sheetViews>
  <sheetFormatPr defaultRowHeight="15" x14ac:dyDescent="0.25"/>
  <cols>
    <col min="1" max="1" width="47.140625" bestFit="1" customWidth="1"/>
    <col min="2" max="2" width="17.85546875" bestFit="1" customWidth="1"/>
    <col min="3" max="3" width="10.7109375" style="6" customWidth="1"/>
    <col min="4" max="4" width="9.28515625" style="2" bestFit="1" customWidth="1"/>
    <col min="5" max="5" width="12" style="3" customWidth="1"/>
    <col min="6" max="6" width="11" style="5" customWidth="1"/>
    <col min="7" max="7" width="9.28515625" style="224" customWidth="1"/>
    <col min="8" max="8" width="12.42578125" style="2" customWidth="1"/>
    <col min="9" max="9" width="13.5703125" style="6" customWidth="1"/>
    <col min="10" max="10" width="9.28515625" style="4" bestFit="1" customWidth="1"/>
    <col min="11" max="11" width="11.28515625" style="6" customWidth="1"/>
    <col min="12" max="12" width="9.140625" style="2"/>
    <col min="13" max="13" width="9.140625" style="3"/>
    <col min="14" max="14" width="9.140625" style="5"/>
    <col min="15" max="15" width="9.140625" style="224"/>
    <col min="16" max="16" width="9.140625" style="6"/>
    <col min="17" max="17" width="9.140625" style="2"/>
    <col min="18" max="18" width="9.140625" style="3"/>
    <col min="19" max="19" width="9.140625" style="5"/>
    <col min="20" max="20" width="9.140625" style="224"/>
    <col min="21" max="21" width="9.140625" style="3"/>
  </cols>
  <sheetData>
    <row r="1" spans="1:21" ht="15.75" thickBot="1" x14ac:dyDescent="0.3">
      <c r="A1" s="12" t="s">
        <v>182</v>
      </c>
      <c r="B1" s="13"/>
      <c r="C1" s="14"/>
      <c r="D1" s="15"/>
      <c r="E1" s="16"/>
      <c r="F1" s="144"/>
      <c r="G1" s="228"/>
      <c r="H1" s="220"/>
      <c r="I1" s="12"/>
      <c r="J1" s="20"/>
      <c r="K1" s="12"/>
      <c r="L1" s="21"/>
      <c r="M1" s="22"/>
      <c r="N1" s="23"/>
      <c r="O1" s="222"/>
      <c r="P1" s="12"/>
      <c r="Q1" s="21"/>
      <c r="R1" s="22"/>
      <c r="S1" s="23"/>
      <c r="T1" s="222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207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223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223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207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207" t="s">
        <v>9</v>
      </c>
      <c r="P3" s="27" t="s">
        <v>10</v>
      </c>
      <c r="Q3" s="28" t="s">
        <v>10</v>
      </c>
      <c r="R3" s="29" t="s">
        <v>10</v>
      </c>
      <c r="S3" s="30"/>
      <c r="T3" s="207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208"/>
      <c r="H4" s="43"/>
      <c r="I4" s="42"/>
      <c r="J4" s="45"/>
      <c r="K4" s="42"/>
      <c r="L4" s="43"/>
      <c r="M4" s="44"/>
      <c r="N4" s="41"/>
      <c r="O4" s="208"/>
      <c r="P4" s="42"/>
      <c r="Q4" s="43"/>
      <c r="R4" s="44"/>
      <c r="S4" s="41"/>
      <c r="T4" s="208"/>
      <c r="U4" s="46"/>
    </row>
    <row r="5" spans="1:21" x14ac:dyDescent="0.25">
      <c r="A5" s="189"/>
      <c r="B5" s="47">
        <f>'DAY6'!H5</f>
        <v>0</v>
      </c>
      <c r="C5" s="48">
        <v>0</v>
      </c>
      <c r="D5" s="49">
        <v>0</v>
      </c>
      <c r="E5" s="50">
        <v>0</v>
      </c>
      <c r="F5" s="47">
        <v>0</v>
      </c>
      <c r="G5" s="209">
        <v>0</v>
      </c>
      <c r="H5" s="49">
        <f>+(Table19[[#This Row],[OPENING ]]+Table19[[#This Row],[RECEIPTS]]+Table19[[#This Row],[RETURNS]])-(Table19[[#This Row],[EXCHANGED]]+Table19[[#This Row],[SALES]]+Table19[[#This Row],[ISSUES]])</f>
        <v>0</v>
      </c>
      <c r="I5" s="48">
        <v>0</v>
      </c>
      <c r="J5" s="51">
        <f t="shared" ref="J5:J131" si="0">+I5-H5</f>
        <v>0</v>
      </c>
      <c r="K5" s="48">
        <f>+'DAY6'!K5+'DAY7'!C5</f>
        <v>0</v>
      </c>
      <c r="L5" s="49">
        <f>+'DAY6'!L5+'DAY7'!D5</f>
        <v>0</v>
      </c>
      <c r="M5" s="50">
        <f>+'DAY6'!M5+'DAY7'!E5</f>
        <v>0</v>
      </c>
      <c r="N5" s="47">
        <f>+'DAY6'!N5+'DAY7'!F5</f>
        <v>0</v>
      </c>
      <c r="O5" s="209">
        <f>+'DAY6'!O5+'DAY7'!G5</f>
        <v>0</v>
      </c>
      <c r="P5" s="48">
        <f>+K5/7</f>
        <v>0</v>
      </c>
      <c r="Q5" s="49">
        <f>+L5/7</f>
        <v>0</v>
      </c>
      <c r="R5" s="50">
        <f>+M5/7</f>
        <v>0</v>
      </c>
      <c r="S5" s="47">
        <f>+N5/7</f>
        <v>0</v>
      </c>
      <c r="T5" s="209">
        <f>+O5/7</f>
        <v>0</v>
      </c>
      <c r="U5" s="52">
        <f t="shared" ref="U5:U87" si="1">IFERROR(+H5/(P5+Q5+R5+S5+T5),0)</f>
        <v>0</v>
      </c>
    </row>
    <row r="6" spans="1:21" x14ac:dyDescent="0.25">
      <c r="A6" s="189"/>
      <c r="B6" s="47">
        <f>'DAY6'!H6</f>
        <v>0</v>
      </c>
      <c r="C6" s="48">
        <v>0</v>
      </c>
      <c r="D6" s="49">
        <v>0</v>
      </c>
      <c r="E6" s="50">
        <v>0</v>
      </c>
      <c r="F6" s="47">
        <v>0</v>
      </c>
      <c r="G6" s="209">
        <v>0</v>
      </c>
      <c r="H6" s="49">
        <f>+(Table19[[#This Row],[OPENING ]]+Table19[[#This Row],[RECEIPTS]]+Table19[[#This Row],[RETURNS]])-(Table19[[#This Row],[EXCHANGED]]+Table19[[#This Row],[SALES]]+Table19[[#This Row],[ISSUES]])</f>
        <v>0</v>
      </c>
      <c r="I6" s="48">
        <v>0</v>
      </c>
      <c r="J6" s="51">
        <f t="shared" si="0"/>
        <v>0</v>
      </c>
      <c r="K6" s="48">
        <f>+'DAY6'!K6+'DAY7'!C6</f>
        <v>0</v>
      </c>
      <c r="L6" s="49">
        <f>+'DAY6'!L6+'DAY7'!D6</f>
        <v>0</v>
      </c>
      <c r="M6" s="50">
        <f>+'DAY6'!M6+'DAY7'!E6</f>
        <v>0</v>
      </c>
      <c r="N6" s="47">
        <f>+'DAY6'!N6+'DAY7'!F6</f>
        <v>0</v>
      </c>
      <c r="O6" s="209">
        <f>+'DAY6'!O6+'DAY7'!G6</f>
        <v>0</v>
      </c>
      <c r="P6" s="48">
        <f t="shared" ref="P6:P17" si="2">+K6/7</f>
        <v>0</v>
      </c>
      <c r="Q6" s="49">
        <f t="shared" ref="Q6:Q17" si="3">+L6/7</f>
        <v>0</v>
      </c>
      <c r="R6" s="50">
        <f t="shared" ref="R6:R17" si="4">+M6/7</f>
        <v>0</v>
      </c>
      <c r="S6" s="47">
        <f t="shared" ref="S6:S17" si="5">+N6/7</f>
        <v>0</v>
      </c>
      <c r="T6" s="209">
        <f t="shared" ref="T6:T17" si="6">+O6/7</f>
        <v>0</v>
      </c>
      <c r="U6" s="52">
        <f t="shared" si="1"/>
        <v>0</v>
      </c>
    </row>
    <row r="7" spans="1:21" x14ac:dyDescent="0.25">
      <c r="A7" s="189"/>
      <c r="B7" s="47">
        <f>'DAY6'!H7</f>
        <v>0</v>
      </c>
      <c r="C7" s="48">
        <v>0</v>
      </c>
      <c r="D7" s="49">
        <v>0</v>
      </c>
      <c r="E7" s="50">
        <v>0</v>
      </c>
      <c r="F7" s="47">
        <v>0</v>
      </c>
      <c r="G7" s="209">
        <v>0</v>
      </c>
      <c r="H7" s="49">
        <f>+(Table19[[#This Row],[OPENING ]]+Table19[[#This Row],[RECEIPTS]]+Table19[[#This Row],[RETURNS]])-(Table19[[#This Row],[EXCHANGED]]+Table19[[#This Row],[SALES]]+Table19[[#This Row],[ISSUES]])</f>
        <v>0</v>
      </c>
      <c r="I7" s="48">
        <v>0</v>
      </c>
      <c r="J7" s="51">
        <f t="shared" si="0"/>
        <v>0</v>
      </c>
      <c r="K7" s="48">
        <f>+'DAY6'!K7+'DAY7'!C7</f>
        <v>0</v>
      </c>
      <c r="L7" s="49">
        <f>+'DAY6'!L7+'DAY7'!D7</f>
        <v>0</v>
      </c>
      <c r="M7" s="50">
        <f>+'DAY6'!M7+'DAY7'!E7</f>
        <v>0</v>
      </c>
      <c r="N7" s="47">
        <f>+'DAY6'!N7+'DAY7'!F7</f>
        <v>0</v>
      </c>
      <c r="O7" s="209">
        <f>+'DAY6'!O7+'DAY7'!G7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209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'DAY6'!H8</f>
        <v>8.5</v>
      </c>
      <c r="C8" s="48">
        <v>0</v>
      </c>
      <c r="D8" s="49">
        <v>0</v>
      </c>
      <c r="E8" s="50">
        <v>0</v>
      </c>
      <c r="F8" s="47">
        <v>0</v>
      </c>
      <c r="G8" s="209">
        <v>0</v>
      </c>
      <c r="H8" s="49">
        <f>+(Table19[[#This Row],[OPENING ]]+Table19[[#This Row],[RECEIPTS]]+Table19[[#This Row],[RETURNS]])-(Table19[[#This Row],[EXCHANGED]]+Table19[[#This Row],[SALES]]+Table19[[#This Row],[ISSUES]])</f>
        <v>8.5</v>
      </c>
      <c r="I8" s="48">
        <v>8.5</v>
      </c>
      <c r="J8" s="51">
        <f t="shared" si="0"/>
        <v>0</v>
      </c>
      <c r="K8" s="48">
        <f>+'DAY6'!K8+'DAY7'!C8</f>
        <v>0</v>
      </c>
      <c r="L8" s="49">
        <f>+'DAY6'!L8+'DAY7'!D8</f>
        <v>0</v>
      </c>
      <c r="M8" s="50">
        <f>+'DAY6'!M8+'DAY7'!E8</f>
        <v>0</v>
      </c>
      <c r="N8" s="47">
        <f>+'DAY6'!N8+'DAY7'!F8</f>
        <v>0</v>
      </c>
      <c r="O8" s="209">
        <f>+'DAY6'!O8+'DAY7'!G8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209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'DAY6'!H9</f>
        <v>15</v>
      </c>
      <c r="C9" s="48">
        <v>0</v>
      </c>
      <c r="D9" s="49">
        <v>0</v>
      </c>
      <c r="E9" s="50">
        <v>0</v>
      </c>
      <c r="F9" s="47">
        <v>0</v>
      </c>
      <c r="G9" s="209">
        <v>0</v>
      </c>
      <c r="H9" s="49">
        <f>+(Table19[[#This Row],[OPENING ]]+Table19[[#This Row],[RECEIPTS]]+Table19[[#This Row],[RETURNS]])-(Table19[[#This Row],[EXCHANGED]]+Table19[[#This Row],[SALES]]+Table19[[#This Row],[ISSUES]])</f>
        <v>15</v>
      </c>
      <c r="I9" s="48">
        <v>15</v>
      </c>
      <c r="J9" s="51">
        <f t="shared" si="0"/>
        <v>0</v>
      </c>
      <c r="K9" s="48">
        <f>+'DAY6'!K9+'DAY7'!C9</f>
        <v>0</v>
      </c>
      <c r="L9" s="49">
        <f>+'DAY6'!L9+'DAY7'!D9</f>
        <v>0</v>
      </c>
      <c r="M9" s="50">
        <f>+'DAY6'!M9+'DAY7'!E9</f>
        <v>0</v>
      </c>
      <c r="N9" s="47">
        <f>+'DAY6'!N9+'DAY7'!F9</f>
        <v>0</v>
      </c>
      <c r="O9" s="209">
        <f>+'DAY6'!O9+'DAY7'!G9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209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'DAY6'!H10</f>
        <v>18</v>
      </c>
      <c r="C10" s="48">
        <v>0</v>
      </c>
      <c r="D10" s="49">
        <v>0</v>
      </c>
      <c r="E10" s="50">
        <v>0</v>
      </c>
      <c r="F10" s="47">
        <v>0</v>
      </c>
      <c r="G10" s="209">
        <v>0</v>
      </c>
      <c r="H10" s="49">
        <f>+(Table19[[#This Row],[OPENING ]]+Table19[[#This Row],[RECEIPTS]]+Table19[[#This Row],[RETURNS]])-(Table19[[#This Row],[EXCHANGED]]+Table19[[#This Row],[SALES]]+Table19[[#This Row],[ISSUES]])</f>
        <v>18</v>
      </c>
      <c r="I10" s="48">
        <v>18</v>
      </c>
      <c r="J10" s="51">
        <f t="shared" si="0"/>
        <v>0</v>
      </c>
      <c r="K10" s="48">
        <f>+'DAY6'!K10+'DAY7'!C10</f>
        <v>0</v>
      </c>
      <c r="L10" s="49">
        <f>+'DAY6'!L10+'DAY7'!D10</f>
        <v>0</v>
      </c>
      <c r="M10" s="50">
        <f>+'DAY6'!M10+'DAY7'!E10</f>
        <v>0</v>
      </c>
      <c r="N10" s="47">
        <f>+'DAY6'!N10+'DAY7'!F10</f>
        <v>0</v>
      </c>
      <c r="O10" s="209">
        <f>+'DAY6'!O10+'DAY7'!G10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209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'DAY6'!H11</f>
        <v>10</v>
      </c>
      <c r="C11" s="48">
        <v>0</v>
      </c>
      <c r="D11" s="49">
        <v>0</v>
      </c>
      <c r="E11" s="50">
        <v>0</v>
      </c>
      <c r="F11" s="47">
        <v>0</v>
      </c>
      <c r="G11" s="209">
        <v>0</v>
      </c>
      <c r="H11" s="49">
        <f>+(Table19[[#This Row],[OPENING ]]+Table19[[#This Row],[RECEIPTS]]+Table19[[#This Row],[RETURNS]])-(Table19[[#This Row],[EXCHANGED]]+Table19[[#This Row],[SALES]]+Table19[[#This Row],[ISSUES]])</f>
        <v>10</v>
      </c>
      <c r="I11" s="48">
        <v>10</v>
      </c>
      <c r="J11" s="51">
        <f t="shared" si="0"/>
        <v>0</v>
      </c>
      <c r="K11" s="48">
        <f>+'DAY6'!K11+'DAY7'!C11</f>
        <v>0</v>
      </c>
      <c r="L11" s="49">
        <f>+'DAY6'!L11+'DAY7'!D11</f>
        <v>0</v>
      </c>
      <c r="M11" s="50">
        <f>+'DAY6'!M11+'DAY7'!E11</f>
        <v>0</v>
      </c>
      <c r="N11" s="47">
        <f>+'DAY6'!N11+'DAY7'!F11</f>
        <v>0</v>
      </c>
      <c r="O11" s="209">
        <f>+'DAY6'!O11+'DAY7'!G11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209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'DAY6'!H12</f>
        <v>28.6</v>
      </c>
      <c r="C12" s="48">
        <v>0</v>
      </c>
      <c r="D12" s="49">
        <v>0</v>
      </c>
      <c r="E12" s="50">
        <v>0</v>
      </c>
      <c r="F12" s="47">
        <v>0</v>
      </c>
      <c r="G12" s="209">
        <v>0</v>
      </c>
      <c r="H12" s="49">
        <f>+(Table19[[#This Row],[OPENING ]]+Table19[[#This Row],[RECEIPTS]]+Table19[[#This Row],[RETURNS]])-(Table19[[#This Row],[EXCHANGED]]+Table19[[#This Row],[SALES]]+Table19[[#This Row],[ISSUES]])</f>
        <v>28.6</v>
      </c>
      <c r="I12" s="48">
        <v>28.6</v>
      </c>
      <c r="J12" s="51">
        <f t="shared" si="0"/>
        <v>0</v>
      </c>
      <c r="K12" s="48">
        <f>+'DAY6'!K12+'DAY7'!C12</f>
        <v>0</v>
      </c>
      <c r="L12" s="49">
        <f>+'DAY6'!L12+'DAY7'!D12</f>
        <v>0</v>
      </c>
      <c r="M12" s="50">
        <f>+'DAY6'!M12+'DAY7'!E12</f>
        <v>0</v>
      </c>
      <c r="N12" s="47">
        <f>+'DAY6'!N12+'DAY7'!F12</f>
        <v>0</v>
      </c>
      <c r="O12" s="209">
        <f>+'DAY6'!O12+'DAY7'!G12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209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'DAY6'!H13</f>
        <v>23.5</v>
      </c>
      <c r="C13" s="48">
        <v>0</v>
      </c>
      <c r="D13" s="49">
        <v>0</v>
      </c>
      <c r="E13" s="50">
        <v>0</v>
      </c>
      <c r="F13" s="47">
        <v>0</v>
      </c>
      <c r="G13" s="209">
        <v>0</v>
      </c>
      <c r="H13" s="49">
        <f>+(Table19[[#This Row],[OPENING ]]+Table19[[#This Row],[RECEIPTS]]+Table19[[#This Row],[RETURNS]])-(Table19[[#This Row],[EXCHANGED]]+Table19[[#This Row],[SALES]]+Table19[[#This Row],[ISSUES]])</f>
        <v>23.5</v>
      </c>
      <c r="I13" s="48">
        <v>23.5</v>
      </c>
      <c r="J13" s="51">
        <f t="shared" si="0"/>
        <v>0</v>
      </c>
      <c r="K13" s="48">
        <f>+'DAY6'!K13+'DAY7'!C13</f>
        <v>0</v>
      </c>
      <c r="L13" s="49">
        <f>+'DAY6'!L13+'DAY7'!D13</f>
        <v>0</v>
      </c>
      <c r="M13" s="50">
        <f>+'DAY6'!M13+'DAY7'!E13</f>
        <v>0</v>
      </c>
      <c r="N13" s="47">
        <f>+'DAY6'!N13+'DAY7'!F13</f>
        <v>0</v>
      </c>
      <c r="O13" s="209">
        <f>+'DAY6'!O13+'DAY7'!G13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209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'DAY6'!H14</f>
        <v>30.5</v>
      </c>
      <c r="C14" s="48">
        <v>0</v>
      </c>
      <c r="D14" s="49">
        <v>0</v>
      </c>
      <c r="E14" s="50">
        <v>0</v>
      </c>
      <c r="F14" s="47">
        <v>0</v>
      </c>
      <c r="G14" s="209">
        <v>0</v>
      </c>
      <c r="H14" s="49">
        <f>+(Table19[[#This Row],[OPENING ]]+Table19[[#This Row],[RECEIPTS]]+Table19[[#This Row],[RETURNS]])-(Table19[[#This Row],[EXCHANGED]]+Table19[[#This Row],[SALES]]+Table19[[#This Row],[ISSUES]])</f>
        <v>30.5</v>
      </c>
      <c r="I14" s="48">
        <v>30.5</v>
      </c>
      <c r="J14" s="51">
        <f t="shared" si="0"/>
        <v>0</v>
      </c>
      <c r="K14" s="48">
        <f>+'DAY6'!K14+'DAY7'!C14</f>
        <v>0</v>
      </c>
      <c r="L14" s="49">
        <f>+'DAY6'!L14+'DAY7'!D14</f>
        <v>0</v>
      </c>
      <c r="M14" s="50">
        <f>+'DAY6'!M14+'DAY7'!E14</f>
        <v>0</v>
      </c>
      <c r="N14" s="47">
        <f>+'DAY6'!N14+'DAY7'!F14</f>
        <v>0</v>
      </c>
      <c r="O14" s="209">
        <f>+'DAY6'!O14+'DAY7'!G14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209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'DAY6'!H15</f>
        <v>33.5</v>
      </c>
      <c r="C15" s="48">
        <v>0</v>
      </c>
      <c r="D15" s="49">
        <v>0</v>
      </c>
      <c r="E15" s="50">
        <v>0</v>
      </c>
      <c r="F15" s="47">
        <v>0</v>
      </c>
      <c r="G15" s="209">
        <v>0</v>
      </c>
      <c r="H15" s="49">
        <f>+(Table19[[#This Row],[OPENING ]]+Table19[[#This Row],[RECEIPTS]]+Table19[[#This Row],[RETURNS]])-(Table19[[#This Row],[EXCHANGED]]+Table19[[#This Row],[SALES]]+Table19[[#This Row],[ISSUES]])</f>
        <v>33.5</v>
      </c>
      <c r="I15" s="48">
        <v>33.5</v>
      </c>
      <c r="J15" s="51">
        <f t="shared" si="0"/>
        <v>0</v>
      </c>
      <c r="K15" s="48">
        <f>+'DAY6'!K15+'DAY7'!C15</f>
        <v>0</v>
      </c>
      <c r="L15" s="49">
        <f>+'DAY6'!L15+'DAY7'!D15</f>
        <v>0</v>
      </c>
      <c r="M15" s="50">
        <f>+'DAY6'!M15+'DAY7'!E15</f>
        <v>0</v>
      </c>
      <c r="N15" s="47">
        <f>+'DAY6'!N15+'DAY7'!F15</f>
        <v>0</v>
      </c>
      <c r="O15" s="209">
        <f>+'DAY6'!O15+'DAY7'!G15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209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'DAY6'!H16</f>
        <v>36</v>
      </c>
      <c r="C16" s="48">
        <v>0</v>
      </c>
      <c r="D16" s="49">
        <v>0</v>
      </c>
      <c r="E16" s="50">
        <v>0</v>
      </c>
      <c r="F16" s="47">
        <v>0</v>
      </c>
      <c r="G16" s="209">
        <v>0</v>
      </c>
      <c r="H16" s="49">
        <f>+(Table19[[#This Row],[OPENING ]]+Table19[[#This Row],[RECEIPTS]]+Table19[[#This Row],[RETURNS]])-(Table19[[#This Row],[EXCHANGED]]+Table19[[#This Row],[SALES]]+Table19[[#This Row],[ISSUES]])</f>
        <v>36</v>
      </c>
      <c r="I16" s="48">
        <v>36</v>
      </c>
      <c r="J16" s="51">
        <f t="shared" si="0"/>
        <v>0</v>
      </c>
      <c r="K16" s="48">
        <f>+'DAY6'!K16+'DAY7'!C16</f>
        <v>0</v>
      </c>
      <c r="L16" s="49">
        <f>+'DAY6'!L16+'DAY7'!D16</f>
        <v>0</v>
      </c>
      <c r="M16" s="50">
        <f>+'DAY6'!M16+'DAY7'!E16</f>
        <v>0</v>
      </c>
      <c r="N16" s="47">
        <f>+'DAY6'!N16+'DAY7'!F16</f>
        <v>0</v>
      </c>
      <c r="O16" s="209">
        <f>+'DAY6'!O16+'DAY7'!G16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209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'DAY6'!H17</f>
        <v>0</v>
      </c>
      <c r="C17" s="48">
        <v>0</v>
      </c>
      <c r="D17" s="49">
        <v>0</v>
      </c>
      <c r="E17" s="50">
        <v>0</v>
      </c>
      <c r="F17" s="47">
        <v>0</v>
      </c>
      <c r="G17" s="209">
        <v>0</v>
      </c>
      <c r="H17" s="49">
        <f>+(Table19[[#This Row],[OPENING ]]+Table19[[#This Row],[RECEIPTS]]+Table19[[#This Row],[RETURNS]])-(Table19[[#This Row],[EXCHANGED]]+Table19[[#This Row],[SALES]]+Table19[[#This Row],[ISSUES]])</f>
        <v>0</v>
      </c>
      <c r="I17" s="48"/>
      <c r="J17" s="51">
        <f t="shared" si="0"/>
        <v>0</v>
      </c>
      <c r="K17" s="48">
        <f>+'DAY6'!K17+'DAY7'!C17</f>
        <v>0</v>
      </c>
      <c r="L17" s="49">
        <f>+'DAY6'!L17+'DAY7'!D17</f>
        <v>0</v>
      </c>
      <c r="M17" s="50">
        <f>+'DAY6'!M17+'DAY7'!E17</f>
        <v>0</v>
      </c>
      <c r="N17" s="47">
        <f>+'DAY6'!N17+'DAY7'!F17</f>
        <v>0</v>
      </c>
      <c r="O17" s="209">
        <f>+'DAY6'!O17+'DAY7'!G17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209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'DAY6'!H18</f>
        <v>0</v>
      </c>
      <c r="C18" s="48">
        <v>0</v>
      </c>
      <c r="D18" s="49">
        <v>0</v>
      </c>
      <c r="E18" s="50">
        <v>0</v>
      </c>
      <c r="F18" s="47">
        <v>0</v>
      </c>
      <c r="G18" s="209">
        <v>0</v>
      </c>
      <c r="H18" s="49">
        <f>+(Table19[[#This Row],[OPENING ]]+Table19[[#This Row],[RECEIPTS]]+Table19[[#This Row],[RETURNS]])-(Table19[[#This Row],[EXCHANGED]]+Table19[[#This Row],[SALES]]+Table19[[#This Row],[ISSUES]])</f>
        <v>0</v>
      </c>
      <c r="I18" s="48"/>
      <c r="J18" s="51">
        <f t="shared" ref="J18:J24" si="7">+I18-H18</f>
        <v>0</v>
      </c>
      <c r="K18" s="48">
        <f>+'DAY6'!K18+'DAY7'!C18</f>
        <v>0</v>
      </c>
      <c r="L18" s="49">
        <f>+'DAY6'!L18+'DAY7'!D18</f>
        <v>0</v>
      </c>
      <c r="M18" s="50">
        <f>+'DAY6'!M18+'DAY7'!E18</f>
        <v>0</v>
      </c>
      <c r="N18" s="47">
        <f>+'DAY6'!N18+'DAY7'!F18</f>
        <v>0</v>
      </c>
      <c r="O18" s="209">
        <f>+'DAY6'!O18+'DAY7'!G18</f>
        <v>0</v>
      </c>
      <c r="P18" s="48">
        <f t="shared" ref="P18:P37" si="8">+K18/7</f>
        <v>0</v>
      </c>
      <c r="Q18" s="49">
        <f t="shared" ref="Q18:Q37" si="9">+L18/7</f>
        <v>0</v>
      </c>
      <c r="R18" s="50">
        <f t="shared" ref="R18:R37" si="10">+M18/7</f>
        <v>0</v>
      </c>
      <c r="S18" s="47">
        <f t="shared" ref="S18:S37" si="11">+N18/7</f>
        <v>0</v>
      </c>
      <c r="T18" s="209">
        <f t="shared" ref="T18:T37" si="12">+O18/7</f>
        <v>0</v>
      </c>
      <c r="U18" s="52">
        <f t="shared" ref="U18:U37" si="13">IFERROR(+H18/(P18+Q18+R18+S18+T18),0)</f>
        <v>0</v>
      </c>
    </row>
    <row r="19" spans="1:21" x14ac:dyDescent="0.25">
      <c r="A19" s="189" t="s">
        <v>131</v>
      </c>
      <c r="B19" s="47">
        <f>'DAY6'!H19</f>
        <v>27</v>
      </c>
      <c r="C19" s="48">
        <v>0</v>
      </c>
      <c r="D19" s="49">
        <v>0</v>
      </c>
      <c r="E19" s="50">
        <v>0</v>
      </c>
      <c r="F19" s="47">
        <v>0</v>
      </c>
      <c r="G19" s="209">
        <v>0</v>
      </c>
      <c r="H19" s="49">
        <f>+(Table19[[#This Row],[OPENING ]]+Table19[[#This Row],[RECEIPTS]]+Table19[[#This Row],[RETURNS]])-(Table19[[#This Row],[EXCHANGED]]+Table19[[#This Row],[SALES]]+Table19[[#This Row],[ISSUES]])</f>
        <v>27</v>
      </c>
      <c r="I19" s="48">
        <v>27</v>
      </c>
      <c r="J19" s="51">
        <f t="shared" si="7"/>
        <v>0</v>
      </c>
      <c r="K19" s="48">
        <f>+'DAY6'!K19+'DAY7'!C19</f>
        <v>0</v>
      </c>
      <c r="L19" s="49">
        <f>+'DAY6'!L19+'DAY7'!D19</f>
        <v>0</v>
      </c>
      <c r="M19" s="50">
        <f>+'DAY6'!M19+'DAY7'!E19</f>
        <v>0</v>
      </c>
      <c r="N19" s="47">
        <f>+'DAY6'!N19+'DAY7'!F19</f>
        <v>0</v>
      </c>
      <c r="O19" s="209">
        <f>+'DAY6'!O19+'DAY7'!G19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209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'DAY6'!H20</f>
        <v>228.5</v>
      </c>
      <c r="C20" s="48">
        <v>0</v>
      </c>
      <c r="D20" s="49">
        <v>0</v>
      </c>
      <c r="E20" s="50">
        <v>0</v>
      </c>
      <c r="F20" s="47">
        <v>0</v>
      </c>
      <c r="G20" s="209">
        <v>0</v>
      </c>
      <c r="H20" s="49">
        <f>+(Table19[[#This Row],[OPENING ]]+Table19[[#This Row],[RECEIPTS]]+Table19[[#This Row],[RETURNS]])-(Table19[[#This Row],[EXCHANGED]]+Table19[[#This Row],[SALES]]+Table19[[#This Row],[ISSUES]])</f>
        <v>228.5</v>
      </c>
      <c r="I20" s="48">
        <v>228.5</v>
      </c>
      <c r="J20" s="51">
        <f t="shared" si="7"/>
        <v>0</v>
      </c>
      <c r="K20" s="48">
        <f>+'DAY6'!K20+'DAY7'!C20</f>
        <v>0</v>
      </c>
      <c r="L20" s="49">
        <f>+'DAY6'!L20+'DAY7'!D20</f>
        <v>0</v>
      </c>
      <c r="M20" s="50">
        <f>+'DAY6'!M20+'DAY7'!E20</f>
        <v>0</v>
      </c>
      <c r="N20" s="47">
        <f>+'DAY6'!N20+'DAY7'!F20</f>
        <v>0</v>
      </c>
      <c r="O20" s="209">
        <f>+'DAY6'!O20+'DAY7'!G20</f>
        <v>0</v>
      </c>
      <c r="P20" s="48">
        <f t="shared" si="8"/>
        <v>0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209">
        <f t="shared" si="12"/>
        <v>0</v>
      </c>
      <c r="U20" s="52">
        <f t="shared" si="13"/>
        <v>0</v>
      </c>
    </row>
    <row r="21" spans="1:21" x14ac:dyDescent="0.25">
      <c r="A21" s="189" t="s">
        <v>129</v>
      </c>
      <c r="B21" s="47">
        <f>'DAY6'!H21</f>
        <v>70</v>
      </c>
      <c r="C21" s="48">
        <v>0</v>
      </c>
      <c r="D21" s="49">
        <v>0</v>
      </c>
      <c r="E21" s="50">
        <v>0</v>
      </c>
      <c r="F21" s="47">
        <v>0</v>
      </c>
      <c r="G21" s="209">
        <v>0</v>
      </c>
      <c r="H21" s="49">
        <f>+(Table19[[#This Row],[OPENING ]]+Table19[[#This Row],[RECEIPTS]]+Table19[[#This Row],[RETURNS]])-(Table19[[#This Row],[EXCHANGED]]+Table19[[#This Row],[SALES]]+Table19[[#This Row],[ISSUES]])</f>
        <v>70</v>
      </c>
      <c r="I21" s="48">
        <v>70</v>
      </c>
      <c r="J21" s="51">
        <f t="shared" si="7"/>
        <v>0</v>
      </c>
      <c r="K21" s="48">
        <f>+'DAY6'!K21+'DAY7'!C21</f>
        <v>0</v>
      </c>
      <c r="L21" s="49">
        <f>+'DAY6'!L21+'DAY7'!D21</f>
        <v>0</v>
      </c>
      <c r="M21" s="50">
        <f>+'DAY6'!M21+'DAY7'!E21</f>
        <v>0</v>
      </c>
      <c r="N21" s="47">
        <f>+'DAY6'!N21+'DAY7'!F21</f>
        <v>0</v>
      </c>
      <c r="O21" s="209">
        <f>+'DAY6'!O21+'DAY7'!G21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209">
        <f t="shared" si="12"/>
        <v>0</v>
      </c>
      <c r="U21" s="52">
        <f t="shared" si="13"/>
        <v>0</v>
      </c>
    </row>
    <row r="22" spans="1:21" x14ac:dyDescent="0.25">
      <c r="A22" s="189" t="s">
        <v>163</v>
      </c>
      <c r="B22" s="47">
        <f>'DAY6'!H22</f>
        <v>14</v>
      </c>
      <c r="C22" s="48">
        <v>0</v>
      </c>
      <c r="D22" s="49">
        <v>0</v>
      </c>
      <c r="E22" s="50">
        <v>0</v>
      </c>
      <c r="F22" s="47">
        <v>0</v>
      </c>
      <c r="G22" s="209">
        <v>0</v>
      </c>
      <c r="H22" s="49">
        <f>+(Table19[[#This Row],[OPENING ]]+Table19[[#This Row],[RECEIPTS]]+Table19[[#This Row],[RETURNS]])-(Table19[[#This Row],[EXCHANGED]]+Table19[[#This Row],[SALES]]+Table19[[#This Row],[ISSUES]])</f>
        <v>14</v>
      </c>
      <c r="I22" s="48">
        <v>14</v>
      </c>
      <c r="J22" s="51">
        <f t="shared" si="7"/>
        <v>0</v>
      </c>
      <c r="K22" s="48">
        <f>+'DAY6'!K22+'DAY7'!C22</f>
        <v>0</v>
      </c>
      <c r="L22" s="49">
        <f>+'DAY6'!L22+'DAY7'!D22</f>
        <v>0</v>
      </c>
      <c r="M22" s="50">
        <f>+'DAY6'!M22+'DAY7'!E22</f>
        <v>0</v>
      </c>
      <c r="N22" s="47">
        <f>+'DAY6'!N22+'DAY7'!F22</f>
        <v>0</v>
      </c>
      <c r="O22" s="209">
        <f>+'DAY6'!O22+'DAY7'!G22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209">
        <f t="shared" si="12"/>
        <v>0</v>
      </c>
      <c r="U22" s="52">
        <f t="shared" si="13"/>
        <v>0</v>
      </c>
    </row>
    <row r="23" spans="1:21" x14ac:dyDescent="0.25">
      <c r="A23" s="189" t="s">
        <v>164</v>
      </c>
      <c r="B23" s="47">
        <f>'DAY6'!H23</f>
        <v>70</v>
      </c>
      <c r="C23" s="48">
        <v>0</v>
      </c>
      <c r="D23" s="49">
        <v>0</v>
      </c>
      <c r="E23" s="50">
        <v>0</v>
      </c>
      <c r="F23" s="47">
        <v>0</v>
      </c>
      <c r="G23" s="209">
        <v>0</v>
      </c>
      <c r="H23" s="49">
        <f>+(Table19[[#This Row],[OPENING ]]+Table19[[#This Row],[RECEIPTS]]+Table19[[#This Row],[RETURNS]])-(Table19[[#This Row],[EXCHANGED]]+Table19[[#This Row],[SALES]]+Table19[[#This Row],[ISSUES]])</f>
        <v>70</v>
      </c>
      <c r="I23" s="48">
        <v>70</v>
      </c>
      <c r="J23" s="51">
        <f t="shared" si="7"/>
        <v>0</v>
      </c>
      <c r="K23" s="48">
        <f>+'DAY6'!K23+'DAY7'!C23</f>
        <v>0</v>
      </c>
      <c r="L23" s="49">
        <f>+'DAY6'!L23+'DAY7'!D23</f>
        <v>0</v>
      </c>
      <c r="M23" s="50">
        <f>+'DAY6'!M23+'DAY7'!E23</f>
        <v>0</v>
      </c>
      <c r="N23" s="47">
        <f>+'DAY6'!N23+'DAY7'!F23</f>
        <v>0</v>
      </c>
      <c r="O23" s="209">
        <f>+'DAY6'!O23+'DAY7'!G23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209">
        <f t="shared" si="12"/>
        <v>0</v>
      </c>
      <c r="U23" s="52">
        <f t="shared" si="13"/>
        <v>0</v>
      </c>
    </row>
    <row r="24" spans="1:21" x14ac:dyDescent="0.25">
      <c r="A24" s="189" t="s">
        <v>165</v>
      </c>
      <c r="B24" s="47">
        <f>'DAY6'!H24</f>
        <v>49</v>
      </c>
      <c r="C24" s="48">
        <v>0</v>
      </c>
      <c r="D24" s="49">
        <v>0</v>
      </c>
      <c r="E24" s="50">
        <v>0</v>
      </c>
      <c r="F24" s="47">
        <v>0</v>
      </c>
      <c r="G24" s="209">
        <v>0</v>
      </c>
      <c r="H24" s="49">
        <f>+(Table19[[#This Row],[OPENING ]]+Table19[[#This Row],[RECEIPTS]]+Table19[[#This Row],[RETURNS]])-(Table19[[#This Row],[EXCHANGED]]+Table19[[#This Row],[SALES]]+Table19[[#This Row],[ISSUES]])</f>
        <v>49</v>
      </c>
      <c r="I24" s="48">
        <v>49</v>
      </c>
      <c r="J24" s="51">
        <f t="shared" si="7"/>
        <v>0</v>
      </c>
      <c r="K24" s="48">
        <f>+'DAY6'!K24+'DAY7'!C24</f>
        <v>0</v>
      </c>
      <c r="L24" s="49">
        <f>+'DAY6'!L24+'DAY7'!D24</f>
        <v>0</v>
      </c>
      <c r="M24" s="50">
        <f>+'DAY6'!M24+'DAY7'!E24</f>
        <v>0</v>
      </c>
      <c r="N24" s="47">
        <f>+'DAY6'!N24+'DAY7'!F24</f>
        <v>0</v>
      </c>
      <c r="O24" s="209">
        <f>+'DAY6'!O24+'DAY7'!G24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209">
        <f t="shared" si="12"/>
        <v>0</v>
      </c>
      <c r="U24" s="52">
        <f t="shared" si="13"/>
        <v>0</v>
      </c>
    </row>
    <row r="25" spans="1:21" x14ac:dyDescent="0.25">
      <c r="A25" s="154"/>
      <c r="B25" s="47">
        <f>'DAY6'!H25</f>
        <v>0</v>
      </c>
      <c r="C25" s="48">
        <v>0</v>
      </c>
      <c r="D25" s="49">
        <v>0</v>
      </c>
      <c r="E25" s="50">
        <v>0</v>
      </c>
      <c r="F25" s="47">
        <v>0</v>
      </c>
      <c r="G25" s="209">
        <v>0</v>
      </c>
      <c r="H25" s="49">
        <f>+(Table19[[#This Row],[OPENING ]]+Table19[[#This Row],[RECEIPTS]]+Table19[[#This Row],[RETURNS]])-(Table19[[#This Row],[EXCHANGED]]+Table19[[#This Row],[SALES]]+Table19[[#This Row],[ISSUES]])</f>
        <v>0</v>
      </c>
      <c r="I25" s="48"/>
      <c r="J25" s="51">
        <f t="shared" si="0"/>
        <v>0</v>
      </c>
      <c r="K25" s="48">
        <f>+'DAY6'!K25+'DAY7'!C25</f>
        <v>0</v>
      </c>
      <c r="L25" s="49">
        <f>+'DAY6'!L25+'DAY7'!D25</f>
        <v>0</v>
      </c>
      <c r="M25" s="50">
        <f>+'DAY6'!M25+'DAY7'!E25</f>
        <v>0</v>
      </c>
      <c r="N25" s="47">
        <f>+'DAY6'!N25+'DAY7'!F25</f>
        <v>0</v>
      </c>
      <c r="O25" s="209">
        <f>+'DAY6'!O25+'DAY7'!G25</f>
        <v>0</v>
      </c>
      <c r="P25" s="48">
        <f t="shared" si="8"/>
        <v>0</v>
      </c>
      <c r="Q25" s="49">
        <f t="shared" si="9"/>
        <v>0</v>
      </c>
      <c r="R25" s="50">
        <f t="shared" si="10"/>
        <v>0</v>
      </c>
      <c r="S25" s="47">
        <f t="shared" si="11"/>
        <v>0</v>
      </c>
      <c r="T25" s="209">
        <f t="shared" si="12"/>
        <v>0</v>
      </c>
      <c r="U25" s="52">
        <f t="shared" si="13"/>
        <v>0</v>
      </c>
    </row>
    <row r="26" spans="1:21" x14ac:dyDescent="0.25">
      <c r="A26" s="312" t="s">
        <v>106</v>
      </c>
      <c r="B26" s="47">
        <f>'DAY6'!H26</f>
        <v>0</v>
      </c>
      <c r="C26" s="48">
        <v>0</v>
      </c>
      <c r="D26" s="49">
        <v>0</v>
      </c>
      <c r="E26" s="50">
        <v>0</v>
      </c>
      <c r="F26" s="47">
        <v>0</v>
      </c>
      <c r="G26" s="209">
        <v>0</v>
      </c>
      <c r="H26" s="49">
        <f>+(Table19[[#This Row],[OPENING ]]+Table19[[#This Row],[RECEIPTS]]+Table19[[#This Row],[RETURNS]])-(Table19[[#This Row],[EXCHANGED]]+Table19[[#This Row],[SALES]]+Table19[[#This Row],[ISSUES]])</f>
        <v>0</v>
      </c>
      <c r="I26" s="48"/>
      <c r="J26" s="76">
        <f t="shared" si="0"/>
        <v>0</v>
      </c>
      <c r="K26" s="48">
        <f>+'DAY6'!K26+'DAY7'!C26</f>
        <v>0</v>
      </c>
      <c r="L26" s="49">
        <f>+'DAY6'!L26+'DAY7'!D26</f>
        <v>0</v>
      </c>
      <c r="M26" s="50">
        <f>+'DAY6'!M26+'DAY7'!E26</f>
        <v>0</v>
      </c>
      <c r="N26" s="47">
        <f>+'DAY6'!N26+'DAY7'!F26</f>
        <v>0</v>
      </c>
      <c r="O26" s="209">
        <f>+'DAY6'!O26+'DAY7'!G26</f>
        <v>0</v>
      </c>
      <c r="P26" s="48">
        <f t="shared" si="8"/>
        <v>0</v>
      </c>
      <c r="Q26" s="49">
        <f t="shared" si="9"/>
        <v>0</v>
      </c>
      <c r="R26" s="50">
        <f t="shared" si="10"/>
        <v>0</v>
      </c>
      <c r="S26" s="47">
        <f t="shared" si="11"/>
        <v>0</v>
      </c>
      <c r="T26" s="209">
        <f t="shared" si="12"/>
        <v>0</v>
      </c>
      <c r="U26" s="52">
        <f t="shared" si="13"/>
        <v>0</v>
      </c>
    </row>
    <row r="27" spans="1:21" x14ac:dyDescent="0.25">
      <c r="A27" s="154" t="s">
        <v>61</v>
      </c>
      <c r="B27" s="47">
        <f>'DAY6'!H27</f>
        <v>506.2</v>
      </c>
      <c r="C27" s="48">
        <v>0</v>
      </c>
      <c r="D27" s="49">
        <v>0</v>
      </c>
      <c r="E27" s="50">
        <v>0</v>
      </c>
      <c r="F27" s="47">
        <v>0</v>
      </c>
      <c r="G27" s="209">
        <v>0</v>
      </c>
      <c r="H27" s="49">
        <f>+(Table19[[#This Row],[OPENING ]]+Table19[[#This Row],[RECEIPTS]]+Table19[[#This Row],[RETURNS]])-(Table19[[#This Row],[EXCHANGED]]+Table19[[#This Row],[SALES]]+Table19[[#This Row],[ISSUES]])</f>
        <v>506.2</v>
      </c>
      <c r="I27" s="48">
        <v>506.2</v>
      </c>
      <c r="J27" s="76">
        <f t="shared" ref="J27:J37" si="14">+I27-H27</f>
        <v>0</v>
      </c>
      <c r="K27" s="48">
        <f>+'DAY6'!K27+'DAY7'!C27</f>
        <v>0</v>
      </c>
      <c r="L27" s="49">
        <f>+'DAY6'!L27+'DAY7'!D27</f>
        <v>0</v>
      </c>
      <c r="M27" s="50">
        <f>+'DAY6'!M27+'DAY7'!E27</f>
        <v>0</v>
      </c>
      <c r="N27" s="47">
        <f>+'DAY6'!N27+'DAY7'!F27</f>
        <v>0</v>
      </c>
      <c r="O27" s="209">
        <f>+'DAY6'!O27+'DAY7'!G27</f>
        <v>0</v>
      </c>
      <c r="P27" s="48">
        <f t="shared" si="8"/>
        <v>0</v>
      </c>
      <c r="Q27" s="49">
        <f t="shared" si="9"/>
        <v>0</v>
      </c>
      <c r="R27" s="50">
        <f t="shared" si="10"/>
        <v>0</v>
      </c>
      <c r="S27" s="47">
        <f t="shared" si="11"/>
        <v>0</v>
      </c>
      <c r="T27" s="209">
        <f t="shared" si="12"/>
        <v>0</v>
      </c>
      <c r="U27" s="52">
        <f t="shared" si="13"/>
        <v>0</v>
      </c>
    </row>
    <row r="28" spans="1:21" x14ac:dyDescent="0.25">
      <c r="A28" s="154" t="s">
        <v>155</v>
      </c>
      <c r="B28" s="47">
        <f>'DAY6'!H28</f>
        <v>0</v>
      </c>
      <c r="C28" s="48">
        <v>0</v>
      </c>
      <c r="D28" s="49">
        <v>0</v>
      </c>
      <c r="E28" s="50">
        <v>0</v>
      </c>
      <c r="F28" s="47">
        <v>0</v>
      </c>
      <c r="G28" s="209">
        <v>0</v>
      </c>
      <c r="H28" s="49">
        <f>+(Table19[[#This Row],[OPENING ]]+Table19[[#This Row],[RECEIPTS]]+Table19[[#This Row],[RETURNS]])-(Table19[[#This Row],[EXCHANGED]]+Table19[[#This Row],[SALES]]+Table19[[#This Row],[ISSUES]])</f>
        <v>0</v>
      </c>
      <c r="I28" s="48"/>
      <c r="J28" s="76">
        <f t="shared" si="14"/>
        <v>0</v>
      </c>
      <c r="K28" s="48">
        <f>+'DAY6'!K28+'DAY7'!C28</f>
        <v>0</v>
      </c>
      <c r="L28" s="49">
        <f>+'DAY6'!L28+'DAY7'!D28</f>
        <v>0</v>
      </c>
      <c r="M28" s="50">
        <f>+'DAY6'!M28+'DAY7'!E28</f>
        <v>0</v>
      </c>
      <c r="N28" s="47">
        <f>+'DAY6'!N28+'DAY7'!F28</f>
        <v>0</v>
      </c>
      <c r="O28" s="209">
        <f>+'DAY6'!O28+'DAY7'!G28</f>
        <v>0</v>
      </c>
      <c r="P28" s="48">
        <f t="shared" si="8"/>
        <v>0</v>
      </c>
      <c r="Q28" s="49">
        <f t="shared" si="9"/>
        <v>0</v>
      </c>
      <c r="R28" s="50">
        <f t="shared" si="10"/>
        <v>0</v>
      </c>
      <c r="S28" s="47">
        <f t="shared" si="11"/>
        <v>0</v>
      </c>
      <c r="T28" s="209">
        <f t="shared" si="12"/>
        <v>0</v>
      </c>
      <c r="U28" s="52">
        <f t="shared" si="13"/>
        <v>0</v>
      </c>
    </row>
    <row r="29" spans="1:21" x14ac:dyDescent="0.25">
      <c r="A29" s="154" t="s">
        <v>135</v>
      </c>
      <c r="B29" s="47">
        <f>'DAY6'!H29</f>
        <v>254.5</v>
      </c>
      <c r="C29" s="48">
        <v>0</v>
      </c>
      <c r="D29" s="49">
        <v>0</v>
      </c>
      <c r="E29" s="50">
        <v>0</v>
      </c>
      <c r="F29" s="47">
        <v>0</v>
      </c>
      <c r="G29" s="209">
        <v>0</v>
      </c>
      <c r="H29" s="49">
        <f>+(Table19[[#This Row],[OPENING ]]+Table19[[#This Row],[RECEIPTS]]+Table19[[#This Row],[RETURNS]])-(Table19[[#This Row],[EXCHANGED]]+Table19[[#This Row],[SALES]]+Table19[[#This Row],[ISSUES]])</f>
        <v>254.5</v>
      </c>
      <c r="I29" s="48">
        <v>254.5</v>
      </c>
      <c r="J29" s="76">
        <f t="shared" si="14"/>
        <v>0</v>
      </c>
      <c r="K29" s="48">
        <f>+'DAY6'!K29+'DAY7'!C29</f>
        <v>0</v>
      </c>
      <c r="L29" s="49">
        <f>+'DAY6'!L29+'DAY7'!D29</f>
        <v>0</v>
      </c>
      <c r="M29" s="50">
        <f>+'DAY6'!M29+'DAY7'!E29</f>
        <v>0</v>
      </c>
      <c r="N29" s="47">
        <f>+'DAY6'!N29+'DAY7'!F29</f>
        <v>0</v>
      </c>
      <c r="O29" s="209">
        <f>+'DAY6'!O29+'DAY7'!G29</f>
        <v>63.8</v>
      </c>
      <c r="P29" s="48">
        <f t="shared" si="8"/>
        <v>0</v>
      </c>
      <c r="Q29" s="49">
        <f t="shared" si="9"/>
        <v>0</v>
      </c>
      <c r="R29" s="50">
        <f t="shared" si="10"/>
        <v>0</v>
      </c>
      <c r="S29" s="47">
        <f t="shared" si="11"/>
        <v>0</v>
      </c>
      <c r="T29" s="209">
        <f t="shared" si="12"/>
        <v>9.1142857142857139</v>
      </c>
      <c r="U29" s="52">
        <f t="shared" si="13"/>
        <v>27.923197492163009</v>
      </c>
    </row>
    <row r="30" spans="1:21" x14ac:dyDescent="0.25">
      <c r="A30" s="154" t="s">
        <v>136</v>
      </c>
      <c r="B30" s="47">
        <f>'DAY6'!H30</f>
        <v>0</v>
      </c>
      <c r="C30" s="48">
        <v>0</v>
      </c>
      <c r="D30" s="49">
        <v>0</v>
      </c>
      <c r="E30" s="50">
        <v>0</v>
      </c>
      <c r="F30" s="47">
        <v>0</v>
      </c>
      <c r="G30" s="209">
        <v>0</v>
      </c>
      <c r="H30" s="49">
        <f>+(Table19[[#This Row],[OPENING ]]+Table19[[#This Row],[RECEIPTS]]+Table19[[#This Row],[RETURNS]])-(Table19[[#This Row],[EXCHANGED]]+Table19[[#This Row],[SALES]]+Table19[[#This Row],[ISSUES]])</f>
        <v>0</v>
      </c>
      <c r="I30" s="48"/>
      <c r="J30" s="76">
        <f t="shared" si="14"/>
        <v>0</v>
      </c>
      <c r="K30" s="48">
        <f>+'DAY6'!K30+'DAY7'!C30</f>
        <v>0</v>
      </c>
      <c r="L30" s="49">
        <f>+'DAY6'!L30+'DAY7'!D30</f>
        <v>0</v>
      </c>
      <c r="M30" s="50">
        <f>+'DAY6'!M30+'DAY7'!E30</f>
        <v>0</v>
      </c>
      <c r="N30" s="47">
        <f>+'DAY6'!N30+'DAY7'!F30</f>
        <v>0</v>
      </c>
      <c r="O30" s="209">
        <f>+'DAY6'!O30+'DAY7'!G30</f>
        <v>0</v>
      </c>
      <c r="P30" s="48">
        <f t="shared" si="8"/>
        <v>0</v>
      </c>
      <c r="Q30" s="49">
        <f t="shared" si="9"/>
        <v>0</v>
      </c>
      <c r="R30" s="50">
        <f t="shared" si="10"/>
        <v>0</v>
      </c>
      <c r="S30" s="47">
        <f t="shared" si="11"/>
        <v>0</v>
      </c>
      <c r="T30" s="209">
        <f t="shared" si="12"/>
        <v>0</v>
      </c>
      <c r="U30" s="52">
        <f t="shared" si="13"/>
        <v>0</v>
      </c>
    </row>
    <row r="31" spans="1:21" x14ac:dyDescent="0.25">
      <c r="A31" s="154" t="s">
        <v>138</v>
      </c>
      <c r="B31" s="47">
        <f>'DAY6'!H31</f>
        <v>0</v>
      </c>
      <c r="C31" s="48">
        <v>0</v>
      </c>
      <c r="D31" s="49">
        <v>0</v>
      </c>
      <c r="E31" s="50">
        <v>0</v>
      </c>
      <c r="F31" s="47">
        <v>0</v>
      </c>
      <c r="G31" s="209">
        <v>0</v>
      </c>
      <c r="H31" s="49">
        <f>+(Table19[[#This Row],[OPENING ]]+Table19[[#This Row],[RECEIPTS]]+Table19[[#This Row],[RETURNS]])-(Table19[[#This Row],[EXCHANGED]]+Table19[[#This Row],[SALES]]+Table19[[#This Row],[ISSUES]])</f>
        <v>0</v>
      </c>
      <c r="I31" s="48"/>
      <c r="J31" s="76">
        <f t="shared" si="14"/>
        <v>0</v>
      </c>
      <c r="K31" s="48">
        <f>+'DAY6'!K31+'DAY7'!C31</f>
        <v>0</v>
      </c>
      <c r="L31" s="49">
        <f>+'DAY6'!L31+'DAY7'!D31</f>
        <v>0</v>
      </c>
      <c r="M31" s="50">
        <f>+'DAY6'!M31+'DAY7'!E31</f>
        <v>0</v>
      </c>
      <c r="N31" s="47">
        <f>+'DAY6'!N31+'DAY7'!F31</f>
        <v>0</v>
      </c>
      <c r="O31" s="209">
        <f>+'DAY6'!O31+'DAY7'!G31</f>
        <v>0</v>
      </c>
      <c r="P31" s="48">
        <f t="shared" si="8"/>
        <v>0</v>
      </c>
      <c r="Q31" s="49">
        <f t="shared" si="9"/>
        <v>0</v>
      </c>
      <c r="R31" s="50">
        <f t="shared" si="10"/>
        <v>0</v>
      </c>
      <c r="S31" s="47">
        <f t="shared" si="11"/>
        <v>0</v>
      </c>
      <c r="T31" s="209">
        <f t="shared" si="12"/>
        <v>0</v>
      </c>
      <c r="U31" s="52">
        <f t="shared" si="13"/>
        <v>0</v>
      </c>
    </row>
    <row r="32" spans="1:21" x14ac:dyDescent="0.25">
      <c r="A32" s="154" t="s">
        <v>139</v>
      </c>
      <c r="B32" s="47">
        <f>'DAY6'!H32</f>
        <v>0</v>
      </c>
      <c r="C32" s="48">
        <v>0</v>
      </c>
      <c r="D32" s="49">
        <v>0</v>
      </c>
      <c r="E32" s="50">
        <v>0</v>
      </c>
      <c r="F32" s="47">
        <v>0</v>
      </c>
      <c r="G32" s="209">
        <v>0</v>
      </c>
      <c r="H32" s="49">
        <f>+(Table19[[#This Row],[OPENING ]]+Table19[[#This Row],[RECEIPTS]]+Table19[[#This Row],[RETURNS]])-(Table19[[#This Row],[EXCHANGED]]+Table19[[#This Row],[SALES]]+Table19[[#This Row],[ISSUES]])</f>
        <v>0</v>
      </c>
      <c r="I32" s="48"/>
      <c r="J32" s="76">
        <f t="shared" si="14"/>
        <v>0</v>
      </c>
      <c r="K32" s="48">
        <f>+'DAY6'!K32+'DAY7'!C32</f>
        <v>0</v>
      </c>
      <c r="L32" s="49">
        <f>+'DAY6'!L32+'DAY7'!D32</f>
        <v>0</v>
      </c>
      <c r="M32" s="50">
        <f>+'DAY6'!M32+'DAY7'!E32</f>
        <v>0</v>
      </c>
      <c r="N32" s="47">
        <f>+'DAY6'!N32+'DAY7'!F32</f>
        <v>0</v>
      </c>
      <c r="O32" s="209">
        <f>+'DAY6'!O32+'DAY7'!G32</f>
        <v>0</v>
      </c>
      <c r="P32" s="48">
        <f t="shared" si="8"/>
        <v>0</v>
      </c>
      <c r="Q32" s="49">
        <f t="shared" si="9"/>
        <v>0</v>
      </c>
      <c r="R32" s="50">
        <f t="shared" si="10"/>
        <v>0</v>
      </c>
      <c r="S32" s="47">
        <f t="shared" si="11"/>
        <v>0</v>
      </c>
      <c r="T32" s="209">
        <f t="shared" si="12"/>
        <v>0</v>
      </c>
      <c r="U32" s="52">
        <f t="shared" si="13"/>
        <v>0</v>
      </c>
    </row>
    <row r="33" spans="1:21" x14ac:dyDescent="0.25">
      <c r="A33" s="154" t="s">
        <v>146</v>
      </c>
      <c r="B33" s="47">
        <f>'DAY6'!H33</f>
        <v>0</v>
      </c>
      <c r="C33" s="48">
        <v>0</v>
      </c>
      <c r="D33" s="49">
        <v>0</v>
      </c>
      <c r="E33" s="50">
        <v>0</v>
      </c>
      <c r="F33" s="47">
        <v>0</v>
      </c>
      <c r="G33" s="209">
        <v>0</v>
      </c>
      <c r="H33" s="49">
        <f>+(Table19[[#This Row],[OPENING ]]+Table19[[#This Row],[RECEIPTS]]+Table19[[#This Row],[RETURNS]])-(Table19[[#This Row],[EXCHANGED]]+Table19[[#This Row],[SALES]]+Table19[[#This Row],[ISSUES]])</f>
        <v>0</v>
      </c>
      <c r="I33" s="48"/>
      <c r="J33" s="76">
        <f t="shared" si="14"/>
        <v>0</v>
      </c>
      <c r="K33" s="48">
        <f>+'DAY6'!K33+'DAY7'!C33</f>
        <v>0</v>
      </c>
      <c r="L33" s="49">
        <f>+'DAY6'!L33+'DAY7'!D33</f>
        <v>0</v>
      </c>
      <c r="M33" s="50">
        <f>+'DAY6'!M33+'DAY7'!E33</f>
        <v>0</v>
      </c>
      <c r="N33" s="47">
        <f>+'DAY6'!N33+'DAY7'!F33</f>
        <v>0</v>
      </c>
      <c r="O33" s="209">
        <f>+'DAY6'!O33+'DAY7'!G33</f>
        <v>0</v>
      </c>
      <c r="P33" s="48">
        <f t="shared" si="8"/>
        <v>0</v>
      </c>
      <c r="Q33" s="49">
        <f t="shared" si="9"/>
        <v>0</v>
      </c>
      <c r="R33" s="50">
        <f t="shared" si="10"/>
        <v>0</v>
      </c>
      <c r="S33" s="47">
        <f t="shared" si="11"/>
        <v>0</v>
      </c>
      <c r="T33" s="209">
        <f t="shared" si="12"/>
        <v>0</v>
      </c>
      <c r="U33" s="52">
        <f t="shared" si="13"/>
        <v>0</v>
      </c>
    </row>
    <row r="34" spans="1:21" x14ac:dyDescent="0.25">
      <c r="A34" s="154" t="s">
        <v>156</v>
      </c>
      <c r="B34" s="47">
        <f>'DAY6'!H34</f>
        <v>58.1</v>
      </c>
      <c r="C34" s="48">
        <v>0</v>
      </c>
      <c r="D34" s="49">
        <v>0</v>
      </c>
      <c r="E34" s="50">
        <v>0</v>
      </c>
      <c r="F34" s="47">
        <v>0</v>
      </c>
      <c r="G34" s="209">
        <v>0</v>
      </c>
      <c r="H34" s="49">
        <f>+(Table19[[#This Row],[OPENING ]]+Table19[[#This Row],[RECEIPTS]]+Table19[[#This Row],[RETURNS]])-(Table19[[#This Row],[EXCHANGED]]+Table19[[#This Row],[SALES]]+Table19[[#This Row],[ISSUES]])</f>
        <v>58.1</v>
      </c>
      <c r="I34" s="48">
        <v>58.1</v>
      </c>
      <c r="J34" s="76">
        <f t="shared" si="14"/>
        <v>0</v>
      </c>
      <c r="K34" s="48">
        <f>+'DAY6'!K34+'DAY7'!C34</f>
        <v>0</v>
      </c>
      <c r="L34" s="49">
        <f>+'DAY6'!L34+'DAY7'!D34</f>
        <v>0</v>
      </c>
      <c r="M34" s="50">
        <f>+'DAY6'!M34+'DAY7'!E34</f>
        <v>0</v>
      </c>
      <c r="N34" s="47">
        <f>+'DAY6'!N34+'DAY7'!F34</f>
        <v>0</v>
      </c>
      <c r="O34" s="209">
        <f>+'DAY6'!O34+'DAY7'!G34</f>
        <v>0</v>
      </c>
      <c r="P34" s="48">
        <f t="shared" si="8"/>
        <v>0</v>
      </c>
      <c r="Q34" s="49">
        <f t="shared" si="9"/>
        <v>0</v>
      </c>
      <c r="R34" s="50">
        <f t="shared" si="10"/>
        <v>0</v>
      </c>
      <c r="S34" s="47">
        <f t="shared" si="11"/>
        <v>0</v>
      </c>
      <c r="T34" s="209">
        <f t="shared" si="12"/>
        <v>0</v>
      </c>
      <c r="U34" s="52">
        <f t="shared" si="13"/>
        <v>0</v>
      </c>
    </row>
    <row r="35" spans="1:21" x14ac:dyDescent="0.25">
      <c r="A35" s="154" t="s">
        <v>147</v>
      </c>
      <c r="B35" s="47">
        <f>'DAY6'!H35</f>
        <v>0</v>
      </c>
      <c r="C35" s="48">
        <v>0</v>
      </c>
      <c r="D35" s="49">
        <v>0</v>
      </c>
      <c r="E35" s="50">
        <v>0</v>
      </c>
      <c r="F35" s="47">
        <v>0</v>
      </c>
      <c r="G35" s="209">
        <v>0</v>
      </c>
      <c r="H35" s="49">
        <f>+(Table19[[#This Row],[OPENING ]]+Table19[[#This Row],[RECEIPTS]]+Table19[[#This Row],[RETURNS]])-(Table19[[#This Row],[EXCHANGED]]+Table19[[#This Row],[SALES]]+Table19[[#This Row],[ISSUES]])</f>
        <v>0</v>
      </c>
      <c r="I35" s="48"/>
      <c r="J35" s="76">
        <f t="shared" si="14"/>
        <v>0</v>
      </c>
      <c r="K35" s="48">
        <f>+'DAY6'!K35+'DAY7'!C35</f>
        <v>0</v>
      </c>
      <c r="L35" s="49">
        <f>+'DAY6'!L35+'DAY7'!D35</f>
        <v>0</v>
      </c>
      <c r="M35" s="50">
        <f>+'DAY6'!M35+'DAY7'!E35</f>
        <v>0</v>
      </c>
      <c r="N35" s="47">
        <f>+'DAY6'!N35+'DAY7'!F35</f>
        <v>0</v>
      </c>
      <c r="O35" s="209">
        <f>+'DAY6'!O35+'DAY7'!G35</f>
        <v>0</v>
      </c>
      <c r="P35" s="48">
        <f t="shared" si="8"/>
        <v>0</v>
      </c>
      <c r="Q35" s="49">
        <f t="shared" si="9"/>
        <v>0</v>
      </c>
      <c r="R35" s="50">
        <f t="shared" si="10"/>
        <v>0</v>
      </c>
      <c r="S35" s="47">
        <f t="shared" si="11"/>
        <v>0</v>
      </c>
      <c r="T35" s="209">
        <f t="shared" si="12"/>
        <v>0</v>
      </c>
      <c r="U35" s="52">
        <f t="shared" si="13"/>
        <v>0</v>
      </c>
    </row>
    <row r="36" spans="1:21" x14ac:dyDescent="0.25">
      <c r="A36" s="154" t="s">
        <v>153</v>
      </c>
      <c r="B36" s="47">
        <f>'DAY6'!H36</f>
        <v>31.35</v>
      </c>
      <c r="C36" s="48">
        <v>0</v>
      </c>
      <c r="D36" s="49">
        <v>0</v>
      </c>
      <c r="E36" s="50">
        <v>0</v>
      </c>
      <c r="F36" s="47">
        <v>0</v>
      </c>
      <c r="G36" s="209">
        <v>0</v>
      </c>
      <c r="H36" s="49">
        <f>+(Table19[[#This Row],[OPENING ]]+Table19[[#This Row],[RECEIPTS]]+Table19[[#This Row],[RETURNS]])-(Table19[[#This Row],[EXCHANGED]]+Table19[[#This Row],[SALES]]+Table19[[#This Row],[ISSUES]])</f>
        <v>31.35</v>
      </c>
      <c r="I36" s="48">
        <v>31.35</v>
      </c>
      <c r="J36" s="76">
        <f t="shared" si="14"/>
        <v>0</v>
      </c>
      <c r="K36" s="48">
        <f>+'DAY6'!K36+'DAY7'!C36</f>
        <v>0</v>
      </c>
      <c r="L36" s="49">
        <f>+'DAY6'!L36+'DAY7'!D36</f>
        <v>0</v>
      </c>
      <c r="M36" s="50">
        <f>+'DAY6'!M36+'DAY7'!E36</f>
        <v>0</v>
      </c>
      <c r="N36" s="47">
        <f>+'DAY6'!N36+'DAY7'!F36</f>
        <v>0</v>
      </c>
      <c r="O36" s="209">
        <f>+'DAY6'!O36+'DAY7'!G36</f>
        <v>0</v>
      </c>
      <c r="P36" s="48">
        <f t="shared" si="8"/>
        <v>0</v>
      </c>
      <c r="Q36" s="49">
        <f t="shared" si="9"/>
        <v>0</v>
      </c>
      <c r="R36" s="50">
        <f t="shared" si="10"/>
        <v>0</v>
      </c>
      <c r="S36" s="47">
        <f t="shared" si="11"/>
        <v>0</v>
      </c>
      <c r="T36" s="209">
        <f t="shared" si="12"/>
        <v>0</v>
      </c>
      <c r="U36" s="52">
        <f t="shared" si="13"/>
        <v>0</v>
      </c>
    </row>
    <row r="37" spans="1:21" ht="15.75" thickBot="1" x14ac:dyDescent="0.3">
      <c r="A37" s="154" t="s">
        <v>157</v>
      </c>
      <c r="B37" s="47">
        <f>'DAY6'!H37</f>
        <v>0</v>
      </c>
      <c r="C37" s="48">
        <v>0</v>
      </c>
      <c r="D37" s="49">
        <v>0</v>
      </c>
      <c r="E37" s="50">
        <v>0</v>
      </c>
      <c r="F37" s="47">
        <v>0</v>
      </c>
      <c r="G37" s="209">
        <v>0</v>
      </c>
      <c r="H37" s="49">
        <f>+(Table19[[#This Row],[OPENING ]]+Table19[[#This Row],[RECEIPTS]]+Table19[[#This Row],[RETURNS]])-(Table19[[#This Row],[EXCHANGED]]+Table19[[#This Row],[SALES]]+Table19[[#This Row],[ISSUES]])</f>
        <v>0</v>
      </c>
      <c r="I37" s="48"/>
      <c r="J37" s="76">
        <f t="shared" si="14"/>
        <v>0</v>
      </c>
      <c r="K37" s="48">
        <f>+'DAY6'!K37+'DAY7'!C37</f>
        <v>0</v>
      </c>
      <c r="L37" s="49">
        <f>+'DAY6'!L37+'DAY7'!D37</f>
        <v>0</v>
      </c>
      <c r="M37" s="50">
        <f>+'DAY6'!M37+'DAY7'!E37</f>
        <v>0</v>
      </c>
      <c r="N37" s="47">
        <f>+'DAY6'!N37+'DAY7'!F37</f>
        <v>0</v>
      </c>
      <c r="O37" s="209">
        <f>+'DAY6'!O37+'DAY7'!G37</f>
        <v>0</v>
      </c>
      <c r="P37" s="48">
        <f t="shared" si="8"/>
        <v>0</v>
      </c>
      <c r="Q37" s="49">
        <f t="shared" si="9"/>
        <v>0</v>
      </c>
      <c r="R37" s="50">
        <f t="shared" si="10"/>
        <v>0</v>
      </c>
      <c r="S37" s="47">
        <f t="shared" si="11"/>
        <v>0</v>
      </c>
      <c r="T37" s="209">
        <f t="shared" si="12"/>
        <v>0</v>
      </c>
      <c r="U37" s="52">
        <f t="shared" si="13"/>
        <v>0</v>
      </c>
    </row>
    <row r="38" spans="1:21" ht="17.25" thickBot="1" x14ac:dyDescent="0.35">
      <c r="A38" s="85" t="s">
        <v>29</v>
      </c>
      <c r="B38" s="86">
        <f>SUM(B5:B37)</f>
        <v>1512.2499999999998</v>
      </c>
      <c r="C38" s="87">
        <f t="shared" ref="C38:U38" si="15">SUM(C5:C37)</f>
        <v>0</v>
      </c>
      <c r="D38" s="88">
        <f t="shared" si="15"/>
        <v>0</v>
      </c>
      <c r="E38" s="89">
        <f t="shared" si="15"/>
        <v>0</v>
      </c>
      <c r="F38" s="86">
        <f t="shared" si="15"/>
        <v>0</v>
      </c>
      <c r="G38" s="213">
        <f t="shared" si="15"/>
        <v>0</v>
      </c>
      <c r="H38" s="88">
        <f t="shared" si="15"/>
        <v>1512.2499999999998</v>
      </c>
      <c r="I38" s="87">
        <f t="shared" si="15"/>
        <v>1512.2499999999998</v>
      </c>
      <c r="J38" s="90">
        <f t="shared" si="15"/>
        <v>0</v>
      </c>
      <c r="K38" s="87">
        <f t="shared" si="15"/>
        <v>0</v>
      </c>
      <c r="L38" s="88">
        <f t="shared" si="15"/>
        <v>0</v>
      </c>
      <c r="M38" s="89">
        <f t="shared" si="15"/>
        <v>0</v>
      </c>
      <c r="N38" s="86">
        <f t="shared" si="15"/>
        <v>0</v>
      </c>
      <c r="O38" s="213">
        <f t="shared" si="15"/>
        <v>63.8</v>
      </c>
      <c r="P38" s="87">
        <f t="shared" si="15"/>
        <v>0</v>
      </c>
      <c r="Q38" s="88">
        <f t="shared" si="15"/>
        <v>0</v>
      </c>
      <c r="R38" s="89">
        <f t="shared" si="15"/>
        <v>0</v>
      </c>
      <c r="S38" s="86">
        <f t="shared" si="15"/>
        <v>0</v>
      </c>
      <c r="T38" s="213">
        <f t="shared" si="15"/>
        <v>9.1142857142857139</v>
      </c>
      <c r="U38" s="89">
        <f t="shared" si="15"/>
        <v>27.923197492163009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212"/>
      <c r="H39" s="81"/>
      <c r="I39" s="80"/>
      <c r="J39" s="83"/>
      <c r="K39" s="80"/>
      <c r="L39" s="81"/>
      <c r="M39" s="82"/>
      <c r="N39" s="79"/>
      <c r="O39" s="212"/>
      <c r="P39" s="80"/>
      <c r="Q39" s="81"/>
      <c r="R39" s="82"/>
      <c r="S39" s="79"/>
      <c r="T39" s="212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209"/>
      <c r="H40" s="49"/>
      <c r="I40" s="48"/>
      <c r="J40" s="51"/>
      <c r="K40" s="48"/>
      <c r="L40" s="49"/>
      <c r="M40" s="50"/>
      <c r="N40" s="47"/>
      <c r="O40" s="209"/>
      <c r="P40" s="48"/>
      <c r="Q40" s="49"/>
      <c r="R40" s="50"/>
      <c r="S40" s="47"/>
      <c r="T40" s="209"/>
      <c r="U40" s="54"/>
    </row>
    <row r="41" spans="1:21" x14ac:dyDescent="0.25">
      <c r="A41" s="154" t="s">
        <v>46</v>
      </c>
      <c r="B41" s="47">
        <f>'DAY6'!H41</f>
        <v>452.6</v>
      </c>
      <c r="C41" s="48">
        <v>0</v>
      </c>
      <c r="D41" s="49">
        <v>0</v>
      </c>
      <c r="E41" s="50">
        <v>0</v>
      </c>
      <c r="F41" s="47">
        <v>0</v>
      </c>
      <c r="G41" s="209">
        <v>0</v>
      </c>
      <c r="H41" s="49">
        <f>+(Table19[[#This Row],[OPENING ]]+Table19[[#This Row],[RECEIPTS]]+Table19[[#This Row],[RETURNS]])-(Table19[[#This Row],[EXCHANGED]]+Table19[[#This Row],[SALES]]+Table19[[#This Row],[ISSUES]])</f>
        <v>452.6</v>
      </c>
      <c r="I41" s="48">
        <v>452.6</v>
      </c>
      <c r="J41" s="51">
        <f t="shared" si="0"/>
        <v>0</v>
      </c>
      <c r="K41" s="48">
        <f>+'DAY6'!K41+'DAY7'!C41</f>
        <v>0</v>
      </c>
      <c r="L41" s="49">
        <f>+'DAY6'!L41+'DAY7'!D41</f>
        <v>0</v>
      </c>
      <c r="M41" s="50">
        <f>+'DAY6'!M41+'DAY7'!E41</f>
        <v>0</v>
      </c>
      <c r="N41" s="47">
        <f>+'DAY6'!N41+'DAY7'!F41</f>
        <v>0</v>
      </c>
      <c r="O41" s="209">
        <f>+'DAY6'!O41+'DAY7'!G41</f>
        <v>0</v>
      </c>
      <c r="P41" s="48">
        <f>+K41/7</f>
        <v>0</v>
      </c>
      <c r="Q41" s="49">
        <f>+L41/7</f>
        <v>0</v>
      </c>
      <c r="R41" s="50">
        <f>+M41/7</f>
        <v>0</v>
      </c>
      <c r="S41" s="47">
        <f>+N41/7</f>
        <v>0</v>
      </c>
      <c r="T41" s="209">
        <f>+O41/7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'DAY6'!H42</f>
        <v>555.6</v>
      </c>
      <c r="C42" s="48">
        <v>0</v>
      </c>
      <c r="D42" s="49">
        <v>0</v>
      </c>
      <c r="E42" s="50">
        <v>0</v>
      </c>
      <c r="F42" s="47">
        <v>0</v>
      </c>
      <c r="G42" s="209">
        <v>0</v>
      </c>
      <c r="H42" s="49">
        <f t="shared" ref="H42:H57" si="16">+(B42+C42+D42)-(G42+E42+F42)</f>
        <v>555.6</v>
      </c>
      <c r="I42" s="48">
        <v>555.6</v>
      </c>
      <c r="J42" s="51">
        <f t="shared" si="0"/>
        <v>0</v>
      </c>
      <c r="K42" s="48">
        <f>+'DAY6'!K42+'DAY7'!C42</f>
        <v>0</v>
      </c>
      <c r="L42" s="49">
        <f>+'DAY6'!L42+'DAY7'!D42</f>
        <v>0</v>
      </c>
      <c r="M42" s="50">
        <f>+'DAY6'!M42+'DAY7'!E42</f>
        <v>0</v>
      </c>
      <c r="N42" s="47">
        <f>+'DAY6'!N42+'DAY7'!F42</f>
        <v>0</v>
      </c>
      <c r="O42" s="209">
        <f>+'DAY6'!O42+'DAY7'!G42</f>
        <v>0</v>
      </c>
      <c r="P42" s="48">
        <f t="shared" ref="P42:P57" si="17">+K42/7</f>
        <v>0</v>
      </c>
      <c r="Q42" s="49">
        <f t="shared" ref="Q42:Q57" si="18">+L42/7</f>
        <v>0</v>
      </c>
      <c r="R42" s="50">
        <f t="shared" ref="R42:R57" si="19">+M42/7</f>
        <v>0</v>
      </c>
      <c r="S42" s="47">
        <f t="shared" ref="S42:S57" si="20">+N42/7</f>
        <v>0</v>
      </c>
      <c r="T42" s="209">
        <f t="shared" ref="T42:T57" si="21">+O42/7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'DAY6'!H43</f>
        <v>0</v>
      </c>
      <c r="C43" s="48">
        <v>0</v>
      </c>
      <c r="D43" s="49">
        <v>0</v>
      </c>
      <c r="E43" s="50">
        <v>0</v>
      </c>
      <c r="F43" s="47">
        <v>0</v>
      </c>
      <c r="G43" s="209">
        <v>0</v>
      </c>
      <c r="H43" s="49">
        <f t="shared" si="16"/>
        <v>0</v>
      </c>
      <c r="I43" s="48"/>
      <c r="J43" s="51">
        <f t="shared" si="0"/>
        <v>0</v>
      </c>
      <c r="K43" s="48">
        <f>+'DAY6'!K43+'DAY7'!C43</f>
        <v>0</v>
      </c>
      <c r="L43" s="49">
        <f>+'DAY6'!L43+'DAY7'!D43</f>
        <v>0</v>
      </c>
      <c r="M43" s="50">
        <f>+'DAY6'!M43+'DAY7'!E43</f>
        <v>0</v>
      </c>
      <c r="N43" s="47">
        <f>+'DAY6'!N43+'DAY7'!F43</f>
        <v>0</v>
      </c>
      <c r="O43" s="209">
        <f>+'DAY6'!O43+'DAY7'!G43</f>
        <v>0</v>
      </c>
      <c r="P43" s="48">
        <f t="shared" si="17"/>
        <v>0</v>
      </c>
      <c r="Q43" s="49">
        <f t="shared" si="18"/>
        <v>0</v>
      </c>
      <c r="R43" s="50">
        <f t="shared" si="19"/>
        <v>0</v>
      </c>
      <c r="S43" s="47">
        <f t="shared" si="20"/>
        <v>0</v>
      </c>
      <c r="T43" s="209">
        <f t="shared" si="21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'DAY6'!H44</f>
        <v>0</v>
      </c>
      <c r="C44" s="48">
        <v>0</v>
      </c>
      <c r="D44" s="49">
        <v>0</v>
      </c>
      <c r="E44" s="50">
        <v>0</v>
      </c>
      <c r="F44" s="47">
        <v>0</v>
      </c>
      <c r="G44" s="209">
        <v>0</v>
      </c>
      <c r="H44" s="49">
        <f t="shared" si="16"/>
        <v>0</v>
      </c>
      <c r="I44" s="48"/>
      <c r="J44" s="51">
        <f t="shared" si="0"/>
        <v>0</v>
      </c>
      <c r="K44" s="48">
        <f>+'DAY6'!K44+'DAY7'!C44</f>
        <v>0</v>
      </c>
      <c r="L44" s="49">
        <f>+'DAY6'!L44+'DAY7'!D44</f>
        <v>0</v>
      </c>
      <c r="M44" s="50">
        <f>+'DAY6'!M44+'DAY7'!E44</f>
        <v>0</v>
      </c>
      <c r="N44" s="47">
        <f>+'DAY6'!N44+'DAY7'!F44</f>
        <v>0</v>
      </c>
      <c r="O44" s="209">
        <f>+'DAY6'!O44+'DAY7'!G44</f>
        <v>0</v>
      </c>
      <c r="P44" s="48">
        <f t="shared" si="17"/>
        <v>0</v>
      </c>
      <c r="Q44" s="49">
        <f t="shared" si="18"/>
        <v>0</v>
      </c>
      <c r="R44" s="50">
        <f t="shared" si="19"/>
        <v>0</v>
      </c>
      <c r="S44" s="47">
        <f t="shared" si="20"/>
        <v>0</v>
      </c>
      <c r="T44" s="209">
        <f t="shared" si="21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'DAY6'!H45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209"/>
      <c r="H45" s="49">
        <f t="shared" si="16"/>
        <v>320.29999999999995</v>
      </c>
      <c r="I45" s="48">
        <v>320.3</v>
      </c>
      <c r="J45" s="51">
        <f t="shared" si="0"/>
        <v>0</v>
      </c>
      <c r="K45" s="48">
        <f>+'DAY6'!K45+'DAY7'!C45</f>
        <v>1034.9000000000001</v>
      </c>
      <c r="L45" s="49">
        <f>+'DAY6'!L45+'DAY7'!D45</f>
        <v>0</v>
      </c>
      <c r="M45" s="50">
        <f>+'DAY6'!M45+'DAY7'!E45</f>
        <v>0</v>
      </c>
      <c r="N45" s="47">
        <f>+'DAY6'!N45+'DAY7'!F45</f>
        <v>0</v>
      </c>
      <c r="O45" s="209">
        <f>+'DAY6'!O45+'DAY7'!G45</f>
        <v>795.90000000000009</v>
      </c>
      <c r="P45" s="48">
        <f t="shared" si="17"/>
        <v>147.84285714285716</v>
      </c>
      <c r="Q45" s="49">
        <f t="shared" si="18"/>
        <v>0</v>
      </c>
      <c r="R45" s="50">
        <f t="shared" si="19"/>
        <v>0</v>
      </c>
      <c r="S45" s="47">
        <f t="shared" si="20"/>
        <v>0</v>
      </c>
      <c r="T45" s="209">
        <f t="shared" si="21"/>
        <v>113.70000000000002</v>
      </c>
      <c r="U45" s="54">
        <f t="shared" si="1"/>
        <v>1.2246558881363334</v>
      </c>
    </row>
    <row r="46" spans="1:21" x14ac:dyDescent="0.25">
      <c r="A46" s="154" t="s">
        <v>111</v>
      </c>
      <c r="B46" s="47">
        <f>'DAY6'!H46</f>
        <v>122.2</v>
      </c>
      <c r="C46" s="48">
        <v>0</v>
      </c>
      <c r="D46" s="49">
        <v>0</v>
      </c>
      <c r="E46" s="50">
        <v>0</v>
      </c>
      <c r="F46" s="47">
        <v>0</v>
      </c>
      <c r="G46" s="209">
        <v>0</v>
      </c>
      <c r="H46" s="49">
        <f t="shared" si="16"/>
        <v>122.2</v>
      </c>
      <c r="I46" s="48">
        <v>122.2</v>
      </c>
      <c r="J46" s="51">
        <f t="shared" si="0"/>
        <v>0</v>
      </c>
      <c r="K46" s="48">
        <f>+'DAY6'!K46+'DAY7'!C46</f>
        <v>0</v>
      </c>
      <c r="L46" s="49">
        <f>+'DAY6'!L46+'DAY7'!D46</f>
        <v>0</v>
      </c>
      <c r="M46" s="50">
        <f>+'DAY6'!M46+'DAY7'!E46</f>
        <v>0</v>
      </c>
      <c r="N46" s="47">
        <f>+'DAY6'!N46+'DAY7'!F46</f>
        <v>0</v>
      </c>
      <c r="O46" s="209">
        <f>+'DAY6'!O46+'DAY7'!G46</f>
        <v>0</v>
      </c>
      <c r="P46" s="48">
        <f t="shared" si="17"/>
        <v>0</v>
      </c>
      <c r="Q46" s="49">
        <f t="shared" si="18"/>
        <v>0</v>
      </c>
      <c r="R46" s="50">
        <f t="shared" si="19"/>
        <v>0</v>
      </c>
      <c r="S46" s="47">
        <f t="shared" si="20"/>
        <v>0</v>
      </c>
      <c r="T46" s="209">
        <f t="shared" si="21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'DAY6'!H47</f>
        <v>0</v>
      </c>
      <c r="C47" s="48">
        <v>0</v>
      </c>
      <c r="D47" s="49">
        <v>0</v>
      </c>
      <c r="E47" s="50">
        <v>0</v>
      </c>
      <c r="F47" s="47">
        <v>0</v>
      </c>
      <c r="G47" s="209">
        <v>0</v>
      </c>
      <c r="H47" s="49">
        <f t="shared" si="16"/>
        <v>0</v>
      </c>
      <c r="I47" s="48"/>
      <c r="J47" s="51">
        <f t="shared" si="0"/>
        <v>0</v>
      </c>
      <c r="K47" s="48">
        <f>+'DAY6'!K47+'DAY7'!C47</f>
        <v>0</v>
      </c>
      <c r="L47" s="49">
        <f>+'DAY6'!L47+'DAY7'!D47</f>
        <v>0</v>
      </c>
      <c r="M47" s="50">
        <f>+'DAY6'!M47+'DAY7'!E47</f>
        <v>0</v>
      </c>
      <c r="N47" s="47">
        <f>+'DAY6'!N47+'DAY7'!F47</f>
        <v>0</v>
      </c>
      <c r="O47" s="209">
        <f>+'DAY6'!O47+'DAY7'!G47</f>
        <v>0</v>
      </c>
      <c r="P47" s="48">
        <f t="shared" si="17"/>
        <v>0</v>
      </c>
      <c r="Q47" s="49">
        <f t="shared" si="18"/>
        <v>0</v>
      </c>
      <c r="R47" s="50">
        <f t="shared" si="19"/>
        <v>0</v>
      </c>
      <c r="S47" s="47">
        <f t="shared" si="20"/>
        <v>0</v>
      </c>
      <c r="T47" s="209">
        <f t="shared" si="21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'DAY6'!H48</f>
        <v>7</v>
      </c>
      <c r="C48" s="48">
        <v>0</v>
      </c>
      <c r="D48" s="49">
        <v>0</v>
      </c>
      <c r="E48" s="50">
        <v>0</v>
      </c>
      <c r="F48" s="47">
        <v>0</v>
      </c>
      <c r="G48" s="209">
        <v>0</v>
      </c>
      <c r="H48" s="49">
        <f t="shared" si="16"/>
        <v>7</v>
      </c>
      <c r="I48" s="48">
        <v>7</v>
      </c>
      <c r="J48" s="51">
        <f t="shared" si="0"/>
        <v>0</v>
      </c>
      <c r="K48" s="48">
        <f>+'DAY6'!K48+'DAY7'!C48</f>
        <v>0</v>
      </c>
      <c r="L48" s="49">
        <f>+'DAY6'!L48+'DAY7'!D48</f>
        <v>0</v>
      </c>
      <c r="M48" s="50">
        <f>+'DAY6'!M48+'DAY7'!E48</f>
        <v>0</v>
      </c>
      <c r="N48" s="47">
        <f>+'DAY6'!N48+'DAY7'!F48</f>
        <v>0</v>
      </c>
      <c r="O48" s="209">
        <f>+'DAY6'!O48+'DAY7'!G48</f>
        <v>0</v>
      </c>
      <c r="P48" s="48">
        <f t="shared" si="17"/>
        <v>0</v>
      </c>
      <c r="Q48" s="49">
        <f t="shared" si="18"/>
        <v>0</v>
      </c>
      <c r="R48" s="50">
        <f t="shared" si="19"/>
        <v>0</v>
      </c>
      <c r="S48" s="47">
        <f t="shared" si="20"/>
        <v>0</v>
      </c>
      <c r="T48" s="209">
        <f t="shared" si="21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'DAY6'!H49</f>
        <v>17.3</v>
      </c>
      <c r="C49" s="48">
        <v>0</v>
      </c>
      <c r="D49" s="49">
        <v>0</v>
      </c>
      <c r="E49" s="50">
        <v>0</v>
      </c>
      <c r="F49" s="47">
        <v>0</v>
      </c>
      <c r="G49" s="209">
        <v>0</v>
      </c>
      <c r="H49" s="49">
        <f t="shared" si="16"/>
        <v>17.3</v>
      </c>
      <c r="I49" s="48">
        <v>17.3</v>
      </c>
      <c r="J49" s="51">
        <f t="shared" si="0"/>
        <v>0</v>
      </c>
      <c r="K49" s="48">
        <f>+'DAY6'!K49+'DAY7'!C49</f>
        <v>0</v>
      </c>
      <c r="L49" s="49">
        <f>+'DAY6'!L49+'DAY7'!D49</f>
        <v>0</v>
      </c>
      <c r="M49" s="50">
        <f>+'DAY6'!M49+'DAY7'!E49</f>
        <v>0</v>
      </c>
      <c r="N49" s="47">
        <f>+'DAY6'!N49+'DAY7'!F49</f>
        <v>0</v>
      </c>
      <c r="O49" s="209">
        <f>+'DAY6'!O49+'DAY7'!G49</f>
        <v>0</v>
      </c>
      <c r="P49" s="48">
        <f t="shared" si="17"/>
        <v>0</v>
      </c>
      <c r="Q49" s="49">
        <f t="shared" si="18"/>
        <v>0</v>
      </c>
      <c r="R49" s="50">
        <f t="shared" si="19"/>
        <v>0</v>
      </c>
      <c r="S49" s="47">
        <f t="shared" si="20"/>
        <v>0</v>
      </c>
      <c r="T49" s="209">
        <f t="shared" si="21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'DAY6'!H50</f>
        <v>488.5</v>
      </c>
      <c r="C50" s="48">
        <v>0</v>
      </c>
      <c r="D50" s="49">
        <v>0</v>
      </c>
      <c r="E50" s="50">
        <v>0</v>
      </c>
      <c r="F50" s="47">
        <v>0</v>
      </c>
      <c r="G50" s="209">
        <v>0</v>
      </c>
      <c r="H50" s="49">
        <f t="shared" si="16"/>
        <v>488.5</v>
      </c>
      <c r="I50" s="48">
        <v>488.5</v>
      </c>
      <c r="J50" s="51">
        <f t="shared" si="0"/>
        <v>0</v>
      </c>
      <c r="K50" s="48">
        <f>+'DAY6'!K50+'DAY7'!C50</f>
        <v>0</v>
      </c>
      <c r="L50" s="49">
        <f>+'DAY6'!L50+'DAY7'!D50</f>
        <v>0</v>
      </c>
      <c r="M50" s="50">
        <f>+'DAY6'!M50+'DAY7'!E50</f>
        <v>0</v>
      </c>
      <c r="N50" s="47">
        <f>+'DAY6'!N50+'DAY7'!F50</f>
        <v>0</v>
      </c>
      <c r="O50" s="209">
        <f>+'DAY6'!O50+'DAY7'!G50</f>
        <v>52</v>
      </c>
      <c r="P50" s="48">
        <f t="shared" si="17"/>
        <v>0</v>
      </c>
      <c r="Q50" s="49">
        <f t="shared" si="18"/>
        <v>0</v>
      </c>
      <c r="R50" s="50">
        <f t="shared" si="19"/>
        <v>0</v>
      </c>
      <c r="S50" s="47">
        <f t="shared" si="20"/>
        <v>0</v>
      </c>
      <c r="T50" s="209">
        <f t="shared" si="21"/>
        <v>7.4285714285714288</v>
      </c>
      <c r="U50" s="54">
        <f t="shared" si="1"/>
        <v>65.759615384615387</v>
      </c>
    </row>
    <row r="51" spans="1:21" x14ac:dyDescent="0.25">
      <c r="A51" s="154" t="s">
        <v>79</v>
      </c>
      <c r="B51" s="47">
        <f>'DAY6'!H51</f>
        <v>0</v>
      </c>
      <c r="C51" s="48">
        <v>0</v>
      </c>
      <c r="D51" s="49">
        <v>0</v>
      </c>
      <c r="E51" s="50">
        <v>0</v>
      </c>
      <c r="F51" s="47">
        <v>0</v>
      </c>
      <c r="G51" s="209">
        <v>0</v>
      </c>
      <c r="H51" s="49">
        <f t="shared" si="16"/>
        <v>0</v>
      </c>
      <c r="I51" s="48"/>
      <c r="J51" s="51">
        <f t="shared" si="0"/>
        <v>0</v>
      </c>
      <c r="K51" s="48">
        <f>+'DAY6'!K51+'DAY7'!C51</f>
        <v>0</v>
      </c>
      <c r="L51" s="49">
        <f>+'DAY6'!L51+'DAY7'!D51</f>
        <v>0</v>
      </c>
      <c r="M51" s="50">
        <f>+'DAY6'!M51+'DAY7'!E51</f>
        <v>0</v>
      </c>
      <c r="N51" s="47">
        <f>+'DAY6'!N51+'DAY7'!F51</f>
        <v>0</v>
      </c>
      <c r="O51" s="209">
        <f>+'DAY6'!O51+'DAY7'!G51</f>
        <v>0</v>
      </c>
      <c r="P51" s="48">
        <f t="shared" si="17"/>
        <v>0</v>
      </c>
      <c r="Q51" s="49">
        <f t="shared" si="18"/>
        <v>0</v>
      </c>
      <c r="R51" s="50">
        <f t="shared" si="19"/>
        <v>0</v>
      </c>
      <c r="S51" s="47">
        <f t="shared" si="20"/>
        <v>0</v>
      </c>
      <c r="T51" s="209">
        <f t="shared" si="21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'DAY6'!H52</f>
        <v>0</v>
      </c>
      <c r="C52" s="48">
        <v>0</v>
      </c>
      <c r="D52" s="49">
        <v>0</v>
      </c>
      <c r="E52" s="50">
        <v>0</v>
      </c>
      <c r="F52" s="47">
        <v>0</v>
      </c>
      <c r="G52" s="209">
        <v>0</v>
      </c>
      <c r="H52" s="49">
        <f t="shared" si="16"/>
        <v>0</v>
      </c>
      <c r="I52" s="48"/>
      <c r="J52" s="51">
        <f t="shared" si="0"/>
        <v>0</v>
      </c>
      <c r="K52" s="48">
        <f>+'DAY6'!K52+'DAY7'!C52</f>
        <v>0</v>
      </c>
      <c r="L52" s="49">
        <f>+'DAY6'!L52+'DAY7'!D52</f>
        <v>0</v>
      </c>
      <c r="M52" s="50">
        <f>+'DAY6'!M52+'DAY7'!E52</f>
        <v>0</v>
      </c>
      <c r="N52" s="47">
        <f>+'DAY6'!N52+'DAY7'!F52</f>
        <v>0</v>
      </c>
      <c r="O52" s="209">
        <f>+'DAY6'!O52+'DAY7'!G52</f>
        <v>0</v>
      </c>
      <c r="P52" s="48">
        <f t="shared" si="17"/>
        <v>0</v>
      </c>
      <c r="Q52" s="49">
        <f t="shared" si="18"/>
        <v>0</v>
      </c>
      <c r="R52" s="50">
        <f t="shared" si="19"/>
        <v>0</v>
      </c>
      <c r="S52" s="47">
        <f t="shared" si="20"/>
        <v>0</v>
      </c>
      <c r="T52" s="209">
        <f t="shared" si="21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'DAY6'!H53</f>
        <v>0</v>
      </c>
      <c r="C53" s="48">
        <v>0</v>
      </c>
      <c r="D53" s="49">
        <v>0</v>
      </c>
      <c r="E53" s="50">
        <v>0</v>
      </c>
      <c r="F53" s="47">
        <v>0</v>
      </c>
      <c r="G53" s="209">
        <v>0</v>
      </c>
      <c r="H53" s="49">
        <f t="shared" si="16"/>
        <v>0</v>
      </c>
      <c r="I53" s="48"/>
      <c r="J53" s="51">
        <f>+I53-H53</f>
        <v>0</v>
      </c>
      <c r="K53" s="48">
        <f>+'DAY6'!K53+'DAY7'!C53</f>
        <v>0</v>
      </c>
      <c r="L53" s="49">
        <f>+'DAY6'!L53+'DAY7'!D53</f>
        <v>0</v>
      </c>
      <c r="M53" s="50">
        <f>+'DAY6'!M53+'DAY7'!E53</f>
        <v>0</v>
      </c>
      <c r="N53" s="47">
        <f>+'DAY6'!N53+'DAY7'!F53</f>
        <v>0</v>
      </c>
      <c r="O53" s="209">
        <f>+'DAY6'!O53+'DAY7'!G53</f>
        <v>0</v>
      </c>
      <c r="P53" s="48">
        <f t="shared" si="17"/>
        <v>0</v>
      </c>
      <c r="Q53" s="49">
        <f t="shared" si="18"/>
        <v>0</v>
      </c>
      <c r="R53" s="50">
        <f t="shared" si="19"/>
        <v>0</v>
      </c>
      <c r="S53" s="47">
        <f t="shared" si="20"/>
        <v>0</v>
      </c>
      <c r="T53" s="209">
        <f t="shared" si="21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'DAY6'!H54</f>
        <v>0</v>
      </c>
      <c r="C54" s="48">
        <v>0</v>
      </c>
      <c r="D54" s="49">
        <v>0</v>
      </c>
      <c r="E54" s="50">
        <v>0</v>
      </c>
      <c r="F54" s="47">
        <v>0</v>
      </c>
      <c r="G54" s="209">
        <v>0</v>
      </c>
      <c r="H54" s="49">
        <f t="shared" si="16"/>
        <v>0</v>
      </c>
      <c r="I54" s="48"/>
      <c r="J54" s="51">
        <f>+I54-H54</f>
        <v>0</v>
      </c>
      <c r="K54" s="48">
        <f>+'DAY6'!K54+'DAY7'!C54</f>
        <v>0</v>
      </c>
      <c r="L54" s="49">
        <f>+'DAY6'!L54+'DAY7'!D54</f>
        <v>0</v>
      </c>
      <c r="M54" s="50">
        <f>+'DAY6'!M54+'DAY7'!E54</f>
        <v>0</v>
      </c>
      <c r="N54" s="47">
        <f>+'DAY6'!N54+'DAY7'!F54</f>
        <v>0</v>
      </c>
      <c r="O54" s="209">
        <f>+'DAY6'!O54+'DAY7'!G54</f>
        <v>0</v>
      </c>
      <c r="P54" s="48">
        <f t="shared" si="17"/>
        <v>0</v>
      </c>
      <c r="Q54" s="49">
        <f t="shared" si="18"/>
        <v>0</v>
      </c>
      <c r="R54" s="50">
        <f t="shared" si="19"/>
        <v>0</v>
      </c>
      <c r="S54" s="47">
        <f t="shared" si="20"/>
        <v>0</v>
      </c>
      <c r="T54" s="209">
        <f t="shared" si="21"/>
        <v>0</v>
      </c>
      <c r="U54" s="54">
        <f t="shared" si="1"/>
        <v>0</v>
      </c>
    </row>
    <row r="55" spans="1:21" x14ac:dyDescent="0.25">
      <c r="A55" s="154" t="s">
        <v>140</v>
      </c>
      <c r="B55" s="47">
        <f>'DAY6'!H55</f>
        <v>676.3</v>
      </c>
      <c r="C55" s="48">
        <v>0</v>
      </c>
      <c r="D55" s="49">
        <v>0</v>
      </c>
      <c r="E55" s="50">
        <v>0</v>
      </c>
      <c r="F55" s="47">
        <v>0</v>
      </c>
      <c r="G55" s="209">
        <v>0</v>
      </c>
      <c r="H55" s="49">
        <f t="shared" si="16"/>
        <v>676.3</v>
      </c>
      <c r="I55" s="48">
        <v>676.3</v>
      </c>
      <c r="J55" s="51">
        <f>+I55-H55</f>
        <v>0</v>
      </c>
      <c r="K55" s="48">
        <f>+'DAY6'!K55+'DAY7'!C55</f>
        <v>0</v>
      </c>
      <c r="L55" s="49">
        <f>+'DAY6'!L55+'DAY7'!D55</f>
        <v>0</v>
      </c>
      <c r="M55" s="50">
        <f>+'DAY6'!M55+'DAY7'!E55</f>
        <v>0</v>
      </c>
      <c r="N55" s="47">
        <f>+'DAY6'!N55+'DAY7'!F55</f>
        <v>0</v>
      </c>
      <c r="O55" s="209">
        <f>+'DAY6'!O55+'DAY7'!G55</f>
        <v>0</v>
      </c>
      <c r="P55" s="48">
        <f t="shared" si="17"/>
        <v>0</v>
      </c>
      <c r="Q55" s="49">
        <f t="shared" si="18"/>
        <v>0</v>
      </c>
      <c r="R55" s="50">
        <f t="shared" si="19"/>
        <v>0</v>
      </c>
      <c r="S55" s="47">
        <f t="shared" si="20"/>
        <v>0</v>
      </c>
      <c r="T55" s="209">
        <f t="shared" si="21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'DAY6'!H56</f>
        <v>0</v>
      </c>
      <c r="C56" s="48">
        <v>0</v>
      </c>
      <c r="D56" s="49">
        <v>0</v>
      </c>
      <c r="E56" s="50">
        <v>0</v>
      </c>
      <c r="F56" s="47">
        <v>0</v>
      </c>
      <c r="G56" s="209">
        <v>0</v>
      </c>
      <c r="H56" s="49">
        <f t="shared" si="16"/>
        <v>0</v>
      </c>
      <c r="I56" s="48"/>
      <c r="J56" s="51">
        <f>+I56-H56</f>
        <v>0</v>
      </c>
      <c r="K56" s="48">
        <f>+'DAY6'!K56+'DAY7'!C56</f>
        <v>0</v>
      </c>
      <c r="L56" s="49">
        <f>+'DAY6'!L56+'DAY7'!D56</f>
        <v>0</v>
      </c>
      <c r="M56" s="50">
        <f>+'DAY6'!M56+'DAY7'!E56</f>
        <v>0</v>
      </c>
      <c r="N56" s="47">
        <f>+'DAY6'!N56+'DAY7'!F56</f>
        <v>0</v>
      </c>
      <c r="O56" s="209">
        <f>+'DAY6'!O56+'DAY7'!G56</f>
        <v>0</v>
      </c>
      <c r="P56" s="48">
        <f t="shared" si="17"/>
        <v>0</v>
      </c>
      <c r="Q56" s="49">
        <f t="shared" si="18"/>
        <v>0</v>
      </c>
      <c r="R56" s="50">
        <f t="shared" si="19"/>
        <v>0</v>
      </c>
      <c r="S56" s="47">
        <f t="shared" si="20"/>
        <v>0</v>
      </c>
      <c r="T56" s="209">
        <f t="shared" si="21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'DAY6'!H57</f>
        <v>0</v>
      </c>
      <c r="C57" s="73">
        <v>0</v>
      </c>
      <c r="D57" s="74">
        <v>0</v>
      </c>
      <c r="E57" s="75">
        <v>0</v>
      </c>
      <c r="F57" s="72">
        <v>0</v>
      </c>
      <c r="G57" s="210">
        <v>0</v>
      </c>
      <c r="H57" s="74">
        <f t="shared" si="16"/>
        <v>0</v>
      </c>
      <c r="I57" s="48"/>
      <c r="J57" s="76">
        <f t="shared" si="0"/>
        <v>0</v>
      </c>
      <c r="K57" s="48">
        <f>+'DAY6'!K57+'DAY7'!C57</f>
        <v>0</v>
      </c>
      <c r="L57" s="49">
        <f>+'DAY6'!L57+'DAY7'!D57</f>
        <v>0</v>
      </c>
      <c r="M57" s="50">
        <f>+'DAY6'!M57+'DAY7'!E57</f>
        <v>0</v>
      </c>
      <c r="N57" s="47">
        <f>+'DAY6'!N57+'DAY7'!F57</f>
        <v>0</v>
      </c>
      <c r="O57" s="209">
        <f>+'DAY6'!O57+'DAY7'!G57</f>
        <v>0</v>
      </c>
      <c r="P57" s="48">
        <f t="shared" si="17"/>
        <v>0</v>
      </c>
      <c r="Q57" s="49">
        <f t="shared" si="18"/>
        <v>0</v>
      </c>
      <c r="R57" s="50">
        <f t="shared" si="19"/>
        <v>0</v>
      </c>
      <c r="S57" s="47">
        <f t="shared" si="20"/>
        <v>0</v>
      </c>
      <c r="T57" s="209">
        <f t="shared" si="21"/>
        <v>0</v>
      </c>
      <c r="U57" s="92">
        <f t="shared" si="1"/>
        <v>0</v>
      </c>
    </row>
    <row r="58" spans="1:21" x14ac:dyDescent="0.25">
      <c r="A58" s="154" t="s">
        <v>50</v>
      </c>
      <c r="B58" s="47">
        <f>'DAY6'!H58</f>
        <v>0</v>
      </c>
      <c r="C58" s="73">
        <v>0</v>
      </c>
      <c r="D58" s="74">
        <v>0</v>
      </c>
      <c r="E58" s="75">
        <v>0</v>
      </c>
      <c r="F58" s="72">
        <v>0</v>
      </c>
      <c r="G58" s="210">
        <v>0</v>
      </c>
      <c r="H58" s="74">
        <f t="shared" ref="H58:H72" si="22">+(B58+C58+D58)-(G58+E58+F58)</f>
        <v>0</v>
      </c>
      <c r="I58" s="48"/>
      <c r="J58" s="76">
        <f t="shared" ref="J58:J72" si="23">+I58-H58</f>
        <v>0</v>
      </c>
      <c r="K58" s="48">
        <f>+'DAY6'!K58+'DAY7'!C58</f>
        <v>2052.5</v>
      </c>
      <c r="L58" s="49">
        <f>+'DAY6'!L58+'DAY7'!D58</f>
        <v>0</v>
      </c>
      <c r="M58" s="50">
        <f>+'DAY6'!M58+'DAY7'!E58</f>
        <v>0</v>
      </c>
      <c r="N58" s="47">
        <f>+'DAY6'!N58+'DAY7'!F58</f>
        <v>0</v>
      </c>
      <c r="O58" s="209">
        <f>+'DAY6'!O58+'DAY7'!G58</f>
        <v>237.7</v>
      </c>
      <c r="P58" s="48">
        <f t="shared" ref="P58:P72" si="24">+K58/7</f>
        <v>293.21428571428572</v>
      </c>
      <c r="Q58" s="49">
        <f t="shared" ref="Q58:Q72" si="25">+L58/7</f>
        <v>0</v>
      </c>
      <c r="R58" s="50">
        <f t="shared" ref="R58:R72" si="26">+M58/7</f>
        <v>0</v>
      </c>
      <c r="S58" s="47">
        <f t="shared" ref="S58:S72" si="27">+N58/7</f>
        <v>0</v>
      </c>
      <c r="T58" s="209">
        <f t="shared" ref="T58:T72" si="28">+O58/7</f>
        <v>33.957142857142856</v>
      </c>
      <c r="U58" s="92">
        <f t="shared" ref="U58:U72" si="29">IFERROR(+H58/(P58+Q58+R58+S58+T58),0)</f>
        <v>0</v>
      </c>
    </row>
    <row r="59" spans="1:21" x14ac:dyDescent="0.25">
      <c r="A59" s="154" t="s">
        <v>51</v>
      </c>
      <c r="B59" s="47">
        <f>'DAY6'!H59</f>
        <v>0</v>
      </c>
      <c r="C59" s="73">
        <v>0</v>
      </c>
      <c r="D59" s="74">
        <v>0</v>
      </c>
      <c r="E59" s="75">
        <v>0</v>
      </c>
      <c r="F59" s="72">
        <v>0</v>
      </c>
      <c r="G59" s="210">
        <v>0</v>
      </c>
      <c r="H59" s="74">
        <f t="shared" si="22"/>
        <v>0</v>
      </c>
      <c r="I59" s="48"/>
      <c r="J59" s="76">
        <f t="shared" si="23"/>
        <v>0</v>
      </c>
      <c r="K59" s="48">
        <f>+'DAY6'!K59+'DAY7'!C59</f>
        <v>0</v>
      </c>
      <c r="L59" s="49">
        <f>+'DAY6'!L59+'DAY7'!D59</f>
        <v>0</v>
      </c>
      <c r="M59" s="50">
        <f>+'DAY6'!M59+'DAY7'!E59</f>
        <v>0</v>
      </c>
      <c r="N59" s="47">
        <f>+'DAY6'!N59+'DAY7'!F59</f>
        <v>0</v>
      </c>
      <c r="O59" s="209">
        <f>+'DAY6'!O59+'DAY7'!G59</f>
        <v>0</v>
      </c>
      <c r="P59" s="48">
        <f t="shared" si="24"/>
        <v>0</v>
      </c>
      <c r="Q59" s="49">
        <f t="shared" si="25"/>
        <v>0</v>
      </c>
      <c r="R59" s="50">
        <f t="shared" si="26"/>
        <v>0</v>
      </c>
      <c r="S59" s="47">
        <f t="shared" si="27"/>
        <v>0</v>
      </c>
      <c r="T59" s="209">
        <f t="shared" si="28"/>
        <v>0</v>
      </c>
      <c r="U59" s="92">
        <f t="shared" si="29"/>
        <v>0</v>
      </c>
    </row>
    <row r="60" spans="1:21" x14ac:dyDescent="0.25">
      <c r="A60" s="154" t="s">
        <v>52</v>
      </c>
      <c r="B60" s="47">
        <f>'DAY6'!H60</f>
        <v>0</v>
      </c>
      <c r="C60" s="73">
        <v>0</v>
      </c>
      <c r="D60" s="74">
        <v>0</v>
      </c>
      <c r="E60" s="75">
        <v>0</v>
      </c>
      <c r="F60" s="72">
        <v>0</v>
      </c>
      <c r="G60" s="210">
        <v>0</v>
      </c>
      <c r="H60" s="74">
        <f t="shared" si="22"/>
        <v>0</v>
      </c>
      <c r="I60" s="48"/>
      <c r="J60" s="76">
        <f t="shared" si="23"/>
        <v>0</v>
      </c>
      <c r="K60" s="48">
        <f>+'DAY6'!K60+'DAY7'!C60</f>
        <v>0</v>
      </c>
      <c r="L60" s="49">
        <f>+'DAY6'!L60+'DAY7'!D60</f>
        <v>0</v>
      </c>
      <c r="M60" s="50">
        <f>+'DAY6'!M60+'DAY7'!E60</f>
        <v>0</v>
      </c>
      <c r="N60" s="47">
        <f>+'DAY6'!N60+'DAY7'!F60</f>
        <v>0</v>
      </c>
      <c r="O60" s="209">
        <f>+'DAY6'!O60+'DAY7'!G60</f>
        <v>0</v>
      </c>
      <c r="P60" s="48">
        <f t="shared" si="24"/>
        <v>0</v>
      </c>
      <c r="Q60" s="49">
        <f t="shared" si="25"/>
        <v>0</v>
      </c>
      <c r="R60" s="50">
        <f t="shared" si="26"/>
        <v>0</v>
      </c>
      <c r="S60" s="47">
        <f t="shared" si="27"/>
        <v>0</v>
      </c>
      <c r="T60" s="209">
        <f t="shared" si="28"/>
        <v>0</v>
      </c>
      <c r="U60" s="92">
        <f t="shared" si="29"/>
        <v>0</v>
      </c>
    </row>
    <row r="61" spans="1:21" x14ac:dyDescent="0.25">
      <c r="A61" s="154" t="s">
        <v>53</v>
      </c>
      <c r="B61" s="47">
        <f>'DAY6'!H61</f>
        <v>0</v>
      </c>
      <c r="C61" s="73">
        <v>0</v>
      </c>
      <c r="D61" s="74">
        <v>0</v>
      </c>
      <c r="E61" s="75">
        <v>0</v>
      </c>
      <c r="F61" s="72">
        <v>0</v>
      </c>
      <c r="G61" s="210">
        <v>0</v>
      </c>
      <c r="H61" s="74">
        <f t="shared" si="22"/>
        <v>0</v>
      </c>
      <c r="I61" s="48"/>
      <c r="J61" s="76">
        <f t="shared" si="23"/>
        <v>0</v>
      </c>
      <c r="K61" s="48">
        <f>+'DAY6'!K61+'DAY7'!C61</f>
        <v>0</v>
      </c>
      <c r="L61" s="49">
        <f>+'DAY6'!L61+'DAY7'!D61</f>
        <v>0</v>
      </c>
      <c r="M61" s="50">
        <f>+'DAY6'!M61+'DAY7'!E61</f>
        <v>0</v>
      </c>
      <c r="N61" s="47">
        <f>+'DAY6'!N61+'DAY7'!F61</f>
        <v>0</v>
      </c>
      <c r="O61" s="209">
        <f>+'DAY6'!O61+'DAY7'!G61</f>
        <v>0</v>
      </c>
      <c r="P61" s="48">
        <f t="shared" si="24"/>
        <v>0</v>
      </c>
      <c r="Q61" s="49">
        <f t="shared" si="25"/>
        <v>0</v>
      </c>
      <c r="R61" s="50">
        <f t="shared" si="26"/>
        <v>0</v>
      </c>
      <c r="S61" s="47">
        <f t="shared" si="27"/>
        <v>0</v>
      </c>
      <c r="T61" s="209">
        <f t="shared" si="28"/>
        <v>0</v>
      </c>
      <c r="U61" s="92">
        <f t="shared" si="29"/>
        <v>0</v>
      </c>
    </row>
    <row r="62" spans="1:21" x14ac:dyDescent="0.25">
      <c r="A62" s="154" t="s">
        <v>54</v>
      </c>
      <c r="B62" s="47">
        <f>'DAY6'!H62</f>
        <v>0</v>
      </c>
      <c r="C62" s="73">
        <v>0</v>
      </c>
      <c r="D62" s="74">
        <v>0</v>
      </c>
      <c r="E62" s="75">
        <v>0</v>
      </c>
      <c r="F62" s="72">
        <v>0</v>
      </c>
      <c r="G62" s="210">
        <v>0</v>
      </c>
      <c r="H62" s="74">
        <f t="shared" si="22"/>
        <v>0</v>
      </c>
      <c r="I62" s="48"/>
      <c r="J62" s="76">
        <f t="shared" si="23"/>
        <v>0</v>
      </c>
      <c r="K62" s="48">
        <f>+'DAY6'!K62+'DAY7'!C62</f>
        <v>0</v>
      </c>
      <c r="L62" s="49">
        <f>+'DAY6'!L62+'DAY7'!D62</f>
        <v>0</v>
      </c>
      <c r="M62" s="50">
        <f>+'DAY6'!M62+'DAY7'!E62</f>
        <v>0</v>
      </c>
      <c r="N62" s="47">
        <f>+'DAY6'!N62+'DAY7'!F62</f>
        <v>0</v>
      </c>
      <c r="O62" s="209">
        <f>+'DAY6'!O62+'DAY7'!G62</f>
        <v>0</v>
      </c>
      <c r="P62" s="48">
        <f t="shared" si="24"/>
        <v>0</v>
      </c>
      <c r="Q62" s="49">
        <f t="shared" si="25"/>
        <v>0</v>
      </c>
      <c r="R62" s="50">
        <f t="shared" si="26"/>
        <v>0</v>
      </c>
      <c r="S62" s="47">
        <f t="shared" si="27"/>
        <v>0</v>
      </c>
      <c r="T62" s="209">
        <f t="shared" si="28"/>
        <v>0</v>
      </c>
      <c r="U62" s="92">
        <f t="shared" si="29"/>
        <v>0</v>
      </c>
    </row>
    <row r="63" spans="1:21" x14ac:dyDescent="0.25">
      <c r="A63" s="154" t="s">
        <v>109</v>
      </c>
      <c r="B63" s="47">
        <f>'DAY6'!H63</f>
        <v>0</v>
      </c>
      <c r="C63" s="73">
        <v>0</v>
      </c>
      <c r="D63" s="74">
        <v>0</v>
      </c>
      <c r="E63" s="75">
        <v>0</v>
      </c>
      <c r="F63" s="72">
        <v>0</v>
      </c>
      <c r="G63" s="210">
        <v>0</v>
      </c>
      <c r="H63" s="74">
        <f t="shared" si="22"/>
        <v>0</v>
      </c>
      <c r="I63" s="48"/>
      <c r="J63" s="76">
        <f t="shared" si="23"/>
        <v>0</v>
      </c>
      <c r="K63" s="48">
        <f>+'DAY6'!K63+'DAY7'!C63</f>
        <v>0</v>
      </c>
      <c r="L63" s="49">
        <f>+'DAY6'!L63+'DAY7'!D63</f>
        <v>0</v>
      </c>
      <c r="M63" s="50">
        <f>+'DAY6'!M63+'DAY7'!E63</f>
        <v>0</v>
      </c>
      <c r="N63" s="47">
        <f>+'DAY6'!N63+'DAY7'!F63</f>
        <v>0</v>
      </c>
      <c r="O63" s="209">
        <f>+'DAY6'!O63+'DAY7'!G63</f>
        <v>0</v>
      </c>
      <c r="P63" s="48">
        <f t="shared" si="24"/>
        <v>0</v>
      </c>
      <c r="Q63" s="49">
        <f t="shared" si="25"/>
        <v>0</v>
      </c>
      <c r="R63" s="50">
        <f t="shared" si="26"/>
        <v>0</v>
      </c>
      <c r="S63" s="47">
        <f t="shared" si="27"/>
        <v>0</v>
      </c>
      <c r="T63" s="209">
        <f t="shared" si="28"/>
        <v>0</v>
      </c>
      <c r="U63" s="92">
        <f t="shared" si="29"/>
        <v>0</v>
      </c>
    </row>
    <row r="64" spans="1:21" x14ac:dyDescent="0.25">
      <c r="A64" s="154" t="s">
        <v>112</v>
      </c>
      <c r="B64" s="47">
        <f>'DAY6'!H64</f>
        <v>0</v>
      </c>
      <c r="C64" s="73">
        <v>0</v>
      </c>
      <c r="D64" s="74">
        <v>0</v>
      </c>
      <c r="E64" s="75">
        <v>0</v>
      </c>
      <c r="F64" s="72">
        <v>0</v>
      </c>
      <c r="G64" s="210">
        <v>0</v>
      </c>
      <c r="H64" s="74">
        <f t="shared" si="22"/>
        <v>0</v>
      </c>
      <c r="I64" s="48"/>
      <c r="J64" s="76">
        <f t="shared" si="23"/>
        <v>0</v>
      </c>
      <c r="K64" s="48">
        <f>+'DAY6'!K64+'DAY7'!C64</f>
        <v>0</v>
      </c>
      <c r="L64" s="49">
        <f>+'DAY6'!L64+'DAY7'!D64</f>
        <v>0</v>
      </c>
      <c r="M64" s="50">
        <f>+'DAY6'!M64+'DAY7'!E64</f>
        <v>0</v>
      </c>
      <c r="N64" s="47">
        <f>+'DAY6'!N64+'DAY7'!F64</f>
        <v>0</v>
      </c>
      <c r="O64" s="209">
        <f>+'DAY6'!O64+'DAY7'!G64</f>
        <v>0</v>
      </c>
      <c r="P64" s="48">
        <f t="shared" si="24"/>
        <v>0</v>
      </c>
      <c r="Q64" s="49">
        <f t="shared" si="25"/>
        <v>0</v>
      </c>
      <c r="R64" s="50">
        <f t="shared" si="26"/>
        <v>0</v>
      </c>
      <c r="S64" s="47">
        <f t="shared" si="27"/>
        <v>0</v>
      </c>
      <c r="T64" s="209">
        <f t="shared" si="28"/>
        <v>0</v>
      </c>
      <c r="U64" s="92">
        <f t="shared" si="29"/>
        <v>0</v>
      </c>
    </row>
    <row r="65" spans="1:21" x14ac:dyDescent="0.25">
      <c r="A65" s="154" t="s">
        <v>115</v>
      </c>
      <c r="B65" s="47">
        <f>'DAY6'!H65</f>
        <v>0</v>
      </c>
      <c r="C65" s="73">
        <v>0</v>
      </c>
      <c r="D65" s="74">
        <v>0</v>
      </c>
      <c r="E65" s="75">
        <v>0</v>
      </c>
      <c r="F65" s="72">
        <v>0</v>
      </c>
      <c r="G65" s="210">
        <v>0</v>
      </c>
      <c r="H65" s="74">
        <f t="shared" si="22"/>
        <v>0</v>
      </c>
      <c r="I65" s="48"/>
      <c r="J65" s="76">
        <f t="shared" si="23"/>
        <v>0</v>
      </c>
      <c r="K65" s="48">
        <f>+'DAY6'!K65+'DAY7'!C65</f>
        <v>0</v>
      </c>
      <c r="L65" s="49">
        <f>+'DAY6'!L65+'DAY7'!D65</f>
        <v>0</v>
      </c>
      <c r="M65" s="50">
        <f>+'DAY6'!M65+'DAY7'!E65</f>
        <v>0</v>
      </c>
      <c r="N65" s="47">
        <f>+'DAY6'!N65+'DAY7'!F65</f>
        <v>0</v>
      </c>
      <c r="O65" s="209">
        <f>+'DAY6'!O65+'DAY7'!G65</f>
        <v>0</v>
      </c>
      <c r="P65" s="48">
        <f t="shared" si="24"/>
        <v>0</v>
      </c>
      <c r="Q65" s="49">
        <f t="shared" si="25"/>
        <v>0</v>
      </c>
      <c r="R65" s="50">
        <f t="shared" si="26"/>
        <v>0</v>
      </c>
      <c r="S65" s="47">
        <f t="shared" si="27"/>
        <v>0</v>
      </c>
      <c r="T65" s="209">
        <f t="shared" si="28"/>
        <v>0</v>
      </c>
      <c r="U65" s="92">
        <f t="shared" si="29"/>
        <v>0</v>
      </c>
    </row>
    <row r="66" spans="1:21" x14ac:dyDescent="0.25">
      <c r="A66" s="154" t="s">
        <v>116</v>
      </c>
      <c r="B66" s="47">
        <f>'DAY6'!H66</f>
        <v>2006.84</v>
      </c>
      <c r="C66" s="73">
        <v>0</v>
      </c>
      <c r="D66" s="74">
        <v>0</v>
      </c>
      <c r="E66" s="75">
        <v>0</v>
      </c>
      <c r="F66" s="72">
        <v>0</v>
      </c>
      <c r="G66" s="210">
        <v>0</v>
      </c>
      <c r="H66" s="74">
        <f t="shared" si="22"/>
        <v>2006.84</v>
      </c>
      <c r="I66" s="48">
        <v>2006.84</v>
      </c>
      <c r="J66" s="76">
        <f t="shared" si="23"/>
        <v>0</v>
      </c>
      <c r="K66" s="48">
        <f>+'DAY6'!K66+'DAY7'!C66</f>
        <v>0</v>
      </c>
      <c r="L66" s="49">
        <f>+'DAY6'!L66+'DAY7'!D66</f>
        <v>0</v>
      </c>
      <c r="M66" s="50">
        <f>+'DAY6'!M66+'DAY7'!E66</f>
        <v>0</v>
      </c>
      <c r="N66" s="47">
        <f>+'DAY6'!N66+'DAY7'!F66</f>
        <v>0</v>
      </c>
      <c r="O66" s="209">
        <f>+'DAY6'!O66+'DAY7'!G66</f>
        <v>0</v>
      </c>
      <c r="P66" s="48">
        <f t="shared" si="24"/>
        <v>0</v>
      </c>
      <c r="Q66" s="49">
        <f t="shared" si="25"/>
        <v>0</v>
      </c>
      <c r="R66" s="50">
        <f t="shared" si="26"/>
        <v>0</v>
      </c>
      <c r="S66" s="47">
        <f t="shared" si="27"/>
        <v>0</v>
      </c>
      <c r="T66" s="209">
        <f t="shared" si="28"/>
        <v>0</v>
      </c>
      <c r="U66" s="92">
        <f t="shared" si="29"/>
        <v>0</v>
      </c>
    </row>
    <row r="67" spans="1:21" x14ac:dyDescent="0.25">
      <c r="A67" s="154" t="s">
        <v>121</v>
      </c>
      <c r="B67" s="47">
        <f>'DAY6'!H67</f>
        <v>0</v>
      </c>
      <c r="C67" s="73">
        <v>0</v>
      </c>
      <c r="D67" s="74">
        <v>0</v>
      </c>
      <c r="E67" s="75">
        <v>0</v>
      </c>
      <c r="F67" s="72">
        <v>0</v>
      </c>
      <c r="G67" s="210">
        <v>0</v>
      </c>
      <c r="H67" s="74">
        <f t="shared" si="22"/>
        <v>0</v>
      </c>
      <c r="I67" s="48"/>
      <c r="J67" s="76">
        <f t="shared" si="23"/>
        <v>0</v>
      </c>
      <c r="K67" s="48">
        <f>+'DAY6'!K67+'DAY7'!C67</f>
        <v>0</v>
      </c>
      <c r="L67" s="49">
        <f>+'DAY6'!L67+'DAY7'!D67</f>
        <v>0</v>
      </c>
      <c r="M67" s="50">
        <f>+'DAY6'!M67+'DAY7'!E67</f>
        <v>0</v>
      </c>
      <c r="N67" s="47">
        <f>+'DAY6'!N67+'DAY7'!F67</f>
        <v>0</v>
      </c>
      <c r="O67" s="209">
        <f>+'DAY6'!O67+'DAY7'!G67</f>
        <v>0</v>
      </c>
      <c r="P67" s="48">
        <f t="shared" si="24"/>
        <v>0</v>
      </c>
      <c r="Q67" s="49">
        <f t="shared" si="25"/>
        <v>0</v>
      </c>
      <c r="R67" s="50">
        <f t="shared" si="26"/>
        <v>0</v>
      </c>
      <c r="S67" s="47">
        <f t="shared" si="27"/>
        <v>0</v>
      </c>
      <c r="T67" s="209">
        <f t="shared" si="28"/>
        <v>0</v>
      </c>
      <c r="U67" s="92">
        <f t="shared" si="29"/>
        <v>0</v>
      </c>
    </row>
    <row r="68" spans="1:21" x14ac:dyDescent="0.25">
      <c r="A68" s="154" t="s">
        <v>120</v>
      </c>
      <c r="B68" s="47">
        <f>'DAY6'!H68</f>
        <v>150.30000000000001</v>
      </c>
      <c r="C68" s="73">
        <v>0</v>
      </c>
      <c r="D68" s="74">
        <v>0</v>
      </c>
      <c r="E68" s="75">
        <v>0</v>
      </c>
      <c r="F68" s="72">
        <v>0</v>
      </c>
      <c r="G68" s="210">
        <v>0</v>
      </c>
      <c r="H68" s="74">
        <f t="shared" si="22"/>
        <v>150.30000000000001</v>
      </c>
      <c r="I68" s="48">
        <v>150.30000000000001</v>
      </c>
      <c r="J68" s="76">
        <f t="shared" si="23"/>
        <v>0</v>
      </c>
      <c r="K68" s="48">
        <f>+'DAY6'!K68+'DAY7'!C68</f>
        <v>0</v>
      </c>
      <c r="L68" s="49">
        <f>+'DAY6'!L68+'DAY7'!D68</f>
        <v>0</v>
      </c>
      <c r="M68" s="50">
        <f>+'DAY6'!M68+'DAY7'!E68</f>
        <v>0</v>
      </c>
      <c r="N68" s="47">
        <f>+'DAY6'!N68+'DAY7'!F68</f>
        <v>0</v>
      </c>
      <c r="O68" s="209">
        <f>+'DAY6'!O68+'DAY7'!G68</f>
        <v>0</v>
      </c>
      <c r="P68" s="48">
        <f t="shared" si="24"/>
        <v>0</v>
      </c>
      <c r="Q68" s="49">
        <f t="shared" si="25"/>
        <v>0</v>
      </c>
      <c r="R68" s="50">
        <f t="shared" si="26"/>
        <v>0</v>
      </c>
      <c r="S68" s="47">
        <f t="shared" si="27"/>
        <v>0</v>
      </c>
      <c r="T68" s="209">
        <f t="shared" si="28"/>
        <v>0</v>
      </c>
      <c r="U68" s="92">
        <f t="shared" si="29"/>
        <v>0</v>
      </c>
    </row>
    <row r="69" spans="1:21" x14ac:dyDescent="0.25">
      <c r="A69" s="154" t="s">
        <v>122</v>
      </c>
      <c r="B69" s="47">
        <f>'DAY6'!H69</f>
        <v>602.10000000000014</v>
      </c>
      <c r="C69" s="73">
        <v>0</v>
      </c>
      <c r="D69" s="74">
        <v>0</v>
      </c>
      <c r="E69" s="75">
        <v>0</v>
      </c>
      <c r="F69" s="72">
        <v>0</v>
      </c>
      <c r="G69" s="210">
        <v>417.2</v>
      </c>
      <c r="H69" s="74">
        <f t="shared" si="22"/>
        <v>184.90000000000015</v>
      </c>
      <c r="I69" s="48">
        <v>184.9</v>
      </c>
      <c r="J69" s="76">
        <f t="shared" si="23"/>
        <v>0</v>
      </c>
      <c r="K69" s="48">
        <f>+'DAY6'!K69+'DAY7'!C69</f>
        <v>0</v>
      </c>
      <c r="L69" s="49">
        <f>+'DAY6'!L69+'DAY7'!D69</f>
        <v>138.30000000000001</v>
      </c>
      <c r="M69" s="50">
        <f>+'DAY6'!M69+'DAY7'!E69</f>
        <v>0</v>
      </c>
      <c r="N69" s="47">
        <f>+'DAY6'!N69+'DAY7'!F69</f>
        <v>0</v>
      </c>
      <c r="O69" s="209">
        <f>+'DAY6'!O69+'DAY7'!G69</f>
        <v>971</v>
      </c>
      <c r="P69" s="48">
        <f t="shared" si="24"/>
        <v>0</v>
      </c>
      <c r="Q69" s="49">
        <f t="shared" si="25"/>
        <v>19.75714285714286</v>
      </c>
      <c r="R69" s="50">
        <f t="shared" si="26"/>
        <v>0</v>
      </c>
      <c r="S69" s="47">
        <f t="shared" si="27"/>
        <v>0</v>
      </c>
      <c r="T69" s="209">
        <f t="shared" si="28"/>
        <v>138.71428571428572</v>
      </c>
      <c r="U69" s="92">
        <f t="shared" si="29"/>
        <v>1.1667718380960974</v>
      </c>
    </row>
    <row r="70" spans="1:21" x14ac:dyDescent="0.25">
      <c r="A70" s="154" t="s">
        <v>137</v>
      </c>
      <c r="B70" s="47">
        <f>'DAY6'!H70</f>
        <v>0</v>
      </c>
      <c r="C70" s="73">
        <v>0</v>
      </c>
      <c r="D70" s="74">
        <v>0</v>
      </c>
      <c r="E70" s="75">
        <v>0</v>
      </c>
      <c r="F70" s="72">
        <v>0</v>
      </c>
      <c r="G70" s="210">
        <v>0</v>
      </c>
      <c r="H70" s="74">
        <f t="shared" si="22"/>
        <v>0</v>
      </c>
      <c r="I70" s="48"/>
      <c r="J70" s="76">
        <f t="shared" si="23"/>
        <v>0</v>
      </c>
      <c r="K70" s="48">
        <f>+'DAY6'!K70+'DAY7'!C70</f>
        <v>0</v>
      </c>
      <c r="L70" s="49">
        <f>+'DAY6'!L70+'DAY7'!D70</f>
        <v>0</v>
      </c>
      <c r="M70" s="50">
        <f>+'DAY6'!M70+'DAY7'!E70</f>
        <v>0</v>
      </c>
      <c r="N70" s="47">
        <f>+'DAY6'!N70+'DAY7'!F70</f>
        <v>0</v>
      </c>
      <c r="O70" s="209">
        <f>+'DAY6'!O70+'DAY7'!G70</f>
        <v>0</v>
      </c>
      <c r="P70" s="48">
        <f t="shared" si="24"/>
        <v>0</v>
      </c>
      <c r="Q70" s="49">
        <f t="shared" si="25"/>
        <v>0</v>
      </c>
      <c r="R70" s="50">
        <f t="shared" si="26"/>
        <v>0</v>
      </c>
      <c r="S70" s="47">
        <f t="shared" si="27"/>
        <v>0</v>
      </c>
      <c r="T70" s="209">
        <f t="shared" si="28"/>
        <v>0</v>
      </c>
      <c r="U70" s="92">
        <f t="shared" si="29"/>
        <v>0</v>
      </c>
    </row>
    <row r="71" spans="1:21" x14ac:dyDescent="0.25">
      <c r="A71" s="154" t="s">
        <v>141</v>
      </c>
      <c r="B71" s="47">
        <f>'DAY6'!H71</f>
        <v>187.6</v>
      </c>
      <c r="C71" s="73">
        <v>0</v>
      </c>
      <c r="D71" s="74">
        <v>0</v>
      </c>
      <c r="E71" s="75">
        <v>0</v>
      </c>
      <c r="F71" s="72">
        <v>0</v>
      </c>
      <c r="G71" s="210">
        <v>0</v>
      </c>
      <c r="H71" s="74">
        <f t="shared" si="22"/>
        <v>187.6</v>
      </c>
      <c r="I71" s="48">
        <v>187.6</v>
      </c>
      <c r="J71" s="76">
        <f t="shared" si="23"/>
        <v>0</v>
      </c>
      <c r="K71" s="48">
        <f>+'DAY6'!K71+'DAY7'!C71</f>
        <v>0</v>
      </c>
      <c r="L71" s="49">
        <f>+'DAY6'!L71+'DAY7'!D71</f>
        <v>0</v>
      </c>
      <c r="M71" s="50">
        <f>+'DAY6'!M71+'DAY7'!E71</f>
        <v>0</v>
      </c>
      <c r="N71" s="47">
        <f>+'DAY6'!N71+'DAY7'!F71</f>
        <v>0</v>
      </c>
      <c r="O71" s="209">
        <f>+'DAY6'!O71+'DAY7'!G71</f>
        <v>0</v>
      </c>
      <c r="P71" s="48">
        <f t="shared" si="24"/>
        <v>0</v>
      </c>
      <c r="Q71" s="49">
        <f t="shared" si="25"/>
        <v>0</v>
      </c>
      <c r="R71" s="50">
        <f t="shared" si="26"/>
        <v>0</v>
      </c>
      <c r="S71" s="47">
        <f t="shared" si="27"/>
        <v>0</v>
      </c>
      <c r="T71" s="209">
        <f t="shared" si="28"/>
        <v>0</v>
      </c>
      <c r="U71" s="92">
        <f t="shared" si="29"/>
        <v>0</v>
      </c>
    </row>
    <row r="72" spans="1:21" ht="15.75" thickBot="1" x14ac:dyDescent="0.3">
      <c r="A72" s="154" t="s">
        <v>142</v>
      </c>
      <c r="B72" s="47">
        <f>'DAY6'!H72</f>
        <v>1809</v>
      </c>
      <c r="C72" s="73">
        <v>0</v>
      </c>
      <c r="D72" s="74">
        <v>0</v>
      </c>
      <c r="E72" s="75">
        <v>0</v>
      </c>
      <c r="F72" s="72">
        <v>0</v>
      </c>
      <c r="G72" s="210">
        <v>0</v>
      </c>
      <c r="H72" s="74">
        <f t="shared" si="22"/>
        <v>1809</v>
      </c>
      <c r="I72" s="48">
        <v>1809</v>
      </c>
      <c r="J72" s="76">
        <f t="shared" si="23"/>
        <v>0</v>
      </c>
      <c r="K72" s="48">
        <f>+'DAY6'!K72+'DAY7'!C72</f>
        <v>0</v>
      </c>
      <c r="L72" s="49">
        <f>+'DAY6'!L72+'DAY7'!D72</f>
        <v>79</v>
      </c>
      <c r="M72" s="50">
        <f>+'DAY6'!M72+'DAY7'!E72</f>
        <v>0</v>
      </c>
      <c r="N72" s="47">
        <f>+'DAY6'!N72+'DAY7'!F72</f>
        <v>0</v>
      </c>
      <c r="O72" s="209">
        <f>+'DAY6'!O72+'DAY7'!G72</f>
        <v>0</v>
      </c>
      <c r="P72" s="48">
        <f t="shared" si="24"/>
        <v>0</v>
      </c>
      <c r="Q72" s="49">
        <f t="shared" si="25"/>
        <v>11.285714285714286</v>
      </c>
      <c r="R72" s="50">
        <f t="shared" si="26"/>
        <v>0</v>
      </c>
      <c r="S72" s="47">
        <f t="shared" si="27"/>
        <v>0</v>
      </c>
      <c r="T72" s="209">
        <f t="shared" si="28"/>
        <v>0</v>
      </c>
      <c r="U72" s="92">
        <f t="shared" si="29"/>
        <v>160.29113924050631</v>
      </c>
    </row>
    <row r="73" spans="1:21" ht="17.25" thickBot="1" x14ac:dyDescent="0.35">
      <c r="A73" s="85" t="s">
        <v>37</v>
      </c>
      <c r="B73" s="86">
        <f>SUM(B41:B72)</f>
        <v>7395.6400000000012</v>
      </c>
      <c r="C73" s="87">
        <f t="shared" ref="C73:U73" si="30">SUM(C41:C72)</f>
        <v>0</v>
      </c>
      <c r="D73" s="88">
        <f t="shared" si="30"/>
        <v>0</v>
      </c>
      <c r="E73" s="89">
        <f t="shared" si="30"/>
        <v>0</v>
      </c>
      <c r="F73" s="86">
        <f t="shared" si="30"/>
        <v>0</v>
      </c>
      <c r="G73" s="213">
        <f t="shared" si="30"/>
        <v>417.2</v>
      </c>
      <c r="H73" s="88">
        <f t="shared" si="30"/>
        <v>6978.4400000000014</v>
      </c>
      <c r="I73" s="87">
        <f t="shared" si="30"/>
        <v>6978.4400000000005</v>
      </c>
      <c r="J73" s="90">
        <f t="shared" si="30"/>
        <v>0</v>
      </c>
      <c r="K73" s="87">
        <f t="shared" si="30"/>
        <v>3087.4</v>
      </c>
      <c r="L73" s="88">
        <f t="shared" si="30"/>
        <v>217.3</v>
      </c>
      <c r="M73" s="89">
        <f t="shared" si="30"/>
        <v>0</v>
      </c>
      <c r="N73" s="86">
        <f t="shared" si="30"/>
        <v>0</v>
      </c>
      <c r="O73" s="213">
        <f t="shared" si="30"/>
        <v>2056.6000000000004</v>
      </c>
      <c r="P73" s="87">
        <f t="shared" si="30"/>
        <v>441.05714285714288</v>
      </c>
      <c r="Q73" s="88">
        <f t="shared" si="30"/>
        <v>31.042857142857144</v>
      </c>
      <c r="R73" s="89">
        <f t="shared" si="30"/>
        <v>0</v>
      </c>
      <c r="S73" s="86">
        <f t="shared" si="30"/>
        <v>0</v>
      </c>
      <c r="T73" s="213">
        <f t="shared" si="30"/>
        <v>293.8</v>
      </c>
      <c r="U73" s="89">
        <f t="shared" si="30"/>
        <v>228.44218235135412</v>
      </c>
    </row>
    <row r="74" spans="1:21" ht="15.75" x14ac:dyDescent="0.3">
      <c r="A74" s="78"/>
      <c r="B74" s="93"/>
      <c r="C74" s="56"/>
      <c r="D74" s="62"/>
      <c r="E74" s="63"/>
      <c r="F74" s="60"/>
      <c r="G74" s="214"/>
      <c r="H74" s="94"/>
      <c r="I74" s="56"/>
      <c r="J74" s="95"/>
      <c r="K74" s="56"/>
      <c r="L74" s="62"/>
      <c r="M74" s="63"/>
      <c r="N74" s="60"/>
      <c r="O74" s="218"/>
      <c r="P74" s="61"/>
      <c r="Q74" s="62"/>
      <c r="R74" s="63"/>
      <c r="S74" s="60"/>
      <c r="T74" s="214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209"/>
      <c r="H75" s="49"/>
      <c r="I75" s="48"/>
      <c r="J75" s="51"/>
      <c r="K75" s="48"/>
      <c r="L75" s="49"/>
      <c r="M75" s="50"/>
      <c r="N75" s="47"/>
      <c r="O75" s="209"/>
      <c r="P75" s="48"/>
      <c r="Q75" s="49"/>
      <c r="R75" s="50"/>
      <c r="S75" s="47"/>
      <c r="T75" s="209"/>
      <c r="U75" s="50"/>
    </row>
    <row r="76" spans="1:21" x14ac:dyDescent="0.25">
      <c r="A76" s="152" t="s">
        <v>44</v>
      </c>
      <c r="B76" s="47">
        <f>'DAY6'!H76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209">
        <v>0</v>
      </c>
      <c r="H76" s="49">
        <f>+(Table19[[#This Row],[OPENING ]]+Table19[[#This Row],[RECEIPTS]]+Table19[[#This Row],[RETURNS]])-(Table19[[#This Row],[EXCHANGED]]+Table19[[#This Row],[SALES]]+Table19[[#This Row],[ISSUES]])</f>
        <v>1267.3399999999999</v>
      </c>
      <c r="I76" s="48">
        <v>1267.3399999999999</v>
      </c>
      <c r="J76" s="51">
        <f t="shared" si="0"/>
        <v>0</v>
      </c>
      <c r="K76" s="48">
        <f>+'DAY6'!K76+'DAY7'!C76</f>
        <v>0</v>
      </c>
      <c r="L76" s="49">
        <f>+'DAY6'!L76+'DAY7'!D76</f>
        <v>0</v>
      </c>
      <c r="M76" s="50">
        <f>+'DAY6'!M76+'DAY7'!E76</f>
        <v>0</v>
      </c>
      <c r="N76" s="47">
        <f>+'DAY6'!N76+'DAY7'!F76</f>
        <v>0</v>
      </c>
      <c r="O76" s="209">
        <f>+'DAY6'!O76+'DAY7'!G76</f>
        <v>0</v>
      </c>
      <c r="P76" s="48">
        <f>+K76/7</f>
        <v>0</v>
      </c>
      <c r="Q76" s="49">
        <f>+L76/7</f>
        <v>0</v>
      </c>
      <c r="R76" s="50">
        <f>+M76/7</f>
        <v>0</v>
      </c>
      <c r="S76" s="47">
        <f>+N76/7</f>
        <v>0</v>
      </c>
      <c r="T76" s="209">
        <f>+O76/7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'DAY6'!H77</f>
        <v>96.1</v>
      </c>
      <c r="C77" s="48">
        <v>0</v>
      </c>
      <c r="D77" s="49">
        <v>0</v>
      </c>
      <c r="E77" s="50">
        <v>0</v>
      </c>
      <c r="F77" s="47">
        <v>0</v>
      </c>
      <c r="G77" s="209">
        <v>0</v>
      </c>
      <c r="H77" s="49">
        <f>+(Table19[[#This Row],[OPENING ]]+Table19[[#This Row],[RECEIPTS]]+Table19[[#This Row],[RETURNS]])-(Table19[[#This Row],[EXCHANGED]]+Table19[[#This Row],[SALES]]+Table19[[#This Row],[ISSUES]])</f>
        <v>96.1</v>
      </c>
      <c r="I77" s="48">
        <v>96.1</v>
      </c>
      <c r="J77" s="51">
        <f t="shared" si="0"/>
        <v>0</v>
      </c>
      <c r="K77" s="48">
        <f>+'DAY6'!K77+'DAY7'!C77</f>
        <v>0</v>
      </c>
      <c r="L77" s="49">
        <f>+'DAY6'!L77+'DAY7'!D77</f>
        <v>0</v>
      </c>
      <c r="M77" s="50">
        <f>+'DAY6'!M77+'DAY7'!E77</f>
        <v>0</v>
      </c>
      <c r="N77" s="47">
        <f>+'DAY6'!N77+'DAY7'!F77</f>
        <v>0</v>
      </c>
      <c r="O77" s="209">
        <f>+'DAY6'!O77+'DAY7'!G77</f>
        <v>0</v>
      </c>
      <c r="P77" s="48">
        <f t="shared" ref="P77:P87" si="31">+K77/7</f>
        <v>0</v>
      </c>
      <c r="Q77" s="49">
        <f t="shared" ref="Q77:Q87" si="32">+L77/7</f>
        <v>0</v>
      </c>
      <c r="R77" s="50">
        <f t="shared" ref="R77:R87" si="33">+M77/7</f>
        <v>0</v>
      </c>
      <c r="S77" s="47">
        <f t="shared" ref="S77:S87" si="34">+N77/7</f>
        <v>0</v>
      </c>
      <c r="T77" s="209">
        <f t="shared" ref="T77:T87" si="35">+O77/7</f>
        <v>0</v>
      </c>
      <c r="U77" s="54">
        <f t="shared" si="1"/>
        <v>0</v>
      </c>
    </row>
    <row r="78" spans="1:21" x14ac:dyDescent="0.25">
      <c r="A78" s="192" t="s">
        <v>166</v>
      </c>
      <c r="B78" s="47">
        <f>'DAY6'!H78</f>
        <v>0</v>
      </c>
      <c r="C78" s="48">
        <v>0</v>
      </c>
      <c r="D78" s="49">
        <v>0</v>
      </c>
      <c r="E78" s="50">
        <v>0</v>
      </c>
      <c r="F78" s="47">
        <v>0</v>
      </c>
      <c r="G78" s="209">
        <v>0</v>
      </c>
      <c r="H78" s="49">
        <f>+(Table19[[#This Row],[OPENING ]]+Table19[[#This Row],[RECEIPTS]]+Table19[[#This Row],[RETURNS]])-(Table19[[#This Row],[EXCHANGED]]+Table19[[#This Row],[SALES]]+Table19[[#This Row],[ISSUES]])</f>
        <v>0</v>
      </c>
      <c r="I78" s="48"/>
      <c r="J78" s="51">
        <f t="shared" si="0"/>
        <v>0</v>
      </c>
      <c r="K78" s="48">
        <f>+'DAY6'!K78+'DAY7'!C78</f>
        <v>0</v>
      </c>
      <c r="L78" s="49">
        <f>+'DAY6'!L78+'DAY7'!D78</f>
        <v>0</v>
      </c>
      <c r="M78" s="50">
        <f>+'DAY6'!M78+'DAY7'!E78</f>
        <v>0</v>
      </c>
      <c r="N78" s="47">
        <f>+'DAY6'!N78+'DAY7'!F78</f>
        <v>0</v>
      </c>
      <c r="O78" s="209">
        <f>+'DAY6'!O78+'DAY7'!G78</f>
        <v>0</v>
      </c>
      <c r="P78" s="48">
        <f t="shared" si="31"/>
        <v>0</v>
      </c>
      <c r="Q78" s="49">
        <f t="shared" si="32"/>
        <v>0</v>
      </c>
      <c r="R78" s="50">
        <f t="shared" si="33"/>
        <v>0</v>
      </c>
      <c r="S78" s="47">
        <f t="shared" si="34"/>
        <v>0</v>
      </c>
      <c r="T78" s="209">
        <f t="shared" si="35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'DAY6'!H79</f>
        <v>0</v>
      </c>
      <c r="C79" s="48">
        <v>0</v>
      </c>
      <c r="D79" s="49">
        <v>0</v>
      </c>
      <c r="E79" s="50">
        <v>0</v>
      </c>
      <c r="F79" s="47">
        <v>0</v>
      </c>
      <c r="G79" s="209">
        <v>0</v>
      </c>
      <c r="H79" s="49">
        <f>+(Table19[[#This Row],[OPENING ]]+Table19[[#This Row],[RECEIPTS]]+Table19[[#This Row],[RETURNS]])-(Table19[[#This Row],[EXCHANGED]]+Table19[[#This Row],[SALES]]+Table19[[#This Row],[ISSUES]])</f>
        <v>0</v>
      </c>
      <c r="I79" s="48"/>
      <c r="J79" s="51">
        <f t="shared" si="0"/>
        <v>0</v>
      </c>
      <c r="K79" s="48">
        <f>+'DAY6'!K79+'DAY7'!C79</f>
        <v>0</v>
      </c>
      <c r="L79" s="49">
        <f>+'DAY6'!L79+'DAY7'!D79</f>
        <v>0</v>
      </c>
      <c r="M79" s="50">
        <f>+'DAY6'!M79+'DAY7'!E79</f>
        <v>0</v>
      </c>
      <c r="N79" s="47">
        <f>+'DAY6'!N79+'DAY7'!F79</f>
        <v>0</v>
      </c>
      <c r="O79" s="209">
        <f>+'DAY6'!O79+'DAY7'!G79</f>
        <v>0</v>
      </c>
      <c r="P79" s="48">
        <f t="shared" si="31"/>
        <v>0</v>
      </c>
      <c r="Q79" s="49">
        <f t="shared" si="32"/>
        <v>0</v>
      </c>
      <c r="R79" s="50">
        <f t="shared" si="33"/>
        <v>0</v>
      </c>
      <c r="S79" s="47">
        <f t="shared" si="34"/>
        <v>0</v>
      </c>
      <c r="T79" s="209">
        <f t="shared" si="35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'DAY6'!H80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209">
        <v>0</v>
      </c>
      <c r="H80" s="49">
        <f>+(Table19[[#This Row],[OPENING ]]+Table19[[#This Row],[RECEIPTS]]+Table19[[#This Row],[RETURNS]])-(Table19[[#This Row],[EXCHANGED]]+Table19[[#This Row],[SALES]]+Table19[[#This Row],[ISSUES]])</f>
        <v>1289.1400000000001</v>
      </c>
      <c r="I80" s="48">
        <v>1289.1400000000001</v>
      </c>
      <c r="J80" s="51">
        <f t="shared" si="0"/>
        <v>0</v>
      </c>
      <c r="K80" s="48">
        <f>+'DAY6'!K80+'DAY7'!C80</f>
        <v>0</v>
      </c>
      <c r="L80" s="49">
        <f>+'DAY6'!L80+'DAY7'!D80</f>
        <v>0</v>
      </c>
      <c r="M80" s="50">
        <f>+'DAY6'!M80+'DAY7'!E80</f>
        <v>0</v>
      </c>
      <c r="N80" s="47">
        <f>+'DAY6'!N80+'DAY7'!F80</f>
        <v>0</v>
      </c>
      <c r="O80" s="209">
        <f>+'DAY6'!O80+'DAY7'!G80</f>
        <v>0</v>
      </c>
      <c r="P80" s="48">
        <f t="shared" si="31"/>
        <v>0</v>
      </c>
      <c r="Q80" s="49">
        <f t="shared" si="32"/>
        <v>0</v>
      </c>
      <c r="R80" s="50">
        <f t="shared" si="33"/>
        <v>0</v>
      </c>
      <c r="S80" s="47">
        <f t="shared" si="34"/>
        <v>0</v>
      </c>
      <c r="T80" s="209">
        <f t="shared" si="35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'DAY6'!H81</f>
        <v>64.75</v>
      </c>
      <c r="C81" s="48">
        <v>0</v>
      </c>
      <c r="D81" s="49">
        <v>0</v>
      </c>
      <c r="E81" s="50">
        <v>0</v>
      </c>
      <c r="F81" s="47">
        <v>0</v>
      </c>
      <c r="G81" s="209">
        <v>0</v>
      </c>
      <c r="H81" s="49">
        <f>+(Table19[[#This Row],[OPENING ]]+Table19[[#This Row],[RECEIPTS]]+Table19[[#This Row],[RETURNS]])-(Table19[[#This Row],[EXCHANGED]]+Table19[[#This Row],[SALES]]+Table19[[#This Row],[ISSUES]])</f>
        <v>64.75</v>
      </c>
      <c r="I81" s="48">
        <v>64.75</v>
      </c>
      <c r="J81" s="51">
        <f t="shared" si="0"/>
        <v>0</v>
      </c>
      <c r="K81" s="48">
        <f>+'DAY6'!K81+'DAY7'!C81</f>
        <v>0</v>
      </c>
      <c r="L81" s="49">
        <f>+'DAY6'!L81+'DAY7'!D81</f>
        <v>0</v>
      </c>
      <c r="M81" s="50">
        <f>+'DAY6'!M81+'DAY7'!E81</f>
        <v>0</v>
      </c>
      <c r="N81" s="47">
        <f>+'DAY6'!N81+'DAY7'!F81</f>
        <v>0</v>
      </c>
      <c r="O81" s="209">
        <f>+'DAY6'!O81+'DAY7'!G81</f>
        <v>0</v>
      </c>
      <c r="P81" s="48">
        <f t="shared" si="31"/>
        <v>0</v>
      </c>
      <c r="Q81" s="49">
        <f t="shared" si="32"/>
        <v>0</v>
      </c>
      <c r="R81" s="50">
        <f t="shared" si="33"/>
        <v>0</v>
      </c>
      <c r="S81" s="47">
        <f t="shared" si="34"/>
        <v>0</v>
      </c>
      <c r="T81" s="209">
        <f t="shared" si="35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'DAY6'!H82</f>
        <v>0</v>
      </c>
      <c r="C82" s="48">
        <v>0</v>
      </c>
      <c r="D82" s="49">
        <v>0</v>
      </c>
      <c r="E82" s="50">
        <v>0</v>
      </c>
      <c r="F82" s="47">
        <v>0</v>
      </c>
      <c r="G82" s="209">
        <v>0</v>
      </c>
      <c r="H82" s="49">
        <f>+(Table19[[#This Row],[OPENING ]]+Table19[[#This Row],[RECEIPTS]]+Table19[[#This Row],[RETURNS]])-(Table19[[#This Row],[EXCHANGED]]+Table19[[#This Row],[SALES]]+Table19[[#This Row],[ISSUES]])</f>
        <v>0</v>
      </c>
      <c r="I82" s="48"/>
      <c r="J82" s="51">
        <f t="shared" si="0"/>
        <v>0</v>
      </c>
      <c r="K82" s="48">
        <f>+'DAY6'!K82+'DAY7'!C82</f>
        <v>0</v>
      </c>
      <c r="L82" s="49">
        <f>+'DAY6'!L82+'DAY7'!D82</f>
        <v>0</v>
      </c>
      <c r="M82" s="50">
        <f>+'DAY6'!M82+'DAY7'!E82</f>
        <v>0</v>
      </c>
      <c r="N82" s="47">
        <f>+'DAY6'!N82+'DAY7'!F82</f>
        <v>0</v>
      </c>
      <c r="O82" s="209">
        <f>+'DAY6'!O82+'DAY7'!G82</f>
        <v>0</v>
      </c>
      <c r="P82" s="48">
        <f t="shared" si="31"/>
        <v>0</v>
      </c>
      <c r="Q82" s="49">
        <f t="shared" si="32"/>
        <v>0</v>
      </c>
      <c r="R82" s="50">
        <f t="shared" si="33"/>
        <v>0</v>
      </c>
      <c r="S82" s="47">
        <f t="shared" si="34"/>
        <v>0</v>
      </c>
      <c r="T82" s="209">
        <f t="shared" si="35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'DAY6'!H83</f>
        <v>497.9</v>
      </c>
      <c r="C83" s="48">
        <v>0</v>
      </c>
      <c r="D83" s="49">
        <v>0</v>
      </c>
      <c r="E83" s="50">
        <v>0</v>
      </c>
      <c r="F83" s="47">
        <v>0</v>
      </c>
      <c r="G83" s="209">
        <v>0</v>
      </c>
      <c r="H83" s="49">
        <f>+(Table19[[#This Row],[OPENING ]]+Table19[[#This Row],[RECEIPTS]]+Table19[[#This Row],[RETURNS]])-(Table19[[#This Row],[EXCHANGED]]+Table19[[#This Row],[SALES]]+Table19[[#This Row],[ISSUES]])</f>
        <v>497.9</v>
      </c>
      <c r="I83" s="48">
        <v>497.9</v>
      </c>
      <c r="J83" s="51">
        <f t="shared" si="0"/>
        <v>0</v>
      </c>
      <c r="K83" s="48">
        <f>+'DAY6'!K83+'DAY7'!C83</f>
        <v>0</v>
      </c>
      <c r="L83" s="49">
        <f>+'DAY6'!L83+'DAY7'!D83</f>
        <v>0</v>
      </c>
      <c r="M83" s="50">
        <f>+'DAY6'!M83+'DAY7'!E83</f>
        <v>0</v>
      </c>
      <c r="N83" s="47">
        <f>+'DAY6'!N83+'DAY7'!F83</f>
        <v>0</v>
      </c>
      <c r="O83" s="209">
        <f>+'DAY6'!O83+'DAY7'!G83</f>
        <v>0</v>
      </c>
      <c r="P83" s="48">
        <f t="shared" si="31"/>
        <v>0</v>
      </c>
      <c r="Q83" s="49">
        <f t="shared" si="32"/>
        <v>0</v>
      </c>
      <c r="R83" s="50">
        <f t="shared" si="33"/>
        <v>0</v>
      </c>
      <c r="S83" s="47">
        <f t="shared" si="34"/>
        <v>0</v>
      </c>
      <c r="T83" s="209">
        <f t="shared" si="35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'DAY6'!H84</f>
        <v>424.4</v>
      </c>
      <c r="C84" s="48">
        <v>0</v>
      </c>
      <c r="D84" s="49">
        <v>0</v>
      </c>
      <c r="E84" s="50">
        <v>0</v>
      </c>
      <c r="F84" s="47">
        <v>0</v>
      </c>
      <c r="G84" s="209">
        <v>0</v>
      </c>
      <c r="H84" s="49">
        <f>+(Table19[[#This Row],[OPENING ]]+Table19[[#This Row],[RECEIPTS]]+Table19[[#This Row],[RETURNS]])-(Table19[[#This Row],[EXCHANGED]]+Table19[[#This Row],[SALES]]+Table19[[#This Row],[ISSUES]])</f>
        <v>424.4</v>
      </c>
      <c r="I84" s="48">
        <v>424.4</v>
      </c>
      <c r="J84" s="51">
        <f t="shared" si="0"/>
        <v>0</v>
      </c>
      <c r="K84" s="48">
        <f>+'DAY6'!K84+'DAY7'!C84</f>
        <v>0</v>
      </c>
      <c r="L84" s="49">
        <f>+'DAY6'!L84+'DAY7'!D84</f>
        <v>0</v>
      </c>
      <c r="M84" s="50">
        <f>+'DAY6'!M84+'DAY7'!E84</f>
        <v>0</v>
      </c>
      <c r="N84" s="47">
        <f>+'DAY6'!N84+'DAY7'!F84</f>
        <v>0</v>
      </c>
      <c r="O84" s="209">
        <f>+'DAY6'!O84+'DAY7'!G84</f>
        <v>0</v>
      </c>
      <c r="P84" s="48">
        <f t="shared" si="31"/>
        <v>0</v>
      </c>
      <c r="Q84" s="49">
        <f t="shared" si="32"/>
        <v>0</v>
      </c>
      <c r="R84" s="50">
        <f t="shared" si="33"/>
        <v>0</v>
      </c>
      <c r="S84" s="47">
        <f t="shared" si="34"/>
        <v>0</v>
      </c>
      <c r="T84" s="209">
        <f t="shared" si="35"/>
        <v>0</v>
      </c>
      <c r="U84" s="54">
        <f t="shared" si="1"/>
        <v>0</v>
      </c>
    </row>
    <row r="85" spans="1:21" x14ac:dyDescent="0.25">
      <c r="A85" s="53"/>
      <c r="B85" s="47">
        <f>'DAY6'!H85</f>
        <v>0</v>
      </c>
      <c r="C85" s="48">
        <v>0</v>
      </c>
      <c r="D85" s="49">
        <v>0</v>
      </c>
      <c r="E85" s="50">
        <v>0</v>
      </c>
      <c r="F85" s="47">
        <v>0</v>
      </c>
      <c r="G85" s="209">
        <v>0</v>
      </c>
      <c r="H85" s="49">
        <f>+(Table19[[#This Row],[OPENING ]]+Table19[[#This Row],[RECEIPTS]]+Table19[[#This Row],[RETURNS]])-(Table19[[#This Row],[EXCHANGED]]+Table19[[#This Row],[SALES]]+Table19[[#This Row],[ISSUES]])</f>
        <v>0</v>
      </c>
      <c r="I85" s="48"/>
      <c r="J85" s="51">
        <f t="shared" si="0"/>
        <v>0</v>
      </c>
      <c r="K85" s="48">
        <f>+'DAY6'!K85+'DAY7'!C85</f>
        <v>0</v>
      </c>
      <c r="L85" s="49">
        <f>+'DAY6'!L85+'DAY7'!D85</f>
        <v>0</v>
      </c>
      <c r="M85" s="50">
        <f>+'DAY6'!M85+'DAY7'!E85</f>
        <v>0</v>
      </c>
      <c r="N85" s="47">
        <f>+'DAY6'!N85+'DAY7'!F85</f>
        <v>0</v>
      </c>
      <c r="O85" s="209">
        <f>+'DAY6'!O85+'DAY7'!G85</f>
        <v>0</v>
      </c>
      <c r="P85" s="48">
        <f t="shared" si="31"/>
        <v>0</v>
      </c>
      <c r="Q85" s="49">
        <f t="shared" si="32"/>
        <v>0</v>
      </c>
      <c r="R85" s="50">
        <f t="shared" si="33"/>
        <v>0</v>
      </c>
      <c r="S85" s="47">
        <f t="shared" si="34"/>
        <v>0</v>
      </c>
      <c r="T85" s="209">
        <f t="shared" si="35"/>
        <v>0</v>
      </c>
      <c r="U85" s="54">
        <f t="shared" si="1"/>
        <v>0</v>
      </c>
    </row>
    <row r="86" spans="1:21" x14ac:dyDescent="0.25">
      <c r="A86" s="152" t="s">
        <v>158</v>
      </c>
      <c r="B86" s="47">
        <f>'DAY6'!H86</f>
        <v>263.8</v>
      </c>
      <c r="C86" s="48">
        <v>0</v>
      </c>
      <c r="D86" s="49">
        <v>0</v>
      </c>
      <c r="E86" s="50">
        <v>0</v>
      </c>
      <c r="F86" s="47">
        <v>0</v>
      </c>
      <c r="G86" s="209">
        <v>0</v>
      </c>
      <c r="H86" s="49">
        <f>+(Table19[[#This Row],[OPENING ]]+Table19[[#This Row],[RECEIPTS]]+Table19[[#This Row],[RETURNS]])-(Table19[[#This Row],[EXCHANGED]]+Table19[[#This Row],[SALES]]+Table19[[#This Row],[ISSUES]])</f>
        <v>263.8</v>
      </c>
      <c r="I86" s="48">
        <v>263.8</v>
      </c>
      <c r="J86" s="51">
        <f t="shared" si="0"/>
        <v>0</v>
      </c>
      <c r="K86" s="48">
        <f>+'DAY6'!K86+'DAY7'!C86</f>
        <v>0</v>
      </c>
      <c r="L86" s="49">
        <f>+'DAY6'!L86+'DAY7'!D86</f>
        <v>0</v>
      </c>
      <c r="M86" s="50">
        <f>+'DAY6'!M86+'DAY7'!E86</f>
        <v>0</v>
      </c>
      <c r="N86" s="47">
        <f>+'DAY6'!N86+'DAY7'!F86</f>
        <v>0</v>
      </c>
      <c r="O86" s="209">
        <f>+'DAY6'!O86+'DAY7'!G86</f>
        <v>0</v>
      </c>
      <c r="P86" s="48">
        <f t="shared" si="31"/>
        <v>0</v>
      </c>
      <c r="Q86" s="49">
        <f t="shared" si="32"/>
        <v>0</v>
      </c>
      <c r="R86" s="50">
        <f t="shared" si="33"/>
        <v>0</v>
      </c>
      <c r="S86" s="47">
        <f t="shared" si="34"/>
        <v>0</v>
      </c>
      <c r="T86" s="209">
        <f t="shared" si="35"/>
        <v>0</v>
      </c>
      <c r="U86" s="54">
        <f t="shared" si="1"/>
        <v>0</v>
      </c>
    </row>
    <row r="87" spans="1:21" x14ac:dyDescent="0.25">
      <c r="A87" s="53"/>
      <c r="B87" s="47">
        <f>'DAY6'!H87</f>
        <v>0</v>
      </c>
      <c r="C87" s="48">
        <v>0</v>
      </c>
      <c r="D87" s="49">
        <v>0</v>
      </c>
      <c r="E87" s="50">
        <v>0</v>
      </c>
      <c r="F87" s="47">
        <v>0</v>
      </c>
      <c r="G87" s="209">
        <v>0</v>
      </c>
      <c r="H87" s="49">
        <f>+(Table19[[#This Row],[OPENING ]]+Table19[[#This Row],[RECEIPTS]]+Table19[[#This Row],[RETURNS]])-(Table19[[#This Row],[EXCHANGED]]+Table19[[#This Row],[SALES]]+Table19[[#This Row],[ISSUES]])</f>
        <v>0</v>
      </c>
      <c r="I87" s="48"/>
      <c r="J87" s="51">
        <f t="shared" si="0"/>
        <v>0</v>
      </c>
      <c r="K87" s="48">
        <f>+'DAY6'!K87+'DAY7'!C87</f>
        <v>0</v>
      </c>
      <c r="L87" s="49">
        <f>+'DAY6'!L87+'DAY7'!D87</f>
        <v>0</v>
      </c>
      <c r="M87" s="50">
        <f>+'DAY6'!M87+'DAY7'!E87</f>
        <v>0</v>
      </c>
      <c r="N87" s="47">
        <f>+'DAY6'!N87+'DAY7'!F87</f>
        <v>0</v>
      </c>
      <c r="O87" s="209">
        <f>+'DAY6'!O87+'DAY7'!G87</f>
        <v>0</v>
      </c>
      <c r="P87" s="48">
        <f t="shared" si="31"/>
        <v>0</v>
      </c>
      <c r="Q87" s="49">
        <f t="shared" si="32"/>
        <v>0</v>
      </c>
      <c r="R87" s="50">
        <f t="shared" si="33"/>
        <v>0</v>
      </c>
      <c r="S87" s="47">
        <f t="shared" si="34"/>
        <v>0</v>
      </c>
      <c r="T87" s="209">
        <f t="shared" si="35"/>
        <v>0</v>
      </c>
      <c r="U87" s="54">
        <f t="shared" si="1"/>
        <v>0</v>
      </c>
    </row>
    <row r="88" spans="1:21" x14ac:dyDescent="0.25">
      <c r="A88" s="53"/>
      <c r="B88" s="47">
        <f>'DAY6'!H88</f>
        <v>0</v>
      </c>
      <c r="C88" s="48">
        <v>0</v>
      </c>
      <c r="D88" s="49">
        <v>0</v>
      </c>
      <c r="E88" s="50">
        <v>0</v>
      </c>
      <c r="F88" s="47">
        <v>0</v>
      </c>
      <c r="G88" s="209">
        <v>0</v>
      </c>
      <c r="H88" s="49">
        <f>+(Table19[[#This Row],[OPENING ]]+Table19[[#This Row],[RECEIPTS]]+Table19[[#This Row],[RETURNS]])-(Table19[[#This Row],[EXCHANGED]]+Table19[[#This Row],[SALES]]+Table19[[#This Row],[ISSUES]])</f>
        <v>0</v>
      </c>
      <c r="I88" s="48"/>
      <c r="J88" s="51">
        <f t="shared" ref="J88:J96" si="36">+I88-H88</f>
        <v>0</v>
      </c>
      <c r="K88" s="48">
        <f>+'DAY6'!K88+'DAY7'!C88</f>
        <v>0</v>
      </c>
      <c r="L88" s="49">
        <f>+'DAY6'!L88+'DAY7'!D88</f>
        <v>0</v>
      </c>
      <c r="M88" s="50">
        <f>+'DAY6'!M88+'DAY7'!E88</f>
        <v>0</v>
      </c>
      <c r="N88" s="47">
        <f>+'DAY6'!N88+'DAY7'!F88</f>
        <v>0</v>
      </c>
      <c r="O88" s="209">
        <f>+'DAY6'!O88+'DAY7'!G88</f>
        <v>0</v>
      </c>
      <c r="P88" s="48">
        <f t="shared" ref="P88:P97" si="37">+K88/7</f>
        <v>0</v>
      </c>
      <c r="Q88" s="49">
        <f t="shared" ref="Q88:Q97" si="38">+L88/7</f>
        <v>0</v>
      </c>
      <c r="R88" s="50">
        <f t="shared" ref="R88:R97" si="39">+M88/7</f>
        <v>0</v>
      </c>
      <c r="S88" s="47">
        <f t="shared" ref="S88:S97" si="40">+N88/7</f>
        <v>0</v>
      </c>
      <c r="T88" s="209">
        <f t="shared" ref="T88:T97" si="41">+O88/7</f>
        <v>0</v>
      </c>
      <c r="U88" s="54">
        <f t="shared" ref="U88:U97" si="42">IFERROR(+H88/(P88+Q88+R88+S88+T88),0)</f>
        <v>0</v>
      </c>
    </row>
    <row r="89" spans="1:21" x14ac:dyDescent="0.25">
      <c r="A89" s="152" t="s">
        <v>167</v>
      </c>
      <c r="B89" s="47">
        <f>'DAY6'!H89</f>
        <v>0</v>
      </c>
      <c r="C89" s="48">
        <v>0</v>
      </c>
      <c r="D89" s="49">
        <v>0</v>
      </c>
      <c r="E89" s="50">
        <v>0</v>
      </c>
      <c r="F89" s="47">
        <v>0</v>
      </c>
      <c r="G89" s="209">
        <v>0</v>
      </c>
      <c r="H89" s="49">
        <f>+(Table19[[#This Row],[OPENING ]]+Table19[[#This Row],[RECEIPTS]]+Table19[[#This Row],[RETURNS]])-(Table19[[#This Row],[EXCHANGED]]+Table19[[#This Row],[SALES]]+Table19[[#This Row],[ISSUES]])</f>
        <v>0</v>
      </c>
      <c r="I89" s="48"/>
      <c r="J89" s="51">
        <f t="shared" si="36"/>
        <v>0</v>
      </c>
      <c r="K89" s="48">
        <f>+'DAY6'!K89+'DAY7'!C89</f>
        <v>0</v>
      </c>
      <c r="L89" s="49">
        <f>+'DAY6'!L89+'DAY7'!D89</f>
        <v>0</v>
      </c>
      <c r="M89" s="50">
        <f>+'DAY6'!M89+'DAY7'!E89</f>
        <v>0</v>
      </c>
      <c r="N89" s="47">
        <f>+'DAY6'!N89+'DAY7'!F89</f>
        <v>0</v>
      </c>
      <c r="O89" s="209">
        <f>+'DAY6'!O89+'DAY7'!G89</f>
        <v>0</v>
      </c>
      <c r="P89" s="48">
        <f t="shared" si="37"/>
        <v>0</v>
      </c>
      <c r="Q89" s="49">
        <f t="shared" si="38"/>
        <v>0</v>
      </c>
      <c r="R89" s="50">
        <f t="shared" si="39"/>
        <v>0</v>
      </c>
      <c r="S89" s="47">
        <f t="shared" si="40"/>
        <v>0</v>
      </c>
      <c r="T89" s="209">
        <f t="shared" si="41"/>
        <v>0</v>
      </c>
      <c r="U89" s="54">
        <f t="shared" si="42"/>
        <v>0</v>
      </c>
    </row>
    <row r="90" spans="1:21" x14ac:dyDescent="0.25">
      <c r="A90" s="53"/>
      <c r="B90" s="47">
        <f>'DAY6'!H90</f>
        <v>0</v>
      </c>
      <c r="C90" s="48">
        <v>0</v>
      </c>
      <c r="D90" s="49">
        <v>0</v>
      </c>
      <c r="E90" s="50">
        <v>0</v>
      </c>
      <c r="F90" s="47">
        <v>0</v>
      </c>
      <c r="G90" s="209">
        <v>0</v>
      </c>
      <c r="H90" s="49">
        <f>+(Table19[[#This Row],[OPENING ]]+Table19[[#This Row],[RECEIPTS]]+Table19[[#This Row],[RETURNS]])-(Table19[[#This Row],[EXCHANGED]]+Table19[[#This Row],[SALES]]+Table19[[#This Row],[ISSUES]])</f>
        <v>0</v>
      </c>
      <c r="I90" s="48"/>
      <c r="J90" s="51">
        <f t="shared" si="36"/>
        <v>0</v>
      </c>
      <c r="K90" s="48">
        <f>+'DAY6'!K90+'DAY7'!C90</f>
        <v>0</v>
      </c>
      <c r="L90" s="49">
        <f>+'DAY6'!L90+'DAY7'!D90</f>
        <v>0</v>
      </c>
      <c r="M90" s="50">
        <f>+'DAY6'!M90+'DAY7'!E90</f>
        <v>0</v>
      </c>
      <c r="N90" s="47">
        <f>+'DAY6'!N90+'DAY7'!F90</f>
        <v>0</v>
      </c>
      <c r="O90" s="209">
        <f>+'DAY6'!O90+'DAY7'!G90</f>
        <v>0</v>
      </c>
      <c r="P90" s="48">
        <f t="shared" si="37"/>
        <v>0</v>
      </c>
      <c r="Q90" s="49">
        <f t="shared" si="38"/>
        <v>0</v>
      </c>
      <c r="R90" s="50">
        <f t="shared" si="39"/>
        <v>0</v>
      </c>
      <c r="S90" s="47">
        <f t="shared" si="40"/>
        <v>0</v>
      </c>
      <c r="T90" s="209">
        <f t="shared" si="41"/>
        <v>0</v>
      </c>
      <c r="U90" s="54">
        <f t="shared" si="42"/>
        <v>0</v>
      </c>
    </row>
    <row r="91" spans="1:21" x14ac:dyDescent="0.25">
      <c r="A91" s="152" t="s">
        <v>168</v>
      </c>
      <c r="B91" s="47">
        <f>'DAY6'!H91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209">
        <v>0</v>
      </c>
      <c r="H91" s="49">
        <f>+(Table19[[#This Row],[OPENING ]]+Table19[[#This Row],[RECEIPTS]]+Table19[[#This Row],[RETURNS]])-(Table19[[#This Row],[EXCHANGED]]+Table19[[#This Row],[SALES]]+Table19[[#This Row],[ISSUES]])</f>
        <v>551.20000000000005</v>
      </c>
      <c r="I91" s="48">
        <v>551.20000000000005</v>
      </c>
      <c r="J91" s="51">
        <f t="shared" si="36"/>
        <v>0</v>
      </c>
      <c r="K91" s="48">
        <f>+'DAY6'!K91+'DAY7'!C91</f>
        <v>0</v>
      </c>
      <c r="L91" s="49">
        <f>+'DAY6'!L91+'DAY7'!D91</f>
        <v>0</v>
      </c>
      <c r="M91" s="50">
        <f>+'DAY6'!M91+'DAY7'!E91</f>
        <v>0</v>
      </c>
      <c r="N91" s="47">
        <f>+'DAY6'!N91+'DAY7'!F91</f>
        <v>0</v>
      </c>
      <c r="O91" s="209">
        <f>+'DAY6'!O91+'DAY7'!G91</f>
        <v>0</v>
      </c>
      <c r="P91" s="48">
        <f t="shared" si="37"/>
        <v>0</v>
      </c>
      <c r="Q91" s="49">
        <f t="shared" si="38"/>
        <v>0</v>
      </c>
      <c r="R91" s="50">
        <f t="shared" si="39"/>
        <v>0</v>
      </c>
      <c r="S91" s="47">
        <f t="shared" si="40"/>
        <v>0</v>
      </c>
      <c r="T91" s="209">
        <f t="shared" si="41"/>
        <v>0</v>
      </c>
      <c r="U91" s="54">
        <f t="shared" si="42"/>
        <v>0</v>
      </c>
    </row>
    <row r="92" spans="1:21" x14ac:dyDescent="0.25">
      <c r="A92" s="152" t="s">
        <v>169</v>
      </c>
      <c r="B92" s="47">
        <f>'DAY6'!H92</f>
        <v>200.8</v>
      </c>
      <c r="C92" s="48">
        <v>0</v>
      </c>
      <c r="D92" s="49">
        <v>0</v>
      </c>
      <c r="E92" s="50">
        <v>0</v>
      </c>
      <c r="F92" s="47">
        <v>0</v>
      </c>
      <c r="G92" s="209">
        <v>0</v>
      </c>
      <c r="H92" s="49">
        <f>+(Table19[[#This Row],[OPENING ]]+Table19[[#This Row],[RECEIPTS]]+Table19[[#This Row],[RETURNS]])-(Table19[[#This Row],[EXCHANGED]]+Table19[[#This Row],[SALES]]+Table19[[#This Row],[ISSUES]])</f>
        <v>200.8</v>
      </c>
      <c r="I92" s="48">
        <v>200.8</v>
      </c>
      <c r="J92" s="51">
        <f t="shared" si="36"/>
        <v>0</v>
      </c>
      <c r="K92" s="48">
        <f>+'DAY6'!K92+'DAY7'!C92</f>
        <v>0</v>
      </c>
      <c r="L92" s="49">
        <f>+'DAY6'!L92+'DAY7'!D92</f>
        <v>0</v>
      </c>
      <c r="M92" s="50">
        <f>+'DAY6'!M92+'DAY7'!E92</f>
        <v>0</v>
      </c>
      <c r="N92" s="47">
        <f>+'DAY6'!N92+'DAY7'!F92</f>
        <v>0</v>
      </c>
      <c r="O92" s="209">
        <f>+'DAY6'!O92+'DAY7'!G92</f>
        <v>0</v>
      </c>
      <c r="P92" s="48">
        <f t="shared" si="37"/>
        <v>0</v>
      </c>
      <c r="Q92" s="49">
        <f t="shared" si="38"/>
        <v>0</v>
      </c>
      <c r="R92" s="50">
        <f t="shared" si="39"/>
        <v>0</v>
      </c>
      <c r="S92" s="47">
        <f t="shared" si="40"/>
        <v>0</v>
      </c>
      <c r="T92" s="209">
        <f t="shared" si="41"/>
        <v>0</v>
      </c>
      <c r="U92" s="54">
        <f t="shared" si="42"/>
        <v>0</v>
      </c>
    </row>
    <row r="93" spans="1:21" x14ac:dyDescent="0.25">
      <c r="A93" s="53"/>
      <c r="B93" s="47">
        <f>'DAY6'!H93</f>
        <v>0</v>
      </c>
      <c r="C93" s="48">
        <v>0</v>
      </c>
      <c r="D93" s="49">
        <v>0</v>
      </c>
      <c r="E93" s="50">
        <v>0</v>
      </c>
      <c r="F93" s="47">
        <v>0</v>
      </c>
      <c r="G93" s="209">
        <v>0</v>
      </c>
      <c r="H93" s="49">
        <f>+(Table19[[#This Row],[OPENING ]]+Table19[[#This Row],[RECEIPTS]]+Table19[[#This Row],[RETURNS]])-(Table19[[#This Row],[EXCHANGED]]+Table19[[#This Row],[SALES]]+Table19[[#This Row],[ISSUES]])</f>
        <v>0</v>
      </c>
      <c r="I93" s="48"/>
      <c r="J93" s="51">
        <f t="shared" si="36"/>
        <v>0</v>
      </c>
      <c r="K93" s="48">
        <f>+'DAY6'!K93+'DAY7'!C93</f>
        <v>0</v>
      </c>
      <c r="L93" s="49">
        <f>+'DAY6'!L93+'DAY7'!D93</f>
        <v>138</v>
      </c>
      <c r="M93" s="50">
        <f>+'DAY6'!M93+'DAY7'!E93</f>
        <v>0</v>
      </c>
      <c r="N93" s="47">
        <f>+'DAY6'!N93+'DAY7'!F93</f>
        <v>0</v>
      </c>
      <c r="O93" s="209">
        <f>+'DAY6'!O93+'DAY7'!G93</f>
        <v>851.44</v>
      </c>
      <c r="P93" s="48">
        <f t="shared" si="37"/>
        <v>0</v>
      </c>
      <c r="Q93" s="49">
        <f t="shared" si="38"/>
        <v>19.714285714285715</v>
      </c>
      <c r="R93" s="50">
        <f t="shared" si="39"/>
        <v>0</v>
      </c>
      <c r="S93" s="47">
        <f t="shared" si="40"/>
        <v>0</v>
      </c>
      <c r="T93" s="209">
        <f t="shared" si="41"/>
        <v>121.63428571428572</v>
      </c>
      <c r="U93" s="54">
        <f t="shared" si="42"/>
        <v>0</v>
      </c>
    </row>
    <row r="94" spans="1:21" x14ac:dyDescent="0.25">
      <c r="A94" s="53"/>
      <c r="B94" s="47">
        <f>'DAY6'!H94</f>
        <v>0</v>
      </c>
      <c r="C94" s="48">
        <v>0</v>
      </c>
      <c r="D94" s="49">
        <v>0</v>
      </c>
      <c r="E94" s="50">
        <v>0</v>
      </c>
      <c r="F94" s="47">
        <v>0</v>
      </c>
      <c r="G94" s="209">
        <v>0</v>
      </c>
      <c r="H94" s="49">
        <f>+(Table19[[#This Row],[OPENING ]]+Table19[[#This Row],[RECEIPTS]]+Table19[[#This Row],[RETURNS]])-(Table19[[#This Row],[EXCHANGED]]+Table19[[#This Row],[SALES]]+Table19[[#This Row],[ISSUES]])</f>
        <v>0</v>
      </c>
      <c r="I94" s="48"/>
      <c r="J94" s="51">
        <f t="shared" si="36"/>
        <v>0</v>
      </c>
      <c r="K94" s="48">
        <f>+'DAY6'!K94+'DAY7'!C94</f>
        <v>0</v>
      </c>
      <c r="L94" s="49">
        <f>+'DAY6'!L94+'DAY7'!D94</f>
        <v>0</v>
      </c>
      <c r="M94" s="50">
        <f>+'DAY6'!M94+'DAY7'!E94</f>
        <v>0</v>
      </c>
      <c r="N94" s="47">
        <f>+'DAY6'!N94+'DAY7'!F94</f>
        <v>0</v>
      </c>
      <c r="O94" s="209">
        <f>+'DAY6'!O94+'DAY7'!G94</f>
        <v>0</v>
      </c>
      <c r="P94" s="48">
        <f t="shared" si="37"/>
        <v>0</v>
      </c>
      <c r="Q94" s="49">
        <f t="shared" si="38"/>
        <v>0</v>
      </c>
      <c r="R94" s="50">
        <f t="shared" si="39"/>
        <v>0</v>
      </c>
      <c r="S94" s="47">
        <f t="shared" si="40"/>
        <v>0</v>
      </c>
      <c r="T94" s="209">
        <f t="shared" si="41"/>
        <v>0</v>
      </c>
      <c r="U94" s="54">
        <f t="shared" si="42"/>
        <v>0</v>
      </c>
    </row>
    <row r="95" spans="1:21" x14ac:dyDescent="0.25">
      <c r="A95" s="53"/>
      <c r="B95" s="47">
        <f>'DAY6'!H95</f>
        <v>0</v>
      </c>
      <c r="C95" s="48">
        <v>0</v>
      </c>
      <c r="D95" s="49">
        <v>0</v>
      </c>
      <c r="E95" s="50">
        <v>0</v>
      </c>
      <c r="F95" s="47">
        <v>0</v>
      </c>
      <c r="G95" s="209">
        <v>0</v>
      </c>
      <c r="H95" s="49">
        <f>+(Table19[[#This Row],[OPENING ]]+Table19[[#This Row],[RECEIPTS]]+Table19[[#This Row],[RETURNS]])-(Table19[[#This Row],[EXCHANGED]]+Table19[[#This Row],[SALES]]+Table19[[#This Row],[ISSUES]])</f>
        <v>0</v>
      </c>
      <c r="I95" s="48"/>
      <c r="J95" s="51">
        <f t="shared" si="36"/>
        <v>0</v>
      </c>
      <c r="K95" s="48">
        <f>+'DAY6'!K95+'DAY7'!C95</f>
        <v>0</v>
      </c>
      <c r="L95" s="49">
        <f>+'DAY6'!L95+'DAY7'!D95</f>
        <v>0</v>
      </c>
      <c r="M95" s="50">
        <f>+'DAY6'!M95+'DAY7'!E95</f>
        <v>0</v>
      </c>
      <c r="N95" s="47">
        <f>+'DAY6'!N95+'DAY7'!F95</f>
        <v>0</v>
      </c>
      <c r="O95" s="209">
        <f>+'DAY6'!O95+'DAY7'!G95</f>
        <v>0</v>
      </c>
      <c r="P95" s="48">
        <f t="shared" si="37"/>
        <v>0</v>
      </c>
      <c r="Q95" s="49">
        <f t="shared" si="38"/>
        <v>0</v>
      </c>
      <c r="R95" s="50">
        <f t="shared" si="39"/>
        <v>0</v>
      </c>
      <c r="S95" s="47">
        <f t="shared" si="40"/>
        <v>0</v>
      </c>
      <c r="T95" s="209">
        <f t="shared" si="41"/>
        <v>0</v>
      </c>
      <c r="U95" s="54">
        <f t="shared" si="42"/>
        <v>0</v>
      </c>
    </row>
    <row r="96" spans="1:21" x14ac:dyDescent="0.25">
      <c r="A96" s="53"/>
      <c r="B96" s="47">
        <f>'DAY6'!H96</f>
        <v>0</v>
      </c>
      <c r="C96" s="48">
        <v>0</v>
      </c>
      <c r="D96" s="49">
        <v>0</v>
      </c>
      <c r="E96" s="50">
        <v>0</v>
      </c>
      <c r="F96" s="47">
        <v>0</v>
      </c>
      <c r="G96" s="209">
        <v>0</v>
      </c>
      <c r="H96" s="49">
        <f>+(Table19[[#This Row],[OPENING ]]+Table19[[#This Row],[RECEIPTS]]+Table19[[#This Row],[RETURNS]])-(Table19[[#This Row],[EXCHANGED]]+Table19[[#This Row],[SALES]]+Table19[[#This Row],[ISSUES]])</f>
        <v>0</v>
      </c>
      <c r="I96" s="48"/>
      <c r="J96" s="51">
        <f t="shared" si="36"/>
        <v>0</v>
      </c>
      <c r="K96" s="48">
        <f>+'DAY6'!K96+'DAY7'!C96</f>
        <v>0</v>
      </c>
      <c r="L96" s="49">
        <f>+'DAY6'!L96+'DAY7'!D96</f>
        <v>0</v>
      </c>
      <c r="M96" s="50">
        <f>+'DAY6'!M96+'DAY7'!E96</f>
        <v>0</v>
      </c>
      <c r="N96" s="47">
        <f>+'DAY6'!N96+'DAY7'!F96</f>
        <v>0</v>
      </c>
      <c r="O96" s="209">
        <f>+'DAY6'!O96+'DAY7'!G96</f>
        <v>0</v>
      </c>
      <c r="P96" s="48">
        <f t="shared" si="37"/>
        <v>0</v>
      </c>
      <c r="Q96" s="49">
        <f t="shared" si="38"/>
        <v>0</v>
      </c>
      <c r="R96" s="50">
        <f t="shared" si="39"/>
        <v>0</v>
      </c>
      <c r="S96" s="47">
        <f t="shared" si="40"/>
        <v>0</v>
      </c>
      <c r="T96" s="209">
        <f t="shared" si="41"/>
        <v>0</v>
      </c>
      <c r="U96" s="54">
        <f t="shared" si="42"/>
        <v>0</v>
      </c>
    </row>
    <row r="97" spans="1:21" x14ac:dyDescent="0.25">
      <c r="A97" s="151" t="s">
        <v>41</v>
      </c>
      <c r="B97" s="47">
        <f>'DAY6'!H97</f>
        <v>0</v>
      </c>
      <c r="C97" s="48">
        <v>0</v>
      </c>
      <c r="D97" s="49">
        <v>0</v>
      </c>
      <c r="E97" s="50">
        <v>0</v>
      </c>
      <c r="F97" s="47">
        <v>0</v>
      </c>
      <c r="G97" s="209">
        <v>0</v>
      </c>
      <c r="H97" s="49">
        <f>+(Table19[[#This Row],[OPENING ]]+Table19[[#This Row],[RECEIPTS]]+Table19[[#This Row],[RETURNS]])-(Table19[[#This Row],[EXCHANGED]]+Table19[[#This Row],[SALES]]+Table19[[#This Row],[ISSUES]])</f>
        <v>0</v>
      </c>
      <c r="I97" s="48"/>
      <c r="J97" s="51">
        <f t="shared" si="0"/>
        <v>0</v>
      </c>
      <c r="K97" s="48">
        <f>+'DAY6'!K97+'DAY7'!C97</f>
        <v>0</v>
      </c>
      <c r="L97" s="49">
        <f>+'DAY6'!L97+'DAY7'!D97</f>
        <v>0</v>
      </c>
      <c r="M97" s="50">
        <f>+'DAY6'!M97+'DAY7'!E97</f>
        <v>0</v>
      </c>
      <c r="N97" s="47">
        <f>+'DAY6'!N97+'DAY7'!F97</f>
        <v>0</v>
      </c>
      <c r="O97" s="209">
        <f>+'DAY6'!O97+'DAY7'!G97</f>
        <v>0</v>
      </c>
      <c r="P97" s="48">
        <f t="shared" si="37"/>
        <v>0</v>
      </c>
      <c r="Q97" s="49">
        <f t="shared" si="38"/>
        <v>0</v>
      </c>
      <c r="R97" s="50">
        <f t="shared" si="39"/>
        <v>0</v>
      </c>
      <c r="S97" s="47">
        <f t="shared" si="40"/>
        <v>0</v>
      </c>
      <c r="T97" s="209">
        <f t="shared" si="41"/>
        <v>0</v>
      </c>
      <c r="U97" s="52">
        <f t="shared" si="42"/>
        <v>0</v>
      </c>
    </row>
    <row r="98" spans="1:21" x14ac:dyDescent="0.25">
      <c r="A98" s="153" t="s">
        <v>40</v>
      </c>
      <c r="B98" s="47">
        <f>'DAY6'!H98</f>
        <v>0</v>
      </c>
      <c r="C98" s="48">
        <v>0</v>
      </c>
      <c r="D98" s="49">
        <v>0</v>
      </c>
      <c r="E98" s="50">
        <v>0</v>
      </c>
      <c r="F98" s="47">
        <v>0</v>
      </c>
      <c r="G98" s="209">
        <v>0</v>
      </c>
      <c r="H98" s="49">
        <f>+(Table19[[#This Row],[OPENING ]]+Table19[[#This Row],[RECEIPTS]]+Table19[[#This Row],[RETURNS]])-(Table19[[#This Row],[EXCHANGED]]+Table19[[#This Row],[SALES]]+Table19[[#This Row],[ISSUES]])</f>
        <v>0</v>
      </c>
      <c r="I98" s="48"/>
      <c r="J98" s="51">
        <f t="shared" si="0"/>
        <v>0</v>
      </c>
      <c r="K98" s="48">
        <f>+'DAY6'!K98+'DAY7'!C98</f>
        <v>0</v>
      </c>
      <c r="L98" s="49">
        <f>+'DAY6'!L98+'DAY7'!D98</f>
        <v>0</v>
      </c>
      <c r="M98" s="50">
        <f>+'DAY6'!M98+'DAY7'!E98</f>
        <v>0</v>
      </c>
      <c r="N98" s="47">
        <f>+'DAY6'!N98+'DAY7'!F98</f>
        <v>0</v>
      </c>
      <c r="O98" s="209">
        <f>+'DAY6'!O98+'DAY7'!G98</f>
        <v>0</v>
      </c>
      <c r="P98" s="48">
        <f t="shared" ref="P98:P114" si="43">+K98/7</f>
        <v>0</v>
      </c>
      <c r="Q98" s="49">
        <f t="shared" ref="Q98:Q114" si="44">+L98/7</f>
        <v>0</v>
      </c>
      <c r="R98" s="50">
        <f t="shared" ref="R98:R114" si="45">+M98/7</f>
        <v>0</v>
      </c>
      <c r="S98" s="47">
        <f t="shared" ref="S98:S114" si="46">+N98/7</f>
        <v>0</v>
      </c>
      <c r="T98" s="209">
        <f t="shared" ref="T98:T114" si="47">+O98/7</f>
        <v>0</v>
      </c>
      <c r="U98" s="52">
        <f t="shared" ref="U98:U114" si="48">IFERROR(+H98/(P98+Q98+R98+S98+T98),0)</f>
        <v>0</v>
      </c>
    </row>
    <row r="99" spans="1:21" x14ac:dyDescent="0.25">
      <c r="A99" s="152" t="s">
        <v>42</v>
      </c>
      <c r="B99" s="47">
        <f>'DAY6'!H99</f>
        <v>0</v>
      </c>
      <c r="C99" s="48">
        <v>0</v>
      </c>
      <c r="D99" s="49">
        <v>0</v>
      </c>
      <c r="E99" s="50">
        <v>0</v>
      </c>
      <c r="F99" s="47">
        <v>0</v>
      </c>
      <c r="G99" s="209">
        <v>0</v>
      </c>
      <c r="H99" s="49">
        <f>+(Table19[[#This Row],[OPENING ]]+Table19[[#This Row],[RECEIPTS]]+Table19[[#This Row],[RETURNS]])-(Table19[[#This Row],[EXCHANGED]]+Table19[[#This Row],[SALES]]+Table19[[#This Row],[ISSUES]])</f>
        <v>0</v>
      </c>
      <c r="I99" s="48"/>
      <c r="J99" s="51">
        <f t="shared" si="0"/>
        <v>0</v>
      </c>
      <c r="K99" s="48">
        <f>+'DAY6'!K99+'DAY7'!C99</f>
        <v>0</v>
      </c>
      <c r="L99" s="49">
        <f>+'DAY6'!L99+'DAY7'!D99</f>
        <v>0</v>
      </c>
      <c r="M99" s="50">
        <f>+'DAY6'!M99+'DAY7'!E99</f>
        <v>0</v>
      </c>
      <c r="N99" s="47">
        <f>+'DAY6'!N99+'DAY7'!F99</f>
        <v>0</v>
      </c>
      <c r="O99" s="209">
        <f>+'DAY6'!O99+'DAY7'!G99</f>
        <v>0</v>
      </c>
      <c r="P99" s="48">
        <f t="shared" si="43"/>
        <v>0</v>
      </c>
      <c r="Q99" s="49">
        <f t="shared" si="44"/>
        <v>0</v>
      </c>
      <c r="R99" s="50">
        <f t="shared" si="45"/>
        <v>0</v>
      </c>
      <c r="S99" s="47">
        <f t="shared" si="46"/>
        <v>0</v>
      </c>
      <c r="T99" s="209">
        <f t="shared" si="47"/>
        <v>0</v>
      </c>
      <c r="U99" s="52">
        <f t="shared" si="48"/>
        <v>0</v>
      </c>
    </row>
    <row r="100" spans="1:21" x14ac:dyDescent="0.25">
      <c r="A100" s="152" t="s">
        <v>43</v>
      </c>
      <c r="B100" s="47">
        <f>'DAY6'!H100</f>
        <v>0</v>
      </c>
      <c r="C100" s="48">
        <v>0</v>
      </c>
      <c r="D100" s="49">
        <v>0</v>
      </c>
      <c r="E100" s="50">
        <v>0</v>
      </c>
      <c r="F100" s="47">
        <v>0</v>
      </c>
      <c r="G100" s="209">
        <v>0</v>
      </c>
      <c r="H100" s="49">
        <f>+(Table19[[#This Row],[OPENING ]]+Table19[[#This Row],[RECEIPTS]]+Table19[[#This Row],[RETURNS]])-(Table19[[#This Row],[EXCHANGED]]+Table19[[#This Row],[SALES]]+Table19[[#This Row],[ISSUES]])</f>
        <v>0</v>
      </c>
      <c r="I100" s="48"/>
      <c r="J100" s="51">
        <f t="shared" si="0"/>
        <v>0</v>
      </c>
      <c r="K100" s="48">
        <f>+'DAY6'!K100+'DAY7'!C100</f>
        <v>0</v>
      </c>
      <c r="L100" s="49">
        <f>+'DAY6'!L100+'DAY7'!D100</f>
        <v>0</v>
      </c>
      <c r="M100" s="50">
        <f>+'DAY6'!M100+'DAY7'!E100</f>
        <v>0</v>
      </c>
      <c r="N100" s="47">
        <f>+'DAY6'!N100+'DAY7'!F100</f>
        <v>0</v>
      </c>
      <c r="O100" s="209">
        <f>+'DAY6'!O100+'DAY7'!G100</f>
        <v>0</v>
      </c>
      <c r="P100" s="48">
        <f t="shared" si="43"/>
        <v>0</v>
      </c>
      <c r="Q100" s="49">
        <f t="shared" si="44"/>
        <v>0</v>
      </c>
      <c r="R100" s="50">
        <f t="shared" si="45"/>
        <v>0</v>
      </c>
      <c r="S100" s="47">
        <f t="shared" si="46"/>
        <v>0</v>
      </c>
      <c r="T100" s="209">
        <f t="shared" si="47"/>
        <v>0</v>
      </c>
      <c r="U100" s="52">
        <f t="shared" si="48"/>
        <v>0</v>
      </c>
    </row>
    <row r="101" spans="1:21" x14ac:dyDescent="0.25">
      <c r="A101" s="153"/>
      <c r="B101" s="47">
        <f>'DAY6'!H101</f>
        <v>0</v>
      </c>
      <c r="C101" s="73">
        <v>0</v>
      </c>
      <c r="D101" s="74">
        <v>0</v>
      </c>
      <c r="E101" s="75">
        <v>0</v>
      </c>
      <c r="F101" s="72">
        <v>0</v>
      </c>
      <c r="G101" s="210">
        <v>0</v>
      </c>
      <c r="H101" s="49">
        <f>+(Table19[[#This Row],[OPENING ]]+Table19[[#This Row],[RECEIPTS]]+Table19[[#This Row],[RETURNS]])-(Table19[[#This Row],[EXCHANGED]]+Table19[[#This Row],[SALES]]+Table19[[#This Row],[ISSUES]])</f>
        <v>0</v>
      </c>
      <c r="I101" s="48"/>
      <c r="J101" s="76">
        <f t="shared" si="0"/>
        <v>0</v>
      </c>
      <c r="K101" s="48">
        <f>+'DAY6'!K101+'DAY7'!C101</f>
        <v>0</v>
      </c>
      <c r="L101" s="49">
        <f>+'DAY6'!L101+'DAY7'!D101</f>
        <v>0</v>
      </c>
      <c r="M101" s="50">
        <f>+'DAY6'!M101+'DAY7'!E101</f>
        <v>0</v>
      </c>
      <c r="N101" s="47">
        <f>+'DAY6'!N101+'DAY7'!F101</f>
        <v>0</v>
      </c>
      <c r="O101" s="209">
        <f>+'DAY6'!O101+'DAY7'!G101</f>
        <v>0</v>
      </c>
      <c r="P101" s="48">
        <f t="shared" si="43"/>
        <v>0</v>
      </c>
      <c r="Q101" s="49">
        <f t="shared" si="44"/>
        <v>0</v>
      </c>
      <c r="R101" s="50">
        <f t="shared" si="45"/>
        <v>0</v>
      </c>
      <c r="S101" s="47">
        <f t="shared" si="46"/>
        <v>0</v>
      </c>
      <c r="T101" s="209">
        <f t="shared" si="47"/>
        <v>0</v>
      </c>
      <c r="U101" s="52">
        <f t="shared" si="48"/>
        <v>0</v>
      </c>
    </row>
    <row r="102" spans="1:21" x14ac:dyDescent="0.25">
      <c r="A102" s="152" t="s">
        <v>87</v>
      </c>
      <c r="B102" s="47">
        <f>'DAY6'!H102</f>
        <v>2355</v>
      </c>
      <c r="C102" s="73">
        <v>0</v>
      </c>
      <c r="D102" s="74">
        <v>0</v>
      </c>
      <c r="E102" s="75">
        <v>0</v>
      </c>
      <c r="F102" s="72">
        <v>0</v>
      </c>
      <c r="G102" s="210">
        <v>467</v>
      </c>
      <c r="H102" s="49">
        <f>+(Table19[[#This Row],[OPENING ]]+Table19[[#This Row],[RECEIPTS]]+Table19[[#This Row],[RETURNS]])-(Table19[[#This Row],[EXCHANGED]]+Table19[[#This Row],[SALES]]+Table19[[#This Row],[ISSUES]])</f>
        <v>1888</v>
      </c>
      <c r="I102" s="48">
        <v>1888</v>
      </c>
      <c r="J102" s="76">
        <f t="shared" ref="J102:J114" si="49">+I102-H102</f>
        <v>0</v>
      </c>
      <c r="K102" s="48">
        <f>+'DAY6'!K102+'DAY7'!C102</f>
        <v>0</v>
      </c>
      <c r="L102" s="49">
        <f>+'DAY6'!L102+'DAY7'!D102</f>
        <v>138</v>
      </c>
      <c r="M102" s="50">
        <f>+'DAY6'!M102+'DAY7'!E102</f>
        <v>0</v>
      </c>
      <c r="N102" s="47">
        <f>+'DAY6'!N102+'DAY7'!F102</f>
        <v>0</v>
      </c>
      <c r="O102" s="209">
        <f>+'DAY6'!O102+'DAY7'!G102</f>
        <v>1318.44</v>
      </c>
      <c r="P102" s="48">
        <f t="shared" si="43"/>
        <v>0</v>
      </c>
      <c r="Q102" s="49">
        <f t="shared" si="44"/>
        <v>19.714285714285715</v>
      </c>
      <c r="R102" s="50">
        <f t="shared" si="45"/>
        <v>0</v>
      </c>
      <c r="S102" s="47">
        <f t="shared" si="46"/>
        <v>0</v>
      </c>
      <c r="T102" s="209">
        <f t="shared" si="47"/>
        <v>188.34857142857143</v>
      </c>
      <c r="U102" s="52">
        <f t="shared" si="48"/>
        <v>9.0741808794045742</v>
      </c>
    </row>
    <row r="103" spans="1:21" x14ac:dyDescent="0.25">
      <c r="A103" s="152" t="s">
        <v>88</v>
      </c>
      <c r="B103" s="47">
        <f>'DAY6'!H103</f>
        <v>0</v>
      </c>
      <c r="C103" s="73">
        <v>0</v>
      </c>
      <c r="D103" s="74">
        <v>0</v>
      </c>
      <c r="E103" s="75">
        <v>0</v>
      </c>
      <c r="F103" s="72">
        <v>0</v>
      </c>
      <c r="G103" s="210">
        <v>0</v>
      </c>
      <c r="H103" s="49">
        <f>+(Table19[[#This Row],[OPENING ]]+Table19[[#This Row],[RECEIPTS]]+Table19[[#This Row],[RETURNS]])-(Table19[[#This Row],[EXCHANGED]]+Table19[[#This Row],[SALES]]+Table19[[#This Row],[ISSUES]])</f>
        <v>0</v>
      </c>
      <c r="I103" s="48"/>
      <c r="J103" s="76">
        <f t="shared" si="49"/>
        <v>0</v>
      </c>
      <c r="K103" s="48">
        <f>+'DAY6'!K103+'DAY7'!C103</f>
        <v>0</v>
      </c>
      <c r="L103" s="49">
        <f>+'DAY6'!L103+'DAY7'!D103</f>
        <v>0</v>
      </c>
      <c r="M103" s="50">
        <f>+'DAY6'!M103+'DAY7'!E103</f>
        <v>0</v>
      </c>
      <c r="N103" s="47">
        <f>+'DAY6'!N103+'DAY7'!F103</f>
        <v>0</v>
      </c>
      <c r="O103" s="209">
        <f>+'DAY6'!O103+'DAY7'!G103</f>
        <v>0</v>
      </c>
      <c r="P103" s="48">
        <f t="shared" si="43"/>
        <v>0</v>
      </c>
      <c r="Q103" s="49">
        <f t="shared" si="44"/>
        <v>0</v>
      </c>
      <c r="R103" s="50">
        <f t="shared" si="45"/>
        <v>0</v>
      </c>
      <c r="S103" s="47">
        <f t="shared" si="46"/>
        <v>0</v>
      </c>
      <c r="T103" s="209">
        <f t="shared" si="47"/>
        <v>0</v>
      </c>
      <c r="U103" s="52">
        <f t="shared" si="48"/>
        <v>0</v>
      </c>
    </row>
    <row r="104" spans="1:21" x14ac:dyDescent="0.25">
      <c r="A104" s="152" t="s">
        <v>95</v>
      </c>
      <c r="B104" s="47">
        <f>'DAY6'!H104</f>
        <v>695.3</v>
      </c>
      <c r="C104" s="73">
        <v>0</v>
      </c>
      <c r="D104" s="74">
        <v>0</v>
      </c>
      <c r="E104" s="75">
        <v>0</v>
      </c>
      <c r="F104" s="72">
        <v>0</v>
      </c>
      <c r="G104" s="210">
        <v>0</v>
      </c>
      <c r="H104" s="49">
        <f>+(Table19[[#This Row],[OPENING ]]+Table19[[#This Row],[RECEIPTS]]+Table19[[#This Row],[RETURNS]])-(Table19[[#This Row],[EXCHANGED]]+Table19[[#This Row],[SALES]]+Table19[[#This Row],[ISSUES]])</f>
        <v>695.3</v>
      </c>
      <c r="I104" s="48">
        <v>695.3</v>
      </c>
      <c r="J104" s="76">
        <f t="shared" si="49"/>
        <v>0</v>
      </c>
      <c r="K104" s="48">
        <f>+'DAY6'!K104+'DAY7'!C104</f>
        <v>0</v>
      </c>
      <c r="L104" s="49">
        <f>+'DAY6'!L104+'DAY7'!D104</f>
        <v>0</v>
      </c>
      <c r="M104" s="50">
        <f>+'DAY6'!M104+'DAY7'!E104</f>
        <v>0</v>
      </c>
      <c r="N104" s="47">
        <f>+'DAY6'!N104+'DAY7'!F104</f>
        <v>0</v>
      </c>
      <c r="O104" s="209">
        <f>+'DAY6'!O104+'DAY7'!G104</f>
        <v>0</v>
      </c>
      <c r="P104" s="48">
        <f t="shared" si="43"/>
        <v>0</v>
      </c>
      <c r="Q104" s="49">
        <f t="shared" si="44"/>
        <v>0</v>
      </c>
      <c r="R104" s="50">
        <f t="shared" si="45"/>
        <v>0</v>
      </c>
      <c r="S104" s="47">
        <f t="shared" si="46"/>
        <v>0</v>
      </c>
      <c r="T104" s="209">
        <f t="shared" si="47"/>
        <v>0</v>
      </c>
      <c r="U104" s="52">
        <f t="shared" si="48"/>
        <v>0</v>
      </c>
    </row>
    <row r="105" spans="1:21" x14ac:dyDescent="0.25">
      <c r="A105" s="152" t="s">
        <v>132</v>
      </c>
      <c r="B105" s="47">
        <f>'DAY6'!H105</f>
        <v>0</v>
      </c>
      <c r="C105" s="73">
        <v>0</v>
      </c>
      <c r="D105" s="74">
        <v>0</v>
      </c>
      <c r="E105" s="75">
        <v>0</v>
      </c>
      <c r="F105" s="72">
        <v>0</v>
      </c>
      <c r="G105" s="210">
        <v>0</v>
      </c>
      <c r="H105" s="49">
        <f>+(Table19[[#This Row],[OPENING ]]+Table19[[#This Row],[RECEIPTS]]+Table19[[#This Row],[RETURNS]])-(Table19[[#This Row],[EXCHANGED]]+Table19[[#This Row],[SALES]]+Table19[[#This Row],[ISSUES]])</f>
        <v>0</v>
      </c>
      <c r="I105" s="48"/>
      <c r="J105" s="76">
        <f t="shared" si="49"/>
        <v>0</v>
      </c>
      <c r="K105" s="48">
        <f>+'DAY6'!K105+'DAY7'!C105</f>
        <v>0</v>
      </c>
      <c r="L105" s="49">
        <f>+'DAY6'!L105+'DAY7'!D105</f>
        <v>0</v>
      </c>
      <c r="M105" s="50">
        <f>+'DAY6'!M105+'DAY7'!E105</f>
        <v>0</v>
      </c>
      <c r="N105" s="47">
        <f>+'DAY6'!N105+'DAY7'!F105</f>
        <v>0</v>
      </c>
      <c r="O105" s="209">
        <f>+'DAY6'!O105+'DAY7'!G105</f>
        <v>0</v>
      </c>
      <c r="P105" s="48">
        <f t="shared" si="43"/>
        <v>0</v>
      </c>
      <c r="Q105" s="49">
        <f t="shared" si="44"/>
        <v>0</v>
      </c>
      <c r="R105" s="50">
        <f t="shared" si="45"/>
        <v>0</v>
      </c>
      <c r="S105" s="47">
        <f t="shared" si="46"/>
        <v>0</v>
      </c>
      <c r="T105" s="209">
        <f t="shared" si="47"/>
        <v>0</v>
      </c>
      <c r="U105" s="52">
        <f t="shared" si="48"/>
        <v>0</v>
      </c>
    </row>
    <row r="106" spans="1:21" x14ac:dyDescent="0.25">
      <c r="A106" s="152" t="s">
        <v>124</v>
      </c>
      <c r="B106" s="47">
        <f>'DAY6'!H106</f>
        <v>31</v>
      </c>
      <c r="C106" s="73">
        <v>0</v>
      </c>
      <c r="D106" s="74">
        <v>0</v>
      </c>
      <c r="E106" s="75">
        <v>0</v>
      </c>
      <c r="F106" s="72">
        <v>0</v>
      </c>
      <c r="G106" s="210">
        <v>0</v>
      </c>
      <c r="H106" s="49">
        <f>+(Table19[[#This Row],[OPENING ]]+Table19[[#This Row],[RECEIPTS]]+Table19[[#This Row],[RETURNS]])-(Table19[[#This Row],[EXCHANGED]]+Table19[[#This Row],[SALES]]+Table19[[#This Row],[ISSUES]])</f>
        <v>31</v>
      </c>
      <c r="I106" s="48">
        <v>31</v>
      </c>
      <c r="J106" s="76">
        <f t="shared" si="49"/>
        <v>0</v>
      </c>
      <c r="K106" s="48">
        <f>+'DAY6'!K106+'DAY7'!C106</f>
        <v>0</v>
      </c>
      <c r="L106" s="49">
        <f>+'DAY6'!L106+'DAY7'!D106</f>
        <v>0</v>
      </c>
      <c r="M106" s="50">
        <f>+'DAY6'!M106+'DAY7'!E106</f>
        <v>0</v>
      </c>
      <c r="N106" s="47">
        <f>+'DAY6'!N106+'DAY7'!F106</f>
        <v>0</v>
      </c>
      <c r="O106" s="209">
        <f>+'DAY6'!O106+'DAY7'!G106</f>
        <v>0</v>
      </c>
      <c r="P106" s="48">
        <f t="shared" si="43"/>
        <v>0</v>
      </c>
      <c r="Q106" s="49">
        <f t="shared" si="44"/>
        <v>0</v>
      </c>
      <c r="R106" s="50">
        <f t="shared" si="45"/>
        <v>0</v>
      </c>
      <c r="S106" s="47">
        <f t="shared" si="46"/>
        <v>0</v>
      </c>
      <c r="T106" s="209">
        <f t="shared" si="47"/>
        <v>0</v>
      </c>
      <c r="U106" s="52">
        <f t="shared" si="48"/>
        <v>0</v>
      </c>
    </row>
    <row r="107" spans="1:21" ht="15.75" x14ac:dyDescent="0.3">
      <c r="A107" s="311" t="s">
        <v>89</v>
      </c>
      <c r="B107" s="47">
        <f>'DAY6'!H107</f>
        <v>0</v>
      </c>
      <c r="C107" s="73">
        <v>0</v>
      </c>
      <c r="D107" s="74">
        <v>0</v>
      </c>
      <c r="E107" s="75">
        <v>0</v>
      </c>
      <c r="F107" s="72">
        <v>0</v>
      </c>
      <c r="G107" s="210">
        <v>0</v>
      </c>
      <c r="H107" s="49">
        <f>+(Table19[[#This Row],[OPENING ]]+Table19[[#This Row],[RECEIPTS]]+Table19[[#This Row],[RETURNS]])-(Table19[[#This Row],[EXCHANGED]]+Table19[[#This Row],[SALES]]+Table19[[#This Row],[ISSUES]])</f>
        <v>0</v>
      </c>
      <c r="I107" s="48"/>
      <c r="J107" s="76">
        <f t="shared" si="49"/>
        <v>0</v>
      </c>
      <c r="K107" s="48">
        <f>+'DAY6'!K107+'DAY7'!C107</f>
        <v>0</v>
      </c>
      <c r="L107" s="49">
        <f>+'DAY6'!L107+'DAY7'!D107</f>
        <v>0</v>
      </c>
      <c r="M107" s="50">
        <f>+'DAY6'!M107+'DAY7'!E107</f>
        <v>0</v>
      </c>
      <c r="N107" s="47">
        <f>+'DAY6'!N107+'DAY7'!F107</f>
        <v>0</v>
      </c>
      <c r="O107" s="209">
        <f>+'DAY6'!O107+'DAY7'!G107</f>
        <v>0</v>
      </c>
      <c r="P107" s="48">
        <f t="shared" si="43"/>
        <v>0</v>
      </c>
      <c r="Q107" s="49">
        <f t="shared" si="44"/>
        <v>0</v>
      </c>
      <c r="R107" s="50">
        <f t="shared" si="45"/>
        <v>0</v>
      </c>
      <c r="S107" s="47">
        <f t="shared" si="46"/>
        <v>0</v>
      </c>
      <c r="T107" s="209">
        <f t="shared" si="47"/>
        <v>0</v>
      </c>
      <c r="U107" s="52">
        <f t="shared" si="48"/>
        <v>0</v>
      </c>
    </row>
    <row r="108" spans="1:21" x14ac:dyDescent="0.25">
      <c r="A108" s="193" t="s">
        <v>90</v>
      </c>
      <c r="B108" s="47">
        <f>'DAY6'!H108</f>
        <v>57</v>
      </c>
      <c r="C108" s="73">
        <v>0</v>
      </c>
      <c r="D108" s="74">
        <v>0</v>
      </c>
      <c r="E108" s="75">
        <v>0</v>
      </c>
      <c r="F108" s="72">
        <v>0</v>
      </c>
      <c r="G108" s="210">
        <v>0</v>
      </c>
      <c r="H108" s="49">
        <f>+(Table19[[#This Row],[OPENING ]]+Table19[[#This Row],[RECEIPTS]]+Table19[[#This Row],[RETURNS]])-(Table19[[#This Row],[EXCHANGED]]+Table19[[#This Row],[SALES]]+Table19[[#This Row],[ISSUES]])</f>
        <v>57</v>
      </c>
      <c r="I108" s="48">
        <v>57</v>
      </c>
      <c r="J108" s="76">
        <f t="shared" si="49"/>
        <v>0</v>
      </c>
      <c r="K108" s="48">
        <f>+'DAY6'!K108+'DAY7'!C108</f>
        <v>0</v>
      </c>
      <c r="L108" s="49">
        <f>+'DAY6'!L108+'DAY7'!D108</f>
        <v>0</v>
      </c>
      <c r="M108" s="50">
        <f>+'DAY6'!M108+'DAY7'!E108</f>
        <v>0</v>
      </c>
      <c r="N108" s="47">
        <f>+'DAY6'!N108+'DAY7'!F108</f>
        <v>0</v>
      </c>
      <c r="O108" s="209">
        <f>+'DAY6'!O108+'DAY7'!G108</f>
        <v>0</v>
      </c>
      <c r="P108" s="48">
        <f t="shared" si="43"/>
        <v>0</v>
      </c>
      <c r="Q108" s="49">
        <f t="shared" si="44"/>
        <v>0</v>
      </c>
      <c r="R108" s="50">
        <f t="shared" si="45"/>
        <v>0</v>
      </c>
      <c r="S108" s="47">
        <f t="shared" si="46"/>
        <v>0</v>
      </c>
      <c r="T108" s="209">
        <f t="shared" si="47"/>
        <v>0</v>
      </c>
      <c r="U108" s="52">
        <f t="shared" si="48"/>
        <v>0</v>
      </c>
    </row>
    <row r="109" spans="1:21" x14ac:dyDescent="0.25">
      <c r="A109" s="193" t="s">
        <v>91</v>
      </c>
      <c r="B109" s="47">
        <f>'DAY6'!H109</f>
        <v>345.3</v>
      </c>
      <c r="C109" s="73">
        <v>0</v>
      </c>
      <c r="D109" s="74">
        <v>0</v>
      </c>
      <c r="E109" s="75">
        <v>0</v>
      </c>
      <c r="F109" s="72">
        <v>0</v>
      </c>
      <c r="G109" s="210">
        <v>0</v>
      </c>
      <c r="H109" s="49">
        <f>+(Table19[[#This Row],[OPENING ]]+Table19[[#This Row],[RECEIPTS]]+Table19[[#This Row],[RETURNS]])-(Table19[[#This Row],[EXCHANGED]]+Table19[[#This Row],[SALES]]+Table19[[#This Row],[ISSUES]])</f>
        <v>345.3</v>
      </c>
      <c r="I109" s="48">
        <v>345.3</v>
      </c>
      <c r="J109" s="76">
        <f t="shared" si="49"/>
        <v>0</v>
      </c>
      <c r="K109" s="48">
        <f>+'DAY6'!K109+'DAY7'!C109</f>
        <v>0</v>
      </c>
      <c r="L109" s="49">
        <f>+'DAY6'!L109+'DAY7'!D109</f>
        <v>0</v>
      </c>
      <c r="M109" s="50">
        <f>+'DAY6'!M109+'DAY7'!E109</f>
        <v>0</v>
      </c>
      <c r="N109" s="47">
        <f>+'DAY6'!N109+'DAY7'!F109</f>
        <v>0</v>
      </c>
      <c r="O109" s="209">
        <f>+'DAY6'!O109+'DAY7'!G109</f>
        <v>0</v>
      </c>
      <c r="P109" s="48">
        <f t="shared" si="43"/>
        <v>0</v>
      </c>
      <c r="Q109" s="49">
        <f t="shared" si="44"/>
        <v>0</v>
      </c>
      <c r="R109" s="50">
        <f t="shared" si="45"/>
        <v>0</v>
      </c>
      <c r="S109" s="47">
        <f t="shared" si="46"/>
        <v>0</v>
      </c>
      <c r="T109" s="209">
        <f t="shared" si="47"/>
        <v>0</v>
      </c>
      <c r="U109" s="52">
        <f t="shared" si="48"/>
        <v>0</v>
      </c>
    </row>
    <row r="110" spans="1:21" x14ac:dyDescent="0.25">
      <c r="A110" s="193" t="s">
        <v>92</v>
      </c>
      <c r="B110" s="47">
        <f>'DAY6'!H110</f>
        <v>38</v>
      </c>
      <c r="C110" s="73">
        <v>0</v>
      </c>
      <c r="D110" s="74">
        <v>0</v>
      </c>
      <c r="E110" s="75">
        <v>0</v>
      </c>
      <c r="F110" s="72">
        <v>0</v>
      </c>
      <c r="G110" s="210">
        <v>0</v>
      </c>
      <c r="H110" s="49">
        <f>+(Table19[[#This Row],[OPENING ]]+Table19[[#This Row],[RECEIPTS]]+Table19[[#This Row],[RETURNS]])-(Table19[[#This Row],[EXCHANGED]]+Table19[[#This Row],[SALES]]+Table19[[#This Row],[ISSUES]])</f>
        <v>38</v>
      </c>
      <c r="I110" s="48">
        <v>38</v>
      </c>
      <c r="J110" s="76">
        <f t="shared" si="49"/>
        <v>0</v>
      </c>
      <c r="K110" s="48">
        <f>+'DAY6'!K110+'DAY7'!C110</f>
        <v>0</v>
      </c>
      <c r="L110" s="49">
        <f>+'DAY6'!L110+'DAY7'!D110</f>
        <v>0</v>
      </c>
      <c r="M110" s="50">
        <f>+'DAY6'!M110+'DAY7'!E110</f>
        <v>0</v>
      </c>
      <c r="N110" s="47">
        <f>+'DAY6'!N110+'DAY7'!F110</f>
        <v>0</v>
      </c>
      <c r="O110" s="209">
        <f>+'DAY6'!O110+'DAY7'!G110</f>
        <v>0</v>
      </c>
      <c r="P110" s="48">
        <f t="shared" si="43"/>
        <v>0</v>
      </c>
      <c r="Q110" s="49">
        <f t="shared" si="44"/>
        <v>0</v>
      </c>
      <c r="R110" s="50">
        <f t="shared" si="45"/>
        <v>0</v>
      </c>
      <c r="S110" s="47">
        <f t="shared" si="46"/>
        <v>0</v>
      </c>
      <c r="T110" s="209">
        <f t="shared" si="47"/>
        <v>0</v>
      </c>
      <c r="U110" s="52">
        <f t="shared" si="48"/>
        <v>0</v>
      </c>
    </row>
    <row r="111" spans="1:21" x14ac:dyDescent="0.25">
      <c r="A111" s="193" t="s">
        <v>94</v>
      </c>
      <c r="B111" s="47">
        <f>'DAY6'!H111</f>
        <v>0</v>
      </c>
      <c r="C111" s="73">
        <v>0</v>
      </c>
      <c r="D111" s="74">
        <v>0</v>
      </c>
      <c r="E111" s="75">
        <v>0</v>
      </c>
      <c r="F111" s="72">
        <v>0</v>
      </c>
      <c r="G111" s="210">
        <v>0</v>
      </c>
      <c r="H111" s="49">
        <f>+(Table19[[#This Row],[OPENING ]]+Table19[[#This Row],[RECEIPTS]]+Table19[[#This Row],[RETURNS]])-(Table19[[#This Row],[EXCHANGED]]+Table19[[#This Row],[SALES]]+Table19[[#This Row],[ISSUES]])</f>
        <v>0</v>
      </c>
      <c r="I111" s="48"/>
      <c r="J111" s="76">
        <f t="shared" si="49"/>
        <v>0</v>
      </c>
      <c r="K111" s="48">
        <f>+'DAY6'!K111+'DAY7'!C111</f>
        <v>0</v>
      </c>
      <c r="L111" s="49">
        <f>+'DAY6'!L111+'DAY7'!D111</f>
        <v>0</v>
      </c>
      <c r="M111" s="50">
        <f>+'DAY6'!M111+'DAY7'!E111</f>
        <v>0</v>
      </c>
      <c r="N111" s="47">
        <f>+'DAY6'!N111+'DAY7'!F111</f>
        <v>0</v>
      </c>
      <c r="O111" s="209">
        <f>+'DAY6'!O111+'DAY7'!G111</f>
        <v>0</v>
      </c>
      <c r="P111" s="48">
        <f t="shared" si="43"/>
        <v>0</v>
      </c>
      <c r="Q111" s="49">
        <f t="shared" si="44"/>
        <v>0</v>
      </c>
      <c r="R111" s="50">
        <f t="shared" si="45"/>
        <v>0</v>
      </c>
      <c r="S111" s="47">
        <f t="shared" si="46"/>
        <v>0</v>
      </c>
      <c r="T111" s="209">
        <f t="shared" si="47"/>
        <v>0</v>
      </c>
      <c r="U111" s="52">
        <f t="shared" si="48"/>
        <v>0</v>
      </c>
    </row>
    <row r="112" spans="1:21" x14ac:dyDescent="0.25">
      <c r="A112" s="193" t="s">
        <v>93</v>
      </c>
      <c r="B112" s="47">
        <f>'DAY6'!H112</f>
        <v>0</v>
      </c>
      <c r="C112" s="73">
        <v>0</v>
      </c>
      <c r="D112" s="74">
        <v>0</v>
      </c>
      <c r="E112" s="75">
        <v>0</v>
      </c>
      <c r="F112" s="72">
        <v>0</v>
      </c>
      <c r="G112" s="210">
        <v>0</v>
      </c>
      <c r="H112" s="49">
        <f>+(Table19[[#This Row],[OPENING ]]+Table19[[#This Row],[RECEIPTS]]+Table19[[#This Row],[RETURNS]])-(Table19[[#This Row],[EXCHANGED]]+Table19[[#This Row],[SALES]]+Table19[[#This Row],[ISSUES]])</f>
        <v>0</v>
      </c>
      <c r="I112" s="48"/>
      <c r="J112" s="76">
        <f t="shared" si="49"/>
        <v>0</v>
      </c>
      <c r="K112" s="48">
        <f>+'DAY6'!K112+'DAY7'!C112</f>
        <v>0</v>
      </c>
      <c r="L112" s="49">
        <f>+'DAY6'!L112+'DAY7'!D112</f>
        <v>0</v>
      </c>
      <c r="M112" s="50">
        <f>+'DAY6'!M112+'DAY7'!E112</f>
        <v>0</v>
      </c>
      <c r="N112" s="47">
        <f>+'DAY6'!N112+'DAY7'!F112</f>
        <v>0</v>
      </c>
      <c r="O112" s="209">
        <f>+'DAY6'!O112+'DAY7'!G112</f>
        <v>0</v>
      </c>
      <c r="P112" s="48">
        <f t="shared" si="43"/>
        <v>0</v>
      </c>
      <c r="Q112" s="49">
        <f t="shared" si="44"/>
        <v>0</v>
      </c>
      <c r="R112" s="50">
        <f t="shared" si="45"/>
        <v>0</v>
      </c>
      <c r="S112" s="47">
        <f t="shared" si="46"/>
        <v>0</v>
      </c>
      <c r="T112" s="209">
        <f t="shared" si="47"/>
        <v>0</v>
      </c>
      <c r="U112" s="52">
        <f t="shared" si="48"/>
        <v>0</v>
      </c>
    </row>
    <row r="113" spans="1:21" x14ac:dyDescent="0.25">
      <c r="A113" s="193" t="s">
        <v>159</v>
      </c>
      <c r="B113" s="47">
        <f>'DAY6'!H113</f>
        <v>0</v>
      </c>
      <c r="C113" s="73">
        <v>0</v>
      </c>
      <c r="D113" s="74">
        <v>0</v>
      </c>
      <c r="E113" s="75">
        <v>0</v>
      </c>
      <c r="F113" s="72">
        <v>0</v>
      </c>
      <c r="G113" s="210">
        <v>0</v>
      </c>
      <c r="H113" s="49">
        <f>+(Table19[[#This Row],[OPENING ]]+Table19[[#This Row],[RECEIPTS]]+Table19[[#This Row],[RETURNS]])-(Table19[[#This Row],[EXCHANGED]]+Table19[[#This Row],[SALES]]+Table19[[#This Row],[ISSUES]])</f>
        <v>0</v>
      </c>
      <c r="I113" s="48"/>
      <c r="J113" s="76">
        <f t="shared" si="49"/>
        <v>0</v>
      </c>
      <c r="K113" s="48">
        <f>+'DAY6'!K113+'DAY7'!C113</f>
        <v>0</v>
      </c>
      <c r="L113" s="49">
        <f>+'DAY6'!L113+'DAY7'!D113</f>
        <v>0</v>
      </c>
      <c r="M113" s="50">
        <f>+'DAY6'!M113+'DAY7'!E113</f>
        <v>0</v>
      </c>
      <c r="N113" s="47">
        <f>+'DAY6'!N113+'DAY7'!F113</f>
        <v>0</v>
      </c>
      <c r="O113" s="209">
        <f>+'DAY6'!O113+'DAY7'!G113</f>
        <v>0</v>
      </c>
      <c r="P113" s="48">
        <f t="shared" si="43"/>
        <v>0</v>
      </c>
      <c r="Q113" s="49">
        <f t="shared" si="44"/>
        <v>0</v>
      </c>
      <c r="R113" s="50">
        <f t="shared" si="45"/>
        <v>0</v>
      </c>
      <c r="S113" s="47">
        <f t="shared" si="46"/>
        <v>0</v>
      </c>
      <c r="T113" s="209">
        <f t="shared" si="47"/>
        <v>0</v>
      </c>
      <c r="U113" s="52">
        <f t="shared" si="48"/>
        <v>0</v>
      </c>
    </row>
    <row r="114" spans="1:21" ht="15.75" thickBot="1" x14ac:dyDescent="0.3">
      <c r="A114" s="193" t="s">
        <v>107</v>
      </c>
      <c r="B114" s="47">
        <f>'DAY6'!H114</f>
        <v>0</v>
      </c>
      <c r="C114" s="73">
        <v>0</v>
      </c>
      <c r="D114" s="74">
        <v>0</v>
      </c>
      <c r="E114" s="75">
        <v>0</v>
      </c>
      <c r="F114" s="72">
        <v>0</v>
      </c>
      <c r="G114" s="210">
        <v>0</v>
      </c>
      <c r="H114" s="49">
        <f>+(Table19[[#This Row],[OPENING ]]+Table19[[#This Row],[RECEIPTS]]+Table19[[#This Row],[RETURNS]])-(Table19[[#This Row],[EXCHANGED]]+Table19[[#This Row],[SALES]]+Table19[[#This Row],[ISSUES]])</f>
        <v>0</v>
      </c>
      <c r="I114" s="48"/>
      <c r="J114" s="76">
        <f t="shared" si="49"/>
        <v>0</v>
      </c>
      <c r="K114" s="48">
        <f>+'DAY6'!K114+'DAY7'!C114</f>
        <v>0</v>
      </c>
      <c r="L114" s="49">
        <f>+'DAY6'!L114+'DAY7'!D114</f>
        <v>0</v>
      </c>
      <c r="M114" s="50">
        <f>+'DAY6'!M114+'DAY7'!E114</f>
        <v>0</v>
      </c>
      <c r="N114" s="47">
        <f>+'DAY6'!N114+'DAY7'!F114</f>
        <v>0</v>
      </c>
      <c r="O114" s="209">
        <f>+'DAY6'!O114+'DAY7'!G114</f>
        <v>0</v>
      </c>
      <c r="P114" s="48">
        <f t="shared" si="43"/>
        <v>0</v>
      </c>
      <c r="Q114" s="49">
        <f t="shared" si="44"/>
        <v>0</v>
      </c>
      <c r="R114" s="50">
        <f t="shared" si="45"/>
        <v>0</v>
      </c>
      <c r="S114" s="47">
        <f t="shared" si="46"/>
        <v>0</v>
      </c>
      <c r="T114" s="209">
        <f t="shared" si="47"/>
        <v>0</v>
      </c>
      <c r="U114" s="52">
        <f t="shared" si="48"/>
        <v>0</v>
      </c>
    </row>
    <row r="115" spans="1:21" ht="17.25" thickBot="1" x14ac:dyDescent="0.35">
      <c r="A115" s="85" t="s">
        <v>55</v>
      </c>
      <c r="B115" s="86">
        <f>SUM(B76:B114)</f>
        <v>8177.0300000000007</v>
      </c>
      <c r="C115" s="87">
        <f t="shared" ref="C115:U115" si="50">SUM(C76:C114)</f>
        <v>0</v>
      </c>
      <c r="D115" s="88">
        <f t="shared" si="50"/>
        <v>0</v>
      </c>
      <c r="E115" s="89">
        <f t="shared" si="50"/>
        <v>0</v>
      </c>
      <c r="F115" s="86">
        <f t="shared" si="50"/>
        <v>0</v>
      </c>
      <c r="G115" s="213">
        <f t="shared" si="50"/>
        <v>467</v>
      </c>
      <c r="H115" s="88">
        <f t="shared" si="50"/>
        <v>7710.0300000000007</v>
      </c>
      <c r="I115" s="87">
        <f t="shared" si="50"/>
        <v>7710.0300000000007</v>
      </c>
      <c r="J115" s="90">
        <f t="shared" si="50"/>
        <v>0</v>
      </c>
      <c r="K115" s="87">
        <f t="shared" si="50"/>
        <v>0</v>
      </c>
      <c r="L115" s="88">
        <f t="shared" si="50"/>
        <v>276</v>
      </c>
      <c r="M115" s="89">
        <f t="shared" si="50"/>
        <v>0</v>
      </c>
      <c r="N115" s="86">
        <f t="shared" si="50"/>
        <v>0</v>
      </c>
      <c r="O115" s="213">
        <f t="shared" si="50"/>
        <v>2169.88</v>
      </c>
      <c r="P115" s="87">
        <f t="shared" si="50"/>
        <v>0</v>
      </c>
      <c r="Q115" s="88">
        <f t="shared" si="50"/>
        <v>39.428571428571431</v>
      </c>
      <c r="R115" s="89">
        <f t="shared" si="50"/>
        <v>0</v>
      </c>
      <c r="S115" s="86">
        <f t="shared" si="50"/>
        <v>0</v>
      </c>
      <c r="T115" s="213">
        <f t="shared" si="50"/>
        <v>309.98285714285714</v>
      </c>
      <c r="U115" s="89">
        <f t="shared" si="50"/>
        <v>9.0741808794045742</v>
      </c>
    </row>
    <row r="116" spans="1:21" x14ac:dyDescent="0.25">
      <c r="A116" s="78"/>
      <c r="B116" s="79"/>
      <c r="C116" s="80"/>
      <c r="D116" s="81"/>
      <c r="E116" s="82"/>
      <c r="F116" s="79"/>
      <c r="G116" s="212"/>
      <c r="H116" s="81"/>
      <c r="I116" s="80"/>
      <c r="J116" s="83">
        <f t="shared" si="0"/>
        <v>0</v>
      </c>
      <c r="K116" s="80"/>
      <c r="L116" s="81"/>
      <c r="M116" s="82"/>
      <c r="N116" s="79"/>
      <c r="O116" s="212"/>
      <c r="P116" s="80"/>
      <c r="Q116" s="81"/>
      <c r="R116" s="82"/>
      <c r="S116" s="79"/>
      <c r="T116" s="212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209"/>
      <c r="H117" s="49"/>
      <c r="I117" s="48"/>
      <c r="J117" s="51">
        <f t="shared" si="0"/>
        <v>0</v>
      </c>
      <c r="K117" s="48"/>
      <c r="L117" s="49"/>
      <c r="M117" s="50"/>
      <c r="N117" s="47"/>
      <c r="O117" s="209"/>
      <c r="P117" s="48"/>
      <c r="Q117" s="49"/>
      <c r="R117" s="50"/>
      <c r="S117" s="47"/>
      <c r="T117" s="209"/>
      <c r="U117" s="54"/>
    </row>
    <row r="118" spans="1:21" ht="15.75" x14ac:dyDescent="0.3">
      <c r="A118" s="309" t="s">
        <v>97</v>
      </c>
      <c r="B118" s="47">
        <f>'DAY6'!H118</f>
        <v>0</v>
      </c>
      <c r="C118" s="48">
        <v>0</v>
      </c>
      <c r="D118" s="49">
        <v>0</v>
      </c>
      <c r="E118" s="50">
        <v>0</v>
      </c>
      <c r="F118" s="47">
        <v>0</v>
      </c>
      <c r="G118" s="209">
        <v>0</v>
      </c>
      <c r="H118" s="49">
        <f>+(Table19[[#This Row],[OPENING ]]+Table19[[#This Row],[RECEIPTS]]+Table19[[#This Row],[RETURNS]])-(Table19[[#This Row],[EXCHANGED]]+Table19[[#This Row],[SALES]]+Table19[[#This Row],[ISSUES]])</f>
        <v>0</v>
      </c>
      <c r="I118" s="48">
        <v>0</v>
      </c>
      <c r="J118" s="51">
        <f t="shared" si="0"/>
        <v>0</v>
      </c>
      <c r="K118" s="48">
        <f>+'DAY6'!K118+'DAY7'!C118</f>
        <v>0</v>
      </c>
      <c r="L118" s="49">
        <f>+'DAY6'!L118+'DAY7'!D118</f>
        <v>19.5</v>
      </c>
      <c r="M118" s="50">
        <f>+'DAY6'!M118+'DAY7'!E118</f>
        <v>0</v>
      </c>
      <c r="N118" s="47">
        <f>+'DAY6'!N118+'DAY7'!F118</f>
        <v>0</v>
      </c>
      <c r="O118" s="209">
        <f>+'DAY6'!O118+'DAY7'!G118</f>
        <v>0</v>
      </c>
      <c r="P118" s="48">
        <f t="shared" ref="P118" si="51">+K118/7</f>
        <v>0</v>
      </c>
      <c r="Q118" s="49">
        <f t="shared" ref="Q118" si="52">+L118/7</f>
        <v>2.7857142857142856</v>
      </c>
      <c r="R118" s="50">
        <f t="shared" ref="R118" si="53">+M118/7</f>
        <v>0</v>
      </c>
      <c r="S118" s="47">
        <f t="shared" ref="S118" si="54">+N118/7</f>
        <v>0</v>
      </c>
      <c r="T118" s="209">
        <f t="shared" ref="T118" si="55">+O118/7</f>
        <v>0</v>
      </c>
      <c r="U118" s="52">
        <f t="shared" ref="U118" si="56">IFERROR(+H118/(P118+Q118+R118+S118+T118),0)</f>
        <v>0</v>
      </c>
    </row>
    <row r="119" spans="1:21" x14ac:dyDescent="0.25">
      <c r="A119" s="152" t="s">
        <v>179</v>
      </c>
      <c r="B119" s="47">
        <f>'DAY6'!H119</f>
        <v>19.5</v>
      </c>
      <c r="C119" s="48">
        <v>0</v>
      </c>
      <c r="D119" s="49">
        <v>0</v>
      </c>
      <c r="E119" s="50">
        <v>0</v>
      </c>
      <c r="F119" s="47">
        <v>0</v>
      </c>
      <c r="G119" s="209">
        <v>0</v>
      </c>
      <c r="H119" s="49">
        <f>+(Table19[[#This Row],[OPENING ]]+Table19[[#This Row],[RECEIPTS]]+Table19[[#This Row],[RETURNS]])-(Table19[[#This Row],[EXCHANGED]]+Table19[[#This Row],[SALES]]+Table19[[#This Row],[ISSUES]])</f>
        <v>19.5</v>
      </c>
      <c r="I119" s="48">
        <v>19.5</v>
      </c>
      <c r="J119" s="51">
        <f t="shared" si="0"/>
        <v>0</v>
      </c>
      <c r="K119" s="48">
        <f>+'DAY6'!K119+'DAY7'!C119</f>
        <v>0</v>
      </c>
      <c r="L119" s="49">
        <f>+'DAY6'!L119+'DAY7'!D119</f>
        <v>0</v>
      </c>
      <c r="M119" s="50">
        <f>+'DAY6'!M119+'DAY7'!E119</f>
        <v>0</v>
      </c>
      <c r="N119" s="47">
        <f>+'DAY6'!N119+'DAY7'!F119</f>
        <v>0</v>
      </c>
      <c r="O119" s="209">
        <f>+'DAY6'!O119+'DAY7'!G119</f>
        <v>0</v>
      </c>
      <c r="P119" s="48">
        <f t="shared" ref="P119:P156" si="57">+K119/7</f>
        <v>0</v>
      </c>
      <c r="Q119" s="49">
        <f t="shared" ref="Q119:Q156" si="58">+L119/7</f>
        <v>0</v>
      </c>
      <c r="R119" s="50">
        <f t="shared" ref="R119:R156" si="59">+M119/7</f>
        <v>0</v>
      </c>
      <c r="S119" s="47">
        <f t="shared" ref="S119:S156" si="60">+N119/7</f>
        <v>0</v>
      </c>
      <c r="T119" s="209">
        <f t="shared" ref="T119:T156" si="61">+O119/7</f>
        <v>0</v>
      </c>
      <c r="U119" s="52">
        <f t="shared" ref="U119:U156" si="62">IFERROR(+H119/(P119+Q119+R119+S119+T119),0)</f>
        <v>0</v>
      </c>
    </row>
    <row r="120" spans="1:21" x14ac:dyDescent="0.25">
      <c r="A120" s="152" t="s">
        <v>130</v>
      </c>
      <c r="B120" s="47">
        <f>'DAY6'!H120</f>
        <v>5</v>
      </c>
      <c r="C120" s="48">
        <v>0</v>
      </c>
      <c r="D120" s="49">
        <v>0</v>
      </c>
      <c r="E120" s="50">
        <v>0</v>
      </c>
      <c r="F120" s="47">
        <v>0</v>
      </c>
      <c r="G120" s="209">
        <v>0</v>
      </c>
      <c r="H120" s="49">
        <f>+(Table19[[#This Row],[OPENING ]]+Table19[[#This Row],[RECEIPTS]]+Table19[[#This Row],[RETURNS]])-(Table19[[#This Row],[EXCHANGED]]+Table19[[#This Row],[SALES]]+Table19[[#This Row],[ISSUES]])</f>
        <v>5</v>
      </c>
      <c r="I120" s="48">
        <v>5</v>
      </c>
      <c r="J120" s="51">
        <f t="shared" si="0"/>
        <v>0</v>
      </c>
      <c r="K120" s="48">
        <f>+'DAY6'!K120+'DAY7'!C120</f>
        <v>0</v>
      </c>
      <c r="L120" s="49">
        <f>+'DAY6'!L120+'DAY7'!D120</f>
        <v>0</v>
      </c>
      <c r="M120" s="50">
        <f>+'DAY6'!M120+'DAY7'!E120</f>
        <v>0</v>
      </c>
      <c r="N120" s="47">
        <f>+'DAY6'!N120+'DAY7'!F120</f>
        <v>0</v>
      </c>
      <c r="O120" s="209">
        <f>+'DAY6'!O120+'DAY7'!G120</f>
        <v>0</v>
      </c>
      <c r="P120" s="48">
        <f t="shared" si="57"/>
        <v>0</v>
      </c>
      <c r="Q120" s="49">
        <f t="shared" si="58"/>
        <v>0</v>
      </c>
      <c r="R120" s="50">
        <f t="shared" si="59"/>
        <v>0</v>
      </c>
      <c r="S120" s="47">
        <f t="shared" si="60"/>
        <v>0</v>
      </c>
      <c r="T120" s="209">
        <f t="shared" si="61"/>
        <v>0</v>
      </c>
      <c r="U120" s="52">
        <f t="shared" si="62"/>
        <v>0</v>
      </c>
    </row>
    <row r="121" spans="1:21" x14ac:dyDescent="0.25">
      <c r="A121" s="152" t="s">
        <v>67</v>
      </c>
      <c r="B121" s="47">
        <f>'DAY6'!H121</f>
        <v>0</v>
      </c>
      <c r="C121" s="48">
        <v>0</v>
      </c>
      <c r="D121" s="49">
        <v>0</v>
      </c>
      <c r="E121" s="50">
        <v>0</v>
      </c>
      <c r="F121" s="47">
        <v>0</v>
      </c>
      <c r="G121" s="209">
        <v>0</v>
      </c>
      <c r="H121" s="49">
        <f>+(Table19[[#This Row],[OPENING ]]+Table19[[#This Row],[RECEIPTS]]+Table19[[#This Row],[RETURNS]])-(Table19[[#This Row],[EXCHANGED]]+Table19[[#This Row],[SALES]]+Table19[[#This Row],[ISSUES]])</f>
        <v>0</v>
      </c>
      <c r="I121" s="48"/>
      <c r="J121" s="51">
        <f t="shared" si="0"/>
        <v>0</v>
      </c>
      <c r="K121" s="48">
        <f>+'DAY6'!K121+'DAY7'!C121</f>
        <v>0</v>
      </c>
      <c r="L121" s="49">
        <f>+'DAY6'!L121+'DAY7'!D121</f>
        <v>0</v>
      </c>
      <c r="M121" s="50">
        <f>+'DAY6'!M121+'DAY7'!E121</f>
        <v>0</v>
      </c>
      <c r="N121" s="47">
        <f>+'DAY6'!N121+'DAY7'!F121</f>
        <v>0</v>
      </c>
      <c r="O121" s="209">
        <f>+'DAY6'!O121+'DAY7'!G121</f>
        <v>0</v>
      </c>
      <c r="P121" s="48">
        <f t="shared" si="57"/>
        <v>0</v>
      </c>
      <c r="Q121" s="49">
        <f t="shared" si="58"/>
        <v>0</v>
      </c>
      <c r="R121" s="50">
        <f t="shared" si="59"/>
        <v>0</v>
      </c>
      <c r="S121" s="47">
        <f t="shared" si="60"/>
        <v>0</v>
      </c>
      <c r="T121" s="209">
        <f t="shared" si="61"/>
        <v>0</v>
      </c>
      <c r="U121" s="52">
        <f t="shared" si="62"/>
        <v>0</v>
      </c>
    </row>
    <row r="122" spans="1:21" x14ac:dyDescent="0.25">
      <c r="A122" s="152" t="s">
        <v>66</v>
      </c>
      <c r="B122" s="47">
        <f>'DAY6'!H122</f>
        <v>4</v>
      </c>
      <c r="C122" s="48">
        <v>0</v>
      </c>
      <c r="D122" s="49">
        <v>0</v>
      </c>
      <c r="E122" s="50">
        <v>0</v>
      </c>
      <c r="F122" s="47">
        <v>0</v>
      </c>
      <c r="G122" s="209">
        <v>0</v>
      </c>
      <c r="H122" s="49">
        <f>+(Table19[[#This Row],[OPENING ]]+Table19[[#This Row],[RECEIPTS]]+Table19[[#This Row],[RETURNS]])-(Table19[[#This Row],[EXCHANGED]]+Table19[[#This Row],[SALES]]+Table19[[#This Row],[ISSUES]])</f>
        <v>4</v>
      </c>
      <c r="I122" s="48">
        <v>4</v>
      </c>
      <c r="J122" s="51">
        <f t="shared" si="0"/>
        <v>0</v>
      </c>
      <c r="K122" s="48">
        <f>+'DAY6'!K122+'DAY7'!C122</f>
        <v>0</v>
      </c>
      <c r="L122" s="49">
        <f>+'DAY6'!L122+'DAY7'!D122</f>
        <v>0</v>
      </c>
      <c r="M122" s="50">
        <f>+'DAY6'!M122+'DAY7'!E122</f>
        <v>0</v>
      </c>
      <c r="N122" s="47">
        <f>+'DAY6'!N122+'DAY7'!F122</f>
        <v>0</v>
      </c>
      <c r="O122" s="209">
        <f>+'DAY6'!O122+'DAY7'!G122</f>
        <v>0</v>
      </c>
      <c r="P122" s="48">
        <f t="shared" si="57"/>
        <v>0</v>
      </c>
      <c r="Q122" s="49">
        <f t="shared" si="58"/>
        <v>0</v>
      </c>
      <c r="R122" s="50">
        <f t="shared" si="59"/>
        <v>0</v>
      </c>
      <c r="S122" s="47">
        <f t="shared" si="60"/>
        <v>0</v>
      </c>
      <c r="T122" s="209">
        <f t="shared" si="61"/>
        <v>0</v>
      </c>
      <c r="U122" s="52">
        <f t="shared" si="62"/>
        <v>0</v>
      </c>
    </row>
    <row r="123" spans="1:21" x14ac:dyDescent="0.25">
      <c r="A123" s="152" t="s">
        <v>68</v>
      </c>
      <c r="B123" s="47">
        <f>'DAY6'!H123</f>
        <v>106</v>
      </c>
      <c r="C123" s="48">
        <v>0</v>
      </c>
      <c r="D123" s="49">
        <v>0</v>
      </c>
      <c r="E123" s="50">
        <v>0</v>
      </c>
      <c r="F123" s="47">
        <v>0</v>
      </c>
      <c r="G123" s="209">
        <v>0</v>
      </c>
      <c r="H123" s="49">
        <f>+(Table19[[#This Row],[OPENING ]]+Table19[[#This Row],[RECEIPTS]]+Table19[[#This Row],[RETURNS]])-(Table19[[#This Row],[EXCHANGED]]+Table19[[#This Row],[SALES]]+Table19[[#This Row],[ISSUES]])</f>
        <v>106</v>
      </c>
      <c r="I123" s="48">
        <v>106</v>
      </c>
      <c r="J123" s="51">
        <f t="shared" si="0"/>
        <v>0</v>
      </c>
      <c r="K123" s="48">
        <f>+'DAY6'!K123+'DAY7'!C123</f>
        <v>0</v>
      </c>
      <c r="L123" s="49">
        <f>+'DAY6'!L123+'DAY7'!D123</f>
        <v>0</v>
      </c>
      <c r="M123" s="50">
        <f>+'DAY6'!M123+'DAY7'!E123</f>
        <v>0</v>
      </c>
      <c r="N123" s="47">
        <f>+'DAY6'!N123+'DAY7'!F123</f>
        <v>0</v>
      </c>
      <c r="O123" s="209">
        <f>+'DAY6'!O123+'DAY7'!G123</f>
        <v>0</v>
      </c>
      <c r="P123" s="48">
        <f t="shared" si="57"/>
        <v>0</v>
      </c>
      <c r="Q123" s="49">
        <f t="shared" si="58"/>
        <v>0</v>
      </c>
      <c r="R123" s="50">
        <f t="shared" si="59"/>
        <v>0</v>
      </c>
      <c r="S123" s="47">
        <f t="shared" si="60"/>
        <v>0</v>
      </c>
      <c r="T123" s="209">
        <f t="shared" si="61"/>
        <v>0</v>
      </c>
      <c r="U123" s="52">
        <f t="shared" si="62"/>
        <v>0</v>
      </c>
    </row>
    <row r="124" spans="1:21" x14ac:dyDescent="0.25">
      <c r="A124" s="152" t="s">
        <v>69</v>
      </c>
      <c r="B124" s="47">
        <f>'DAY6'!H124</f>
        <v>5</v>
      </c>
      <c r="C124" s="48">
        <v>0</v>
      </c>
      <c r="D124" s="49">
        <v>0</v>
      </c>
      <c r="E124" s="50">
        <v>0</v>
      </c>
      <c r="F124" s="47">
        <v>0</v>
      </c>
      <c r="G124" s="209">
        <v>0</v>
      </c>
      <c r="H124" s="49">
        <f>+(Table19[[#This Row],[OPENING ]]+Table19[[#This Row],[RECEIPTS]]+Table19[[#This Row],[RETURNS]])-(Table19[[#This Row],[EXCHANGED]]+Table19[[#This Row],[SALES]]+Table19[[#This Row],[ISSUES]])</f>
        <v>5</v>
      </c>
      <c r="I124" s="48">
        <v>5</v>
      </c>
      <c r="J124" s="51">
        <f t="shared" si="0"/>
        <v>0</v>
      </c>
      <c r="K124" s="48">
        <f>+'DAY6'!K124+'DAY7'!C124</f>
        <v>0</v>
      </c>
      <c r="L124" s="49">
        <f>+'DAY6'!L124+'DAY7'!D124</f>
        <v>0</v>
      </c>
      <c r="M124" s="50">
        <f>+'DAY6'!M124+'DAY7'!E124</f>
        <v>0</v>
      </c>
      <c r="N124" s="47">
        <f>+'DAY6'!N124+'DAY7'!F124</f>
        <v>0</v>
      </c>
      <c r="O124" s="209">
        <f>+'DAY6'!O124+'DAY7'!G124</f>
        <v>0</v>
      </c>
      <c r="P124" s="48">
        <f t="shared" si="57"/>
        <v>0</v>
      </c>
      <c r="Q124" s="49">
        <f t="shared" si="58"/>
        <v>0</v>
      </c>
      <c r="R124" s="50">
        <f t="shared" si="59"/>
        <v>0</v>
      </c>
      <c r="S124" s="47">
        <f t="shared" si="60"/>
        <v>0</v>
      </c>
      <c r="T124" s="209">
        <f t="shared" si="61"/>
        <v>0</v>
      </c>
      <c r="U124" s="52">
        <f t="shared" si="62"/>
        <v>0</v>
      </c>
    </row>
    <row r="125" spans="1:21" x14ac:dyDescent="0.25">
      <c r="A125" s="152" t="s">
        <v>70</v>
      </c>
      <c r="B125" s="47">
        <f>'DAY6'!H125</f>
        <v>0</v>
      </c>
      <c r="C125" s="48">
        <v>0</v>
      </c>
      <c r="D125" s="49">
        <v>0</v>
      </c>
      <c r="E125" s="50">
        <v>0</v>
      </c>
      <c r="F125" s="47">
        <v>0</v>
      </c>
      <c r="G125" s="209">
        <v>0</v>
      </c>
      <c r="H125" s="49">
        <f>+(Table19[[#This Row],[OPENING ]]+Table19[[#This Row],[RECEIPTS]]+Table19[[#This Row],[RETURNS]])-(Table19[[#This Row],[EXCHANGED]]+Table19[[#This Row],[SALES]]+Table19[[#This Row],[ISSUES]])</f>
        <v>0</v>
      </c>
      <c r="I125" s="48"/>
      <c r="J125" s="51">
        <f t="shared" si="0"/>
        <v>0</v>
      </c>
      <c r="K125" s="48">
        <f>+'DAY6'!K125+'DAY7'!C125</f>
        <v>0</v>
      </c>
      <c r="L125" s="49">
        <f>+'DAY6'!L125+'DAY7'!D125</f>
        <v>0</v>
      </c>
      <c r="M125" s="50">
        <f>+'DAY6'!M125+'DAY7'!E125</f>
        <v>0</v>
      </c>
      <c r="N125" s="47">
        <f>+'DAY6'!N125+'DAY7'!F125</f>
        <v>0</v>
      </c>
      <c r="O125" s="209">
        <f>+'DAY6'!O125+'DAY7'!G125</f>
        <v>0</v>
      </c>
      <c r="P125" s="48">
        <f t="shared" si="57"/>
        <v>0</v>
      </c>
      <c r="Q125" s="49">
        <f t="shared" si="58"/>
        <v>0</v>
      </c>
      <c r="R125" s="50">
        <f t="shared" si="59"/>
        <v>0</v>
      </c>
      <c r="S125" s="47">
        <f t="shared" si="60"/>
        <v>0</v>
      </c>
      <c r="T125" s="209">
        <f t="shared" si="61"/>
        <v>0</v>
      </c>
      <c r="U125" s="52">
        <f t="shared" si="62"/>
        <v>0</v>
      </c>
    </row>
    <row r="126" spans="1:21" x14ac:dyDescent="0.25">
      <c r="A126" s="152" t="s">
        <v>33</v>
      </c>
      <c r="B126" s="47">
        <f>'DAY6'!H126</f>
        <v>0</v>
      </c>
      <c r="C126" s="48">
        <v>0</v>
      </c>
      <c r="D126" s="49">
        <v>0</v>
      </c>
      <c r="E126" s="50">
        <v>0</v>
      </c>
      <c r="F126" s="47">
        <v>0</v>
      </c>
      <c r="G126" s="209">
        <v>0</v>
      </c>
      <c r="H126" s="49">
        <f>+(Table19[[#This Row],[OPENING ]]+Table19[[#This Row],[RECEIPTS]]+Table19[[#This Row],[RETURNS]])-(Table19[[#This Row],[EXCHANGED]]+Table19[[#This Row],[SALES]]+Table19[[#This Row],[ISSUES]])</f>
        <v>0</v>
      </c>
      <c r="I126" s="48"/>
      <c r="J126" s="51">
        <f t="shared" si="0"/>
        <v>0</v>
      </c>
      <c r="K126" s="48">
        <f>+'DAY6'!K126+'DAY7'!C126</f>
        <v>0</v>
      </c>
      <c r="L126" s="49">
        <f>+'DAY6'!L126+'DAY7'!D126</f>
        <v>0</v>
      </c>
      <c r="M126" s="50">
        <f>+'DAY6'!M126+'DAY7'!E126</f>
        <v>0</v>
      </c>
      <c r="N126" s="47">
        <f>+'DAY6'!N126+'DAY7'!F126</f>
        <v>0</v>
      </c>
      <c r="O126" s="209">
        <f>+'DAY6'!O126+'DAY7'!G126</f>
        <v>0</v>
      </c>
      <c r="P126" s="48">
        <f t="shared" si="57"/>
        <v>0</v>
      </c>
      <c r="Q126" s="49">
        <f t="shared" si="58"/>
        <v>0</v>
      </c>
      <c r="R126" s="50">
        <f t="shared" si="59"/>
        <v>0</v>
      </c>
      <c r="S126" s="47">
        <f t="shared" si="60"/>
        <v>0</v>
      </c>
      <c r="T126" s="209">
        <f t="shared" si="61"/>
        <v>0</v>
      </c>
      <c r="U126" s="52">
        <f t="shared" si="62"/>
        <v>0</v>
      </c>
    </row>
    <row r="127" spans="1:21" x14ac:dyDescent="0.25">
      <c r="A127" s="152" t="s">
        <v>96</v>
      </c>
      <c r="B127" s="47">
        <f>'DAY6'!H127</f>
        <v>14.1</v>
      </c>
      <c r="C127" s="48">
        <v>0</v>
      </c>
      <c r="D127" s="49">
        <v>0</v>
      </c>
      <c r="E127" s="50">
        <v>0</v>
      </c>
      <c r="F127" s="47">
        <v>0</v>
      </c>
      <c r="G127" s="209">
        <v>0</v>
      </c>
      <c r="H127" s="49">
        <f>+(Table19[[#This Row],[OPENING ]]+Table19[[#This Row],[RECEIPTS]]+Table19[[#This Row],[RETURNS]])-(Table19[[#This Row],[EXCHANGED]]+Table19[[#This Row],[SALES]]+Table19[[#This Row],[ISSUES]])</f>
        <v>14.1</v>
      </c>
      <c r="I127" s="48">
        <v>14.1</v>
      </c>
      <c r="J127" s="51">
        <f t="shared" si="0"/>
        <v>0</v>
      </c>
      <c r="K127" s="48">
        <f>+'DAY6'!K127+'DAY7'!C127</f>
        <v>0</v>
      </c>
      <c r="L127" s="49">
        <f>+'DAY6'!L127+'DAY7'!D127</f>
        <v>0</v>
      </c>
      <c r="M127" s="50">
        <f>+'DAY6'!M127+'DAY7'!E127</f>
        <v>0</v>
      </c>
      <c r="N127" s="47">
        <f>+'DAY6'!N127+'DAY7'!F127</f>
        <v>0</v>
      </c>
      <c r="O127" s="209">
        <f>+'DAY6'!O127+'DAY7'!G127</f>
        <v>0</v>
      </c>
      <c r="P127" s="48">
        <f t="shared" si="57"/>
        <v>0</v>
      </c>
      <c r="Q127" s="49">
        <f t="shared" si="58"/>
        <v>0</v>
      </c>
      <c r="R127" s="50">
        <f t="shared" si="59"/>
        <v>0</v>
      </c>
      <c r="S127" s="47">
        <f t="shared" si="60"/>
        <v>0</v>
      </c>
      <c r="T127" s="209">
        <f t="shared" si="61"/>
        <v>0</v>
      </c>
      <c r="U127" s="52">
        <f t="shared" si="62"/>
        <v>0</v>
      </c>
    </row>
    <row r="128" spans="1:21" x14ac:dyDescent="0.25">
      <c r="A128" s="152" t="s">
        <v>118</v>
      </c>
      <c r="B128" s="47">
        <f>'DAY6'!H128</f>
        <v>20</v>
      </c>
      <c r="C128" s="48">
        <v>0</v>
      </c>
      <c r="D128" s="49">
        <v>0</v>
      </c>
      <c r="E128" s="50">
        <v>0</v>
      </c>
      <c r="F128" s="47">
        <v>0</v>
      </c>
      <c r="G128" s="209">
        <v>0</v>
      </c>
      <c r="H128" s="49">
        <f>+(Table19[[#This Row],[OPENING ]]+Table19[[#This Row],[RECEIPTS]]+Table19[[#This Row],[RETURNS]])-(Table19[[#This Row],[EXCHANGED]]+Table19[[#This Row],[SALES]]+Table19[[#This Row],[ISSUES]])</f>
        <v>20</v>
      </c>
      <c r="I128" s="48">
        <v>20</v>
      </c>
      <c r="J128" s="51">
        <f t="shared" si="0"/>
        <v>0</v>
      </c>
      <c r="K128" s="48">
        <f>+'DAY6'!K128+'DAY7'!C128</f>
        <v>0</v>
      </c>
      <c r="L128" s="49">
        <f>+'DAY6'!L128+'DAY7'!D128</f>
        <v>0</v>
      </c>
      <c r="M128" s="50">
        <f>+'DAY6'!M128+'DAY7'!E128</f>
        <v>0</v>
      </c>
      <c r="N128" s="47">
        <f>+'DAY6'!N128+'DAY7'!F128</f>
        <v>0</v>
      </c>
      <c r="O128" s="209">
        <f>+'DAY6'!O128+'DAY7'!G128</f>
        <v>0</v>
      </c>
      <c r="P128" s="48">
        <f t="shared" si="57"/>
        <v>0</v>
      </c>
      <c r="Q128" s="49">
        <f t="shared" si="58"/>
        <v>0</v>
      </c>
      <c r="R128" s="50">
        <f t="shared" si="59"/>
        <v>0</v>
      </c>
      <c r="S128" s="47">
        <f t="shared" si="60"/>
        <v>0</v>
      </c>
      <c r="T128" s="209">
        <f t="shared" si="61"/>
        <v>0</v>
      </c>
      <c r="U128" s="52">
        <f t="shared" si="62"/>
        <v>0</v>
      </c>
    </row>
    <row r="129" spans="1:21" x14ac:dyDescent="0.25">
      <c r="A129" s="152" t="s">
        <v>119</v>
      </c>
      <c r="B129" s="47">
        <f>'DAY6'!H129</f>
        <v>0</v>
      </c>
      <c r="C129" s="48">
        <v>0</v>
      </c>
      <c r="D129" s="49">
        <v>0</v>
      </c>
      <c r="E129" s="50">
        <v>0</v>
      </c>
      <c r="F129" s="47">
        <v>0</v>
      </c>
      <c r="G129" s="209">
        <v>0</v>
      </c>
      <c r="H129" s="49">
        <f>+(Table19[[#This Row],[OPENING ]]+Table19[[#This Row],[RECEIPTS]]+Table19[[#This Row],[RETURNS]])-(Table19[[#This Row],[EXCHANGED]]+Table19[[#This Row],[SALES]]+Table19[[#This Row],[ISSUES]])</f>
        <v>0</v>
      </c>
      <c r="I129" s="48"/>
      <c r="J129" s="51">
        <f t="shared" si="0"/>
        <v>0</v>
      </c>
      <c r="K129" s="48">
        <f>+'DAY6'!K129+'DAY7'!C129</f>
        <v>0</v>
      </c>
      <c r="L129" s="49">
        <f>+'DAY6'!L129+'DAY7'!D129</f>
        <v>0</v>
      </c>
      <c r="M129" s="50">
        <f>+'DAY6'!M129+'DAY7'!E129</f>
        <v>0</v>
      </c>
      <c r="N129" s="47">
        <f>+'DAY6'!N129+'DAY7'!F129</f>
        <v>0</v>
      </c>
      <c r="O129" s="209">
        <f>+'DAY6'!O129+'DAY7'!G129</f>
        <v>0</v>
      </c>
      <c r="P129" s="48">
        <f t="shared" si="57"/>
        <v>0</v>
      </c>
      <c r="Q129" s="49">
        <f t="shared" si="58"/>
        <v>0</v>
      </c>
      <c r="R129" s="50">
        <f t="shared" si="59"/>
        <v>0</v>
      </c>
      <c r="S129" s="47">
        <f t="shared" si="60"/>
        <v>0</v>
      </c>
      <c r="T129" s="209">
        <f t="shared" si="61"/>
        <v>0</v>
      </c>
      <c r="U129" s="52">
        <f t="shared" si="62"/>
        <v>0</v>
      </c>
    </row>
    <row r="130" spans="1:21" x14ac:dyDescent="0.25">
      <c r="A130" s="152" t="s">
        <v>172</v>
      </c>
      <c r="B130" s="47">
        <f>'DAY6'!H130</f>
        <v>20</v>
      </c>
      <c r="C130" s="48">
        <v>0</v>
      </c>
      <c r="D130" s="49">
        <v>0</v>
      </c>
      <c r="E130" s="50">
        <v>0</v>
      </c>
      <c r="F130" s="47">
        <v>0</v>
      </c>
      <c r="G130" s="209">
        <v>0</v>
      </c>
      <c r="H130" s="49">
        <f>+(Table19[[#This Row],[OPENING ]]+Table19[[#This Row],[RECEIPTS]]+Table19[[#This Row],[RETURNS]])-(Table19[[#This Row],[EXCHANGED]]+Table19[[#This Row],[SALES]]+Table19[[#This Row],[ISSUES]])</f>
        <v>20</v>
      </c>
      <c r="I130" s="48">
        <v>20</v>
      </c>
      <c r="J130" s="51">
        <f t="shared" si="0"/>
        <v>0</v>
      </c>
      <c r="K130" s="48">
        <f>+'DAY6'!K130+'DAY7'!C130</f>
        <v>0</v>
      </c>
      <c r="L130" s="49">
        <f>+'DAY6'!L130+'DAY7'!D130</f>
        <v>0</v>
      </c>
      <c r="M130" s="50">
        <f>+'DAY6'!M130+'DAY7'!E130</f>
        <v>0</v>
      </c>
      <c r="N130" s="47">
        <f>+'DAY6'!N130+'DAY7'!F130</f>
        <v>0</v>
      </c>
      <c r="O130" s="209">
        <f>+'DAY6'!O130+'DAY7'!G130</f>
        <v>0</v>
      </c>
      <c r="P130" s="48">
        <f t="shared" si="57"/>
        <v>0</v>
      </c>
      <c r="Q130" s="49">
        <f t="shared" si="58"/>
        <v>0</v>
      </c>
      <c r="R130" s="50">
        <f t="shared" si="59"/>
        <v>0</v>
      </c>
      <c r="S130" s="47">
        <f t="shared" si="60"/>
        <v>0</v>
      </c>
      <c r="T130" s="209">
        <f t="shared" si="61"/>
        <v>0</v>
      </c>
      <c r="U130" s="52">
        <f t="shared" si="62"/>
        <v>0</v>
      </c>
    </row>
    <row r="131" spans="1:21" x14ac:dyDescent="0.25">
      <c r="A131" s="152" t="s">
        <v>143</v>
      </c>
      <c r="B131" s="47">
        <f>'DAY6'!H131</f>
        <v>0</v>
      </c>
      <c r="C131" s="48">
        <v>0</v>
      </c>
      <c r="D131" s="49">
        <v>0</v>
      </c>
      <c r="E131" s="50">
        <v>0</v>
      </c>
      <c r="F131" s="47">
        <v>0</v>
      </c>
      <c r="G131" s="209">
        <v>0</v>
      </c>
      <c r="H131" s="49">
        <f>+(Table19[[#This Row],[OPENING ]]+Table19[[#This Row],[RECEIPTS]]+Table19[[#This Row],[RETURNS]])-(Table19[[#This Row],[EXCHANGED]]+Table19[[#This Row],[SALES]]+Table19[[#This Row],[ISSUES]])</f>
        <v>0</v>
      </c>
      <c r="I131" s="48"/>
      <c r="J131" s="51">
        <f t="shared" si="0"/>
        <v>0</v>
      </c>
      <c r="K131" s="48">
        <f>+'DAY6'!K131+'DAY7'!C131</f>
        <v>0</v>
      </c>
      <c r="L131" s="49">
        <f>+'DAY6'!L131+'DAY7'!D131</f>
        <v>0</v>
      </c>
      <c r="M131" s="50">
        <f>+'DAY6'!M131+'DAY7'!E131</f>
        <v>0</v>
      </c>
      <c r="N131" s="47">
        <f>+'DAY6'!N131+'DAY7'!F131</f>
        <v>0</v>
      </c>
      <c r="O131" s="209">
        <f>+'DAY6'!O131+'DAY7'!G131</f>
        <v>0</v>
      </c>
      <c r="P131" s="48">
        <f t="shared" si="57"/>
        <v>0</v>
      </c>
      <c r="Q131" s="49">
        <f t="shared" si="58"/>
        <v>0</v>
      </c>
      <c r="R131" s="50">
        <f t="shared" si="59"/>
        <v>0</v>
      </c>
      <c r="S131" s="47">
        <f t="shared" si="60"/>
        <v>0</v>
      </c>
      <c r="T131" s="209">
        <f t="shared" si="61"/>
        <v>0</v>
      </c>
      <c r="U131" s="52">
        <f t="shared" si="62"/>
        <v>0</v>
      </c>
    </row>
    <row r="132" spans="1:21" x14ac:dyDescent="0.25">
      <c r="A132" s="152" t="s">
        <v>144</v>
      </c>
      <c r="B132" s="47">
        <f>'DAY6'!H132</f>
        <v>0</v>
      </c>
      <c r="C132" s="48">
        <v>0</v>
      </c>
      <c r="D132" s="49">
        <v>0</v>
      </c>
      <c r="E132" s="50">
        <v>0</v>
      </c>
      <c r="F132" s="47">
        <v>0</v>
      </c>
      <c r="G132" s="209">
        <v>0</v>
      </c>
      <c r="H132" s="49">
        <f>+(Table19[[#This Row],[OPENING ]]+Table19[[#This Row],[RECEIPTS]]+Table19[[#This Row],[RETURNS]])-(Table19[[#This Row],[EXCHANGED]]+Table19[[#This Row],[SALES]]+Table19[[#This Row],[ISSUES]])</f>
        <v>0</v>
      </c>
      <c r="I132" s="48"/>
      <c r="J132" s="51">
        <f t="shared" ref="J132:J134" si="63">+I132-H132</f>
        <v>0</v>
      </c>
      <c r="K132" s="48">
        <f>+'DAY6'!K132+'DAY7'!C132</f>
        <v>0</v>
      </c>
      <c r="L132" s="49">
        <f>+'DAY6'!L132+'DAY7'!D132</f>
        <v>0</v>
      </c>
      <c r="M132" s="50">
        <f>+'DAY6'!M132+'DAY7'!E132</f>
        <v>0</v>
      </c>
      <c r="N132" s="47">
        <f>+'DAY6'!N132+'DAY7'!F132</f>
        <v>0</v>
      </c>
      <c r="O132" s="209">
        <f>+'DAY6'!O132+'DAY7'!G132</f>
        <v>0</v>
      </c>
      <c r="P132" s="48">
        <f t="shared" si="57"/>
        <v>0</v>
      </c>
      <c r="Q132" s="49">
        <f t="shared" si="58"/>
        <v>0</v>
      </c>
      <c r="R132" s="50">
        <f t="shared" si="59"/>
        <v>0</v>
      </c>
      <c r="S132" s="47">
        <f t="shared" si="60"/>
        <v>0</v>
      </c>
      <c r="T132" s="209">
        <f t="shared" si="61"/>
        <v>0</v>
      </c>
      <c r="U132" s="52">
        <f t="shared" si="62"/>
        <v>0</v>
      </c>
    </row>
    <row r="133" spans="1:21" x14ac:dyDescent="0.25">
      <c r="A133" s="152" t="s">
        <v>173</v>
      </c>
      <c r="B133" s="47">
        <f>'DAY6'!H133</f>
        <v>0</v>
      </c>
      <c r="C133" s="48">
        <v>0</v>
      </c>
      <c r="D133" s="49">
        <v>0</v>
      </c>
      <c r="E133" s="50">
        <v>0</v>
      </c>
      <c r="F133" s="47">
        <v>0</v>
      </c>
      <c r="G133" s="209">
        <v>0</v>
      </c>
      <c r="H133" s="49">
        <f>+(Table19[[#This Row],[OPENING ]]+Table19[[#This Row],[RECEIPTS]]+Table19[[#This Row],[RETURNS]])-(Table19[[#This Row],[EXCHANGED]]+Table19[[#This Row],[SALES]]+Table19[[#This Row],[ISSUES]])</f>
        <v>0</v>
      </c>
      <c r="I133" s="48"/>
      <c r="J133" s="51">
        <f>+I133-H133</f>
        <v>0</v>
      </c>
      <c r="K133" s="48">
        <f>+'DAY6'!K133+'DAY7'!C133</f>
        <v>0</v>
      </c>
      <c r="L133" s="49">
        <f>+'DAY6'!L133+'DAY7'!D133</f>
        <v>0</v>
      </c>
      <c r="M133" s="50">
        <f>+'DAY6'!M133+'DAY7'!E133</f>
        <v>0</v>
      </c>
      <c r="N133" s="47">
        <f>+'DAY6'!N133+'DAY7'!F133</f>
        <v>0</v>
      </c>
      <c r="O133" s="209">
        <f>+'DAY6'!O133+'DAY7'!G133</f>
        <v>0</v>
      </c>
      <c r="P133" s="48">
        <f t="shared" si="57"/>
        <v>0</v>
      </c>
      <c r="Q133" s="49">
        <f t="shared" si="58"/>
        <v>0</v>
      </c>
      <c r="R133" s="50">
        <f t="shared" si="59"/>
        <v>0</v>
      </c>
      <c r="S133" s="47">
        <f t="shared" si="60"/>
        <v>0</v>
      </c>
      <c r="T133" s="209">
        <f t="shared" si="61"/>
        <v>0</v>
      </c>
      <c r="U133" s="52">
        <f t="shared" si="62"/>
        <v>0</v>
      </c>
    </row>
    <row r="134" spans="1:21" ht="16.5" x14ac:dyDescent="0.3">
      <c r="A134" s="327" t="s">
        <v>98</v>
      </c>
      <c r="B134" s="47">
        <f>'DAY6'!H134</f>
        <v>0</v>
      </c>
      <c r="C134" s="73">
        <v>0</v>
      </c>
      <c r="D134" s="74">
        <v>0</v>
      </c>
      <c r="E134" s="75">
        <v>0</v>
      </c>
      <c r="F134" s="72">
        <v>0</v>
      </c>
      <c r="G134" s="210">
        <v>0</v>
      </c>
      <c r="H134" s="49">
        <f>+(Table19[[#This Row],[OPENING ]]+Table19[[#This Row],[RECEIPTS]]+Table19[[#This Row],[RETURNS]])-(Table19[[#This Row],[EXCHANGED]]+Table19[[#This Row],[SALES]]+Table19[[#This Row],[ISSUES]])</f>
        <v>0</v>
      </c>
      <c r="I134" s="73">
        <v>0</v>
      </c>
      <c r="J134" s="76">
        <f t="shared" si="63"/>
        <v>0</v>
      </c>
      <c r="K134" s="48">
        <f>+'DAY6'!K134+'DAY7'!C134</f>
        <v>0</v>
      </c>
      <c r="L134" s="49">
        <f>+'DAY6'!L134+'DAY7'!D134</f>
        <v>0</v>
      </c>
      <c r="M134" s="50">
        <f>+'DAY6'!M134+'DAY7'!E134</f>
        <v>0</v>
      </c>
      <c r="N134" s="47">
        <f>+'DAY6'!N134+'DAY7'!F134</f>
        <v>0</v>
      </c>
      <c r="O134" s="209">
        <f>+'DAY6'!O134+'DAY7'!G134</f>
        <v>1559.5</v>
      </c>
      <c r="P134" s="48">
        <f t="shared" si="57"/>
        <v>0</v>
      </c>
      <c r="Q134" s="49">
        <f t="shared" si="58"/>
        <v>0</v>
      </c>
      <c r="R134" s="50">
        <f t="shared" si="59"/>
        <v>0</v>
      </c>
      <c r="S134" s="47">
        <f t="shared" si="60"/>
        <v>0</v>
      </c>
      <c r="T134" s="209">
        <f t="shared" si="61"/>
        <v>222.78571428571428</v>
      </c>
      <c r="U134" s="52">
        <f t="shared" si="62"/>
        <v>0</v>
      </c>
    </row>
    <row r="135" spans="1:21" x14ac:dyDescent="0.25">
      <c r="A135" s="308" t="s">
        <v>127</v>
      </c>
      <c r="B135" s="47">
        <f>'DAY6'!H135</f>
        <v>42.2</v>
      </c>
      <c r="C135" s="73">
        <v>0</v>
      </c>
      <c r="D135" s="74">
        <v>0</v>
      </c>
      <c r="E135" s="75">
        <v>0</v>
      </c>
      <c r="F135" s="72">
        <v>0</v>
      </c>
      <c r="G135" s="210">
        <v>0</v>
      </c>
      <c r="H135" s="49">
        <f>+(Table19[[#This Row],[OPENING ]]+Table19[[#This Row],[RECEIPTS]]+Table19[[#This Row],[RETURNS]])-(Table19[[#This Row],[EXCHANGED]]+Table19[[#This Row],[SALES]]+Table19[[#This Row],[ISSUES]])</f>
        <v>42.2</v>
      </c>
      <c r="I135" s="73">
        <v>42.2</v>
      </c>
      <c r="J135" s="76">
        <f t="shared" ref="J135:J156" si="64">+I135-H135</f>
        <v>0</v>
      </c>
      <c r="K135" s="48">
        <f>+'DAY6'!K135+'DAY7'!C135</f>
        <v>0</v>
      </c>
      <c r="L135" s="49">
        <f>+'DAY6'!L135+'DAY7'!D135</f>
        <v>138</v>
      </c>
      <c r="M135" s="50">
        <f>+'DAY6'!M135+'DAY7'!E135</f>
        <v>0</v>
      </c>
      <c r="N135" s="47">
        <f>+'DAY6'!N135+'DAY7'!F135</f>
        <v>0</v>
      </c>
      <c r="O135" s="209">
        <f>+'DAY6'!O135+'DAY7'!G135</f>
        <v>2410.94</v>
      </c>
      <c r="P135" s="48">
        <f t="shared" si="57"/>
        <v>0</v>
      </c>
      <c r="Q135" s="49">
        <f t="shared" si="58"/>
        <v>19.714285714285715</v>
      </c>
      <c r="R135" s="50">
        <f t="shared" si="59"/>
        <v>0</v>
      </c>
      <c r="S135" s="47">
        <f t="shared" si="60"/>
        <v>0</v>
      </c>
      <c r="T135" s="209">
        <f t="shared" si="61"/>
        <v>344.42</v>
      </c>
      <c r="U135" s="52">
        <f t="shared" si="62"/>
        <v>0.11589131168250331</v>
      </c>
    </row>
    <row r="136" spans="1:21" x14ac:dyDescent="0.25">
      <c r="A136" s="308" t="s">
        <v>128</v>
      </c>
      <c r="B136" s="47">
        <f>'DAY6'!H136</f>
        <v>220.5</v>
      </c>
      <c r="C136" s="73">
        <v>0</v>
      </c>
      <c r="D136" s="74">
        <v>0</v>
      </c>
      <c r="E136" s="75">
        <v>0</v>
      </c>
      <c r="F136" s="72">
        <v>0</v>
      </c>
      <c r="G136" s="210">
        <v>0</v>
      </c>
      <c r="H136" s="49">
        <f>+(Table19[[#This Row],[OPENING ]]+Table19[[#This Row],[RECEIPTS]]+Table19[[#This Row],[RETURNS]])-(Table19[[#This Row],[EXCHANGED]]+Table19[[#This Row],[SALES]]+Table19[[#This Row],[ISSUES]])</f>
        <v>220.5</v>
      </c>
      <c r="I136" s="73">
        <v>220.5</v>
      </c>
      <c r="J136" s="76">
        <f t="shared" si="64"/>
        <v>0</v>
      </c>
      <c r="K136" s="48">
        <f>+'DAY6'!K136+'DAY7'!C136</f>
        <v>0</v>
      </c>
      <c r="L136" s="49">
        <f>+'DAY6'!L136+'DAY7'!D136</f>
        <v>0</v>
      </c>
      <c r="M136" s="50">
        <f>+'DAY6'!M136+'DAY7'!E136</f>
        <v>0</v>
      </c>
      <c r="N136" s="47">
        <f>+'DAY6'!N136+'DAY7'!F136</f>
        <v>0</v>
      </c>
      <c r="O136" s="209">
        <f>+'DAY6'!O136+'DAY7'!G136</f>
        <v>0</v>
      </c>
      <c r="P136" s="48">
        <f t="shared" si="57"/>
        <v>0</v>
      </c>
      <c r="Q136" s="49">
        <f t="shared" si="58"/>
        <v>0</v>
      </c>
      <c r="R136" s="50">
        <f t="shared" si="59"/>
        <v>0</v>
      </c>
      <c r="S136" s="47">
        <f t="shared" si="60"/>
        <v>0</v>
      </c>
      <c r="T136" s="209">
        <f t="shared" si="61"/>
        <v>0</v>
      </c>
      <c r="U136" s="52">
        <f t="shared" si="62"/>
        <v>0</v>
      </c>
    </row>
    <row r="137" spans="1:21" x14ac:dyDescent="0.25">
      <c r="A137" s="308" t="s">
        <v>126</v>
      </c>
      <c r="B137" s="47">
        <f>'DAY6'!H137</f>
        <v>63.2</v>
      </c>
      <c r="C137" s="73">
        <v>0</v>
      </c>
      <c r="D137" s="74">
        <v>0</v>
      </c>
      <c r="E137" s="75">
        <v>0</v>
      </c>
      <c r="F137" s="72">
        <v>0</v>
      </c>
      <c r="G137" s="210">
        <v>0</v>
      </c>
      <c r="H137" s="49">
        <f>+(Table19[[#This Row],[OPENING ]]+Table19[[#This Row],[RECEIPTS]]+Table19[[#This Row],[RETURNS]])-(Table19[[#This Row],[EXCHANGED]]+Table19[[#This Row],[SALES]]+Table19[[#This Row],[ISSUES]])</f>
        <v>63.2</v>
      </c>
      <c r="I137" s="73">
        <v>63.2</v>
      </c>
      <c r="J137" s="76">
        <f t="shared" si="64"/>
        <v>0</v>
      </c>
      <c r="K137" s="48">
        <f>+'DAY6'!K137+'DAY7'!C137</f>
        <v>0</v>
      </c>
      <c r="L137" s="49">
        <f>+'DAY6'!L137+'DAY7'!D137</f>
        <v>0</v>
      </c>
      <c r="M137" s="50">
        <f>+'DAY6'!M137+'DAY7'!E137</f>
        <v>0</v>
      </c>
      <c r="N137" s="47">
        <f>+'DAY6'!N137+'DAY7'!F137</f>
        <v>0</v>
      </c>
      <c r="O137" s="209">
        <f>+'DAY6'!O137+'DAY7'!G137</f>
        <v>0</v>
      </c>
      <c r="P137" s="48">
        <f t="shared" si="57"/>
        <v>0</v>
      </c>
      <c r="Q137" s="49">
        <f t="shared" si="58"/>
        <v>0</v>
      </c>
      <c r="R137" s="50">
        <f t="shared" si="59"/>
        <v>0</v>
      </c>
      <c r="S137" s="47">
        <f t="shared" si="60"/>
        <v>0</v>
      </c>
      <c r="T137" s="209">
        <f t="shared" si="61"/>
        <v>0</v>
      </c>
      <c r="U137" s="52">
        <f t="shared" si="62"/>
        <v>0</v>
      </c>
    </row>
    <row r="138" spans="1:21" x14ac:dyDescent="0.25">
      <c r="A138" s="308" t="s">
        <v>148</v>
      </c>
      <c r="B138" s="47">
        <f>'DAY6'!H138</f>
        <v>17.5</v>
      </c>
      <c r="C138" s="73">
        <v>0</v>
      </c>
      <c r="D138" s="74">
        <v>0</v>
      </c>
      <c r="E138" s="75">
        <v>0</v>
      </c>
      <c r="F138" s="72">
        <v>0</v>
      </c>
      <c r="G138" s="210">
        <v>0</v>
      </c>
      <c r="H138" s="49">
        <f>+(Table19[[#This Row],[OPENING ]]+Table19[[#This Row],[RECEIPTS]]+Table19[[#This Row],[RETURNS]])-(Table19[[#This Row],[EXCHANGED]]+Table19[[#This Row],[SALES]]+Table19[[#This Row],[ISSUES]])</f>
        <v>17.5</v>
      </c>
      <c r="I138" s="73">
        <v>17.5</v>
      </c>
      <c r="J138" s="76">
        <f t="shared" si="64"/>
        <v>0</v>
      </c>
      <c r="K138" s="48">
        <f>+'DAY6'!K138+'DAY7'!C138</f>
        <v>0</v>
      </c>
      <c r="L138" s="49">
        <f>+'DAY6'!L138+'DAY7'!D138</f>
        <v>0</v>
      </c>
      <c r="M138" s="50">
        <f>+'DAY6'!M138+'DAY7'!E138</f>
        <v>0</v>
      </c>
      <c r="N138" s="47">
        <f>+'DAY6'!N138+'DAY7'!F138</f>
        <v>0</v>
      </c>
      <c r="O138" s="209">
        <f>+'DAY6'!O138+'DAY7'!G138</f>
        <v>0</v>
      </c>
      <c r="P138" s="48">
        <f t="shared" si="57"/>
        <v>0</v>
      </c>
      <c r="Q138" s="49">
        <f t="shared" si="58"/>
        <v>0</v>
      </c>
      <c r="R138" s="50">
        <f t="shared" si="59"/>
        <v>0</v>
      </c>
      <c r="S138" s="47">
        <f t="shared" si="60"/>
        <v>0</v>
      </c>
      <c r="T138" s="209">
        <f t="shared" si="61"/>
        <v>0</v>
      </c>
      <c r="U138" s="52">
        <f t="shared" si="62"/>
        <v>0</v>
      </c>
    </row>
    <row r="139" spans="1:21" x14ac:dyDescent="0.25">
      <c r="A139" s="308" t="s">
        <v>160</v>
      </c>
      <c r="B139" s="47">
        <f>'DAY6'!H139</f>
        <v>14.7</v>
      </c>
      <c r="C139" s="73">
        <v>0</v>
      </c>
      <c r="D139" s="74">
        <v>0</v>
      </c>
      <c r="E139" s="75">
        <v>0</v>
      </c>
      <c r="F139" s="72">
        <v>0</v>
      </c>
      <c r="G139" s="210">
        <v>0</v>
      </c>
      <c r="H139" s="49">
        <f>+(Table19[[#This Row],[OPENING ]]+Table19[[#This Row],[RECEIPTS]]+Table19[[#This Row],[RETURNS]])-(Table19[[#This Row],[EXCHANGED]]+Table19[[#This Row],[SALES]]+Table19[[#This Row],[ISSUES]])</f>
        <v>14.7</v>
      </c>
      <c r="I139" s="73">
        <v>14.7</v>
      </c>
      <c r="J139" s="76">
        <f t="shared" si="64"/>
        <v>0</v>
      </c>
      <c r="K139" s="48">
        <f>+'DAY6'!K139+'DAY7'!C139</f>
        <v>0</v>
      </c>
      <c r="L139" s="49">
        <f>+'DAY6'!L139+'DAY7'!D139</f>
        <v>0</v>
      </c>
      <c r="M139" s="50">
        <f>+'DAY6'!M139+'DAY7'!E139</f>
        <v>0</v>
      </c>
      <c r="N139" s="47">
        <f>+'DAY6'!N139+'DAY7'!F139</f>
        <v>0</v>
      </c>
      <c r="O139" s="209">
        <f>+'DAY6'!O139+'DAY7'!G139</f>
        <v>0</v>
      </c>
      <c r="P139" s="48">
        <f t="shared" si="57"/>
        <v>0</v>
      </c>
      <c r="Q139" s="49">
        <f t="shared" si="58"/>
        <v>0</v>
      </c>
      <c r="R139" s="50">
        <f t="shared" si="59"/>
        <v>0</v>
      </c>
      <c r="S139" s="47">
        <f t="shared" si="60"/>
        <v>0</v>
      </c>
      <c r="T139" s="209">
        <f t="shared" si="61"/>
        <v>0</v>
      </c>
      <c r="U139" s="52">
        <f t="shared" si="62"/>
        <v>0</v>
      </c>
    </row>
    <row r="140" spans="1:21" x14ac:dyDescent="0.25">
      <c r="A140" s="308" t="s">
        <v>161</v>
      </c>
      <c r="B140" s="47">
        <f>'DAY6'!H140</f>
        <v>0</v>
      </c>
      <c r="C140" s="73">
        <v>0</v>
      </c>
      <c r="D140" s="74">
        <v>0</v>
      </c>
      <c r="E140" s="75">
        <v>0</v>
      </c>
      <c r="F140" s="72">
        <v>0</v>
      </c>
      <c r="G140" s="210">
        <v>0</v>
      </c>
      <c r="H140" s="49">
        <f>+(Table19[[#This Row],[OPENING ]]+Table19[[#This Row],[RECEIPTS]]+Table19[[#This Row],[RETURNS]])-(Table19[[#This Row],[EXCHANGED]]+Table19[[#This Row],[SALES]]+Table19[[#This Row],[ISSUES]])</f>
        <v>0</v>
      </c>
      <c r="I140" s="73"/>
      <c r="J140" s="76">
        <f t="shared" si="64"/>
        <v>0</v>
      </c>
      <c r="K140" s="48">
        <f>+'DAY6'!K140+'DAY7'!C140</f>
        <v>0</v>
      </c>
      <c r="L140" s="49">
        <f>+'DAY6'!L140+'DAY7'!D140</f>
        <v>0</v>
      </c>
      <c r="M140" s="50">
        <f>+'DAY6'!M140+'DAY7'!E140</f>
        <v>0</v>
      </c>
      <c r="N140" s="47">
        <f>+'DAY6'!N140+'DAY7'!F140</f>
        <v>0</v>
      </c>
      <c r="O140" s="209">
        <f>+'DAY6'!O140+'DAY7'!G140</f>
        <v>0</v>
      </c>
      <c r="P140" s="48">
        <f t="shared" si="57"/>
        <v>0</v>
      </c>
      <c r="Q140" s="49">
        <f t="shared" si="58"/>
        <v>0</v>
      </c>
      <c r="R140" s="50">
        <f t="shared" si="59"/>
        <v>0</v>
      </c>
      <c r="S140" s="47">
        <f t="shared" si="60"/>
        <v>0</v>
      </c>
      <c r="T140" s="209">
        <f t="shared" si="61"/>
        <v>0</v>
      </c>
      <c r="U140" s="52">
        <f t="shared" si="62"/>
        <v>0</v>
      </c>
    </row>
    <row r="141" spans="1:21" x14ac:dyDescent="0.25">
      <c r="A141" s="308" t="s">
        <v>170</v>
      </c>
      <c r="B141" s="47">
        <f>'DAY6'!H141</f>
        <v>115.5</v>
      </c>
      <c r="C141" s="73">
        <v>0</v>
      </c>
      <c r="D141" s="74">
        <v>0</v>
      </c>
      <c r="E141" s="75">
        <v>0</v>
      </c>
      <c r="F141" s="72">
        <v>0</v>
      </c>
      <c r="G141" s="210">
        <v>0</v>
      </c>
      <c r="H141" s="49">
        <f>+(Table19[[#This Row],[OPENING ]]+Table19[[#This Row],[RECEIPTS]]+Table19[[#This Row],[RETURNS]])-(Table19[[#This Row],[EXCHANGED]]+Table19[[#This Row],[SALES]]+Table19[[#This Row],[ISSUES]])</f>
        <v>115.5</v>
      </c>
      <c r="I141" s="73">
        <v>115.5</v>
      </c>
      <c r="J141" s="76">
        <f t="shared" si="64"/>
        <v>0</v>
      </c>
      <c r="K141" s="48">
        <f>+'DAY6'!K141+'DAY7'!C141</f>
        <v>0</v>
      </c>
      <c r="L141" s="49">
        <f>+'DAY6'!L141+'DAY7'!D141</f>
        <v>0</v>
      </c>
      <c r="M141" s="50">
        <f>+'DAY6'!M141+'DAY7'!E141</f>
        <v>0</v>
      </c>
      <c r="N141" s="47">
        <f>+'DAY6'!N141+'DAY7'!F141</f>
        <v>0</v>
      </c>
      <c r="O141" s="209">
        <f>+'DAY6'!O141+'DAY7'!G141</f>
        <v>0</v>
      </c>
      <c r="P141" s="48">
        <f t="shared" si="57"/>
        <v>0</v>
      </c>
      <c r="Q141" s="49">
        <f t="shared" si="58"/>
        <v>0</v>
      </c>
      <c r="R141" s="50">
        <f t="shared" si="59"/>
        <v>0</v>
      </c>
      <c r="S141" s="47">
        <f t="shared" si="60"/>
        <v>0</v>
      </c>
      <c r="T141" s="209">
        <f t="shared" si="61"/>
        <v>0</v>
      </c>
      <c r="U141" s="52">
        <f t="shared" si="62"/>
        <v>0</v>
      </c>
    </row>
    <row r="142" spans="1:21" x14ac:dyDescent="0.25">
      <c r="A142" s="308" t="s">
        <v>171</v>
      </c>
      <c r="B142" s="47">
        <f>'DAY6'!H142</f>
        <v>81.5</v>
      </c>
      <c r="C142" s="73">
        <v>0</v>
      </c>
      <c r="D142" s="74">
        <v>0</v>
      </c>
      <c r="E142" s="75">
        <v>0</v>
      </c>
      <c r="F142" s="72">
        <v>0</v>
      </c>
      <c r="G142" s="210">
        <v>0</v>
      </c>
      <c r="H142" s="49">
        <f>+(Table19[[#This Row],[OPENING ]]+Table19[[#This Row],[RECEIPTS]]+Table19[[#This Row],[RETURNS]])-(Table19[[#This Row],[EXCHANGED]]+Table19[[#This Row],[SALES]]+Table19[[#This Row],[ISSUES]])</f>
        <v>81.5</v>
      </c>
      <c r="I142" s="73">
        <v>81.5</v>
      </c>
      <c r="J142" s="76">
        <f t="shared" si="64"/>
        <v>0</v>
      </c>
      <c r="K142" s="48">
        <f>+'DAY6'!K142+'DAY7'!C142</f>
        <v>0</v>
      </c>
      <c r="L142" s="49">
        <f>+'DAY6'!L142+'DAY7'!D142</f>
        <v>15.2</v>
      </c>
      <c r="M142" s="50">
        <f>+'DAY6'!M142+'DAY7'!E142</f>
        <v>0</v>
      </c>
      <c r="N142" s="47">
        <f>+'DAY6'!N142+'DAY7'!F142</f>
        <v>0</v>
      </c>
      <c r="O142" s="209">
        <f>+'DAY6'!O142+'DAY7'!G142</f>
        <v>0</v>
      </c>
      <c r="P142" s="48">
        <f t="shared" si="57"/>
        <v>0</v>
      </c>
      <c r="Q142" s="49">
        <f t="shared" si="58"/>
        <v>2.1714285714285713</v>
      </c>
      <c r="R142" s="50">
        <f t="shared" si="59"/>
        <v>0</v>
      </c>
      <c r="S142" s="47">
        <f t="shared" si="60"/>
        <v>0</v>
      </c>
      <c r="T142" s="209">
        <f t="shared" si="61"/>
        <v>0</v>
      </c>
      <c r="U142" s="52">
        <f t="shared" si="62"/>
        <v>37.53289473684211</v>
      </c>
    </row>
    <row r="143" spans="1:21" x14ac:dyDescent="0.25">
      <c r="A143" s="308" t="s">
        <v>180</v>
      </c>
      <c r="B143" s="47">
        <f>'DAY6'!H143</f>
        <v>15.2</v>
      </c>
      <c r="C143" s="73">
        <v>0</v>
      </c>
      <c r="D143" s="74">
        <v>0</v>
      </c>
      <c r="E143" s="75">
        <v>0</v>
      </c>
      <c r="F143" s="72">
        <v>0</v>
      </c>
      <c r="G143" s="210">
        <v>0</v>
      </c>
      <c r="H143" s="49">
        <f>+(Table19[[#This Row],[OPENING ]]+Table19[[#This Row],[RECEIPTS]]+Table19[[#This Row],[RETURNS]])-(Table19[[#This Row],[EXCHANGED]]+Table19[[#This Row],[SALES]]+Table19[[#This Row],[ISSUES]])</f>
        <v>15.2</v>
      </c>
      <c r="I143" s="73">
        <v>15.2</v>
      </c>
      <c r="J143" s="76">
        <f t="shared" si="64"/>
        <v>0</v>
      </c>
      <c r="K143" s="48">
        <f>+'DAY6'!K143+'DAY7'!C143</f>
        <v>0</v>
      </c>
      <c r="L143" s="49">
        <f>+'DAY6'!L143+'DAY7'!D143</f>
        <v>0</v>
      </c>
      <c r="M143" s="50">
        <f>+'DAY6'!M143+'DAY7'!E143</f>
        <v>0</v>
      </c>
      <c r="N143" s="47">
        <f>+'DAY6'!N143+'DAY7'!F143</f>
        <v>0</v>
      </c>
      <c r="O143" s="209">
        <f>+'DAY6'!O143+'DAY7'!G143</f>
        <v>0</v>
      </c>
      <c r="P143" s="48">
        <f t="shared" si="57"/>
        <v>0</v>
      </c>
      <c r="Q143" s="49">
        <f t="shared" si="58"/>
        <v>0</v>
      </c>
      <c r="R143" s="50">
        <f t="shared" si="59"/>
        <v>0</v>
      </c>
      <c r="S143" s="47">
        <f t="shared" si="60"/>
        <v>0</v>
      </c>
      <c r="T143" s="209">
        <f t="shared" si="61"/>
        <v>0</v>
      </c>
      <c r="U143" s="52">
        <f t="shared" si="62"/>
        <v>0</v>
      </c>
    </row>
    <row r="144" spans="1:21" x14ac:dyDescent="0.25">
      <c r="A144" s="308" t="s">
        <v>113</v>
      </c>
      <c r="B144" s="47">
        <f>'DAY6'!H144</f>
        <v>0</v>
      </c>
      <c r="C144" s="73">
        <v>0</v>
      </c>
      <c r="D144" s="74">
        <v>0</v>
      </c>
      <c r="E144" s="75">
        <v>0</v>
      </c>
      <c r="F144" s="72">
        <v>0</v>
      </c>
      <c r="G144" s="210">
        <v>0</v>
      </c>
      <c r="H144" s="49">
        <f>+(Table19[[#This Row],[OPENING ]]+Table19[[#This Row],[RECEIPTS]]+Table19[[#This Row],[RETURNS]])-(Table19[[#This Row],[EXCHANGED]]+Table19[[#This Row],[SALES]]+Table19[[#This Row],[ISSUES]])</f>
        <v>0</v>
      </c>
      <c r="I144" s="73">
        <v>0</v>
      </c>
      <c r="J144" s="76">
        <f t="shared" si="64"/>
        <v>0</v>
      </c>
      <c r="K144" s="48">
        <f>+'DAY6'!K144+'DAY7'!C144</f>
        <v>0</v>
      </c>
      <c r="L144" s="49">
        <f>+'DAY6'!L144+'DAY7'!D144</f>
        <v>0</v>
      </c>
      <c r="M144" s="50">
        <f>+'DAY6'!M144+'DAY7'!E144</f>
        <v>0</v>
      </c>
      <c r="N144" s="47">
        <f>+'DAY6'!N144+'DAY7'!F144</f>
        <v>0</v>
      </c>
      <c r="O144" s="209">
        <f>+'DAY6'!O144+'DAY7'!G144</f>
        <v>0</v>
      </c>
      <c r="P144" s="48">
        <f t="shared" si="57"/>
        <v>0</v>
      </c>
      <c r="Q144" s="49">
        <f t="shared" si="58"/>
        <v>0</v>
      </c>
      <c r="R144" s="50">
        <f t="shared" si="59"/>
        <v>0</v>
      </c>
      <c r="S144" s="47">
        <f t="shared" si="60"/>
        <v>0</v>
      </c>
      <c r="T144" s="209">
        <f t="shared" si="61"/>
        <v>0</v>
      </c>
      <c r="U144" s="52">
        <f t="shared" si="62"/>
        <v>0</v>
      </c>
    </row>
    <row r="145" spans="1:21" x14ac:dyDescent="0.25">
      <c r="A145" s="308"/>
      <c r="B145" s="47">
        <f>'DAY6'!H145</f>
        <v>0</v>
      </c>
      <c r="C145" s="73">
        <v>0</v>
      </c>
      <c r="D145" s="74">
        <v>0</v>
      </c>
      <c r="E145" s="75">
        <v>0</v>
      </c>
      <c r="F145" s="72">
        <v>0</v>
      </c>
      <c r="G145" s="210">
        <v>0</v>
      </c>
      <c r="H145" s="49">
        <f>+(Table19[[#This Row],[OPENING ]]+Table19[[#This Row],[RECEIPTS]]+Table19[[#This Row],[RETURNS]])-(Table19[[#This Row],[EXCHANGED]]+Table19[[#This Row],[SALES]]+Table19[[#This Row],[ISSUES]])</f>
        <v>0</v>
      </c>
      <c r="I145" s="73">
        <v>0</v>
      </c>
      <c r="J145" s="76">
        <f t="shared" si="64"/>
        <v>0</v>
      </c>
      <c r="K145" s="48">
        <f>+'DAY6'!K145+'DAY7'!C145</f>
        <v>0</v>
      </c>
      <c r="L145" s="49">
        <f>+'DAY6'!L145+'DAY7'!D145</f>
        <v>0</v>
      </c>
      <c r="M145" s="50">
        <f>+'DAY6'!M145+'DAY7'!E145</f>
        <v>0</v>
      </c>
      <c r="N145" s="47">
        <f>+'DAY6'!N145+'DAY7'!F145</f>
        <v>0</v>
      </c>
      <c r="O145" s="209">
        <f>+'DAY6'!O145+'DAY7'!G145</f>
        <v>0</v>
      </c>
      <c r="P145" s="48">
        <f t="shared" si="57"/>
        <v>0</v>
      </c>
      <c r="Q145" s="49">
        <f t="shared" si="58"/>
        <v>0</v>
      </c>
      <c r="R145" s="50">
        <f t="shared" si="59"/>
        <v>0</v>
      </c>
      <c r="S145" s="47">
        <f t="shared" si="60"/>
        <v>0</v>
      </c>
      <c r="T145" s="209">
        <f t="shared" si="61"/>
        <v>0</v>
      </c>
      <c r="U145" s="52">
        <f t="shared" si="62"/>
        <v>0</v>
      </c>
    </row>
    <row r="146" spans="1:21" x14ac:dyDescent="0.25">
      <c r="A146" s="308" t="s">
        <v>145</v>
      </c>
      <c r="B146" s="47">
        <f>'DAY6'!H146</f>
        <v>0</v>
      </c>
      <c r="C146" s="73">
        <v>0</v>
      </c>
      <c r="D146" s="74">
        <v>0</v>
      </c>
      <c r="E146" s="75">
        <v>0</v>
      </c>
      <c r="F146" s="72">
        <v>0</v>
      </c>
      <c r="G146" s="210">
        <v>0</v>
      </c>
      <c r="H146" s="49">
        <f>+(Table19[[#This Row],[OPENING ]]+Table19[[#This Row],[RECEIPTS]]+Table19[[#This Row],[RETURNS]])-(Table19[[#This Row],[EXCHANGED]]+Table19[[#This Row],[SALES]]+Table19[[#This Row],[ISSUES]])</f>
        <v>0</v>
      </c>
      <c r="I146" s="73"/>
      <c r="J146" s="76">
        <f t="shared" si="64"/>
        <v>0</v>
      </c>
      <c r="K146" s="48">
        <f>+'DAY6'!K146+'DAY7'!C146</f>
        <v>0</v>
      </c>
      <c r="L146" s="49">
        <f>+'DAY6'!L146+'DAY7'!D146</f>
        <v>0</v>
      </c>
      <c r="M146" s="50">
        <f>+'DAY6'!M146+'DAY7'!E146</f>
        <v>0</v>
      </c>
      <c r="N146" s="47">
        <f>+'DAY6'!N146+'DAY7'!F146</f>
        <v>0</v>
      </c>
      <c r="O146" s="209">
        <f>+'DAY6'!O146+'DAY7'!G146</f>
        <v>0</v>
      </c>
      <c r="P146" s="48">
        <f t="shared" si="57"/>
        <v>0</v>
      </c>
      <c r="Q146" s="49">
        <f t="shared" si="58"/>
        <v>0</v>
      </c>
      <c r="R146" s="50">
        <f t="shared" si="59"/>
        <v>0</v>
      </c>
      <c r="S146" s="47">
        <f t="shared" si="60"/>
        <v>0</v>
      </c>
      <c r="T146" s="209">
        <f t="shared" si="61"/>
        <v>0</v>
      </c>
      <c r="U146" s="52">
        <f t="shared" si="62"/>
        <v>0</v>
      </c>
    </row>
    <row r="147" spans="1:21" x14ac:dyDescent="0.25">
      <c r="A147" s="308" t="s">
        <v>162</v>
      </c>
      <c r="B147" s="47">
        <f>'DAY6'!H147</f>
        <v>0</v>
      </c>
      <c r="C147" s="73">
        <v>0</v>
      </c>
      <c r="D147" s="74">
        <v>0</v>
      </c>
      <c r="E147" s="75">
        <v>0</v>
      </c>
      <c r="F147" s="72">
        <v>0</v>
      </c>
      <c r="G147" s="210">
        <v>0</v>
      </c>
      <c r="H147" s="49">
        <f>+(Table19[[#This Row],[OPENING ]]+Table19[[#This Row],[RECEIPTS]]+Table19[[#This Row],[RETURNS]])-(Table19[[#This Row],[EXCHANGED]]+Table19[[#This Row],[SALES]]+Table19[[#This Row],[ISSUES]])</f>
        <v>0</v>
      </c>
      <c r="I147" s="73"/>
      <c r="J147" s="76">
        <f t="shared" si="64"/>
        <v>0</v>
      </c>
      <c r="K147" s="48">
        <f>+'DAY6'!K147+'DAY7'!C147</f>
        <v>0</v>
      </c>
      <c r="L147" s="49">
        <f>+'DAY6'!L147+'DAY7'!D147</f>
        <v>0</v>
      </c>
      <c r="M147" s="50">
        <f>+'DAY6'!M147+'DAY7'!E147</f>
        <v>0</v>
      </c>
      <c r="N147" s="47">
        <f>+'DAY6'!N147+'DAY7'!F147</f>
        <v>0</v>
      </c>
      <c r="O147" s="209">
        <f>+'DAY6'!O147+'DAY7'!G147</f>
        <v>0</v>
      </c>
      <c r="P147" s="48">
        <f t="shared" si="57"/>
        <v>0</v>
      </c>
      <c r="Q147" s="49">
        <f t="shared" si="58"/>
        <v>0</v>
      </c>
      <c r="R147" s="50">
        <f t="shared" si="59"/>
        <v>0</v>
      </c>
      <c r="S147" s="47">
        <f t="shared" si="60"/>
        <v>0</v>
      </c>
      <c r="T147" s="209">
        <f t="shared" si="61"/>
        <v>0</v>
      </c>
      <c r="U147" s="52">
        <f t="shared" si="62"/>
        <v>0</v>
      </c>
    </row>
    <row r="148" spans="1:21" x14ac:dyDescent="0.25">
      <c r="A148" s="308" t="s">
        <v>149</v>
      </c>
      <c r="B148" s="47">
        <f>'DAY6'!H148</f>
        <v>49</v>
      </c>
      <c r="C148" s="73">
        <v>0</v>
      </c>
      <c r="D148" s="74">
        <v>0</v>
      </c>
      <c r="E148" s="75">
        <v>0</v>
      </c>
      <c r="F148" s="72">
        <v>0</v>
      </c>
      <c r="G148" s="210">
        <v>0</v>
      </c>
      <c r="H148" s="49">
        <f>+(Table19[[#This Row],[OPENING ]]+Table19[[#This Row],[RECEIPTS]]+Table19[[#This Row],[RETURNS]])-(Table19[[#This Row],[EXCHANGED]]+Table19[[#This Row],[SALES]]+Table19[[#This Row],[ISSUES]])</f>
        <v>49</v>
      </c>
      <c r="I148" s="73">
        <v>49</v>
      </c>
      <c r="J148" s="76">
        <f t="shared" si="64"/>
        <v>0</v>
      </c>
      <c r="K148" s="48">
        <f>+'DAY6'!K148+'DAY7'!C148</f>
        <v>0</v>
      </c>
      <c r="L148" s="49">
        <f>+'DAY6'!L148+'DAY7'!D148</f>
        <v>0</v>
      </c>
      <c r="M148" s="50">
        <f>+'DAY6'!M148+'DAY7'!E148</f>
        <v>0</v>
      </c>
      <c r="N148" s="47">
        <f>+'DAY6'!N148+'DAY7'!F148</f>
        <v>0</v>
      </c>
      <c r="O148" s="209">
        <f>+'DAY6'!O148+'DAY7'!G148</f>
        <v>0</v>
      </c>
      <c r="P148" s="48">
        <f t="shared" si="57"/>
        <v>0</v>
      </c>
      <c r="Q148" s="49">
        <f t="shared" si="58"/>
        <v>0</v>
      </c>
      <c r="R148" s="50">
        <f t="shared" si="59"/>
        <v>0</v>
      </c>
      <c r="S148" s="47">
        <f t="shared" si="60"/>
        <v>0</v>
      </c>
      <c r="T148" s="209">
        <f t="shared" si="61"/>
        <v>0</v>
      </c>
      <c r="U148" s="52">
        <f t="shared" si="62"/>
        <v>0</v>
      </c>
    </row>
    <row r="149" spans="1:21" x14ac:dyDescent="0.25">
      <c r="A149" s="308" t="s">
        <v>150</v>
      </c>
      <c r="B149" s="47">
        <f>'DAY6'!H149</f>
        <v>132</v>
      </c>
      <c r="C149" s="73">
        <v>0</v>
      </c>
      <c r="D149" s="74">
        <v>0</v>
      </c>
      <c r="E149" s="75">
        <v>0</v>
      </c>
      <c r="F149" s="72">
        <v>0</v>
      </c>
      <c r="G149" s="210">
        <v>0</v>
      </c>
      <c r="H149" s="49">
        <f>+(Table19[[#This Row],[OPENING ]]+Table19[[#This Row],[RECEIPTS]]+Table19[[#This Row],[RETURNS]])-(Table19[[#This Row],[EXCHANGED]]+Table19[[#This Row],[SALES]]+Table19[[#This Row],[ISSUES]])</f>
        <v>132</v>
      </c>
      <c r="I149" s="73">
        <v>132</v>
      </c>
      <c r="J149" s="76">
        <f t="shared" si="64"/>
        <v>0</v>
      </c>
      <c r="K149" s="48">
        <f>+'DAY6'!K149+'DAY7'!C149</f>
        <v>0</v>
      </c>
      <c r="L149" s="49">
        <f>+'DAY6'!L149+'DAY7'!D149</f>
        <v>0</v>
      </c>
      <c r="M149" s="50">
        <f>+'DAY6'!M149+'DAY7'!E149</f>
        <v>0</v>
      </c>
      <c r="N149" s="47">
        <f>+'DAY6'!N149+'DAY7'!F149</f>
        <v>0</v>
      </c>
      <c r="O149" s="209">
        <f>+'DAY6'!O149+'DAY7'!G149</f>
        <v>0</v>
      </c>
      <c r="P149" s="48">
        <f t="shared" si="57"/>
        <v>0</v>
      </c>
      <c r="Q149" s="49">
        <f t="shared" si="58"/>
        <v>0</v>
      </c>
      <c r="R149" s="50">
        <f t="shared" si="59"/>
        <v>0</v>
      </c>
      <c r="S149" s="47">
        <f t="shared" si="60"/>
        <v>0</v>
      </c>
      <c r="T149" s="209">
        <f t="shared" si="61"/>
        <v>0</v>
      </c>
      <c r="U149" s="52">
        <f t="shared" si="62"/>
        <v>0</v>
      </c>
    </row>
    <row r="150" spans="1:21" x14ac:dyDescent="0.25">
      <c r="A150" s="308" t="s">
        <v>151</v>
      </c>
      <c r="B150" s="47">
        <f>'DAY6'!H150</f>
        <v>0</v>
      </c>
      <c r="C150" s="73">
        <v>0</v>
      </c>
      <c r="D150" s="74">
        <v>0</v>
      </c>
      <c r="E150" s="75">
        <v>0</v>
      </c>
      <c r="F150" s="72">
        <v>0</v>
      </c>
      <c r="G150" s="210">
        <v>0</v>
      </c>
      <c r="H150" s="49">
        <f>+(Table19[[#This Row],[OPENING ]]+Table19[[#This Row],[RECEIPTS]]+Table19[[#This Row],[RETURNS]])-(Table19[[#This Row],[EXCHANGED]]+Table19[[#This Row],[SALES]]+Table19[[#This Row],[ISSUES]])</f>
        <v>0</v>
      </c>
      <c r="I150" s="73"/>
      <c r="J150" s="76">
        <f t="shared" si="64"/>
        <v>0</v>
      </c>
      <c r="K150" s="48">
        <f>+'DAY6'!K150+'DAY7'!C150</f>
        <v>0</v>
      </c>
      <c r="L150" s="49">
        <f>+'DAY6'!L150+'DAY7'!D150</f>
        <v>0</v>
      </c>
      <c r="M150" s="50">
        <f>+'DAY6'!M150+'DAY7'!E150</f>
        <v>0</v>
      </c>
      <c r="N150" s="47">
        <f>+'DAY6'!N150+'DAY7'!F150</f>
        <v>0</v>
      </c>
      <c r="O150" s="209">
        <f>+'DAY6'!O150+'DAY7'!G150</f>
        <v>0</v>
      </c>
      <c r="P150" s="48">
        <f t="shared" si="57"/>
        <v>0</v>
      </c>
      <c r="Q150" s="49">
        <f t="shared" si="58"/>
        <v>0</v>
      </c>
      <c r="R150" s="50">
        <f t="shared" si="59"/>
        <v>0</v>
      </c>
      <c r="S150" s="47">
        <f t="shared" si="60"/>
        <v>0</v>
      </c>
      <c r="T150" s="209">
        <f t="shared" si="61"/>
        <v>0</v>
      </c>
      <c r="U150" s="52">
        <f t="shared" si="62"/>
        <v>0</v>
      </c>
    </row>
    <row r="151" spans="1:21" x14ac:dyDescent="0.25">
      <c r="A151" s="308" t="s">
        <v>152</v>
      </c>
      <c r="B151" s="47">
        <f>'DAY6'!H151</f>
        <v>46</v>
      </c>
      <c r="C151" s="73">
        <v>0</v>
      </c>
      <c r="D151" s="74">
        <v>0</v>
      </c>
      <c r="E151" s="75">
        <v>0</v>
      </c>
      <c r="F151" s="72">
        <v>0</v>
      </c>
      <c r="G151" s="210">
        <v>0</v>
      </c>
      <c r="H151" s="49">
        <f>+(Table19[[#This Row],[OPENING ]]+Table19[[#This Row],[RECEIPTS]]+Table19[[#This Row],[RETURNS]])-(Table19[[#This Row],[EXCHANGED]]+Table19[[#This Row],[SALES]]+Table19[[#This Row],[ISSUES]])</f>
        <v>46</v>
      </c>
      <c r="I151" s="73">
        <v>46</v>
      </c>
      <c r="J151" s="76">
        <f t="shared" si="64"/>
        <v>0</v>
      </c>
      <c r="K151" s="48">
        <f>+'DAY6'!K151+'DAY7'!C151</f>
        <v>0</v>
      </c>
      <c r="L151" s="49">
        <f>+'DAY6'!L151+'DAY7'!D151</f>
        <v>0</v>
      </c>
      <c r="M151" s="50">
        <f>+'DAY6'!M151+'DAY7'!E151</f>
        <v>0</v>
      </c>
      <c r="N151" s="47">
        <f>+'DAY6'!N151+'DAY7'!F151</f>
        <v>0</v>
      </c>
      <c r="O151" s="209">
        <f>+'DAY6'!O151+'DAY7'!G151</f>
        <v>0</v>
      </c>
      <c r="P151" s="48">
        <f t="shared" si="57"/>
        <v>0</v>
      </c>
      <c r="Q151" s="49">
        <f t="shared" si="58"/>
        <v>0</v>
      </c>
      <c r="R151" s="50">
        <f t="shared" si="59"/>
        <v>0</v>
      </c>
      <c r="S151" s="47">
        <f t="shared" si="60"/>
        <v>0</v>
      </c>
      <c r="T151" s="209">
        <f t="shared" si="61"/>
        <v>0</v>
      </c>
      <c r="U151" s="52">
        <f t="shared" si="62"/>
        <v>0</v>
      </c>
    </row>
    <row r="152" spans="1:21" x14ac:dyDescent="0.25">
      <c r="A152" s="308"/>
      <c r="B152" s="47">
        <f>'DAY6'!H152</f>
        <v>0</v>
      </c>
      <c r="C152" s="73">
        <v>0</v>
      </c>
      <c r="D152" s="74">
        <v>0</v>
      </c>
      <c r="E152" s="75">
        <v>0</v>
      </c>
      <c r="F152" s="72">
        <v>0</v>
      </c>
      <c r="G152" s="210">
        <v>0</v>
      </c>
      <c r="H152" s="49">
        <f>+(Table19[[#This Row],[OPENING ]]+Table19[[#This Row],[RECEIPTS]]+Table19[[#This Row],[RETURNS]])-(Table19[[#This Row],[EXCHANGED]]+Table19[[#This Row],[SALES]]+Table19[[#This Row],[ISSUES]])</f>
        <v>0</v>
      </c>
      <c r="I152" s="73"/>
      <c r="J152" s="76">
        <f t="shared" si="64"/>
        <v>0</v>
      </c>
      <c r="K152" s="48">
        <f>+'DAY6'!K152+'DAY7'!C152</f>
        <v>0</v>
      </c>
      <c r="L152" s="49">
        <f>+'DAY6'!L152+'DAY7'!D152</f>
        <v>0</v>
      </c>
      <c r="M152" s="50">
        <f>+'DAY6'!M152+'DAY7'!E152</f>
        <v>0</v>
      </c>
      <c r="N152" s="47">
        <f>+'DAY6'!N152+'DAY7'!F152</f>
        <v>0</v>
      </c>
      <c r="O152" s="209">
        <f>+'DAY6'!O152+'DAY7'!G152</f>
        <v>0</v>
      </c>
      <c r="P152" s="48">
        <f t="shared" si="57"/>
        <v>0</v>
      </c>
      <c r="Q152" s="49">
        <f t="shared" si="58"/>
        <v>0</v>
      </c>
      <c r="R152" s="50">
        <f t="shared" si="59"/>
        <v>0</v>
      </c>
      <c r="S152" s="47">
        <f t="shared" si="60"/>
        <v>0</v>
      </c>
      <c r="T152" s="209">
        <f t="shared" si="61"/>
        <v>0</v>
      </c>
      <c r="U152" s="52">
        <f t="shared" si="62"/>
        <v>0</v>
      </c>
    </row>
    <row r="153" spans="1:21" x14ac:dyDescent="0.25">
      <c r="A153" s="308"/>
      <c r="B153" s="47">
        <f>'DAY6'!H153</f>
        <v>0</v>
      </c>
      <c r="C153" s="73">
        <v>0</v>
      </c>
      <c r="D153" s="74">
        <v>0</v>
      </c>
      <c r="E153" s="75">
        <v>0</v>
      </c>
      <c r="F153" s="72">
        <v>0</v>
      </c>
      <c r="G153" s="210">
        <v>0</v>
      </c>
      <c r="H153" s="49">
        <f>+(Table19[[#This Row],[OPENING ]]+Table19[[#This Row],[RECEIPTS]]+Table19[[#This Row],[RETURNS]])-(Table19[[#This Row],[EXCHANGED]]+Table19[[#This Row],[SALES]]+Table19[[#This Row],[ISSUES]])</f>
        <v>0</v>
      </c>
      <c r="I153" s="73"/>
      <c r="J153" s="76">
        <f t="shared" si="64"/>
        <v>0</v>
      </c>
      <c r="K153" s="48">
        <f>+'DAY6'!K153+'DAY7'!C153</f>
        <v>0</v>
      </c>
      <c r="L153" s="49">
        <f>+'DAY6'!L153+'DAY7'!D153</f>
        <v>0</v>
      </c>
      <c r="M153" s="50">
        <f>+'DAY6'!M153+'DAY7'!E153</f>
        <v>0</v>
      </c>
      <c r="N153" s="47">
        <f>+'DAY6'!N153+'DAY7'!F153</f>
        <v>0</v>
      </c>
      <c r="O153" s="209">
        <f>+'DAY6'!O153+'DAY7'!G153</f>
        <v>0</v>
      </c>
      <c r="P153" s="48">
        <f t="shared" si="57"/>
        <v>0</v>
      </c>
      <c r="Q153" s="49">
        <f t="shared" si="58"/>
        <v>0</v>
      </c>
      <c r="R153" s="50">
        <f t="shared" si="59"/>
        <v>0</v>
      </c>
      <c r="S153" s="47">
        <f t="shared" si="60"/>
        <v>0</v>
      </c>
      <c r="T153" s="209">
        <f t="shared" si="61"/>
        <v>0</v>
      </c>
      <c r="U153" s="52">
        <f t="shared" si="62"/>
        <v>0</v>
      </c>
    </row>
    <row r="154" spans="1:21" x14ac:dyDescent="0.25">
      <c r="A154" s="308"/>
      <c r="B154" s="47">
        <f>'DAY6'!H154</f>
        <v>0</v>
      </c>
      <c r="C154" s="73">
        <v>0</v>
      </c>
      <c r="D154" s="74">
        <v>0</v>
      </c>
      <c r="E154" s="75">
        <v>0</v>
      </c>
      <c r="F154" s="72">
        <v>0</v>
      </c>
      <c r="G154" s="210">
        <v>0</v>
      </c>
      <c r="H154" s="49">
        <f>+(Table19[[#This Row],[OPENING ]]+Table19[[#This Row],[RECEIPTS]]+Table19[[#This Row],[RETURNS]])-(Table19[[#This Row],[EXCHANGED]]+Table19[[#This Row],[SALES]]+Table19[[#This Row],[ISSUES]])</f>
        <v>0</v>
      </c>
      <c r="I154" s="73"/>
      <c r="J154" s="76">
        <f t="shared" si="64"/>
        <v>0</v>
      </c>
      <c r="K154" s="48">
        <f>+'DAY6'!K154+'DAY7'!C154</f>
        <v>0</v>
      </c>
      <c r="L154" s="49">
        <f>+'DAY6'!L154+'DAY7'!D154</f>
        <v>0</v>
      </c>
      <c r="M154" s="50">
        <f>+'DAY6'!M154+'DAY7'!E154</f>
        <v>0</v>
      </c>
      <c r="N154" s="47">
        <f>+'DAY6'!N154+'DAY7'!F154</f>
        <v>0</v>
      </c>
      <c r="O154" s="209">
        <f>+'DAY6'!O154+'DAY7'!G154</f>
        <v>0</v>
      </c>
      <c r="P154" s="48">
        <f t="shared" si="57"/>
        <v>0</v>
      </c>
      <c r="Q154" s="49">
        <f t="shared" si="58"/>
        <v>0</v>
      </c>
      <c r="R154" s="50">
        <f t="shared" si="59"/>
        <v>0</v>
      </c>
      <c r="S154" s="47">
        <f t="shared" si="60"/>
        <v>0</v>
      </c>
      <c r="T154" s="209">
        <f t="shared" si="61"/>
        <v>0</v>
      </c>
      <c r="U154" s="52">
        <f t="shared" si="62"/>
        <v>0</v>
      </c>
    </row>
    <row r="155" spans="1:21" x14ac:dyDescent="0.25">
      <c r="A155" s="308"/>
      <c r="B155" s="47">
        <f>'DAY6'!H155</f>
        <v>0</v>
      </c>
      <c r="C155" s="73">
        <v>0</v>
      </c>
      <c r="D155" s="74">
        <v>0</v>
      </c>
      <c r="E155" s="75">
        <v>0</v>
      </c>
      <c r="F155" s="72">
        <v>0</v>
      </c>
      <c r="G155" s="210">
        <v>0</v>
      </c>
      <c r="H155" s="49">
        <f>+(Table19[[#This Row],[OPENING ]]+Table19[[#This Row],[RECEIPTS]]+Table19[[#This Row],[RETURNS]])-(Table19[[#This Row],[EXCHANGED]]+Table19[[#This Row],[SALES]]+Table19[[#This Row],[ISSUES]])</f>
        <v>0</v>
      </c>
      <c r="I155" s="73"/>
      <c r="J155" s="76">
        <f t="shared" si="64"/>
        <v>0</v>
      </c>
      <c r="K155" s="48">
        <f>+'DAY6'!K155+'DAY7'!C155</f>
        <v>0</v>
      </c>
      <c r="L155" s="49">
        <f>+'DAY6'!L155+'DAY7'!D155</f>
        <v>0</v>
      </c>
      <c r="M155" s="50">
        <f>+'DAY6'!M155+'DAY7'!E155</f>
        <v>0</v>
      </c>
      <c r="N155" s="47">
        <f>+'DAY6'!N155+'DAY7'!F155</f>
        <v>0</v>
      </c>
      <c r="O155" s="209">
        <f>+'DAY6'!O155+'DAY7'!G155</f>
        <v>0</v>
      </c>
      <c r="P155" s="48">
        <f t="shared" si="57"/>
        <v>0</v>
      </c>
      <c r="Q155" s="49">
        <f t="shared" si="58"/>
        <v>0</v>
      </c>
      <c r="R155" s="50">
        <f t="shared" si="59"/>
        <v>0</v>
      </c>
      <c r="S155" s="47">
        <f t="shared" si="60"/>
        <v>0</v>
      </c>
      <c r="T155" s="209">
        <f t="shared" si="61"/>
        <v>0</v>
      </c>
      <c r="U155" s="52">
        <f t="shared" si="62"/>
        <v>0</v>
      </c>
    </row>
    <row r="156" spans="1:21" x14ac:dyDescent="0.25">
      <c r="A156" s="334"/>
      <c r="B156" s="47">
        <f>'DAY6'!H156</f>
        <v>0</v>
      </c>
      <c r="C156" s="73">
        <v>0</v>
      </c>
      <c r="D156" s="74">
        <v>0</v>
      </c>
      <c r="E156" s="75">
        <v>0</v>
      </c>
      <c r="F156" s="72">
        <v>0</v>
      </c>
      <c r="G156" s="210">
        <v>0</v>
      </c>
      <c r="H156" s="49">
        <f>+(Table19[[#This Row],[OPENING ]]+Table19[[#This Row],[RECEIPTS]]+Table19[[#This Row],[RETURNS]])-(Table19[[#This Row],[EXCHANGED]]+Table19[[#This Row],[SALES]]+Table19[[#This Row],[ISSUES]])</f>
        <v>0</v>
      </c>
      <c r="I156" s="73"/>
      <c r="J156" s="76">
        <f t="shared" si="64"/>
        <v>0</v>
      </c>
      <c r="K156" s="48">
        <f>+'DAY6'!K156+'DAY7'!C156</f>
        <v>0</v>
      </c>
      <c r="L156" s="49">
        <f>+'DAY6'!L156+'DAY7'!D156</f>
        <v>172.7</v>
      </c>
      <c r="M156" s="50">
        <f>+'DAY6'!M156+'DAY7'!E156</f>
        <v>0</v>
      </c>
      <c r="N156" s="47">
        <f>+'DAY6'!N156+'DAY7'!F156</f>
        <v>0</v>
      </c>
      <c r="O156" s="209">
        <f>+'DAY6'!O156+'DAY7'!G156</f>
        <v>3970.44</v>
      </c>
      <c r="P156" s="48">
        <f t="shared" si="57"/>
        <v>0</v>
      </c>
      <c r="Q156" s="49">
        <f t="shared" si="58"/>
        <v>24.671428571428571</v>
      </c>
      <c r="R156" s="50">
        <f t="shared" si="59"/>
        <v>0</v>
      </c>
      <c r="S156" s="47">
        <f t="shared" si="60"/>
        <v>0</v>
      </c>
      <c r="T156" s="209">
        <f t="shared" si="61"/>
        <v>567.20571428571429</v>
      </c>
      <c r="U156" s="52">
        <f t="shared" si="62"/>
        <v>0</v>
      </c>
    </row>
    <row r="157" spans="1:21" ht="17.25" thickBot="1" x14ac:dyDescent="0.35">
      <c r="A157" s="171" t="s">
        <v>58</v>
      </c>
      <c r="B157" s="155">
        <f>SUM(B118:B156)</f>
        <v>990.90000000000009</v>
      </c>
      <c r="C157" s="156">
        <f t="shared" ref="C157:U157" si="65">SUM(C118:C156)</f>
        <v>0</v>
      </c>
      <c r="D157" s="157">
        <f t="shared" si="65"/>
        <v>0</v>
      </c>
      <c r="E157" s="158">
        <f t="shared" si="65"/>
        <v>0</v>
      </c>
      <c r="F157" s="155">
        <f t="shared" si="65"/>
        <v>0</v>
      </c>
      <c r="G157" s="215">
        <f t="shared" si="65"/>
        <v>0</v>
      </c>
      <c r="H157" s="157">
        <f t="shared" si="65"/>
        <v>990.90000000000009</v>
      </c>
      <c r="I157" s="156">
        <f t="shared" si="65"/>
        <v>990.90000000000009</v>
      </c>
      <c r="J157" s="172">
        <f t="shared" si="65"/>
        <v>0</v>
      </c>
      <c r="K157" s="156">
        <f t="shared" si="65"/>
        <v>0</v>
      </c>
      <c r="L157" s="157">
        <f t="shared" si="65"/>
        <v>345.4</v>
      </c>
      <c r="M157" s="158">
        <f t="shared" si="65"/>
        <v>0</v>
      </c>
      <c r="N157" s="155">
        <f t="shared" si="65"/>
        <v>0</v>
      </c>
      <c r="O157" s="215">
        <f t="shared" si="65"/>
        <v>7940.88</v>
      </c>
      <c r="P157" s="156">
        <f t="shared" si="65"/>
        <v>0</v>
      </c>
      <c r="Q157" s="157">
        <f t="shared" si="65"/>
        <v>49.342857142857142</v>
      </c>
      <c r="R157" s="158">
        <f t="shared" si="65"/>
        <v>0</v>
      </c>
      <c r="S157" s="155">
        <f t="shared" si="65"/>
        <v>0</v>
      </c>
      <c r="T157" s="215">
        <f t="shared" si="65"/>
        <v>1134.4114285714286</v>
      </c>
      <c r="U157" s="158">
        <f t="shared" si="65"/>
        <v>37.648786048524613</v>
      </c>
    </row>
    <row r="158" spans="1:21" s="5" customFormat="1" ht="17.25" thickBot="1" x14ac:dyDescent="0.35">
      <c r="A158" s="197" t="s">
        <v>57</v>
      </c>
      <c r="B158" s="86">
        <f>B38+B73+B115+B157</f>
        <v>18075.820000000003</v>
      </c>
      <c r="C158" s="87">
        <f t="shared" ref="C158:U158" si="66">C38+C73+C115+C157</f>
        <v>0</v>
      </c>
      <c r="D158" s="88">
        <f t="shared" si="66"/>
        <v>0</v>
      </c>
      <c r="E158" s="89">
        <f t="shared" si="66"/>
        <v>0</v>
      </c>
      <c r="F158" s="86">
        <f t="shared" si="66"/>
        <v>0</v>
      </c>
      <c r="G158" s="213">
        <f t="shared" si="66"/>
        <v>884.2</v>
      </c>
      <c r="H158" s="88">
        <f t="shared" si="66"/>
        <v>17191.620000000003</v>
      </c>
      <c r="I158" s="87">
        <f t="shared" si="66"/>
        <v>17191.620000000003</v>
      </c>
      <c r="J158" s="90">
        <f t="shared" si="66"/>
        <v>0</v>
      </c>
      <c r="K158" s="87">
        <f t="shared" si="66"/>
        <v>3087.4</v>
      </c>
      <c r="L158" s="88">
        <f t="shared" si="66"/>
        <v>838.7</v>
      </c>
      <c r="M158" s="89">
        <f t="shared" si="66"/>
        <v>0</v>
      </c>
      <c r="N158" s="86">
        <f t="shared" si="66"/>
        <v>0</v>
      </c>
      <c r="O158" s="213">
        <f t="shared" si="66"/>
        <v>12231.16</v>
      </c>
      <c r="P158" s="87">
        <f t="shared" si="66"/>
        <v>441.05714285714288</v>
      </c>
      <c r="Q158" s="88">
        <f t="shared" si="66"/>
        <v>119.81428571428572</v>
      </c>
      <c r="R158" s="89">
        <f t="shared" si="66"/>
        <v>0</v>
      </c>
      <c r="S158" s="86">
        <f t="shared" si="66"/>
        <v>0</v>
      </c>
      <c r="T158" s="213">
        <f t="shared" si="66"/>
        <v>1747.3085714285714</v>
      </c>
      <c r="U158" s="89">
        <f t="shared" si="66"/>
        <v>303.08834677144637</v>
      </c>
    </row>
  </sheetData>
  <sheetProtection algorithmName="SHA-512" hashValue="oq6WJc4iAdSUjQqzmXsMgGedC1ZdZI+git/my8FUZwue3SakmqME7gOwyQbkVASIBEnizS99I9XxFbW2k+tqaw==" saltValue="M4fI63Pddh5oebTCoYA/ug==" spinCount="100000" sheet="1" objects="1" scenarios="1"/>
  <conditionalFormatting sqref="I116:I156 I1:I37 I39:I72 I74:I114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{23D8DA78-618B-4FE2-AD46-FE19E1D62FB1}</x14:id>
        </ext>
      </extLst>
    </cfRule>
  </conditionalFormatting>
  <pageMargins left="0.7" right="0.7" top="0.75" bottom="0.75" header="0.3" footer="0.3"/>
  <ignoredErrors>
    <ignoredError sqref="U3" calculatedColumn="1"/>
  </ignoredErrors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D8DA78-618B-4FE2-AD46-FE19E1D62FB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I116:I156 I1:I37 I39:I72 I74:I114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88F0-369F-4912-8C39-927330B98F56}">
  <dimension ref="A1:U158"/>
  <sheetViews>
    <sheetView showGridLines="0" tabSelected="1" topLeftCell="A142" zoomScaleNormal="100" workbookViewId="0">
      <selection activeCell="H154" sqref="H154"/>
    </sheetView>
  </sheetViews>
  <sheetFormatPr defaultRowHeight="15" x14ac:dyDescent="0.25"/>
  <cols>
    <col min="1" max="1" width="51.7109375" bestFit="1" customWidth="1"/>
    <col min="2" max="2" width="17.85546875" bestFit="1" customWidth="1"/>
    <col min="3" max="3" width="12.5703125" style="6" customWidth="1"/>
    <col min="4" max="4" width="9.28515625" style="2" bestFit="1" customWidth="1"/>
    <col min="5" max="5" width="13.42578125" style="3" customWidth="1"/>
    <col min="6" max="6" width="13.7109375" style="5" customWidth="1"/>
    <col min="7" max="7" width="14.28515625" style="168" customWidth="1"/>
    <col min="8" max="8" width="13.28515625" style="2" customWidth="1"/>
    <col min="9" max="9" width="16.7109375" style="6" customWidth="1"/>
    <col min="10" max="10" width="15" style="4" bestFit="1" customWidth="1"/>
    <col min="11" max="11" width="11.28515625" style="6" customWidth="1"/>
    <col min="12" max="12" width="9.140625" style="2"/>
    <col min="13" max="13" width="9.140625" style="3"/>
    <col min="14" max="14" width="9.140625" style="5"/>
    <col min="15" max="15" width="9.140625" style="168"/>
    <col min="16" max="16" width="11.28515625" style="6" customWidth="1"/>
    <col min="17" max="17" width="9.140625" style="2"/>
    <col min="18" max="18" width="9.140625" style="3"/>
    <col min="19" max="19" width="9.140625" style="5"/>
    <col min="20" max="20" width="9.140625" style="168"/>
    <col min="21" max="21" width="9.140625" style="3"/>
  </cols>
  <sheetData>
    <row r="1" spans="1:21" ht="15.75" thickBot="1" x14ac:dyDescent="0.3">
      <c r="A1" s="12" t="s">
        <v>183</v>
      </c>
      <c r="B1" s="13"/>
      <c r="C1" s="14"/>
      <c r="D1" s="15"/>
      <c r="E1" s="16"/>
      <c r="F1" s="144"/>
      <c r="G1" s="230"/>
      <c r="H1" s="220"/>
      <c r="I1" s="12"/>
      <c r="J1" s="20"/>
      <c r="K1" s="12"/>
      <c r="L1" s="21"/>
      <c r="M1" s="22"/>
      <c r="N1" s="23"/>
      <c r="O1" s="159"/>
      <c r="P1" s="12"/>
      <c r="Q1" s="21"/>
      <c r="R1" s="22"/>
      <c r="S1" s="23"/>
      <c r="T1" s="159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161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160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160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161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161" t="s">
        <v>9</v>
      </c>
      <c r="P3" s="27" t="s">
        <v>10</v>
      </c>
      <c r="Q3" s="28" t="s">
        <v>10</v>
      </c>
      <c r="R3" s="29" t="s">
        <v>10</v>
      </c>
      <c r="S3" s="30"/>
      <c r="T3" s="161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162"/>
      <c r="H4" s="43"/>
      <c r="I4" s="42"/>
      <c r="J4" s="45"/>
      <c r="K4" s="42"/>
      <c r="L4" s="43"/>
      <c r="M4" s="44"/>
      <c r="N4" s="41"/>
      <c r="O4" s="162"/>
      <c r="P4" s="42"/>
      <c r="Q4" s="43"/>
      <c r="R4" s="44"/>
      <c r="S4" s="41"/>
      <c r="T4" s="162"/>
      <c r="U4" s="46"/>
    </row>
    <row r="5" spans="1:21" x14ac:dyDescent="0.25">
      <c r="A5" s="189"/>
      <c r="B5" s="47">
        <f>'DAY7'!H5</f>
        <v>0</v>
      </c>
      <c r="C5" s="48">
        <v>0</v>
      </c>
      <c r="D5" s="49">
        <v>0</v>
      </c>
      <c r="E5" s="50">
        <v>0</v>
      </c>
      <c r="F5" s="47">
        <v>0</v>
      </c>
      <c r="G5" s="163">
        <v>0</v>
      </c>
      <c r="H5" s="49">
        <f>+(Table110[[#This Row],[OPENING ]]+Table110[[#This Row],[RECEIPTS]]+Table110[[#This Row],[RETURNS]])-(Table110[[#This Row],[EXCHANGED]]+Table110[[#This Row],[SALES]]+Table110[[#This Row],[ISSUES]])</f>
        <v>0</v>
      </c>
      <c r="I5" s="48">
        <v>0</v>
      </c>
      <c r="J5" s="51">
        <f t="shared" ref="J5:J131" si="0">+I5-H5</f>
        <v>0</v>
      </c>
      <c r="K5" s="48">
        <f>+'DAY7'!K5+'DAY8'!C5</f>
        <v>0</v>
      </c>
      <c r="L5" s="49">
        <f>+'DAY7'!L5+'DAY8'!D5</f>
        <v>0</v>
      </c>
      <c r="M5" s="50">
        <f>+'DAY7'!M5+'DAY8'!E5</f>
        <v>0</v>
      </c>
      <c r="N5" s="47">
        <f>+'DAY7'!N5+'DAY8'!F5</f>
        <v>0</v>
      </c>
      <c r="O5" s="163">
        <f>+'DAY7'!O5+'DAY8'!G5</f>
        <v>0</v>
      </c>
      <c r="P5" s="48">
        <f>+K5/8</f>
        <v>0</v>
      </c>
      <c r="Q5" s="49">
        <f>+L5/8</f>
        <v>0</v>
      </c>
      <c r="R5" s="50">
        <f>+M5/8</f>
        <v>0</v>
      </c>
      <c r="S5" s="47">
        <f>+N5/8</f>
        <v>0</v>
      </c>
      <c r="T5" s="163">
        <f>+O5/8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'DAY7'!H6</f>
        <v>0</v>
      </c>
      <c r="C6" s="48">
        <v>0</v>
      </c>
      <c r="D6" s="49">
        <v>0</v>
      </c>
      <c r="E6" s="50">
        <v>0</v>
      </c>
      <c r="F6" s="47">
        <v>0</v>
      </c>
      <c r="G6" s="163">
        <v>0</v>
      </c>
      <c r="H6" s="49">
        <f>+(Table110[[#This Row],[OPENING ]]+Table110[[#This Row],[RECEIPTS]]+Table110[[#This Row],[RETURNS]])-(Table110[[#This Row],[EXCHANGED]]+Table110[[#This Row],[SALES]]+Table110[[#This Row],[ISSUES]])</f>
        <v>0</v>
      </c>
      <c r="I6" s="48">
        <v>0</v>
      </c>
      <c r="J6" s="51">
        <f t="shared" si="0"/>
        <v>0</v>
      </c>
      <c r="K6" s="48">
        <f>+'DAY7'!K6+'DAY8'!C6</f>
        <v>0</v>
      </c>
      <c r="L6" s="49">
        <f>+'DAY7'!L6+'DAY8'!D6</f>
        <v>0</v>
      </c>
      <c r="M6" s="50">
        <f>+'DAY7'!M6+'DAY8'!E6</f>
        <v>0</v>
      </c>
      <c r="N6" s="47">
        <f>+'DAY7'!N6+'DAY8'!F6</f>
        <v>0</v>
      </c>
      <c r="O6" s="163">
        <f>+'DAY7'!O6+'DAY8'!G6</f>
        <v>0</v>
      </c>
      <c r="P6" s="48">
        <f t="shared" ref="P6:P17" si="2">+K6/8</f>
        <v>0</v>
      </c>
      <c r="Q6" s="49">
        <f t="shared" ref="Q6:Q17" si="3">+L6/8</f>
        <v>0</v>
      </c>
      <c r="R6" s="50">
        <f t="shared" ref="R6:R17" si="4">+M6/8</f>
        <v>0</v>
      </c>
      <c r="S6" s="47">
        <f t="shared" ref="S6:S17" si="5">+N6/8</f>
        <v>0</v>
      </c>
      <c r="T6" s="163">
        <f t="shared" ref="T6:T17" si="6">+O6/8</f>
        <v>0</v>
      </c>
      <c r="U6" s="52">
        <f t="shared" si="1"/>
        <v>0</v>
      </c>
    </row>
    <row r="7" spans="1:21" x14ac:dyDescent="0.25">
      <c r="A7" s="189"/>
      <c r="B7" s="47">
        <f>'DAY7'!H7</f>
        <v>0</v>
      </c>
      <c r="C7" s="48">
        <v>0</v>
      </c>
      <c r="D7" s="49">
        <v>0</v>
      </c>
      <c r="E7" s="50">
        <v>0</v>
      </c>
      <c r="F7" s="47">
        <v>0</v>
      </c>
      <c r="G7" s="163">
        <v>0</v>
      </c>
      <c r="H7" s="49">
        <f>+(Table110[[#This Row],[OPENING ]]+Table110[[#This Row],[RECEIPTS]]+Table110[[#This Row],[RETURNS]])-(Table110[[#This Row],[EXCHANGED]]+Table110[[#This Row],[SALES]]+Table110[[#This Row],[ISSUES]])</f>
        <v>0</v>
      </c>
      <c r="I7" s="48">
        <v>0</v>
      </c>
      <c r="J7" s="51">
        <f t="shared" si="0"/>
        <v>0</v>
      </c>
      <c r="K7" s="48">
        <f>+'DAY7'!K7+'DAY8'!C7</f>
        <v>0</v>
      </c>
      <c r="L7" s="49">
        <f>+'DAY7'!L7+'DAY8'!D7</f>
        <v>0</v>
      </c>
      <c r="M7" s="50">
        <f>+'DAY7'!M7+'DAY8'!E7</f>
        <v>0</v>
      </c>
      <c r="N7" s="47">
        <f>+'DAY7'!N7+'DAY8'!F7</f>
        <v>0</v>
      </c>
      <c r="O7" s="163">
        <f>+'DAY7'!O7+'DAY8'!G7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163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'DAY7'!H8</f>
        <v>8.5</v>
      </c>
      <c r="C8" s="48">
        <v>0</v>
      </c>
      <c r="D8" s="49">
        <v>0</v>
      </c>
      <c r="E8" s="50">
        <v>0</v>
      </c>
      <c r="F8" s="47">
        <v>0</v>
      </c>
      <c r="G8" s="163">
        <v>0</v>
      </c>
      <c r="H8" s="49">
        <f>+(Table110[[#This Row],[OPENING ]]+Table110[[#This Row],[RECEIPTS]]+Table110[[#This Row],[RETURNS]])-(Table110[[#This Row],[EXCHANGED]]+Table110[[#This Row],[SALES]]+Table110[[#This Row],[ISSUES]])</f>
        <v>8.5</v>
      </c>
      <c r="I8" s="48">
        <v>8.5</v>
      </c>
      <c r="J8" s="51">
        <f t="shared" si="0"/>
        <v>0</v>
      </c>
      <c r="K8" s="48">
        <f>+'DAY7'!K8+'DAY8'!C8</f>
        <v>0</v>
      </c>
      <c r="L8" s="49">
        <f>+'DAY7'!L8+'DAY8'!D8</f>
        <v>0</v>
      </c>
      <c r="M8" s="50">
        <f>+'DAY7'!M8+'DAY8'!E8</f>
        <v>0</v>
      </c>
      <c r="N8" s="47">
        <f>+'DAY7'!N8+'DAY8'!F8</f>
        <v>0</v>
      </c>
      <c r="O8" s="163">
        <f>+'DAY7'!O8+'DAY8'!G8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163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'DAY7'!H9</f>
        <v>15</v>
      </c>
      <c r="C9" s="48">
        <v>0</v>
      </c>
      <c r="D9" s="49">
        <v>0</v>
      </c>
      <c r="E9" s="50">
        <v>0</v>
      </c>
      <c r="F9" s="47">
        <v>0</v>
      </c>
      <c r="G9" s="163">
        <v>0</v>
      </c>
      <c r="H9" s="49">
        <f>+(Table110[[#This Row],[OPENING ]]+Table110[[#This Row],[RECEIPTS]]+Table110[[#This Row],[RETURNS]])-(Table110[[#This Row],[EXCHANGED]]+Table110[[#This Row],[SALES]]+Table110[[#This Row],[ISSUES]])</f>
        <v>15</v>
      </c>
      <c r="I9" s="48">
        <v>15</v>
      </c>
      <c r="J9" s="51">
        <f t="shared" si="0"/>
        <v>0</v>
      </c>
      <c r="K9" s="48">
        <f>+'DAY7'!K9+'DAY8'!C9</f>
        <v>0</v>
      </c>
      <c r="L9" s="49">
        <f>+'DAY7'!L9+'DAY8'!D9</f>
        <v>0</v>
      </c>
      <c r="M9" s="50">
        <f>+'DAY7'!M9+'DAY8'!E9</f>
        <v>0</v>
      </c>
      <c r="N9" s="47">
        <f>+'DAY7'!N9+'DAY8'!F9</f>
        <v>0</v>
      </c>
      <c r="O9" s="163">
        <f>+'DAY7'!O9+'DAY8'!G9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163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'DAY7'!H10</f>
        <v>18</v>
      </c>
      <c r="C10" s="48">
        <v>0</v>
      </c>
      <c r="D10" s="49">
        <v>0</v>
      </c>
      <c r="E10" s="50">
        <v>0</v>
      </c>
      <c r="F10" s="47">
        <v>0</v>
      </c>
      <c r="G10" s="163">
        <v>0</v>
      </c>
      <c r="H10" s="49">
        <f>+(Table110[[#This Row],[OPENING ]]+Table110[[#This Row],[RECEIPTS]]+Table110[[#This Row],[RETURNS]])-(Table110[[#This Row],[EXCHANGED]]+Table110[[#This Row],[SALES]]+Table110[[#This Row],[ISSUES]])</f>
        <v>18</v>
      </c>
      <c r="I10" s="48">
        <v>18</v>
      </c>
      <c r="J10" s="51">
        <f t="shared" si="0"/>
        <v>0</v>
      </c>
      <c r="K10" s="48">
        <f>+'DAY7'!K10+'DAY8'!C10</f>
        <v>0</v>
      </c>
      <c r="L10" s="49">
        <f>+'DAY7'!L10+'DAY8'!D10</f>
        <v>0</v>
      </c>
      <c r="M10" s="50">
        <f>+'DAY7'!M10+'DAY8'!E10</f>
        <v>0</v>
      </c>
      <c r="N10" s="47">
        <f>+'DAY7'!N10+'DAY8'!F10</f>
        <v>0</v>
      </c>
      <c r="O10" s="163">
        <f>+'DAY7'!O10+'DAY8'!G10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163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'DAY7'!H11</f>
        <v>10</v>
      </c>
      <c r="C11" s="48">
        <v>0</v>
      </c>
      <c r="D11" s="49">
        <v>0</v>
      </c>
      <c r="E11" s="50">
        <v>0</v>
      </c>
      <c r="F11" s="47">
        <v>0</v>
      </c>
      <c r="G11" s="163">
        <v>0</v>
      </c>
      <c r="H11" s="49">
        <f>+(Table110[[#This Row],[OPENING ]]+Table110[[#This Row],[RECEIPTS]]+Table110[[#This Row],[RETURNS]])-(Table110[[#This Row],[EXCHANGED]]+Table110[[#This Row],[SALES]]+Table110[[#This Row],[ISSUES]])</f>
        <v>10</v>
      </c>
      <c r="I11" s="48">
        <v>10</v>
      </c>
      <c r="J11" s="51">
        <f t="shared" si="0"/>
        <v>0</v>
      </c>
      <c r="K11" s="48">
        <f>+'DAY7'!K11+'DAY8'!C11</f>
        <v>0</v>
      </c>
      <c r="L11" s="49">
        <f>+'DAY7'!L11+'DAY8'!D11</f>
        <v>0</v>
      </c>
      <c r="M11" s="50">
        <f>+'DAY7'!M11+'DAY8'!E11</f>
        <v>0</v>
      </c>
      <c r="N11" s="47">
        <f>+'DAY7'!N11+'DAY8'!F11</f>
        <v>0</v>
      </c>
      <c r="O11" s="163">
        <f>+'DAY7'!O11+'DAY8'!G11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163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'DAY7'!H12</f>
        <v>28.6</v>
      </c>
      <c r="C12" s="48">
        <v>0</v>
      </c>
      <c r="D12" s="49">
        <v>0</v>
      </c>
      <c r="E12" s="50">
        <v>0</v>
      </c>
      <c r="F12" s="47">
        <v>0</v>
      </c>
      <c r="G12" s="163">
        <v>0</v>
      </c>
      <c r="H12" s="49">
        <f>+(Table110[[#This Row],[OPENING ]]+Table110[[#This Row],[RECEIPTS]]+Table110[[#This Row],[RETURNS]])-(Table110[[#This Row],[EXCHANGED]]+Table110[[#This Row],[SALES]]+Table110[[#This Row],[ISSUES]])</f>
        <v>28.6</v>
      </c>
      <c r="I12" s="48">
        <v>28.6</v>
      </c>
      <c r="J12" s="51">
        <f t="shared" si="0"/>
        <v>0</v>
      </c>
      <c r="K12" s="48">
        <f>+'DAY7'!K12+'DAY8'!C12</f>
        <v>0</v>
      </c>
      <c r="L12" s="49">
        <f>+'DAY7'!L12+'DAY8'!D12</f>
        <v>0</v>
      </c>
      <c r="M12" s="50">
        <f>+'DAY7'!M12+'DAY8'!E12</f>
        <v>0</v>
      </c>
      <c r="N12" s="47">
        <f>+'DAY7'!N12+'DAY8'!F12</f>
        <v>0</v>
      </c>
      <c r="O12" s="163">
        <f>+'DAY7'!O12+'DAY8'!G12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163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'DAY7'!H13</f>
        <v>23.5</v>
      </c>
      <c r="C13" s="48">
        <v>0</v>
      </c>
      <c r="D13" s="49">
        <v>0</v>
      </c>
      <c r="E13" s="50">
        <v>0</v>
      </c>
      <c r="F13" s="47">
        <v>0</v>
      </c>
      <c r="G13" s="163">
        <v>0</v>
      </c>
      <c r="H13" s="49">
        <f>+(Table110[[#This Row],[OPENING ]]+Table110[[#This Row],[RECEIPTS]]+Table110[[#This Row],[RETURNS]])-(Table110[[#This Row],[EXCHANGED]]+Table110[[#This Row],[SALES]]+Table110[[#This Row],[ISSUES]])</f>
        <v>23.5</v>
      </c>
      <c r="I13" s="48">
        <v>23.5</v>
      </c>
      <c r="J13" s="51">
        <f t="shared" si="0"/>
        <v>0</v>
      </c>
      <c r="K13" s="48">
        <f>+'DAY7'!K13+'DAY8'!C13</f>
        <v>0</v>
      </c>
      <c r="L13" s="49">
        <f>+'DAY7'!L13+'DAY8'!D13</f>
        <v>0</v>
      </c>
      <c r="M13" s="50">
        <f>+'DAY7'!M13+'DAY8'!E13</f>
        <v>0</v>
      </c>
      <c r="N13" s="47">
        <f>+'DAY7'!N13+'DAY8'!F13</f>
        <v>0</v>
      </c>
      <c r="O13" s="163">
        <f>+'DAY7'!O13+'DAY8'!G13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163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'DAY7'!H14</f>
        <v>30.5</v>
      </c>
      <c r="C14" s="48">
        <v>0</v>
      </c>
      <c r="D14" s="49">
        <v>0</v>
      </c>
      <c r="E14" s="50">
        <v>0</v>
      </c>
      <c r="F14" s="47">
        <v>0</v>
      </c>
      <c r="G14" s="163">
        <v>0</v>
      </c>
      <c r="H14" s="49">
        <f>+(Table110[[#This Row],[OPENING ]]+Table110[[#This Row],[RECEIPTS]]+Table110[[#This Row],[RETURNS]])-(Table110[[#This Row],[EXCHANGED]]+Table110[[#This Row],[SALES]]+Table110[[#This Row],[ISSUES]])</f>
        <v>30.5</v>
      </c>
      <c r="I14" s="48">
        <v>30.5</v>
      </c>
      <c r="J14" s="51">
        <f t="shared" si="0"/>
        <v>0</v>
      </c>
      <c r="K14" s="48">
        <f>+'DAY7'!K14+'DAY8'!C14</f>
        <v>0</v>
      </c>
      <c r="L14" s="49">
        <f>+'DAY7'!L14+'DAY8'!D14</f>
        <v>0</v>
      </c>
      <c r="M14" s="50">
        <f>+'DAY7'!M14+'DAY8'!E14</f>
        <v>0</v>
      </c>
      <c r="N14" s="47">
        <f>+'DAY7'!N14+'DAY8'!F14</f>
        <v>0</v>
      </c>
      <c r="O14" s="163">
        <f>+'DAY7'!O14+'DAY8'!G14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163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'DAY7'!H15</f>
        <v>33.5</v>
      </c>
      <c r="C15" s="48">
        <v>0</v>
      </c>
      <c r="D15" s="49">
        <v>0</v>
      </c>
      <c r="E15" s="50">
        <v>0</v>
      </c>
      <c r="F15" s="47">
        <v>0</v>
      </c>
      <c r="G15" s="163">
        <v>0</v>
      </c>
      <c r="H15" s="49">
        <f>+(Table110[[#This Row],[OPENING ]]+Table110[[#This Row],[RECEIPTS]]+Table110[[#This Row],[RETURNS]])-(Table110[[#This Row],[EXCHANGED]]+Table110[[#This Row],[SALES]]+Table110[[#This Row],[ISSUES]])</f>
        <v>33.5</v>
      </c>
      <c r="I15" s="48">
        <v>33.5</v>
      </c>
      <c r="J15" s="51">
        <f t="shared" si="0"/>
        <v>0</v>
      </c>
      <c r="K15" s="48">
        <f>+'DAY7'!K15+'DAY8'!C15</f>
        <v>0</v>
      </c>
      <c r="L15" s="49">
        <f>+'DAY7'!L15+'DAY8'!D15</f>
        <v>0</v>
      </c>
      <c r="M15" s="50">
        <f>+'DAY7'!M15+'DAY8'!E15</f>
        <v>0</v>
      </c>
      <c r="N15" s="47">
        <f>+'DAY7'!N15+'DAY8'!F15</f>
        <v>0</v>
      </c>
      <c r="O15" s="163">
        <f>+'DAY7'!O15+'DAY8'!G15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163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'DAY7'!H16</f>
        <v>36</v>
      </c>
      <c r="C16" s="48">
        <v>0</v>
      </c>
      <c r="D16" s="49">
        <v>0</v>
      </c>
      <c r="E16" s="50">
        <v>0</v>
      </c>
      <c r="F16" s="47">
        <v>0</v>
      </c>
      <c r="G16" s="163">
        <v>0</v>
      </c>
      <c r="H16" s="49">
        <f>+(Table110[[#This Row],[OPENING ]]+Table110[[#This Row],[RECEIPTS]]+Table110[[#This Row],[RETURNS]])-(Table110[[#This Row],[EXCHANGED]]+Table110[[#This Row],[SALES]]+Table110[[#This Row],[ISSUES]])</f>
        <v>36</v>
      </c>
      <c r="I16" s="48">
        <v>36</v>
      </c>
      <c r="J16" s="51">
        <f t="shared" si="0"/>
        <v>0</v>
      </c>
      <c r="K16" s="48">
        <f>+'DAY7'!K16+'DAY8'!C16</f>
        <v>0</v>
      </c>
      <c r="L16" s="49">
        <f>+'DAY7'!L16+'DAY8'!D16</f>
        <v>0</v>
      </c>
      <c r="M16" s="50">
        <f>+'DAY7'!M16+'DAY8'!E16</f>
        <v>0</v>
      </c>
      <c r="N16" s="47">
        <f>+'DAY7'!N16+'DAY8'!F16</f>
        <v>0</v>
      </c>
      <c r="O16" s="163">
        <f>+'DAY7'!O16+'DAY8'!G16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163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'DAY7'!H17</f>
        <v>0</v>
      </c>
      <c r="C17" s="48">
        <v>0</v>
      </c>
      <c r="D17" s="49">
        <v>0</v>
      </c>
      <c r="E17" s="50">
        <v>0</v>
      </c>
      <c r="F17" s="47">
        <v>0</v>
      </c>
      <c r="G17" s="163">
        <v>0</v>
      </c>
      <c r="H17" s="49">
        <f>+(Table110[[#This Row],[OPENING ]]+Table110[[#This Row],[RECEIPTS]]+Table110[[#This Row],[RETURNS]])-(Table110[[#This Row],[EXCHANGED]]+Table110[[#This Row],[SALES]]+Table110[[#This Row],[ISSUES]])</f>
        <v>0</v>
      </c>
      <c r="I17" s="48"/>
      <c r="J17" s="51">
        <f t="shared" si="0"/>
        <v>0</v>
      </c>
      <c r="K17" s="48">
        <f>+'DAY7'!K17+'DAY8'!C17</f>
        <v>0</v>
      </c>
      <c r="L17" s="49">
        <f>+'DAY7'!L17+'DAY8'!D17</f>
        <v>0</v>
      </c>
      <c r="M17" s="50">
        <f>+'DAY7'!M17+'DAY8'!E17</f>
        <v>0</v>
      </c>
      <c r="N17" s="47">
        <f>+'DAY7'!N17+'DAY8'!F17</f>
        <v>0</v>
      </c>
      <c r="O17" s="163">
        <f>+'DAY7'!O17+'DAY8'!G17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163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'DAY7'!H18</f>
        <v>0</v>
      </c>
      <c r="C18" s="48">
        <v>0</v>
      </c>
      <c r="D18" s="49">
        <v>0</v>
      </c>
      <c r="E18" s="50">
        <v>0</v>
      </c>
      <c r="F18" s="47">
        <v>0</v>
      </c>
      <c r="G18" s="163">
        <v>0</v>
      </c>
      <c r="H18" s="49">
        <f>+(Table110[[#This Row],[OPENING ]]+Table110[[#This Row],[RECEIPTS]]+Table110[[#This Row],[RETURNS]])-(Table110[[#This Row],[EXCHANGED]]+Table110[[#This Row],[SALES]]+Table110[[#This Row],[ISSUES]])</f>
        <v>0</v>
      </c>
      <c r="I18" s="48"/>
      <c r="J18" s="51">
        <f t="shared" ref="J18:J24" si="7">+I18-H18</f>
        <v>0</v>
      </c>
      <c r="K18" s="48">
        <f>+'DAY7'!K25+'DAY8'!C18</f>
        <v>0</v>
      </c>
      <c r="L18" s="49">
        <f>+'DAY7'!L18+'DAY8'!D18</f>
        <v>0</v>
      </c>
      <c r="M18" s="50">
        <f>+'DAY7'!M18+'DAY8'!E18</f>
        <v>0</v>
      </c>
      <c r="N18" s="47">
        <f>+'DAY7'!N18+'DAY8'!F18</f>
        <v>0</v>
      </c>
      <c r="O18" s="163">
        <f>+'DAY7'!O18+'DAY8'!G18</f>
        <v>0</v>
      </c>
      <c r="P18" s="48">
        <f t="shared" ref="P18:P26" si="8">+K18/8</f>
        <v>0</v>
      </c>
      <c r="Q18" s="49">
        <f t="shared" ref="Q18:Q26" si="9">+L18/8</f>
        <v>0</v>
      </c>
      <c r="R18" s="50">
        <f t="shared" ref="R18:R26" si="10">+M18/8</f>
        <v>0</v>
      </c>
      <c r="S18" s="47">
        <f t="shared" ref="S18:S26" si="11">+N18/8</f>
        <v>0</v>
      </c>
      <c r="T18" s="163">
        <f t="shared" ref="T18:T26" si="12">+O18/8</f>
        <v>0</v>
      </c>
      <c r="U18" s="52">
        <f t="shared" ref="U18:U26" si="13">IFERROR(+H18/(P18+Q18+R18+S18+T18),0)</f>
        <v>0</v>
      </c>
    </row>
    <row r="19" spans="1:21" x14ac:dyDescent="0.25">
      <c r="A19" s="189" t="s">
        <v>131</v>
      </c>
      <c r="B19" s="47">
        <f>'DAY7'!H19</f>
        <v>27</v>
      </c>
      <c r="C19" s="48">
        <v>0</v>
      </c>
      <c r="D19" s="49">
        <v>0</v>
      </c>
      <c r="E19" s="50">
        <v>0</v>
      </c>
      <c r="F19" s="47">
        <v>0</v>
      </c>
      <c r="G19" s="163">
        <v>0</v>
      </c>
      <c r="H19" s="49">
        <f>+(Table110[[#This Row],[OPENING ]]+Table110[[#This Row],[RECEIPTS]]+Table110[[#This Row],[RETURNS]])-(Table110[[#This Row],[EXCHANGED]]+Table110[[#This Row],[SALES]]+Table110[[#This Row],[ISSUES]])</f>
        <v>27</v>
      </c>
      <c r="I19" s="48">
        <v>27</v>
      </c>
      <c r="J19" s="51">
        <f t="shared" si="7"/>
        <v>0</v>
      </c>
      <c r="K19" s="48">
        <f>+'DAY7'!K26+'DAY8'!C19</f>
        <v>0</v>
      </c>
      <c r="L19" s="49">
        <f>+'DAY7'!L19+'DAY8'!D19</f>
        <v>0</v>
      </c>
      <c r="M19" s="50">
        <f>+'DAY7'!M19+'DAY8'!E19</f>
        <v>0</v>
      </c>
      <c r="N19" s="47">
        <f>+'DAY7'!N19+'DAY8'!F19</f>
        <v>0</v>
      </c>
      <c r="O19" s="163">
        <f>+'DAY7'!O19+'DAY8'!G19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163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'DAY7'!H20</f>
        <v>228.5</v>
      </c>
      <c r="C20" s="48">
        <v>0</v>
      </c>
      <c r="D20" s="49">
        <v>0</v>
      </c>
      <c r="E20" s="50">
        <v>0</v>
      </c>
      <c r="F20" s="47">
        <v>0</v>
      </c>
      <c r="G20" s="163">
        <v>0</v>
      </c>
      <c r="H20" s="49">
        <f>+(Table110[[#This Row],[OPENING ]]+Table110[[#This Row],[RECEIPTS]]+Table110[[#This Row],[RETURNS]])-(Table110[[#This Row],[EXCHANGED]]+Table110[[#This Row],[SALES]]+Table110[[#This Row],[ISSUES]])</f>
        <v>228.5</v>
      </c>
      <c r="I20" s="48">
        <v>228.5</v>
      </c>
      <c r="J20" s="51">
        <f t="shared" si="7"/>
        <v>0</v>
      </c>
      <c r="K20" s="48">
        <f>+'DAY7'!K38+'DAY8'!C20</f>
        <v>0</v>
      </c>
      <c r="L20" s="49">
        <f>+'DAY7'!L20+'DAY8'!D20</f>
        <v>0</v>
      </c>
      <c r="M20" s="50">
        <f>+'DAY7'!M20+'DAY8'!E20</f>
        <v>0</v>
      </c>
      <c r="N20" s="47">
        <f>+'DAY7'!N20+'DAY8'!F20</f>
        <v>0</v>
      </c>
      <c r="O20" s="163">
        <f>+'DAY7'!O20+'DAY8'!G20</f>
        <v>0</v>
      </c>
      <c r="P20" s="48">
        <f t="shared" si="8"/>
        <v>0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163">
        <f t="shared" si="12"/>
        <v>0</v>
      </c>
      <c r="U20" s="52">
        <f t="shared" si="13"/>
        <v>0</v>
      </c>
    </row>
    <row r="21" spans="1:21" x14ac:dyDescent="0.25">
      <c r="A21" s="189" t="s">
        <v>129</v>
      </c>
      <c r="B21" s="47">
        <f>'DAY7'!H21</f>
        <v>70</v>
      </c>
      <c r="C21" s="48">
        <v>0</v>
      </c>
      <c r="D21" s="49">
        <v>0</v>
      </c>
      <c r="E21" s="50">
        <v>0</v>
      </c>
      <c r="F21" s="47">
        <v>0</v>
      </c>
      <c r="G21" s="163">
        <v>0</v>
      </c>
      <c r="H21" s="49">
        <f>+(Table110[[#This Row],[OPENING ]]+Table110[[#This Row],[RECEIPTS]]+Table110[[#This Row],[RETURNS]])-(Table110[[#This Row],[EXCHANGED]]+Table110[[#This Row],[SALES]]+Table110[[#This Row],[ISSUES]])</f>
        <v>70</v>
      </c>
      <c r="I21" s="48">
        <v>70</v>
      </c>
      <c r="J21" s="51">
        <f t="shared" si="7"/>
        <v>0</v>
      </c>
      <c r="K21" s="48">
        <f>+'DAY7'!K39+'DAY8'!C21</f>
        <v>0</v>
      </c>
      <c r="L21" s="49">
        <f>+'DAY7'!L21+'DAY8'!D21</f>
        <v>0</v>
      </c>
      <c r="M21" s="50">
        <f>+'DAY7'!M21+'DAY8'!E21</f>
        <v>0</v>
      </c>
      <c r="N21" s="47">
        <f>+'DAY7'!N21+'DAY8'!F21</f>
        <v>0</v>
      </c>
      <c r="O21" s="163">
        <f>+'DAY7'!O21+'DAY8'!G21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163">
        <f t="shared" si="12"/>
        <v>0</v>
      </c>
      <c r="U21" s="52">
        <f t="shared" si="13"/>
        <v>0</v>
      </c>
    </row>
    <row r="22" spans="1:21" x14ac:dyDescent="0.25">
      <c r="A22" s="189" t="s">
        <v>163</v>
      </c>
      <c r="B22" s="47">
        <f>'DAY7'!H22</f>
        <v>14</v>
      </c>
      <c r="C22" s="48">
        <v>0</v>
      </c>
      <c r="D22" s="49">
        <v>0</v>
      </c>
      <c r="E22" s="50">
        <v>0</v>
      </c>
      <c r="F22" s="47">
        <v>0</v>
      </c>
      <c r="G22" s="163">
        <v>0</v>
      </c>
      <c r="H22" s="49">
        <f>+(Table110[[#This Row],[OPENING ]]+Table110[[#This Row],[RECEIPTS]]+Table110[[#This Row],[RETURNS]])-(Table110[[#This Row],[EXCHANGED]]+Table110[[#This Row],[SALES]]+Table110[[#This Row],[ISSUES]])</f>
        <v>14</v>
      </c>
      <c r="I22" s="48">
        <v>14</v>
      </c>
      <c r="J22" s="51">
        <f t="shared" si="7"/>
        <v>0</v>
      </c>
      <c r="K22" s="48">
        <f>+'DAY7'!K40+'DAY8'!C22</f>
        <v>0</v>
      </c>
      <c r="L22" s="49">
        <f>+'DAY7'!L22+'DAY8'!D22</f>
        <v>0</v>
      </c>
      <c r="M22" s="50">
        <f>+'DAY7'!M22+'DAY8'!E22</f>
        <v>0</v>
      </c>
      <c r="N22" s="47">
        <f>+'DAY7'!N22+'DAY8'!F22</f>
        <v>0</v>
      </c>
      <c r="O22" s="163">
        <f>+'DAY7'!O22+'DAY8'!G22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163">
        <f t="shared" si="12"/>
        <v>0</v>
      </c>
      <c r="U22" s="52">
        <f t="shared" si="13"/>
        <v>0</v>
      </c>
    </row>
    <row r="23" spans="1:21" x14ac:dyDescent="0.25">
      <c r="A23" s="189" t="s">
        <v>164</v>
      </c>
      <c r="B23" s="47">
        <f>'DAY7'!H23</f>
        <v>70</v>
      </c>
      <c r="C23" s="48">
        <v>0</v>
      </c>
      <c r="D23" s="49">
        <v>0</v>
      </c>
      <c r="E23" s="50">
        <v>0</v>
      </c>
      <c r="F23" s="47">
        <v>0</v>
      </c>
      <c r="G23" s="163">
        <v>0</v>
      </c>
      <c r="H23" s="49">
        <f>+(Table110[[#This Row],[OPENING ]]+Table110[[#This Row],[RECEIPTS]]+Table110[[#This Row],[RETURNS]])-(Table110[[#This Row],[EXCHANGED]]+Table110[[#This Row],[SALES]]+Table110[[#This Row],[ISSUES]])</f>
        <v>70</v>
      </c>
      <c r="I23" s="48">
        <v>70</v>
      </c>
      <c r="J23" s="51">
        <f t="shared" si="7"/>
        <v>0</v>
      </c>
      <c r="K23" s="48">
        <f>+'DAY7'!K41+'DAY8'!C23</f>
        <v>0</v>
      </c>
      <c r="L23" s="49">
        <f>+'DAY7'!L23+'DAY8'!D23</f>
        <v>0</v>
      </c>
      <c r="M23" s="50">
        <f>+'DAY7'!M23+'DAY8'!E23</f>
        <v>0</v>
      </c>
      <c r="N23" s="47">
        <f>+'DAY7'!N23+'DAY8'!F23</f>
        <v>0</v>
      </c>
      <c r="O23" s="163">
        <f>+'DAY7'!O23+'DAY8'!G23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163">
        <f t="shared" si="12"/>
        <v>0</v>
      </c>
      <c r="U23" s="52">
        <f t="shared" si="13"/>
        <v>0</v>
      </c>
    </row>
    <row r="24" spans="1:21" x14ac:dyDescent="0.25">
      <c r="A24" s="189" t="s">
        <v>165</v>
      </c>
      <c r="B24" s="47">
        <f>'DAY7'!H24</f>
        <v>49</v>
      </c>
      <c r="C24" s="48">
        <v>0</v>
      </c>
      <c r="D24" s="49">
        <v>0</v>
      </c>
      <c r="E24" s="50">
        <v>0</v>
      </c>
      <c r="F24" s="47">
        <v>0</v>
      </c>
      <c r="G24" s="163">
        <v>0</v>
      </c>
      <c r="H24" s="49">
        <f>+(Table110[[#This Row],[OPENING ]]+Table110[[#This Row],[RECEIPTS]]+Table110[[#This Row],[RETURNS]])-(Table110[[#This Row],[EXCHANGED]]+Table110[[#This Row],[SALES]]+Table110[[#This Row],[ISSUES]])</f>
        <v>49</v>
      </c>
      <c r="I24" s="48">
        <v>49</v>
      </c>
      <c r="J24" s="51">
        <f t="shared" si="7"/>
        <v>0</v>
      </c>
      <c r="K24" s="48">
        <f>+'DAY7'!K42+'DAY8'!C24</f>
        <v>0</v>
      </c>
      <c r="L24" s="49">
        <f>+'DAY7'!L24+'DAY8'!D24</f>
        <v>0</v>
      </c>
      <c r="M24" s="50">
        <f>+'DAY7'!M24+'DAY8'!E24</f>
        <v>0</v>
      </c>
      <c r="N24" s="47">
        <f>+'DAY7'!N24+'DAY8'!F24</f>
        <v>0</v>
      </c>
      <c r="O24" s="163">
        <f>+'DAY7'!O24+'DAY8'!G24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163">
        <f t="shared" si="12"/>
        <v>0</v>
      </c>
      <c r="U24" s="52">
        <f t="shared" si="13"/>
        <v>0</v>
      </c>
    </row>
    <row r="25" spans="1:21" x14ac:dyDescent="0.25">
      <c r="A25" s="154"/>
      <c r="B25" s="47">
        <f>'DAY7'!H25</f>
        <v>0</v>
      </c>
      <c r="C25" s="48">
        <v>0</v>
      </c>
      <c r="D25" s="49">
        <v>0</v>
      </c>
      <c r="E25" s="50">
        <v>0</v>
      </c>
      <c r="F25" s="47">
        <v>0</v>
      </c>
      <c r="G25" s="163">
        <v>0</v>
      </c>
      <c r="H25" s="49">
        <f>+(Table110[[#This Row],[OPENING ]]+Table110[[#This Row],[RECEIPTS]]+Table110[[#This Row],[RETURNS]])-(Table110[[#This Row],[EXCHANGED]]+Table110[[#This Row],[SALES]]+Table110[[#This Row],[ISSUES]])</f>
        <v>0</v>
      </c>
      <c r="I25" s="48"/>
      <c r="J25" s="51">
        <f t="shared" si="0"/>
        <v>0</v>
      </c>
      <c r="K25" s="48">
        <f>+'DAY7'!K43+'DAY8'!C25</f>
        <v>0</v>
      </c>
      <c r="L25" s="49">
        <f>+'DAY7'!L25+'DAY8'!D25</f>
        <v>0</v>
      </c>
      <c r="M25" s="50">
        <f>+'DAY7'!M25+'DAY8'!E25</f>
        <v>0</v>
      </c>
      <c r="N25" s="47">
        <f>+'DAY7'!N25+'DAY8'!F25</f>
        <v>0</v>
      </c>
      <c r="O25" s="163">
        <f>+'DAY7'!O25+'DAY8'!G25</f>
        <v>0</v>
      </c>
      <c r="P25" s="48">
        <f t="shared" si="8"/>
        <v>0</v>
      </c>
      <c r="Q25" s="49">
        <f t="shared" si="9"/>
        <v>0</v>
      </c>
      <c r="R25" s="50">
        <f t="shared" si="10"/>
        <v>0</v>
      </c>
      <c r="S25" s="47">
        <f t="shared" si="11"/>
        <v>0</v>
      </c>
      <c r="T25" s="163">
        <f t="shared" si="12"/>
        <v>0</v>
      </c>
      <c r="U25" s="52">
        <f t="shared" si="13"/>
        <v>0</v>
      </c>
    </row>
    <row r="26" spans="1:21" x14ac:dyDescent="0.25">
      <c r="A26" s="312" t="s">
        <v>106</v>
      </c>
      <c r="B26" s="47">
        <f>'DAY7'!H26</f>
        <v>0</v>
      </c>
      <c r="C26" s="48">
        <v>0</v>
      </c>
      <c r="D26" s="49">
        <v>0</v>
      </c>
      <c r="E26" s="50">
        <v>0</v>
      </c>
      <c r="F26" s="47">
        <v>0</v>
      </c>
      <c r="G26" s="163">
        <v>0</v>
      </c>
      <c r="H26" s="49">
        <f>+(Table110[[#This Row],[OPENING ]]+Table110[[#This Row],[RECEIPTS]]+Table110[[#This Row],[RETURNS]])-(Table110[[#This Row],[EXCHANGED]]+Table110[[#This Row],[SALES]]+Table110[[#This Row],[ISSUES]])</f>
        <v>0</v>
      </c>
      <c r="I26" s="48"/>
      <c r="J26" s="76">
        <f t="shared" si="0"/>
        <v>0</v>
      </c>
      <c r="K26" s="48">
        <f>+'DAY7'!K44+'DAY8'!C26</f>
        <v>0</v>
      </c>
      <c r="L26" s="49">
        <f>+'DAY7'!L26+'DAY8'!D26</f>
        <v>0</v>
      </c>
      <c r="M26" s="50">
        <f>+'DAY7'!M26+'DAY8'!E26</f>
        <v>0</v>
      </c>
      <c r="N26" s="47">
        <f>+'DAY7'!N26+'DAY8'!F26</f>
        <v>0</v>
      </c>
      <c r="O26" s="163">
        <f>+'DAY7'!O26+'DAY8'!G26</f>
        <v>0</v>
      </c>
      <c r="P26" s="48">
        <f t="shared" si="8"/>
        <v>0</v>
      </c>
      <c r="Q26" s="49">
        <f t="shared" si="9"/>
        <v>0</v>
      </c>
      <c r="R26" s="50">
        <f t="shared" si="10"/>
        <v>0</v>
      </c>
      <c r="S26" s="47">
        <f t="shared" si="11"/>
        <v>0</v>
      </c>
      <c r="T26" s="163">
        <f t="shared" si="12"/>
        <v>0</v>
      </c>
      <c r="U26" s="52">
        <f t="shared" si="13"/>
        <v>0</v>
      </c>
    </row>
    <row r="27" spans="1:21" x14ac:dyDescent="0.25">
      <c r="A27" s="154" t="s">
        <v>61</v>
      </c>
      <c r="B27" s="47">
        <f>'DAY7'!H27</f>
        <v>506.2</v>
      </c>
      <c r="C27" s="48">
        <v>0</v>
      </c>
      <c r="D27" s="49">
        <v>0</v>
      </c>
      <c r="E27" s="50">
        <v>0</v>
      </c>
      <c r="F27" s="47">
        <v>0</v>
      </c>
      <c r="G27" s="163">
        <v>0</v>
      </c>
      <c r="H27" s="49">
        <f>+(Table110[[#This Row],[OPENING ]]+Table110[[#This Row],[RECEIPTS]]+Table110[[#This Row],[RETURNS]])-(Table110[[#This Row],[EXCHANGED]]+Table110[[#This Row],[SALES]]+Table110[[#This Row],[ISSUES]])</f>
        <v>506.2</v>
      </c>
      <c r="I27" s="48">
        <v>506.2</v>
      </c>
      <c r="J27" s="76">
        <f t="shared" ref="J27:J37" si="14">+I27-H27</f>
        <v>0</v>
      </c>
      <c r="K27" s="48">
        <f>+'DAY7'!K45+'DAY8'!C27</f>
        <v>1034.9000000000001</v>
      </c>
      <c r="L27" s="49">
        <f>+'DAY7'!L27+'DAY8'!D27</f>
        <v>0</v>
      </c>
      <c r="M27" s="50">
        <f>+'DAY7'!M27+'DAY8'!E27</f>
        <v>0</v>
      </c>
      <c r="N27" s="47">
        <f>+'DAY7'!N27+'DAY8'!F27</f>
        <v>0</v>
      </c>
      <c r="O27" s="163">
        <f>+'DAY7'!O27+'DAY8'!G27</f>
        <v>0</v>
      </c>
      <c r="P27" s="48">
        <f t="shared" ref="P27:P37" si="15">+K27/8</f>
        <v>129.36250000000001</v>
      </c>
      <c r="Q27" s="49">
        <f t="shared" ref="Q27:Q37" si="16">+L27/8</f>
        <v>0</v>
      </c>
      <c r="R27" s="50">
        <f t="shared" ref="R27:R37" si="17">+M27/8</f>
        <v>0</v>
      </c>
      <c r="S27" s="47">
        <f t="shared" ref="S27:S37" si="18">+N27/8</f>
        <v>0</v>
      </c>
      <c r="T27" s="163">
        <f t="shared" ref="T27:T37" si="19">+O27/8</f>
        <v>0</v>
      </c>
      <c r="U27" s="52">
        <f t="shared" ref="U27:U37" si="20">IFERROR(+H27/(P27+Q27+R27+S27+T27),0)</f>
        <v>3.913035075852739</v>
      </c>
    </row>
    <row r="28" spans="1:21" x14ac:dyDescent="0.25">
      <c r="A28" s="154" t="s">
        <v>155</v>
      </c>
      <c r="B28" s="47">
        <f>'DAY7'!H28</f>
        <v>0</v>
      </c>
      <c r="C28" s="48">
        <v>0</v>
      </c>
      <c r="D28" s="49">
        <v>0</v>
      </c>
      <c r="E28" s="50">
        <v>0</v>
      </c>
      <c r="F28" s="47">
        <v>0</v>
      </c>
      <c r="G28" s="163">
        <v>0</v>
      </c>
      <c r="H28" s="49">
        <f>+(Table110[[#This Row],[OPENING ]]+Table110[[#This Row],[RECEIPTS]]+Table110[[#This Row],[RETURNS]])-(Table110[[#This Row],[EXCHANGED]]+Table110[[#This Row],[SALES]]+Table110[[#This Row],[ISSUES]])</f>
        <v>0</v>
      </c>
      <c r="I28" s="48"/>
      <c r="J28" s="76">
        <f t="shared" si="14"/>
        <v>0</v>
      </c>
      <c r="K28" s="48">
        <f>+'DAY7'!K46+'DAY8'!C28</f>
        <v>0</v>
      </c>
      <c r="L28" s="49">
        <f>+'DAY7'!L28+'DAY8'!D28</f>
        <v>0</v>
      </c>
      <c r="M28" s="50">
        <f>+'DAY7'!M28+'DAY8'!E28</f>
        <v>0</v>
      </c>
      <c r="N28" s="47">
        <f>+'DAY7'!N28+'DAY8'!F28</f>
        <v>0</v>
      </c>
      <c r="O28" s="163">
        <f>+'DAY7'!O28+'DAY8'!G28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163">
        <f t="shared" si="19"/>
        <v>0</v>
      </c>
      <c r="U28" s="52">
        <f t="shared" si="20"/>
        <v>0</v>
      </c>
    </row>
    <row r="29" spans="1:21" x14ac:dyDescent="0.25">
      <c r="A29" s="154" t="s">
        <v>135</v>
      </c>
      <c r="B29" s="47">
        <f>'DAY7'!H29</f>
        <v>254.5</v>
      </c>
      <c r="C29" s="48">
        <v>0</v>
      </c>
      <c r="D29" s="49">
        <v>0</v>
      </c>
      <c r="E29" s="50">
        <v>0</v>
      </c>
      <c r="F29" s="47">
        <v>0</v>
      </c>
      <c r="G29" s="163">
        <v>0</v>
      </c>
      <c r="H29" s="49">
        <f>+(Table110[[#This Row],[OPENING ]]+Table110[[#This Row],[RECEIPTS]]+Table110[[#This Row],[RETURNS]])-(Table110[[#This Row],[EXCHANGED]]+Table110[[#This Row],[SALES]]+Table110[[#This Row],[ISSUES]])</f>
        <v>254.5</v>
      </c>
      <c r="I29" s="48">
        <v>254.5</v>
      </c>
      <c r="J29" s="76">
        <f t="shared" si="14"/>
        <v>0</v>
      </c>
      <c r="K29" s="48">
        <f>+'DAY7'!K47+'DAY8'!C29</f>
        <v>0</v>
      </c>
      <c r="L29" s="49">
        <f>+'DAY7'!L29+'DAY8'!D29</f>
        <v>0</v>
      </c>
      <c r="M29" s="50">
        <f>+'DAY7'!M29+'DAY8'!E29</f>
        <v>0</v>
      </c>
      <c r="N29" s="47">
        <f>+'DAY7'!N29+'DAY8'!F29</f>
        <v>0</v>
      </c>
      <c r="O29" s="163">
        <f>+'DAY7'!O29+'DAY8'!G29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163">
        <f t="shared" si="19"/>
        <v>7.9749999999999996</v>
      </c>
      <c r="U29" s="52">
        <f t="shared" si="20"/>
        <v>31.912225705329156</v>
      </c>
    </row>
    <row r="30" spans="1:21" x14ac:dyDescent="0.25">
      <c r="A30" s="154" t="s">
        <v>136</v>
      </c>
      <c r="B30" s="47">
        <f>'DAY7'!H30</f>
        <v>0</v>
      </c>
      <c r="C30" s="48">
        <v>0</v>
      </c>
      <c r="D30" s="49">
        <v>0</v>
      </c>
      <c r="E30" s="50">
        <v>0</v>
      </c>
      <c r="F30" s="47">
        <v>0</v>
      </c>
      <c r="G30" s="163">
        <v>0</v>
      </c>
      <c r="H30" s="49">
        <f>+(Table110[[#This Row],[OPENING ]]+Table110[[#This Row],[RECEIPTS]]+Table110[[#This Row],[RETURNS]])-(Table110[[#This Row],[EXCHANGED]]+Table110[[#This Row],[SALES]]+Table110[[#This Row],[ISSUES]])</f>
        <v>0</v>
      </c>
      <c r="I30" s="48"/>
      <c r="J30" s="76">
        <f t="shared" si="14"/>
        <v>0</v>
      </c>
      <c r="K30" s="48">
        <f>+'DAY7'!K48+'DAY8'!C30</f>
        <v>0</v>
      </c>
      <c r="L30" s="49">
        <f>+'DAY7'!L30+'DAY8'!D30</f>
        <v>0</v>
      </c>
      <c r="M30" s="50">
        <f>+'DAY7'!M30+'DAY8'!E30</f>
        <v>0</v>
      </c>
      <c r="N30" s="47">
        <f>+'DAY7'!N30+'DAY8'!F30</f>
        <v>0</v>
      </c>
      <c r="O30" s="163">
        <f>+'DAY7'!O30+'DAY8'!G30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163">
        <f t="shared" si="19"/>
        <v>0</v>
      </c>
      <c r="U30" s="52">
        <f t="shared" si="20"/>
        <v>0</v>
      </c>
    </row>
    <row r="31" spans="1:21" x14ac:dyDescent="0.25">
      <c r="A31" s="154" t="s">
        <v>138</v>
      </c>
      <c r="B31" s="47">
        <f>'DAY7'!H31</f>
        <v>0</v>
      </c>
      <c r="C31" s="48">
        <v>0</v>
      </c>
      <c r="D31" s="49">
        <v>0</v>
      </c>
      <c r="E31" s="50">
        <v>0</v>
      </c>
      <c r="F31" s="47">
        <v>0</v>
      </c>
      <c r="G31" s="163">
        <v>0</v>
      </c>
      <c r="H31" s="49">
        <f>+(Table110[[#This Row],[OPENING ]]+Table110[[#This Row],[RECEIPTS]]+Table110[[#This Row],[RETURNS]])-(Table110[[#This Row],[EXCHANGED]]+Table110[[#This Row],[SALES]]+Table110[[#This Row],[ISSUES]])</f>
        <v>0</v>
      </c>
      <c r="I31" s="48"/>
      <c r="J31" s="76">
        <f t="shared" si="14"/>
        <v>0</v>
      </c>
      <c r="K31" s="48">
        <f>+'DAY7'!K49+'DAY8'!C31</f>
        <v>0</v>
      </c>
      <c r="L31" s="49">
        <f>+'DAY7'!L31+'DAY8'!D31</f>
        <v>0</v>
      </c>
      <c r="M31" s="50">
        <f>+'DAY7'!M31+'DAY8'!E31</f>
        <v>0</v>
      </c>
      <c r="N31" s="47">
        <f>+'DAY7'!N31+'DAY8'!F31</f>
        <v>0</v>
      </c>
      <c r="O31" s="163">
        <f>+'DAY7'!O31+'DAY8'!G31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163">
        <f t="shared" si="19"/>
        <v>0</v>
      </c>
      <c r="U31" s="52">
        <f t="shared" si="20"/>
        <v>0</v>
      </c>
    </row>
    <row r="32" spans="1:21" x14ac:dyDescent="0.25">
      <c r="A32" s="154" t="s">
        <v>139</v>
      </c>
      <c r="B32" s="47">
        <f>'DAY7'!H32</f>
        <v>0</v>
      </c>
      <c r="C32" s="48">
        <v>0</v>
      </c>
      <c r="D32" s="49">
        <v>0</v>
      </c>
      <c r="E32" s="50">
        <v>0</v>
      </c>
      <c r="F32" s="47">
        <v>0</v>
      </c>
      <c r="G32" s="163">
        <v>0</v>
      </c>
      <c r="H32" s="49">
        <f>+(Table110[[#This Row],[OPENING ]]+Table110[[#This Row],[RECEIPTS]]+Table110[[#This Row],[RETURNS]])-(Table110[[#This Row],[EXCHANGED]]+Table110[[#This Row],[SALES]]+Table110[[#This Row],[ISSUES]])</f>
        <v>0</v>
      </c>
      <c r="I32" s="48"/>
      <c r="J32" s="76">
        <f t="shared" si="14"/>
        <v>0</v>
      </c>
      <c r="K32" s="48">
        <f>+'DAY7'!K50+'DAY8'!C32</f>
        <v>0</v>
      </c>
      <c r="L32" s="49">
        <f>+'DAY7'!L32+'DAY8'!D32</f>
        <v>0</v>
      </c>
      <c r="M32" s="50">
        <f>+'DAY7'!M32+'DAY8'!E32</f>
        <v>0</v>
      </c>
      <c r="N32" s="47">
        <f>+'DAY7'!N32+'DAY8'!F32</f>
        <v>0</v>
      </c>
      <c r="O32" s="163">
        <f>+'DAY7'!O32+'DAY8'!G32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163">
        <f t="shared" si="19"/>
        <v>0</v>
      </c>
      <c r="U32" s="52">
        <f t="shared" si="20"/>
        <v>0</v>
      </c>
    </row>
    <row r="33" spans="1:21" x14ac:dyDescent="0.25">
      <c r="A33" s="154" t="s">
        <v>146</v>
      </c>
      <c r="B33" s="47">
        <f>'DAY7'!H33</f>
        <v>0</v>
      </c>
      <c r="C33" s="48">
        <v>0</v>
      </c>
      <c r="D33" s="49">
        <v>0</v>
      </c>
      <c r="E33" s="50">
        <v>0</v>
      </c>
      <c r="F33" s="47">
        <v>0</v>
      </c>
      <c r="G33" s="163">
        <v>0</v>
      </c>
      <c r="H33" s="49">
        <f>+(Table110[[#This Row],[OPENING ]]+Table110[[#This Row],[RECEIPTS]]+Table110[[#This Row],[RETURNS]])-(Table110[[#This Row],[EXCHANGED]]+Table110[[#This Row],[SALES]]+Table110[[#This Row],[ISSUES]])</f>
        <v>0</v>
      </c>
      <c r="I33" s="48"/>
      <c r="J33" s="76">
        <f t="shared" si="14"/>
        <v>0</v>
      </c>
      <c r="K33" s="48">
        <f>+'DAY7'!K51+'DAY8'!C33</f>
        <v>0</v>
      </c>
      <c r="L33" s="49">
        <f>+'DAY7'!L33+'DAY8'!D33</f>
        <v>0</v>
      </c>
      <c r="M33" s="50">
        <f>+'DAY7'!M33+'DAY8'!E33</f>
        <v>0</v>
      </c>
      <c r="N33" s="47">
        <f>+'DAY7'!N33+'DAY8'!F33</f>
        <v>0</v>
      </c>
      <c r="O33" s="163">
        <f>+'DAY7'!O33+'DAY8'!G33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163">
        <f t="shared" si="19"/>
        <v>0</v>
      </c>
      <c r="U33" s="52">
        <f t="shared" si="20"/>
        <v>0</v>
      </c>
    </row>
    <row r="34" spans="1:21" x14ac:dyDescent="0.25">
      <c r="A34" s="154" t="s">
        <v>156</v>
      </c>
      <c r="B34" s="47">
        <f>'DAY7'!H34</f>
        <v>58.1</v>
      </c>
      <c r="C34" s="48">
        <v>0</v>
      </c>
      <c r="D34" s="49">
        <v>0</v>
      </c>
      <c r="E34" s="50">
        <v>0</v>
      </c>
      <c r="F34" s="47">
        <v>0</v>
      </c>
      <c r="G34" s="163">
        <v>0</v>
      </c>
      <c r="H34" s="49">
        <f>+(Table110[[#This Row],[OPENING ]]+Table110[[#This Row],[RECEIPTS]]+Table110[[#This Row],[RETURNS]])-(Table110[[#This Row],[EXCHANGED]]+Table110[[#This Row],[SALES]]+Table110[[#This Row],[ISSUES]])</f>
        <v>58.1</v>
      </c>
      <c r="I34" s="48">
        <v>58.1</v>
      </c>
      <c r="J34" s="76">
        <f t="shared" si="14"/>
        <v>0</v>
      </c>
      <c r="K34" s="48">
        <f>+'DAY7'!K52+'DAY8'!C34</f>
        <v>0</v>
      </c>
      <c r="L34" s="49">
        <f>+'DAY7'!L34+'DAY8'!D34</f>
        <v>0</v>
      </c>
      <c r="M34" s="50">
        <f>+'DAY7'!M34+'DAY8'!E34</f>
        <v>0</v>
      </c>
      <c r="N34" s="47">
        <f>+'DAY7'!N34+'DAY8'!F34</f>
        <v>0</v>
      </c>
      <c r="O34" s="163">
        <f>+'DAY7'!O34+'DAY8'!G34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163">
        <f t="shared" si="19"/>
        <v>0</v>
      </c>
      <c r="U34" s="52">
        <f t="shared" si="20"/>
        <v>0</v>
      </c>
    </row>
    <row r="35" spans="1:21" x14ac:dyDescent="0.25">
      <c r="A35" s="154" t="s">
        <v>147</v>
      </c>
      <c r="B35" s="47">
        <f>'DAY7'!H35</f>
        <v>0</v>
      </c>
      <c r="C35" s="48">
        <v>0</v>
      </c>
      <c r="D35" s="49">
        <v>0</v>
      </c>
      <c r="E35" s="50">
        <v>0</v>
      </c>
      <c r="F35" s="47">
        <v>0</v>
      </c>
      <c r="G35" s="163">
        <v>0</v>
      </c>
      <c r="H35" s="49">
        <f>+(Table110[[#This Row],[OPENING ]]+Table110[[#This Row],[RECEIPTS]]+Table110[[#This Row],[RETURNS]])-(Table110[[#This Row],[EXCHANGED]]+Table110[[#This Row],[SALES]]+Table110[[#This Row],[ISSUES]])</f>
        <v>0</v>
      </c>
      <c r="I35" s="48"/>
      <c r="J35" s="76">
        <f t="shared" si="14"/>
        <v>0</v>
      </c>
      <c r="K35" s="48">
        <f>+'DAY7'!K53+'DAY8'!C35</f>
        <v>0</v>
      </c>
      <c r="L35" s="49">
        <f>+'DAY7'!L35+'DAY8'!D35</f>
        <v>0</v>
      </c>
      <c r="M35" s="50">
        <f>+'DAY7'!M35+'DAY8'!E35</f>
        <v>0</v>
      </c>
      <c r="N35" s="47">
        <f>+'DAY7'!N35+'DAY8'!F35</f>
        <v>0</v>
      </c>
      <c r="O35" s="163">
        <f>+'DAY7'!O35+'DAY8'!G35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163">
        <f t="shared" si="19"/>
        <v>0</v>
      </c>
      <c r="U35" s="52">
        <f t="shared" si="20"/>
        <v>0</v>
      </c>
    </row>
    <row r="36" spans="1:21" x14ac:dyDescent="0.25">
      <c r="A36" s="154" t="s">
        <v>153</v>
      </c>
      <c r="B36" s="47">
        <f>'DAY7'!H36</f>
        <v>31.35</v>
      </c>
      <c r="C36" s="48">
        <v>0</v>
      </c>
      <c r="D36" s="49">
        <v>0</v>
      </c>
      <c r="E36" s="50">
        <v>0</v>
      </c>
      <c r="F36" s="47">
        <v>0</v>
      </c>
      <c r="G36" s="163">
        <v>0</v>
      </c>
      <c r="H36" s="49">
        <f>+(Table110[[#This Row],[OPENING ]]+Table110[[#This Row],[RECEIPTS]]+Table110[[#This Row],[RETURNS]])-(Table110[[#This Row],[EXCHANGED]]+Table110[[#This Row],[SALES]]+Table110[[#This Row],[ISSUES]])</f>
        <v>31.35</v>
      </c>
      <c r="I36" s="48">
        <v>31.35</v>
      </c>
      <c r="J36" s="76">
        <f t="shared" si="14"/>
        <v>0</v>
      </c>
      <c r="K36" s="48">
        <f>+'DAY7'!K54+'DAY8'!C36</f>
        <v>0</v>
      </c>
      <c r="L36" s="49">
        <f>+'DAY7'!L36+'DAY8'!D36</f>
        <v>0</v>
      </c>
      <c r="M36" s="50">
        <f>+'DAY7'!M36+'DAY8'!E36</f>
        <v>0</v>
      </c>
      <c r="N36" s="47">
        <f>+'DAY7'!N36+'DAY8'!F36</f>
        <v>0</v>
      </c>
      <c r="O36" s="163">
        <f>+'DAY7'!O36+'DAY8'!G36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163">
        <f t="shared" si="19"/>
        <v>0</v>
      </c>
      <c r="U36" s="52">
        <f t="shared" si="20"/>
        <v>0</v>
      </c>
    </row>
    <row r="37" spans="1:21" ht="15.75" thickBot="1" x14ac:dyDescent="0.3">
      <c r="A37" s="154" t="s">
        <v>157</v>
      </c>
      <c r="B37" s="47">
        <f>'DAY7'!H37</f>
        <v>0</v>
      </c>
      <c r="C37" s="48">
        <v>0</v>
      </c>
      <c r="D37" s="49">
        <v>0</v>
      </c>
      <c r="E37" s="50">
        <v>0</v>
      </c>
      <c r="F37" s="47">
        <v>0</v>
      </c>
      <c r="G37" s="163">
        <v>0</v>
      </c>
      <c r="H37" s="49">
        <f>+(Table110[[#This Row],[OPENING ]]+Table110[[#This Row],[RECEIPTS]]+Table110[[#This Row],[RETURNS]])-(Table110[[#This Row],[EXCHANGED]]+Table110[[#This Row],[SALES]]+Table110[[#This Row],[ISSUES]])</f>
        <v>0</v>
      </c>
      <c r="I37" s="48"/>
      <c r="J37" s="76">
        <f t="shared" si="14"/>
        <v>0</v>
      </c>
      <c r="K37" s="48">
        <f>+'DAY7'!K55+'DAY8'!C37</f>
        <v>0</v>
      </c>
      <c r="L37" s="49">
        <f>+'DAY7'!L37+'DAY8'!D37</f>
        <v>0</v>
      </c>
      <c r="M37" s="50">
        <f>+'DAY7'!M37+'DAY8'!E37</f>
        <v>0</v>
      </c>
      <c r="N37" s="47">
        <f>+'DAY7'!N37+'DAY8'!F37</f>
        <v>0</v>
      </c>
      <c r="O37" s="163">
        <f>+'DAY7'!O37+'DAY8'!G37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163">
        <f t="shared" si="19"/>
        <v>0</v>
      </c>
      <c r="U37" s="52">
        <f t="shared" si="20"/>
        <v>0</v>
      </c>
    </row>
    <row r="38" spans="1:21" ht="17.25" thickBot="1" x14ac:dyDescent="0.35">
      <c r="A38" s="85" t="s">
        <v>29</v>
      </c>
      <c r="B38" s="86">
        <f>SUM(B5:B37)</f>
        <v>1512.2499999999998</v>
      </c>
      <c r="C38" s="87">
        <f t="shared" ref="C38:U38" si="21">SUM(C5:C37)</f>
        <v>0</v>
      </c>
      <c r="D38" s="88">
        <f t="shared" si="21"/>
        <v>0</v>
      </c>
      <c r="E38" s="89">
        <f t="shared" si="21"/>
        <v>0</v>
      </c>
      <c r="F38" s="86">
        <f t="shared" si="21"/>
        <v>0</v>
      </c>
      <c r="G38" s="164">
        <f t="shared" si="21"/>
        <v>0</v>
      </c>
      <c r="H38" s="88">
        <f t="shared" si="21"/>
        <v>1512.2499999999998</v>
      </c>
      <c r="I38" s="87">
        <f t="shared" si="21"/>
        <v>1512.2499999999998</v>
      </c>
      <c r="J38" s="90">
        <f t="shared" si="21"/>
        <v>0</v>
      </c>
      <c r="K38" s="87">
        <f t="shared" si="21"/>
        <v>1034.9000000000001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164">
        <f t="shared" si="21"/>
        <v>63.8</v>
      </c>
      <c r="P38" s="87">
        <f t="shared" si="21"/>
        <v>129.36250000000001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164">
        <f t="shared" si="21"/>
        <v>7.9749999999999996</v>
      </c>
      <c r="U38" s="89">
        <f t="shared" si="21"/>
        <v>35.825260781181896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165"/>
      <c r="H39" s="81"/>
      <c r="I39" s="80"/>
      <c r="J39" s="83"/>
      <c r="K39" s="80"/>
      <c r="L39" s="81"/>
      <c r="M39" s="82"/>
      <c r="N39" s="79"/>
      <c r="O39" s="165"/>
      <c r="P39" s="80"/>
      <c r="Q39" s="81"/>
      <c r="R39" s="82"/>
      <c r="S39" s="79"/>
      <c r="T39" s="165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163"/>
      <c r="H40" s="49"/>
      <c r="I40" s="48"/>
      <c r="J40" s="51"/>
      <c r="K40" s="48"/>
      <c r="L40" s="49"/>
      <c r="M40" s="50"/>
      <c r="N40" s="47"/>
      <c r="O40" s="163"/>
      <c r="P40" s="48"/>
      <c r="Q40" s="49"/>
      <c r="R40" s="50"/>
      <c r="S40" s="47"/>
      <c r="T40" s="163"/>
      <c r="U40" s="54"/>
    </row>
    <row r="41" spans="1:21" x14ac:dyDescent="0.25">
      <c r="A41" s="154" t="s">
        <v>46</v>
      </c>
      <c r="B41" s="47">
        <f>'DAY7'!H41</f>
        <v>452.6</v>
      </c>
      <c r="C41" s="48">
        <v>0</v>
      </c>
      <c r="D41" s="49">
        <v>0</v>
      </c>
      <c r="E41" s="50">
        <v>0</v>
      </c>
      <c r="F41" s="47">
        <v>0</v>
      </c>
      <c r="G41" s="163">
        <v>0</v>
      </c>
      <c r="H41" s="49">
        <f>+(Table110[[#This Row],[OPENING ]]+Table110[[#This Row],[RECEIPTS]]+Table110[[#This Row],[RETURNS]])-(Table110[[#This Row],[EXCHANGED]]+Table110[[#This Row],[SALES]]+Table110[[#This Row],[ISSUES]])</f>
        <v>452.6</v>
      </c>
      <c r="I41" s="48">
        <v>452.6</v>
      </c>
      <c r="J41" s="51">
        <f t="shared" si="0"/>
        <v>0</v>
      </c>
      <c r="K41" s="48">
        <f>+'DAY7'!K41+'DAY8'!C41</f>
        <v>0</v>
      </c>
      <c r="L41" s="49">
        <f>+'DAY7'!L41+'DAY8'!D41</f>
        <v>0</v>
      </c>
      <c r="M41" s="50">
        <f>+'DAY7'!M41+'DAY8'!E41</f>
        <v>0</v>
      </c>
      <c r="N41" s="47">
        <f>+'DAY7'!N41+'DAY8'!F41</f>
        <v>0</v>
      </c>
      <c r="O41" s="163">
        <f>+'DAY7'!O41+'DAY8'!G41</f>
        <v>0</v>
      </c>
      <c r="P41" s="48">
        <f>+K41/8</f>
        <v>0</v>
      </c>
      <c r="Q41" s="49">
        <f>+L41/8</f>
        <v>0</v>
      </c>
      <c r="R41" s="50">
        <f>+M41/8</f>
        <v>0</v>
      </c>
      <c r="S41" s="47">
        <f>+N41/8</f>
        <v>0</v>
      </c>
      <c r="T41" s="163">
        <f>+O41/8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'DAY7'!H42</f>
        <v>555.6</v>
      </c>
      <c r="C42" s="48">
        <v>0</v>
      </c>
      <c r="D42" s="49">
        <v>0</v>
      </c>
      <c r="E42" s="50">
        <v>0</v>
      </c>
      <c r="F42" s="47">
        <v>0</v>
      </c>
      <c r="G42" s="163">
        <v>0</v>
      </c>
      <c r="H42" s="49">
        <f>+(Table110[[#This Row],[OPENING ]]+Table110[[#This Row],[RECEIPTS]]+Table110[[#This Row],[RETURNS]])-(Table110[[#This Row],[EXCHANGED]]+Table110[[#This Row],[SALES]]+Table110[[#This Row],[ISSUES]])</f>
        <v>555.6</v>
      </c>
      <c r="I42" s="48">
        <v>555.6</v>
      </c>
      <c r="J42" s="51">
        <f t="shared" si="0"/>
        <v>0</v>
      </c>
      <c r="K42" s="48">
        <f>+'DAY7'!K42+'DAY8'!C42</f>
        <v>0</v>
      </c>
      <c r="L42" s="49">
        <f>+'DAY7'!L42+'DAY8'!D42</f>
        <v>0</v>
      </c>
      <c r="M42" s="50">
        <f>+'DAY7'!M42+'DAY8'!E42</f>
        <v>0</v>
      </c>
      <c r="N42" s="47">
        <f>+'DAY7'!N42+'DAY8'!F42</f>
        <v>0</v>
      </c>
      <c r="O42" s="163">
        <f>+'DAY7'!O42+'DAY8'!G42</f>
        <v>0</v>
      </c>
      <c r="P42" s="48">
        <f t="shared" ref="P42:P57" si="22">+K42/8</f>
        <v>0</v>
      </c>
      <c r="Q42" s="49">
        <f t="shared" ref="Q42:Q57" si="23">+L42/8</f>
        <v>0</v>
      </c>
      <c r="R42" s="50">
        <f t="shared" ref="R42:R57" si="24">+M42/8</f>
        <v>0</v>
      </c>
      <c r="S42" s="47">
        <f t="shared" ref="S42:S57" si="25">+N42/8</f>
        <v>0</v>
      </c>
      <c r="T42" s="163">
        <f t="shared" ref="T42:T57" si="26">+O42/8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'DAY7'!H43</f>
        <v>0</v>
      </c>
      <c r="C43" s="48">
        <v>0</v>
      </c>
      <c r="D43" s="49">
        <v>0</v>
      </c>
      <c r="E43" s="50">
        <v>0</v>
      </c>
      <c r="F43" s="47">
        <v>0</v>
      </c>
      <c r="G43" s="163">
        <v>0</v>
      </c>
      <c r="H43" s="49">
        <f>+(Table110[[#This Row],[OPENING ]]+Table110[[#This Row],[RECEIPTS]]+Table110[[#This Row],[RETURNS]])-(Table110[[#This Row],[EXCHANGED]]+Table110[[#This Row],[SALES]]+Table110[[#This Row],[ISSUES]])</f>
        <v>0</v>
      </c>
      <c r="I43" s="48"/>
      <c r="J43" s="51">
        <f t="shared" si="0"/>
        <v>0</v>
      </c>
      <c r="K43" s="48">
        <f>+'DAY7'!K43+'DAY8'!C43</f>
        <v>0</v>
      </c>
      <c r="L43" s="49">
        <f>+'DAY7'!L43+'DAY8'!D43</f>
        <v>0</v>
      </c>
      <c r="M43" s="50">
        <f>+'DAY7'!M43+'DAY8'!E43</f>
        <v>0</v>
      </c>
      <c r="N43" s="47">
        <f>+'DAY7'!N43+'DAY8'!F43</f>
        <v>0</v>
      </c>
      <c r="O43" s="163">
        <f>+'DAY7'!O43+'DAY8'!G43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163">
        <f t="shared" si="26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'DAY7'!H44</f>
        <v>0</v>
      </c>
      <c r="C44" s="48">
        <v>0</v>
      </c>
      <c r="D44" s="49">
        <v>0</v>
      </c>
      <c r="E44" s="50">
        <v>0</v>
      </c>
      <c r="F44" s="47">
        <v>0</v>
      </c>
      <c r="G44" s="163">
        <v>0</v>
      </c>
      <c r="H44" s="49">
        <f>+(Table110[[#This Row],[OPENING ]]+Table110[[#This Row],[RECEIPTS]]+Table110[[#This Row],[RETURNS]])-(Table110[[#This Row],[EXCHANGED]]+Table110[[#This Row],[SALES]]+Table110[[#This Row],[ISSUES]])</f>
        <v>0</v>
      </c>
      <c r="I44" s="48"/>
      <c r="J44" s="51">
        <f t="shared" si="0"/>
        <v>0</v>
      </c>
      <c r="K44" s="48">
        <f>+'DAY7'!K44+'DAY8'!C44</f>
        <v>0</v>
      </c>
      <c r="L44" s="49">
        <f>+'DAY7'!L44+'DAY8'!D44</f>
        <v>0</v>
      </c>
      <c r="M44" s="50">
        <f>+'DAY7'!M44+'DAY8'!E44</f>
        <v>0</v>
      </c>
      <c r="N44" s="47">
        <f>+'DAY7'!N44+'DAY8'!F44</f>
        <v>0</v>
      </c>
      <c r="O44" s="163">
        <f>+'DAY7'!O44+'DAY8'!G44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163">
        <f t="shared" si="26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'DAY7'!H45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163">
        <v>0</v>
      </c>
      <c r="H45" s="49">
        <f>+(Table110[[#This Row],[OPENING ]]+Table110[[#This Row],[RECEIPTS]]+Table110[[#This Row],[RETURNS]])-(Table110[[#This Row],[EXCHANGED]]+Table110[[#This Row],[SALES]]+Table110[[#This Row],[ISSUES]])</f>
        <v>320.29999999999995</v>
      </c>
      <c r="I45" s="48">
        <v>320.3</v>
      </c>
      <c r="J45" s="51">
        <f t="shared" si="0"/>
        <v>0</v>
      </c>
      <c r="K45" s="48">
        <f>+'DAY7'!K45+'DAY8'!C45</f>
        <v>1034.9000000000001</v>
      </c>
      <c r="L45" s="49">
        <f>+'DAY7'!L45+'DAY8'!D45</f>
        <v>0</v>
      </c>
      <c r="M45" s="50">
        <f>+'DAY7'!M45+'DAY8'!E45</f>
        <v>0</v>
      </c>
      <c r="N45" s="47">
        <f>+'DAY7'!N45+'DAY8'!F45</f>
        <v>0</v>
      </c>
      <c r="O45" s="163">
        <f>+'DAY7'!O45+'DAY8'!G45</f>
        <v>795.90000000000009</v>
      </c>
      <c r="P45" s="48">
        <f t="shared" si="22"/>
        <v>129.36250000000001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163">
        <f t="shared" si="26"/>
        <v>99.487500000000011</v>
      </c>
      <c r="U45" s="54">
        <f t="shared" si="1"/>
        <v>1.3996067292986669</v>
      </c>
    </row>
    <row r="46" spans="1:21" x14ac:dyDescent="0.25">
      <c r="A46" s="154" t="s">
        <v>111</v>
      </c>
      <c r="B46" s="47">
        <f>'DAY7'!H46</f>
        <v>122.2</v>
      </c>
      <c r="C46" s="48">
        <v>0</v>
      </c>
      <c r="D46" s="49">
        <v>0</v>
      </c>
      <c r="E46" s="50">
        <v>0</v>
      </c>
      <c r="F46" s="47">
        <v>0</v>
      </c>
      <c r="G46" s="163">
        <v>0</v>
      </c>
      <c r="H46" s="49">
        <f>+(Table110[[#This Row],[OPENING ]]+Table110[[#This Row],[RECEIPTS]]+Table110[[#This Row],[RETURNS]])-(Table110[[#This Row],[EXCHANGED]]+Table110[[#This Row],[SALES]]+Table110[[#This Row],[ISSUES]])</f>
        <v>122.2</v>
      </c>
      <c r="I46" s="48">
        <v>122.2</v>
      </c>
      <c r="J46" s="51">
        <f t="shared" si="0"/>
        <v>0</v>
      </c>
      <c r="K46" s="48">
        <f>+'DAY7'!K46+'DAY8'!C46</f>
        <v>0</v>
      </c>
      <c r="L46" s="49">
        <f>+'DAY7'!L46+'DAY8'!D46</f>
        <v>0</v>
      </c>
      <c r="M46" s="50">
        <f>+'DAY7'!M46+'DAY8'!E46</f>
        <v>0</v>
      </c>
      <c r="N46" s="47">
        <f>+'DAY7'!N46+'DAY8'!F46</f>
        <v>0</v>
      </c>
      <c r="O46" s="163">
        <f>+'DAY7'!O46+'DAY8'!G46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163">
        <f t="shared" si="26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'DAY7'!H47</f>
        <v>0</v>
      </c>
      <c r="C47" s="48">
        <v>0</v>
      </c>
      <c r="D47" s="49">
        <v>0</v>
      </c>
      <c r="E47" s="50">
        <v>0</v>
      </c>
      <c r="F47" s="47">
        <v>0</v>
      </c>
      <c r="G47" s="163">
        <v>0</v>
      </c>
      <c r="H47" s="49">
        <f>+(Table110[[#This Row],[OPENING ]]+Table110[[#This Row],[RECEIPTS]]+Table110[[#This Row],[RETURNS]])-(Table110[[#This Row],[EXCHANGED]]+Table110[[#This Row],[SALES]]+Table110[[#This Row],[ISSUES]])</f>
        <v>0</v>
      </c>
      <c r="I47" s="48"/>
      <c r="J47" s="51">
        <f t="shared" si="0"/>
        <v>0</v>
      </c>
      <c r="K47" s="48">
        <f>+'DAY7'!K47+'DAY8'!C47</f>
        <v>0</v>
      </c>
      <c r="L47" s="49">
        <f>+'DAY7'!L47+'DAY8'!D47</f>
        <v>0</v>
      </c>
      <c r="M47" s="50">
        <f>+'DAY7'!M47+'DAY8'!E47</f>
        <v>0</v>
      </c>
      <c r="N47" s="47">
        <f>+'DAY7'!N47+'DAY8'!F47</f>
        <v>0</v>
      </c>
      <c r="O47" s="163">
        <f>+'DAY7'!O47+'DAY8'!G47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163">
        <f t="shared" si="26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'DAY7'!H48</f>
        <v>7</v>
      </c>
      <c r="C48" s="48">
        <v>0</v>
      </c>
      <c r="D48" s="49">
        <v>0</v>
      </c>
      <c r="E48" s="50">
        <v>0</v>
      </c>
      <c r="F48" s="47">
        <v>0</v>
      </c>
      <c r="G48" s="163">
        <v>0</v>
      </c>
      <c r="H48" s="49">
        <f>+(Table110[[#This Row],[OPENING ]]+Table110[[#This Row],[RECEIPTS]]+Table110[[#This Row],[RETURNS]])-(Table110[[#This Row],[EXCHANGED]]+Table110[[#This Row],[SALES]]+Table110[[#This Row],[ISSUES]])</f>
        <v>7</v>
      </c>
      <c r="I48" s="48">
        <v>7</v>
      </c>
      <c r="J48" s="51">
        <f t="shared" si="0"/>
        <v>0</v>
      </c>
      <c r="K48" s="48">
        <f>+'DAY7'!K48+'DAY8'!C48</f>
        <v>0</v>
      </c>
      <c r="L48" s="49">
        <f>+'DAY7'!L48+'DAY8'!D48</f>
        <v>0</v>
      </c>
      <c r="M48" s="50">
        <f>+'DAY7'!M48+'DAY8'!E48</f>
        <v>0</v>
      </c>
      <c r="N48" s="47">
        <f>+'DAY7'!N48+'DAY8'!F48</f>
        <v>0</v>
      </c>
      <c r="O48" s="163">
        <f>+'DAY7'!O48+'DAY8'!G48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163">
        <f t="shared" si="26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'DAY7'!H49</f>
        <v>17.3</v>
      </c>
      <c r="C49" s="48">
        <v>0</v>
      </c>
      <c r="D49" s="49">
        <v>0</v>
      </c>
      <c r="E49" s="50">
        <v>0</v>
      </c>
      <c r="F49" s="47">
        <v>0</v>
      </c>
      <c r="G49" s="163">
        <v>0</v>
      </c>
      <c r="H49" s="49">
        <f>+(Table110[[#This Row],[OPENING ]]+Table110[[#This Row],[RECEIPTS]]+Table110[[#This Row],[RETURNS]])-(Table110[[#This Row],[EXCHANGED]]+Table110[[#This Row],[SALES]]+Table110[[#This Row],[ISSUES]])</f>
        <v>17.3</v>
      </c>
      <c r="I49" s="48">
        <v>17.3</v>
      </c>
      <c r="J49" s="51">
        <f t="shared" si="0"/>
        <v>0</v>
      </c>
      <c r="K49" s="48">
        <f>+'DAY7'!K49+'DAY8'!C49</f>
        <v>0</v>
      </c>
      <c r="L49" s="49">
        <f>+'DAY7'!L49+'DAY8'!D49</f>
        <v>0</v>
      </c>
      <c r="M49" s="50">
        <f>+'DAY7'!M49+'DAY8'!E49</f>
        <v>0</v>
      </c>
      <c r="N49" s="47">
        <f>+'DAY7'!N49+'DAY8'!F49</f>
        <v>0</v>
      </c>
      <c r="O49" s="163">
        <f>+'DAY7'!O49+'DAY8'!G49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163">
        <f t="shared" si="26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'DAY7'!H50</f>
        <v>488.5</v>
      </c>
      <c r="C50" s="48">
        <v>0</v>
      </c>
      <c r="D50" s="49">
        <v>0</v>
      </c>
      <c r="E50" s="50">
        <v>0</v>
      </c>
      <c r="F50" s="47">
        <v>0</v>
      </c>
      <c r="G50" s="163">
        <v>88</v>
      </c>
      <c r="H50" s="49">
        <f>+(Table110[[#This Row],[OPENING ]]+Table110[[#This Row],[RECEIPTS]]+Table110[[#This Row],[RETURNS]])-(Table110[[#This Row],[EXCHANGED]]+Table110[[#This Row],[SALES]]+Table110[[#This Row],[ISSUES]])</f>
        <v>400.5</v>
      </c>
      <c r="I50" s="48">
        <v>400.5</v>
      </c>
      <c r="J50" s="51">
        <f t="shared" si="0"/>
        <v>0</v>
      </c>
      <c r="K50" s="48">
        <f>+'DAY7'!K50+'DAY8'!C50</f>
        <v>0</v>
      </c>
      <c r="L50" s="49">
        <f>+'DAY7'!L50+'DAY8'!D50</f>
        <v>0</v>
      </c>
      <c r="M50" s="50">
        <f>+'DAY7'!M50+'DAY8'!E50</f>
        <v>0</v>
      </c>
      <c r="N50" s="47">
        <f>+'DAY7'!N50+'DAY8'!F50</f>
        <v>0</v>
      </c>
      <c r="O50" s="163">
        <f>+'DAY7'!O50+'DAY8'!G50</f>
        <v>140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163">
        <f t="shared" si="26"/>
        <v>17.5</v>
      </c>
      <c r="U50" s="54">
        <f t="shared" si="1"/>
        <v>22.885714285714286</v>
      </c>
    </row>
    <row r="51" spans="1:21" x14ac:dyDescent="0.25">
      <c r="A51" s="154" t="s">
        <v>79</v>
      </c>
      <c r="B51" s="47">
        <f>'DAY7'!H51</f>
        <v>0</v>
      </c>
      <c r="C51" s="48">
        <v>0</v>
      </c>
      <c r="D51" s="49">
        <v>0</v>
      </c>
      <c r="E51" s="50">
        <v>0</v>
      </c>
      <c r="F51" s="47">
        <v>0</v>
      </c>
      <c r="G51" s="163">
        <v>0</v>
      </c>
      <c r="H51" s="49">
        <f>+(Table110[[#This Row],[OPENING ]]+Table110[[#This Row],[RECEIPTS]]+Table110[[#This Row],[RETURNS]])-(Table110[[#This Row],[EXCHANGED]]+Table110[[#This Row],[SALES]]+Table110[[#This Row],[ISSUES]])</f>
        <v>0</v>
      </c>
      <c r="I51" s="48"/>
      <c r="J51" s="51">
        <f t="shared" si="0"/>
        <v>0</v>
      </c>
      <c r="K51" s="48">
        <f>+'DAY7'!K51+'DAY8'!C51</f>
        <v>0</v>
      </c>
      <c r="L51" s="49">
        <f>+'DAY7'!L51+'DAY8'!D51</f>
        <v>0</v>
      </c>
      <c r="M51" s="50">
        <f>+'DAY7'!M51+'DAY8'!E51</f>
        <v>0</v>
      </c>
      <c r="N51" s="47">
        <f>+'DAY7'!N51+'DAY8'!F51</f>
        <v>0</v>
      </c>
      <c r="O51" s="163">
        <f>+'DAY7'!O51+'DAY8'!G51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163">
        <f t="shared" si="26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'DAY7'!H52</f>
        <v>0</v>
      </c>
      <c r="C52" s="48">
        <v>0</v>
      </c>
      <c r="D52" s="49">
        <v>0</v>
      </c>
      <c r="E52" s="50">
        <v>0</v>
      </c>
      <c r="F52" s="47">
        <v>0</v>
      </c>
      <c r="G52" s="163">
        <v>0</v>
      </c>
      <c r="H52" s="49">
        <f>+(Table110[[#This Row],[OPENING ]]+Table110[[#This Row],[RECEIPTS]]+Table110[[#This Row],[RETURNS]])-(Table110[[#This Row],[EXCHANGED]]+Table110[[#This Row],[SALES]]+Table110[[#This Row],[ISSUES]])</f>
        <v>0</v>
      </c>
      <c r="I52" s="48"/>
      <c r="J52" s="51">
        <f t="shared" si="0"/>
        <v>0</v>
      </c>
      <c r="K52" s="48">
        <f>+'DAY7'!K52+'DAY8'!C52</f>
        <v>0</v>
      </c>
      <c r="L52" s="49">
        <f>+'DAY7'!L52+'DAY8'!D52</f>
        <v>0</v>
      </c>
      <c r="M52" s="50">
        <f>+'DAY7'!M52+'DAY8'!E52</f>
        <v>0</v>
      </c>
      <c r="N52" s="47">
        <f>+'DAY7'!N52+'DAY8'!F52</f>
        <v>0</v>
      </c>
      <c r="O52" s="163">
        <f>+'DAY7'!O52+'DAY8'!G52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163">
        <f t="shared" si="26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'DAY7'!H53</f>
        <v>0</v>
      </c>
      <c r="C53" s="48">
        <v>0</v>
      </c>
      <c r="D53" s="49">
        <v>0</v>
      </c>
      <c r="E53" s="50">
        <v>0</v>
      </c>
      <c r="F53" s="47">
        <v>0</v>
      </c>
      <c r="G53" s="163">
        <v>0</v>
      </c>
      <c r="H53" s="49">
        <f>+(Table110[[#This Row],[OPENING ]]+Table110[[#This Row],[RECEIPTS]]+Table110[[#This Row],[RETURNS]])-(Table110[[#This Row],[EXCHANGED]]+Table110[[#This Row],[SALES]]+Table110[[#This Row],[ISSUES]])</f>
        <v>0</v>
      </c>
      <c r="I53" s="48"/>
      <c r="J53" s="51">
        <f>+I53-H53</f>
        <v>0</v>
      </c>
      <c r="K53" s="48">
        <f>+'DAY7'!K53+'DAY8'!C53</f>
        <v>0</v>
      </c>
      <c r="L53" s="49">
        <f>+'DAY7'!L53+'DAY8'!D53</f>
        <v>0</v>
      </c>
      <c r="M53" s="50">
        <f>+'DAY7'!M53+'DAY8'!E53</f>
        <v>0</v>
      </c>
      <c r="N53" s="47">
        <f>+'DAY7'!N53+'DAY8'!F53</f>
        <v>0</v>
      </c>
      <c r="O53" s="163">
        <f>+'DAY7'!O53+'DAY8'!G53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163">
        <f t="shared" si="26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'DAY7'!H54</f>
        <v>0</v>
      </c>
      <c r="C54" s="48">
        <v>0</v>
      </c>
      <c r="D54" s="49">
        <v>0</v>
      </c>
      <c r="E54" s="50">
        <v>0</v>
      </c>
      <c r="F54" s="47">
        <v>0</v>
      </c>
      <c r="G54" s="163">
        <v>0</v>
      </c>
      <c r="H54" s="49">
        <f>+(Table110[[#This Row],[OPENING ]]+Table110[[#This Row],[RECEIPTS]]+Table110[[#This Row],[RETURNS]])-(Table110[[#This Row],[EXCHANGED]]+Table110[[#This Row],[SALES]]+Table110[[#This Row],[ISSUES]])</f>
        <v>0</v>
      </c>
      <c r="I54" s="48"/>
      <c r="J54" s="51">
        <f>+I54-H54</f>
        <v>0</v>
      </c>
      <c r="K54" s="48">
        <f>+'DAY7'!K54+'DAY8'!C54</f>
        <v>0</v>
      </c>
      <c r="L54" s="49">
        <f>+'DAY7'!L54+'DAY8'!D54</f>
        <v>0</v>
      </c>
      <c r="M54" s="50">
        <f>+'DAY7'!M54+'DAY8'!E54</f>
        <v>0</v>
      </c>
      <c r="N54" s="47">
        <f>+'DAY7'!N54+'DAY8'!F54</f>
        <v>0</v>
      </c>
      <c r="O54" s="163">
        <f>+'DAY7'!O54+'DAY8'!G54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163">
        <f t="shared" si="26"/>
        <v>0</v>
      </c>
      <c r="U54" s="54">
        <f t="shared" si="1"/>
        <v>0</v>
      </c>
    </row>
    <row r="55" spans="1:21" x14ac:dyDescent="0.25">
      <c r="A55" s="154" t="s">
        <v>140</v>
      </c>
      <c r="B55" s="47">
        <f>'DAY7'!H55</f>
        <v>676.3</v>
      </c>
      <c r="C55" s="48">
        <v>0</v>
      </c>
      <c r="D55" s="49">
        <v>0</v>
      </c>
      <c r="E55" s="50">
        <v>0</v>
      </c>
      <c r="F55" s="47">
        <v>0</v>
      </c>
      <c r="G55" s="163">
        <v>0</v>
      </c>
      <c r="H55" s="49">
        <f>+(Table110[[#This Row],[OPENING ]]+Table110[[#This Row],[RECEIPTS]]+Table110[[#This Row],[RETURNS]])-(Table110[[#This Row],[EXCHANGED]]+Table110[[#This Row],[SALES]]+Table110[[#This Row],[ISSUES]])</f>
        <v>676.3</v>
      </c>
      <c r="I55" s="48">
        <v>676.3</v>
      </c>
      <c r="J55" s="51">
        <f>+I55-H55</f>
        <v>0</v>
      </c>
      <c r="K55" s="48">
        <f>+'DAY7'!K55+'DAY8'!C55</f>
        <v>0</v>
      </c>
      <c r="L55" s="49">
        <f>+'DAY7'!L55+'DAY8'!D55</f>
        <v>0</v>
      </c>
      <c r="M55" s="50">
        <f>+'DAY7'!M55+'DAY8'!E55</f>
        <v>0</v>
      </c>
      <c r="N55" s="47">
        <f>+'DAY7'!N55+'DAY8'!F55</f>
        <v>0</v>
      </c>
      <c r="O55" s="163">
        <f>+'DAY7'!O55+'DAY8'!G55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163">
        <f t="shared" si="26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'DAY7'!H56</f>
        <v>0</v>
      </c>
      <c r="C56" s="48">
        <v>0</v>
      </c>
      <c r="D56" s="49">
        <v>0</v>
      </c>
      <c r="E56" s="50">
        <v>0</v>
      </c>
      <c r="F56" s="47">
        <v>0</v>
      </c>
      <c r="G56" s="163">
        <v>0</v>
      </c>
      <c r="H56" s="49">
        <f>+(Table110[[#This Row],[OPENING ]]+Table110[[#This Row],[RECEIPTS]]+Table110[[#This Row],[RETURNS]])-(Table110[[#This Row],[EXCHANGED]]+Table110[[#This Row],[SALES]]+Table110[[#This Row],[ISSUES]])</f>
        <v>0</v>
      </c>
      <c r="I56" s="48"/>
      <c r="J56" s="51">
        <f>+I56-H56</f>
        <v>0</v>
      </c>
      <c r="K56" s="48">
        <f>+'DAY7'!K56+'DAY8'!C56</f>
        <v>0</v>
      </c>
      <c r="L56" s="49">
        <f>+'DAY7'!L56+'DAY8'!D56</f>
        <v>0</v>
      </c>
      <c r="M56" s="50">
        <f>+'DAY7'!M56+'DAY8'!E56</f>
        <v>0</v>
      </c>
      <c r="N56" s="47">
        <f>+'DAY7'!N56+'DAY8'!F56</f>
        <v>0</v>
      </c>
      <c r="O56" s="163">
        <f>+'DAY7'!O56+'DAY8'!G56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163">
        <f t="shared" si="26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'DAY7'!H57</f>
        <v>0</v>
      </c>
      <c r="C57" s="73">
        <v>0</v>
      </c>
      <c r="D57" s="74">
        <v>0</v>
      </c>
      <c r="E57" s="75">
        <v>0</v>
      </c>
      <c r="F57" s="72">
        <v>0</v>
      </c>
      <c r="G57" s="170">
        <v>0</v>
      </c>
      <c r="H57" s="49">
        <f>+(Table110[[#This Row],[OPENING ]]+Table110[[#This Row],[RECEIPTS]]+Table110[[#This Row],[RETURNS]])-(Table110[[#This Row],[EXCHANGED]]+Table110[[#This Row],[SALES]]+Table110[[#This Row],[ISSUES]])</f>
        <v>0</v>
      </c>
      <c r="I57" s="48"/>
      <c r="J57" s="76">
        <f t="shared" si="0"/>
        <v>0</v>
      </c>
      <c r="K57" s="48">
        <f>+'DAY7'!K57+'DAY8'!C57</f>
        <v>0</v>
      </c>
      <c r="L57" s="49">
        <f>+'DAY7'!L57+'DAY8'!D57</f>
        <v>0</v>
      </c>
      <c r="M57" s="50">
        <f>+'DAY7'!M57+'DAY8'!E57</f>
        <v>0</v>
      </c>
      <c r="N57" s="47">
        <f>+'DAY7'!N57+'DAY8'!F57</f>
        <v>0</v>
      </c>
      <c r="O57" s="163">
        <f>+'DAY7'!O57+'DAY8'!G57</f>
        <v>0</v>
      </c>
      <c r="P57" s="48">
        <f t="shared" si="22"/>
        <v>0</v>
      </c>
      <c r="Q57" s="49">
        <f t="shared" si="23"/>
        <v>0</v>
      </c>
      <c r="R57" s="50">
        <f t="shared" si="24"/>
        <v>0</v>
      </c>
      <c r="S57" s="47">
        <f t="shared" si="25"/>
        <v>0</v>
      </c>
      <c r="T57" s="163">
        <f t="shared" si="26"/>
        <v>0</v>
      </c>
      <c r="U57" s="92">
        <f t="shared" si="1"/>
        <v>0</v>
      </c>
    </row>
    <row r="58" spans="1:21" x14ac:dyDescent="0.25">
      <c r="A58" s="154" t="s">
        <v>50</v>
      </c>
      <c r="B58" s="47">
        <f>'DAY7'!H58</f>
        <v>0</v>
      </c>
      <c r="C58" s="73">
        <v>0</v>
      </c>
      <c r="D58" s="74">
        <v>0</v>
      </c>
      <c r="E58" s="75">
        <v>0</v>
      </c>
      <c r="F58" s="72">
        <v>0</v>
      </c>
      <c r="G58" s="170">
        <v>0</v>
      </c>
      <c r="H58" s="49">
        <f>+(Table110[[#This Row],[OPENING ]]+Table110[[#This Row],[RECEIPTS]]+Table110[[#This Row],[RETURNS]])-(Table110[[#This Row],[EXCHANGED]]+Table110[[#This Row],[SALES]]+Table110[[#This Row],[ISSUES]])</f>
        <v>0</v>
      </c>
      <c r="I58" s="48"/>
      <c r="J58" s="76">
        <f t="shared" ref="J58:J72" si="27">+I58-H58</f>
        <v>0</v>
      </c>
      <c r="K58" s="48">
        <f>+'DAY7'!K58+'DAY8'!C58</f>
        <v>2052.5</v>
      </c>
      <c r="L58" s="49">
        <f>+'DAY7'!L58+'DAY8'!D58</f>
        <v>0</v>
      </c>
      <c r="M58" s="50">
        <f>+'DAY7'!M58+'DAY8'!E58</f>
        <v>0</v>
      </c>
      <c r="N58" s="47">
        <f>+'DAY7'!N58+'DAY8'!F58</f>
        <v>0</v>
      </c>
      <c r="O58" s="163">
        <f>+'DAY7'!O58+'DAY8'!G58</f>
        <v>237.7</v>
      </c>
      <c r="P58" s="48">
        <f t="shared" ref="P58:P72" si="28">+K58/8</f>
        <v>256.5625</v>
      </c>
      <c r="Q58" s="49">
        <f t="shared" ref="Q58:Q72" si="29">+L58/8</f>
        <v>0</v>
      </c>
      <c r="R58" s="50">
        <f t="shared" ref="R58:R72" si="30">+M58/8</f>
        <v>0</v>
      </c>
      <c r="S58" s="47">
        <f t="shared" ref="S58:S72" si="31">+N58/8</f>
        <v>0</v>
      </c>
      <c r="T58" s="163">
        <f t="shared" ref="T58:T72" si="32">+O58/8</f>
        <v>29.712499999999999</v>
      </c>
      <c r="U58" s="92">
        <f t="shared" ref="U58:U72" si="33">IFERROR(+H58/(P58+Q58+R58+S58+T58),0)</f>
        <v>0</v>
      </c>
    </row>
    <row r="59" spans="1:21" x14ac:dyDescent="0.25">
      <c r="A59" s="154" t="s">
        <v>51</v>
      </c>
      <c r="B59" s="47">
        <f>'DAY7'!H59</f>
        <v>0</v>
      </c>
      <c r="C59" s="73">
        <v>0</v>
      </c>
      <c r="D59" s="74">
        <v>0</v>
      </c>
      <c r="E59" s="75">
        <v>0</v>
      </c>
      <c r="F59" s="72">
        <v>0</v>
      </c>
      <c r="G59" s="170">
        <v>0</v>
      </c>
      <c r="H59" s="49">
        <f>+(Table110[[#This Row],[OPENING ]]+Table110[[#This Row],[RECEIPTS]]+Table110[[#This Row],[RETURNS]])-(Table110[[#This Row],[EXCHANGED]]+Table110[[#This Row],[SALES]]+Table110[[#This Row],[ISSUES]])</f>
        <v>0</v>
      </c>
      <c r="I59" s="48"/>
      <c r="J59" s="76">
        <f t="shared" si="27"/>
        <v>0</v>
      </c>
      <c r="K59" s="48">
        <f>+'DAY7'!K59+'DAY8'!C59</f>
        <v>0</v>
      </c>
      <c r="L59" s="49">
        <f>+'DAY7'!L59+'DAY8'!D59</f>
        <v>0</v>
      </c>
      <c r="M59" s="50">
        <f>+'DAY7'!M59+'DAY8'!E59</f>
        <v>0</v>
      </c>
      <c r="N59" s="47">
        <f>+'DAY7'!N59+'DAY8'!F59</f>
        <v>0</v>
      </c>
      <c r="O59" s="163">
        <f>+'DAY7'!O59+'DAY8'!G59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163">
        <f t="shared" si="32"/>
        <v>0</v>
      </c>
      <c r="U59" s="92">
        <f t="shared" si="33"/>
        <v>0</v>
      </c>
    </row>
    <row r="60" spans="1:21" x14ac:dyDescent="0.25">
      <c r="A60" s="154" t="s">
        <v>52</v>
      </c>
      <c r="B60" s="47">
        <f>'DAY7'!H60</f>
        <v>0</v>
      </c>
      <c r="C60" s="73">
        <v>0</v>
      </c>
      <c r="D60" s="74">
        <v>0</v>
      </c>
      <c r="E60" s="75">
        <v>0</v>
      </c>
      <c r="F60" s="72">
        <v>0</v>
      </c>
      <c r="G60" s="170">
        <v>0</v>
      </c>
      <c r="H60" s="49">
        <f>+(Table110[[#This Row],[OPENING ]]+Table110[[#This Row],[RECEIPTS]]+Table110[[#This Row],[RETURNS]])-(Table110[[#This Row],[EXCHANGED]]+Table110[[#This Row],[SALES]]+Table110[[#This Row],[ISSUES]])</f>
        <v>0</v>
      </c>
      <c r="I60" s="48"/>
      <c r="J60" s="76">
        <f t="shared" si="27"/>
        <v>0</v>
      </c>
      <c r="K60" s="48">
        <f>+'DAY7'!K60+'DAY8'!C60</f>
        <v>0</v>
      </c>
      <c r="L60" s="49">
        <f>+'DAY7'!L60+'DAY8'!D60</f>
        <v>0</v>
      </c>
      <c r="M60" s="50">
        <f>+'DAY7'!M60+'DAY8'!E60</f>
        <v>0</v>
      </c>
      <c r="N60" s="47">
        <f>+'DAY7'!N60+'DAY8'!F60</f>
        <v>0</v>
      </c>
      <c r="O60" s="163">
        <f>+'DAY7'!O60+'DAY8'!G60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163">
        <f t="shared" si="32"/>
        <v>0</v>
      </c>
      <c r="U60" s="92">
        <f t="shared" si="33"/>
        <v>0</v>
      </c>
    </row>
    <row r="61" spans="1:21" x14ac:dyDescent="0.25">
      <c r="A61" s="154" t="s">
        <v>53</v>
      </c>
      <c r="B61" s="47">
        <f>'DAY7'!H61</f>
        <v>0</v>
      </c>
      <c r="C61" s="73">
        <v>0</v>
      </c>
      <c r="D61" s="74">
        <v>0</v>
      </c>
      <c r="E61" s="75">
        <v>0</v>
      </c>
      <c r="F61" s="72">
        <v>0</v>
      </c>
      <c r="G61" s="170">
        <v>0</v>
      </c>
      <c r="H61" s="49">
        <f>+(Table110[[#This Row],[OPENING ]]+Table110[[#This Row],[RECEIPTS]]+Table110[[#This Row],[RETURNS]])-(Table110[[#This Row],[EXCHANGED]]+Table110[[#This Row],[SALES]]+Table110[[#This Row],[ISSUES]])</f>
        <v>0</v>
      </c>
      <c r="I61" s="48"/>
      <c r="J61" s="76">
        <f t="shared" si="27"/>
        <v>0</v>
      </c>
      <c r="K61" s="48">
        <f>+'DAY7'!K61+'DAY8'!C61</f>
        <v>0</v>
      </c>
      <c r="L61" s="49">
        <f>+'DAY7'!L61+'DAY8'!D61</f>
        <v>0</v>
      </c>
      <c r="M61" s="50">
        <f>+'DAY7'!M61+'DAY8'!E61</f>
        <v>0</v>
      </c>
      <c r="N61" s="47">
        <f>+'DAY7'!N61+'DAY8'!F61</f>
        <v>0</v>
      </c>
      <c r="O61" s="163">
        <f>+'DAY7'!O61+'DAY8'!G61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163">
        <f t="shared" si="32"/>
        <v>0</v>
      </c>
      <c r="U61" s="92">
        <f t="shared" si="33"/>
        <v>0</v>
      </c>
    </row>
    <row r="62" spans="1:21" x14ac:dyDescent="0.25">
      <c r="A62" s="154" t="s">
        <v>54</v>
      </c>
      <c r="B62" s="47">
        <f>'DAY7'!H62</f>
        <v>0</v>
      </c>
      <c r="C62" s="73">
        <v>0</v>
      </c>
      <c r="D62" s="74">
        <v>0</v>
      </c>
      <c r="E62" s="75">
        <v>0</v>
      </c>
      <c r="F62" s="72">
        <v>0</v>
      </c>
      <c r="G62" s="170">
        <v>0</v>
      </c>
      <c r="H62" s="49">
        <f>+(Table110[[#This Row],[OPENING ]]+Table110[[#This Row],[RECEIPTS]]+Table110[[#This Row],[RETURNS]])-(Table110[[#This Row],[EXCHANGED]]+Table110[[#This Row],[SALES]]+Table110[[#This Row],[ISSUES]])</f>
        <v>0</v>
      </c>
      <c r="I62" s="48"/>
      <c r="J62" s="76">
        <f t="shared" si="27"/>
        <v>0</v>
      </c>
      <c r="K62" s="48">
        <f>+'DAY7'!K62+'DAY8'!C62</f>
        <v>0</v>
      </c>
      <c r="L62" s="49">
        <f>+'DAY7'!L62+'DAY8'!D62</f>
        <v>0</v>
      </c>
      <c r="M62" s="50">
        <f>+'DAY7'!M62+'DAY8'!E62</f>
        <v>0</v>
      </c>
      <c r="N62" s="47">
        <f>+'DAY7'!N62+'DAY8'!F62</f>
        <v>0</v>
      </c>
      <c r="O62" s="163">
        <f>+'DAY7'!O62+'DAY8'!G62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163">
        <f t="shared" si="32"/>
        <v>0</v>
      </c>
      <c r="U62" s="92">
        <f t="shared" si="33"/>
        <v>0</v>
      </c>
    </row>
    <row r="63" spans="1:21" x14ac:dyDescent="0.25">
      <c r="A63" s="154" t="s">
        <v>109</v>
      </c>
      <c r="B63" s="47">
        <f>'DAY7'!H63</f>
        <v>0</v>
      </c>
      <c r="C63" s="73">
        <v>0</v>
      </c>
      <c r="D63" s="74">
        <v>0</v>
      </c>
      <c r="E63" s="75">
        <v>0</v>
      </c>
      <c r="F63" s="72">
        <v>0</v>
      </c>
      <c r="G63" s="170">
        <v>0</v>
      </c>
      <c r="H63" s="49">
        <f>+(Table110[[#This Row],[OPENING ]]+Table110[[#This Row],[RECEIPTS]]+Table110[[#This Row],[RETURNS]])-(Table110[[#This Row],[EXCHANGED]]+Table110[[#This Row],[SALES]]+Table110[[#This Row],[ISSUES]])</f>
        <v>0</v>
      </c>
      <c r="I63" s="48"/>
      <c r="J63" s="76">
        <f t="shared" si="27"/>
        <v>0</v>
      </c>
      <c r="K63" s="48">
        <f>+'DAY7'!K63+'DAY8'!C63</f>
        <v>0</v>
      </c>
      <c r="L63" s="49">
        <f>+'DAY7'!L63+'DAY8'!D63</f>
        <v>0</v>
      </c>
      <c r="M63" s="50">
        <f>+'DAY7'!M63+'DAY8'!E63</f>
        <v>0</v>
      </c>
      <c r="N63" s="47">
        <f>+'DAY7'!N63+'DAY8'!F63</f>
        <v>0</v>
      </c>
      <c r="O63" s="163">
        <f>+'DAY7'!O63+'DAY8'!G63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163">
        <f t="shared" si="32"/>
        <v>0</v>
      </c>
      <c r="U63" s="92">
        <f t="shared" si="33"/>
        <v>0</v>
      </c>
    </row>
    <row r="64" spans="1:21" x14ac:dyDescent="0.25">
      <c r="A64" s="154" t="s">
        <v>112</v>
      </c>
      <c r="B64" s="47">
        <f>'DAY7'!H64</f>
        <v>0</v>
      </c>
      <c r="C64" s="73">
        <v>0</v>
      </c>
      <c r="D64" s="74">
        <v>0</v>
      </c>
      <c r="E64" s="75">
        <v>0</v>
      </c>
      <c r="F64" s="72">
        <v>0</v>
      </c>
      <c r="G64" s="170">
        <v>0</v>
      </c>
      <c r="H64" s="49">
        <f>+(Table110[[#This Row],[OPENING ]]+Table110[[#This Row],[RECEIPTS]]+Table110[[#This Row],[RETURNS]])-(Table110[[#This Row],[EXCHANGED]]+Table110[[#This Row],[SALES]]+Table110[[#This Row],[ISSUES]])</f>
        <v>0</v>
      </c>
      <c r="I64" s="48"/>
      <c r="J64" s="76">
        <f t="shared" si="27"/>
        <v>0</v>
      </c>
      <c r="K64" s="48">
        <f>+'DAY7'!K64+'DAY8'!C64</f>
        <v>0</v>
      </c>
      <c r="L64" s="49">
        <f>+'DAY7'!L64+'DAY8'!D64</f>
        <v>0</v>
      </c>
      <c r="M64" s="50">
        <f>+'DAY7'!M64+'DAY8'!E64</f>
        <v>0</v>
      </c>
      <c r="N64" s="47">
        <f>+'DAY7'!N64+'DAY8'!F64</f>
        <v>0</v>
      </c>
      <c r="O64" s="163">
        <f>+'DAY7'!O64+'DAY8'!G64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163">
        <f t="shared" si="32"/>
        <v>0</v>
      </c>
      <c r="U64" s="92">
        <f t="shared" si="33"/>
        <v>0</v>
      </c>
    </row>
    <row r="65" spans="1:21" x14ac:dyDescent="0.25">
      <c r="A65" s="154" t="s">
        <v>115</v>
      </c>
      <c r="B65" s="47">
        <f>'DAY7'!H65</f>
        <v>0</v>
      </c>
      <c r="C65" s="73">
        <v>0</v>
      </c>
      <c r="D65" s="74">
        <v>0</v>
      </c>
      <c r="E65" s="75">
        <v>0</v>
      </c>
      <c r="F65" s="72">
        <v>0</v>
      </c>
      <c r="G65" s="170">
        <v>0</v>
      </c>
      <c r="H65" s="49">
        <f>+(Table110[[#This Row],[OPENING ]]+Table110[[#This Row],[RECEIPTS]]+Table110[[#This Row],[RETURNS]])-(Table110[[#This Row],[EXCHANGED]]+Table110[[#This Row],[SALES]]+Table110[[#This Row],[ISSUES]])</f>
        <v>0</v>
      </c>
      <c r="I65" s="48"/>
      <c r="J65" s="76">
        <f t="shared" si="27"/>
        <v>0</v>
      </c>
      <c r="K65" s="48">
        <f>+'DAY7'!K65+'DAY8'!C65</f>
        <v>0</v>
      </c>
      <c r="L65" s="49">
        <f>+'DAY7'!L65+'DAY8'!D65</f>
        <v>0</v>
      </c>
      <c r="M65" s="50">
        <f>+'DAY7'!M65+'DAY8'!E65</f>
        <v>0</v>
      </c>
      <c r="N65" s="47">
        <f>+'DAY7'!N65+'DAY8'!F65</f>
        <v>0</v>
      </c>
      <c r="O65" s="163">
        <f>+'DAY7'!O65+'DAY8'!G65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163">
        <f t="shared" si="32"/>
        <v>0</v>
      </c>
      <c r="U65" s="92">
        <f t="shared" si="33"/>
        <v>0</v>
      </c>
    </row>
    <row r="66" spans="1:21" x14ac:dyDescent="0.25">
      <c r="A66" s="154" t="s">
        <v>116</v>
      </c>
      <c r="B66" s="47">
        <f>'DAY7'!H66</f>
        <v>2006.84</v>
      </c>
      <c r="C66" s="73">
        <v>0</v>
      </c>
      <c r="D66" s="74">
        <v>0</v>
      </c>
      <c r="E66" s="75">
        <v>0</v>
      </c>
      <c r="F66" s="72">
        <v>0</v>
      </c>
      <c r="G66" s="170">
        <v>0</v>
      </c>
      <c r="H66" s="49">
        <f>+(Table110[[#This Row],[OPENING ]]+Table110[[#This Row],[RECEIPTS]]+Table110[[#This Row],[RETURNS]])-(Table110[[#This Row],[EXCHANGED]]+Table110[[#This Row],[SALES]]+Table110[[#This Row],[ISSUES]])</f>
        <v>2006.84</v>
      </c>
      <c r="I66" s="48">
        <v>2006.84</v>
      </c>
      <c r="J66" s="76">
        <f t="shared" si="27"/>
        <v>0</v>
      </c>
      <c r="K66" s="48">
        <f>+'DAY7'!K66+'DAY8'!C66</f>
        <v>0</v>
      </c>
      <c r="L66" s="49">
        <f>+'DAY7'!L66+'DAY8'!D66</f>
        <v>0</v>
      </c>
      <c r="M66" s="50">
        <f>+'DAY7'!M66+'DAY8'!E66</f>
        <v>0</v>
      </c>
      <c r="N66" s="47">
        <f>+'DAY7'!N66+'DAY8'!F66</f>
        <v>0</v>
      </c>
      <c r="O66" s="163">
        <f>+'DAY7'!O66+'DAY8'!G66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163">
        <f t="shared" si="32"/>
        <v>0</v>
      </c>
      <c r="U66" s="92">
        <f t="shared" si="33"/>
        <v>0</v>
      </c>
    </row>
    <row r="67" spans="1:21" x14ac:dyDescent="0.25">
      <c r="A67" s="154" t="s">
        <v>121</v>
      </c>
      <c r="B67" s="47">
        <f>'DAY7'!H67</f>
        <v>0</v>
      </c>
      <c r="C67" s="73">
        <v>0</v>
      </c>
      <c r="D67" s="74">
        <v>0</v>
      </c>
      <c r="E67" s="75">
        <v>0</v>
      </c>
      <c r="F67" s="72">
        <v>0</v>
      </c>
      <c r="G67" s="170">
        <v>0</v>
      </c>
      <c r="H67" s="49">
        <f>+(Table110[[#This Row],[OPENING ]]+Table110[[#This Row],[RECEIPTS]]+Table110[[#This Row],[RETURNS]])-(Table110[[#This Row],[EXCHANGED]]+Table110[[#This Row],[SALES]]+Table110[[#This Row],[ISSUES]])</f>
        <v>0</v>
      </c>
      <c r="I67" s="48"/>
      <c r="J67" s="76">
        <f t="shared" si="27"/>
        <v>0</v>
      </c>
      <c r="K67" s="48">
        <f>+'DAY7'!K67+'DAY8'!C67</f>
        <v>0</v>
      </c>
      <c r="L67" s="49">
        <f>+'DAY7'!L67+'DAY8'!D67</f>
        <v>0</v>
      </c>
      <c r="M67" s="50">
        <f>+'DAY7'!M67+'DAY8'!E67</f>
        <v>0</v>
      </c>
      <c r="N67" s="47">
        <f>+'DAY7'!N67+'DAY8'!F67</f>
        <v>0</v>
      </c>
      <c r="O67" s="163">
        <f>+'DAY7'!O67+'DAY8'!G67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163">
        <f t="shared" si="32"/>
        <v>0</v>
      </c>
      <c r="U67" s="92">
        <f t="shared" si="33"/>
        <v>0</v>
      </c>
    </row>
    <row r="68" spans="1:21" x14ac:dyDescent="0.25">
      <c r="A68" s="154" t="s">
        <v>120</v>
      </c>
      <c r="B68" s="47">
        <f>'DAY7'!H68</f>
        <v>150.30000000000001</v>
      </c>
      <c r="C68" s="73">
        <v>0</v>
      </c>
      <c r="D68" s="74">
        <v>0</v>
      </c>
      <c r="E68" s="75">
        <v>0</v>
      </c>
      <c r="F68" s="72">
        <v>0</v>
      </c>
      <c r="G68" s="170">
        <v>0</v>
      </c>
      <c r="H68" s="49">
        <f>+(Table110[[#This Row],[OPENING ]]+Table110[[#This Row],[RECEIPTS]]+Table110[[#This Row],[RETURNS]])-(Table110[[#This Row],[EXCHANGED]]+Table110[[#This Row],[SALES]]+Table110[[#This Row],[ISSUES]])</f>
        <v>150.30000000000001</v>
      </c>
      <c r="I68" s="48">
        <v>150.30000000000001</v>
      </c>
      <c r="J68" s="76">
        <f t="shared" si="27"/>
        <v>0</v>
      </c>
      <c r="K68" s="48">
        <f>+'DAY7'!K68+'DAY8'!C68</f>
        <v>0</v>
      </c>
      <c r="L68" s="49">
        <f>+'DAY7'!L68+'DAY8'!D68</f>
        <v>0</v>
      </c>
      <c r="M68" s="50">
        <f>+'DAY7'!M68+'DAY8'!E68</f>
        <v>0</v>
      </c>
      <c r="N68" s="47">
        <f>+'DAY7'!N68+'DAY8'!F68</f>
        <v>0</v>
      </c>
      <c r="O68" s="163">
        <f>+'DAY7'!O68+'DAY8'!G68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163">
        <f t="shared" si="32"/>
        <v>0</v>
      </c>
      <c r="U68" s="92">
        <f t="shared" si="33"/>
        <v>0</v>
      </c>
    </row>
    <row r="69" spans="1:21" x14ac:dyDescent="0.25">
      <c r="A69" s="154" t="s">
        <v>122</v>
      </c>
      <c r="B69" s="47">
        <f>'DAY7'!H69</f>
        <v>184.90000000000015</v>
      </c>
      <c r="C69" s="73">
        <v>0</v>
      </c>
      <c r="D69" s="74">
        <v>0</v>
      </c>
      <c r="E69" s="75">
        <v>0</v>
      </c>
      <c r="F69" s="72">
        <v>0</v>
      </c>
      <c r="G69" s="170">
        <v>92.4</v>
      </c>
      <c r="H69" s="49">
        <f>+(Table110[[#This Row],[OPENING ]]+Table110[[#This Row],[RECEIPTS]]+Table110[[#This Row],[RETURNS]])-(Table110[[#This Row],[EXCHANGED]]+Table110[[#This Row],[SALES]]+Table110[[#This Row],[ISSUES]])</f>
        <v>92.500000000000142</v>
      </c>
      <c r="I69" s="48">
        <v>92.5</v>
      </c>
      <c r="J69" s="76">
        <f t="shared" si="27"/>
        <v>-1.4210854715202004E-13</v>
      </c>
      <c r="K69" s="48">
        <f>+'DAY7'!K69+'DAY8'!C69</f>
        <v>0</v>
      </c>
      <c r="L69" s="49">
        <f>+'DAY7'!L69+'DAY8'!D69</f>
        <v>138.30000000000001</v>
      </c>
      <c r="M69" s="50">
        <f>+'DAY7'!M69+'DAY8'!E69</f>
        <v>0</v>
      </c>
      <c r="N69" s="47">
        <f>+'DAY7'!N69+'DAY8'!F69</f>
        <v>0</v>
      </c>
      <c r="O69" s="163">
        <f>+'DAY7'!O69+'DAY8'!G69</f>
        <v>1063.4000000000001</v>
      </c>
      <c r="P69" s="48">
        <f t="shared" si="28"/>
        <v>0</v>
      </c>
      <c r="Q69" s="49">
        <f t="shared" si="29"/>
        <v>17.287500000000001</v>
      </c>
      <c r="R69" s="50">
        <f t="shared" si="30"/>
        <v>0</v>
      </c>
      <c r="S69" s="47">
        <f t="shared" si="31"/>
        <v>0</v>
      </c>
      <c r="T69" s="163">
        <f t="shared" si="32"/>
        <v>132.92500000000001</v>
      </c>
      <c r="U69" s="92">
        <f t="shared" si="33"/>
        <v>0.61579429142048858</v>
      </c>
    </row>
    <row r="70" spans="1:21" x14ac:dyDescent="0.25">
      <c r="A70" s="154" t="s">
        <v>137</v>
      </c>
      <c r="B70" s="47">
        <f>'DAY7'!H70</f>
        <v>0</v>
      </c>
      <c r="C70" s="73">
        <v>0</v>
      </c>
      <c r="D70" s="74">
        <v>0</v>
      </c>
      <c r="E70" s="75">
        <v>0</v>
      </c>
      <c r="F70" s="72">
        <v>0</v>
      </c>
      <c r="G70" s="170">
        <v>0</v>
      </c>
      <c r="H70" s="49">
        <f>+(Table110[[#This Row],[OPENING ]]+Table110[[#This Row],[RECEIPTS]]+Table110[[#This Row],[RETURNS]])-(Table110[[#This Row],[EXCHANGED]]+Table110[[#This Row],[SALES]]+Table110[[#This Row],[ISSUES]])</f>
        <v>0</v>
      </c>
      <c r="I70" s="48"/>
      <c r="J70" s="76">
        <f t="shared" si="27"/>
        <v>0</v>
      </c>
      <c r="K70" s="48">
        <f>+'DAY7'!K70+'DAY8'!C70</f>
        <v>0</v>
      </c>
      <c r="L70" s="49">
        <f>+'DAY7'!L70+'DAY8'!D70</f>
        <v>0</v>
      </c>
      <c r="M70" s="50">
        <f>+'DAY7'!M70+'DAY8'!E70</f>
        <v>0</v>
      </c>
      <c r="N70" s="47">
        <f>+'DAY7'!N70+'DAY8'!F70</f>
        <v>0</v>
      </c>
      <c r="O70" s="163">
        <f>+'DAY7'!O70+'DAY8'!G70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163">
        <f t="shared" si="32"/>
        <v>0</v>
      </c>
      <c r="U70" s="92">
        <f t="shared" si="33"/>
        <v>0</v>
      </c>
    </row>
    <row r="71" spans="1:21" x14ac:dyDescent="0.25">
      <c r="A71" s="154" t="s">
        <v>141</v>
      </c>
      <c r="B71" s="47">
        <f>'DAY7'!H71</f>
        <v>187.6</v>
      </c>
      <c r="C71" s="73">
        <v>0</v>
      </c>
      <c r="D71" s="74">
        <v>0</v>
      </c>
      <c r="E71" s="75">
        <v>0</v>
      </c>
      <c r="F71" s="72">
        <v>0</v>
      </c>
      <c r="G71" s="170">
        <v>0</v>
      </c>
      <c r="H71" s="49">
        <f>+(Table110[[#This Row],[OPENING ]]+Table110[[#This Row],[RECEIPTS]]+Table110[[#This Row],[RETURNS]])-(Table110[[#This Row],[EXCHANGED]]+Table110[[#This Row],[SALES]]+Table110[[#This Row],[ISSUES]])</f>
        <v>187.6</v>
      </c>
      <c r="I71" s="48">
        <v>187.6</v>
      </c>
      <c r="J71" s="76">
        <f t="shared" si="27"/>
        <v>0</v>
      </c>
      <c r="K71" s="48">
        <f>+'DAY7'!K71+'DAY8'!C71</f>
        <v>0</v>
      </c>
      <c r="L71" s="49">
        <f>+'DAY7'!L71+'DAY8'!D71</f>
        <v>0</v>
      </c>
      <c r="M71" s="50">
        <f>+'DAY7'!M71+'DAY8'!E71</f>
        <v>0</v>
      </c>
      <c r="N71" s="47">
        <f>+'DAY7'!N71+'DAY8'!F71</f>
        <v>0</v>
      </c>
      <c r="O71" s="163">
        <f>+'DAY7'!O71+'DAY8'!G71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163">
        <f t="shared" si="32"/>
        <v>0</v>
      </c>
      <c r="U71" s="92">
        <f t="shared" si="33"/>
        <v>0</v>
      </c>
    </row>
    <row r="72" spans="1:21" ht="15.75" thickBot="1" x14ac:dyDescent="0.3">
      <c r="A72" s="154" t="s">
        <v>142</v>
      </c>
      <c r="B72" s="47">
        <f>'DAY7'!H72</f>
        <v>1809</v>
      </c>
      <c r="C72" s="73">
        <v>0</v>
      </c>
      <c r="D72" s="74">
        <v>0</v>
      </c>
      <c r="E72" s="75">
        <v>0</v>
      </c>
      <c r="F72" s="72">
        <v>0</v>
      </c>
      <c r="G72" s="170">
        <v>0</v>
      </c>
      <c r="H72" s="49">
        <f>+(Table110[[#This Row],[OPENING ]]+Table110[[#This Row],[RECEIPTS]]+Table110[[#This Row],[RETURNS]])-(Table110[[#This Row],[EXCHANGED]]+Table110[[#This Row],[SALES]]+Table110[[#This Row],[ISSUES]])</f>
        <v>1809</v>
      </c>
      <c r="I72" s="48">
        <v>1809</v>
      </c>
      <c r="J72" s="76">
        <f t="shared" si="27"/>
        <v>0</v>
      </c>
      <c r="K72" s="48">
        <f>+'DAY7'!K72+'DAY8'!C72</f>
        <v>0</v>
      </c>
      <c r="L72" s="49">
        <f>+'DAY7'!L72+'DAY8'!D72</f>
        <v>79</v>
      </c>
      <c r="M72" s="50">
        <f>+'DAY7'!M72+'DAY8'!E72</f>
        <v>0</v>
      </c>
      <c r="N72" s="47">
        <f>+'DAY7'!N72+'DAY8'!F72</f>
        <v>0</v>
      </c>
      <c r="O72" s="163">
        <f>+'DAY7'!O72+'DAY8'!G72</f>
        <v>0</v>
      </c>
      <c r="P72" s="48">
        <f t="shared" si="28"/>
        <v>0</v>
      </c>
      <c r="Q72" s="49">
        <f t="shared" si="29"/>
        <v>9.875</v>
      </c>
      <c r="R72" s="50">
        <f t="shared" si="30"/>
        <v>0</v>
      </c>
      <c r="S72" s="47">
        <f t="shared" si="31"/>
        <v>0</v>
      </c>
      <c r="T72" s="163">
        <f t="shared" si="32"/>
        <v>0</v>
      </c>
      <c r="U72" s="92">
        <f t="shared" si="33"/>
        <v>183.18987341772151</v>
      </c>
    </row>
    <row r="73" spans="1:21" ht="17.25" thickBot="1" x14ac:dyDescent="0.35">
      <c r="A73" s="85" t="s">
        <v>37</v>
      </c>
      <c r="B73" s="86">
        <f>SUM(B41:B72)</f>
        <v>6978.4400000000014</v>
      </c>
      <c r="C73" s="87">
        <f t="shared" ref="C73:U73" si="34">SUM(C41:C72)</f>
        <v>0</v>
      </c>
      <c r="D73" s="88">
        <f t="shared" si="34"/>
        <v>0</v>
      </c>
      <c r="E73" s="89">
        <f t="shared" si="34"/>
        <v>0</v>
      </c>
      <c r="F73" s="86">
        <f t="shared" si="34"/>
        <v>0</v>
      </c>
      <c r="G73" s="164">
        <f t="shared" si="34"/>
        <v>180.4</v>
      </c>
      <c r="H73" s="88">
        <f t="shared" si="34"/>
        <v>6798.0400000000009</v>
      </c>
      <c r="I73" s="87">
        <f t="shared" si="34"/>
        <v>6798.0400000000009</v>
      </c>
      <c r="J73" s="90">
        <f t="shared" si="34"/>
        <v>-1.4210854715202004E-13</v>
      </c>
      <c r="K73" s="87">
        <f t="shared" si="34"/>
        <v>3087.4</v>
      </c>
      <c r="L73" s="88">
        <f t="shared" si="34"/>
        <v>217.3</v>
      </c>
      <c r="M73" s="89">
        <f t="shared" si="34"/>
        <v>0</v>
      </c>
      <c r="N73" s="86">
        <f t="shared" si="34"/>
        <v>0</v>
      </c>
      <c r="O73" s="164">
        <f t="shared" si="34"/>
        <v>2237</v>
      </c>
      <c r="P73" s="87">
        <f t="shared" si="34"/>
        <v>385.92500000000001</v>
      </c>
      <c r="Q73" s="88">
        <f t="shared" si="34"/>
        <v>27.162500000000001</v>
      </c>
      <c r="R73" s="89">
        <f t="shared" si="34"/>
        <v>0</v>
      </c>
      <c r="S73" s="86">
        <f t="shared" si="34"/>
        <v>0</v>
      </c>
      <c r="T73" s="164">
        <f t="shared" si="34"/>
        <v>279.625</v>
      </c>
      <c r="U73" s="89">
        <f t="shared" si="34"/>
        <v>208.09098872415495</v>
      </c>
    </row>
    <row r="74" spans="1:21" ht="15.75" x14ac:dyDescent="0.3">
      <c r="A74" s="78"/>
      <c r="B74" s="93"/>
      <c r="C74" s="56"/>
      <c r="D74" s="62"/>
      <c r="E74" s="63"/>
      <c r="F74" s="60"/>
      <c r="G74" s="169"/>
      <c r="H74" s="94"/>
      <c r="I74" s="56"/>
      <c r="J74" s="95"/>
      <c r="K74" s="56"/>
      <c r="L74" s="62"/>
      <c r="M74" s="63"/>
      <c r="N74" s="60"/>
      <c r="O74" s="166"/>
      <c r="P74" s="61"/>
      <c r="Q74" s="62"/>
      <c r="R74" s="63"/>
      <c r="S74" s="60"/>
      <c r="T74" s="169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163"/>
      <c r="H75" s="49"/>
      <c r="I75" s="48"/>
      <c r="J75" s="51"/>
      <c r="K75" s="48"/>
      <c r="L75" s="49"/>
      <c r="M75" s="50"/>
      <c r="N75" s="47"/>
      <c r="O75" s="163"/>
      <c r="P75" s="48"/>
      <c r="Q75" s="49"/>
      <c r="R75" s="50"/>
      <c r="S75" s="47"/>
      <c r="T75" s="163"/>
      <c r="U75" s="50"/>
    </row>
    <row r="76" spans="1:21" x14ac:dyDescent="0.25">
      <c r="A76" s="152" t="s">
        <v>44</v>
      </c>
      <c r="B76" s="47">
        <f>'DAY7'!H76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163">
        <v>0</v>
      </c>
      <c r="H76" s="49">
        <f>+(Table110[[#This Row],[OPENING ]]+Table110[[#This Row],[RECEIPTS]]+Table110[[#This Row],[RETURNS]])-(Table110[[#This Row],[EXCHANGED]]+Table110[[#This Row],[SALES]]+Table110[[#This Row],[ISSUES]])</f>
        <v>1267.3399999999999</v>
      </c>
      <c r="I76" s="48">
        <v>1267.3399999999999</v>
      </c>
      <c r="J76" s="51">
        <f t="shared" si="0"/>
        <v>0</v>
      </c>
      <c r="K76" s="48">
        <f>+'DAY7'!K76+'DAY8'!C76</f>
        <v>0</v>
      </c>
      <c r="L76" s="49">
        <f>+'DAY7'!L76+'DAY8'!D76</f>
        <v>0</v>
      </c>
      <c r="M76" s="50">
        <f>+'DAY7'!M76+'DAY8'!E76</f>
        <v>0</v>
      </c>
      <c r="N76" s="47">
        <f>+'DAY7'!N76+'DAY8'!F76</f>
        <v>0</v>
      </c>
      <c r="O76" s="163">
        <f>+'DAY7'!O76+'DAY8'!G76</f>
        <v>0</v>
      </c>
      <c r="P76" s="48">
        <f>+K76/8</f>
        <v>0</v>
      </c>
      <c r="Q76" s="49">
        <f>+L76/8</f>
        <v>0</v>
      </c>
      <c r="R76" s="50">
        <f>+M76/8</f>
        <v>0</v>
      </c>
      <c r="S76" s="47">
        <f>+N76/8</f>
        <v>0</v>
      </c>
      <c r="T76" s="163">
        <f>+O76/8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'DAY7'!H77</f>
        <v>96.1</v>
      </c>
      <c r="C77" s="48">
        <v>0</v>
      </c>
      <c r="D77" s="49">
        <v>0</v>
      </c>
      <c r="E77" s="50">
        <v>0</v>
      </c>
      <c r="F77" s="47">
        <v>0</v>
      </c>
      <c r="G77" s="163">
        <v>0</v>
      </c>
      <c r="H77" s="49">
        <f>+(Table110[[#This Row],[OPENING ]]+Table110[[#This Row],[RECEIPTS]]+Table110[[#This Row],[RETURNS]])-(Table110[[#This Row],[EXCHANGED]]+Table110[[#This Row],[SALES]]+Table110[[#This Row],[ISSUES]])</f>
        <v>96.1</v>
      </c>
      <c r="I77" s="48">
        <v>96.1</v>
      </c>
      <c r="J77" s="51">
        <f t="shared" si="0"/>
        <v>0</v>
      </c>
      <c r="K77" s="48">
        <f>+'DAY7'!K77+'DAY8'!C77</f>
        <v>0</v>
      </c>
      <c r="L77" s="49">
        <f>+'DAY7'!L77+'DAY8'!D77</f>
        <v>0</v>
      </c>
      <c r="M77" s="50">
        <f>+'DAY7'!M77+'DAY8'!E77</f>
        <v>0</v>
      </c>
      <c r="N77" s="47">
        <f>+'DAY7'!N77+'DAY8'!F77</f>
        <v>0</v>
      </c>
      <c r="O77" s="163">
        <f>+'DAY7'!O77+'DAY8'!G77</f>
        <v>0</v>
      </c>
      <c r="P77" s="48">
        <f t="shared" ref="P77:P87" si="35">+K77/8</f>
        <v>0</v>
      </c>
      <c r="Q77" s="49">
        <f t="shared" ref="Q77:Q87" si="36">+L77/8</f>
        <v>0</v>
      </c>
      <c r="R77" s="50">
        <f t="shared" ref="R77:R87" si="37">+M77/8</f>
        <v>0</v>
      </c>
      <c r="S77" s="47">
        <f t="shared" ref="S77:S87" si="38">+N77/8</f>
        <v>0</v>
      </c>
      <c r="T77" s="163">
        <f t="shared" ref="T77:T87" si="39">+O77/8</f>
        <v>0</v>
      </c>
      <c r="U77" s="54">
        <f t="shared" si="1"/>
        <v>0</v>
      </c>
    </row>
    <row r="78" spans="1:21" x14ac:dyDescent="0.25">
      <c r="A78" s="192" t="s">
        <v>166</v>
      </c>
      <c r="B78" s="47">
        <f>'DAY7'!H78</f>
        <v>0</v>
      </c>
      <c r="C78" s="48">
        <v>0</v>
      </c>
      <c r="D78" s="49">
        <v>0</v>
      </c>
      <c r="E78" s="50">
        <v>0</v>
      </c>
      <c r="F78" s="47">
        <v>0</v>
      </c>
      <c r="G78" s="163">
        <v>0</v>
      </c>
      <c r="H78" s="49">
        <f>+(Table110[[#This Row],[OPENING ]]+Table110[[#This Row],[RECEIPTS]]+Table110[[#This Row],[RETURNS]])-(Table110[[#This Row],[EXCHANGED]]+Table110[[#This Row],[SALES]]+Table110[[#This Row],[ISSUES]])</f>
        <v>0</v>
      </c>
      <c r="I78" s="48"/>
      <c r="J78" s="51">
        <f t="shared" si="0"/>
        <v>0</v>
      </c>
      <c r="K78" s="48">
        <f>+'DAY7'!K78+'DAY8'!C78</f>
        <v>0</v>
      </c>
      <c r="L78" s="49">
        <f>+'DAY7'!L78+'DAY8'!D78</f>
        <v>0</v>
      </c>
      <c r="M78" s="50">
        <f>+'DAY7'!M78+'DAY8'!E78</f>
        <v>0</v>
      </c>
      <c r="N78" s="47">
        <f>+'DAY7'!N78+'DAY8'!F78</f>
        <v>0</v>
      </c>
      <c r="O78" s="163">
        <f>+'DAY7'!O78+'DAY8'!G78</f>
        <v>0</v>
      </c>
      <c r="P78" s="48">
        <f t="shared" si="35"/>
        <v>0</v>
      </c>
      <c r="Q78" s="49">
        <f t="shared" si="36"/>
        <v>0</v>
      </c>
      <c r="R78" s="50">
        <f t="shared" si="37"/>
        <v>0</v>
      </c>
      <c r="S78" s="47">
        <f t="shared" si="38"/>
        <v>0</v>
      </c>
      <c r="T78" s="163">
        <f t="shared" si="39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'DAY7'!H79</f>
        <v>0</v>
      </c>
      <c r="C79" s="48">
        <v>0</v>
      </c>
      <c r="D79" s="49">
        <v>0</v>
      </c>
      <c r="E79" s="50">
        <v>0</v>
      </c>
      <c r="F79" s="47">
        <v>0</v>
      </c>
      <c r="G79" s="163">
        <v>0</v>
      </c>
      <c r="H79" s="49">
        <f>+(Table110[[#This Row],[OPENING ]]+Table110[[#This Row],[RECEIPTS]]+Table110[[#This Row],[RETURNS]])-(Table110[[#This Row],[EXCHANGED]]+Table110[[#This Row],[SALES]]+Table110[[#This Row],[ISSUES]])</f>
        <v>0</v>
      </c>
      <c r="I79" s="48"/>
      <c r="J79" s="51">
        <f t="shared" si="0"/>
        <v>0</v>
      </c>
      <c r="K79" s="48">
        <f>+'DAY7'!K79+'DAY8'!C79</f>
        <v>0</v>
      </c>
      <c r="L79" s="49">
        <f>+'DAY7'!L79+'DAY8'!D79</f>
        <v>0</v>
      </c>
      <c r="M79" s="50">
        <f>+'DAY7'!M79+'DAY8'!E79</f>
        <v>0</v>
      </c>
      <c r="N79" s="47">
        <f>+'DAY7'!N79+'DAY8'!F79</f>
        <v>0</v>
      </c>
      <c r="O79" s="163">
        <f>+'DAY7'!O79+'DAY8'!G79</f>
        <v>0</v>
      </c>
      <c r="P79" s="48">
        <f t="shared" si="35"/>
        <v>0</v>
      </c>
      <c r="Q79" s="49">
        <f t="shared" si="36"/>
        <v>0</v>
      </c>
      <c r="R79" s="50">
        <f t="shared" si="37"/>
        <v>0</v>
      </c>
      <c r="S79" s="47">
        <f t="shared" si="38"/>
        <v>0</v>
      </c>
      <c r="T79" s="163">
        <f t="shared" si="39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'DAY7'!H80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163">
        <v>0</v>
      </c>
      <c r="H80" s="49">
        <f>+(Table110[[#This Row],[OPENING ]]+Table110[[#This Row],[RECEIPTS]]+Table110[[#This Row],[RETURNS]])-(Table110[[#This Row],[EXCHANGED]]+Table110[[#This Row],[SALES]]+Table110[[#This Row],[ISSUES]])</f>
        <v>1289.1400000000001</v>
      </c>
      <c r="I80" s="48">
        <v>1289.1400000000001</v>
      </c>
      <c r="J80" s="51">
        <f t="shared" si="0"/>
        <v>0</v>
      </c>
      <c r="K80" s="48">
        <f>+'DAY7'!K80+'DAY8'!C80</f>
        <v>0</v>
      </c>
      <c r="L80" s="49">
        <f>+'DAY7'!L80+'DAY8'!D80</f>
        <v>0</v>
      </c>
      <c r="M80" s="50">
        <f>+'DAY7'!M80+'DAY8'!E80</f>
        <v>0</v>
      </c>
      <c r="N80" s="47">
        <f>+'DAY7'!N80+'DAY8'!F80</f>
        <v>0</v>
      </c>
      <c r="O80" s="163">
        <f>+'DAY7'!O80+'DAY8'!G80</f>
        <v>0</v>
      </c>
      <c r="P80" s="48">
        <f t="shared" si="35"/>
        <v>0</v>
      </c>
      <c r="Q80" s="49">
        <f t="shared" si="36"/>
        <v>0</v>
      </c>
      <c r="R80" s="50">
        <f t="shared" si="37"/>
        <v>0</v>
      </c>
      <c r="S80" s="47">
        <f t="shared" si="38"/>
        <v>0</v>
      </c>
      <c r="T80" s="163">
        <f t="shared" si="39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'DAY7'!H81</f>
        <v>64.75</v>
      </c>
      <c r="C81" s="48">
        <v>0</v>
      </c>
      <c r="D81" s="49">
        <v>0</v>
      </c>
      <c r="E81" s="50">
        <v>0</v>
      </c>
      <c r="F81" s="47">
        <v>0</v>
      </c>
      <c r="G81" s="163">
        <v>0</v>
      </c>
      <c r="H81" s="49">
        <f>+(Table110[[#This Row],[OPENING ]]+Table110[[#This Row],[RECEIPTS]]+Table110[[#This Row],[RETURNS]])-(Table110[[#This Row],[EXCHANGED]]+Table110[[#This Row],[SALES]]+Table110[[#This Row],[ISSUES]])</f>
        <v>64.75</v>
      </c>
      <c r="I81" s="48">
        <v>64.75</v>
      </c>
      <c r="J81" s="51">
        <f t="shared" si="0"/>
        <v>0</v>
      </c>
      <c r="K81" s="48">
        <f>+'DAY7'!K81+'DAY8'!C81</f>
        <v>0</v>
      </c>
      <c r="L81" s="49">
        <f>+'DAY7'!L81+'DAY8'!D81</f>
        <v>0</v>
      </c>
      <c r="M81" s="50">
        <f>+'DAY7'!M81+'DAY8'!E81</f>
        <v>0</v>
      </c>
      <c r="N81" s="47">
        <f>+'DAY7'!N81+'DAY8'!F81</f>
        <v>0</v>
      </c>
      <c r="O81" s="163">
        <f>+'DAY7'!O81+'DAY8'!G81</f>
        <v>0</v>
      </c>
      <c r="P81" s="48">
        <f t="shared" si="35"/>
        <v>0</v>
      </c>
      <c r="Q81" s="49">
        <f t="shared" si="36"/>
        <v>0</v>
      </c>
      <c r="R81" s="50">
        <f t="shared" si="37"/>
        <v>0</v>
      </c>
      <c r="S81" s="47">
        <f t="shared" si="38"/>
        <v>0</v>
      </c>
      <c r="T81" s="163">
        <f t="shared" si="39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'DAY7'!H82</f>
        <v>0</v>
      </c>
      <c r="C82" s="48">
        <v>0</v>
      </c>
      <c r="D82" s="49">
        <v>0</v>
      </c>
      <c r="E82" s="50">
        <v>0</v>
      </c>
      <c r="F82" s="47">
        <v>0</v>
      </c>
      <c r="G82" s="163">
        <v>0</v>
      </c>
      <c r="H82" s="49">
        <f>+(Table110[[#This Row],[OPENING ]]+Table110[[#This Row],[RECEIPTS]]+Table110[[#This Row],[RETURNS]])-(Table110[[#This Row],[EXCHANGED]]+Table110[[#This Row],[SALES]]+Table110[[#This Row],[ISSUES]])</f>
        <v>0</v>
      </c>
      <c r="I82" s="48"/>
      <c r="J82" s="51">
        <f t="shared" si="0"/>
        <v>0</v>
      </c>
      <c r="K82" s="48">
        <f>+'DAY7'!K82+'DAY8'!C82</f>
        <v>0</v>
      </c>
      <c r="L82" s="49">
        <f>+'DAY7'!L82+'DAY8'!D82</f>
        <v>0</v>
      </c>
      <c r="M82" s="50">
        <f>+'DAY7'!M82+'DAY8'!E82</f>
        <v>0</v>
      </c>
      <c r="N82" s="47">
        <f>+'DAY7'!N82+'DAY8'!F82</f>
        <v>0</v>
      </c>
      <c r="O82" s="163">
        <f>+'DAY7'!O82+'DAY8'!G82</f>
        <v>0</v>
      </c>
      <c r="P82" s="48">
        <f t="shared" si="35"/>
        <v>0</v>
      </c>
      <c r="Q82" s="49">
        <f t="shared" si="36"/>
        <v>0</v>
      </c>
      <c r="R82" s="50">
        <f t="shared" si="37"/>
        <v>0</v>
      </c>
      <c r="S82" s="47">
        <f t="shared" si="38"/>
        <v>0</v>
      </c>
      <c r="T82" s="163">
        <f t="shared" si="39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'DAY7'!H83</f>
        <v>497.9</v>
      </c>
      <c r="C83" s="48">
        <v>0</v>
      </c>
      <c r="D83" s="49">
        <v>0</v>
      </c>
      <c r="E83" s="50">
        <v>0</v>
      </c>
      <c r="F83" s="47">
        <v>0</v>
      </c>
      <c r="G83" s="163">
        <v>0</v>
      </c>
      <c r="H83" s="49">
        <f>+(Table110[[#This Row],[OPENING ]]+Table110[[#This Row],[RECEIPTS]]+Table110[[#This Row],[RETURNS]])-(Table110[[#This Row],[EXCHANGED]]+Table110[[#This Row],[SALES]]+Table110[[#This Row],[ISSUES]])</f>
        <v>497.9</v>
      </c>
      <c r="I83" s="48">
        <v>497.9</v>
      </c>
      <c r="J83" s="51">
        <f t="shared" si="0"/>
        <v>0</v>
      </c>
      <c r="K83" s="48">
        <f>+'DAY7'!K83+'DAY8'!C83</f>
        <v>0</v>
      </c>
      <c r="L83" s="49">
        <f>+'DAY7'!L83+'DAY8'!D83</f>
        <v>0</v>
      </c>
      <c r="M83" s="50">
        <f>+'DAY7'!M83+'DAY8'!E83</f>
        <v>0</v>
      </c>
      <c r="N83" s="47">
        <f>+'DAY7'!N83+'DAY8'!F83</f>
        <v>0</v>
      </c>
      <c r="O83" s="163">
        <f>+'DAY7'!O83+'DAY8'!G83</f>
        <v>0</v>
      </c>
      <c r="P83" s="48">
        <f t="shared" si="35"/>
        <v>0</v>
      </c>
      <c r="Q83" s="49">
        <f t="shared" si="36"/>
        <v>0</v>
      </c>
      <c r="R83" s="50">
        <f t="shared" si="37"/>
        <v>0</v>
      </c>
      <c r="S83" s="47">
        <f t="shared" si="38"/>
        <v>0</v>
      </c>
      <c r="T83" s="163">
        <f t="shared" si="39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'DAY7'!H84</f>
        <v>424.4</v>
      </c>
      <c r="C84" s="48">
        <v>0</v>
      </c>
      <c r="D84" s="49">
        <v>0</v>
      </c>
      <c r="E84" s="50">
        <v>0</v>
      </c>
      <c r="F84" s="47">
        <v>0</v>
      </c>
      <c r="G84" s="163">
        <v>0</v>
      </c>
      <c r="H84" s="49">
        <f>+(Table110[[#This Row],[OPENING ]]+Table110[[#This Row],[RECEIPTS]]+Table110[[#This Row],[RETURNS]])-(Table110[[#This Row],[EXCHANGED]]+Table110[[#This Row],[SALES]]+Table110[[#This Row],[ISSUES]])</f>
        <v>424.4</v>
      </c>
      <c r="I84" s="48">
        <v>424.4</v>
      </c>
      <c r="J84" s="51">
        <f t="shared" si="0"/>
        <v>0</v>
      </c>
      <c r="K84" s="48">
        <f>+'DAY7'!K84+'DAY8'!C84</f>
        <v>0</v>
      </c>
      <c r="L84" s="49">
        <f>+'DAY7'!L84+'DAY8'!D84</f>
        <v>0</v>
      </c>
      <c r="M84" s="50">
        <f>+'DAY7'!M84+'DAY8'!E84</f>
        <v>0</v>
      </c>
      <c r="N84" s="47">
        <f>+'DAY7'!N84+'DAY8'!F84</f>
        <v>0</v>
      </c>
      <c r="O84" s="163">
        <f>+'DAY7'!O84+'DAY8'!G84</f>
        <v>0</v>
      </c>
      <c r="P84" s="48">
        <f t="shared" si="35"/>
        <v>0</v>
      </c>
      <c r="Q84" s="49">
        <f t="shared" si="36"/>
        <v>0</v>
      </c>
      <c r="R84" s="50">
        <f t="shared" si="37"/>
        <v>0</v>
      </c>
      <c r="S84" s="47">
        <f t="shared" si="38"/>
        <v>0</v>
      </c>
      <c r="T84" s="163">
        <f t="shared" si="39"/>
        <v>0</v>
      </c>
      <c r="U84" s="54">
        <f t="shared" si="1"/>
        <v>0</v>
      </c>
    </row>
    <row r="85" spans="1:21" x14ac:dyDescent="0.25">
      <c r="A85" s="53"/>
      <c r="B85" s="47">
        <f>'DAY7'!H85</f>
        <v>0</v>
      </c>
      <c r="C85" s="48">
        <v>0</v>
      </c>
      <c r="D85" s="49">
        <v>0</v>
      </c>
      <c r="E85" s="50">
        <v>0</v>
      </c>
      <c r="F85" s="47">
        <v>0</v>
      </c>
      <c r="G85" s="163">
        <v>0</v>
      </c>
      <c r="H85" s="49">
        <f>+(Table110[[#This Row],[OPENING ]]+Table110[[#This Row],[RECEIPTS]]+Table110[[#This Row],[RETURNS]])-(Table110[[#This Row],[EXCHANGED]]+Table110[[#This Row],[SALES]]+Table110[[#This Row],[ISSUES]])</f>
        <v>0</v>
      </c>
      <c r="I85" s="48">
        <v>0</v>
      </c>
      <c r="J85" s="51">
        <f t="shared" si="0"/>
        <v>0</v>
      </c>
      <c r="K85" s="48">
        <f>+'DAY7'!K85+'DAY8'!C85</f>
        <v>0</v>
      </c>
      <c r="L85" s="49">
        <f>+'DAY7'!L85+'DAY8'!D85</f>
        <v>0</v>
      </c>
      <c r="M85" s="50">
        <f>+'DAY7'!M85+'DAY8'!E85</f>
        <v>0</v>
      </c>
      <c r="N85" s="47">
        <f>+'DAY7'!N85+'DAY8'!F85</f>
        <v>0</v>
      </c>
      <c r="O85" s="163">
        <f>+'DAY7'!O85+'DAY8'!G85</f>
        <v>0</v>
      </c>
      <c r="P85" s="48">
        <f t="shared" si="35"/>
        <v>0</v>
      </c>
      <c r="Q85" s="49">
        <f t="shared" si="36"/>
        <v>0</v>
      </c>
      <c r="R85" s="50">
        <f t="shared" si="37"/>
        <v>0</v>
      </c>
      <c r="S85" s="47">
        <f t="shared" si="38"/>
        <v>0</v>
      </c>
      <c r="T85" s="163">
        <f t="shared" si="39"/>
        <v>0</v>
      </c>
      <c r="U85" s="54">
        <f t="shared" si="1"/>
        <v>0</v>
      </c>
    </row>
    <row r="86" spans="1:21" x14ac:dyDescent="0.25">
      <c r="A86" s="152" t="s">
        <v>158</v>
      </c>
      <c r="B86" s="47">
        <f>'DAY7'!H86</f>
        <v>263.8</v>
      </c>
      <c r="C86" s="48">
        <v>0</v>
      </c>
      <c r="D86" s="49">
        <v>0</v>
      </c>
      <c r="E86" s="50">
        <v>0</v>
      </c>
      <c r="F86" s="47">
        <v>0</v>
      </c>
      <c r="G86" s="163">
        <v>0</v>
      </c>
      <c r="H86" s="49">
        <f>+(Table110[[#This Row],[OPENING ]]+Table110[[#This Row],[RECEIPTS]]+Table110[[#This Row],[RETURNS]])-(Table110[[#This Row],[EXCHANGED]]+Table110[[#This Row],[SALES]]+Table110[[#This Row],[ISSUES]])</f>
        <v>263.8</v>
      </c>
      <c r="I86" s="48">
        <v>263.8</v>
      </c>
      <c r="J86" s="51">
        <f t="shared" si="0"/>
        <v>0</v>
      </c>
      <c r="K86" s="48">
        <f>+'DAY7'!K86+'DAY8'!C86</f>
        <v>0</v>
      </c>
      <c r="L86" s="49">
        <f>+'DAY7'!L86+'DAY8'!D86</f>
        <v>0</v>
      </c>
      <c r="M86" s="50">
        <f>+'DAY7'!M86+'DAY8'!E86</f>
        <v>0</v>
      </c>
      <c r="N86" s="47">
        <f>+'DAY7'!N86+'DAY8'!F86</f>
        <v>0</v>
      </c>
      <c r="O86" s="163">
        <f>+'DAY7'!O86+'DAY8'!G86</f>
        <v>0</v>
      </c>
      <c r="P86" s="48">
        <f t="shared" si="35"/>
        <v>0</v>
      </c>
      <c r="Q86" s="49">
        <f t="shared" si="36"/>
        <v>0</v>
      </c>
      <c r="R86" s="50">
        <f t="shared" si="37"/>
        <v>0</v>
      </c>
      <c r="S86" s="47">
        <f t="shared" si="38"/>
        <v>0</v>
      </c>
      <c r="T86" s="163">
        <f t="shared" si="39"/>
        <v>0</v>
      </c>
      <c r="U86" s="54">
        <f t="shared" si="1"/>
        <v>0</v>
      </c>
    </row>
    <row r="87" spans="1:21" x14ac:dyDescent="0.25">
      <c r="A87" s="53"/>
      <c r="B87" s="47">
        <f>'DAY7'!H87</f>
        <v>0</v>
      </c>
      <c r="C87" s="48">
        <v>0</v>
      </c>
      <c r="D87" s="49">
        <v>0</v>
      </c>
      <c r="E87" s="50">
        <v>0</v>
      </c>
      <c r="F87" s="47">
        <v>0</v>
      </c>
      <c r="G87" s="163">
        <v>0</v>
      </c>
      <c r="H87" s="49">
        <f>+(Table110[[#This Row],[OPENING ]]+Table110[[#This Row],[RECEIPTS]]+Table110[[#This Row],[RETURNS]])-(Table110[[#This Row],[EXCHANGED]]+Table110[[#This Row],[SALES]]+Table110[[#This Row],[ISSUES]])</f>
        <v>0</v>
      </c>
      <c r="I87" s="48">
        <v>0</v>
      </c>
      <c r="J87" s="51">
        <f t="shared" si="0"/>
        <v>0</v>
      </c>
      <c r="K87" s="48">
        <f>+'DAY7'!K87+'DAY8'!C87</f>
        <v>0</v>
      </c>
      <c r="L87" s="49">
        <f>+'DAY7'!L87+'DAY8'!D87</f>
        <v>0</v>
      </c>
      <c r="M87" s="50">
        <f>+'DAY7'!M87+'DAY8'!E87</f>
        <v>0</v>
      </c>
      <c r="N87" s="47">
        <f>+'DAY7'!N87+'DAY8'!F87</f>
        <v>0</v>
      </c>
      <c r="O87" s="163">
        <f>+'DAY7'!O87+'DAY8'!G87</f>
        <v>0</v>
      </c>
      <c r="P87" s="48">
        <f t="shared" si="35"/>
        <v>0</v>
      </c>
      <c r="Q87" s="49">
        <f t="shared" si="36"/>
        <v>0</v>
      </c>
      <c r="R87" s="50">
        <f t="shared" si="37"/>
        <v>0</v>
      </c>
      <c r="S87" s="47">
        <f t="shared" si="38"/>
        <v>0</v>
      </c>
      <c r="T87" s="163">
        <f t="shared" si="39"/>
        <v>0</v>
      </c>
      <c r="U87" s="54">
        <f t="shared" si="1"/>
        <v>0</v>
      </c>
    </row>
    <row r="88" spans="1:21" x14ac:dyDescent="0.25">
      <c r="A88" s="53"/>
      <c r="B88" s="47">
        <f>'DAY7'!H88</f>
        <v>0</v>
      </c>
      <c r="C88" s="48">
        <v>0</v>
      </c>
      <c r="D88" s="49">
        <v>0</v>
      </c>
      <c r="E88" s="50">
        <v>0</v>
      </c>
      <c r="F88" s="47">
        <v>0</v>
      </c>
      <c r="G88" s="163">
        <v>0</v>
      </c>
      <c r="H88" s="49">
        <f>+(Table110[[#This Row],[OPENING ]]+Table110[[#This Row],[RECEIPTS]]+Table110[[#This Row],[RETURNS]])-(Table110[[#This Row],[EXCHANGED]]+Table110[[#This Row],[SALES]]+Table110[[#This Row],[ISSUES]])</f>
        <v>0</v>
      </c>
      <c r="I88" s="48"/>
      <c r="J88" s="51">
        <f t="shared" ref="J88:J101" si="40">+I88-H88</f>
        <v>0</v>
      </c>
      <c r="K88" s="48">
        <f>+'DAY7'!K88+'DAY8'!C88</f>
        <v>0</v>
      </c>
      <c r="L88" s="49">
        <f>+'DAY7'!L88+'DAY8'!D88</f>
        <v>0</v>
      </c>
      <c r="M88" s="50">
        <f>+'DAY7'!M88+'DAY8'!E88</f>
        <v>0</v>
      </c>
      <c r="N88" s="47">
        <f>+'DAY7'!N88+'DAY8'!F88</f>
        <v>0</v>
      </c>
      <c r="O88" s="163">
        <f>+'DAY7'!O88+'DAY8'!G88</f>
        <v>0</v>
      </c>
      <c r="P88" s="48">
        <f t="shared" ref="P88:P101" si="41">+K88/8</f>
        <v>0</v>
      </c>
      <c r="Q88" s="49">
        <f t="shared" ref="Q88:Q101" si="42">+L88/8</f>
        <v>0</v>
      </c>
      <c r="R88" s="50">
        <f t="shared" ref="R88:R101" si="43">+M88/8</f>
        <v>0</v>
      </c>
      <c r="S88" s="47">
        <f t="shared" ref="S88:S101" si="44">+N88/8</f>
        <v>0</v>
      </c>
      <c r="T88" s="163">
        <f t="shared" ref="T88:T101" si="45">+O88/8</f>
        <v>0</v>
      </c>
      <c r="U88" s="54">
        <f t="shared" ref="U88:U101" si="46">IFERROR(+H88/(P88+Q88+R88+S88+T88),0)</f>
        <v>0</v>
      </c>
    </row>
    <row r="89" spans="1:21" x14ac:dyDescent="0.25">
      <c r="A89" s="152" t="s">
        <v>167</v>
      </c>
      <c r="B89" s="47">
        <f>'DAY7'!H89</f>
        <v>0</v>
      </c>
      <c r="C89" s="48">
        <v>0</v>
      </c>
      <c r="D89" s="49">
        <v>0</v>
      </c>
      <c r="E89" s="50">
        <v>0</v>
      </c>
      <c r="F89" s="47">
        <v>0</v>
      </c>
      <c r="G89" s="163">
        <v>0</v>
      </c>
      <c r="H89" s="49">
        <f>+(Table110[[#This Row],[OPENING ]]+Table110[[#This Row],[RECEIPTS]]+Table110[[#This Row],[RETURNS]])-(Table110[[#This Row],[EXCHANGED]]+Table110[[#This Row],[SALES]]+Table110[[#This Row],[ISSUES]])</f>
        <v>0</v>
      </c>
      <c r="I89" s="48"/>
      <c r="J89" s="51">
        <f t="shared" si="40"/>
        <v>0</v>
      </c>
      <c r="K89" s="48">
        <f>+'DAY7'!K89+'DAY8'!C89</f>
        <v>0</v>
      </c>
      <c r="L89" s="49">
        <f>+'DAY7'!L89+'DAY8'!D89</f>
        <v>0</v>
      </c>
      <c r="M89" s="50">
        <f>+'DAY7'!M89+'DAY8'!E89</f>
        <v>0</v>
      </c>
      <c r="N89" s="47">
        <f>+'DAY7'!N89+'DAY8'!F89</f>
        <v>0</v>
      </c>
      <c r="O89" s="163">
        <f>+'DAY7'!O89+'DAY8'!G89</f>
        <v>0</v>
      </c>
      <c r="P89" s="48">
        <f t="shared" si="41"/>
        <v>0</v>
      </c>
      <c r="Q89" s="49">
        <f t="shared" si="42"/>
        <v>0</v>
      </c>
      <c r="R89" s="50">
        <f t="shared" si="43"/>
        <v>0</v>
      </c>
      <c r="S89" s="47">
        <f t="shared" si="44"/>
        <v>0</v>
      </c>
      <c r="T89" s="163">
        <f t="shared" si="45"/>
        <v>0</v>
      </c>
      <c r="U89" s="54">
        <f t="shared" si="46"/>
        <v>0</v>
      </c>
    </row>
    <row r="90" spans="1:21" x14ac:dyDescent="0.25">
      <c r="A90" s="53"/>
      <c r="B90" s="47">
        <f>'DAY7'!H90</f>
        <v>0</v>
      </c>
      <c r="C90" s="48">
        <v>0</v>
      </c>
      <c r="D90" s="49">
        <v>0</v>
      </c>
      <c r="E90" s="50">
        <v>0</v>
      </c>
      <c r="F90" s="47">
        <v>0</v>
      </c>
      <c r="G90" s="163">
        <v>0</v>
      </c>
      <c r="H90" s="49">
        <f>+(Table110[[#This Row],[OPENING ]]+Table110[[#This Row],[RECEIPTS]]+Table110[[#This Row],[RETURNS]])-(Table110[[#This Row],[EXCHANGED]]+Table110[[#This Row],[SALES]]+Table110[[#This Row],[ISSUES]])</f>
        <v>0</v>
      </c>
      <c r="I90" s="48"/>
      <c r="J90" s="51">
        <f t="shared" si="40"/>
        <v>0</v>
      </c>
      <c r="K90" s="48">
        <f>+'DAY7'!K90+'DAY8'!C90</f>
        <v>0</v>
      </c>
      <c r="L90" s="49">
        <f>+'DAY7'!L90+'DAY8'!D90</f>
        <v>0</v>
      </c>
      <c r="M90" s="50">
        <f>+'DAY7'!M90+'DAY8'!E90</f>
        <v>0</v>
      </c>
      <c r="N90" s="47">
        <f>+'DAY7'!N90+'DAY8'!F90</f>
        <v>0</v>
      </c>
      <c r="O90" s="163">
        <f>+'DAY7'!O90+'DAY8'!G90</f>
        <v>0</v>
      </c>
      <c r="P90" s="48">
        <f t="shared" si="41"/>
        <v>0</v>
      </c>
      <c r="Q90" s="49">
        <f t="shared" si="42"/>
        <v>0</v>
      </c>
      <c r="R90" s="50">
        <f t="shared" si="43"/>
        <v>0</v>
      </c>
      <c r="S90" s="47">
        <f t="shared" si="44"/>
        <v>0</v>
      </c>
      <c r="T90" s="163">
        <f t="shared" si="45"/>
        <v>0</v>
      </c>
      <c r="U90" s="54">
        <f t="shared" si="46"/>
        <v>0</v>
      </c>
    </row>
    <row r="91" spans="1:21" x14ac:dyDescent="0.25">
      <c r="A91" s="152" t="s">
        <v>168</v>
      </c>
      <c r="B91" s="47">
        <f>'DAY7'!H91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163">
        <v>0</v>
      </c>
      <c r="H91" s="49">
        <f>+(Table110[[#This Row],[OPENING ]]+Table110[[#This Row],[RECEIPTS]]+Table110[[#This Row],[RETURNS]])-(Table110[[#This Row],[EXCHANGED]]+Table110[[#This Row],[SALES]]+Table110[[#This Row],[ISSUES]])</f>
        <v>551.20000000000005</v>
      </c>
      <c r="I91" s="48">
        <v>551.20000000000005</v>
      </c>
      <c r="J91" s="51">
        <f t="shared" si="40"/>
        <v>0</v>
      </c>
      <c r="K91" s="48">
        <f>+'DAY7'!K91+'DAY8'!C91</f>
        <v>0</v>
      </c>
      <c r="L91" s="49">
        <f>+'DAY7'!L91+'DAY8'!D91</f>
        <v>0</v>
      </c>
      <c r="M91" s="50">
        <f>+'DAY7'!M91+'DAY8'!E91</f>
        <v>0</v>
      </c>
      <c r="N91" s="47">
        <f>+'DAY7'!N91+'DAY8'!F91</f>
        <v>0</v>
      </c>
      <c r="O91" s="163">
        <f>+'DAY7'!O91+'DAY8'!G91</f>
        <v>0</v>
      </c>
      <c r="P91" s="48">
        <f t="shared" si="41"/>
        <v>0</v>
      </c>
      <c r="Q91" s="49">
        <f t="shared" si="42"/>
        <v>0</v>
      </c>
      <c r="R91" s="50">
        <f t="shared" si="43"/>
        <v>0</v>
      </c>
      <c r="S91" s="47">
        <f t="shared" si="44"/>
        <v>0</v>
      </c>
      <c r="T91" s="163">
        <f t="shared" si="45"/>
        <v>0</v>
      </c>
      <c r="U91" s="54">
        <f t="shared" si="46"/>
        <v>0</v>
      </c>
    </row>
    <row r="92" spans="1:21" x14ac:dyDescent="0.25">
      <c r="A92" s="152" t="s">
        <v>169</v>
      </c>
      <c r="B92" s="47">
        <f>'DAY7'!H92</f>
        <v>200.8</v>
      </c>
      <c r="C92" s="48">
        <v>0</v>
      </c>
      <c r="D92" s="49">
        <v>0</v>
      </c>
      <c r="E92" s="50">
        <v>0</v>
      </c>
      <c r="F92" s="47">
        <v>0</v>
      </c>
      <c r="G92" s="163">
        <v>0</v>
      </c>
      <c r="H92" s="49">
        <f>+(Table110[[#This Row],[OPENING ]]+Table110[[#This Row],[RECEIPTS]]+Table110[[#This Row],[RETURNS]])-(Table110[[#This Row],[EXCHANGED]]+Table110[[#This Row],[SALES]]+Table110[[#This Row],[ISSUES]])</f>
        <v>200.8</v>
      </c>
      <c r="I92" s="48">
        <v>200.8</v>
      </c>
      <c r="J92" s="51">
        <f t="shared" si="40"/>
        <v>0</v>
      </c>
      <c r="K92" s="48">
        <f>+'DAY7'!K92+'DAY8'!C92</f>
        <v>0</v>
      </c>
      <c r="L92" s="49">
        <f>+'DAY7'!L92+'DAY8'!D92</f>
        <v>0</v>
      </c>
      <c r="M92" s="50">
        <f>+'DAY7'!M92+'DAY8'!E92</f>
        <v>0</v>
      </c>
      <c r="N92" s="47">
        <f>+'DAY7'!N92+'DAY8'!F92</f>
        <v>0</v>
      </c>
      <c r="O92" s="163">
        <f>+'DAY7'!O92+'DAY8'!G92</f>
        <v>0</v>
      </c>
      <c r="P92" s="48">
        <f t="shared" si="41"/>
        <v>0</v>
      </c>
      <c r="Q92" s="49">
        <f t="shared" si="42"/>
        <v>0</v>
      </c>
      <c r="R92" s="50">
        <f t="shared" si="43"/>
        <v>0</v>
      </c>
      <c r="S92" s="47">
        <f t="shared" si="44"/>
        <v>0</v>
      </c>
      <c r="T92" s="163">
        <f t="shared" si="45"/>
        <v>0</v>
      </c>
      <c r="U92" s="54">
        <f t="shared" si="46"/>
        <v>0</v>
      </c>
    </row>
    <row r="93" spans="1:21" x14ac:dyDescent="0.25">
      <c r="A93" s="53"/>
      <c r="B93" s="47">
        <f>'DAY7'!H93</f>
        <v>0</v>
      </c>
      <c r="C93" s="48">
        <v>0</v>
      </c>
      <c r="D93" s="49">
        <v>0</v>
      </c>
      <c r="E93" s="50">
        <v>0</v>
      </c>
      <c r="F93" s="47">
        <v>0</v>
      </c>
      <c r="G93" s="163">
        <v>0</v>
      </c>
      <c r="H93" s="49">
        <f>+(Table110[[#This Row],[OPENING ]]+Table110[[#This Row],[RECEIPTS]]+Table110[[#This Row],[RETURNS]])-(Table110[[#This Row],[EXCHANGED]]+Table110[[#This Row],[SALES]]+Table110[[#This Row],[ISSUES]])</f>
        <v>0</v>
      </c>
      <c r="I93" s="48"/>
      <c r="J93" s="51">
        <f t="shared" si="40"/>
        <v>0</v>
      </c>
      <c r="K93" s="48">
        <f>+'DAY7'!K93+'DAY8'!C93</f>
        <v>0</v>
      </c>
      <c r="L93" s="49">
        <f>+'DAY7'!L93+'DAY8'!D93</f>
        <v>138</v>
      </c>
      <c r="M93" s="50">
        <f>+'DAY7'!M93+'DAY8'!E93</f>
        <v>0</v>
      </c>
      <c r="N93" s="47">
        <f>+'DAY7'!N93+'DAY8'!F93</f>
        <v>0</v>
      </c>
      <c r="O93" s="163">
        <f>+'DAY7'!O93+'DAY8'!G93</f>
        <v>851.44</v>
      </c>
      <c r="P93" s="48">
        <f t="shared" si="41"/>
        <v>0</v>
      </c>
      <c r="Q93" s="49">
        <f t="shared" si="42"/>
        <v>17.25</v>
      </c>
      <c r="R93" s="50">
        <f t="shared" si="43"/>
        <v>0</v>
      </c>
      <c r="S93" s="47">
        <f t="shared" si="44"/>
        <v>0</v>
      </c>
      <c r="T93" s="163">
        <f t="shared" si="45"/>
        <v>106.43</v>
      </c>
      <c r="U93" s="54">
        <f t="shared" si="46"/>
        <v>0</v>
      </c>
    </row>
    <row r="94" spans="1:21" x14ac:dyDescent="0.25">
      <c r="A94" s="53"/>
      <c r="B94" s="47">
        <f>'DAY7'!H94</f>
        <v>0</v>
      </c>
      <c r="C94" s="48">
        <v>0</v>
      </c>
      <c r="D94" s="49">
        <v>0</v>
      </c>
      <c r="E94" s="50">
        <v>0</v>
      </c>
      <c r="F94" s="47">
        <v>0</v>
      </c>
      <c r="G94" s="163">
        <v>0</v>
      </c>
      <c r="H94" s="49">
        <f>+(Table110[[#This Row],[OPENING ]]+Table110[[#This Row],[RECEIPTS]]+Table110[[#This Row],[RETURNS]])-(Table110[[#This Row],[EXCHANGED]]+Table110[[#This Row],[SALES]]+Table110[[#This Row],[ISSUES]])</f>
        <v>0</v>
      </c>
      <c r="I94" s="48"/>
      <c r="J94" s="51">
        <f t="shared" si="40"/>
        <v>0</v>
      </c>
      <c r="K94" s="48">
        <f>+'DAY7'!K94+'DAY8'!C94</f>
        <v>0</v>
      </c>
      <c r="L94" s="49">
        <f>+'DAY7'!L94+'DAY8'!D94</f>
        <v>0</v>
      </c>
      <c r="M94" s="50">
        <f>+'DAY7'!M94+'DAY8'!E94</f>
        <v>0</v>
      </c>
      <c r="N94" s="47">
        <f>+'DAY7'!N94+'DAY8'!F94</f>
        <v>0</v>
      </c>
      <c r="O94" s="163">
        <f>+'DAY7'!O94+'DAY8'!G94</f>
        <v>0</v>
      </c>
      <c r="P94" s="48">
        <f t="shared" si="41"/>
        <v>0</v>
      </c>
      <c r="Q94" s="49">
        <f t="shared" si="42"/>
        <v>0</v>
      </c>
      <c r="R94" s="50">
        <f t="shared" si="43"/>
        <v>0</v>
      </c>
      <c r="S94" s="47">
        <f t="shared" si="44"/>
        <v>0</v>
      </c>
      <c r="T94" s="163">
        <f t="shared" si="45"/>
        <v>0</v>
      </c>
      <c r="U94" s="54">
        <f t="shared" si="46"/>
        <v>0</v>
      </c>
    </row>
    <row r="95" spans="1:21" x14ac:dyDescent="0.25">
      <c r="A95" s="53"/>
      <c r="B95" s="47">
        <f>'DAY7'!H95</f>
        <v>0</v>
      </c>
      <c r="C95" s="48">
        <v>0</v>
      </c>
      <c r="D95" s="49">
        <v>0</v>
      </c>
      <c r="E95" s="50">
        <v>0</v>
      </c>
      <c r="F95" s="47">
        <v>0</v>
      </c>
      <c r="G95" s="163">
        <v>0</v>
      </c>
      <c r="H95" s="49">
        <f>+(Table110[[#This Row],[OPENING ]]+Table110[[#This Row],[RECEIPTS]]+Table110[[#This Row],[RETURNS]])-(Table110[[#This Row],[EXCHANGED]]+Table110[[#This Row],[SALES]]+Table110[[#This Row],[ISSUES]])</f>
        <v>0</v>
      </c>
      <c r="I95" s="48"/>
      <c r="J95" s="51">
        <f t="shared" si="40"/>
        <v>0</v>
      </c>
      <c r="K95" s="48">
        <f>+'DAY7'!K95+'DAY8'!C95</f>
        <v>0</v>
      </c>
      <c r="L95" s="49">
        <f>+'DAY7'!L95+'DAY8'!D95</f>
        <v>0</v>
      </c>
      <c r="M95" s="50">
        <f>+'DAY7'!M95+'DAY8'!E95</f>
        <v>0</v>
      </c>
      <c r="N95" s="47">
        <f>+'DAY7'!N95+'DAY8'!F95</f>
        <v>0</v>
      </c>
      <c r="O95" s="163">
        <f>+'DAY7'!O95+'DAY8'!G95</f>
        <v>0</v>
      </c>
      <c r="P95" s="48">
        <f t="shared" si="41"/>
        <v>0</v>
      </c>
      <c r="Q95" s="49">
        <f t="shared" si="42"/>
        <v>0</v>
      </c>
      <c r="R95" s="50">
        <f t="shared" si="43"/>
        <v>0</v>
      </c>
      <c r="S95" s="47">
        <f t="shared" si="44"/>
        <v>0</v>
      </c>
      <c r="T95" s="163">
        <f t="shared" si="45"/>
        <v>0</v>
      </c>
      <c r="U95" s="54">
        <f t="shared" si="46"/>
        <v>0</v>
      </c>
    </row>
    <row r="96" spans="1:21" x14ac:dyDescent="0.25">
      <c r="A96" s="53"/>
      <c r="B96" s="47">
        <f>'DAY7'!H96</f>
        <v>0</v>
      </c>
      <c r="C96" s="48">
        <v>0</v>
      </c>
      <c r="D96" s="49">
        <v>0</v>
      </c>
      <c r="E96" s="50">
        <v>0</v>
      </c>
      <c r="F96" s="47">
        <v>0</v>
      </c>
      <c r="G96" s="163">
        <v>0</v>
      </c>
      <c r="H96" s="49">
        <f>+(Table110[[#This Row],[OPENING ]]+Table110[[#This Row],[RECEIPTS]]+Table110[[#This Row],[RETURNS]])-(Table110[[#This Row],[EXCHANGED]]+Table110[[#This Row],[SALES]]+Table110[[#This Row],[ISSUES]])</f>
        <v>0</v>
      </c>
      <c r="I96" s="48"/>
      <c r="J96" s="51">
        <f t="shared" si="40"/>
        <v>0</v>
      </c>
      <c r="K96" s="48">
        <f>+'DAY7'!K96+'DAY8'!C96</f>
        <v>0</v>
      </c>
      <c r="L96" s="49">
        <f>+'DAY7'!L96+'DAY8'!D96</f>
        <v>0</v>
      </c>
      <c r="M96" s="50">
        <f>+'DAY7'!M96+'DAY8'!E96</f>
        <v>0</v>
      </c>
      <c r="N96" s="47">
        <f>+'DAY7'!N96+'DAY8'!F96</f>
        <v>0</v>
      </c>
      <c r="O96" s="163">
        <f>+'DAY7'!O96+'DAY8'!G96</f>
        <v>0</v>
      </c>
      <c r="P96" s="48">
        <f t="shared" si="41"/>
        <v>0</v>
      </c>
      <c r="Q96" s="49">
        <f t="shared" si="42"/>
        <v>0</v>
      </c>
      <c r="R96" s="50">
        <f t="shared" si="43"/>
        <v>0</v>
      </c>
      <c r="S96" s="47">
        <f t="shared" si="44"/>
        <v>0</v>
      </c>
      <c r="T96" s="163">
        <f t="shared" si="45"/>
        <v>0</v>
      </c>
      <c r="U96" s="54">
        <f t="shared" si="46"/>
        <v>0</v>
      </c>
    </row>
    <row r="97" spans="1:21" x14ac:dyDescent="0.25">
      <c r="A97" s="151" t="s">
        <v>41</v>
      </c>
      <c r="B97" s="47">
        <f>'DAY7'!H97</f>
        <v>0</v>
      </c>
      <c r="C97" s="48">
        <v>0</v>
      </c>
      <c r="D97" s="49">
        <v>0</v>
      </c>
      <c r="E97" s="50">
        <v>0</v>
      </c>
      <c r="F97" s="47">
        <v>0</v>
      </c>
      <c r="G97" s="163">
        <v>0</v>
      </c>
      <c r="H97" s="49">
        <f>+(Table110[[#This Row],[OPENING ]]+Table110[[#This Row],[RECEIPTS]]+Table110[[#This Row],[RETURNS]])-(Table110[[#This Row],[EXCHANGED]]+Table110[[#This Row],[SALES]]+Table110[[#This Row],[ISSUES]])</f>
        <v>0</v>
      </c>
      <c r="I97" s="48"/>
      <c r="J97" s="51">
        <f t="shared" ref="J97" si="47">+I97-H97</f>
        <v>0</v>
      </c>
      <c r="K97" s="48">
        <f>+'DAY7'!K97+'DAY8'!C97</f>
        <v>0</v>
      </c>
      <c r="L97" s="49">
        <f>+'DAY7'!L97+'DAY8'!D97</f>
        <v>0</v>
      </c>
      <c r="M97" s="50">
        <f>+'DAY7'!M97+'DAY8'!E97</f>
        <v>0</v>
      </c>
      <c r="N97" s="47">
        <f>+'DAY7'!N97+'DAY8'!F97</f>
        <v>0</v>
      </c>
      <c r="O97" s="163">
        <f>+'DAY7'!O97+'DAY8'!G97</f>
        <v>0</v>
      </c>
      <c r="P97" s="48">
        <f t="shared" ref="P97" si="48">+K97/8</f>
        <v>0</v>
      </c>
      <c r="Q97" s="49">
        <f t="shared" ref="Q97" si="49">+L97/8</f>
        <v>0</v>
      </c>
      <c r="R97" s="50">
        <f t="shared" ref="R97" si="50">+M97/8</f>
        <v>0</v>
      </c>
      <c r="S97" s="47">
        <f t="shared" ref="S97" si="51">+N97/8</f>
        <v>0</v>
      </c>
      <c r="T97" s="163">
        <f t="shared" ref="T97" si="52">+O97/8</f>
        <v>0</v>
      </c>
      <c r="U97" s="54">
        <f t="shared" ref="U97" si="53">IFERROR(+H97/(P97+Q97+R97+S97+T97),0)</f>
        <v>0</v>
      </c>
    </row>
    <row r="98" spans="1:21" x14ac:dyDescent="0.25">
      <c r="A98" s="153" t="s">
        <v>40</v>
      </c>
      <c r="B98" s="47">
        <f>'DAY7'!H98</f>
        <v>0</v>
      </c>
      <c r="C98" s="48">
        <v>0</v>
      </c>
      <c r="D98" s="49">
        <v>0</v>
      </c>
      <c r="E98" s="50">
        <v>0</v>
      </c>
      <c r="F98" s="47">
        <v>0</v>
      </c>
      <c r="G98" s="163">
        <v>0</v>
      </c>
      <c r="H98" s="49">
        <f>+(Table110[[#This Row],[OPENING ]]+Table110[[#This Row],[RECEIPTS]]+Table110[[#This Row],[RETURNS]])-(Table110[[#This Row],[EXCHANGED]]+Table110[[#This Row],[SALES]]+Table110[[#This Row],[ISSUES]])</f>
        <v>0</v>
      </c>
      <c r="I98" s="48"/>
      <c r="J98" s="51">
        <f t="shared" si="40"/>
        <v>0</v>
      </c>
      <c r="K98" s="48">
        <f>+'DAY7'!K98+'DAY8'!C98</f>
        <v>0</v>
      </c>
      <c r="L98" s="49">
        <f>+'DAY7'!L98+'DAY8'!D98</f>
        <v>0</v>
      </c>
      <c r="M98" s="50">
        <f>+'DAY7'!M98+'DAY8'!E98</f>
        <v>0</v>
      </c>
      <c r="N98" s="47">
        <f>+'DAY7'!N98+'DAY8'!F98</f>
        <v>0</v>
      </c>
      <c r="O98" s="163">
        <f>+'DAY7'!O98+'DAY8'!G98</f>
        <v>0</v>
      </c>
      <c r="P98" s="48">
        <f t="shared" si="41"/>
        <v>0</v>
      </c>
      <c r="Q98" s="49">
        <f t="shared" si="42"/>
        <v>0</v>
      </c>
      <c r="R98" s="50">
        <f t="shared" si="43"/>
        <v>0</v>
      </c>
      <c r="S98" s="47">
        <f t="shared" si="44"/>
        <v>0</v>
      </c>
      <c r="T98" s="163">
        <f t="shared" si="45"/>
        <v>0</v>
      </c>
      <c r="U98" s="54">
        <f t="shared" si="46"/>
        <v>0</v>
      </c>
    </row>
    <row r="99" spans="1:21" x14ac:dyDescent="0.25">
      <c r="A99" s="152" t="s">
        <v>42</v>
      </c>
      <c r="B99" s="47">
        <f>'DAY7'!H99</f>
        <v>0</v>
      </c>
      <c r="C99" s="48">
        <v>0</v>
      </c>
      <c r="D99" s="49">
        <v>0</v>
      </c>
      <c r="E99" s="50">
        <v>0</v>
      </c>
      <c r="F99" s="47">
        <v>0</v>
      </c>
      <c r="G99" s="163">
        <v>0</v>
      </c>
      <c r="H99" s="49">
        <f>+(Table110[[#This Row],[OPENING ]]+Table110[[#This Row],[RECEIPTS]]+Table110[[#This Row],[RETURNS]])-(Table110[[#This Row],[EXCHANGED]]+Table110[[#This Row],[SALES]]+Table110[[#This Row],[ISSUES]])</f>
        <v>0</v>
      </c>
      <c r="I99" s="48"/>
      <c r="J99" s="51">
        <f t="shared" si="40"/>
        <v>0</v>
      </c>
      <c r="K99" s="48">
        <f>+'DAY7'!K99+'DAY8'!C99</f>
        <v>0</v>
      </c>
      <c r="L99" s="49">
        <f>+'DAY7'!L99+'DAY8'!D99</f>
        <v>0</v>
      </c>
      <c r="M99" s="50">
        <f>+'DAY7'!M99+'DAY8'!E99</f>
        <v>0</v>
      </c>
      <c r="N99" s="47">
        <f>+'DAY7'!N99+'DAY8'!F99</f>
        <v>0</v>
      </c>
      <c r="O99" s="163">
        <f>+'DAY7'!O99+'DAY8'!G99</f>
        <v>0</v>
      </c>
      <c r="P99" s="48">
        <f t="shared" si="41"/>
        <v>0</v>
      </c>
      <c r="Q99" s="49">
        <f t="shared" si="42"/>
        <v>0</v>
      </c>
      <c r="R99" s="50">
        <f t="shared" si="43"/>
        <v>0</v>
      </c>
      <c r="S99" s="47">
        <f t="shared" si="44"/>
        <v>0</v>
      </c>
      <c r="T99" s="163">
        <f t="shared" si="45"/>
        <v>0</v>
      </c>
      <c r="U99" s="54">
        <f t="shared" si="46"/>
        <v>0</v>
      </c>
    </row>
    <row r="100" spans="1:21" x14ac:dyDescent="0.25">
      <c r="A100" s="152" t="s">
        <v>43</v>
      </c>
      <c r="B100" s="47">
        <f>'DAY7'!H100</f>
        <v>0</v>
      </c>
      <c r="C100" s="48">
        <v>0</v>
      </c>
      <c r="D100" s="49">
        <v>0</v>
      </c>
      <c r="E100" s="50">
        <v>0</v>
      </c>
      <c r="F100" s="47">
        <v>0</v>
      </c>
      <c r="G100" s="163">
        <v>0</v>
      </c>
      <c r="H100" s="49">
        <f>+(Table110[[#This Row],[OPENING ]]+Table110[[#This Row],[RECEIPTS]]+Table110[[#This Row],[RETURNS]])-(Table110[[#This Row],[EXCHANGED]]+Table110[[#This Row],[SALES]]+Table110[[#This Row],[ISSUES]])</f>
        <v>0</v>
      </c>
      <c r="I100" s="48"/>
      <c r="J100" s="51">
        <f t="shared" si="40"/>
        <v>0</v>
      </c>
      <c r="K100" s="48">
        <f>+'DAY7'!K100+'DAY8'!C100</f>
        <v>0</v>
      </c>
      <c r="L100" s="49">
        <f>+'DAY7'!L100+'DAY8'!D100</f>
        <v>0</v>
      </c>
      <c r="M100" s="50">
        <f>+'DAY7'!M100+'DAY8'!E100</f>
        <v>0</v>
      </c>
      <c r="N100" s="47">
        <f>+'DAY7'!N100+'DAY8'!F100</f>
        <v>0</v>
      </c>
      <c r="O100" s="163">
        <f>+'DAY7'!O100+'DAY8'!G100</f>
        <v>0</v>
      </c>
      <c r="P100" s="48">
        <f t="shared" si="41"/>
        <v>0</v>
      </c>
      <c r="Q100" s="49">
        <f t="shared" si="42"/>
        <v>0</v>
      </c>
      <c r="R100" s="50">
        <f t="shared" si="43"/>
        <v>0</v>
      </c>
      <c r="S100" s="47">
        <f t="shared" si="44"/>
        <v>0</v>
      </c>
      <c r="T100" s="163">
        <f t="shared" si="45"/>
        <v>0</v>
      </c>
      <c r="U100" s="54">
        <f t="shared" si="46"/>
        <v>0</v>
      </c>
    </row>
    <row r="101" spans="1:21" x14ac:dyDescent="0.25">
      <c r="A101" s="153"/>
      <c r="B101" s="47">
        <f>'DAY7'!H101</f>
        <v>0</v>
      </c>
      <c r="C101" s="48">
        <v>0</v>
      </c>
      <c r="D101" s="49">
        <v>0</v>
      </c>
      <c r="E101" s="50">
        <v>0</v>
      </c>
      <c r="F101" s="47">
        <v>0</v>
      </c>
      <c r="G101" s="163">
        <v>0</v>
      </c>
      <c r="H101" s="49">
        <f>+(Table110[[#This Row],[OPENING ]]+Table110[[#This Row],[RECEIPTS]]+Table110[[#This Row],[RETURNS]])-(Table110[[#This Row],[EXCHANGED]]+Table110[[#This Row],[SALES]]+Table110[[#This Row],[ISSUES]])</f>
        <v>0</v>
      </c>
      <c r="I101" s="48"/>
      <c r="J101" s="51">
        <f t="shared" si="40"/>
        <v>0</v>
      </c>
      <c r="K101" s="48">
        <f>+'DAY7'!K101+'DAY8'!C101</f>
        <v>0</v>
      </c>
      <c r="L101" s="49">
        <f>+'DAY7'!L101+'DAY8'!D101</f>
        <v>0</v>
      </c>
      <c r="M101" s="50">
        <f>+'DAY7'!M101+'DAY8'!E101</f>
        <v>0</v>
      </c>
      <c r="N101" s="47">
        <f>+'DAY7'!N101+'DAY8'!F101</f>
        <v>0</v>
      </c>
      <c r="O101" s="163">
        <f>+'DAY7'!O101+'DAY8'!G101</f>
        <v>0</v>
      </c>
      <c r="P101" s="48">
        <f t="shared" si="41"/>
        <v>0</v>
      </c>
      <c r="Q101" s="49">
        <f t="shared" si="42"/>
        <v>0</v>
      </c>
      <c r="R101" s="50">
        <f t="shared" si="43"/>
        <v>0</v>
      </c>
      <c r="S101" s="47">
        <f t="shared" si="44"/>
        <v>0</v>
      </c>
      <c r="T101" s="163">
        <f t="shared" si="45"/>
        <v>0</v>
      </c>
      <c r="U101" s="54">
        <f t="shared" si="46"/>
        <v>0</v>
      </c>
    </row>
    <row r="102" spans="1:21" x14ac:dyDescent="0.25">
      <c r="A102" s="152" t="s">
        <v>87</v>
      </c>
      <c r="B102" s="47">
        <f>'DAY7'!H102</f>
        <v>1888</v>
      </c>
      <c r="C102" s="48">
        <v>0</v>
      </c>
      <c r="D102" s="49">
        <v>0</v>
      </c>
      <c r="E102" s="50">
        <v>0</v>
      </c>
      <c r="F102" s="47">
        <v>0</v>
      </c>
      <c r="G102" s="163">
        <v>0</v>
      </c>
      <c r="H102" s="49">
        <f>+(Table110[[#This Row],[OPENING ]]+Table110[[#This Row],[RECEIPTS]]+Table110[[#This Row],[RETURNS]])-(Table110[[#This Row],[EXCHANGED]]+Table110[[#This Row],[SALES]]+Table110[[#This Row],[ISSUES]])</f>
        <v>1888</v>
      </c>
      <c r="I102" s="48">
        <v>1888</v>
      </c>
      <c r="J102" s="51">
        <f t="shared" ref="J102:J114" si="54">+I102-H102</f>
        <v>0</v>
      </c>
      <c r="K102" s="48">
        <f>+'DAY7'!K102+'DAY8'!C102</f>
        <v>0</v>
      </c>
      <c r="L102" s="49">
        <f>+'DAY7'!L102+'DAY8'!D102</f>
        <v>138</v>
      </c>
      <c r="M102" s="50">
        <f>+'DAY7'!M102+'DAY8'!E102</f>
        <v>0</v>
      </c>
      <c r="N102" s="47">
        <f>+'DAY7'!N102+'DAY8'!F102</f>
        <v>0</v>
      </c>
      <c r="O102" s="163">
        <f>+'DAY7'!O102+'DAY8'!G102</f>
        <v>1318.44</v>
      </c>
      <c r="P102" s="48">
        <f t="shared" ref="P102:P114" si="55">+K102/8</f>
        <v>0</v>
      </c>
      <c r="Q102" s="49">
        <f t="shared" ref="Q102:Q114" si="56">+L102/8</f>
        <v>17.25</v>
      </c>
      <c r="R102" s="50">
        <f t="shared" ref="R102:R114" si="57">+M102/8</f>
        <v>0</v>
      </c>
      <c r="S102" s="47">
        <f t="shared" ref="S102:S114" si="58">+N102/8</f>
        <v>0</v>
      </c>
      <c r="T102" s="163">
        <f t="shared" ref="T102:T114" si="59">+O102/8</f>
        <v>164.80500000000001</v>
      </c>
      <c r="U102" s="54">
        <f t="shared" ref="U102:U114" si="60">IFERROR(+H102/(P102+Q102+R102+S102+T102),0)</f>
        <v>10.370492433605229</v>
      </c>
    </row>
    <row r="103" spans="1:21" x14ac:dyDescent="0.25">
      <c r="A103" s="152" t="s">
        <v>88</v>
      </c>
      <c r="B103" s="47">
        <f>'DAY7'!H103</f>
        <v>0</v>
      </c>
      <c r="C103" s="48">
        <v>0</v>
      </c>
      <c r="D103" s="49">
        <v>0</v>
      </c>
      <c r="E103" s="50">
        <v>0</v>
      </c>
      <c r="F103" s="47">
        <v>0</v>
      </c>
      <c r="G103" s="163">
        <v>0</v>
      </c>
      <c r="H103" s="49">
        <f>+(Table110[[#This Row],[OPENING ]]+Table110[[#This Row],[RECEIPTS]]+Table110[[#This Row],[RETURNS]])-(Table110[[#This Row],[EXCHANGED]]+Table110[[#This Row],[SALES]]+Table110[[#This Row],[ISSUES]])</f>
        <v>0</v>
      </c>
      <c r="I103" s="48"/>
      <c r="J103" s="51">
        <f t="shared" si="54"/>
        <v>0</v>
      </c>
      <c r="K103" s="48">
        <f>+'DAY7'!K103+'DAY8'!C103</f>
        <v>0</v>
      </c>
      <c r="L103" s="49">
        <f>+'DAY7'!L103+'DAY8'!D103</f>
        <v>0</v>
      </c>
      <c r="M103" s="50">
        <f>+'DAY7'!M103+'DAY8'!E103</f>
        <v>0</v>
      </c>
      <c r="N103" s="47">
        <f>+'DAY7'!N103+'DAY8'!F103</f>
        <v>0</v>
      </c>
      <c r="O103" s="163">
        <f>+'DAY7'!O103+'DAY8'!G103</f>
        <v>0</v>
      </c>
      <c r="P103" s="48">
        <f t="shared" si="55"/>
        <v>0</v>
      </c>
      <c r="Q103" s="49">
        <f t="shared" si="56"/>
        <v>0</v>
      </c>
      <c r="R103" s="50">
        <f t="shared" si="57"/>
        <v>0</v>
      </c>
      <c r="S103" s="47">
        <f t="shared" si="58"/>
        <v>0</v>
      </c>
      <c r="T103" s="163">
        <f t="shared" si="59"/>
        <v>0</v>
      </c>
      <c r="U103" s="54">
        <f t="shared" si="60"/>
        <v>0</v>
      </c>
    </row>
    <row r="104" spans="1:21" x14ac:dyDescent="0.25">
      <c r="A104" s="152" t="s">
        <v>95</v>
      </c>
      <c r="B104" s="47">
        <f>'DAY7'!H104</f>
        <v>695.3</v>
      </c>
      <c r="C104" s="48">
        <v>0</v>
      </c>
      <c r="D104" s="49">
        <v>0</v>
      </c>
      <c r="E104" s="50">
        <v>0</v>
      </c>
      <c r="F104" s="47">
        <v>0</v>
      </c>
      <c r="G104" s="163">
        <v>0</v>
      </c>
      <c r="H104" s="49">
        <f>+(Table110[[#This Row],[OPENING ]]+Table110[[#This Row],[RECEIPTS]]+Table110[[#This Row],[RETURNS]])-(Table110[[#This Row],[EXCHANGED]]+Table110[[#This Row],[SALES]]+Table110[[#This Row],[ISSUES]])</f>
        <v>695.3</v>
      </c>
      <c r="I104" s="48">
        <v>695.3</v>
      </c>
      <c r="J104" s="51">
        <f t="shared" si="54"/>
        <v>0</v>
      </c>
      <c r="K104" s="48">
        <f>+'DAY7'!K104+'DAY8'!C104</f>
        <v>0</v>
      </c>
      <c r="L104" s="49">
        <f>+'DAY7'!L104+'DAY8'!D104</f>
        <v>0</v>
      </c>
      <c r="M104" s="50">
        <f>+'DAY7'!M104+'DAY8'!E104</f>
        <v>0</v>
      </c>
      <c r="N104" s="47">
        <f>+'DAY7'!N104+'DAY8'!F104</f>
        <v>0</v>
      </c>
      <c r="O104" s="163">
        <f>+'DAY7'!O104+'DAY8'!G104</f>
        <v>0</v>
      </c>
      <c r="P104" s="48">
        <f t="shared" si="55"/>
        <v>0</v>
      </c>
      <c r="Q104" s="49">
        <f t="shared" si="56"/>
        <v>0</v>
      </c>
      <c r="R104" s="50">
        <f t="shared" si="57"/>
        <v>0</v>
      </c>
      <c r="S104" s="47">
        <f t="shared" si="58"/>
        <v>0</v>
      </c>
      <c r="T104" s="163">
        <f t="shared" si="59"/>
        <v>0</v>
      </c>
      <c r="U104" s="54">
        <f t="shared" si="60"/>
        <v>0</v>
      </c>
    </row>
    <row r="105" spans="1:21" x14ac:dyDescent="0.25">
      <c r="A105" s="152" t="s">
        <v>132</v>
      </c>
      <c r="B105" s="47">
        <f>'DAY7'!H105</f>
        <v>0</v>
      </c>
      <c r="C105" s="48">
        <v>0</v>
      </c>
      <c r="D105" s="49">
        <v>0</v>
      </c>
      <c r="E105" s="50">
        <v>0</v>
      </c>
      <c r="F105" s="47">
        <v>0</v>
      </c>
      <c r="G105" s="163">
        <v>0</v>
      </c>
      <c r="H105" s="49">
        <f>+(Table110[[#This Row],[OPENING ]]+Table110[[#This Row],[RECEIPTS]]+Table110[[#This Row],[RETURNS]])-(Table110[[#This Row],[EXCHANGED]]+Table110[[#This Row],[SALES]]+Table110[[#This Row],[ISSUES]])</f>
        <v>0</v>
      </c>
      <c r="I105" s="48"/>
      <c r="J105" s="51">
        <f t="shared" si="54"/>
        <v>0</v>
      </c>
      <c r="K105" s="48">
        <f>+'DAY7'!K105+'DAY8'!C105</f>
        <v>0</v>
      </c>
      <c r="L105" s="49">
        <f>+'DAY7'!L105+'DAY8'!D105</f>
        <v>0</v>
      </c>
      <c r="M105" s="50">
        <f>+'DAY7'!M105+'DAY8'!E105</f>
        <v>0</v>
      </c>
      <c r="N105" s="47">
        <f>+'DAY7'!N105+'DAY8'!F105</f>
        <v>0</v>
      </c>
      <c r="O105" s="163">
        <f>+'DAY7'!O105+'DAY8'!G105</f>
        <v>0</v>
      </c>
      <c r="P105" s="48">
        <f t="shared" si="55"/>
        <v>0</v>
      </c>
      <c r="Q105" s="49">
        <f t="shared" si="56"/>
        <v>0</v>
      </c>
      <c r="R105" s="50">
        <f t="shared" si="57"/>
        <v>0</v>
      </c>
      <c r="S105" s="47">
        <f t="shared" si="58"/>
        <v>0</v>
      </c>
      <c r="T105" s="163">
        <f t="shared" si="59"/>
        <v>0</v>
      </c>
      <c r="U105" s="54">
        <f t="shared" si="60"/>
        <v>0</v>
      </c>
    </row>
    <row r="106" spans="1:21" x14ac:dyDescent="0.25">
      <c r="A106" s="152" t="s">
        <v>124</v>
      </c>
      <c r="B106" s="47">
        <f>'DAY7'!H106</f>
        <v>31</v>
      </c>
      <c r="C106" s="48">
        <v>0</v>
      </c>
      <c r="D106" s="49">
        <v>0</v>
      </c>
      <c r="E106" s="50">
        <v>0</v>
      </c>
      <c r="F106" s="47">
        <v>0</v>
      </c>
      <c r="G106" s="163">
        <v>0</v>
      </c>
      <c r="H106" s="49">
        <f>+(Table110[[#This Row],[OPENING ]]+Table110[[#This Row],[RECEIPTS]]+Table110[[#This Row],[RETURNS]])-(Table110[[#This Row],[EXCHANGED]]+Table110[[#This Row],[SALES]]+Table110[[#This Row],[ISSUES]])</f>
        <v>31</v>
      </c>
      <c r="I106" s="48">
        <v>31</v>
      </c>
      <c r="J106" s="51">
        <f t="shared" si="54"/>
        <v>0</v>
      </c>
      <c r="K106" s="48">
        <f>+'DAY7'!K106+'DAY8'!C106</f>
        <v>0</v>
      </c>
      <c r="L106" s="49">
        <f>+'DAY7'!L106+'DAY8'!D106</f>
        <v>0</v>
      </c>
      <c r="M106" s="50">
        <f>+'DAY7'!M106+'DAY8'!E106</f>
        <v>0</v>
      </c>
      <c r="N106" s="47">
        <f>+'DAY7'!N106+'DAY8'!F106</f>
        <v>0</v>
      </c>
      <c r="O106" s="163">
        <f>+'DAY7'!O106+'DAY8'!G106</f>
        <v>0</v>
      </c>
      <c r="P106" s="48">
        <f t="shared" si="55"/>
        <v>0</v>
      </c>
      <c r="Q106" s="49">
        <f t="shared" si="56"/>
        <v>0</v>
      </c>
      <c r="R106" s="50">
        <f t="shared" si="57"/>
        <v>0</v>
      </c>
      <c r="S106" s="47">
        <f t="shared" si="58"/>
        <v>0</v>
      </c>
      <c r="T106" s="163">
        <f t="shared" si="59"/>
        <v>0</v>
      </c>
      <c r="U106" s="54">
        <f t="shared" si="60"/>
        <v>0</v>
      </c>
    </row>
    <row r="107" spans="1:21" ht="15.75" x14ac:dyDescent="0.3">
      <c r="A107" s="311" t="s">
        <v>89</v>
      </c>
      <c r="B107" s="47">
        <f>'DAY7'!H107</f>
        <v>0</v>
      </c>
      <c r="C107" s="48">
        <v>0</v>
      </c>
      <c r="D107" s="49">
        <v>0</v>
      </c>
      <c r="E107" s="50">
        <v>0</v>
      </c>
      <c r="F107" s="47">
        <v>0</v>
      </c>
      <c r="G107" s="163">
        <v>0</v>
      </c>
      <c r="H107" s="49">
        <f>+(Table110[[#This Row],[OPENING ]]+Table110[[#This Row],[RECEIPTS]]+Table110[[#This Row],[RETURNS]])-(Table110[[#This Row],[EXCHANGED]]+Table110[[#This Row],[SALES]]+Table110[[#This Row],[ISSUES]])</f>
        <v>0</v>
      </c>
      <c r="I107" s="48"/>
      <c r="J107" s="51">
        <f t="shared" si="54"/>
        <v>0</v>
      </c>
      <c r="K107" s="48">
        <f>+'DAY7'!K107+'DAY8'!C107</f>
        <v>0</v>
      </c>
      <c r="L107" s="49">
        <f>+'DAY7'!L107+'DAY8'!D107</f>
        <v>0</v>
      </c>
      <c r="M107" s="50">
        <f>+'DAY7'!M107+'DAY8'!E107</f>
        <v>0</v>
      </c>
      <c r="N107" s="47">
        <f>+'DAY7'!N107+'DAY8'!F107</f>
        <v>0</v>
      </c>
      <c r="O107" s="163">
        <f>+'DAY7'!O107+'DAY8'!G107</f>
        <v>0</v>
      </c>
      <c r="P107" s="48">
        <f t="shared" si="55"/>
        <v>0</v>
      </c>
      <c r="Q107" s="49">
        <f t="shared" si="56"/>
        <v>0</v>
      </c>
      <c r="R107" s="50">
        <f t="shared" si="57"/>
        <v>0</v>
      </c>
      <c r="S107" s="47">
        <f t="shared" si="58"/>
        <v>0</v>
      </c>
      <c r="T107" s="163">
        <f t="shared" si="59"/>
        <v>0</v>
      </c>
      <c r="U107" s="54">
        <f t="shared" si="60"/>
        <v>0</v>
      </c>
    </row>
    <row r="108" spans="1:21" x14ac:dyDescent="0.25">
      <c r="A108" s="193" t="s">
        <v>90</v>
      </c>
      <c r="B108" s="47">
        <f>'DAY7'!H108</f>
        <v>57</v>
      </c>
      <c r="C108" s="48">
        <v>0</v>
      </c>
      <c r="D108" s="49">
        <v>0</v>
      </c>
      <c r="E108" s="50">
        <v>0</v>
      </c>
      <c r="F108" s="47">
        <v>0</v>
      </c>
      <c r="G108" s="163">
        <v>0</v>
      </c>
      <c r="H108" s="49">
        <f>+(Table110[[#This Row],[OPENING ]]+Table110[[#This Row],[RECEIPTS]]+Table110[[#This Row],[RETURNS]])-(Table110[[#This Row],[EXCHANGED]]+Table110[[#This Row],[SALES]]+Table110[[#This Row],[ISSUES]])</f>
        <v>57</v>
      </c>
      <c r="I108" s="48">
        <v>57</v>
      </c>
      <c r="J108" s="51">
        <f t="shared" si="54"/>
        <v>0</v>
      </c>
      <c r="K108" s="48">
        <f>+'DAY7'!K108+'DAY8'!C108</f>
        <v>0</v>
      </c>
      <c r="L108" s="49">
        <f>+'DAY7'!L108+'DAY8'!D108</f>
        <v>0</v>
      </c>
      <c r="M108" s="50">
        <f>+'DAY7'!M108+'DAY8'!E108</f>
        <v>0</v>
      </c>
      <c r="N108" s="47">
        <f>+'DAY7'!N108+'DAY8'!F108</f>
        <v>0</v>
      </c>
      <c r="O108" s="163">
        <f>+'DAY7'!O108+'DAY8'!G108</f>
        <v>0</v>
      </c>
      <c r="P108" s="48">
        <f t="shared" si="55"/>
        <v>0</v>
      </c>
      <c r="Q108" s="49">
        <f t="shared" si="56"/>
        <v>0</v>
      </c>
      <c r="R108" s="50">
        <f t="shared" si="57"/>
        <v>0</v>
      </c>
      <c r="S108" s="47">
        <f t="shared" si="58"/>
        <v>0</v>
      </c>
      <c r="T108" s="163">
        <f t="shared" si="59"/>
        <v>0</v>
      </c>
      <c r="U108" s="54">
        <f t="shared" si="60"/>
        <v>0</v>
      </c>
    </row>
    <row r="109" spans="1:21" x14ac:dyDescent="0.25">
      <c r="A109" s="193" t="s">
        <v>91</v>
      </c>
      <c r="B109" s="47">
        <f>'DAY7'!H109</f>
        <v>345.3</v>
      </c>
      <c r="C109" s="48">
        <v>0</v>
      </c>
      <c r="D109" s="49">
        <v>0</v>
      </c>
      <c r="E109" s="50">
        <v>0</v>
      </c>
      <c r="F109" s="47">
        <v>0</v>
      </c>
      <c r="G109" s="163">
        <v>0</v>
      </c>
      <c r="H109" s="49">
        <f>+(Table110[[#This Row],[OPENING ]]+Table110[[#This Row],[RECEIPTS]]+Table110[[#This Row],[RETURNS]])-(Table110[[#This Row],[EXCHANGED]]+Table110[[#This Row],[SALES]]+Table110[[#This Row],[ISSUES]])</f>
        <v>345.3</v>
      </c>
      <c r="I109" s="48">
        <v>345.3</v>
      </c>
      <c r="J109" s="51">
        <f t="shared" si="54"/>
        <v>0</v>
      </c>
      <c r="K109" s="48">
        <f>+'DAY7'!K109+'DAY8'!C109</f>
        <v>0</v>
      </c>
      <c r="L109" s="49">
        <f>+'DAY7'!L109+'DAY8'!D109</f>
        <v>0</v>
      </c>
      <c r="M109" s="50">
        <f>+'DAY7'!M109+'DAY8'!E109</f>
        <v>0</v>
      </c>
      <c r="N109" s="47">
        <f>+'DAY7'!N109+'DAY8'!F109</f>
        <v>0</v>
      </c>
      <c r="O109" s="163">
        <f>+'DAY7'!O109+'DAY8'!G109</f>
        <v>0</v>
      </c>
      <c r="P109" s="48">
        <f t="shared" si="55"/>
        <v>0</v>
      </c>
      <c r="Q109" s="49">
        <f t="shared" si="56"/>
        <v>0</v>
      </c>
      <c r="R109" s="50">
        <f t="shared" si="57"/>
        <v>0</v>
      </c>
      <c r="S109" s="47">
        <f t="shared" si="58"/>
        <v>0</v>
      </c>
      <c r="T109" s="163">
        <f t="shared" si="59"/>
        <v>0</v>
      </c>
      <c r="U109" s="54">
        <f t="shared" si="60"/>
        <v>0</v>
      </c>
    </row>
    <row r="110" spans="1:21" x14ac:dyDescent="0.25">
      <c r="A110" s="193" t="s">
        <v>92</v>
      </c>
      <c r="B110" s="47">
        <f>'DAY7'!H110</f>
        <v>38</v>
      </c>
      <c r="C110" s="48">
        <v>0</v>
      </c>
      <c r="D110" s="49">
        <v>0</v>
      </c>
      <c r="E110" s="50">
        <v>0</v>
      </c>
      <c r="F110" s="47">
        <v>0</v>
      </c>
      <c r="G110" s="163">
        <v>0</v>
      </c>
      <c r="H110" s="49">
        <f>+(Table110[[#This Row],[OPENING ]]+Table110[[#This Row],[RECEIPTS]]+Table110[[#This Row],[RETURNS]])-(Table110[[#This Row],[EXCHANGED]]+Table110[[#This Row],[SALES]]+Table110[[#This Row],[ISSUES]])</f>
        <v>38</v>
      </c>
      <c r="I110" s="48">
        <v>38</v>
      </c>
      <c r="J110" s="51">
        <f t="shared" si="54"/>
        <v>0</v>
      </c>
      <c r="K110" s="48">
        <f>+'DAY7'!K110+'DAY8'!C110</f>
        <v>0</v>
      </c>
      <c r="L110" s="49">
        <f>+'DAY7'!L110+'DAY8'!D110</f>
        <v>0</v>
      </c>
      <c r="M110" s="50">
        <f>+'DAY7'!M110+'DAY8'!E110</f>
        <v>0</v>
      </c>
      <c r="N110" s="47">
        <f>+'DAY7'!N110+'DAY8'!F110</f>
        <v>0</v>
      </c>
      <c r="O110" s="163">
        <f>+'DAY7'!O110+'DAY8'!G110</f>
        <v>0</v>
      </c>
      <c r="P110" s="48">
        <f t="shared" si="55"/>
        <v>0</v>
      </c>
      <c r="Q110" s="49">
        <f t="shared" si="56"/>
        <v>0</v>
      </c>
      <c r="R110" s="50">
        <f t="shared" si="57"/>
        <v>0</v>
      </c>
      <c r="S110" s="47">
        <f t="shared" si="58"/>
        <v>0</v>
      </c>
      <c r="T110" s="163">
        <f t="shared" si="59"/>
        <v>0</v>
      </c>
      <c r="U110" s="54">
        <f t="shared" si="60"/>
        <v>0</v>
      </c>
    </row>
    <row r="111" spans="1:21" x14ac:dyDescent="0.25">
      <c r="A111" s="193" t="s">
        <v>94</v>
      </c>
      <c r="B111" s="47">
        <f>'DAY7'!H111</f>
        <v>0</v>
      </c>
      <c r="C111" s="48">
        <v>0</v>
      </c>
      <c r="D111" s="49">
        <v>0</v>
      </c>
      <c r="E111" s="50">
        <v>0</v>
      </c>
      <c r="F111" s="47">
        <v>0</v>
      </c>
      <c r="G111" s="163">
        <v>0</v>
      </c>
      <c r="H111" s="49">
        <f>+(Table110[[#This Row],[OPENING ]]+Table110[[#This Row],[RECEIPTS]]+Table110[[#This Row],[RETURNS]])-(Table110[[#This Row],[EXCHANGED]]+Table110[[#This Row],[SALES]]+Table110[[#This Row],[ISSUES]])</f>
        <v>0</v>
      </c>
      <c r="I111" s="48"/>
      <c r="J111" s="51">
        <f t="shared" si="54"/>
        <v>0</v>
      </c>
      <c r="K111" s="48">
        <f>+'DAY7'!K111+'DAY8'!C111</f>
        <v>0</v>
      </c>
      <c r="L111" s="49">
        <f>+'DAY7'!L111+'DAY8'!D111</f>
        <v>0</v>
      </c>
      <c r="M111" s="50">
        <f>+'DAY7'!M111+'DAY8'!E111</f>
        <v>0</v>
      </c>
      <c r="N111" s="47">
        <f>+'DAY7'!N111+'DAY8'!F111</f>
        <v>0</v>
      </c>
      <c r="O111" s="163">
        <f>+'DAY7'!O111+'DAY8'!G111</f>
        <v>0</v>
      </c>
      <c r="P111" s="48">
        <f t="shared" si="55"/>
        <v>0</v>
      </c>
      <c r="Q111" s="49">
        <f t="shared" si="56"/>
        <v>0</v>
      </c>
      <c r="R111" s="50">
        <f t="shared" si="57"/>
        <v>0</v>
      </c>
      <c r="S111" s="47">
        <f t="shared" si="58"/>
        <v>0</v>
      </c>
      <c r="T111" s="163">
        <f t="shared" si="59"/>
        <v>0</v>
      </c>
      <c r="U111" s="54">
        <f t="shared" si="60"/>
        <v>0</v>
      </c>
    </row>
    <row r="112" spans="1:21" x14ac:dyDescent="0.25">
      <c r="A112" s="193" t="s">
        <v>93</v>
      </c>
      <c r="B112" s="47">
        <f>'DAY7'!H112</f>
        <v>0</v>
      </c>
      <c r="C112" s="48">
        <v>0</v>
      </c>
      <c r="D112" s="49">
        <v>0</v>
      </c>
      <c r="E112" s="50">
        <v>0</v>
      </c>
      <c r="F112" s="47">
        <v>0</v>
      </c>
      <c r="G112" s="163">
        <v>0</v>
      </c>
      <c r="H112" s="49">
        <f>+(Table110[[#This Row],[OPENING ]]+Table110[[#This Row],[RECEIPTS]]+Table110[[#This Row],[RETURNS]])-(Table110[[#This Row],[EXCHANGED]]+Table110[[#This Row],[SALES]]+Table110[[#This Row],[ISSUES]])</f>
        <v>0</v>
      </c>
      <c r="I112" s="48"/>
      <c r="J112" s="51">
        <f t="shared" si="54"/>
        <v>0</v>
      </c>
      <c r="K112" s="48">
        <f>+'DAY7'!K112+'DAY8'!C112</f>
        <v>0</v>
      </c>
      <c r="L112" s="49">
        <f>+'DAY7'!L112+'DAY8'!D112</f>
        <v>0</v>
      </c>
      <c r="M112" s="50">
        <f>+'DAY7'!M112+'DAY8'!E112</f>
        <v>0</v>
      </c>
      <c r="N112" s="47">
        <f>+'DAY7'!N112+'DAY8'!F112</f>
        <v>0</v>
      </c>
      <c r="O112" s="163">
        <f>+'DAY7'!O112+'DAY8'!G112</f>
        <v>0</v>
      </c>
      <c r="P112" s="48">
        <f t="shared" si="55"/>
        <v>0</v>
      </c>
      <c r="Q112" s="49">
        <f t="shared" si="56"/>
        <v>0</v>
      </c>
      <c r="R112" s="50">
        <f t="shared" si="57"/>
        <v>0</v>
      </c>
      <c r="S112" s="47">
        <f t="shared" si="58"/>
        <v>0</v>
      </c>
      <c r="T112" s="163">
        <f t="shared" si="59"/>
        <v>0</v>
      </c>
      <c r="U112" s="54">
        <f t="shared" si="60"/>
        <v>0</v>
      </c>
    </row>
    <row r="113" spans="1:21" x14ac:dyDescent="0.25">
      <c r="A113" s="193" t="s">
        <v>159</v>
      </c>
      <c r="B113" s="47">
        <f>'DAY7'!H113</f>
        <v>0</v>
      </c>
      <c r="C113" s="48">
        <v>0</v>
      </c>
      <c r="D113" s="49">
        <v>0</v>
      </c>
      <c r="E113" s="50">
        <v>0</v>
      </c>
      <c r="F113" s="47">
        <v>0</v>
      </c>
      <c r="G113" s="163">
        <v>0</v>
      </c>
      <c r="H113" s="49">
        <f>+(Table110[[#This Row],[OPENING ]]+Table110[[#This Row],[RECEIPTS]]+Table110[[#This Row],[RETURNS]])-(Table110[[#This Row],[EXCHANGED]]+Table110[[#This Row],[SALES]]+Table110[[#This Row],[ISSUES]])</f>
        <v>0</v>
      </c>
      <c r="I113" s="48"/>
      <c r="J113" s="51">
        <f t="shared" si="54"/>
        <v>0</v>
      </c>
      <c r="K113" s="48">
        <f>+'DAY7'!K113+'DAY8'!C113</f>
        <v>0</v>
      </c>
      <c r="L113" s="49">
        <f>+'DAY7'!L113+'DAY8'!D113</f>
        <v>0</v>
      </c>
      <c r="M113" s="50">
        <f>+'DAY7'!M113+'DAY8'!E113</f>
        <v>0</v>
      </c>
      <c r="N113" s="47">
        <f>+'DAY7'!N113+'DAY8'!F113</f>
        <v>0</v>
      </c>
      <c r="O113" s="163">
        <f>+'DAY7'!O113+'DAY8'!G113</f>
        <v>0</v>
      </c>
      <c r="P113" s="48">
        <f t="shared" si="55"/>
        <v>0</v>
      </c>
      <c r="Q113" s="49">
        <f t="shared" si="56"/>
        <v>0</v>
      </c>
      <c r="R113" s="50">
        <f t="shared" si="57"/>
        <v>0</v>
      </c>
      <c r="S113" s="47">
        <f t="shared" si="58"/>
        <v>0</v>
      </c>
      <c r="T113" s="163">
        <f t="shared" si="59"/>
        <v>0</v>
      </c>
      <c r="U113" s="54">
        <f t="shared" si="60"/>
        <v>0</v>
      </c>
    </row>
    <row r="114" spans="1:21" ht="15.75" thickBot="1" x14ac:dyDescent="0.3">
      <c r="A114" s="193" t="s">
        <v>107</v>
      </c>
      <c r="B114" s="47">
        <f>'DAY7'!H114</f>
        <v>0</v>
      </c>
      <c r="C114" s="48">
        <v>0</v>
      </c>
      <c r="D114" s="49">
        <v>0</v>
      </c>
      <c r="E114" s="50">
        <v>0</v>
      </c>
      <c r="F114" s="47">
        <v>0</v>
      </c>
      <c r="G114" s="163">
        <v>0</v>
      </c>
      <c r="H114" s="49">
        <f>+(Table110[[#This Row],[OPENING ]]+Table110[[#This Row],[RECEIPTS]]+Table110[[#This Row],[RETURNS]])-(Table110[[#This Row],[EXCHANGED]]+Table110[[#This Row],[SALES]]+Table110[[#This Row],[ISSUES]])</f>
        <v>0</v>
      </c>
      <c r="I114" s="48"/>
      <c r="J114" s="51">
        <f t="shared" si="54"/>
        <v>0</v>
      </c>
      <c r="K114" s="48">
        <f>+'DAY7'!K114+'DAY8'!C114</f>
        <v>0</v>
      </c>
      <c r="L114" s="49">
        <f>+'DAY7'!L114+'DAY8'!D114</f>
        <v>0</v>
      </c>
      <c r="M114" s="50">
        <f>+'DAY7'!M114+'DAY8'!E114</f>
        <v>0</v>
      </c>
      <c r="N114" s="47">
        <f>+'DAY7'!N114+'DAY8'!F114</f>
        <v>0</v>
      </c>
      <c r="O114" s="163">
        <f>+'DAY7'!O114+'DAY8'!G114</f>
        <v>0</v>
      </c>
      <c r="P114" s="48">
        <f t="shared" si="55"/>
        <v>0</v>
      </c>
      <c r="Q114" s="49">
        <f t="shared" si="56"/>
        <v>0</v>
      </c>
      <c r="R114" s="50">
        <f t="shared" si="57"/>
        <v>0</v>
      </c>
      <c r="S114" s="47">
        <f t="shared" si="58"/>
        <v>0</v>
      </c>
      <c r="T114" s="163">
        <f t="shared" si="59"/>
        <v>0</v>
      </c>
      <c r="U114" s="54">
        <f t="shared" si="60"/>
        <v>0</v>
      </c>
    </row>
    <row r="115" spans="1:21" ht="17.25" thickBot="1" x14ac:dyDescent="0.35">
      <c r="A115" s="85" t="s">
        <v>55</v>
      </c>
      <c r="B115" s="86">
        <f>SUM(B76:B114)</f>
        <v>7710.0300000000007</v>
      </c>
      <c r="C115" s="87">
        <f t="shared" ref="C115:U115" si="61">SUM(C76:C114)</f>
        <v>0</v>
      </c>
      <c r="D115" s="88">
        <f t="shared" si="61"/>
        <v>0</v>
      </c>
      <c r="E115" s="89">
        <f t="shared" si="61"/>
        <v>0</v>
      </c>
      <c r="F115" s="86">
        <f t="shared" si="61"/>
        <v>0</v>
      </c>
      <c r="G115" s="164">
        <f t="shared" si="61"/>
        <v>0</v>
      </c>
      <c r="H115" s="88">
        <f t="shared" si="61"/>
        <v>7710.0300000000007</v>
      </c>
      <c r="I115" s="87">
        <f t="shared" si="61"/>
        <v>7710.0300000000007</v>
      </c>
      <c r="J115" s="90">
        <f t="shared" si="61"/>
        <v>0</v>
      </c>
      <c r="K115" s="87">
        <f t="shared" si="61"/>
        <v>0</v>
      </c>
      <c r="L115" s="88">
        <f t="shared" si="61"/>
        <v>276</v>
      </c>
      <c r="M115" s="89">
        <f t="shared" si="61"/>
        <v>0</v>
      </c>
      <c r="N115" s="86">
        <f t="shared" si="61"/>
        <v>0</v>
      </c>
      <c r="O115" s="164">
        <f t="shared" si="61"/>
        <v>2169.88</v>
      </c>
      <c r="P115" s="87">
        <f t="shared" si="61"/>
        <v>0</v>
      </c>
      <c r="Q115" s="88">
        <f t="shared" si="61"/>
        <v>34.5</v>
      </c>
      <c r="R115" s="89">
        <f t="shared" si="61"/>
        <v>0</v>
      </c>
      <c r="S115" s="86">
        <f t="shared" si="61"/>
        <v>0</v>
      </c>
      <c r="T115" s="164">
        <f t="shared" si="61"/>
        <v>271.23500000000001</v>
      </c>
      <c r="U115" s="89">
        <f t="shared" si="61"/>
        <v>10.370492433605229</v>
      </c>
    </row>
    <row r="116" spans="1:21" x14ac:dyDescent="0.25">
      <c r="A116" s="78"/>
      <c r="B116" s="79"/>
      <c r="C116" s="80"/>
      <c r="D116" s="81"/>
      <c r="E116" s="82"/>
      <c r="F116" s="79"/>
      <c r="G116" s="165"/>
      <c r="H116" s="81"/>
      <c r="I116" s="80"/>
      <c r="J116" s="83"/>
      <c r="K116" s="80"/>
      <c r="L116" s="81"/>
      <c r="M116" s="82"/>
      <c r="N116" s="79"/>
      <c r="O116" s="165"/>
      <c r="P116" s="80"/>
      <c r="Q116" s="81"/>
      <c r="R116" s="82"/>
      <c r="S116" s="79"/>
      <c r="T116" s="165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163"/>
      <c r="H117" s="49"/>
      <c r="I117" s="48"/>
      <c r="J117" s="51"/>
      <c r="K117" s="48"/>
      <c r="L117" s="49"/>
      <c r="M117" s="50"/>
      <c r="N117" s="47"/>
      <c r="O117" s="163"/>
      <c r="P117" s="48"/>
      <c r="Q117" s="49"/>
      <c r="R117" s="50"/>
      <c r="S117" s="47"/>
      <c r="T117" s="163"/>
      <c r="U117" s="54"/>
    </row>
    <row r="118" spans="1:21" ht="15.75" x14ac:dyDescent="0.3">
      <c r="A118" s="309" t="s">
        <v>97</v>
      </c>
      <c r="B118" s="47">
        <f>'DAY7'!H118</f>
        <v>0</v>
      </c>
      <c r="C118" s="48">
        <v>0</v>
      </c>
      <c r="D118" s="49">
        <v>0</v>
      </c>
      <c r="E118" s="50">
        <v>0</v>
      </c>
      <c r="F118" s="47">
        <v>0</v>
      </c>
      <c r="G118" s="163">
        <v>0</v>
      </c>
      <c r="H118" s="49">
        <f>+(Table110[[#This Row],[OPENING ]]+Table110[[#This Row],[RECEIPTS]]+Table110[[#This Row],[RETURNS]])-(Table110[[#This Row],[EXCHANGED]]+Table110[[#This Row],[SALES]]+Table110[[#This Row],[ISSUES]])</f>
        <v>0</v>
      </c>
      <c r="I118" s="48">
        <v>0</v>
      </c>
      <c r="J118" s="51">
        <f t="shared" si="0"/>
        <v>0</v>
      </c>
      <c r="K118" s="48">
        <f>+'DAY7'!K118+'DAY8'!C118</f>
        <v>0</v>
      </c>
      <c r="L118" s="49">
        <f>+'DAY7'!L118+'DAY8'!D118</f>
        <v>19.5</v>
      </c>
      <c r="M118" s="50">
        <f>+'DAY7'!M118+'DAY8'!E118</f>
        <v>0</v>
      </c>
      <c r="N118" s="47">
        <f>+'DAY7'!N118+'DAY8'!F118</f>
        <v>0</v>
      </c>
      <c r="O118" s="163">
        <f>+'DAY7'!O118+'DAY8'!G118</f>
        <v>0</v>
      </c>
      <c r="P118" s="48">
        <f>+K118/8</f>
        <v>0</v>
      </c>
      <c r="Q118" s="49">
        <f>+L118/8</f>
        <v>2.4375</v>
      </c>
      <c r="R118" s="50">
        <f>+M118/8</f>
        <v>0</v>
      </c>
      <c r="S118" s="47">
        <f>+N118/8</f>
        <v>0</v>
      </c>
      <c r="T118" s="163">
        <f>+O118/8</f>
        <v>0</v>
      </c>
      <c r="U118" s="54">
        <f t="shared" si="1"/>
        <v>0</v>
      </c>
    </row>
    <row r="119" spans="1:21" x14ac:dyDescent="0.25">
      <c r="A119" s="152" t="s">
        <v>179</v>
      </c>
      <c r="B119" s="47">
        <f>'DAY7'!H119</f>
        <v>19.5</v>
      </c>
      <c r="C119" s="48">
        <v>0</v>
      </c>
      <c r="D119" s="49">
        <v>0</v>
      </c>
      <c r="E119" s="50">
        <v>0</v>
      </c>
      <c r="F119" s="47">
        <v>0</v>
      </c>
      <c r="G119" s="163">
        <v>0</v>
      </c>
      <c r="H119" s="49">
        <f>+(Table110[[#This Row],[OPENING ]]+Table110[[#This Row],[RECEIPTS]]+Table110[[#This Row],[RETURNS]])-(Table110[[#This Row],[EXCHANGED]]+Table110[[#This Row],[SALES]]+Table110[[#This Row],[ISSUES]])</f>
        <v>19.5</v>
      </c>
      <c r="I119" s="48">
        <v>19.5</v>
      </c>
      <c r="J119" s="51">
        <f t="shared" si="0"/>
        <v>0</v>
      </c>
      <c r="K119" s="48">
        <f>+'DAY7'!K119+'DAY8'!C119</f>
        <v>0</v>
      </c>
      <c r="L119" s="49">
        <f>+'DAY7'!L119+'DAY8'!D119</f>
        <v>0</v>
      </c>
      <c r="M119" s="50">
        <f>+'DAY7'!M119+'DAY8'!E119</f>
        <v>0</v>
      </c>
      <c r="N119" s="47">
        <f>+'DAY7'!N119+'DAY8'!F119</f>
        <v>0</v>
      </c>
      <c r="O119" s="163">
        <f>+'DAY7'!O119+'DAY8'!G119</f>
        <v>0</v>
      </c>
      <c r="P119" s="48">
        <f t="shared" ref="P119:P134" si="62">+K119/8</f>
        <v>0</v>
      </c>
      <c r="Q119" s="49">
        <f t="shared" ref="Q119:Q134" si="63">+L119/8</f>
        <v>0</v>
      </c>
      <c r="R119" s="50">
        <f t="shared" ref="R119:R134" si="64">+M119/8</f>
        <v>0</v>
      </c>
      <c r="S119" s="47">
        <f t="shared" ref="S119:S134" si="65">+N119/8</f>
        <v>0</v>
      </c>
      <c r="T119" s="163">
        <f t="shared" ref="T119:T134" si="66">+O119/8</f>
        <v>0</v>
      </c>
      <c r="U119" s="54">
        <f t="shared" si="1"/>
        <v>0</v>
      </c>
    </row>
    <row r="120" spans="1:21" x14ac:dyDescent="0.25">
      <c r="A120" s="152" t="s">
        <v>130</v>
      </c>
      <c r="B120" s="47">
        <f>'DAY7'!H120</f>
        <v>5</v>
      </c>
      <c r="C120" s="48">
        <v>0</v>
      </c>
      <c r="D120" s="49">
        <v>0</v>
      </c>
      <c r="E120" s="50">
        <v>0</v>
      </c>
      <c r="F120" s="47">
        <v>0</v>
      </c>
      <c r="G120" s="163">
        <v>0</v>
      </c>
      <c r="H120" s="49">
        <f>+(Table110[[#This Row],[OPENING ]]+Table110[[#This Row],[RECEIPTS]]+Table110[[#This Row],[RETURNS]])-(Table110[[#This Row],[EXCHANGED]]+Table110[[#This Row],[SALES]]+Table110[[#This Row],[ISSUES]])</f>
        <v>5</v>
      </c>
      <c r="I120" s="48">
        <v>5</v>
      </c>
      <c r="J120" s="51">
        <f t="shared" si="0"/>
        <v>0</v>
      </c>
      <c r="K120" s="48">
        <f>+'DAY7'!K120+'DAY8'!C120</f>
        <v>0</v>
      </c>
      <c r="L120" s="49">
        <f>+'DAY7'!L120+'DAY8'!D120</f>
        <v>0</v>
      </c>
      <c r="M120" s="50">
        <f>+'DAY7'!M120+'DAY8'!E120</f>
        <v>0</v>
      </c>
      <c r="N120" s="47">
        <f>+'DAY7'!N120+'DAY8'!F120</f>
        <v>0</v>
      </c>
      <c r="O120" s="163">
        <f>+'DAY7'!O120+'DAY8'!G120</f>
        <v>0</v>
      </c>
      <c r="P120" s="48">
        <f t="shared" si="62"/>
        <v>0</v>
      </c>
      <c r="Q120" s="49">
        <f t="shared" si="63"/>
        <v>0</v>
      </c>
      <c r="R120" s="50">
        <f t="shared" si="64"/>
        <v>0</v>
      </c>
      <c r="S120" s="47">
        <f t="shared" si="65"/>
        <v>0</v>
      </c>
      <c r="T120" s="163">
        <f t="shared" si="66"/>
        <v>0</v>
      </c>
      <c r="U120" s="54">
        <f t="shared" si="1"/>
        <v>0</v>
      </c>
    </row>
    <row r="121" spans="1:21" x14ac:dyDescent="0.25">
      <c r="A121" s="152" t="s">
        <v>67</v>
      </c>
      <c r="B121" s="47">
        <f>'DAY7'!H121</f>
        <v>0</v>
      </c>
      <c r="C121" s="48">
        <v>0</v>
      </c>
      <c r="D121" s="49">
        <v>0</v>
      </c>
      <c r="E121" s="50">
        <v>0</v>
      </c>
      <c r="F121" s="47">
        <v>0</v>
      </c>
      <c r="G121" s="163">
        <v>0</v>
      </c>
      <c r="H121" s="49">
        <f>+(Table110[[#This Row],[OPENING ]]+Table110[[#This Row],[RECEIPTS]]+Table110[[#This Row],[RETURNS]])-(Table110[[#This Row],[EXCHANGED]]+Table110[[#This Row],[SALES]]+Table110[[#This Row],[ISSUES]])</f>
        <v>0</v>
      </c>
      <c r="I121" s="48"/>
      <c r="J121" s="51">
        <f t="shared" si="0"/>
        <v>0</v>
      </c>
      <c r="K121" s="48">
        <f>+'DAY7'!K121+'DAY8'!C121</f>
        <v>0</v>
      </c>
      <c r="L121" s="49">
        <f>+'DAY7'!L121+'DAY8'!D121</f>
        <v>0</v>
      </c>
      <c r="M121" s="50">
        <f>+'DAY7'!M121+'DAY8'!E121</f>
        <v>0</v>
      </c>
      <c r="N121" s="47">
        <f>+'DAY7'!N121+'DAY8'!F121</f>
        <v>0</v>
      </c>
      <c r="O121" s="163">
        <f>+'DAY7'!O121+'DAY8'!G121</f>
        <v>0</v>
      </c>
      <c r="P121" s="48">
        <f t="shared" si="62"/>
        <v>0</v>
      </c>
      <c r="Q121" s="49">
        <f t="shared" si="63"/>
        <v>0</v>
      </c>
      <c r="R121" s="50">
        <f t="shared" si="64"/>
        <v>0</v>
      </c>
      <c r="S121" s="47">
        <f t="shared" si="65"/>
        <v>0</v>
      </c>
      <c r="T121" s="163">
        <f t="shared" si="66"/>
        <v>0</v>
      </c>
      <c r="U121" s="54">
        <f t="shared" si="1"/>
        <v>0</v>
      </c>
    </row>
    <row r="122" spans="1:21" x14ac:dyDescent="0.25">
      <c r="A122" s="152" t="s">
        <v>66</v>
      </c>
      <c r="B122" s="47">
        <f>'DAY7'!H122</f>
        <v>4</v>
      </c>
      <c r="C122" s="48">
        <v>0</v>
      </c>
      <c r="D122" s="49">
        <v>0</v>
      </c>
      <c r="E122" s="50">
        <v>0</v>
      </c>
      <c r="F122" s="47">
        <v>0</v>
      </c>
      <c r="G122" s="163">
        <v>0</v>
      </c>
      <c r="H122" s="49">
        <f>+(Table110[[#This Row],[OPENING ]]+Table110[[#This Row],[RECEIPTS]]+Table110[[#This Row],[RETURNS]])-(Table110[[#This Row],[EXCHANGED]]+Table110[[#This Row],[SALES]]+Table110[[#This Row],[ISSUES]])</f>
        <v>4</v>
      </c>
      <c r="I122" s="48">
        <v>4</v>
      </c>
      <c r="J122" s="51">
        <f t="shared" si="0"/>
        <v>0</v>
      </c>
      <c r="K122" s="48">
        <f>+'DAY7'!K122+'DAY8'!C122</f>
        <v>0</v>
      </c>
      <c r="L122" s="49">
        <f>+'DAY7'!L122+'DAY8'!D122</f>
        <v>0</v>
      </c>
      <c r="M122" s="50">
        <f>+'DAY7'!M122+'DAY8'!E122</f>
        <v>0</v>
      </c>
      <c r="N122" s="47">
        <f>+'DAY7'!N122+'DAY8'!F122</f>
        <v>0</v>
      </c>
      <c r="O122" s="163">
        <f>+'DAY7'!O122+'DAY8'!G122</f>
        <v>0</v>
      </c>
      <c r="P122" s="48">
        <f t="shared" si="62"/>
        <v>0</v>
      </c>
      <c r="Q122" s="49">
        <f t="shared" si="63"/>
        <v>0</v>
      </c>
      <c r="R122" s="50">
        <f t="shared" si="64"/>
        <v>0</v>
      </c>
      <c r="S122" s="47">
        <f t="shared" si="65"/>
        <v>0</v>
      </c>
      <c r="T122" s="163">
        <f t="shared" si="66"/>
        <v>0</v>
      </c>
      <c r="U122" s="54">
        <f t="shared" si="1"/>
        <v>0</v>
      </c>
    </row>
    <row r="123" spans="1:21" x14ac:dyDescent="0.25">
      <c r="A123" s="152" t="s">
        <v>68</v>
      </c>
      <c r="B123" s="47">
        <f>'DAY7'!H123</f>
        <v>106</v>
      </c>
      <c r="C123" s="48">
        <v>0</v>
      </c>
      <c r="D123" s="49">
        <v>0</v>
      </c>
      <c r="E123" s="50">
        <v>0</v>
      </c>
      <c r="F123" s="47">
        <v>0</v>
      </c>
      <c r="G123" s="163">
        <v>0</v>
      </c>
      <c r="H123" s="49">
        <f>+(Table110[[#This Row],[OPENING ]]+Table110[[#This Row],[RECEIPTS]]+Table110[[#This Row],[RETURNS]])-(Table110[[#This Row],[EXCHANGED]]+Table110[[#This Row],[SALES]]+Table110[[#This Row],[ISSUES]])</f>
        <v>106</v>
      </c>
      <c r="I123" s="48">
        <v>106</v>
      </c>
      <c r="J123" s="51">
        <f t="shared" si="0"/>
        <v>0</v>
      </c>
      <c r="K123" s="48">
        <f>+'DAY7'!K123+'DAY8'!C123</f>
        <v>0</v>
      </c>
      <c r="L123" s="49">
        <f>+'DAY7'!L123+'DAY8'!D123</f>
        <v>0</v>
      </c>
      <c r="M123" s="50">
        <f>+'DAY7'!M123+'DAY8'!E123</f>
        <v>0</v>
      </c>
      <c r="N123" s="47">
        <f>+'DAY7'!N123+'DAY8'!F123</f>
        <v>0</v>
      </c>
      <c r="O123" s="163">
        <f>+'DAY7'!O123+'DAY8'!G123</f>
        <v>0</v>
      </c>
      <c r="P123" s="48">
        <f t="shared" si="62"/>
        <v>0</v>
      </c>
      <c r="Q123" s="49">
        <f t="shared" si="63"/>
        <v>0</v>
      </c>
      <c r="R123" s="50">
        <f t="shared" si="64"/>
        <v>0</v>
      </c>
      <c r="S123" s="47">
        <f t="shared" si="65"/>
        <v>0</v>
      </c>
      <c r="T123" s="163">
        <f t="shared" si="66"/>
        <v>0</v>
      </c>
      <c r="U123" s="54">
        <f t="shared" si="1"/>
        <v>0</v>
      </c>
    </row>
    <row r="124" spans="1:21" x14ac:dyDescent="0.25">
      <c r="A124" s="152" t="s">
        <v>69</v>
      </c>
      <c r="B124" s="47">
        <f>'DAY7'!H124</f>
        <v>5</v>
      </c>
      <c r="C124" s="48">
        <v>0</v>
      </c>
      <c r="D124" s="49">
        <v>0</v>
      </c>
      <c r="E124" s="50">
        <v>0</v>
      </c>
      <c r="F124" s="47">
        <v>0</v>
      </c>
      <c r="G124" s="163">
        <v>0</v>
      </c>
      <c r="H124" s="49">
        <f>+(Table110[[#This Row],[OPENING ]]+Table110[[#This Row],[RECEIPTS]]+Table110[[#This Row],[RETURNS]])-(Table110[[#This Row],[EXCHANGED]]+Table110[[#This Row],[SALES]]+Table110[[#This Row],[ISSUES]])</f>
        <v>5</v>
      </c>
      <c r="I124" s="48">
        <v>5</v>
      </c>
      <c r="J124" s="51">
        <f t="shared" si="0"/>
        <v>0</v>
      </c>
      <c r="K124" s="48">
        <f>+'DAY7'!K124+'DAY8'!C124</f>
        <v>0</v>
      </c>
      <c r="L124" s="49">
        <f>+'DAY7'!L124+'DAY8'!D124</f>
        <v>0</v>
      </c>
      <c r="M124" s="50">
        <f>+'DAY7'!M124+'DAY8'!E124</f>
        <v>0</v>
      </c>
      <c r="N124" s="47">
        <f>+'DAY7'!N124+'DAY8'!F124</f>
        <v>0</v>
      </c>
      <c r="O124" s="163">
        <f>+'DAY7'!O124+'DAY8'!G124</f>
        <v>0</v>
      </c>
      <c r="P124" s="48">
        <f t="shared" si="62"/>
        <v>0</v>
      </c>
      <c r="Q124" s="49">
        <f t="shared" si="63"/>
        <v>0</v>
      </c>
      <c r="R124" s="50">
        <f t="shared" si="64"/>
        <v>0</v>
      </c>
      <c r="S124" s="47">
        <f t="shared" si="65"/>
        <v>0</v>
      </c>
      <c r="T124" s="163">
        <f t="shared" si="66"/>
        <v>0</v>
      </c>
      <c r="U124" s="54">
        <f t="shared" ref="U124:U134" si="67">IFERROR(+H124/(P124+Q124+R124+S124+T124),0)</f>
        <v>0</v>
      </c>
    </row>
    <row r="125" spans="1:21" x14ac:dyDescent="0.25">
      <c r="A125" s="152" t="s">
        <v>70</v>
      </c>
      <c r="B125" s="47">
        <f>'DAY7'!H125</f>
        <v>0</v>
      </c>
      <c r="C125" s="48">
        <v>0</v>
      </c>
      <c r="D125" s="49">
        <v>0</v>
      </c>
      <c r="E125" s="50">
        <v>0</v>
      </c>
      <c r="F125" s="47">
        <v>0</v>
      </c>
      <c r="G125" s="163">
        <v>0</v>
      </c>
      <c r="H125" s="49">
        <f>+(Table110[[#This Row],[OPENING ]]+Table110[[#This Row],[RECEIPTS]]+Table110[[#This Row],[RETURNS]])-(Table110[[#This Row],[EXCHANGED]]+Table110[[#This Row],[SALES]]+Table110[[#This Row],[ISSUES]])</f>
        <v>0</v>
      </c>
      <c r="I125" s="48"/>
      <c r="J125" s="51">
        <f t="shared" si="0"/>
        <v>0</v>
      </c>
      <c r="K125" s="48">
        <f>+'DAY7'!K125+'DAY8'!C125</f>
        <v>0</v>
      </c>
      <c r="L125" s="49">
        <f>+'DAY7'!L125+'DAY8'!D125</f>
        <v>0</v>
      </c>
      <c r="M125" s="50">
        <f>+'DAY7'!M125+'DAY8'!E125</f>
        <v>0</v>
      </c>
      <c r="N125" s="47">
        <f>+'DAY7'!N125+'DAY8'!F125</f>
        <v>0</v>
      </c>
      <c r="O125" s="163">
        <f>+'DAY7'!O125+'DAY8'!G125</f>
        <v>0</v>
      </c>
      <c r="P125" s="48">
        <f t="shared" si="62"/>
        <v>0</v>
      </c>
      <c r="Q125" s="49">
        <f t="shared" si="63"/>
        <v>0</v>
      </c>
      <c r="R125" s="50">
        <f t="shared" si="64"/>
        <v>0</v>
      </c>
      <c r="S125" s="47">
        <f t="shared" si="65"/>
        <v>0</v>
      </c>
      <c r="T125" s="163">
        <f t="shared" si="66"/>
        <v>0</v>
      </c>
      <c r="U125" s="54">
        <f t="shared" si="67"/>
        <v>0</v>
      </c>
    </row>
    <row r="126" spans="1:21" x14ac:dyDescent="0.25">
      <c r="A126" s="152" t="s">
        <v>33</v>
      </c>
      <c r="B126" s="47">
        <f>'DAY7'!H126</f>
        <v>0</v>
      </c>
      <c r="C126" s="48">
        <v>0</v>
      </c>
      <c r="D126" s="49">
        <v>0</v>
      </c>
      <c r="E126" s="50">
        <v>0</v>
      </c>
      <c r="F126" s="47">
        <v>0</v>
      </c>
      <c r="G126" s="163">
        <v>0</v>
      </c>
      <c r="H126" s="49">
        <f>+(Table110[[#This Row],[OPENING ]]+Table110[[#This Row],[RECEIPTS]]+Table110[[#This Row],[RETURNS]])-(Table110[[#This Row],[EXCHANGED]]+Table110[[#This Row],[SALES]]+Table110[[#This Row],[ISSUES]])</f>
        <v>0</v>
      </c>
      <c r="I126" s="48"/>
      <c r="J126" s="51">
        <f t="shared" si="0"/>
        <v>0</v>
      </c>
      <c r="K126" s="48">
        <f>+'DAY7'!K126+'DAY8'!C126</f>
        <v>0</v>
      </c>
      <c r="L126" s="49">
        <f>+'DAY7'!L126+'DAY8'!D126</f>
        <v>0</v>
      </c>
      <c r="M126" s="50">
        <f>+'DAY7'!M126+'DAY8'!E126</f>
        <v>0</v>
      </c>
      <c r="N126" s="47">
        <f>+'DAY7'!N126+'DAY8'!F126</f>
        <v>0</v>
      </c>
      <c r="O126" s="163">
        <f>+'DAY7'!O126+'DAY8'!G126</f>
        <v>0</v>
      </c>
      <c r="P126" s="48">
        <f t="shared" si="62"/>
        <v>0</v>
      </c>
      <c r="Q126" s="49">
        <f t="shared" si="63"/>
        <v>0</v>
      </c>
      <c r="R126" s="50">
        <f t="shared" si="64"/>
        <v>0</v>
      </c>
      <c r="S126" s="47">
        <f t="shared" si="65"/>
        <v>0</v>
      </c>
      <c r="T126" s="163">
        <f t="shared" si="66"/>
        <v>0</v>
      </c>
      <c r="U126" s="54">
        <f t="shared" si="67"/>
        <v>0</v>
      </c>
    </row>
    <row r="127" spans="1:21" x14ac:dyDescent="0.25">
      <c r="A127" s="152" t="s">
        <v>96</v>
      </c>
      <c r="B127" s="47">
        <f>'DAY7'!H127</f>
        <v>14.1</v>
      </c>
      <c r="C127" s="48">
        <v>0</v>
      </c>
      <c r="D127" s="49">
        <v>0</v>
      </c>
      <c r="E127" s="50">
        <v>0</v>
      </c>
      <c r="F127" s="47">
        <v>0</v>
      </c>
      <c r="G127" s="163">
        <v>0</v>
      </c>
      <c r="H127" s="49">
        <f>+(Table110[[#This Row],[OPENING ]]+Table110[[#This Row],[RECEIPTS]]+Table110[[#This Row],[RETURNS]])-(Table110[[#This Row],[EXCHANGED]]+Table110[[#This Row],[SALES]]+Table110[[#This Row],[ISSUES]])</f>
        <v>14.1</v>
      </c>
      <c r="I127" s="48">
        <v>14.1</v>
      </c>
      <c r="J127" s="51">
        <f t="shared" si="0"/>
        <v>0</v>
      </c>
      <c r="K127" s="48">
        <f>+'DAY7'!K127+'DAY8'!C127</f>
        <v>0</v>
      </c>
      <c r="L127" s="49">
        <f>+'DAY7'!L127+'DAY8'!D127</f>
        <v>0</v>
      </c>
      <c r="M127" s="50">
        <f>+'DAY7'!M127+'DAY8'!E127</f>
        <v>0</v>
      </c>
      <c r="N127" s="47">
        <f>+'DAY7'!N127+'DAY8'!F127</f>
        <v>0</v>
      </c>
      <c r="O127" s="163">
        <f>+'DAY7'!O127+'DAY8'!G127</f>
        <v>0</v>
      </c>
      <c r="P127" s="48">
        <f t="shared" si="62"/>
        <v>0</v>
      </c>
      <c r="Q127" s="49">
        <f t="shared" si="63"/>
        <v>0</v>
      </c>
      <c r="R127" s="50">
        <f t="shared" si="64"/>
        <v>0</v>
      </c>
      <c r="S127" s="47">
        <f t="shared" si="65"/>
        <v>0</v>
      </c>
      <c r="T127" s="163">
        <f t="shared" si="66"/>
        <v>0</v>
      </c>
      <c r="U127" s="54">
        <f t="shared" si="67"/>
        <v>0</v>
      </c>
    </row>
    <row r="128" spans="1:21" x14ac:dyDescent="0.25">
      <c r="A128" s="152" t="s">
        <v>118</v>
      </c>
      <c r="B128" s="47">
        <f>'DAY7'!H128</f>
        <v>20</v>
      </c>
      <c r="C128" s="48">
        <v>0</v>
      </c>
      <c r="D128" s="49">
        <v>0</v>
      </c>
      <c r="E128" s="50">
        <v>0</v>
      </c>
      <c r="F128" s="47">
        <v>0</v>
      </c>
      <c r="G128" s="163">
        <v>0</v>
      </c>
      <c r="H128" s="49">
        <f>+(Table110[[#This Row],[OPENING ]]+Table110[[#This Row],[RECEIPTS]]+Table110[[#This Row],[RETURNS]])-(Table110[[#This Row],[EXCHANGED]]+Table110[[#This Row],[SALES]]+Table110[[#This Row],[ISSUES]])</f>
        <v>20</v>
      </c>
      <c r="I128" s="48">
        <v>20</v>
      </c>
      <c r="J128" s="51">
        <f t="shared" si="0"/>
        <v>0</v>
      </c>
      <c r="K128" s="48">
        <f>+'DAY7'!K128+'DAY8'!C128</f>
        <v>0</v>
      </c>
      <c r="L128" s="49">
        <f>+'DAY7'!L128+'DAY8'!D128</f>
        <v>0</v>
      </c>
      <c r="M128" s="50">
        <f>+'DAY7'!M128+'DAY8'!E128</f>
        <v>0</v>
      </c>
      <c r="N128" s="47">
        <f>+'DAY7'!N128+'DAY8'!F128</f>
        <v>0</v>
      </c>
      <c r="O128" s="163">
        <f>+'DAY7'!O128+'DAY8'!G128</f>
        <v>0</v>
      </c>
      <c r="P128" s="48">
        <f t="shared" si="62"/>
        <v>0</v>
      </c>
      <c r="Q128" s="49">
        <f t="shared" si="63"/>
        <v>0</v>
      </c>
      <c r="R128" s="50">
        <f t="shared" si="64"/>
        <v>0</v>
      </c>
      <c r="S128" s="47">
        <f t="shared" si="65"/>
        <v>0</v>
      </c>
      <c r="T128" s="163">
        <f t="shared" si="66"/>
        <v>0</v>
      </c>
      <c r="U128" s="54">
        <f t="shared" si="67"/>
        <v>0</v>
      </c>
    </row>
    <row r="129" spans="1:21" x14ac:dyDescent="0.25">
      <c r="A129" s="152" t="s">
        <v>119</v>
      </c>
      <c r="B129" s="47">
        <f>'DAY7'!H129</f>
        <v>0</v>
      </c>
      <c r="C129" s="48">
        <v>0</v>
      </c>
      <c r="D129" s="49">
        <v>0</v>
      </c>
      <c r="E129" s="50">
        <v>0</v>
      </c>
      <c r="F129" s="47">
        <v>0</v>
      </c>
      <c r="G129" s="163">
        <v>0</v>
      </c>
      <c r="H129" s="49">
        <f>+(Table110[[#This Row],[OPENING ]]+Table110[[#This Row],[RECEIPTS]]+Table110[[#This Row],[RETURNS]])-(Table110[[#This Row],[EXCHANGED]]+Table110[[#This Row],[SALES]]+Table110[[#This Row],[ISSUES]])</f>
        <v>0</v>
      </c>
      <c r="I129" s="48"/>
      <c r="J129" s="51">
        <f t="shared" si="0"/>
        <v>0</v>
      </c>
      <c r="K129" s="48">
        <f>+'DAY7'!K129+'DAY8'!C129</f>
        <v>0</v>
      </c>
      <c r="L129" s="49">
        <f>+'DAY7'!L129+'DAY8'!D129</f>
        <v>0</v>
      </c>
      <c r="M129" s="50">
        <f>+'DAY7'!M129+'DAY8'!E129</f>
        <v>0</v>
      </c>
      <c r="N129" s="47">
        <f>+'DAY7'!N129+'DAY8'!F129</f>
        <v>0</v>
      </c>
      <c r="O129" s="163">
        <f>+'DAY7'!O129+'DAY8'!G129</f>
        <v>0</v>
      </c>
      <c r="P129" s="48">
        <f t="shared" si="62"/>
        <v>0</v>
      </c>
      <c r="Q129" s="49">
        <f t="shared" si="63"/>
        <v>0</v>
      </c>
      <c r="R129" s="50">
        <f t="shared" si="64"/>
        <v>0</v>
      </c>
      <c r="S129" s="47">
        <f t="shared" si="65"/>
        <v>0</v>
      </c>
      <c r="T129" s="163">
        <f t="shared" si="66"/>
        <v>0</v>
      </c>
      <c r="U129" s="54">
        <f t="shared" si="67"/>
        <v>0</v>
      </c>
    </row>
    <row r="130" spans="1:21" x14ac:dyDescent="0.25">
      <c r="A130" s="152" t="s">
        <v>172</v>
      </c>
      <c r="B130" s="47">
        <f>'DAY7'!H130</f>
        <v>20</v>
      </c>
      <c r="C130" s="48">
        <v>0</v>
      </c>
      <c r="D130" s="49">
        <v>0</v>
      </c>
      <c r="E130" s="50">
        <v>0</v>
      </c>
      <c r="F130" s="47">
        <v>0</v>
      </c>
      <c r="G130" s="163">
        <v>0</v>
      </c>
      <c r="H130" s="49">
        <f>+(Table110[[#This Row],[OPENING ]]+Table110[[#This Row],[RECEIPTS]]+Table110[[#This Row],[RETURNS]])-(Table110[[#This Row],[EXCHANGED]]+Table110[[#This Row],[SALES]]+Table110[[#This Row],[ISSUES]])</f>
        <v>20</v>
      </c>
      <c r="I130" s="48">
        <v>20</v>
      </c>
      <c r="J130" s="51">
        <f t="shared" si="0"/>
        <v>0</v>
      </c>
      <c r="K130" s="48">
        <f>+'DAY7'!K130+'DAY8'!C130</f>
        <v>0</v>
      </c>
      <c r="L130" s="49">
        <f>+'DAY7'!L130+'DAY8'!D130</f>
        <v>0</v>
      </c>
      <c r="M130" s="50">
        <f>+'DAY7'!M130+'DAY8'!E130</f>
        <v>0</v>
      </c>
      <c r="N130" s="47">
        <f>+'DAY7'!N130+'DAY8'!F130</f>
        <v>0</v>
      </c>
      <c r="O130" s="163">
        <f>+'DAY7'!O130+'DAY8'!G130</f>
        <v>0</v>
      </c>
      <c r="P130" s="48">
        <f t="shared" si="62"/>
        <v>0</v>
      </c>
      <c r="Q130" s="49">
        <f t="shared" si="63"/>
        <v>0</v>
      </c>
      <c r="R130" s="50">
        <f t="shared" si="64"/>
        <v>0</v>
      </c>
      <c r="S130" s="47">
        <f t="shared" si="65"/>
        <v>0</v>
      </c>
      <c r="T130" s="163">
        <f t="shared" si="66"/>
        <v>0</v>
      </c>
      <c r="U130" s="54">
        <f t="shared" si="67"/>
        <v>0</v>
      </c>
    </row>
    <row r="131" spans="1:21" x14ac:dyDescent="0.25">
      <c r="A131" s="152" t="s">
        <v>143</v>
      </c>
      <c r="B131" s="47">
        <f>'DAY7'!H131</f>
        <v>0</v>
      </c>
      <c r="C131" s="48">
        <v>0</v>
      </c>
      <c r="D131" s="49">
        <v>0</v>
      </c>
      <c r="E131" s="50">
        <v>0</v>
      </c>
      <c r="F131" s="47">
        <v>0</v>
      </c>
      <c r="G131" s="163">
        <v>0</v>
      </c>
      <c r="H131" s="49">
        <f>+(Table110[[#This Row],[OPENING ]]+Table110[[#This Row],[RECEIPTS]]+Table110[[#This Row],[RETURNS]])-(Table110[[#This Row],[EXCHANGED]]+Table110[[#This Row],[SALES]]+Table110[[#This Row],[ISSUES]])</f>
        <v>0</v>
      </c>
      <c r="I131" s="48"/>
      <c r="J131" s="51">
        <f t="shared" si="0"/>
        <v>0</v>
      </c>
      <c r="K131" s="48">
        <f>+'DAY7'!K131+'DAY8'!C131</f>
        <v>0</v>
      </c>
      <c r="L131" s="49">
        <f>+'DAY7'!L131+'DAY8'!D131</f>
        <v>0</v>
      </c>
      <c r="M131" s="50">
        <f>+'DAY7'!M131+'DAY8'!E131</f>
        <v>0</v>
      </c>
      <c r="N131" s="47">
        <f>+'DAY7'!N131+'DAY8'!F131</f>
        <v>0</v>
      </c>
      <c r="O131" s="163">
        <f>+'DAY7'!O131+'DAY8'!G131</f>
        <v>0</v>
      </c>
      <c r="P131" s="48">
        <f t="shared" si="62"/>
        <v>0</v>
      </c>
      <c r="Q131" s="49">
        <f t="shared" si="63"/>
        <v>0</v>
      </c>
      <c r="R131" s="50">
        <f t="shared" si="64"/>
        <v>0</v>
      </c>
      <c r="S131" s="47">
        <f t="shared" si="65"/>
        <v>0</v>
      </c>
      <c r="T131" s="163">
        <f t="shared" si="66"/>
        <v>0</v>
      </c>
      <c r="U131" s="54">
        <f t="shared" si="67"/>
        <v>0</v>
      </c>
    </row>
    <row r="132" spans="1:21" x14ac:dyDescent="0.25">
      <c r="A132" s="152" t="s">
        <v>144</v>
      </c>
      <c r="B132" s="47">
        <f>'DAY7'!H132</f>
        <v>0</v>
      </c>
      <c r="C132" s="48">
        <v>0</v>
      </c>
      <c r="D132" s="49">
        <v>0</v>
      </c>
      <c r="E132" s="50">
        <v>0</v>
      </c>
      <c r="F132" s="47">
        <v>0</v>
      </c>
      <c r="G132" s="163">
        <v>0</v>
      </c>
      <c r="H132" s="49">
        <f>+(Table110[[#This Row],[OPENING ]]+Table110[[#This Row],[RECEIPTS]]+Table110[[#This Row],[RETURNS]])-(Table110[[#This Row],[EXCHANGED]]+Table110[[#This Row],[SALES]]+Table110[[#This Row],[ISSUES]])</f>
        <v>0</v>
      </c>
      <c r="I132" s="48"/>
      <c r="J132" s="51">
        <f t="shared" ref="J132:J134" si="68">+I132-H132</f>
        <v>0</v>
      </c>
      <c r="K132" s="48">
        <f>+'DAY7'!K132+'DAY8'!C132</f>
        <v>0</v>
      </c>
      <c r="L132" s="49">
        <f>+'DAY7'!L132+'DAY8'!D132</f>
        <v>0</v>
      </c>
      <c r="M132" s="50">
        <f>+'DAY7'!M132+'DAY8'!E132</f>
        <v>0</v>
      </c>
      <c r="N132" s="47">
        <f>+'DAY7'!N132+'DAY8'!F132</f>
        <v>0</v>
      </c>
      <c r="O132" s="163">
        <f>+'DAY7'!O132+'DAY8'!G132</f>
        <v>0</v>
      </c>
      <c r="P132" s="48">
        <f t="shared" si="62"/>
        <v>0</v>
      </c>
      <c r="Q132" s="49">
        <f t="shared" si="63"/>
        <v>0</v>
      </c>
      <c r="R132" s="50">
        <f t="shared" si="64"/>
        <v>0</v>
      </c>
      <c r="S132" s="47">
        <f t="shared" si="65"/>
        <v>0</v>
      </c>
      <c r="T132" s="163">
        <f t="shared" si="66"/>
        <v>0</v>
      </c>
      <c r="U132" s="54">
        <f t="shared" si="67"/>
        <v>0</v>
      </c>
    </row>
    <row r="133" spans="1:21" x14ac:dyDescent="0.25">
      <c r="A133" s="152" t="s">
        <v>173</v>
      </c>
      <c r="B133" s="47">
        <f>'DAY7'!H133</f>
        <v>0</v>
      </c>
      <c r="C133" s="48">
        <v>0</v>
      </c>
      <c r="D133" s="49">
        <v>0</v>
      </c>
      <c r="E133" s="50">
        <v>0</v>
      </c>
      <c r="F133" s="47">
        <v>0</v>
      </c>
      <c r="G133" s="163">
        <v>0</v>
      </c>
      <c r="H133" s="49">
        <f>+(Table110[[#This Row],[OPENING ]]+Table110[[#This Row],[RECEIPTS]]+Table110[[#This Row],[RETURNS]])-(Table110[[#This Row],[EXCHANGED]]+Table110[[#This Row],[SALES]]+Table110[[#This Row],[ISSUES]])</f>
        <v>0</v>
      </c>
      <c r="I133" s="48"/>
      <c r="J133" s="51">
        <f>+I133-H133</f>
        <v>0</v>
      </c>
      <c r="K133" s="48">
        <f>+'DAY7'!K133+'DAY8'!C133</f>
        <v>0</v>
      </c>
      <c r="L133" s="49">
        <f>+'DAY7'!L133+'DAY8'!D133</f>
        <v>0</v>
      </c>
      <c r="M133" s="50">
        <f>+'DAY7'!M133+'DAY8'!E133</f>
        <v>0</v>
      </c>
      <c r="N133" s="47">
        <f>+'DAY7'!N133+'DAY8'!F133</f>
        <v>0</v>
      </c>
      <c r="O133" s="163">
        <f>+'DAY7'!O133+'DAY8'!G133</f>
        <v>0</v>
      </c>
      <c r="P133" s="48">
        <f t="shared" si="62"/>
        <v>0</v>
      </c>
      <c r="Q133" s="49">
        <f t="shared" si="63"/>
        <v>0</v>
      </c>
      <c r="R133" s="50">
        <f t="shared" si="64"/>
        <v>0</v>
      </c>
      <c r="S133" s="47">
        <f t="shared" si="65"/>
        <v>0</v>
      </c>
      <c r="T133" s="163">
        <f t="shared" si="66"/>
        <v>0</v>
      </c>
      <c r="U133" s="54">
        <f t="shared" si="67"/>
        <v>0</v>
      </c>
    </row>
    <row r="134" spans="1:21" ht="16.5" x14ac:dyDescent="0.3">
      <c r="A134" s="327" t="s">
        <v>98</v>
      </c>
      <c r="B134" s="47">
        <f>'DAY7'!H134</f>
        <v>0</v>
      </c>
      <c r="C134" s="73">
        <v>0</v>
      </c>
      <c r="D134" s="74">
        <v>0</v>
      </c>
      <c r="E134" s="75">
        <v>0</v>
      </c>
      <c r="F134" s="72">
        <v>0</v>
      </c>
      <c r="G134" s="170">
        <v>0</v>
      </c>
      <c r="H134" s="49">
        <f>+(Table110[[#This Row],[OPENING ]]+Table110[[#This Row],[RECEIPTS]]+Table110[[#This Row],[RETURNS]])-(Table110[[#This Row],[EXCHANGED]]+Table110[[#This Row],[SALES]]+Table110[[#This Row],[ISSUES]])</f>
        <v>0</v>
      </c>
      <c r="I134" s="73"/>
      <c r="J134" s="76">
        <f t="shared" si="68"/>
        <v>0</v>
      </c>
      <c r="K134" s="48">
        <f>+'DAY7'!K134+'DAY8'!C134</f>
        <v>0</v>
      </c>
      <c r="L134" s="49">
        <f>+'DAY7'!L134+'DAY8'!D134</f>
        <v>0</v>
      </c>
      <c r="M134" s="50">
        <f>+'DAY7'!M134+'DAY8'!E134</f>
        <v>0</v>
      </c>
      <c r="N134" s="47">
        <f>+'DAY7'!N134+'DAY8'!F134</f>
        <v>0</v>
      </c>
      <c r="O134" s="163">
        <f>+'DAY7'!O134+'DAY8'!G134</f>
        <v>1559.5</v>
      </c>
      <c r="P134" s="48">
        <f t="shared" si="62"/>
        <v>0</v>
      </c>
      <c r="Q134" s="49">
        <f t="shared" si="63"/>
        <v>0</v>
      </c>
      <c r="R134" s="50">
        <f t="shared" si="64"/>
        <v>0</v>
      </c>
      <c r="S134" s="47">
        <f t="shared" si="65"/>
        <v>0</v>
      </c>
      <c r="T134" s="163">
        <f t="shared" si="66"/>
        <v>194.9375</v>
      </c>
      <c r="U134" s="92">
        <f t="shared" si="67"/>
        <v>0</v>
      </c>
    </row>
    <row r="135" spans="1:21" x14ac:dyDescent="0.25">
      <c r="A135" s="308" t="s">
        <v>127</v>
      </c>
      <c r="B135" s="47">
        <f>'DAY7'!H135</f>
        <v>42.2</v>
      </c>
      <c r="C135" s="73">
        <v>0</v>
      </c>
      <c r="D135" s="74">
        <v>0</v>
      </c>
      <c r="E135" s="75">
        <v>0</v>
      </c>
      <c r="F135" s="72">
        <v>0</v>
      </c>
      <c r="G135" s="170">
        <v>0</v>
      </c>
      <c r="H135" s="49">
        <f>+(Table110[[#This Row],[OPENING ]]+Table110[[#This Row],[RECEIPTS]]+Table110[[#This Row],[RETURNS]])-(Table110[[#This Row],[EXCHANGED]]+Table110[[#This Row],[SALES]]+Table110[[#This Row],[ISSUES]])</f>
        <v>42.2</v>
      </c>
      <c r="I135" s="73">
        <v>42.2</v>
      </c>
      <c r="J135" s="76">
        <f t="shared" ref="J135:J156" si="69">+I135-H135</f>
        <v>0</v>
      </c>
      <c r="K135" s="48">
        <f>+'DAY7'!K135+'DAY8'!C135</f>
        <v>0</v>
      </c>
      <c r="L135" s="49">
        <f>+'DAY7'!L135+'DAY8'!D135</f>
        <v>138</v>
      </c>
      <c r="M135" s="50">
        <f>+'DAY7'!M135+'DAY8'!E135</f>
        <v>0</v>
      </c>
      <c r="N135" s="47">
        <f>+'DAY7'!N135+'DAY8'!F135</f>
        <v>0</v>
      </c>
      <c r="O135" s="163">
        <f>+'DAY7'!O135+'DAY8'!G135</f>
        <v>2410.94</v>
      </c>
      <c r="P135" s="48">
        <f t="shared" ref="P135:P156" si="70">+K135/8</f>
        <v>0</v>
      </c>
      <c r="Q135" s="49">
        <f t="shared" ref="Q135:Q156" si="71">+L135/8</f>
        <v>17.25</v>
      </c>
      <c r="R135" s="50">
        <f t="shared" ref="R135:R156" si="72">+M135/8</f>
        <v>0</v>
      </c>
      <c r="S135" s="47">
        <f t="shared" ref="S135:S156" si="73">+N135/8</f>
        <v>0</v>
      </c>
      <c r="T135" s="163">
        <f t="shared" ref="T135:T156" si="74">+O135/8</f>
        <v>301.36750000000001</v>
      </c>
      <c r="U135" s="92">
        <f t="shared" ref="U135:U156" si="75">IFERROR(+H135/(P135+Q135+R135+S135+T135),0)</f>
        <v>0.13244721335143236</v>
      </c>
    </row>
    <row r="136" spans="1:21" x14ac:dyDescent="0.25">
      <c r="A136" s="308" t="s">
        <v>128</v>
      </c>
      <c r="B136" s="47">
        <f>'DAY7'!H136</f>
        <v>220.5</v>
      </c>
      <c r="C136" s="73">
        <v>0</v>
      </c>
      <c r="D136" s="74">
        <v>0</v>
      </c>
      <c r="E136" s="75">
        <v>0</v>
      </c>
      <c r="F136" s="72">
        <v>0</v>
      </c>
      <c r="G136" s="170">
        <v>0</v>
      </c>
      <c r="H136" s="49">
        <f>+(Table110[[#This Row],[OPENING ]]+Table110[[#This Row],[RECEIPTS]]+Table110[[#This Row],[RETURNS]])-(Table110[[#This Row],[EXCHANGED]]+Table110[[#This Row],[SALES]]+Table110[[#This Row],[ISSUES]])</f>
        <v>220.5</v>
      </c>
      <c r="I136" s="73">
        <v>220.5</v>
      </c>
      <c r="J136" s="76">
        <f t="shared" si="69"/>
        <v>0</v>
      </c>
      <c r="K136" s="48">
        <f>+'DAY7'!K136+'DAY8'!C136</f>
        <v>0</v>
      </c>
      <c r="L136" s="49">
        <f>+'DAY7'!L136+'DAY8'!D136</f>
        <v>0</v>
      </c>
      <c r="M136" s="50">
        <f>+'DAY7'!M136+'DAY8'!E136</f>
        <v>0</v>
      </c>
      <c r="N136" s="47">
        <f>+'DAY7'!N136+'DAY8'!F136</f>
        <v>0</v>
      </c>
      <c r="O136" s="163">
        <f>+'DAY7'!O136+'DAY8'!G136</f>
        <v>0</v>
      </c>
      <c r="P136" s="48">
        <f t="shared" si="70"/>
        <v>0</v>
      </c>
      <c r="Q136" s="49">
        <f t="shared" si="71"/>
        <v>0</v>
      </c>
      <c r="R136" s="50">
        <f t="shared" si="72"/>
        <v>0</v>
      </c>
      <c r="S136" s="47">
        <f t="shared" si="73"/>
        <v>0</v>
      </c>
      <c r="T136" s="163">
        <f t="shared" si="74"/>
        <v>0</v>
      </c>
      <c r="U136" s="92">
        <f t="shared" si="75"/>
        <v>0</v>
      </c>
    </row>
    <row r="137" spans="1:21" x14ac:dyDescent="0.25">
      <c r="A137" s="308" t="s">
        <v>126</v>
      </c>
      <c r="B137" s="47">
        <f>'DAY7'!H137</f>
        <v>63.2</v>
      </c>
      <c r="C137" s="73">
        <v>0</v>
      </c>
      <c r="D137" s="74">
        <v>0</v>
      </c>
      <c r="E137" s="75">
        <v>0</v>
      </c>
      <c r="F137" s="72">
        <v>0</v>
      </c>
      <c r="G137" s="170">
        <v>0</v>
      </c>
      <c r="H137" s="49">
        <f>+(Table110[[#This Row],[OPENING ]]+Table110[[#This Row],[RECEIPTS]]+Table110[[#This Row],[RETURNS]])-(Table110[[#This Row],[EXCHANGED]]+Table110[[#This Row],[SALES]]+Table110[[#This Row],[ISSUES]])</f>
        <v>63.2</v>
      </c>
      <c r="I137" s="73">
        <v>63.2</v>
      </c>
      <c r="J137" s="76">
        <f t="shared" si="69"/>
        <v>0</v>
      </c>
      <c r="K137" s="48">
        <f>+'DAY7'!K137+'DAY8'!C137</f>
        <v>0</v>
      </c>
      <c r="L137" s="49">
        <f>+'DAY7'!L137+'DAY8'!D137</f>
        <v>0</v>
      </c>
      <c r="M137" s="50">
        <f>+'DAY7'!M137+'DAY8'!E137</f>
        <v>0</v>
      </c>
      <c r="N137" s="47">
        <f>+'DAY7'!N137+'DAY8'!F137</f>
        <v>0</v>
      </c>
      <c r="O137" s="163">
        <f>+'DAY7'!O137+'DAY8'!G137</f>
        <v>0</v>
      </c>
      <c r="P137" s="48">
        <f t="shared" si="70"/>
        <v>0</v>
      </c>
      <c r="Q137" s="49">
        <f t="shared" si="71"/>
        <v>0</v>
      </c>
      <c r="R137" s="50">
        <f t="shared" si="72"/>
        <v>0</v>
      </c>
      <c r="S137" s="47">
        <f t="shared" si="73"/>
        <v>0</v>
      </c>
      <c r="T137" s="163">
        <f t="shared" si="74"/>
        <v>0</v>
      </c>
      <c r="U137" s="92">
        <f t="shared" si="75"/>
        <v>0</v>
      </c>
    </row>
    <row r="138" spans="1:21" x14ac:dyDescent="0.25">
      <c r="A138" s="308" t="s">
        <v>148</v>
      </c>
      <c r="B138" s="47">
        <f>'DAY7'!H138</f>
        <v>17.5</v>
      </c>
      <c r="C138" s="73">
        <v>0</v>
      </c>
      <c r="D138" s="74">
        <v>0</v>
      </c>
      <c r="E138" s="75">
        <v>0</v>
      </c>
      <c r="F138" s="72">
        <v>0</v>
      </c>
      <c r="G138" s="170">
        <v>0</v>
      </c>
      <c r="H138" s="49">
        <f>+(Table110[[#This Row],[OPENING ]]+Table110[[#This Row],[RECEIPTS]]+Table110[[#This Row],[RETURNS]])-(Table110[[#This Row],[EXCHANGED]]+Table110[[#This Row],[SALES]]+Table110[[#This Row],[ISSUES]])</f>
        <v>17.5</v>
      </c>
      <c r="I138" s="73">
        <v>17.5</v>
      </c>
      <c r="J138" s="76">
        <f t="shared" si="69"/>
        <v>0</v>
      </c>
      <c r="K138" s="48">
        <f>+'DAY7'!K138+'DAY8'!C138</f>
        <v>0</v>
      </c>
      <c r="L138" s="49">
        <f>+'DAY7'!L138+'DAY8'!D138</f>
        <v>0</v>
      </c>
      <c r="M138" s="50">
        <f>+'DAY7'!M138+'DAY8'!E138</f>
        <v>0</v>
      </c>
      <c r="N138" s="47">
        <f>+'DAY7'!N138+'DAY8'!F138</f>
        <v>0</v>
      </c>
      <c r="O138" s="163">
        <f>+'DAY7'!O138+'DAY8'!G138</f>
        <v>0</v>
      </c>
      <c r="P138" s="48">
        <f t="shared" si="70"/>
        <v>0</v>
      </c>
      <c r="Q138" s="49">
        <f t="shared" si="71"/>
        <v>0</v>
      </c>
      <c r="R138" s="50">
        <f t="shared" si="72"/>
        <v>0</v>
      </c>
      <c r="S138" s="47">
        <f t="shared" si="73"/>
        <v>0</v>
      </c>
      <c r="T138" s="163">
        <f t="shared" si="74"/>
        <v>0</v>
      </c>
      <c r="U138" s="92">
        <f t="shared" si="75"/>
        <v>0</v>
      </c>
    </row>
    <row r="139" spans="1:21" x14ac:dyDescent="0.25">
      <c r="A139" s="308" t="s">
        <v>160</v>
      </c>
      <c r="B139" s="47">
        <f>'DAY7'!H139</f>
        <v>14.7</v>
      </c>
      <c r="C139" s="73">
        <v>0</v>
      </c>
      <c r="D139" s="74">
        <v>0</v>
      </c>
      <c r="E139" s="75">
        <v>0</v>
      </c>
      <c r="F139" s="72">
        <v>0</v>
      </c>
      <c r="G139" s="170">
        <v>0</v>
      </c>
      <c r="H139" s="49">
        <f>+(Table110[[#This Row],[OPENING ]]+Table110[[#This Row],[RECEIPTS]]+Table110[[#This Row],[RETURNS]])-(Table110[[#This Row],[EXCHANGED]]+Table110[[#This Row],[SALES]]+Table110[[#This Row],[ISSUES]])</f>
        <v>14.7</v>
      </c>
      <c r="I139" s="73">
        <v>14.7</v>
      </c>
      <c r="J139" s="76">
        <f t="shared" si="69"/>
        <v>0</v>
      </c>
      <c r="K139" s="48">
        <f>+'DAY7'!K139+'DAY8'!C139</f>
        <v>0</v>
      </c>
      <c r="L139" s="49">
        <f>+'DAY7'!L139+'DAY8'!D139</f>
        <v>0</v>
      </c>
      <c r="M139" s="50">
        <f>+'DAY7'!M139+'DAY8'!E139</f>
        <v>0</v>
      </c>
      <c r="N139" s="47">
        <f>+'DAY7'!N139+'DAY8'!F139</f>
        <v>0</v>
      </c>
      <c r="O139" s="163">
        <f>+'DAY7'!O139+'DAY8'!G139</f>
        <v>0</v>
      </c>
      <c r="P139" s="48">
        <f t="shared" si="70"/>
        <v>0</v>
      </c>
      <c r="Q139" s="49">
        <f t="shared" si="71"/>
        <v>0</v>
      </c>
      <c r="R139" s="50">
        <f t="shared" si="72"/>
        <v>0</v>
      </c>
      <c r="S139" s="47">
        <f t="shared" si="73"/>
        <v>0</v>
      </c>
      <c r="T139" s="163">
        <f t="shared" si="74"/>
        <v>0</v>
      </c>
      <c r="U139" s="92">
        <f t="shared" si="75"/>
        <v>0</v>
      </c>
    </row>
    <row r="140" spans="1:21" x14ac:dyDescent="0.25">
      <c r="A140" s="308" t="s">
        <v>161</v>
      </c>
      <c r="B140" s="47">
        <f>'DAY7'!H140</f>
        <v>0</v>
      </c>
      <c r="C140" s="73">
        <v>0</v>
      </c>
      <c r="D140" s="74">
        <v>0</v>
      </c>
      <c r="E140" s="75">
        <v>0</v>
      </c>
      <c r="F140" s="72">
        <v>0</v>
      </c>
      <c r="G140" s="170">
        <v>0</v>
      </c>
      <c r="H140" s="49">
        <f>+(Table110[[#This Row],[OPENING ]]+Table110[[#This Row],[RECEIPTS]]+Table110[[#This Row],[RETURNS]])-(Table110[[#This Row],[EXCHANGED]]+Table110[[#This Row],[SALES]]+Table110[[#This Row],[ISSUES]])</f>
        <v>0</v>
      </c>
      <c r="I140" s="73"/>
      <c r="J140" s="76">
        <f t="shared" si="69"/>
        <v>0</v>
      </c>
      <c r="K140" s="48">
        <f>+'DAY7'!K140+'DAY8'!C140</f>
        <v>0</v>
      </c>
      <c r="L140" s="49">
        <f>+'DAY7'!L140+'DAY8'!D140</f>
        <v>0</v>
      </c>
      <c r="M140" s="50">
        <f>+'DAY7'!M140+'DAY8'!E140</f>
        <v>0</v>
      </c>
      <c r="N140" s="47">
        <f>+'DAY7'!N140+'DAY8'!F140</f>
        <v>0</v>
      </c>
      <c r="O140" s="163">
        <f>+'DAY7'!O140+'DAY8'!G140</f>
        <v>0</v>
      </c>
      <c r="P140" s="48">
        <f t="shared" si="70"/>
        <v>0</v>
      </c>
      <c r="Q140" s="49">
        <f t="shared" si="71"/>
        <v>0</v>
      </c>
      <c r="R140" s="50">
        <f t="shared" si="72"/>
        <v>0</v>
      </c>
      <c r="S140" s="47">
        <f t="shared" si="73"/>
        <v>0</v>
      </c>
      <c r="T140" s="163">
        <f t="shared" si="74"/>
        <v>0</v>
      </c>
      <c r="U140" s="92">
        <f t="shared" si="75"/>
        <v>0</v>
      </c>
    </row>
    <row r="141" spans="1:21" x14ac:dyDescent="0.25">
      <c r="A141" s="308" t="s">
        <v>170</v>
      </c>
      <c r="B141" s="47">
        <f>'DAY7'!H141</f>
        <v>115.5</v>
      </c>
      <c r="C141" s="73">
        <v>0</v>
      </c>
      <c r="D141" s="74">
        <v>0</v>
      </c>
      <c r="E141" s="75">
        <v>0</v>
      </c>
      <c r="F141" s="72">
        <v>0</v>
      </c>
      <c r="G141" s="170">
        <v>0</v>
      </c>
      <c r="H141" s="49">
        <f>+(Table110[[#This Row],[OPENING ]]+Table110[[#This Row],[RECEIPTS]]+Table110[[#This Row],[RETURNS]])-(Table110[[#This Row],[EXCHANGED]]+Table110[[#This Row],[SALES]]+Table110[[#This Row],[ISSUES]])</f>
        <v>115.5</v>
      </c>
      <c r="I141" s="73">
        <v>115.5</v>
      </c>
      <c r="J141" s="76">
        <f t="shared" si="69"/>
        <v>0</v>
      </c>
      <c r="K141" s="48">
        <f>+'DAY7'!K141+'DAY8'!C141</f>
        <v>0</v>
      </c>
      <c r="L141" s="49">
        <f>+'DAY7'!L141+'DAY8'!D141</f>
        <v>0</v>
      </c>
      <c r="M141" s="50">
        <f>+'DAY7'!M141+'DAY8'!E141</f>
        <v>0</v>
      </c>
      <c r="N141" s="47">
        <f>+'DAY7'!N141+'DAY8'!F141</f>
        <v>0</v>
      </c>
      <c r="O141" s="163">
        <f>+'DAY7'!O141+'DAY8'!G141</f>
        <v>0</v>
      </c>
      <c r="P141" s="48">
        <f t="shared" si="70"/>
        <v>0</v>
      </c>
      <c r="Q141" s="49">
        <f t="shared" si="71"/>
        <v>0</v>
      </c>
      <c r="R141" s="50">
        <f t="shared" si="72"/>
        <v>0</v>
      </c>
      <c r="S141" s="47">
        <f t="shared" si="73"/>
        <v>0</v>
      </c>
      <c r="T141" s="163">
        <f t="shared" si="74"/>
        <v>0</v>
      </c>
      <c r="U141" s="92">
        <f t="shared" si="75"/>
        <v>0</v>
      </c>
    </row>
    <row r="142" spans="1:21" x14ac:dyDescent="0.25">
      <c r="A142" s="308" t="s">
        <v>171</v>
      </c>
      <c r="B142" s="47">
        <f>'DAY7'!H142</f>
        <v>81.5</v>
      </c>
      <c r="C142" s="73">
        <v>0</v>
      </c>
      <c r="D142" s="74">
        <v>0</v>
      </c>
      <c r="E142" s="75">
        <v>0</v>
      </c>
      <c r="F142" s="72">
        <v>0</v>
      </c>
      <c r="G142" s="170">
        <v>0</v>
      </c>
      <c r="H142" s="49">
        <f>+(Table110[[#This Row],[OPENING ]]+Table110[[#This Row],[RECEIPTS]]+Table110[[#This Row],[RETURNS]])-(Table110[[#This Row],[EXCHANGED]]+Table110[[#This Row],[SALES]]+Table110[[#This Row],[ISSUES]])</f>
        <v>81.5</v>
      </c>
      <c r="I142" s="73">
        <v>81.5</v>
      </c>
      <c r="J142" s="76">
        <f t="shared" si="69"/>
        <v>0</v>
      </c>
      <c r="K142" s="48">
        <f>+'DAY7'!K142+'DAY8'!C142</f>
        <v>0</v>
      </c>
      <c r="L142" s="49">
        <f>+'DAY7'!L142+'DAY8'!D142</f>
        <v>15.2</v>
      </c>
      <c r="M142" s="50">
        <f>+'DAY7'!M142+'DAY8'!E142</f>
        <v>0</v>
      </c>
      <c r="N142" s="47">
        <f>+'DAY7'!N142+'DAY8'!F142</f>
        <v>0</v>
      </c>
      <c r="O142" s="163">
        <f>+'DAY7'!O142+'DAY8'!G142</f>
        <v>0</v>
      </c>
      <c r="P142" s="48">
        <f t="shared" si="70"/>
        <v>0</v>
      </c>
      <c r="Q142" s="49">
        <f t="shared" si="71"/>
        <v>1.9</v>
      </c>
      <c r="R142" s="50">
        <f t="shared" si="72"/>
        <v>0</v>
      </c>
      <c r="S142" s="47">
        <f t="shared" si="73"/>
        <v>0</v>
      </c>
      <c r="T142" s="163">
        <f t="shared" si="74"/>
        <v>0</v>
      </c>
      <c r="U142" s="92">
        <f t="shared" si="75"/>
        <v>42.894736842105267</v>
      </c>
    </row>
    <row r="143" spans="1:21" x14ac:dyDescent="0.25">
      <c r="A143" s="308" t="s">
        <v>180</v>
      </c>
      <c r="B143" s="47">
        <f>'DAY7'!H143</f>
        <v>15.2</v>
      </c>
      <c r="C143" s="73">
        <v>0</v>
      </c>
      <c r="D143" s="74">
        <v>0</v>
      </c>
      <c r="E143" s="75">
        <v>0</v>
      </c>
      <c r="F143" s="72">
        <v>0</v>
      </c>
      <c r="G143" s="170">
        <v>0</v>
      </c>
      <c r="H143" s="49">
        <f>+(Table110[[#This Row],[OPENING ]]+Table110[[#This Row],[RECEIPTS]]+Table110[[#This Row],[RETURNS]])-(Table110[[#This Row],[EXCHANGED]]+Table110[[#This Row],[SALES]]+Table110[[#This Row],[ISSUES]])</f>
        <v>15.2</v>
      </c>
      <c r="I143" s="73">
        <v>15.2</v>
      </c>
      <c r="J143" s="76">
        <f t="shared" si="69"/>
        <v>0</v>
      </c>
      <c r="K143" s="48">
        <f>+'DAY7'!K143+'DAY8'!C143</f>
        <v>0</v>
      </c>
      <c r="L143" s="49">
        <f>+'DAY7'!L143+'DAY8'!D143</f>
        <v>0</v>
      </c>
      <c r="M143" s="50">
        <f>+'DAY7'!M143+'DAY8'!E143</f>
        <v>0</v>
      </c>
      <c r="N143" s="47">
        <f>+'DAY7'!N143+'DAY8'!F143</f>
        <v>0</v>
      </c>
      <c r="O143" s="163">
        <f>+'DAY7'!O143+'DAY8'!G143</f>
        <v>0</v>
      </c>
      <c r="P143" s="48">
        <f t="shared" si="70"/>
        <v>0</v>
      </c>
      <c r="Q143" s="49">
        <f t="shared" si="71"/>
        <v>0</v>
      </c>
      <c r="R143" s="50">
        <f t="shared" si="72"/>
        <v>0</v>
      </c>
      <c r="S143" s="47">
        <f t="shared" si="73"/>
        <v>0</v>
      </c>
      <c r="T143" s="163">
        <f t="shared" si="74"/>
        <v>0</v>
      </c>
      <c r="U143" s="92">
        <f t="shared" si="75"/>
        <v>0</v>
      </c>
    </row>
    <row r="144" spans="1:21" x14ac:dyDescent="0.25">
      <c r="A144" s="308" t="s">
        <v>113</v>
      </c>
      <c r="B144" s="47">
        <f>'DAY7'!H144</f>
        <v>0</v>
      </c>
      <c r="C144" s="73">
        <v>0</v>
      </c>
      <c r="D144" s="74">
        <v>0</v>
      </c>
      <c r="E144" s="75">
        <v>0</v>
      </c>
      <c r="F144" s="72">
        <v>0</v>
      </c>
      <c r="G144" s="170">
        <v>0</v>
      </c>
      <c r="H144" s="49">
        <f>+(Table110[[#This Row],[OPENING ]]+Table110[[#This Row],[RECEIPTS]]+Table110[[#This Row],[RETURNS]])-(Table110[[#This Row],[EXCHANGED]]+Table110[[#This Row],[SALES]]+Table110[[#This Row],[ISSUES]])</f>
        <v>0</v>
      </c>
      <c r="I144" s="73"/>
      <c r="J144" s="76">
        <f t="shared" si="69"/>
        <v>0</v>
      </c>
      <c r="K144" s="48">
        <f>+'DAY7'!K144+'DAY8'!C144</f>
        <v>0</v>
      </c>
      <c r="L144" s="49">
        <f>+'DAY7'!L144+'DAY8'!D144</f>
        <v>0</v>
      </c>
      <c r="M144" s="50">
        <f>+'DAY7'!M144+'DAY8'!E144</f>
        <v>0</v>
      </c>
      <c r="N144" s="47">
        <f>+'DAY7'!N144+'DAY8'!F144</f>
        <v>0</v>
      </c>
      <c r="O144" s="163">
        <f>+'DAY7'!O144+'DAY8'!G144</f>
        <v>0</v>
      </c>
      <c r="P144" s="48">
        <f t="shared" si="70"/>
        <v>0</v>
      </c>
      <c r="Q144" s="49">
        <f t="shared" si="71"/>
        <v>0</v>
      </c>
      <c r="R144" s="50">
        <f t="shared" si="72"/>
        <v>0</v>
      </c>
      <c r="S144" s="47">
        <f t="shared" si="73"/>
        <v>0</v>
      </c>
      <c r="T144" s="163">
        <f t="shared" si="74"/>
        <v>0</v>
      </c>
      <c r="U144" s="92">
        <f t="shared" si="75"/>
        <v>0</v>
      </c>
    </row>
    <row r="145" spans="1:21" x14ac:dyDescent="0.25">
      <c r="A145" s="308"/>
      <c r="B145" s="47">
        <f>'DAY7'!H145</f>
        <v>0</v>
      </c>
      <c r="C145" s="73">
        <v>0</v>
      </c>
      <c r="D145" s="74">
        <v>0</v>
      </c>
      <c r="E145" s="75">
        <v>0</v>
      </c>
      <c r="F145" s="72">
        <v>0</v>
      </c>
      <c r="G145" s="170">
        <v>0</v>
      </c>
      <c r="H145" s="49">
        <f>+(Table110[[#This Row],[OPENING ]]+Table110[[#This Row],[RECEIPTS]]+Table110[[#This Row],[RETURNS]])-(Table110[[#This Row],[EXCHANGED]]+Table110[[#This Row],[SALES]]+Table110[[#This Row],[ISSUES]])</f>
        <v>0</v>
      </c>
      <c r="I145" s="73"/>
      <c r="J145" s="76">
        <f t="shared" si="69"/>
        <v>0</v>
      </c>
      <c r="K145" s="48">
        <f>+'DAY7'!K145+'DAY8'!C145</f>
        <v>0</v>
      </c>
      <c r="L145" s="49">
        <f>+'DAY7'!L145+'DAY8'!D145</f>
        <v>0</v>
      </c>
      <c r="M145" s="50">
        <f>+'DAY7'!M145+'DAY8'!E145</f>
        <v>0</v>
      </c>
      <c r="N145" s="47">
        <f>+'DAY7'!N145+'DAY8'!F145</f>
        <v>0</v>
      </c>
      <c r="O145" s="163">
        <f>+'DAY7'!O145+'DAY8'!G145</f>
        <v>0</v>
      </c>
      <c r="P145" s="48">
        <f t="shared" si="70"/>
        <v>0</v>
      </c>
      <c r="Q145" s="49">
        <f t="shared" si="71"/>
        <v>0</v>
      </c>
      <c r="R145" s="50">
        <f t="shared" si="72"/>
        <v>0</v>
      </c>
      <c r="S145" s="47">
        <f t="shared" si="73"/>
        <v>0</v>
      </c>
      <c r="T145" s="163">
        <f t="shared" si="74"/>
        <v>0</v>
      </c>
      <c r="U145" s="92">
        <f t="shared" si="75"/>
        <v>0</v>
      </c>
    </row>
    <row r="146" spans="1:21" x14ac:dyDescent="0.25">
      <c r="A146" s="308" t="s">
        <v>145</v>
      </c>
      <c r="B146" s="47">
        <f>'DAY7'!H146</f>
        <v>0</v>
      </c>
      <c r="C146" s="73">
        <v>0</v>
      </c>
      <c r="D146" s="74">
        <v>0</v>
      </c>
      <c r="E146" s="75">
        <v>0</v>
      </c>
      <c r="F146" s="72">
        <v>0</v>
      </c>
      <c r="G146" s="170">
        <v>0</v>
      </c>
      <c r="H146" s="49">
        <f>+(Table110[[#This Row],[OPENING ]]+Table110[[#This Row],[RECEIPTS]]+Table110[[#This Row],[RETURNS]])-(Table110[[#This Row],[EXCHANGED]]+Table110[[#This Row],[SALES]]+Table110[[#This Row],[ISSUES]])</f>
        <v>0</v>
      </c>
      <c r="I146" s="73"/>
      <c r="J146" s="76">
        <f t="shared" si="69"/>
        <v>0</v>
      </c>
      <c r="K146" s="48">
        <f>+'DAY7'!K146+'DAY8'!C146</f>
        <v>0</v>
      </c>
      <c r="L146" s="49">
        <f>+'DAY7'!L146+'DAY8'!D146</f>
        <v>0</v>
      </c>
      <c r="M146" s="50">
        <f>+'DAY7'!M146+'DAY8'!E146</f>
        <v>0</v>
      </c>
      <c r="N146" s="47">
        <f>+'DAY7'!N146+'DAY8'!F146</f>
        <v>0</v>
      </c>
      <c r="O146" s="163">
        <f>+'DAY7'!O146+'DAY8'!G146</f>
        <v>0</v>
      </c>
      <c r="P146" s="48">
        <f t="shared" si="70"/>
        <v>0</v>
      </c>
      <c r="Q146" s="49">
        <f t="shared" si="71"/>
        <v>0</v>
      </c>
      <c r="R146" s="50">
        <f t="shared" si="72"/>
        <v>0</v>
      </c>
      <c r="S146" s="47">
        <f t="shared" si="73"/>
        <v>0</v>
      </c>
      <c r="T146" s="163">
        <f t="shared" si="74"/>
        <v>0</v>
      </c>
      <c r="U146" s="92">
        <f t="shared" si="75"/>
        <v>0</v>
      </c>
    </row>
    <row r="147" spans="1:21" x14ac:dyDescent="0.25">
      <c r="A147" s="308" t="s">
        <v>162</v>
      </c>
      <c r="B147" s="47">
        <f>'DAY7'!H147</f>
        <v>0</v>
      </c>
      <c r="C147" s="73">
        <v>0</v>
      </c>
      <c r="D147" s="74">
        <v>0</v>
      </c>
      <c r="E147" s="75">
        <v>0</v>
      </c>
      <c r="F147" s="72">
        <v>0</v>
      </c>
      <c r="G147" s="170">
        <v>0</v>
      </c>
      <c r="H147" s="49">
        <f>+(Table110[[#This Row],[OPENING ]]+Table110[[#This Row],[RECEIPTS]]+Table110[[#This Row],[RETURNS]])-(Table110[[#This Row],[EXCHANGED]]+Table110[[#This Row],[SALES]]+Table110[[#This Row],[ISSUES]])</f>
        <v>0</v>
      </c>
      <c r="I147" s="73"/>
      <c r="J147" s="76">
        <f t="shared" si="69"/>
        <v>0</v>
      </c>
      <c r="K147" s="48">
        <f>+'DAY7'!K147+'DAY8'!C147</f>
        <v>0</v>
      </c>
      <c r="L147" s="49">
        <f>+'DAY7'!L147+'DAY8'!D147</f>
        <v>0</v>
      </c>
      <c r="M147" s="50">
        <f>+'DAY7'!M147+'DAY8'!E147</f>
        <v>0</v>
      </c>
      <c r="N147" s="47">
        <f>+'DAY7'!N147+'DAY8'!F147</f>
        <v>0</v>
      </c>
      <c r="O147" s="163">
        <f>+'DAY7'!O147+'DAY8'!G147</f>
        <v>0</v>
      </c>
      <c r="P147" s="48">
        <f t="shared" si="70"/>
        <v>0</v>
      </c>
      <c r="Q147" s="49">
        <f t="shared" si="71"/>
        <v>0</v>
      </c>
      <c r="R147" s="50">
        <f t="shared" si="72"/>
        <v>0</v>
      </c>
      <c r="S147" s="47">
        <f t="shared" si="73"/>
        <v>0</v>
      </c>
      <c r="T147" s="163">
        <f t="shared" si="74"/>
        <v>0</v>
      </c>
      <c r="U147" s="92">
        <f t="shared" si="75"/>
        <v>0</v>
      </c>
    </row>
    <row r="148" spans="1:21" x14ac:dyDescent="0.25">
      <c r="A148" s="308" t="s">
        <v>149</v>
      </c>
      <c r="B148" s="47">
        <f>'DAY7'!H148</f>
        <v>49</v>
      </c>
      <c r="C148" s="73">
        <v>0</v>
      </c>
      <c r="D148" s="74">
        <v>0</v>
      </c>
      <c r="E148" s="75">
        <v>0</v>
      </c>
      <c r="F148" s="72">
        <v>0</v>
      </c>
      <c r="G148" s="170">
        <v>0</v>
      </c>
      <c r="H148" s="49">
        <f>+(Table110[[#This Row],[OPENING ]]+Table110[[#This Row],[RECEIPTS]]+Table110[[#This Row],[RETURNS]])-(Table110[[#This Row],[EXCHANGED]]+Table110[[#This Row],[SALES]]+Table110[[#This Row],[ISSUES]])</f>
        <v>49</v>
      </c>
      <c r="I148" s="73">
        <v>49</v>
      </c>
      <c r="J148" s="76">
        <f t="shared" si="69"/>
        <v>0</v>
      </c>
      <c r="K148" s="48">
        <f>+'DAY7'!K148+'DAY8'!C148</f>
        <v>0</v>
      </c>
      <c r="L148" s="49">
        <f>+'DAY7'!L148+'DAY8'!D148</f>
        <v>0</v>
      </c>
      <c r="M148" s="50">
        <f>+'DAY7'!M148+'DAY8'!E148</f>
        <v>0</v>
      </c>
      <c r="N148" s="47">
        <f>+'DAY7'!N148+'DAY8'!F148</f>
        <v>0</v>
      </c>
      <c r="O148" s="163">
        <f>+'DAY7'!O148+'DAY8'!G148</f>
        <v>0</v>
      </c>
      <c r="P148" s="48">
        <f t="shared" si="70"/>
        <v>0</v>
      </c>
      <c r="Q148" s="49">
        <f t="shared" si="71"/>
        <v>0</v>
      </c>
      <c r="R148" s="50">
        <f t="shared" si="72"/>
        <v>0</v>
      </c>
      <c r="S148" s="47">
        <f t="shared" si="73"/>
        <v>0</v>
      </c>
      <c r="T148" s="163">
        <f t="shared" si="74"/>
        <v>0</v>
      </c>
      <c r="U148" s="92">
        <f t="shared" si="75"/>
        <v>0</v>
      </c>
    </row>
    <row r="149" spans="1:21" x14ac:dyDescent="0.25">
      <c r="A149" s="308" t="s">
        <v>150</v>
      </c>
      <c r="B149" s="47">
        <f>'DAY7'!H149</f>
        <v>132</v>
      </c>
      <c r="C149" s="73">
        <v>0</v>
      </c>
      <c r="D149" s="74">
        <v>0</v>
      </c>
      <c r="E149" s="75">
        <v>0</v>
      </c>
      <c r="F149" s="72">
        <v>0</v>
      </c>
      <c r="G149" s="170">
        <v>0</v>
      </c>
      <c r="H149" s="49">
        <f>+(Table110[[#This Row],[OPENING ]]+Table110[[#This Row],[RECEIPTS]]+Table110[[#This Row],[RETURNS]])-(Table110[[#This Row],[EXCHANGED]]+Table110[[#This Row],[SALES]]+Table110[[#This Row],[ISSUES]])</f>
        <v>132</v>
      </c>
      <c r="I149" s="73">
        <v>132</v>
      </c>
      <c r="J149" s="76">
        <f t="shared" si="69"/>
        <v>0</v>
      </c>
      <c r="K149" s="48">
        <f>+'DAY7'!K149+'DAY8'!C149</f>
        <v>0</v>
      </c>
      <c r="L149" s="49">
        <f>+'DAY7'!L149+'DAY8'!D149</f>
        <v>0</v>
      </c>
      <c r="M149" s="50">
        <f>+'DAY7'!M149+'DAY8'!E149</f>
        <v>0</v>
      </c>
      <c r="N149" s="47">
        <f>+'DAY7'!N149+'DAY8'!F149</f>
        <v>0</v>
      </c>
      <c r="O149" s="163">
        <f>+'DAY7'!O149+'DAY8'!G149</f>
        <v>0</v>
      </c>
      <c r="P149" s="48">
        <f t="shared" si="70"/>
        <v>0</v>
      </c>
      <c r="Q149" s="49">
        <f t="shared" si="71"/>
        <v>0</v>
      </c>
      <c r="R149" s="50">
        <f t="shared" si="72"/>
        <v>0</v>
      </c>
      <c r="S149" s="47">
        <f t="shared" si="73"/>
        <v>0</v>
      </c>
      <c r="T149" s="163">
        <f t="shared" si="74"/>
        <v>0</v>
      </c>
      <c r="U149" s="92">
        <f t="shared" si="75"/>
        <v>0</v>
      </c>
    </row>
    <row r="150" spans="1:21" x14ac:dyDescent="0.25">
      <c r="A150" s="308" t="s">
        <v>151</v>
      </c>
      <c r="B150" s="47">
        <f>'DAY7'!H150</f>
        <v>0</v>
      </c>
      <c r="C150" s="73">
        <v>0</v>
      </c>
      <c r="D150" s="74">
        <v>0</v>
      </c>
      <c r="E150" s="75">
        <v>0</v>
      </c>
      <c r="F150" s="72">
        <v>0</v>
      </c>
      <c r="G150" s="170">
        <v>0</v>
      </c>
      <c r="H150" s="49">
        <f>+(Table110[[#This Row],[OPENING ]]+Table110[[#This Row],[RECEIPTS]]+Table110[[#This Row],[RETURNS]])-(Table110[[#This Row],[EXCHANGED]]+Table110[[#This Row],[SALES]]+Table110[[#This Row],[ISSUES]])</f>
        <v>0</v>
      </c>
      <c r="I150" s="73"/>
      <c r="J150" s="76">
        <f t="shared" si="69"/>
        <v>0</v>
      </c>
      <c r="K150" s="48">
        <f>+'DAY7'!K150+'DAY8'!C150</f>
        <v>0</v>
      </c>
      <c r="L150" s="49">
        <f>+'DAY7'!L150+'DAY8'!D150</f>
        <v>0</v>
      </c>
      <c r="M150" s="50">
        <f>+'DAY7'!M150+'DAY8'!E150</f>
        <v>0</v>
      </c>
      <c r="N150" s="47">
        <f>+'DAY7'!N150+'DAY8'!F150</f>
        <v>0</v>
      </c>
      <c r="O150" s="163">
        <f>+'DAY7'!O150+'DAY8'!G150</f>
        <v>0</v>
      </c>
      <c r="P150" s="48">
        <f t="shared" si="70"/>
        <v>0</v>
      </c>
      <c r="Q150" s="49">
        <f t="shared" si="71"/>
        <v>0</v>
      </c>
      <c r="R150" s="50">
        <f t="shared" si="72"/>
        <v>0</v>
      </c>
      <c r="S150" s="47">
        <f t="shared" si="73"/>
        <v>0</v>
      </c>
      <c r="T150" s="163">
        <f t="shared" si="74"/>
        <v>0</v>
      </c>
      <c r="U150" s="92">
        <f t="shared" si="75"/>
        <v>0</v>
      </c>
    </row>
    <row r="151" spans="1:21" x14ac:dyDescent="0.25">
      <c r="A151" s="308" t="s">
        <v>152</v>
      </c>
      <c r="B151" s="47">
        <f>'DAY7'!H151</f>
        <v>46</v>
      </c>
      <c r="C151" s="73">
        <v>0</v>
      </c>
      <c r="D151" s="74">
        <v>0</v>
      </c>
      <c r="E151" s="75">
        <v>0</v>
      </c>
      <c r="F151" s="72">
        <v>0</v>
      </c>
      <c r="G151" s="170">
        <v>0</v>
      </c>
      <c r="H151" s="49">
        <f>+(Table110[[#This Row],[OPENING ]]+Table110[[#This Row],[RECEIPTS]]+Table110[[#This Row],[RETURNS]])-(Table110[[#This Row],[EXCHANGED]]+Table110[[#This Row],[SALES]]+Table110[[#This Row],[ISSUES]])</f>
        <v>46</v>
      </c>
      <c r="I151" s="73">
        <v>46</v>
      </c>
      <c r="J151" s="76">
        <f t="shared" si="69"/>
        <v>0</v>
      </c>
      <c r="K151" s="48">
        <f>+'DAY7'!K151+'DAY8'!C151</f>
        <v>0</v>
      </c>
      <c r="L151" s="49">
        <f>+'DAY7'!L151+'DAY8'!D151</f>
        <v>0</v>
      </c>
      <c r="M151" s="50">
        <f>+'DAY7'!M151+'DAY8'!E151</f>
        <v>0</v>
      </c>
      <c r="N151" s="47">
        <f>+'DAY7'!N151+'DAY8'!F151</f>
        <v>0</v>
      </c>
      <c r="O151" s="163">
        <f>+'DAY7'!O151+'DAY8'!G151</f>
        <v>0</v>
      </c>
      <c r="P151" s="48">
        <f t="shared" si="70"/>
        <v>0</v>
      </c>
      <c r="Q151" s="49">
        <f t="shared" si="71"/>
        <v>0</v>
      </c>
      <c r="R151" s="50">
        <f t="shared" si="72"/>
        <v>0</v>
      </c>
      <c r="S151" s="47">
        <f t="shared" si="73"/>
        <v>0</v>
      </c>
      <c r="T151" s="163">
        <f t="shared" si="74"/>
        <v>0</v>
      </c>
      <c r="U151" s="92">
        <f t="shared" si="75"/>
        <v>0</v>
      </c>
    </row>
    <row r="152" spans="1:21" x14ac:dyDescent="0.25">
      <c r="A152" s="308"/>
      <c r="B152" s="47">
        <f>'DAY7'!H152</f>
        <v>0</v>
      </c>
      <c r="C152" s="73">
        <v>0</v>
      </c>
      <c r="D152" s="74">
        <v>0</v>
      </c>
      <c r="E152" s="75">
        <v>0</v>
      </c>
      <c r="F152" s="72">
        <v>0</v>
      </c>
      <c r="G152" s="170">
        <v>0</v>
      </c>
      <c r="H152" s="49">
        <f>+(Table110[[#This Row],[OPENING ]]+Table110[[#This Row],[RECEIPTS]]+Table110[[#This Row],[RETURNS]])-(Table110[[#This Row],[EXCHANGED]]+Table110[[#This Row],[SALES]]+Table110[[#This Row],[ISSUES]])</f>
        <v>0</v>
      </c>
      <c r="I152" s="73"/>
      <c r="J152" s="76">
        <f t="shared" si="69"/>
        <v>0</v>
      </c>
      <c r="K152" s="48">
        <f>+'DAY7'!K152+'DAY8'!C152</f>
        <v>0</v>
      </c>
      <c r="L152" s="49">
        <f>+'DAY7'!L152+'DAY8'!D152</f>
        <v>0</v>
      </c>
      <c r="M152" s="50">
        <f>+'DAY7'!M152+'DAY8'!E152</f>
        <v>0</v>
      </c>
      <c r="N152" s="47">
        <f>+'DAY7'!N152+'DAY8'!F152</f>
        <v>0</v>
      </c>
      <c r="O152" s="163">
        <f>+'DAY7'!O152+'DAY8'!G152</f>
        <v>0</v>
      </c>
      <c r="P152" s="48">
        <f t="shared" si="70"/>
        <v>0</v>
      </c>
      <c r="Q152" s="49">
        <f t="shared" si="71"/>
        <v>0</v>
      </c>
      <c r="R152" s="50">
        <f t="shared" si="72"/>
        <v>0</v>
      </c>
      <c r="S152" s="47">
        <f t="shared" si="73"/>
        <v>0</v>
      </c>
      <c r="T152" s="163">
        <f t="shared" si="74"/>
        <v>0</v>
      </c>
      <c r="U152" s="92">
        <f t="shared" si="75"/>
        <v>0</v>
      </c>
    </row>
    <row r="153" spans="1:21" x14ac:dyDescent="0.25">
      <c r="A153" s="308"/>
      <c r="B153" s="47">
        <f>'DAY7'!H153</f>
        <v>0</v>
      </c>
      <c r="C153" s="73">
        <v>0</v>
      </c>
      <c r="D153" s="74">
        <v>0</v>
      </c>
      <c r="E153" s="75">
        <v>0</v>
      </c>
      <c r="F153" s="72">
        <v>0</v>
      </c>
      <c r="G153" s="170">
        <v>0</v>
      </c>
      <c r="H153" s="49">
        <f>+(Table110[[#This Row],[OPENING ]]+Table110[[#This Row],[RECEIPTS]]+Table110[[#This Row],[RETURNS]])-(Table110[[#This Row],[EXCHANGED]]+Table110[[#This Row],[SALES]]+Table110[[#This Row],[ISSUES]])</f>
        <v>0</v>
      </c>
      <c r="I153" s="73"/>
      <c r="J153" s="76">
        <f t="shared" si="69"/>
        <v>0</v>
      </c>
      <c r="K153" s="48">
        <f>+'DAY7'!K153+'DAY8'!C153</f>
        <v>0</v>
      </c>
      <c r="L153" s="49">
        <f>+'DAY7'!L153+'DAY8'!D153</f>
        <v>0</v>
      </c>
      <c r="M153" s="50">
        <f>+'DAY7'!M153+'DAY8'!E153</f>
        <v>0</v>
      </c>
      <c r="N153" s="47">
        <f>+'DAY7'!N153+'DAY8'!F153</f>
        <v>0</v>
      </c>
      <c r="O153" s="163">
        <f>+'DAY7'!O153+'DAY8'!G153</f>
        <v>0</v>
      </c>
      <c r="P153" s="48">
        <f t="shared" si="70"/>
        <v>0</v>
      </c>
      <c r="Q153" s="49">
        <f t="shared" si="71"/>
        <v>0</v>
      </c>
      <c r="R153" s="50">
        <f t="shared" si="72"/>
        <v>0</v>
      </c>
      <c r="S153" s="47">
        <f t="shared" si="73"/>
        <v>0</v>
      </c>
      <c r="T153" s="163">
        <f t="shared" si="74"/>
        <v>0</v>
      </c>
      <c r="U153" s="92">
        <f t="shared" si="75"/>
        <v>0</v>
      </c>
    </row>
    <row r="154" spans="1:21" x14ac:dyDescent="0.25">
      <c r="A154" s="308"/>
      <c r="B154" s="47">
        <f>'DAY7'!H154</f>
        <v>0</v>
      </c>
      <c r="C154" s="73">
        <v>0</v>
      </c>
      <c r="D154" s="74">
        <v>0</v>
      </c>
      <c r="E154" s="75">
        <v>0</v>
      </c>
      <c r="F154" s="72">
        <v>0</v>
      </c>
      <c r="G154" s="170">
        <v>0</v>
      </c>
      <c r="H154" s="49">
        <f>+(Table110[[#This Row],[OPENING ]]+Table110[[#This Row],[RECEIPTS]]+Table110[[#This Row],[RETURNS]])-(Table110[[#This Row],[EXCHANGED]]+Table110[[#This Row],[SALES]]+Table110[[#This Row],[ISSUES]])</f>
        <v>0</v>
      </c>
      <c r="I154" s="73"/>
      <c r="J154" s="76">
        <f t="shared" si="69"/>
        <v>0</v>
      </c>
      <c r="K154" s="48">
        <f>+'DAY7'!K154+'DAY8'!C154</f>
        <v>0</v>
      </c>
      <c r="L154" s="49">
        <f>+'DAY7'!L154+'DAY8'!D154</f>
        <v>0</v>
      </c>
      <c r="M154" s="50">
        <f>+'DAY7'!M154+'DAY8'!E154</f>
        <v>0</v>
      </c>
      <c r="N154" s="47">
        <f>+'DAY7'!N154+'DAY8'!F154</f>
        <v>0</v>
      </c>
      <c r="O154" s="163">
        <f>+'DAY7'!O154+'DAY8'!G154</f>
        <v>0</v>
      </c>
      <c r="P154" s="48">
        <f t="shared" si="70"/>
        <v>0</v>
      </c>
      <c r="Q154" s="49">
        <f t="shared" si="71"/>
        <v>0</v>
      </c>
      <c r="R154" s="50">
        <f t="shared" si="72"/>
        <v>0</v>
      </c>
      <c r="S154" s="47">
        <f t="shared" si="73"/>
        <v>0</v>
      </c>
      <c r="T154" s="163">
        <f t="shared" si="74"/>
        <v>0</v>
      </c>
      <c r="U154" s="92">
        <f t="shared" si="75"/>
        <v>0</v>
      </c>
    </row>
    <row r="155" spans="1:21" x14ac:dyDescent="0.25">
      <c r="A155" s="308"/>
      <c r="B155" s="47">
        <f>'DAY7'!H155</f>
        <v>0</v>
      </c>
      <c r="C155" s="73">
        <v>0</v>
      </c>
      <c r="D155" s="74">
        <v>0</v>
      </c>
      <c r="E155" s="75">
        <v>0</v>
      </c>
      <c r="F155" s="72">
        <v>0</v>
      </c>
      <c r="G155" s="170">
        <v>0</v>
      </c>
      <c r="H155" s="49">
        <f>+(Table110[[#This Row],[OPENING ]]+Table110[[#This Row],[RECEIPTS]]+Table110[[#This Row],[RETURNS]])-(Table110[[#This Row],[EXCHANGED]]+Table110[[#This Row],[SALES]]+Table110[[#This Row],[ISSUES]])</f>
        <v>0</v>
      </c>
      <c r="I155" s="73"/>
      <c r="J155" s="76">
        <f t="shared" si="69"/>
        <v>0</v>
      </c>
      <c r="K155" s="48">
        <f>+'DAY7'!K155+'DAY8'!C155</f>
        <v>0</v>
      </c>
      <c r="L155" s="49">
        <f>+'DAY7'!L155+'DAY8'!D155</f>
        <v>0</v>
      </c>
      <c r="M155" s="50">
        <f>+'DAY7'!M155+'DAY8'!E155</f>
        <v>0</v>
      </c>
      <c r="N155" s="47">
        <f>+'DAY7'!N155+'DAY8'!F155</f>
        <v>0</v>
      </c>
      <c r="O155" s="163">
        <f>+'DAY7'!O155+'DAY8'!G155</f>
        <v>0</v>
      </c>
      <c r="P155" s="48">
        <f t="shared" si="70"/>
        <v>0</v>
      </c>
      <c r="Q155" s="49">
        <f t="shared" si="71"/>
        <v>0</v>
      </c>
      <c r="R155" s="50">
        <f t="shared" si="72"/>
        <v>0</v>
      </c>
      <c r="S155" s="47">
        <f t="shared" si="73"/>
        <v>0</v>
      </c>
      <c r="T155" s="163">
        <f t="shared" si="74"/>
        <v>0</v>
      </c>
      <c r="U155" s="92">
        <f t="shared" si="75"/>
        <v>0</v>
      </c>
    </row>
    <row r="156" spans="1:21" x14ac:dyDescent="0.25">
      <c r="A156" s="334"/>
      <c r="B156" s="47">
        <f>'DAY7'!H156</f>
        <v>0</v>
      </c>
      <c r="C156" s="73">
        <v>0</v>
      </c>
      <c r="D156" s="74">
        <v>0</v>
      </c>
      <c r="E156" s="75">
        <v>0</v>
      </c>
      <c r="F156" s="72">
        <v>0</v>
      </c>
      <c r="G156" s="170">
        <v>0</v>
      </c>
      <c r="H156" s="49">
        <f>+(Table110[[#This Row],[OPENING ]]+Table110[[#This Row],[RECEIPTS]]+Table110[[#This Row],[RETURNS]])-(Table110[[#This Row],[EXCHANGED]]+Table110[[#This Row],[SALES]]+Table110[[#This Row],[ISSUES]])</f>
        <v>0</v>
      </c>
      <c r="I156" s="73"/>
      <c r="J156" s="76">
        <f t="shared" si="69"/>
        <v>0</v>
      </c>
      <c r="K156" s="48">
        <f>+'DAY7'!K156+'DAY8'!C156</f>
        <v>0</v>
      </c>
      <c r="L156" s="49">
        <f>+'DAY7'!L156+'DAY8'!D156</f>
        <v>172.7</v>
      </c>
      <c r="M156" s="50">
        <f>+'DAY7'!M156+'DAY8'!E156</f>
        <v>0</v>
      </c>
      <c r="N156" s="47">
        <f>+'DAY7'!N156+'DAY8'!F156</f>
        <v>0</v>
      </c>
      <c r="O156" s="163">
        <f>+'DAY7'!O156+'DAY8'!G156</f>
        <v>3970.44</v>
      </c>
      <c r="P156" s="48">
        <f t="shared" si="70"/>
        <v>0</v>
      </c>
      <c r="Q156" s="49">
        <f t="shared" si="71"/>
        <v>21.587499999999999</v>
      </c>
      <c r="R156" s="50">
        <f t="shared" si="72"/>
        <v>0</v>
      </c>
      <c r="S156" s="47">
        <f t="shared" si="73"/>
        <v>0</v>
      </c>
      <c r="T156" s="163">
        <f t="shared" si="74"/>
        <v>496.30500000000001</v>
      </c>
      <c r="U156" s="92">
        <f t="shared" si="75"/>
        <v>0</v>
      </c>
    </row>
    <row r="157" spans="1:21" ht="17.25" thickBot="1" x14ac:dyDescent="0.35">
      <c r="A157" s="171" t="s">
        <v>58</v>
      </c>
      <c r="B157" s="155">
        <f>SUM(B118:B156)</f>
        <v>990.90000000000009</v>
      </c>
      <c r="C157" s="156">
        <f t="shared" ref="C157:U157" si="76">SUM(C118:C156)</f>
        <v>0</v>
      </c>
      <c r="D157" s="157">
        <f t="shared" si="76"/>
        <v>0</v>
      </c>
      <c r="E157" s="158">
        <f t="shared" si="76"/>
        <v>0</v>
      </c>
      <c r="F157" s="155">
        <f t="shared" si="76"/>
        <v>0</v>
      </c>
      <c r="G157" s="167">
        <f t="shared" si="76"/>
        <v>0</v>
      </c>
      <c r="H157" s="157">
        <f t="shared" si="76"/>
        <v>990.90000000000009</v>
      </c>
      <c r="I157" s="156">
        <f t="shared" si="76"/>
        <v>990.90000000000009</v>
      </c>
      <c r="J157" s="172">
        <f t="shared" si="76"/>
        <v>0</v>
      </c>
      <c r="K157" s="156">
        <f t="shared" si="76"/>
        <v>0</v>
      </c>
      <c r="L157" s="157">
        <f t="shared" si="76"/>
        <v>345.4</v>
      </c>
      <c r="M157" s="158">
        <f t="shared" si="76"/>
        <v>0</v>
      </c>
      <c r="N157" s="155">
        <f t="shared" si="76"/>
        <v>0</v>
      </c>
      <c r="O157" s="167">
        <f t="shared" si="76"/>
        <v>7940.88</v>
      </c>
      <c r="P157" s="156">
        <f t="shared" si="76"/>
        <v>0</v>
      </c>
      <c r="Q157" s="157">
        <f t="shared" si="76"/>
        <v>43.174999999999997</v>
      </c>
      <c r="R157" s="158">
        <f t="shared" si="76"/>
        <v>0</v>
      </c>
      <c r="S157" s="155">
        <f t="shared" si="76"/>
        <v>0</v>
      </c>
      <c r="T157" s="167">
        <f t="shared" si="76"/>
        <v>992.61</v>
      </c>
      <c r="U157" s="158">
        <f t="shared" si="76"/>
        <v>43.027184055456701</v>
      </c>
    </row>
    <row r="158" spans="1:21" ht="17.25" thickBot="1" x14ac:dyDescent="0.35">
      <c r="A158" s="85" t="s">
        <v>57</v>
      </c>
      <c r="B158" s="86">
        <f>B38+B73+B115+B157</f>
        <v>17191.620000000003</v>
      </c>
      <c r="C158" s="87">
        <f t="shared" ref="C158:U158" si="77">C38+C73+C115+C157</f>
        <v>0</v>
      </c>
      <c r="D158" s="88">
        <f t="shared" si="77"/>
        <v>0</v>
      </c>
      <c r="E158" s="89">
        <f t="shared" si="77"/>
        <v>0</v>
      </c>
      <c r="F158" s="86">
        <f t="shared" si="77"/>
        <v>0</v>
      </c>
      <c r="G158" s="164">
        <f t="shared" si="77"/>
        <v>180.4</v>
      </c>
      <c r="H158" s="88">
        <f t="shared" si="77"/>
        <v>17011.22</v>
      </c>
      <c r="I158" s="87">
        <f t="shared" si="77"/>
        <v>17011.22</v>
      </c>
      <c r="J158" s="90">
        <f t="shared" si="77"/>
        <v>-1.4210854715202004E-13</v>
      </c>
      <c r="K158" s="87">
        <f t="shared" si="77"/>
        <v>4122.3</v>
      </c>
      <c r="L158" s="88">
        <f t="shared" si="77"/>
        <v>838.7</v>
      </c>
      <c r="M158" s="89">
        <f t="shared" si="77"/>
        <v>0</v>
      </c>
      <c r="N158" s="86">
        <f t="shared" si="77"/>
        <v>0</v>
      </c>
      <c r="O158" s="164">
        <f t="shared" si="77"/>
        <v>12411.560000000001</v>
      </c>
      <c r="P158" s="87">
        <f t="shared" si="77"/>
        <v>515.28750000000002</v>
      </c>
      <c r="Q158" s="88">
        <f t="shared" si="77"/>
        <v>104.83750000000001</v>
      </c>
      <c r="R158" s="89">
        <f t="shared" si="77"/>
        <v>0</v>
      </c>
      <c r="S158" s="86">
        <f t="shared" si="77"/>
        <v>0</v>
      </c>
      <c r="T158" s="164">
        <f t="shared" si="77"/>
        <v>1551.4450000000002</v>
      </c>
      <c r="U158" s="89">
        <f t="shared" si="77"/>
        <v>297.3139259943988</v>
      </c>
    </row>
  </sheetData>
  <conditionalFormatting sqref="I116:I156 I1:I37 I74:I114 I39:I72">
    <cfRule type="dataBar" priority="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{BDFCB829-68F6-44DE-9847-8C09B8A60E4E}</x14:id>
        </ext>
      </extLst>
    </cfRule>
  </conditionalFormatting>
  <pageMargins left="0.7" right="0.7" top="0.75" bottom="0.75" header="0.3" footer="0.3"/>
  <pageSetup orientation="portrait" r:id="rId1"/>
  <ignoredErrors>
    <ignoredError sqref="U3" calculatedColumn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FCB829-68F6-44DE-9847-8C09B8A60E4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I116:I156 I1:I37 I74:I114 I39:I72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A377-67AA-4770-9420-85C78D6639E2}">
  <dimension ref="A1:U158"/>
  <sheetViews>
    <sheetView topLeftCell="A151" zoomScaleNormal="100" workbookViewId="0">
      <selection activeCell="H124" sqref="H124:H125"/>
    </sheetView>
  </sheetViews>
  <sheetFormatPr defaultRowHeight="15" x14ac:dyDescent="0.25"/>
  <cols>
    <col min="1" max="1" width="45.140625" customWidth="1"/>
    <col min="2" max="2" width="16.42578125" customWidth="1"/>
    <col min="3" max="3" width="11.7109375" style="6" customWidth="1"/>
    <col min="4" max="4" width="8.85546875" style="2" bestFit="1" customWidth="1"/>
    <col min="5" max="5" width="10.5703125" style="3" customWidth="1"/>
    <col min="6" max="6" width="10.7109375" customWidth="1"/>
    <col min="7" max="7" width="10.85546875" style="168" customWidth="1"/>
    <col min="8" max="8" width="15.42578125" style="2" customWidth="1"/>
    <col min="9" max="9" width="15" style="6" customWidth="1"/>
    <col min="10" max="10" width="11.28515625" style="4" customWidth="1"/>
    <col min="11" max="11" width="11.42578125" style="6" customWidth="1"/>
    <col min="12" max="12" width="10" style="2" customWidth="1"/>
    <col min="13" max="13" width="9.85546875" style="3" customWidth="1"/>
    <col min="15" max="15" width="9.140625" style="168"/>
    <col min="16" max="16" width="9.140625" style="6"/>
    <col min="17" max="17" width="9.140625" style="2"/>
    <col min="18" max="18" width="9.140625" style="3"/>
    <col min="20" max="20" width="9.140625" style="168"/>
    <col min="21" max="21" width="9.140625" style="3"/>
  </cols>
  <sheetData>
    <row r="1" spans="1:21" ht="15.75" thickBot="1" x14ac:dyDescent="0.3">
      <c r="A1" s="12" t="s">
        <v>73</v>
      </c>
      <c r="B1" s="13"/>
      <c r="C1" s="14"/>
      <c r="D1" s="15"/>
      <c r="E1" s="16"/>
      <c r="F1" s="17"/>
      <c r="G1" s="230"/>
      <c r="H1" s="220"/>
      <c r="I1" s="12"/>
      <c r="J1" s="20"/>
      <c r="K1" s="12"/>
      <c r="L1" s="21"/>
      <c r="M1" s="22"/>
      <c r="N1" s="23"/>
      <c r="O1" s="159"/>
      <c r="P1" s="12"/>
      <c r="Q1" s="21"/>
      <c r="R1" s="22"/>
      <c r="S1" s="23"/>
      <c r="T1" s="159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161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160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160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161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161" t="s">
        <v>9</v>
      </c>
      <c r="P3" s="27" t="s">
        <v>10</v>
      </c>
      <c r="Q3" s="28" t="s">
        <v>10</v>
      </c>
      <c r="R3" s="29" t="s">
        <v>10</v>
      </c>
      <c r="S3" s="30"/>
      <c r="T3" s="161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162"/>
      <c r="H4" s="43"/>
      <c r="I4" s="42"/>
      <c r="J4" s="45"/>
      <c r="K4" s="42"/>
      <c r="L4" s="43"/>
      <c r="M4" s="44"/>
      <c r="N4" s="41"/>
      <c r="O4" s="162"/>
      <c r="P4" s="42"/>
      <c r="Q4" s="43"/>
      <c r="R4" s="44"/>
      <c r="S4" s="41"/>
      <c r="T4" s="162"/>
      <c r="U4" s="46"/>
    </row>
    <row r="5" spans="1:21" x14ac:dyDescent="0.25">
      <c r="A5" s="189"/>
      <c r="B5" s="47">
        <f>'DAY8'!H5</f>
        <v>0</v>
      </c>
      <c r="C5" s="48">
        <v>0</v>
      </c>
      <c r="D5" s="49">
        <v>0</v>
      </c>
      <c r="E5" s="50">
        <v>0</v>
      </c>
      <c r="F5" s="47">
        <v>0</v>
      </c>
      <c r="G5" s="163">
        <v>0</v>
      </c>
      <c r="H5" s="49">
        <f>+(Table111[[#This Row],[OPENING ]]+Table111[[#This Row],[RECEIPTS]]+Table111[[#This Row],[RETURNS]])-(Table111[[#This Row],[EXCHANGED]]+Table111[[#This Row],[SALES]]+Table111[[#This Row],[ISSUES]])</f>
        <v>0</v>
      </c>
      <c r="I5" s="48">
        <v>0</v>
      </c>
      <c r="J5" s="51">
        <f t="shared" ref="J5:J131" si="0">+I5-H5</f>
        <v>0</v>
      </c>
      <c r="K5" s="48">
        <f>+'DAY8'!K5+'DAY9'!C5</f>
        <v>0</v>
      </c>
      <c r="L5" s="49">
        <f>+'DAY8'!L5+'DAY9'!D5</f>
        <v>0</v>
      </c>
      <c r="M5" s="50">
        <f>+'DAY8'!M5+'DAY9'!E5</f>
        <v>0</v>
      </c>
      <c r="N5" s="47">
        <f>+'DAY8'!N5+'DAY9'!F5</f>
        <v>0</v>
      </c>
      <c r="O5" s="163">
        <f>+'DAY8'!O5+'DAY9'!G5</f>
        <v>0</v>
      </c>
      <c r="P5" s="48">
        <f>+K5/9</f>
        <v>0</v>
      </c>
      <c r="Q5" s="49">
        <f>+L5/9</f>
        <v>0</v>
      </c>
      <c r="R5" s="50">
        <f>+M5/9</f>
        <v>0</v>
      </c>
      <c r="S5" s="47">
        <f>+N5/9</f>
        <v>0</v>
      </c>
      <c r="T5" s="163">
        <f>+O5/9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'DAY8'!H6</f>
        <v>0</v>
      </c>
      <c r="C6" s="48">
        <v>0</v>
      </c>
      <c r="D6" s="49">
        <v>0</v>
      </c>
      <c r="E6" s="50">
        <v>0</v>
      </c>
      <c r="F6" s="47">
        <v>0</v>
      </c>
      <c r="G6" s="163">
        <v>0</v>
      </c>
      <c r="H6" s="49">
        <f>+(Table111[[#This Row],[OPENING ]]+Table111[[#This Row],[RECEIPTS]]+Table111[[#This Row],[RETURNS]])-(Table111[[#This Row],[EXCHANGED]]+Table111[[#This Row],[SALES]]+Table111[[#This Row],[ISSUES]])</f>
        <v>0</v>
      </c>
      <c r="I6" s="48">
        <v>0</v>
      </c>
      <c r="J6" s="51">
        <f t="shared" si="0"/>
        <v>0</v>
      </c>
      <c r="K6" s="48">
        <f>+'DAY8'!K6+'DAY9'!C6</f>
        <v>0</v>
      </c>
      <c r="L6" s="49">
        <f>+'DAY8'!L6+'DAY9'!D6</f>
        <v>0</v>
      </c>
      <c r="M6" s="50">
        <f>+'DAY8'!M6+'DAY9'!E6</f>
        <v>0</v>
      </c>
      <c r="N6" s="47">
        <f>+'DAY8'!N6+'DAY9'!F6</f>
        <v>0</v>
      </c>
      <c r="O6" s="163">
        <f>+'DAY8'!O6+'DAY9'!G6</f>
        <v>0</v>
      </c>
      <c r="P6" s="48">
        <f t="shared" ref="P6:P26" si="2">+K6/9</f>
        <v>0</v>
      </c>
      <c r="Q6" s="49">
        <f t="shared" ref="Q6:Q26" si="3">+L6/9</f>
        <v>0</v>
      </c>
      <c r="R6" s="50">
        <f t="shared" ref="R6:R26" si="4">+M6/9</f>
        <v>0</v>
      </c>
      <c r="S6" s="47">
        <f t="shared" ref="S6:S26" si="5">+N6/9</f>
        <v>0</v>
      </c>
      <c r="T6" s="163">
        <f t="shared" ref="T6:T26" si="6">+O6/9</f>
        <v>0</v>
      </c>
      <c r="U6" s="52">
        <f t="shared" si="1"/>
        <v>0</v>
      </c>
    </row>
    <row r="7" spans="1:21" x14ac:dyDescent="0.25">
      <c r="A7" s="189"/>
      <c r="B7" s="47">
        <f>'DAY8'!H7</f>
        <v>0</v>
      </c>
      <c r="C7" s="48">
        <v>0</v>
      </c>
      <c r="D7" s="49">
        <v>0</v>
      </c>
      <c r="E7" s="50">
        <v>0</v>
      </c>
      <c r="F7" s="47">
        <v>0</v>
      </c>
      <c r="G7" s="163">
        <v>0</v>
      </c>
      <c r="H7" s="49">
        <f>+(Table111[[#This Row],[OPENING ]]+Table111[[#This Row],[RECEIPTS]]+Table111[[#This Row],[RETURNS]])-(Table111[[#This Row],[EXCHANGED]]+Table111[[#This Row],[SALES]]+Table111[[#This Row],[ISSUES]])</f>
        <v>0</v>
      </c>
      <c r="I7" s="48">
        <v>0</v>
      </c>
      <c r="J7" s="51">
        <f t="shared" si="0"/>
        <v>0</v>
      </c>
      <c r="K7" s="48">
        <f>+'DAY8'!K7+'DAY9'!C7</f>
        <v>0</v>
      </c>
      <c r="L7" s="49">
        <f>+'DAY8'!L7+'DAY9'!D7</f>
        <v>0</v>
      </c>
      <c r="M7" s="50">
        <f>+'DAY8'!M7+'DAY9'!E7</f>
        <v>0</v>
      </c>
      <c r="N7" s="47">
        <f>+'DAY8'!N7+'DAY9'!F7</f>
        <v>0</v>
      </c>
      <c r="O7" s="163">
        <f>+'DAY8'!O7+'DAY9'!G7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163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'DAY8'!H8</f>
        <v>8.5</v>
      </c>
      <c r="C8" s="48">
        <v>0</v>
      </c>
      <c r="D8" s="49">
        <v>0</v>
      </c>
      <c r="E8" s="50">
        <v>0</v>
      </c>
      <c r="F8" s="47">
        <v>0</v>
      </c>
      <c r="G8" s="163">
        <v>0</v>
      </c>
      <c r="H8" s="49">
        <f>+(Table111[[#This Row],[OPENING ]]+Table111[[#This Row],[RECEIPTS]]+Table111[[#This Row],[RETURNS]])-(Table111[[#This Row],[EXCHANGED]]+Table111[[#This Row],[SALES]]+Table111[[#This Row],[ISSUES]])</f>
        <v>8.5</v>
      </c>
      <c r="I8" s="48"/>
      <c r="J8" s="51">
        <f t="shared" si="0"/>
        <v>-8.5</v>
      </c>
      <c r="K8" s="48">
        <f>+'DAY8'!K8+'DAY9'!C8</f>
        <v>0</v>
      </c>
      <c r="L8" s="49">
        <f>+'DAY8'!L8+'DAY9'!D8</f>
        <v>0</v>
      </c>
      <c r="M8" s="50">
        <f>+'DAY8'!M8+'DAY9'!E8</f>
        <v>0</v>
      </c>
      <c r="N8" s="47">
        <f>+'DAY8'!N8+'DAY9'!F8</f>
        <v>0</v>
      </c>
      <c r="O8" s="163">
        <f>+'DAY8'!O8+'DAY9'!G8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163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'DAY8'!H9</f>
        <v>15</v>
      </c>
      <c r="C9" s="48">
        <v>0</v>
      </c>
      <c r="D9" s="49">
        <v>0</v>
      </c>
      <c r="E9" s="50">
        <v>0</v>
      </c>
      <c r="F9" s="47">
        <v>0</v>
      </c>
      <c r="G9" s="163">
        <v>0</v>
      </c>
      <c r="H9" s="49">
        <f>+(Table111[[#This Row],[OPENING ]]+Table111[[#This Row],[RECEIPTS]]+Table111[[#This Row],[RETURNS]])-(Table111[[#This Row],[EXCHANGED]]+Table111[[#This Row],[SALES]]+Table111[[#This Row],[ISSUES]])</f>
        <v>15</v>
      </c>
      <c r="I9" s="48"/>
      <c r="J9" s="51">
        <f t="shared" si="0"/>
        <v>-15</v>
      </c>
      <c r="K9" s="48">
        <f>+'DAY8'!K9+'DAY9'!C9</f>
        <v>0</v>
      </c>
      <c r="L9" s="49">
        <f>+'DAY8'!L9+'DAY9'!D9</f>
        <v>0</v>
      </c>
      <c r="M9" s="50">
        <f>+'DAY8'!M9+'DAY9'!E9</f>
        <v>0</v>
      </c>
      <c r="N9" s="47">
        <f>+'DAY8'!N9+'DAY9'!F9</f>
        <v>0</v>
      </c>
      <c r="O9" s="163">
        <f>+'DAY8'!O9+'DAY9'!G9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163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'DAY8'!H10</f>
        <v>18</v>
      </c>
      <c r="C10" s="48">
        <v>0</v>
      </c>
      <c r="D10" s="49">
        <v>0</v>
      </c>
      <c r="E10" s="50">
        <v>0</v>
      </c>
      <c r="F10" s="47">
        <v>0</v>
      </c>
      <c r="G10" s="163">
        <v>0</v>
      </c>
      <c r="H10" s="49">
        <f>+(Table111[[#This Row],[OPENING ]]+Table111[[#This Row],[RECEIPTS]]+Table111[[#This Row],[RETURNS]])-(Table111[[#This Row],[EXCHANGED]]+Table111[[#This Row],[SALES]]+Table111[[#This Row],[ISSUES]])</f>
        <v>18</v>
      </c>
      <c r="I10" s="48"/>
      <c r="J10" s="51">
        <f t="shared" si="0"/>
        <v>-18</v>
      </c>
      <c r="K10" s="48">
        <f>+'DAY8'!K10+'DAY9'!C10</f>
        <v>0</v>
      </c>
      <c r="L10" s="49">
        <f>+'DAY8'!L10+'DAY9'!D10</f>
        <v>0</v>
      </c>
      <c r="M10" s="50">
        <f>+'DAY8'!M10+'DAY9'!E10</f>
        <v>0</v>
      </c>
      <c r="N10" s="47">
        <f>+'DAY8'!N10+'DAY9'!F10</f>
        <v>0</v>
      </c>
      <c r="O10" s="163">
        <f>+'DAY8'!O10+'DAY9'!G10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163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'DAY8'!H11</f>
        <v>10</v>
      </c>
      <c r="C11" s="48">
        <v>0</v>
      </c>
      <c r="D11" s="49">
        <v>0</v>
      </c>
      <c r="E11" s="50">
        <v>0</v>
      </c>
      <c r="F11" s="47">
        <v>0</v>
      </c>
      <c r="G11" s="163">
        <v>0</v>
      </c>
      <c r="H11" s="49">
        <f>+(Table111[[#This Row],[OPENING ]]+Table111[[#This Row],[RECEIPTS]]+Table111[[#This Row],[RETURNS]])-(Table111[[#This Row],[EXCHANGED]]+Table111[[#This Row],[SALES]]+Table111[[#This Row],[ISSUES]])</f>
        <v>10</v>
      </c>
      <c r="I11" s="48"/>
      <c r="J11" s="51">
        <f t="shared" si="0"/>
        <v>-10</v>
      </c>
      <c r="K11" s="48">
        <f>+'DAY8'!K11+'DAY9'!C11</f>
        <v>0</v>
      </c>
      <c r="L11" s="49">
        <f>+'DAY8'!L11+'DAY9'!D11</f>
        <v>0</v>
      </c>
      <c r="M11" s="50">
        <f>+'DAY8'!M11+'DAY9'!E11</f>
        <v>0</v>
      </c>
      <c r="N11" s="47">
        <f>+'DAY8'!N11+'DAY9'!F11</f>
        <v>0</v>
      </c>
      <c r="O11" s="163">
        <f>+'DAY8'!O11+'DAY9'!G11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163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'DAY8'!H12</f>
        <v>28.6</v>
      </c>
      <c r="C12" s="48">
        <v>0</v>
      </c>
      <c r="D12" s="49">
        <v>0</v>
      </c>
      <c r="E12" s="50">
        <v>0</v>
      </c>
      <c r="F12" s="47">
        <v>0</v>
      </c>
      <c r="G12" s="163">
        <v>0</v>
      </c>
      <c r="H12" s="49">
        <f>+(Table111[[#This Row],[OPENING ]]+Table111[[#This Row],[RECEIPTS]]+Table111[[#This Row],[RETURNS]])-(Table111[[#This Row],[EXCHANGED]]+Table111[[#This Row],[SALES]]+Table111[[#This Row],[ISSUES]])</f>
        <v>28.6</v>
      </c>
      <c r="I12" s="48"/>
      <c r="J12" s="51">
        <f t="shared" si="0"/>
        <v>-28.6</v>
      </c>
      <c r="K12" s="48">
        <f>+'DAY8'!K12+'DAY9'!C12</f>
        <v>0</v>
      </c>
      <c r="L12" s="49">
        <f>+'DAY8'!L12+'DAY9'!D12</f>
        <v>0</v>
      </c>
      <c r="M12" s="50">
        <f>+'DAY8'!M12+'DAY9'!E12</f>
        <v>0</v>
      </c>
      <c r="N12" s="47">
        <f>+'DAY8'!N12+'DAY9'!F12</f>
        <v>0</v>
      </c>
      <c r="O12" s="163">
        <f>+'DAY8'!O12+'DAY9'!G12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163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'DAY8'!H13</f>
        <v>23.5</v>
      </c>
      <c r="C13" s="48">
        <v>0</v>
      </c>
      <c r="D13" s="49">
        <v>0</v>
      </c>
      <c r="E13" s="50">
        <v>0</v>
      </c>
      <c r="F13" s="47">
        <v>0</v>
      </c>
      <c r="G13" s="163">
        <v>0</v>
      </c>
      <c r="H13" s="49">
        <f>+(Table111[[#This Row],[OPENING ]]+Table111[[#This Row],[RECEIPTS]]+Table111[[#This Row],[RETURNS]])-(Table111[[#This Row],[EXCHANGED]]+Table111[[#This Row],[SALES]]+Table111[[#This Row],[ISSUES]])</f>
        <v>23.5</v>
      </c>
      <c r="I13" s="48"/>
      <c r="J13" s="51">
        <f t="shared" si="0"/>
        <v>-23.5</v>
      </c>
      <c r="K13" s="48">
        <f>+'DAY8'!K13+'DAY9'!C13</f>
        <v>0</v>
      </c>
      <c r="L13" s="49">
        <f>+'DAY8'!L13+'DAY9'!D13</f>
        <v>0</v>
      </c>
      <c r="M13" s="50">
        <f>+'DAY8'!M13+'DAY9'!E13</f>
        <v>0</v>
      </c>
      <c r="N13" s="47">
        <f>+'DAY8'!N13+'DAY9'!F13</f>
        <v>0</v>
      </c>
      <c r="O13" s="163">
        <f>+'DAY8'!O13+'DAY9'!G13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163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'DAY8'!H14</f>
        <v>30.5</v>
      </c>
      <c r="C14" s="48">
        <v>0</v>
      </c>
      <c r="D14" s="49">
        <v>0</v>
      </c>
      <c r="E14" s="50">
        <v>0</v>
      </c>
      <c r="F14" s="47">
        <v>0</v>
      </c>
      <c r="G14" s="163">
        <v>0</v>
      </c>
      <c r="H14" s="49">
        <f>+(Table111[[#This Row],[OPENING ]]+Table111[[#This Row],[RECEIPTS]]+Table111[[#This Row],[RETURNS]])-(Table111[[#This Row],[EXCHANGED]]+Table111[[#This Row],[SALES]]+Table111[[#This Row],[ISSUES]])</f>
        <v>30.5</v>
      </c>
      <c r="I14" s="48"/>
      <c r="J14" s="51">
        <f t="shared" si="0"/>
        <v>-30.5</v>
      </c>
      <c r="K14" s="48">
        <f>+'DAY8'!K14+'DAY9'!C14</f>
        <v>0</v>
      </c>
      <c r="L14" s="49">
        <f>+'DAY8'!L14+'DAY9'!D14</f>
        <v>0</v>
      </c>
      <c r="M14" s="50">
        <f>+'DAY8'!M14+'DAY9'!E14</f>
        <v>0</v>
      </c>
      <c r="N14" s="47">
        <f>+'DAY8'!N14+'DAY9'!F14</f>
        <v>0</v>
      </c>
      <c r="O14" s="163">
        <f>+'DAY8'!O14+'DAY9'!G14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163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'DAY8'!H15</f>
        <v>33.5</v>
      </c>
      <c r="C15" s="48">
        <v>0</v>
      </c>
      <c r="D15" s="49">
        <v>0</v>
      </c>
      <c r="E15" s="50">
        <v>0</v>
      </c>
      <c r="F15" s="47">
        <v>0</v>
      </c>
      <c r="G15" s="163">
        <v>0</v>
      </c>
      <c r="H15" s="49">
        <f>+(Table111[[#This Row],[OPENING ]]+Table111[[#This Row],[RECEIPTS]]+Table111[[#This Row],[RETURNS]])-(Table111[[#This Row],[EXCHANGED]]+Table111[[#This Row],[SALES]]+Table111[[#This Row],[ISSUES]])</f>
        <v>33.5</v>
      </c>
      <c r="I15" s="48"/>
      <c r="J15" s="51">
        <f t="shared" si="0"/>
        <v>-33.5</v>
      </c>
      <c r="K15" s="48">
        <f>+'DAY8'!K15+'DAY9'!C15</f>
        <v>0</v>
      </c>
      <c r="L15" s="49">
        <f>+'DAY8'!L15+'DAY9'!D15</f>
        <v>0</v>
      </c>
      <c r="M15" s="50">
        <f>+'DAY8'!M15+'DAY9'!E15</f>
        <v>0</v>
      </c>
      <c r="N15" s="47">
        <f>+'DAY8'!N15+'DAY9'!F15</f>
        <v>0</v>
      </c>
      <c r="O15" s="163">
        <f>+'DAY8'!O15+'DAY9'!G15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163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'DAY8'!H16</f>
        <v>36</v>
      </c>
      <c r="C16" s="48">
        <v>0</v>
      </c>
      <c r="D16" s="49">
        <v>0</v>
      </c>
      <c r="E16" s="50">
        <v>0</v>
      </c>
      <c r="F16" s="47">
        <v>0</v>
      </c>
      <c r="G16" s="163">
        <v>0</v>
      </c>
      <c r="H16" s="49">
        <f>+(Table111[[#This Row],[OPENING ]]+Table111[[#This Row],[RECEIPTS]]+Table111[[#This Row],[RETURNS]])-(Table111[[#This Row],[EXCHANGED]]+Table111[[#This Row],[SALES]]+Table111[[#This Row],[ISSUES]])</f>
        <v>36</v>
      </c>
      <c r="I16" s="48"/>
      <c r="J16" s="51">
        <f t="shared" si="0"/>
        <v>-36</v>
      </c>
      <c r="K16" s="48">
        <f>+'DAY8'!K16+'DAY9'!C16</f>
        <v>0</v>
      </c>
      <c r="L16" s="49">
        <f>+'DAY8'!L16+'DAY9'!D16</f>
        <v>0</v>
      </c>
      <c r="M16" s="50">
        <f>+'DAY8'!M16+'DAY9'!E16</f>
        <v>0</v>
      </c>
      <c r="N16" s="47">
        <f>+'DAY8'!N16+'DAY9'!F16</f>
        <v>0</v>
      </c>
      <c r="O16" s="163">
        <f>+'DAY8'!O16+'DAY9'!G16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163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'DAY8'!H17</f>
        <v>0</v>
      </c>
      <c r="C17" s="48">
        <v>0</v>
      </c>
      <c r="D17" s="49">
        <v>0</v>
      </c>
      <c r="E17" s="50">
        <v>0</v>
      </c>
      <c r="F17" s="47">
        <v>0</v>
      </c>
      <c r="G17" s="163">
        <v>0</v>
      </c>
      <c r="H17" s="49">
        <f>+(Table111[[#This Row],[OPENING ]]+Table111[[#This Row],[RECEIPTS]]+Table111[[#This Row],[RETURNS]])-(Table111[[#This Row],[EXCHANGED]]+Table111[[#This Row],[SALES]]+Table111[[#This Row],[ISSUES]])</f>
        <v>0</v>
      </c>
      <c r="I17" s="48"/>
      <c r="J17" s="51">
        <f t="shared" si="0"/>
        <v>0</v>
      </c>
      <c r="K17" s="48">
        <f>+'DAY8'!K17+'DAY9'!C17</f>
        <v>0</v>
      </c>
      <c r="L17" s="49">
        <f>+'DAY8'!L17+'DAY9'!D17</f>
        <v>0</v>
      </c>
      <c r="M17" s="50">
        <f>+'DAY8'!M17+'DAY9'!E17</f>
        <v>0</v>
      </c>
      <c r="N17" s="47">
        <f>+'DAY8'!N17+'DAY9'!F17</f>
        <v>0</v>
      </c>
      <c r="O17" s="163">
        <f>+'DAY8'!O17+'DAY9'!G17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163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'DAY8'!H18</f>
        <v>0</v>
      </c>
      <c r="C18" s="48">
        <v>0</v>
      </c>
      <c r="D18" s="49">
        <v>0</v>
      </c>
      <c r="E18" s="50">
        <v>0</v>
      </c>
      <c r="F18" s="47">
        <v>0</v>
      </c>
      <c r="G18" s="163">
        <v>0</v>
      </c>
      <c r="H18" s="49">
        <f>+(Table111[[#This Row],[OPENING ]]+Table111[[#This Row],[RECEIPTS]]+Table111[[#This Row],[RETURNS]])-(Table111[[#This Row],[EXCHANGED]]+Table111[[#This Row],[SALES]]+Table111[[#This Row],[ISSUES]])</f>
        <v>0</v>
      </c>
      <c r="I18" s="48"/>
      <c r="J18" s="51">
        <f t="shared" ref="J18:J24" si="7">+I18-H18</f>
        <v>0</v>
      </c>
      <c r="K18" s="48">
        <f>+'DAY8'!K25+'DAY9'!C18</f>
        <v>0</v>
      </c>
      <c r="L18" s="49">
        <f>+'DAY8'!L18+'DAY9'!D18</f>
        <v>0</v>
      </c>
      <c r="M18" s="50">
        <f>+'DAY8'!M18+'DAY9'!E18</f>
        <v>0</v>
      </c>
      <c r="N18" s="47">
        <f>+'DAY8'!N18+'DAY9'!F18</f>
        <v>0</v>
      </c>
      <c r="O18" s="163">
        <f>+'DAY8'!O18+'DAY9'!G18</f>
        <v>0</v>
      </c>
      <c r="P18" s="48">
        <f t="shared" ref="P18:P24" si="8">+K18/9</f>
        <v>0</v>
      </c>
      <c r="Q18" s="49">
        <f t="shared" ref="Q18:Q24" si="9">+L18/9</f>
        <v>0</v>
      </c>
      <c r="R18" s="50">
        <f t="shared" ref="R18:R24" si="10">+M18/9</f>
        <v>0</v>
      </c>
      <c r="S18" s="47">
        <f t="shared" ref="S18:S24" si="11">+N18/9</f>
        <v>0</v>
      </c>
      <c r="T18" s="163">
        <f t="shared" ref="T18:T24" si="12">+O18/9</f>
        <v>0</v>
      </c>
      <c r="U18" s="52">
        <f t="shared" ref="U18:U24" si="13">IFERROR(+H18/(P18+Q18+R18+S18+T18),0)</f>
        <v>0</v>
      </c>
    </row>
    <row r="19" spans="1:21" x14ac:dyDescent="0.25">
      <c r="A19" s="189" t="s">
        <v>131</v>
      </c>
      <c r="B19" s="47">
        <f>'DAY8'!H19</f>
        <v>27</v>
      </c>
      <c r="C19" s="48">
        <v>0</v>
      </c>
      <c r="D19" s="49">
        <v>0</v>
      </c>
      <c r="E19" s="50">
        <v>0</v>
      </c>
      <c r="F19" s="47">
        <v>0</v>
      </c>
      <c r="G19" s="163">
        <v>0</v>
      </c>
      <c r="H19" s="49">
        <f>+(Table111[[#This Row],[OPENING ]]+Table111[[#This Row],[RECEIPTS]]+Table111[[#This Row],[RETURNS]])-(Table111[[#This Row],[EXCHANGED]]+Table111[[#This Row],[SALES]]+Table111[[#This Row],[ISSUES]])</f>
        <v>27</v>
      </c>
      <c r="I19" s="48"/>
      <c r="J19" s="51">
        <f t="shared" si="7"/>
        <v>-27</v>
      </c>
      <c r="K19" s="48">
        <f>+'DAY8'!K26+'DAY9'!C19</f>
        <v>0</v>
      </c>
      <c r="L19" s="49">
        <f>+'DAY8'!L19+'DAY9'!D19</f>
        <v>0</v>
      </c>
      <c r="M19" s="50">
        <f>+'DAY8'!M19+'DAY9'!E19</f>
        <v>0</v>
      </c>
      <c r="N19" s="47">
        <f>+'DAY8'!N19+'DAY9'!F19</f>
        <v>0</v>
      </c>
      <c r="O19" s="163">
        <f>+'DAY8'!O19+'DAY9'!G19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163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'DAY8'!H20</f>
        <v>228.5</v>
      </c>
      <c r="C20" s="48">
        <v>0</v>
      </c>
      <c r="D20" s="49">
        <v>0</v>
      </c>
      <c r="E20" s="50">
        <v>0</v>
      </c>
      <c r="F20" s="47">
        <v>0</v>
      </c>
      <c r="G20" s="163">
        <v>0</v>
      </c>
      <c r="H20" s="49">
        <f>+(Table111[[#This Row],[OPENING ]]+Table111[[#This Row],[RECEIPTS]]+Table111[[#This Row],[RETURNS]])-(Table111[[#This Row],[EXCHANGED]]+Table111[[#This Row],[SALES]]+Table111[[#This Row],[ISSUES]])</f>
        <v>228.5</v>
      </c>
      <c r="I20" s="48"/>
      <c r="J20" s="51">
        <f t="shared" si="7"/>
        <v>-228.5</v>
      </c>
      <c r="K20" s="48">
        <f>+'DAY8'!K38+'DAY9'!C20</f>
        <v>1034.9000000000001</v>
      </c>
      <c r="L20" s="49">
        <f>+'DAY8'!L20+'DAY9'!D20</f>
        <v>0</v>
      </c>
      <c r="M20" s="50">
        <f>+'DAY8'!M20+'DAY9'!E20</f>
        <v>0</v>
      </c>
      <c r="N20" s="47">
        <f>+'DAY8'!N20+'DAY9'!F20</f>
        <v>0</v>
      </c>
      <c r="O20" s="163">
        <f>+'DAY8'!O20+'DAY9'!G20</f>
        <v>0</v>
      </c>
      <c r="P20" s="48">
        <f t="shared" si="8"/>
        <v>114.98888888888889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163">
        <f t="shared" si="12"/>
        <v>0</v>
      </c>
      <c r="U20" s="52">
        <f t="shared" si="13"/>
        <v>1.9871485167649048</v>
      </c>
    </row>
    <row r="21" spans="1:21" x14ac:dyDescent="0.25">
      <c r="A21" s="189" t="s">
        <v>129</v>
      </c>
      <c r="B21" s="47">
        <f>'DAY8'!H21</f>
        <v>70</v>
      </c>
      <c r="C21" s="48">
        <v>0</v>
      </c>
      <c r="D21" s="49">
        <v>0</v>
      </c>
      <c r="E21" s="50">
        <v>0</v>
      </c>
      <c r="F21" s="47">
        <v>0</v>
      </c>
      <c r="G21" s="163">
        <v>0</v>
      </c>
      <c r="H21" s="49">
        <f>+(Table111[[#This Row],[OPENING ]]+Table111[[#This Row],[RECEIPTS]]+Table111[[#This Row],[RETURNS]])-(Table111[[#This Row],[EXCHANGED]]+Table111[[#This Row],[SALES]]+Table111[[#This Row],[ISSUES]])</f>
        <v>70</v>
      </c>
      <c r="I21" s="48"/>
      <c r="J21" s="51">
        <f t="shared" si="7"/>
        <v>-70</v>
      </c>
      <c r="K21" s="48">
        <f>+'DAY8'!K39+'DAY9'!C21</f>
        <v>0</v>
      </c>
      <c r="L21" s="49">
        <f>+'DAY8'!L21+'DAY9'!D21</f>
        <v>0</v>
      </c>
      <c r="M21" s="50">
        <f>+'DAY8'!M21+'DAY9'!E21</f>
        <v>0</v>
      </c>
      <c r="N21" s="47">
        <f>+'DAY8'!N21+'DAY9'!F21</f>
        <v>0</v>
      </c>
      <c r="O21" s="163">
        <f>+'DAY8'!O21+'DAY9'!G21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163">
        <f t="shared" si="12"/>
        <v>0</v>
      </c>
      <c r="U21" s="52">
        <f t="shared" si="13"/>
        <v>0</v>
      </c>
    </row>
    <row r="22" spans="1:21" x14ac:dyDescent="0.25">
      <c r="A22" s="154"/>
      <c r="B22" s="47">
        <f>'DAY8'!H22</f>
        <v>14</v>
      </c>
      <c r="C22" s="48">
        <v>0</v>
      </c>
      <c r="D22" s="49">
        <v>0</v>
      </c>
      <c r="E22" s="50">
        <v>0</v>
      </c>
      <c r="F22" s="47">
        <v>0</v>
      </c>
      <c r="G22" s="163">
        <v>0</v>
      </c>
      <c r="H22" s="49">
        <f>+(Table111[[#This Row],[OPENING ]]+Table111[[#This Row],[RECEIPTS]]+Table111[[#This Row],[RETURNS]])-(Table111[[#This Row],[EXCHANGED]]+Table111[[#This Row],[SALES]]+Table111[[#This Row],[ISSUES]])</f>
        <v>14</v>
      </c>
      <c r="I22" s="48"/>
      <c r="J22" s="51">
        <f t="shared" si="7"/>
        <v>-14</v>
      </c>
      <c r="K22" s="48">
        <f>+'DAY8'!K40+'DAY9'!C22</f>
        <v>0</v>
      </c>
      <c r="L22" s="49">
        <f>+'DAY8'!L22+'DAY9'!D22</f>
        <v>0</v>
      </c>
      <c r="M22" s="50">
        <f>+'DAY8'!M22+'DAY9'!E22</f>
        <v>0</v>
      </c>
      <c r="N22" s="47">
        <f>+'DAY8'!N22+'DAY9'!F22</f>
        <v>0</v>
      </c>
      <c r="O22" s="163">
        <f>+'DAY8'!O22+'DAY9'!G22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163">
        <f t="shared" si="12"/>
        <v>0</v>
      </c>
      <c r="U22" s="52">
        <f t="shared" si="13"/>
        <v>0</v>
      </c>
    </row>
    <row r="23" spans="1:21" x14ac:dyDescent="0.25">
      <c r="A23" s="154"/>
      <c r="B23" s="47">
        <f>'DAY8'!H23</f>
        <v>70</v>
      </c>
      <c r="C23" s="48">
        <v>0</v>
      </c>
      <c r="D23" s="49">
        <v>0</v>
      </c>
      <c r="E23" s="50">
        <v>0</v>
      </c>
      <c r="F23" s="47">
        <v>0</v>
      </c>
      <c r="G23" s="163">
        <v>0</v>
      </c>
      <c r="H23" s="49">
        <f>+(Table111[[#This Row],[OPENING ]]+Table111[[#This Row],[RECEIPTS]]+Table111[[#This Row],[RETURNS]])-(Table111[[#This Row],[EXCHANGED]]+Table111[[#This Row],[SALES]]+Table111[[#This Row],[ISSUES]])</f>
        <v>70</v>
      </c>
      <c r="I23" s="48"/>
      <c r="J23" s="51">
        <f t="shared" si="7"/>
        <v>-70</v>
      </c>
      <c r="K23" s="48">
        <f>+'DAY8'!K41+'DAY9'!C23</f>
        <v>0</v>
      </c>
      <c r="L23" s="49">
        <f>+'DAY8'!L23+'DAY9'!D23</f>
        <v>0</v>
      </c>
      <c r="M23" s="50">
        <f>+'DAY8'!M23+'DAY9'!E23</f>
        <v>0</v>
      </c>
      <c r="N23" s="47">
        <f>+'DAY8'!N23+'DAY9'!F23</f>
        <v>0</v>
      </c>
      <c r="O23" s="163">
        <f>+'DAY8'!O23+'DAY9'!G23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163">
        <f t="shared" si="12"/>
        <v>0</v>
      </c>
      <c r="U23" s="52">
        <f t="shared" si="13"/>
        <v>0</v>
      </c>
    </row>
    <row r="24" spans="1:21" x14ac:dyDescent="0.25">
      <c r="A24" s="154"/>
      <c r="B24" s="47">
        <f>'DAY8'!H24</f>
        <v>49</v>
      </c>
      <c r="C24" s="48">
        <v>0</v>
      </c>
      <c r="D24" s="49">
        <v>0</v>
      </c>
      <c r="E24" s="50">
        <v>0</v>
      </c>
      <c r="F24" s="47">
        <v>0</v>
      </c>
      <c r="G24" s="163">
        <v>0</v>
      </c>
      <c r="H24" s="49">
        <f>+(Table111[[#This Row],[OPENING ]]+Table111[[#This Row],[RECEIPTS]]+Table111[[#This Row],[RETURNS]])-(Table111[[#This Row],[EXCHANGED]]+Table111[[#This Row],[SALES]]+Table111[[#This Row],[ISSUES]])</f>
        <v>49</v>
      </c>
      <c r="I24" s="48"/>
      <c r="J24" s="51">
        <f t="shared" si="7"/>
        <v>-49</v>
      </c>
      <c r="K24" s="48">
        <f>+'DAY8'!K42+'DAY9'!C24</f>
        <v>0</v>
      </c>
      <c r="L24" s="49">
        <f>+'DAY8'!L24+'DAY9'!D24</f>
        <v>0</v>
      </c>
      <c r="M24" s="50">
        <f>+'DAY8'!M24+'DAY9'!E24</f>
        <v>0</v>
      </c>
      <c r="N24" s="47">
        <f>+'DAY8'!N24+'DAY9'!F24</f>
        <v>0</v>
      </c>
      <c r="O24" s="163">
        <f>+'DAY8'!O24+'DAY9'!G24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163">
        <f t="shared" si="12"/>
        <v>0</v>
      </c>
      <c r="U24" s="52">
        <f t="shared" si="13"/>
        <v>0</v>
      </c>
    </row>
    <row r="25" spans="1:21" x14ac:dyDescent="0.25">
      <c r="A25" s="154"/>
      <c r="B25" s="47">
        <f>'DAY8'!H25</f>
        <v>0</v>
      </c>
      <c r="C25" s="48">
        <v>0</v>
      </c>
      <c r="D25" s="49">
        <v>0</v>
      </c>
      <c r="E25" s="50">
        <v>0</v>
      </c>
      <c r="F25" s="47">
        <v>0</v>
      </c>
      <c r="G25" s="163">
        <v>0</v>
      </c>
      <c r="H25" s="49">
        <f>+(Table111[[#This Row],[OPENING ]]+Table111[[#This Row],[RECEIPTS]]+Table111[[#This Row],[RETURNS]])-(Table111[[#This Row],[EXCHANGED]]+Table111[[#This Row],[SALES]]+Table111[[#This Row],[ISSUES]])</f>
        <v>0</v>
      </c>
      <c r="I25" s="48"/>
      <c r="J25" s="51">
        <f t="shared" si="0"/>
        <v>0</v>
      </c>
      <c r="K25" s="48">
        <f>+'DAY8'!K25+'DAY9'!C25</f>
        <v>0</v>
      </c>
      <c r="L25" s="49">
        <f>+'DAY8'!L25+'DAY9'!D25</f>
        <v>0</v>
      </c>
      <c r="M25" s="50">
        <f>+'DAY8'!M25+'DAY9'!E25</f>
        <v>0</v>
      </c>
      <c r="N25" s="47">
        <f>+'DAY8'!N25+'DAY9'!F25</f>
        <v>0</v>
      </c>
      <c r="O25" s="163">
        <f>+'DAY8'!O25+'DAY9'!G25</f>
        <v>0</v>
      </c>
      <c r="P25" s="48">
        <f t="shared" si="2"/>
        <v>0</v>
      </c>
      <c r="Q25" s="49">
        <f t="shared" si="3"/>
        <v>0</v>
      </c>
      <c r="R25" s="50">
        <f t="shared" si="4"/>
        <v>0</v>
      </c>
      <c r="S25" s="47">
        <f t="shared" si="5"/>
        <v>0</v>
      </c>
      <c r="T25" s="163">
        <f t="shared" si="6"/>
        <v>0</v>
      </c>
      <c r="U25" s="52">
        <f t="shared" si="1"/>
        <v>0</v>
      </c>
    </row>
    <row r="26" spans="1:21" x14ac:dyDescent="0.25">
      <c r="A26" s="312" t="s">
        <v>106</v>
      </c>
      <c r="B26" s="47">
        <f>'DAY8'!H26</f>
        <v>0</v>
      </c>
      <c r="C26" s="48">
        <v>0</v>
      </c>
      <c r="D26" s="49">
        <v>0</v>
      </c>
      <c r="E26" s="50">
        <v>0</v>
      </c>
      <c r="F26" s="47">
        <v>0</v>
      </c>
      <c r="G26" s="163">
        <v>0</v>
      </c>
      <c r="H26" s="49">
        <f>+(Table111[[#This Row],[OPENING ]]+Table111[[#This Row],[RECEIPTS]]+Table111[[#This Row],[RETURNS]])-(Table111[[#This Row],[EXCHANGED]]+Table111[[#This Row],[SALES]]+Table111[[#This Row],[ISSUES]])</f>
        <v>0</v>
      </c>
      <c r="I26" s="48"/>
      <c r="J26" s="76">
        <f t="shared" si="0"/>
        <v>0</v>
      </c>
      <c r="K26" s="48">
        <f>+'DAY8'!K26+'DAY9'!C26</f>
        <v>0</v>
      </c>
      <c r="L26" s="49">
        <f>+'DAY8'!L26+'DAY9'!D26</f>
        <v>0</v>
      </c>
      <c r="M26" s="50">
        <f>+'DAY8'!M26+'DAY9'!E26</f>
        <v>0</v>
      </c>
      <c r="N26" s="47">
        <f>+'DAY8'!N26+'DAY9'!F26</f>
        <v>0</v>
      </c>
      <c r="O26" s="163">
        <f>+'DAY8'!O26+'DAY9'!G26</f>
        <v>0</v>
      </c>
      <c r="P26" s="48">
        <f t="shared" si="2"/>
        <v>0</v>
      </c>
      <c r="Q26" s="49">
        <f t="shared" si="3"/>
        <v>0</v>
      </c>
      <c r="R26" s="50">
        <f t="shared" si="4"/>
        <v>0</v>
      </c>
      <c r="S26" s="47">
        <f t="shared" si="5"/>
        <v>0</v>
      </c>
      <c r="T26" s="163">
        <f t="shared" si="6"/>
        <v>0</v>
      </c>
      <c r="U26" s="77">
        <f t="shared" si="1"/>
        <v>0</v>
      </c>
    </row>
    <row r="27" spans="1:21" x14ac:dyDescent="0.25">
      <c r="A27" s="154" t="s">
        <v>61</v>
      </c>
      <c r="B27" s="47">
        <f>'DAY8'!H27</f>
        <v>506.2</v>
      </c>
      <c r="C27" s="48">
        <v>0</v>
      </c>
      <c r="D27" s="49">
        <v>0</v>
      </c>
      <c r="E27" s="50">
        <v>0</v>
      </c>
      <c r="F27" s="47">
        <v>0</v>
      </c>
      <c r="G27" s="163">
        <v>0</v>
      </c>
      <c r="H27" s="49">
        <f>+(Table111[[#This Row],[OPENING ]]+Table111[[#This Row],[RECEIPTS]]+Table111[[#This Row],[RETURNS]])-(Table111[[#This Row],[EXCHANGED]]+Table111[[#This Row],[SALES]]+Table111[[#This Row],[ISSUES]])</f>
        <v>506.2</v>
      </c>
      <c r="I27" s="48"/>
      <c r="J27" s="76">
        <f t="shared" ref="J27:J37" si="14">+I27-H27</f>
        <v>-506.2</v>
      </c>
      <c r="K27" s="48">
        <f>+'DAY8'!K27+'DAY9'!C27</f>
        <v>1034.9000000000001</v>
      </c>
      <c r="L27" s="49">
        <f>+'DAY8'!L27+'DAY9'!D27</f>
        <v>0</v>
      </c>
      <c r="M27" s="50">
        <f>+'DAY8'!M27+'DAY9'!E27</f>
        <v>0</v>
      </c>
      <c r="N27" s="47">
        <f>+'DAY8'!N27+'DAY9'!F27</f>
        <v>0</v>
      </c>
      <c r="O27" s="163">
        <f>+'DAY8'!O27+'DAY9'!G27</f>
        <v>0</v>
      </c>
      <c r="P27" s="48">
        <f t="shared" ref="P27:P37" si="15">+K27/9</f>
        <v>114.98888888888889</v>
      </c>
      <c r="Q27" s="49">
        <f t="shared" ref="Q27:Q37" si="16">+L27/9</f>
        <v>0</v>
      </c>
      <c r="R27" s="50">
        <f t="shared" ref="R27:R37" si="17">+M27/9</f>
        <v>0</v>
      </c>
      <c r="S27" s="47">
        <f t="shared" ref="S27:S37" si="18">+N27/9</f>
        <v>0</v>
      </c>
      <c r="T27" s="163">
        <f t="shared" ref="T27:T37" si="19">+O27/9</f>
        <v>0</v>
      </c>
      <c r="U27" s="77">
        <f t="shared" ref="U27:U37" si="20">IFERROR(+H27/(P27+Q27+R27+S27+T27),0)</f>
        <v>4.4021644603343315</v>
      </c>
    </row>
    <row r="28" spans="1:21" x14ac:dyDescent="0.25">
      <c r="A28" s="53"/>
      <c r="B28" s="47">
        <f>'DAY8'!H28</f>
        <v>0</v>
      </c>
      <c r="C28" s="48">
        <v>0</v>
      </c>
      <c r="D28" s="49">
        <v>0</v>
      </c>
      <c r="E28" s="50">
        <v>0</v>
      </c>
      <c r="F28" s="47">
        <v>0</v>
      </c>
      <c r="G28" s="163">
        <v>0</v>
      </c>
      <c r="H28" s="49">
        <f>+(Table111[[#This Row],[OPENING ]]+Table111[[#This Row],[RECEIPTS]]+Table111[[#This Row],[RETURNS]])-(Table111[[#This Row],[EXCHANGED]]+Table111[[#This Row],[SALES]]+Table111[[#This Row],[ISSUES]])</f>
        <v>0</v>
      </c>
      <c r="I28" s="48"/>
      <c r="J28" s="76">
        <f t="shared" si="14"/>
        <v>0</v>
      </c>
      <c r="K28" s="48">
        <f>+'DAY8'!K28+'DAY9'!C28</f>
        <v>0</v>
      </c>
      <c r="L28" s="49">
        <f>+'DAY8'!L28+'DAY9'!D28</f>
        <v>0</v>
      </c>
      <c r="M28" s="50">
        <f>+'DAY8'!M28+'DAY9'!E28</f>
        <v>0</v>
      </c>
      <c r="N28" s="47">
        <f>+'DAY8'!N28+'DAY9'!F28</f>
        <v>0</v>
      </c>
      <c r="O28" s="163">
        <f>+'DAY8'!O28+'DAY9'!G28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163">
        <f t="shared" si="19"/>
        <v>0</v>
      </c>
      <c r="U28" s="77">
        <f t="shared" si="20"/>
        <v>0</v>
      </c>
    </row>
    <row r="29" spans="1:21" x14ac:dyDescent="0.25">
      <c r="A29" s="53"/>
      <c r="B29" s="47">
        <f>'DAY8'!H29</f>
        <v>254.5</v>
      </c>
      <c r="C29" s="48">
        <v>0</v>
      </c>
      <c r="D29" s="49">
        <v>0</v>
      </c>
      <c r="E29" s="50">
        <v>0</v>
      </c>
      <c r="F29" s="47">
        <v>0</v>
      </c>
      <c r="G29" s="163">
        <v>0</v>
      </c>
      <c r="H29" s="49">
        <f>+(Table111[[#This Row],[OPENING ]]+Table111[[#This Row],[RECEIPTS]]+Table111[[#This Row],[RETURNS]])-(Table111[[#This Row],[EXCHANGED]]+Table111[[#This Row],[SALES]]+Table111[[#This Row],[ISSUES]])</f>
        <v>254.5</v>
      </c>
      <c r="I29" s="48"/>
      <c r="J29" s="76">
        <f t="shared" si="14"/>
        <v>-254.5</v>
      </c>
      <c r="K29" s="48">
        <f>+'DAY8'!K29+'DAY9'!C29</f>
        <v>0</v>
      </c>
      <c r="L29" s="49">
        <f>+'DAY8'!L29+'DAY9'!D29</f>
        <v>0</v>
      </c>
      <c r="M29" s="50">
        <f>+'DAY8'!M29+'DAY9'!E29</f>
        <v>0</v>
      </c>
      <c r="N29" s="47">
        <f>+'DAY8'!N29+'DAY9'!F29</f>
        <v>0</v>
      </c>
      <c r="O29" s="163">
        <f>+'DAY8'!O29+'DAY9'!G29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163">
        <f t="shared" si="19"/>
        <v>7.0888888888888886</v>
      </c>
      <c r="U29" s="77">
        <f t="shared" si="20"/>
        <v>35.9012539184953</v>
      </c>
    </row>
    <row r="30" spans="1:21" x14ac:dyDescent="0.25">
      <c r="A30" s="53"/>
      <c r="B30" s="47">
        <f>'DAY8'!H30</f>
        <v>0</v>
      </c>
      <c r="C30" s="48">
        <v>0</v>
      </c>
      <c r="D30" s="49">
        <v>0</v>
      </c>
      <c r="E30" s="50">
        <v>0</v>
      </c>
      <c r="F30" s="47">
        <v>0</v>
      </c>
      <c r="G30" s="163">
        <v>0</v>
      </c>
      <c r="H30" s="49">
        <f>+(Table111[[#This Row],[OPENING ]]+Table111[[#This Row],[RECEIPTS]]+Table111[[#This Row],[RETURNS]])-(Table111[[#This Row],[EXCHANGED]]+Table111[[#This Row],[SALES]]+Table111[[#This Row],[ISSUES]])</f>
        <v>0</v>
      </c>
      <c r="I30" s="48"/>
      <c r="J30" s="76">
        <f t="shared" si="14"/>
        <v>0</v>
      </c>
      <c r="K30" s="48">
        <f>+'DAY8'!K30+'DAY9'!C30</f>
        <v>0</v>
      </c>
      <c r="L30" s="49">
        <f>+'DAY8'!L30+'DAY9'!D30</f>
        <v>0</v>
      </c>
      <c r="M30" s="50">
        <f>+'DAY8'!M30+'DAY9'!E30</f>
        <v>0</v>
      </c>
      <c r="N30" s="47">
        <f>+'DAY8'!N30+'DAY9'!F30</f>
        <v>0</v>
      </c>
      <c r="O30" s="163">
        <f>+'DAY8'!O30+'DAY9'!G30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163">
        <f t="shared" si="19"/>
        <v>0</v>
      </c>
      <c r="U30" s="77">
        <f t="shared" si="20"/>
        <v>0</v>
      </c>
    </row>
    <row r="31" spans="1:21" x14ac:dyDescent="0.25">
      <c r="A31" s="53"/>
      <c r="B31" s="47">
        <f>'DAY8'!H31</f>
        <v>0</v>
      </c>
      <c r="C31" s="48">
        <v>0</v>
      </c>
      <c r="D31" s="49">
        <v>0</v>
      </c>
      <c r="E31" s="50">
        <v>0</v>
      </c>
      <c r="F31" s="47">
        <v>0</v>
      </c>
      <c r="G31" s="163">
        <v>0</v>
      </c>
      <c r="H31" s="49">
        <f>+(Table111[[#This Row],[OPENING ]]+Table111[[#This Row],[RECEIPTS]]+Table111[[#This Row],[RETURNS]])-(Table111[[#This Row],[EXCHANGED]]+Table111[[#This Row],[SALES]]+Table111[[#This Row],[ISSUES]])</f>
        <v>0</v>
      </c>
      <c r="I31" s="48"/>
      <c r="J31" s="76">
        <f t="shared" si="14"/>
        <v>0</v>
      </c>
      <c r="K31" s="48">
        <f>+'DAY8'!K31+'DAY9'!C31</f>
        <v>0</v>
      </c>
      <c r="L31" s="49">
        <f>+'DAY8'!L31+'DAY9'!D31</f>
        <v>0</v>
      </c>
      <c r="M31" s="50">
        <f>+'DAY8'!M31+'DAY9'!E31</f>
        <v>0</v>
      </c>
      <c r="N31" s="47">
        <f>+'DAY8'!N31+'DAY9'!F31</f>
        <v>0</v>
      </c>
      <c r="O31" s="163">
        <f>+'DAY8'!O31+'DAY9'!G31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163">
        <f t="shared" si="19"/>
        <v>0</v>
      </c>
      <c r="U31" s="77">
        <f t="shared" si="20"/>
        <v>0</v>
      </c>
    </row>
    <row r="32" spans="1:21" x14ac:dyDescent="0.25">
      <c r="A32" s="53"/>
      <c r="B32" s="47">
        <f>'DAY8'!H32</f>
        <v>0</v>
      </c>
      <c r="C32" s="48">
        <v>0</v>
      </c>
      <c r="D32" s="49">
        <v>0</v>
      </c>
      <c r="E32" s="50">
        <v>0</v>
      </c>
      <c r="F32" s="47">
        <v>0</v>
      </c>
      <c r="G32" s="163">
        <v>0</v>
      </c>
      <c r="H32" s="49">
        <f>+(Table111[[#This Row],[OPENING ]]+Table111[[#This Row],[RECEIPTS]]+Table111[[#This Row],[RETURNS]])-(Table111[[#This Row],[EXCHANGED]]+Table111[[#This Row],[SALES]]+Table111[[#This Row],[ISSUES]])</f>
        <v>0</v>
      </c>
      <c r="I32" s="48"/>
      <c r="J32" s="76">
        <f t="shared" si="14"/>
        <v>0</v>
      </c>
      <c r="K32" s="48">
        <f>+'DAY8'!K32+'DAY9'!C32</f>
        <v>0</v>
      </c>
      <c r="L32" s="49">
        <f>+'DAY8'!L32+'DAY9'!D32</f>
        <v>0</v>
      </c>
      <c r="M32" s="50">
        <f>+'DAY8'!M32+'DAY9'!E32</f>
        <v>0</v>
      </c>
      <c r="N32" s="47">
        <f>+'DAY8'!N32+'DAY9'!F32</f>
        <v>0</v>
      </c>
      <c r="O32" s="163">
        <f>+'DAY8'!O32+'DAY9'!G32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163">
        <f t="shared" si="19"/>
        <v>0</v>
      </c>
      <c r="U32" s="77">
        <f t="shared" si="20"/>
        <v>0</v>
      </c>
    </row>
    <row r="33" spans="1:21" x14ac:dyDescent="0.25">
      <c r="A33" s="53"/>
      <c r="B33" s="47">
        <f>'DAY8'!H33</f>
        <v>0</v>
      </c>
      <c r="C33" s="48">
        <v>0</v>
      </c>
      <c r="D33" s="49">
        <v>0</v>
      </c>
      <c r="E33" s="50">
        <v>0</v>
      </c>
      <c r="F33" s="47">
        <v>0</v>
      </c>
      <c r="G33" s="163">
        <v>0</v>
      </c>
      <c r="H33" s="49">
        <f>+(Table111[[#This Row],[OPENING ]]+Table111[[#This Row],[RECEIPTS]]+Table111[[#This Row],[RETURNS]])-(Table111[[#This Row],[EXCHANGED]]+Table111[[#This Row],[SALES]]+Table111[[#This Row],[ISSUES]])</f>
        <v>0</v>
      </c>
      <c r="I33" s="48"/>
      <c r="J33" s="76">
        <f t="shared" si="14"/>
        <v>0</v>
      </c>
      <c r="K33" s="48">
        <f>+'DAY8'!K33+'DAY9'!C33</f>
        <v>0</v>
      </c>
      <c r="L33" s="49">
        <f>+'DAY8'!L33+'DAY9'!D33</f>
        <v>0</v>
      </c>
      <c r="M33" s="50">
        <f>+'DAY8'!M33+'DAY9'!E33</f>
        <v>0</v>
      </c>
      <c r="N33" s="47">
        <f>+'DAY8'!N33+'DAY9'!F33</f>
        <v>0</v>
      </c>
      <c r="O33" s="163">
        <f>+'DAY8'!O33+'DAY9'!G33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163">
        <f t="shared" si="19"/>
        <v>0</v>
      </c>
      <c r="U33" s="77">
        <f t="shared" si="20"/>
        <v>0</v>
      </c>
    </row>
    <row r="34" spans="1:21" x14ac:dyDescent="0.25">
      <c r="A34" s="53"/>
      <c r="B34" s="47">
        <f>'DAY8'!H34</f>
        <v>58.1</v>
      </c>
      <c r="C34" s="48">
        <v>0</v>
      </c>
      <c r="D34" s="49">
        <v>0</v>
      </c>
      <c r="E34" s="50">
        <v>0</v>
      </c>
      <c r="F34" s="47">
        <v>0</v>
      </c>
      <c r="G34" s="163">
        <v>0</v>
      </c>
      <c r="H34" s="49">
        <f>+(Table111[[#This Row],[OPENING ]]+Table111[[#This Row],[RECEIPTS]]+Table111[[#This Row],[RETURNS]])-(Table111[[#This Row],[EXCHANGED]]+Table111[[#This Row],[SALES]]+Table111[[#This Row],[ISSUES]])</f>
        <v>58.1</v>
      </c>
      <c r="I34" s="48"/>
      <c r="J34" s="76">
        <f t="shared" si="14"/>
        <v>-58.1</v>
      </c>
      <c r="K34" s="48">
        <f>+'DAY8'!K34+'DAY9'!C34</f>
        <v>0</v>
      </c>
      <c r="L34" s="49">
        <f>+'DAY8'!L34+'DAY9'!D34</f>
        <v>0</v>
      </c>
      <c r="M34" s="50">
        <f>+'DAY8'!M34+'DAY9'!E34</f>
        <v>0</v>
      </c>
      <c r="N34" s="47">
        <f>+'DAY8'!N34+'DAY9'!F34</f>
        <v>0</v>
      </c>
      <c r="O34" s="163">
        <f>+'DAY8'!O34+'DAY9'!G34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163">
        <f t="shared" si="19"/>
        <v>0</v>
      </c>
      <c r="U34" s="77">
        <f t="shared" si="20"/>
        <v>0</v>
      </c>
    </row>
    <row r="35" spans="1:21" x14ac:dyDescent="0.25">
      <c r="A35" s="53"/>
      <c r="B35" s="47">
        <f>'DAY8'!H35</f>
        <v>0</v>
      </c>
      <c r="C35" s="48">
        <v>0</v>
      </c>
      <c r="D35" s="49">
        <v>0</v>
      </c>
      <c r="E35" s="50">
        <v>0</v>
      </c>
      <c r="F35" s="47">
        <v>0</v>
      </c>
      <c r="G35" s="163">
        <v>0</v>
      </c>
      <c r="H35" s="49">
        <f>+(Table111[[#This Row],[OPENING ]]+Table111[[#This Row],[RECEIPTS]]+Table111[[#This Row],[RETURNS]])-(Table111[[#This Row],[EXCHANGED]]+Table111[[#This Row],[SALES]]+Table111[[#This Row],[ISSUES]])</f>
        <v>0</v>
      </c>
      <c r="I35" s="48"/>
      <c r="J35" s="76">
        <f t="shared" si="14"/>
        <v>0</v>
      </c>
      <c r="K35" s="48">
        <f>+'DAY8'!K35+'DAY9'!C35</f>
        <v>0</v>
      </c>
      <c r="L35" s="49">
        <f>+'DAY8'!L35+'DAY9'!D35</f>
        <v>0</v>
      </c>
      <c r="M35" s="50">
        <f>+'DAY8'!M35+'DAY9'!E35</f>
        <v>0</v>
      </c>
      <c r="N35" s="47">
        <f>+'DAY8'!N35+'DAY9'!F35</f>
        <v>0</v>
      </c>
      <c r="O35" s="163">
        <f>+'DAY8'!O35+'DAY9'!G35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163">
        <f t="shared" si="19"/>
        <v>0</v>
      </c>
      <c r="U35" s="77">
        <f t="shared" si="20"/>
        <v>0</v>
      </c>
    </row>
    <row r="36" spans="1:21" x14ac:dyDescent="0.25">
      <c r="A36" s="53"/>
      <c r="B36" s="47">
        <f>'DAY8'!H36</f>
        <v>31.35</v>
      </c>
      <c r="C36" s="48">
        <v>0</v>
      </c>
      <c r="D36" s="49">
        <v>0</v>
      </c>
      <c r="E36" s="50">
        <v>0</v>
      </c>
      <c r="F36" s="47">
        <v>0</v>
      </c>
      <c r="G36" s="163">
        <v>0</v>
      </c>
      <c r="H36" s="49">
        <f>+(Table111[[#This Row],[OPENING ]]+Table111[[#This Row],[RECEIPTS]]+Table111[[#This Row],[RETURNS]])-(Table111[[#This Row],[EXCHANGED]]+Table111[[#This Row],[SALES]]+Table111[[#This Row],[ISSUES]])</f>
        <v>31.35</v>
      </c>
      <c r="I36" s="48"/>
      <c r="J36" s="76">
        <f t="shared" si="14"/>
        <v>-31.35</v>
      </c>
      <c r="K36" s="48">
        <f>+'DAY8'!K36+'DAY9'!C36</f>
        <v>0</v>
      </c>
      <c r="L36" s="49">
        <f>+'DAY8'!L36+'DAY9'!D36</f>
        <v>0</v>
      </c>
      <c r="M36" s="50">
        <f>+'DAY8'!M36+'DAY9'!E36</f>
        <v>0</v>
      </c>
      <c r="N36" s="47">
        <f>+'DAY8'!N36+'DAY9'!F36</f>
        <v>0</v>
      </c>
      <c r="O36" s="163">
        <f>+'DAY8'!O36+'DAY9'!G36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163">
        <f t="shared" si="19"/>
        <v>0</v>
      </c>
      <c r="U36" s="77">
        <f t="shared" si="20"/>
        <v>0</v>
      </c>
    </row>
    <row r="37" spans="1:21" ht="15.75" thickBot="1" x14ac:dyDescent="0.3">
      <c r="A37" s="53"/>
      <c r="B37" s="47">
        <f>'DAY8'!H37</f>
        <v>0</v>
      </c>
      <c r="C37" s="48">
        <v>0</v>
      </c>
      <c r="D37" s="49">
        <v>0</v>
      </c>
      <c r="E37" s="50">
        <v>0</v>
      </c>
      <c r="F37" s="47">
        <v>0</v>
      </c>
      <c r="G37" s="163">
        <v>0</v>
      </c>
      <c r="H37" s="49">
        <f>+(Table111[[#This Row],[OPENING ]]+Table111[[#This Row],[RECEIPTS]]+Table111[[#This Row],[RETURNS]])-(Table111[[#This Row],[EXCHANGED]]+Table111[[#This Row],[SALES]]+Table111[[#This Row],[ISSUES]])</f>
        <v>0</v>
      </c>
      <c r="I37" s="48"/>
      <c r="J37" s="76">
        <f t="shared" si="14"/>
        <v>0</v>
      </c>
      <c r="K37" s="48">
        <f>+'DAY8'!K37+'DAY9'!C37</f>
        <v>0</v>
      </c>
      <c r="L37" s="49">
        <f>+'DAY8'!L37+'DAY9'!D37</f>
        <v>0</v>
      </c>
      <c r="M37" s="50">
        <f>+'DAY8'!M37+'DAY9'!E37</f>
        <v>0</v>
      </c>
      <c r="N37" s="47">
        <f>+'DAY8'!N37+'DAY9'!F37</f>
        <v>0</v>
      </c>
      <c r="O37" s="163">
        <f>+'DAY8'!O37+'DAY9'!G37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163">
        <f t="shared" si="19"/>
        <v>0</v>
      </c>
      <c r="U37" s="77">
        <f t="shared" si="20"/>
        <v>0</v>
      </c>
    </row>
    <row r="38" spans="1:21" ht="17.25" thickBot="1" x14ac:dyDescent="0.35">
      <c r="A38" s="85" t="s">
        <v>29</v>
      </c>
      <c r="B38" s="86">
        <f>SUM(B5:B37)</f>
        <v>1512.2499999999998</v>
      </c>
      <c r="C38" s="87">
        <f t="shared" ref="C38:U38" si="21">SUM(C5:C37)</f>
        <v>0</v>
      </c>
      <c r="D38" s="88">
        <f t="shared" si="21"/>
        <v>0</v>
      </c>
      <c r="E38" s="89">
        <f t="shared" si="21"/>
        <v>0</v>
      </c>
      <c r="F38" s="86">
        <f t="shared" si="21"/>
        <v>0</v>
      </c>
      <c r="G38" s="164">
        <f t="shared" si="21"/>
        <v>0</v>
      </c>
      <c r="H38" s="88">
        <f t="shared" si="21"/>
        <v>1512.2499999999998</v>
      </c>
      <c r="I38" s="87">
        <f t="shared" si="21"/>
        <v>0</v>
      </c>
      <c r="J38" s="90">
        <f t="shared" si="21"/>
        <v>-1512.2499999999998</v>
      </c>
      <c r="K38" s="87">
        <f t="shared" si="21"/>
        <v>2069.8000000000002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164">
        <f t="shared" si="21"/>
        <v>63.8</v>
      </c>
      <c r="P38" s="87">
        <f t="shared" si="21"/>
        <v>229.97777777777779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164">
        <f t="shared" si="21"/>
        <v>7.0888888888888886</v>
      </c>
      <c r="U38" s="89">
        <f t="shared" si="21"/>
        <v>42.290566895594537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165"/>
      <c r="H39" s="81"/>
      <c r="I39" s="80"/>
      <c r="J39" s="83"/>
      <c r="K39" s="80"/>
      <c r="L39" s="81"/>
      <c r="M39" s="82"/>
      <c r="N39" s="79"/>
      <c r="O39" s="165"/>
      <c r="P39" s="80"/>
      <c r="Q39" s="81"/>
      <c r="R39" s="82"/>
      <c r="S39" s="79"/>
      <c r="T39" s="165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163"/>
      <c r="H40" s="49"/>
      <c r="I40" s="48"/>
      <c r="J40" s="51"/>
      <c r="K40" s="48"/>
      <c r="L40" s="49"/>
      <c r="M40" s="50"/>
      <c r="N40" s="47"/>
      <c r="O40" s="163"/>
      <c r="P40" s="48"/>
      <c r="Q40" s="49"/>
      <c r="R40" s="50"/>
      <c r="S40" s="47"/>
      <c r="T40" s="163"/>
      <c r="U40" s="54"/>
    </row>
    <row r="41" spans="1:21" x14ac:dyDescent="0.25">
      <c r="A41" s="154" t="s">
        <v>46</v>
      </c>
      <c r="B41" s="47">
        <f>'DAY8'!H41</f>
        <v>452.6</v>
      </c>
      <c r="C41" s="48">
        <v>0</v>
      </c>
      <c r="D41" s="49">
        <v>0</v>
      </c>
      <c r="E41" s="50">
        <v>0</v>
      </c>
      <c r="F41" s="47">
        <v>0</v>
      </c>
      <c r="G41" s="163"/>
      <c r="H41" s="49">
        <f>+(Table111[[#This Row],[OPENING ]]+Table111[[#This Row],[RECEIPTS]]+Table111[[#This Row],[RETURNS]])-(Table111[[#This Row],[EXCHANGED]]+Table111[[#This Row],[SALES]]+Table111[[#This Row],[ISSUES]])</f>
        <v>452.6</v>
      </c>
      <c r="I41" s="48"/>
      <c r="J41" s="51">
        <f t="shared" si="0"/>
        <v>-452.6</v>
      </c>
      <c r="K41" s="48">
        <f>+'DAY8'!K41+'DAY9'!C41</f>
        <v>0</v>
      </c>
      <c r="L41" s="49">
        <f>+'DAY8'!L41+'DAY9'!D41</f>
        <v>0</v>
      </c>
      <c r="M41" s="50">
        <f>+'DAY8'!M41+'DAY9'!E41</f>
        <v>0</v>
      </c>
      <c r="N41" s="47">
        <f>+'DAY8'!N41+'DAY9'!F41</f>
        <v>0</v>
      </c>
      <c r="O41" s="163">
        <f>+'DAY8'!O41+'DAY9'!G41</f>
        <v>0</v>
      </c>
      <c r="P41" s="48">
        <f>+K41/9</f>
        <v>0</v>
      </c>
      <c r="Q41" s="49">
        <f>+L41/9</f>
        <v>0</v>
      </c>
      <c r="R41" s="50">
        <f>+M41/9</f>
        <v>0</v>
      </c>
      <c r="S41" s="47">
        <f>+N41/9</f>
        <v>0</v>
      </c>
      <c r="T41" s="163">
        <f>+O41/9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'DAY8'!H42</f>
        <v>555.6</v>
      </c>
      <c r="C42" s="48">
        <v>0</v>
      </c>
      <c r="D42" s="49">
        <v>0</v>
      </c>
      <c r="E42" s="50">
        <v>0</v>
      </c>
      <c r="F42" s="47">
        <v>0</v>
      </c>
      <c r="G42" s="163">
        <v>0</v>
      </c>
      <c r="H42" s="49">
        <f>+(Table111[[#This Row],[OPENING ]]+Table111[[#This Row],[RECEIPTS]]+Table111[[#This Row],[RETURNS]])-(Table111[[#This Row],[EXCHANGED]]+Table111[[#This Row],[SALES]]+Table111[[#This Row],[ISSUES]])</f>
        <v>555.6</v>
      </c>
      <c r="I42" s="48"/>
      <c r="J42" s="51">
        <f t="shared" si="0"/>
        <v>-555.6</v>
      </c>
      <c r="K42" s="48">
        <f>+'DAY8'!K42+'DAY9'!C42</f>
        <v>0</v>
      </c>
      <c r="L42" s="49">
        <f>+'DAY8'!L42+'DAY9'!D42</f>
        <v>0</v>
      </c>
      <c r="M42" s="50">
        <f>+'DAY8'!M42+'DAY9'!E42</f>
        <v>0</v>
      </c>
      <c r="N42" s="47">
        <f>+'DAY8'!N42+'DAY9'!F42</f>
        <v>0</v>
      </c>
      <c r="O42" s="163">
        <f>+'DAY8'!O42+'DAY9'!G42</f>
        <v>0</v>
      </c>
      <c r="P42" s="48">
        <f t="shared" ref="P42:P57" si="22">+K42/9</f>
        <v>0</v>
      </c>
      <c r="Q42" s="49">
        <f t="shared" ref="Q42:Q57" si="23">+L42/9</f>
        <v>0</v>
      </c>
      <c r="R42" s="50">
        <f t="shared" ref="R42:R57" si="24">+M42/9</f>
        <v>0</v>
      </c>
      <c r="S42" s="47">
        <f t="shared" ref="S42:S57" si="25">+N42/9</f>
        <v>0</v>
      </c>
      <c r="T42" s="163">
        <f t="shared" ref="T42:T57" si="26">+O42/9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'DAY8'!H43</f>
        <v>0</v>
      </c>
      <c r="C43" s="48">
        <v>0</v>
      </c>
      <c r="D43" s="49">
        <v>0</v>
      </c>
      <c r="E43" s="50">
        <v>0</v>
      </c>
      <c r="F43" s="47">
        <v>0</v>
      </c>
      <c r="G43" s="163">
        <v>0</v>
      </c>
      <c r="H43" s="49">
        <f>+(Table111[[#This Row],[OPENING ]]+Table111[[#This Row],[RECEIPTS]]+Table111[[#This Row],[RETURNS]])-(Table111[[#This Row],[EXCHANGED]]+Table111[[#This Row],[SALES]]+Table111[[#This Row],[ISSUES]])</f>
        <v>0</v>
      </c>
      <c r="I43" s="48"/>
      <c r="J43" s="51">
        <f t="shared" si="0"/>
        <v>0</v>
      </c>
      <c r="K43" s="48">
        <f>+'DAY8'!K43+'DAY9'!C43</f>
        <v>0</v>
      </c>
      <c r="L43" s="49">
        <f>+'DAY8'!L43+'DAY9'!D43</f>
        <v>0</v>
      </c>
      <c r="M43" s="50">
        <f>+'DAY8'!M43+'DAY9'!E43</f>
        <v>0</v>
      </c>
      <c r="N43" s="47">
        <f>+'DAY8'!N43+'DAY9'!F43</f>
        <v>0</v>
      </c>
      <c r="O43" s="163">
        <f>+'DAY8'!O43+'DAY9'!G43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163">
        <f t="shared" si="26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'DAY8'!H44</f>
        <v>0</v>
      </c>
      <c r="C44" s="48">
        <v>0</v>
      </c>
      <c r="D44" s="49">
        <v>0</v>
      </c>
      <c r="E44" s="50">
        <v>0</v>
      </c>
      <c r="F44" s="47">
        <v>0</v>
      </c>
      <c r="G44" s="163">
        <v>0</v>
      </c>
      <c r="H44" s="49">
        <f>+(Table111[[#This Row],[OPENING ]]+Table111[[#This Row],[RECEIPTS]]+Table111[[#This Row],[RETURNS]])-(Table111[[#This Row],[EXCHANGED]]+Table111[[#This Row],[SALES]]+Table111[[#This Row],[ISSUES]])</f>
        <v>0</v>
      </c>
      <c r="I44" s="48"/>
      <c r="J44" s="51">
        <f t="shared" si="0"/>
        <v>0</v>
      </c>
      <c r="K44" s="48">
        <f>+'DAY8'!K44+'DAY9'!C44</f>
        <v>0</v>
      </c>
      <c r="L44" s="49">
        <f>+'DAY8'!L44+'DAY9'!D44</f>
        <v>0</v>
      </c>
      <c r="M44" s="50">
        <f>+'DAY8'!M44+'DAY9'!E44</f>
        <v>0</v>
      </c>
      <c r="N44" s="47">
        <f>+'DAY8'!N44+'DAY9'!F44</f>
        <v>0</v>
      </c>
      <c r="O44" s="163">
        <f>+'DAY8'!O44+'DAY9'!G44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163">
        <f t="shared" si="26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'DAY8'!H45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163">
        <v>0</v>
      </c>
      <c r="H45" s="49">
        <f>+(Table111[[#This Row],[OPENING ]]+Table111[[#This Row],[RECEIPTS]]+Table111[[#This Row],[RETURNS]])-(Table111[[#This Row],[EXCHANGED]]+Table111[[#This Row],[SALES]]+Table111[[#This Row],[ISSUES]])</f>
        <v>320.29999999999995</v>
      </c>
      <c r="I45" s="48"/>
      <c r="J45" s="51">
        <f t="shared" si="0"/>
        <v>-320.29999999999995</v>
      </c>
      <c r="K45" s="48">
        <f>+'DAY8'!K45+'DAY9'!C45</f>
        <v>1034.9000000000001</v>
      </c>
      <c r="L45" s="49">
        <f>+'DAY8'!L45+'DAY9'!D45</f>
        <v>0</v>
      </c>
      <c r="M45" s="50">
        <f>+'DAY8'!M45+'DAY9'!E45</f>
        <v>0</v>
      </c>
      <c r="N45" s="47">
        <f>+'DAY8'!N45+'DAY9'!F45</f>
        <v>0</v>
      </c>
      <c r="O45" s="163">
        <f>+'DAY8'!O45+'DAY9'!G45</f>
        <v>795.90000000000009</v>
      </c>
      <c r="P45" s="48">
        <f t="shared" si="22"/>
        <v>114.98888888888889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163">
        <f t="shared" si="26"/>
        <v>88.433333333333337</v>
      </c>
      <c r="U45" s="54">
        <f t="shared" si="1"/>
        <v>1.5745575704610004</v>
      </c>
    </row>
    <row r="46" spans="1:21" x14ac:dyDescent="0.25">
      <c r="A46" s="154" t="s">
        <v>111</v>
      </c>
      <c r="B46" s="47">
        <f>'DAY8'!H46</f>
        <v>122.2</v>
      </c>
      <c r="C46" s="48">
        <v>0</v>
      </c>
      <c r="D46" s="49">
        <v>0</v>
      </c>
      <c r="E46" s="50">
        <v>0</v>
      </c>
      <c r="F46" s="47">
        <v>0</v>
      </c>
      <c r="G46" s="163">
        <v>0</v>
      </c>
      <c r="H46" s="49">
        <f>+(Table111[[#This Row],[OPENING ]]+Table111[[#This Row],[RECEIPTS]]+Table111[[#This Row],[RETURNS]])-(Table111[[#This Row],[EXCHANGED]]+Table111[[#This Row],[SALES]]+Table111[[#This Row],[ISSUES]])</f>
        <v>122.2</v>
      </c>
      <c r="I46" s="48"/>
      <c r="J46" s="51">
        <f t="shared" si="0"/>
        <v>-122.2</v>
      </c>
      <c r="K46" s="48">
        <f>+'DAY8'!K46+'DAY9'!C46</f>
        <v>0</v>
      </c>
      <c r="L46" s="49">
        <f>+'DAY8'!L46+'DAY9'!D46</f>
        <v>0</v>
      </c>
      <c r="M46" s="50">
        <f>+'DAY8'!M46+'DAY9'!E46</f>
        <v>0</v>
      </c>
      <c r="N46" s="47">
        <f>+'DAY8'!N46+'DAY9'!F46</f>
        <v>0</v>
      </c>
      <c r="O46" s="163">
        <f>+'DAY8'!O46+'DAY9'!G46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163">
        <f t="shared" si="26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'DAY8'!H47</f>
        <v>0</v>
      </c>
      <c r="C47" s="48">
        <v>0</v>
      </c>
      <c r="D47" s="49">
        <v>0</v>
      </c>
      <c r="E47" s="50">
        <v>0</v>
      </c>
      <c r="F47" s="47">
        <v>0</v>
      </c>
      <c r="G47" s="163">
        <v>0</v>
      </c>
      <c r="H47" s="49">
        <f>+(Table111[[#This Row],[OPENING ]]+Table111[[#This Row],[RECEIPTS]]+Table111[[#This Row],[RETURNS]])-(Table111[[#This Row],[EXCHANGED]]+Table111[[#This Row],[SALES]]+Table111[[#This Row],[ISSUES]])</f>
        <v>0</v>
      </c>
      <c r="I47" s="48"/>
      <c r="J47" s="51">
        <f t="shared" si="0"/>
        <v>0</v>
      </c>
      <c r="K47" s="48">
        <f>+'DAY8'!K47+'DAY9'!C47</f>
        <v>0</v>
      </c>
      <c r="L47" s="49">
        <f>+'DAY8'!L47+'DAY9'!D47</f>
        <v>0</v>
      </c>
      <c r="M47" s="50">
        <f>+'DAY8'!M47+'DAY9'!E47</f>
        <v>0</v>
      </c>
      <c r="N47" s="47">
        <f>+'DAY8'!N47+'DAY9'!F47</f>
        <v>0</v>
      </c>
      <c r="O47" s="163">
        <f>+'DAY8'!O47+'DAY9'!G47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163">
        <f t="shared" si="26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'DAY8'!H48</f>
        <v>7</v>
      </c>
      <c r="C48" s="48">
        <v>0</v>
      </c>
      <c r="D48" s="49">
        <v>0</v>
      </c>
      <c r="E48" s="50">
        <v>0</v>
      </c>
      <c r="F48" s="47">
        <v>0</v>
      </c>
      <c r="G48" s="163"/>
      <c r="H48" s="49">
        <f>+(Table111[[#This Row],[OPENING ]]+Table111[[#This Row],[RECEIPTS]]+Table111[[#This Row],[RETURNS]])-(Table111[[#This Row],[EXCHANGED]]+Table111[[#This Row],[SALES]]+Table111[[#This Row],[ISSUES]])</f>
        <v>7</v>
      </c>
      <c r="I48" s="48"/>
      <c r="J48" s="51">
        <f t="shared" si="0"/>
        <v>-7</v>
      </c>
      <c r="K48" s="48">
        <f>+'DAY8'!K48+'DAY9'!C48</f>
        <v>0</v>
      </c>
      <c r="L48" s="49">
        <f>+'DAY8'!L48+'DAY9'!D48</f>
        <v>0</v>
      </c>
      <c r="M48" s="50">
        <f>+'DAY8'!M48+'DAY9'!E48</f>
        <v>0</v>
      </c>
      <c r="N48" s="47">
        <f>+'DAY8'!N48+'DAY9'!F48</f>
        <v>0</v>
      </c>
      <c r="O48" s="163">
        <f>+'DAY8'!O48+'DAY9'!G48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163">
        <f t="shared" si="26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'DAY8'!H49</f>
        <v>17.3</v>
      </c>
      <c r="C49" s="48">
        <v>0</v>
      </c>
      <c r="D49" s="49">
        <v>0</v>
      </c>
      <c r="E49" s="50">
        <v>0</v>
      </c>
      <c r="F49" s="47">
        <v>0</v>
      </c>
      <c r="G49" s="163">
        <v>0</v>
      </c>
      <c r="H49" s="49">
        <f>+(Table111[[#This Row],[OPENING ]]+Table111[[#This Row],[RECEIPTS]]+Table111[[#This Row],[RETURNS]])-(Table111[[#This Row],[EXCHANGED]]+Table111[[#This Row],[SALES]]+Table111[[#This Row],[ISSUES]])</f>
        <v>17.3</v>
      </c>
      <c r="I49" s="48"/>
      <c r="J49" s="51">
        <f t="shared" si="0"/>
        <v>-17.3</v>
      </c>
      <c r="K49" s="48">
        <f>+'DAY8'!K49+'DAY9'!C49</f>
        <v>0</v>
      </c>
      <c r="L49" s="49">
        <f>+'DAY8'!L49+'DAY9'!D49</f>
        <v>0</v>
      </c>
      <c r="M49" s="50">
        <f>+'DAY8'!M49+'DAY9'!E49</f>
        <v>0</v>
      </c>
      <c r="N49" s="47">
        <f>+'DAY8'!N49+'DAY9'!F49</f>
        <v>0</v>
      </c>
      <c r="O49" s="163">
        <f>+'DAY8'!O49+'DAY9'!G49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163">
        <f t="shared" si="26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'DAY8'!H50</f>
        <v>400.5</v>
      </c>
      <c r="C50" s="48">
        <v>0</v>
      </c>
      <c r="D50" s="49">
        <v>0</v>
      </c>
      <c r="E50" s="50">
        <v>0</v>
      </c>
      <c r="F50" s="47">
        <v>0</v>
      </c>
      <c r="G50" s="163">
        <v>0</v>
      </c>
      <c r="H50" s="49">
        <f>+(Table111[[#This Row],[OPENING ]]+Table111[[#This Row],[RECEIPTS]]+Table111[[#This Row],[RETURNS]])-(Table111[[#This Row],[EXCHANGED]]+Table111[[#This Row],[SALES]]+Table111[[#This Row],[ISSUES]])</f>
        <v>400.5</v>
      </c>
      <c r="I50" s="48"/>
      <c r="J50" s="51">
        <f t="shared" si="0"/>
        <v>-400.5</v>
      </c>
      <c r="K50" s="48">
        <f>+'DAY8'!K50+'DAY9'!C50</f>
        <v>0</v>
      </c>
      <c r="L50" s="49">
        <f>+'DAY8'!L50+'DAY9'!D50</f>
        <v>0</v>
      </c>
      <c r="M50" s="50">
        <f>+'DAY8'!M50+'DAY9'!E50</f>
        <v>0</v>
      </c>
      <c r="N50" s="47">
        <f>+'DAY8'!N50+'DAY9'!F50</f>
        <v>0</v>
      </c>
      <c r="O50" s="163">
        <f>+'DAY8'!O50+'DAY9'!G50</f>
        <v>140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163">
        <f t="shared" si="26"/>
        <v>15.555555555555555</v>
      </c>
      <c r="U50" s="54">
        <f t="shared" si="1"/>
        <v>25.74642857142857</v>
      </c>
    </row>
    <row r="51" spans="1:21" x14ac:dyDescent="0.25">
      <c r="A51" s="154" t="s">
        <v>79</v>
      </c>
      <c r="B51" s="47">
        <f>'DAY8'!H51</f>
        <v>0</v>
      </c>
      <c r="C51" s="48">
        <v>0</v>
      </c>
      <c r="D51" s="49">
        <v>0</v>
      </c>
      <c r="E51" s="50">
        <v>0</v>
      </c>
      <c r="F51" s="47">
        <v>0</v>
      </c>
      <c r="G51" s="163">
        <v>0</v>
      </c>
      <c r="H51" s="49">
        <f>+(Table111[[#This Row],[OPENING ]]+Table111[[#This Row],[RECEIPTS]]+Table111[[#This Row],[RETURNS]])-(Table111[[#This Row],[EXCHANGED]]+Table111[[#This Row],[SALES]]+Table111[[#This Row],[ISSUES]])</f>
        <v>0</v>
      </c>
      <c r="I51" s="48"/>
      <c r="J51" s="51">
        <f t="shared" si="0"/>
        <v>0</v>
      </c>
      <c r="K51" s="48">
        <f>+'DAY8'!K51+'DAY9'!C51</f>
        <v>0</v>
      </c>
      <c r="L51" s="49">
        <f>+'DAY8'!L51+'DAY9'!D51</f>
        <v>0</v>
      </c>
      <c r="M51" s="50">
        <f>+'DAY8'!M51+'DAY9'!E51</f>
        <v>0</v>
      </c>
      <c r="N51" s="47">
        <f>+'DAY8'!N51+'DAY9'!F51</f>
        <v>0</v>
      </c>
      <c r="O51" s="163">
        <f>+'DAY8'!O51+'DAY9'!G51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163">
        <f t="shared" si="26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'DAY8'!H52</f>
        <v>0</v>
      </c>
      <c r="C52" s="48">
        <v>0</v>
      </c>
      <c r="D52" s="49">
        <v>0</v>
      </c>
      <c r="E52" s="50">
        <v>0</v>
      </c>
      <c r="F52" s="47">
        <v>0</v>
      </c>
      <c r="G52" s="163">
        <v>0</v>
      </c>
      <c r="H52" s="49">
        <f>+(Table111[[#This Row],[OPENING ]]+Table111[[#This Row],[RECEIPTS]]+Table111[[#This Row],[RETURNS]])-(Table111[[#This Row],[EXCHANGED]]+Table111[[#This Row],[SALES]]+Table111[[#This Row],[ISSUES]])</f>
        <v>0</v>
      </c>
      <c r="I52" s="48"/>
      <c r="J52" s="51">
        <f t="shared" si="0"/>
        <v>0</v>
      </c>
      <c r="K52" s="48">
        <f>+'DAY8'!K52+'DAY9'!C52</f>
        <v>0</v>
      </c>
      <c r="L52" s="49">
        <f>+'DAY8'!L52+'DAY9'!D52</f>
        <v>0</v>
      </c>
      <c r="M52" s="50">
        <f>+'DAY8'!M52+'DAY9'!E52</f>
        <v>0</v>
      </c>
      <c r="N52" s="47">
        <f>+'DAY8'!N52+'DAY9'!F52</f>
        <v>0</v>
      </c>
      <c r="O52" s="163">
        <f>+'DAY8'!O52+'DAY9'!G52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163">
        <f t="shared" si="26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'DAY8'!H53</f>
        <v>0</v>
      </c>
      <c r="C53" s="48">
        <v>0</v>
      </c>
      <c r="D53" s="49">
        <v>0</v>
      </c>
      <c r="E53" s="50">
        <v>0</v>
      </c>
      <c r="F53" s="47">
        <v>0</v>
      </c>
      <c r="G53" s="163">
        <v>0</v>
      </c>
      <c r="H53" s="49">
        <f>+(Table111[[#This Row],[OPENING ]]+Table111[[#This Row],[RECEIPTS]]+Table111[[#This Row],[RETURNS]])-(Table111[[#This Row],[EXCHANGED]]+Table111[[#This Row],[SALES]]+Table111[[#This Row],[ISSUES]])</f>
        <v>0</v>
      </c>
      <c r="I53" s="48"/>
      <c r="J53" s="51">
        <f>+I53-H53</f>
        <v>0</v>
      </c>
      <c r="K53" s="48">
        <f>+'DAY8'!K53+'DAY9'!C53</f>
        <v>0</v>
      </c>
      <c r="L53" s="49">
        <f>+'DAY8'!L53+'DAY9'!D53</f>
        <v>0</v>
      </c>
      <c r="M53" s="50">
        <f>+'DAY8'!M53+'DAY9'!E53</f>
        <v>0</v>
      </c>
      <c r="N53" s="47">
        <f>+'DAY8'!N53+'DAY9'!F53</f>
        <v>0</v>
      </c>
      <c r="O53" s="163">
        <f>+'DAY8'!O53+'DAY9'!G53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163">
        <f t="shared" si="26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'DAY8'!H54</f>
        <v>0</v>
      </c>
      <c r="C54" s="48">
        <v>0</v>
      </c>
      <c r="D54" s="49">
        <v>0</v>
      </c>
      <c r="E54" s="50">
        <v>0</v>
      </c>
      <c r="F54" s="47">
        <v>0</v>
      </c>
      <c r="G54" s="163">
        <v>0</v>
      </c>
      <c r="H54" s="49">
        <f>+(Table111[[#This Row],[OPENING ]]+Table111[[#This Row],[RECEIPTS]]+Table111[[#This Row],[RETURNS]])-(Table111[[#This Row],[EXCHANGED]]+Table111[[#This Row],[SALES]]+Table111[[#This Row],[ISSUES]])</f>
        <v>0</v>
      </c>
      <c r="I54" s="48"/>
      <c r="J54" s="51">
        <f>+I54-H54</f>
        <v>0</v>
      </c>
      <c r="K54" s="48">
        <f>+'DAY8'!K54+'DAY9'!C54</f>
        <v>0</v>
      </c>
      <c r="L54" s="49">
        <f>+'DAY8'!L54+'DAY9'!D54</f>
        <v>0</v>
      </c>
      <c r="M54" s="50">
        <f>+'DAY8'!M54+'DAY9'!E54</f>
        <v>0</v>
      </c>
      <c r="N54" s="47">
        <f>+'DAY8'!N54+'DAY9'!F54</f>
        <v>0</v>
      </c>
      <c r="O54" s="163">
        <f>+'DAY8'!O54+'DAY9'!G54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163">
        <f t="shared" si="26"/>
        <v>0</v>
      </c>
      <c r="U54" s="54">
        <f t="shared" si="1"/>
        <v>0</v>
      </c>
    </row>
    <row r="55" spans="1:21" x14ac:dyDescent="0.25">
      <c r="A55" s="154" t="s">
        <v>81</v>
      </c>
      <c r="B55" s="47">
        <f>'DAY8'!H55</f>
        <v>676.3</v>
      </c>
      <c r="C55" s="48">
        <v>0</v>
      </c>
      <c r="D55" s="49">
        <v>0</v>
      </c>
      <c r="E55" s="50">
        <v>0</v>
      </c>
      <c r="F55" s="47">
        <v>0</v>
      </c>
      <c r="G55" s="163">
        <v>0</v>
      </c>
      <c r="H55" s="49">
        <f>+(Table111[[#This Row],[OPENING ]]+Table111[[#This Row],[RECEIPTS]]+Table111[[#This Row],[RETURNS]])-(Table111[[#This Row],[EXCHANGED]]+Table111[[#This Row],[SALES]]+Table111[[#This Row],[ISSUES]])</f>
        <v>676.3</v>
      </c>
      <c r="I55" s="48"/>
      <c r="J55" s="51">
        <f>+I55-H55</f>
        <v>-676.3</v>
      </c>
      <c r="K55" s="48">
        <f>+'DAY8'!K55+'DAY9'!C55</f>
        <v>0</v>
      </c>
      <c r="L55" s="49">
        <f>+'DAY8'!L55+'DAY9'!D55</f>
        <v>0</v>
      </c>
      <c r="M55" s="50">
        <f>+'DAY8'!M55+'DAY9'!E55</f>
        <v>0</v>
      </c>
      <c r="N55" s="47">
        <f>+'DAY8'!N55+'DAY9'!F55</f>
        <v>0</v>
      </c>
      <c r="O55" s="163">
        <f>+'DAY8'!O55+'DAY9'!G55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163">
        <f t="shared" si="26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'DAY8'!H56</f>
        <v>0</v>
      </c>
      <c r="C56" s="48">
        <v>0</v>
      </c>
      <c r="D56" s="49">
        <v>0</v>
      </c>
      <c r="E56" s="50">
        <v>0</v>
      </c>
      <c r="F56" s="47">
        <v>0</v>
      </c>
      <c r="G56" s="163">
        <v>0</v>
      </c>
      <c r="H56" s="49">
        <f>+(Table111[[#This Row],[OPENING ]]+Table111[[#This Row],[RECEIPTS]]+Table111[[#This Row],[RETURNS]])-(Table111[[#This Row],[EXCHANGED]]+Table111[[#This Row],[SALES]]+Table111[[#This Row],[ISSUES]])</f>
        <v>0</v>
      </c>
      <c r="I56" s="48"/>
      <c r="J56" s="51">
        <f>+I56-H56</f>
        <v>0</v>
      </c>
      <c r="K56" s="48">
        <f>+'DAY8'!K56+'DAY9'!C56</f>
        <v>0</v>
      </c>
      <c r="L56" s="49">
        <f>+'DAY8'!L56+'DAY9'!D56</f>
        <v>0</v>
      </c>
      <c r="M56" s="50">
        <f>+'DAY8'!M56+'DAY9'!E56</f>
        <v>0</v>
      </c>
      <c r="N56" s="47">
        <f>+'DAY8'!N56+'DAY9'!F56</f>
        <v>0</v>
      </c>
      <c r="O56" s="163">
        <f>+'DAY8'!O56+'DAY9'!G56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163">
        <f t="shared" si="26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'DAY8'!H57</f>
        <v>0</v>
      </c>
      <c r="C57" s="73">
        <v>0</v>
      </c>
      <c r="D57" s="74">
        <v>0</v>
      </c>
      <c r="E57" s="75">
        <v>0</v>
      </c>
      <c r="F57" s="72">
        <v>0</v>
      </c>
      <c r="G57" s="170">
        <v>0</v>
      </c>
      <c r="H57" s="49">
        <f>+(Table111[[#This Row],[OPENING ]]+Table111[[#This Row],[RECEIPTS]]+Table111[[#This Row],[RETURNS]])-(Table111[[#This Row],[EXCHANGED]]+Table111[[#This Row],[SALES]]+Table111[[#This Row],[ISSUES]])</f>
        <v>0</v>
      </c>
      <c r="I57" s="48"/>
      <c r="J57" s="76">
        <f t="shared" si="0"/>
        <v>0</v>
      </c>
      <c r="K57" s="48">
        <f>+'DAY8'!K57+'DAY9'!C57</f>
        <v>0</v>
      </c>
      <c r="L57" s="49">
        <f>+'DAY8'!L57+'DAY9'!D57</f>
        <v>0</v>
      </c>
      <c r="M57" s="50">
        <f>+'DAY8'!M57+'DAY9'!E57</f>
        <v>0</v>
      </c>
      <c r="N57" s="47">
        <f>+'DAY8'!N57+'DAY9'!F57</f>
        <v>0</v>
      </c>
      <c r="O57" s="163">
        <f>+'DAY8'!O57+'DAY9'!G57</f>
        <v>0</v>
      </c>
      <c r="P57" s="48">
        <f t="shared" si="22"/>
        <v>0</v>
      </c>
      <c r="Q57" s="49">
        <f t="shared" si="23"/>
        <v>0</v>
      </c>
      <c r="R57" s="50">
        <f t="shared" si="24"/>
        <v>0</v>
      </c>
      <c r="S57" s="47">
        <f t="shared" si="25"/>
        <v>0</v>
      </c>
      <c r="T57" s="163">
        <f t="shared" si="26"/>
        <v>0</v>
      </c>
      <c r="U57" s="92">
        <f t="shared" si="1"/>
        <v>0</v>
      </c>
    </row>
    <row r="58" spans="1:21" x14ac:dyDescent="0.25">
      <c r="A58" s="154" t="s">
        <v>50</v>
      </c>
      <c r="B58" s="47">
        <f>'DAY8'!H58</f>
        <v>0</v>
      </c>
      <c r="C58" s="73">
        <v>0</v>
      </c>
      <c r="D58" s="74">
        <v>0</v>
      </c>
      <c r="E58" s="75">
        <v>0</v>
      </c>
      <c r="F58" s="72">
        <v>0</v>
      </c>
      <c r="G58" s="170">
        <v>0</v>
      </c>
      <c r="H58" s="49">
        <f>+(Table111[[#This Row],[OPENING ]]+Table111[[#This Row],[RECEIPTS]]+Table111[[#This Row],[RETURNS]])-(Table111[[#This Row],[EXCHANGED]]+Table111[[#This Row],[SALES]]+Table111[[#This Row],[ISSUES]])</f>
        <v>0</v>
      </c>
      <c r="I58" s="48"/>
      <c r="J58" s="76">
        <f t="shared" ref="J58:J72" si="27">+I58-H58</f>
        <v>0</v>
      </c>
      <c r="K58" s="48">
        <f>+'DAY8'!K58+'DAY9'!C58</f>
        <v>2052.5</v>
      </c>
      <c r="L58" s="49">
        <f>+'DAY8'!L58+'DAY9'!D58</f>
        <v>0</v>
      </c>
      <c r="M58" s="50">
        <f>+'DAY8'!M58+'DAY9'!E58</f>
        <v>0</v>
      </c>
      <c r="N58" s="47">
        <f>+'DAY8'!N58+'DAY9'!F58</f>
        <v>0</v>
      </c>
      <c r="O58" s="163">
        <f>+'DAY8'!O58+'DAY9'!G58</f>
        <v>237.7</v>
      </c>
      <c r="P58" s="48">
        <f t="shared" ref="P58:P72" si="28">+K58/9</f>
        <v>228.05555555555554</v>
      </c>
      <c r="Q58" s="49">
        <f t="shared" ref="Q58:Q72" si="29">+L58/9</f>
        <v>0</v>
      </c>
      <c r="R58" s="50">
        <f t="shared" ref="R58:R72" si="30">+M58/9</f>
        <v>0</v>
      </c>
      <c r="S58" s="47">
        <f t="shared" ref="S58:S72" si="31">+N58/9</f>
        <v>0</v>
      </c>
      <c r="T58" s="163">
        <f t="shared" ref="T58:T72" si="32">+O58/9</f>
        <v>26.411111111111111</v>
      </c>
      <c r="U58" s="92">
        <f t="shared" ref="U58:U72" si="33">IFERROR(+H58/(P58+Q58+R58+S58+T58),0)</f>
        <v>0</v>
      </c>
    </row>
    <row r="59" spans="1:21" x14ac:dyDescent="0.25">
      <c r="A59" s="154" t="s">
        <v>51</v>
      </c>
      <c r="B59" s="47">
        <f>'DAY8'!H59</f>
        <v>0</v>
      </c>
      <c r="C59" s="73">
        <v>0</v>
      </c>
      <c r="D59" s="74">
        <v>0</v>
      </c>
      <c r="E59" s="75">
        <v>0</v>
      </c>
      <c r="F59" s="72">
        <v>0</v>
      </c>
      <c r="G59" s="170">
        <v>0</v>
      </c>
      <c r="H59" s="49">
        <f>+(Table111[[#This Row],[OPENING ]]+Table111[[#This Row],[RECEIPTS]]+Table111[[#This Row],[RETURNS]])-(Table111[[#This Row],[EXCHANGED]]+Table111[[#This Row],[SALES]]+Table111[[#This Row],[ISSUES]])</f>
        <v>0</v>
      </c>
      <c r="I59" s="48"/>
      <c r="J59" s="76">
        <f t="shared" si="27"/>
        <v>0</v>
      </c>
      <c r="K59" s="48">
        <f>+'DAY8'!K59+'DAY9'!C59</f>
        <v>0</v>
      </c>
      <c r="L59" s="49">
        <f>+'DAY8'!L59+'DAY9'!D59</f>
        <v>0</v>
      </c>
      <c r="M59" s="50">
        <f>+'DAY8'!M59+'DAY9'!E59</f>
        <v>0</v>
      </c>
      <c r="N59" s="47">
        <f>+'DAY8'!N59+'DAY9'!F59</f>
        <v>0</v>
      </c>
      <c r="O59" s="163">
        <f>+'DAY8'!O59+'DAY9'!G59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163">
        <f t="shared" si="32"/>
        <v>0</v>
      </c>
      <c r="U59" s="92">
        <f t="shared" si="33"/>
        <v>0</v>
      </c>
    </row>
    <row r="60" spans="1:21" x14ac:dyDescent="0.25">
      <c r="A60" s="154" t="s">
        <v>52</v>
      </c>
      <c r="B60" s="47">
        <f>'DAY8'!H60</f>
        <v>0</v>
      </c>
      <c r="C60" s="73">
        <v>0</v>
      </c>
      <c r="D60" s="74">
        <v>0</v>
      </c>
      <c r="E60" s="75">
        <v>0</v>
      </c>
      <c r="F60" s="72">
        <v>0</v>
      </c>
      <c r="G60" s="170">
        <v>0</v>
      </c>
      <c r="H60" s="49">
        <f>+(Table111[[#This Row],[OPENING ]]+Table111[[#This Row],[RECEIPTS]]+Table111[[#This Row],[RETURNS]])-(Table111[[#This Row],[EXCHANGED]]+Table111[[#This Row],[SALES]]+Table111[[#This Row],[ISSUES]])</f>
        <v>0</v>
      </c>
      <c r="I60" s="48"/>
      <c r="J60" s="76">
        <f t="shared" si="27"/>
        <v>0</v>
      </c>
      <c r="K60" s="48">
        <f>+'DAY8'!K60+'DAY9'!C60</f>
        <v>0</v>
      </c>
      <c r="L60" s="49">
        <f>+'DAY8'!L60+'DAY9'!D60</f>
        <v>0</v>
      </c>
      <c r="M60" s="50">
        <f>+'DAY8'!M60+'DAY9'!E60</f>
        <v>0</v>
      </c>
      <c r="N60" s="47">
        <f>+'DAY8'!N60+'DAY9'!F60</f>
        <v>0</v>
      </c>
      <c r="O60" s="163">
        <f>+'DAY8'!O60+'DAY9'!G60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163">
        <f t="shared" si="32"/>
        <v>0</v>
      </c>
      <c r="U60" s="92">
        <f t="shared" si="33"/>
        <v>0</v>
      </c>
    </row>
    <row r="61" spans="1:21" x14ac:dyDescent="0.25">
      <c r="A61" s="154" t="s">
        <v>53</v>
      </c>
      <c r="B61" s="47">
        <f>'DAY8'!H61</f>
        <v>0</v>
      </c>
      <c r="C61" s="73">
        <v>0</v>
      </c>
      <c r="D61" s="74">
        <v>0</v>
      </c>
      <c r="E61" s="75">
        <v>0</v>
      </c>
      <c r="F61" s="72">
        <v>0</v>
      </c>
      <c r="G61" s="170">
        <v>0</v>
      </c>
      <c r="H61" s="49">
        <f>+(Table111[[#This Row],[OPENING ]]+Table111[[#This Row],[RECEIPTS]]+Table111[[#This Row],[RETURNS]])-(Table111[[#This Row],[EXCHANGED]]+Table111[[#This Row],[SALES]]+Table111[[#This Row],[ISSUES]])</f>
        <v>0</v>
      </c>
      <c r="I61" s="48"/>
      <c r="J61" s="76">
        <f t="shared" si="27"/>
        <v>0</v>
      </c>
      <c r="K61" s="48">
        <f>+'DAY8'!K61+'DAY9'!C61</f>
        <v>0</v>
      </c>
      <c r="L61" s="49">
        <f>+'DAY8'!L61+'DAY9'!D61</f>
        <v>0</v>
      </c>
      <c r="M61" s="50">
        <f>+'DAY8'!M61+'DAY9'!E61</f>
        <v>0</v>
      </c>
      <c r="N61" s="47">
        <f>+'DAY8'!N61+'DAY9'!F61</f>
        <v>0</v>
      </c>
      <c r="O61" s="163">
        <f>+'DAY8'!O61+'DAY9'!G61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163">
        <f t="shared" si="32"/>
        <v>0</v>
      </c>
      <c r="U61" s="92">
        <f t="shared" si="33"/>
        <v>0</v>
      </c>
    </row>
    <row r="62" spans="1:21" x14ac:dyDescent="0.25">
      <c r="A62" s="154" t="s">
        <v>54</v>
      </c>
      <c r="B62" s="47">
        <f>'DAY8'!H62</f>
        <v>0</v>
      </c>
      <c r="C62" s="73">
        <v>0</v>
      </c>
      <c r="D62" s="74">
        <v>0</v>
      </c>
      <c r="E62" s="75">
        <v>0</v>
      </c>
      <c r="F62" s="72">
        <v>0</v>
      </c>
      <c r="G62" s="170">
        <v>0</v>
      </c>
      <c r="H62" s="49">
        <f>+(Table111[[#This Row],[OPENING ]]+Table111[[#This Row],[RECEIPTS]]+Table111[[#This Row],[RETURNS]])-(Table111[[#This Row],[EXCHANGED]]+Table111[[#This Row],[SALES]]+Table111[[#This Row],[ISSUES]])</f>
        <v>0</v>
      </c>
      <c r="I62" s="48"/>
      <c r="J62" s="76">
        <f t="shared" si="27"/>
        <v>0</v>
      </c>
      <c r="K62" s="48">
        <f>+'DAY8'!K62+'DAY9'!C62</f>
        <v>0</v>
      </c>
      <c r="L62" s="49">
        <f>+'DAY8'!L62+'DAY9'!D62</f>
        <v>0</v>
      </c>
      <c r="M62" s="50">
        <f>+'DAY8'!M62+'DAY9'!E62</f>
        <v>0</v>
      </c>
      <c r="N62" s="47">
        <f>+'DAY8'!N62+'DAY9'!F62</f>
        <v>0</v>
      </c>
      <c r="O62" s="163">
        <f>+'DAY8'!O62+'DAY9'!G62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163">
        <f t="shared" si="32"/>
        <v>0</v>
      </c>
      <c r="U62" s="92">
        <f t="shared" si="33"/>
        <v>0</v>
      </c>
    </row>
    <row r="63" spans="1:21" x14ac:dyDescent="0.25">
      <c r="A63" s="154" t="s">
        <v>109</v>
      </c>
      <c r="B63" s="47">
        <f>'DAY8'!H63</f>
        <v>0</v>
      </c>
      <c r="C63" s="73">
        <v>0</v>
      </c>
      <c r="D63" s="74">
        <v>0</v>
      </c>
      <c r="E63" s="75">
        <v>0</v>
      </c>
      <c r="F63" s="72">
        <v>0</v>
      </c>
      <c r="G63" s="170">
        <v>0</v>
      </c>
      <c r="H63" s="49">
        <f>+(Table111[[#This Row],[OPENING ]]+Table111[[#This Row],[RECEIPTS]]+Table111[[#This Row],[RETURNS]])-(Table111[[#This Row],[EXCHANGED]]+Table111[[#This Row],[SALES]]+Table111[[#This Row],[ISSUES]])</f>
        <v>0</v>
      </c>
      <c r="I63" s="48"/>
      <c r="J63" s="76">
        <f t="shared" si="27"/>
        <v>0</v>
      </c>
      <c r="K63" s="48">
        <f>+'DAY8'!K63+'DAY9'!C63</f>
        <v>0</v>
      </c>
      <c r="L63" s="49">
        <f>+'DAY8'!L63+'DAY9'!D63</f>
        <v>0</v>
      </c>
      <c r="M63" s="50">
        <f>+'DAY8'!M63+'DAY9'!E63</f>
        <v>0</v>
      </c>
      <c r="N63" s="47">
        <f>+'DAY8'!N63+'DAY9'!F63</f>
        <v>0</v>
      </c>
      <c r="O63" s="163">
        <f>+'DAY8'!O63+'DAY9'!G63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163">
        <f t="shared" si="32"/>
        <v>0</v>
      </c>
      <c r="U63" s="92">
        <f t="shared" si="33"/>
        <v>0</v>
      </c>
    </row>
    <row r="64" spans="1:21" x14ac:dyDescent="0.25">
      <c r="A64" s="154" t="s">
        <v>112</v>
      </c>
      <c r="B64" s="47">
        <f>'DAY8'!H64</f>
        <v>0</v>
      </c>
      <c r="C64" s="73">
        <v>0</v>
      </c>
      <c r="D64" s="74">
        <v>0</v>
      </c>
      <c r="E64" s="75">
        <v>0</v>
      </c>
      <c r="F64" s="72">
        <v>0</v>
      </c>
      <c r="G64" s="170">
        <v>0</v>
      </c>
      <c r="H64" s="49">
        <f>+(Table111[[#This Row],[OPENING ]]+Table111[[#This Row],[RECEIPTS]]+Table111[[#This Row],[RETURNS]])-(Table111[[#This Row],[EXCHANGED]]+Table111[[#This Row],[SALES]]+Table111[[#This Row],[ISSUES]])</f>
        <v>0</v>
      </c>
      <c r="I64" s="48"/>
      <c r="J64" s="76">
        <f t="shared" si="27"/>
        <v>0</v>
      </c>
      <c r="K64" s="48">
        <f>+'DAY8'!K64+'DAY9'!C64</f>
        <v>0</v>
      </c>
      <c r="L64" s="49">
        <f>+'DAY8'!L64+'DAY9'!D64</f>
        <v>0</v>
      </c>
      <c r="M64" s="50">
        <f>+'DAY8'!M64+'DAY9'!E64</f>
        <v>0</v>
      </c>
      <c r="N64" s="47">
        <f>+'DAY8'!N64+'DAY9'!F64</f>
        <v>0</v>
      </c>
      <c r="O64" s="163">
        <f>+'DAY8'!O64+'DAY9'!G64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163">
        <f t="shared" si="32"/>
        <v>0</v>
      </c>
      <c r="U64" s="92">
        <f t="shared" si="33"/>
        <v>0</v>
      </c>
    </row>
    <row r="65" spans="1:21" x14ac:dyDescent="0.25">
      <c r="A65" s="154" t="s">
        <v>115</v>
      </c>
      <c r="B65" s="47">
        <f>'DAY8'!H65</f>
        <v>0</v>
      </c>
      <c r="C65" s="73">
        <v>0</v>
      </c>
      <c r="D65" s="74">
        <v>0</v>
      </c>
      <c r="E65" s="75">
        <v>0</v>
      </c>
      <c r="F65" s="72">
        <v>0</v>
      </c>
      <c r="G65" s="170">
        <v>0</v>
      </c>
      <c r="H65" s="49">
        <f>+(Table111[[#This Row],[OPENING ]]+Table111[[#This Row],[RECEIPTS]]+Table111[[#This Row],[RETURNS]])-(Table111[[#This Row],[EXCHANGED]]+Table111[[#This Row],[SALES]]+Table111[[#This Row],[ISSUES]])</f>
        <v>0</v>
      </c>
      <c r="I65" s="48"/>
      <c r="J65" s="76">
        <f t="shared" si="27"/>
        <v>0</v>
      </c>
      <c r="K65" s="48">
        <f>+'DAY8'!K65+'DAY9'!C65</f>
        <v>0</v>
      </c>
      <c r="L65" s="49">
        <f>+'DAY8'!L65+'DAY9'!D65</f>
        <v>0</v>
      </c>
      <c r="M65" s="50">
        <f>+'DAY8'!M65+'DAY9'!E65</f>
        <v>0</v>
      </c>
      <c r="N65" s="47">
        <f>+'DAY8'!N65+'DAY9'!F65</f>
        <v>0</v>
      </c>
      <c r="O65" s="163">
        <f>+'DAY8'!O65+'DAY9'!G65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163">
        <f t="shared" si="32"/>
        <v>0</v>
      </c>
      <c r="U65" s="92">
        <f t="shared" si="33"/>
        <v>0</v>
      </c>
    </row>
    <row r="66" spans="1:21" x14ac:dyDescent="0.25">
      <c r="A66" s="154" t="s">
        <v>116</v>
      </c>
      <c r="B66" s="47">
        <f>'DAY8'!H66</f>
        <v>2006.84</v>
      </c>
      <c r="C66" s="73">
        <v>0</v>
      </c>
      <c r="D66" s="74">
        <v>0</v>
      </c>
      <c r="E66" s="75">
        <v>0</v>
      </c>
      <c r="F66" s="72">
        <v>0</v>
      </c>
      <c r="G66" s="170">
        <v>0</v>
      </c>
      <c r="H66" s="49">
        <f>+(Table111[[#This Row],[OPENING ]]+Table111[[#This Row],[RECEIPTS]]+Table111[[#This Row],[RETURNS]])-(Table111[[#This Row],[EXCHANGED]]+Table111[[#This Row],[SALES]]+Table111[[#This Row],[ISSUES]])</f>
        <v>2006.84</v>
      </c>
      <c r="I66" s="48"/>
      <c r="J66" s="76">
        <f t="shared" si="27"/>
        <v>-2006.84</v>
      </c>
      <c r="K66" s="48">
        <f>+'DAY8'!K66+'DAY9'!C66</f>
        <v>0</v>
      </c>
      <c r="L66" s="49">
        <f>+'DAY8'!L66+'DAY9'!D66</f>
        <v>0</v>
      </c>
      <c r="M66" s="50">
        <f>+'DAY8'!M66+'DAY9'!E66</f>
        <v>0</v>
      </c>
      <c r="N66" s="47">
        <f>+'DAY8'!N66+'DAY9'!F66</f>
        <v>0</v>
      </c>
      <c r="O66" s="163">
        <f>+'DAY8'!O66+'DAY9'!G66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163">
        <f t="shared" si="32"/>
        <v>0</v>
      </c>
      <c r="U66" s="92">
        <f t="shared" si="33"/>
        <v>0</v>
      </c>
    </row>
    <row r="67" spans="1:21" x14ac:dyDescent="0.25">
      <c r="A67" s="154" t="s">
        <v>121</v>
      </c>
      <c r="B67" s="47">
        <f>'DAY8'!H67</f>
        <v>0</v>
      </c>
      <c r="C67" s="73">
        <v>0</v>
      </c>
      <c r="D67" s="74">
        <v>0</v>
      </c>
      <c r="E67" s="75">
        <v>0</v>
      </c>
      <c r="F67" s="72">
        <v>0</v>
      </c>
      <c r="G67" s="170">
        <v>0</v>
      </c>
      <c r="H67" s="49">
        <f>+(Table111[[#This Row],[OPENING ]]+Table111[[#This Row],[RECEIPTS]]+Table111[[#This Row],[RETURNS]])-(Table111[[#This Row],[EXCHANGED]]+Table111[[#This Row],[SALES]]+Table111[[#This Row],[ISSUES]])</f>
        <v>0</v>
      </c>
      <c r="I67" s="48"/>
      <c r="J67" s="76">
        <f t="shared" si="27"/>
        <v>0</v>
      </c>
      <c r="K67" s="48">
        <f>+'DAY8'!K67+'DAY9'!C67</f>
        <v>0</v>
      </c>
      <c r="L67" s="49">
        <f>+'DAY8'!L67+'DAY9'!D67</f>
        <v>0</v>
      </c>
      <c r="M67" s="50">
        <f>+'DAY8'!M67+'DAY9'!E67</f>
        <v>0</v>
      </c>
      <c r="N67" s="47">
        <f>+'DAY8'!N67+'DAY9'!F67</f>
        <v>0</v>
      </c>
      <c r="O67" s="163">
        <f>+'DAY8'!O67+'DAY9'!G67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163">
        <f t="shared" si="32"/>
        <v>0</v>
      </c>
      <c r="U67" s="92">
        <f t="shared" si="33"/>
        <v>0</v>
      </c>
    </row>
    <row r="68" spans="1:21" x14ac:dyDescent="0.25">
      <c r="A68" s="154" t="s">
        <v>120</v>
      </c>
      <c r="B68" s="47">
        <f>'DAY8'!H68</f>
        <v>150.30000000000001</v>
      </c>
      <c r="C68" s="73">
        <v>0</v>
      </c>
      <c r="D68" s="74">
        <v>0</v>
      </c>
      <c r="E68" s="75">
        <v>0</v>
      </c>
      <c r="F68" s="72">
        <v>0</v>
      </c>
      <c r="G68" s="170">
        <v>0</v>
      </c>
      <c r="H68" s="49">
        <f>+(Table111[[#This Row],[OPENING ]]+Table111[[#This Row],[RECEIPTS]]+Table111[[#This Row],[RETURNS]])-(Table111[[#This Row],[EXCHANGED]]+Table111[[#This Row],[SALES]]+Table111[[#This Row],[ISSUES]])</f>
        <v>150.30000000000001</v>
      </c>
      <c r="I68" s="48"/>
      <c r="J68" s="76">
        <f t="shared" si="27"/>
        <v>-150.30000000000001</v>
      </c>
      <c r="K68" s="48">
        <f>+'DAY8'!K68+'DAY9'!C68</f>
        <v>0</v>
      </c>
      <c r="L68" s="49">
        <f>+'DAY8'!L68+'DAY9'!D68</f>
        <v>0</v>
      </c>
      <c r="M68" s="50">
        <f>+'DAY8'!M68+'DAY9'!E68</f>
        <v>0</v>
      </c>
      <c r="N68" s="47">
        <f>+'DAY8'!N68+'DAY9'!F68</f>
        <v>0</v>
      </c>
      <c r="O68" s="163">
        <f>+'DAY8'!O68+'DAY9'!G68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163">
        <f t="shared" si="32"/>
        <v>0</v>
      </c>
      <c r="U68" s="92">
        <f t="shared" si="33"/>
        <v>0</v>
      </c>
    </row>
    <row r="69" spans="1:21" x14ac:dyDescent="0.25">
      <c r="A69" s="154" t="s">
        <v>122</v>
      </c>
      <c r="B69" s="47">
        <f>'DAY8'!H69</f>
        <v>92.500000000000142</v>
      </c>
      <c r="C69" s="73">
        <v>0</v>
      </c>
      <c r="D69" s="74">
        <v>0</v>
      </c>
      <c r="E69" s="75">
        <v>0</v>
      </c>
      <c r="F69" s="72">
        <v>0</v>
      </c>
      <c r="G69" s="170">
        <v>0</v>
      </c>
      <c r="H69" s="49">
        <f>+(Table111[[#This Row],[OPENING ]]+Table111[[#This Row],[RECEIPTS]]+Table111[[#This Row],[RETURNS]])-(Table111[[#This Row],[EXCHANGED]]+Table111[[#This Row],[SALES]]+Table111[[#This Row],[ISSUES]])</f>
        <v>92.500000000000142</v>
      </c>
      <c r="I69" s="48"/>
      <c r="J69" s="76">
        <f t="shared" si="27"/>
        <v>-92.500000000000142</v>
      </c>
      <c r="K69" s="48">
        <f>+'DAY8'!K69+'DAY9'!C69</f>
        <v>0</v>
      </c>
      <c r="L69" s="49">
        <f>+'DAY8'!L69+'DAY9'!D69</f>
        <v>138.30000000000001</v>
      </c>
      <c r="M69" s="50">
        <f>+'DAY8'!M69+'DAY9'!E69</f>
        <v>0</v>
      </c>
      <c r="N69" s="47">
        <f>+'DAY8'!N69+'DAY9'!F69</f>
        <v>0</v>
      </c>
      <c r="O69" s="163">
        <f>+'DAY8'!O69+'DAY9'!G69</f>
        <v>1063.4000000000001</v>
      </c>
      <c r="P69" s="48">
        <f t="shared" si="28"/>
        <v>0</v>
      </c>
      <c r="Q69" s="49">
        <f t="shared" si="29"/>
        <v>15.366666666666667</v>
      </c>
      <c r="R69" s="50">
        <f t="shared" si="30"/>
        <v>0</v>
      </c>
      <c r="S69" s="47">
        <f t="shared" si="31"/>
        <v>0</v>
      </c>
      <c r="T69" s="163">
        <f t="shared" si="32"/>
        <v>118.15555555555557</v>
      </c>
      <c r="U69" s="92">
        <f t="shared" si="33"/>
        <v>0.69276857784804957</v>
      </c>
    </row>
    <row r="70" spans="1:21" x14ac:dyDescent="0.25">
      <c r="A70" s="53"/>
      <c r="B70" s="47">
        <f>'DAY8'!H70</f>
        <v>0</v>
      </c>
      <c r="C70" s="73">
        <v>0</v>
      </c>
      <c r="D70" s="74">
        <v>0</v>
      </c>
      <c r="E70" s="75">
        <v>0</v>
      </c>
      <c r="F70" s="72">
        <v>0</v>
      </c>
      <c r="G70" s="170">
        <v>0</v>
      </c>
      <c r="H70" s="49">
        <f>+(Table111[[#This Row],[OPENING ]]+Table111[[#This Row],[RECEIPTS]]+Table111[[#This Row],[RETURNS]])-(Table111[[#This Row],[EXCHANGED]]+Table111[[#This Row],[SALES]]+Table111[[#This Row],[ISSUES]])</f>
        <v>0</v>
      </c>
      <c r="I70" s="48"/>
      <c r="J70" s="76">
        <f t="shared" si="27"/>
        <v>0</v>
      </c>
      <c r="K70" s="48">
        <f>+'DAY8'!K70+'DAY9'!C70</f>
        <v>0</v>
      </c>
      <c r="L70" s="49">
        <f>+'DAY8'!L70+'DAY9'!D70</f>
        <v>0</v>
      </c>
      <c r="M70" s="50">
        <f>+'DAY8'!M70+'DAY9'!E70</f>
        <v>0</v>
      </c>
      <c r="N70" s="47">
        <f>+'DAY8'!N70+'DAY9'!F70</f>
        <v>0</v>
      </c>
      <c r="O70" s="163">
        <f>+'DAY8'!O70+'DAY9'!G70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163">
        <f t="shared" si="32"/>
        <v>0</v>
      </c>
      <c r="U70" s="92">
        <f t="shared" si="33"/>
        <v>0</v>
      </c>
    </row>
    <row r="71" spans="1:21" x14ac:dyDescent="0.25">
      <c r="A71" s="53"/>
      <c r="B71" s="47">
        <f>'DAY8'!H71</f>
        <v>187.6</v>
      </c>
      <c r="C71" s="73">
        <v>0</v>
      </c>
      <c r="D71" s="74">
        <v>0</v>
      </c>
      <c r="E71" s="75">
        <v>0</v>
      </c>
      <c r="F71" s="72">
        <v>0</v>
      </c>
      <c r="G71" s="170">
        <v>0</v>
      </c>
      <c r="H71" s="49">
        <f>+(Table111[[#This Row],[OPENING ]]+Table111[[#This Row],[RECEIPTS]]+Table111[[#This Row],[RETURNS]])-(Table111[[#This Row],[EXCHANGED]]+Table111[[#This Row],[SALES]]+Table111[[#This Row],[ISSUES]])</f>
        <v>187.6</v>
      </c>
      <c r="I71" s="48"/>
      <c r="J71" s="76">
        <f t="shared" si="27"/>
        <v>-187.6</v>
      </c>
      <c r="K71" s="48">
        <f>+'DAY8'!K71+'DAY9'!C71</f>
        <v>0</v>
      </c>
      <c r="L71" s="49">
        <f>+'DAY8'!L71+'DAY9'!D71</f>
        <v>0</v>
      </c>
      <c r="M71" s="50">
        <f>+'DAY8'!M71+'DAY9'!E71</f>
        <v>0</v>
      </c>
      <c r="N71" s="47">
        <f>+'DAY8'!N71+'DAY9'!F71</f>
        <v>0</v>
      </c>
      <c r="O71" s="163">
        <f>+'DAY8'!O71+'DAY9'!G71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163">
        <f t="shared" si="32"/>
        <v>0</v>
      </c>
      <c r="U71" s="92">
        <f t="shared" si="33"/>
        <v>0</v>
      </c>
    </row>
    <row r="72" spans="1:21" ht="15.75" thickBot="1" x14ac:dyDescent="0.3">
      <c r="A72" s="53"/>
      <c r="B72" s="47">
        <f>'DAY8'!H72</f>
        <v>1809</v>
      </c>
      <c r="C72" s="73">
        <v>0</v>
      </c>
      <c r="D72" s="74">
        <v>0</v>
      </c>
      <c r="E72" s="75">
        <v>0</v>
      </c>
      <c r="F72" s="72">
        <v>0</v>
      </c>
      <c r="G72" s="170">
        <v>0</v>
      </c>
      <c r="H72" s="49">
        <f>+(Table111[[#This Row],[OPENING ]]+Table111[[#This Row],[RECEIPTS]]+Table111[[#This Row],[RETURNS]])-(Table111[[#This Row],[EXCHANGED]]+Table111[[#This Row],[SALES]]+Table111[[#This Row],[ISSUES]])</f>
        <v>1809</v>
      </c>
      <c r="I72" s="48"/>
      <c r="J72" s="76">
        <f t="shared" si="27"/>
        <v>-1809</v>
      </c>
      <c r="K72" s="48">
        <f>+'DAY8'!K72+'DAY9'!C72</f>
        <v>0</v>
      </c>
      <c r="L72" s="49">
        <f>+'DAY8'!L72+'DAY9'!D72</f>
        <v>79</v>
      </c>
      <c r="M72" s="50">
        <f>+'DAY8'!M72+'DAY9'!E72</f>
        <v>0</v>
      </c>
      <c r="N72" s="47">
        <f>+'DAY8'!N72+'DAY9'!F72</f>
        <v>0</v>
      </c>
      <c r="O72" s="163">
        <f>+'DAY8'!O72+'DAY9'!G72</f>
        <v>0</v>
      </c>
      <c r="P72" s="48">
        <f t="shared" si="28"/>
        <v>0</v>
      </c>
      <c r="Q72" s="49">
        <f t="shared" si="29"/>
        <v>8.7777777777777786</v>
      </c>
      <c r="R72" s="50">
        <f t="shared" si="30"/>
        <v>0</v>
      </c>
      <c r="S72" s="47">
        <f t="shared" si="31"/>
        <v>0</v>
      </c>
      <c r="T72" s="163">
        <f t="shared" si="32"/>
        <v>0</v>
      </c>
      <c r="U72" s="92">
        <f t="shared" si="33"/>
        <v>206.08860759493669</v>
      </c>
    </row>
    <row r="73" spans="1:21" ht="17.25" thickBot="1" x14ac:dyDescent="0.35">
      <c r="A73" s="85" t="s">
        <v>37</v>
      </c>
      <c r="B73" s="86">
        <f>SUM(B41:B72)</f>
        <v>6798.0400000000009</v>
      </c>
      <c r="C73" s="87">
        <f t="shared" ref="C73:U73" si="34">SUM(C41:C72)</f>
        <v>0</v>
      </c>
      <c r="D73" s="88">
        <f t="shared" si="34"/>
        <v>0</v>
      </c>
      <c r="E73" s="89">
        <f t="shared" si="34"/>
        <v>0</v>
      </c>
      <c r="F73" s="86">
        <f t="shared" si="34"/>
        <v>0</v>
      </c>
      <c r="G73" s="164">
        <f t="shared" si="34"/>
        <v>0</v>
      </c>
      <c r="H73" s="88">
        <f t="shared" si="34"/>
        <v>6798.0400000000009</v>
      </c>
      <c r="I73" s="87">
        <f t="shared" si="34"/>
        <v>0</v>
      </c>
      <c r="J73" s="90">
        <f t="shared" si="34"/>
        <v>-6798.0400000000009</v>
      </c>
      <c r="K73" s="87">
        <f t="shared" si="34"/>
        <v>3087.4</v>
      </c>
      <c r="L73" s="88">
        <f t="shared" si="34"/>
        <v>217.3</v>
      </c>
      <c r="M73" s="89">
        <f t="shared" si="34"/>
        <v>0</v>
      </c>
      <c r="N73" s="86">
        <f t="shared" si="34"/>
        <v>0</v>
      </c>
      <c r="O73" s="164">
        <f t="shared" si="34"/>
        <v>2237</v>
      </c>
      <c r="P73" s="87">
        <f t="shared" si="34"/>
        <v>343.04444444444442</v>
      </c>
      <c r="Q73" s="88">
        <f t="shared" si="34"/>
        <v>24.144444444444446</v>
      </c>
      <c r="R73" s="89">
        <f t="shared" si="34"/>
        <v>0</v>
      </c>
      <c r="S73" s="86">
        <f t="shared" si="34"/>
        <v>0</v>
      </c>
      <c r="T73" s="164">
        <f t="shared" si="34"/>
        <v>248.55555555555557</v>
      </c>
      <c r="U73" s="89">
        <f t="shared" si="34"/>
        <v>234.10236231467431</v>
      </c>
    </row>
    <row r="74" spans="1:21" ht="15.75" x14ac:dyDescent="0.3">
      <c r="A74" s="78"/>
      <c r="B74" s="93"/>
      <c r="C74" s="56"/>
      <c r="D74" s="62"/>
      <c r="E74" s="63"/>
      <c r="F74" s="60"/>
      <c r="G74" s="169"/>
      <c r="H74" s="94"/>
      <c r="I74" s="56"/>
      <c r="J74" s="95"/>
      <c r="K74" s="56"/>
      <c r="L74" s="62"/>
      <c r="M74" s="63"/>
      <c r="N74" s="60"/>
      <c r="O74" s="166"/>
      <c r="P74" s="61"/>
      <c r="Q74" s="62"/>
      <c r="R74" s="63"/>
      <c r="S74" s="60"/>
      <c r="T74" s="169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163"/>
      <c r="H75" s="49"/>
      <c r="I75" s="48"/>
      <c r="J75" s="51"/>
      <c r="K75" s="48"/>
      <c r="L75" s="49"/>
      <c r="M75" s="50"/>
      <c r="N75" s="47"/>
      <c r="O75" s="163"/>
      <c r="P75" s="48"/>
      <c r="Q75" s="49"/>
      <c r="R75" s="50"/>
      <c r="S75" s="47"/>
      <c r="T75" s="163"/>
      <c r="U75" s="50"/>
    </row>
    <row r="76" spans="1:21" x14ac:dyDescent="0.25">
      <c r="A76" s="152" t="s">
        <v>44</v>
      </c>
      <c r="B76" s="47">
        <f>'DAY8'!H76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163">
        <v>0</v>
      </c>
      <c r="H76" s="49">
        <f>+(Table111[[#This Row],[OPENING ]]+Table111[[#This Row],[RECEIPTS]]+Table111[[#This Row],[RETURNS]])-(Table111[[#This Row],[EXCHANGED]]+Table111[[#This Row],[SALES]]+Table111[[#This Row],[ISSUES]])</f>
        <v>1267.3399999999999</v>
      </c>
      <c r="I76" s="48"/>
      <c r="J76" s="51">
        <f t="shared" si="0"/>
        <v>-1267.3399999999999</v>
      </c>
      <c r="K76" s="48">
        <f>+'DAY8'!K76+'DAY9'!C76</f>
        <v>0</v>
      </c>
      <c r="L76" s="49">
        <f>+'DAY8'!L76+'DAY9'!D76</f>
        <v>0</v>
      </c>
      <c r="M76" s="50">
        <f>+'DAY8'!M76+'DAY9'!E76</f>
        <v>0</v>
      </c>
      <c r="N76" s="47">
        <f>+'DAY8'!N76+'DAY9'!F76</f>
        <v>0</v>
      </c>
      <c r="O76" s="163">
        <f>+'DAY8'!O76+'DAY9'!G76</f>
        <v>0</v>
      </c>
      <c r="P76" s="48">
        <f t="shared" ref="P76" si="35">+K76/9</f>
        <v>0</v>
      </c>
      <c r="Q76" s="49">
        <f t="shared" ref="Q76" si="36">+L76/9</f>
        <v>0</v>
      </c>
      <c r="R76" s="50">
        <f t="shared" ref="R76" si="37">+M76/9</f>
        <v>0</v>
      </c>
      <c r="S76" s="47">
        <f t="shared" ref="S76" si="38">+N76/9</f>
        <v>0</v>
      </c>
      <c r="T76" s="163">
        <f t="shared" ref="T76" si="39">+O76/9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'DAY8'!H77</f>
        <v>96.1</v>
      </c>
      <c r="C77" s="48">
        <v>0</v>
      </c>
      <c r="D77" s="49">
        <v>0</v>
      </c>
      <c r="E77" s="50">
        <v>0</v>
      </c>
      <c r="F77" s="47">
        <v>0</v>
      </c>
      <c r="G77" s="163">
        <v>0</v>
      </c>
      <c r="H77" s="49">
        <f>+(Table111[[#This Row],[OPENING ]]+Table111[[#This Row],[RECEIPTS]]+Table111[[#This Row],[RETURNS]])-(Table111[[#This Row],[EXCHANGED]]+Table111[[#This Row],[SALES]]+Table111[[#This Row],[ISSUES]])</f>
        <v>96.1</v>
      </c>
      <c r="I77" s="48"/>
      <c r="J77" s="51">
        <f t="shared" si="0"/>
        <v>-96.1</v>
      </c>
      <c r="K77" s="48">
        <f>+'DAY8'!K77+'DAY9'!C77</f>
        <v>0</v>
      </c>
      <c r="L77" s="49">
        <f>+'DAY8'!L77+'DAY9'!D77</f>
        <v>0</v>
      </c>
      <c r="M77" s="50">
        <f>+'DAY8'!M77+'DAY9'!E77</f>
        <v>0</v>
      </c>
      <c r="N77" s="47">
        <f>+'DAY8'!N77+'DAY9'!F77</f>
        <v>0</v>
      </c>
      <c r="O77" s="163">
        <f>+'DAY8'!O77+'DAY9'!G77</f>
        <v>0</v>
      </c>
      <c r="P77" s="48">
        <f t="shared" ref="P77:P101" si="40">+K77/9</f>
        <v>0</v>
      </c>
      <c r="Q77" s="49">
        <f t="shared" ref="Q77:Q101" si="41">+L77/9</f>
        <v>0</v>
      </c>
      <c r="R77" s="50">
        <f t="shared" ref="R77:R101" si="42">+M77/9</f>
        <v>0</v>
      </c>
      <c r="S77" s="47">
        <f t="shared" ref="S77:S101" si="43">+N77/9</f>
        <v>0</v>
      </c>
      <c r="T77" s="163">
        <f t="shared" ref="T77:T101" si="44">+O77/9</f>
        <v>0</v>
      </c>
      <c r="U77" s="54">
        <f t="shared" si="1"/>
        <v>0</v>
      </c>
    </row>
    <row r="78" spans="1:21" x14ac:dyDescent="0.25">
      <c r="A78" s="192"/>
      <c r="B78" s="47">
        <f>'DAY8'!H78</f>
        <v>0</v>
      </c>
      <c r="C78" s="48">
        <v>0</v>
      </c>
      <c r="D78" s="49">
        <v>0</v>
      </c>
      <c r="E78" s="50">
        <v>0</v>
      </c>
      <c r="F78" s="47">
        <v>0</v>
      </c>
      <c r="G78" s="163">
        <v>0</v>
      </c>
      <c r="H78" s="49">
        <f>+(Table111[[#This Row],[OPENING ]]+Table111[[#This Row],[RECEIPTS]]+Table111[[#This Row],[RETURNS]])-(Table111[[#This Row],[EXCHANGED]]+Table111[[#This Row],[SALES]]+Table111[[#This Row],[ISSUES]])</f>
        <v>0</v>
      </c>
      <c r="I78" s="48"/>
      <c r="J78" s="51">
        <f t="shared" si="0"/>
        <v>0</v>
      </c>
      <c r="K78" s="48">
        <f>+'DAY8'!K78+'DAY9'!C78</f>
        <v>0</v>
      </c>
      <c r="L78" s="49">
        <f>+'DAY8'!L78+'DAY9'!D78</f>
        <v>0</v>
      </c>
      <c r="M78" s="50">
        <f>+'DAY8'!M78+'DAY9'!E78</f>
        <v>0</v>
      </c>
      <c r="N78" s="47">
        <f>+'DAY8'!N78+'DAY9'!F78</f>
        <v>0</v>
      </c>
      <c r="O78" s="163">
        <f>+'DAY8'!O78+'DAY9'!G78</f>
        <v>0</v>
      </c>
      <c r="P78" s="48">
        <f t="shared" si="40"/>
        <v>0</v>
      </c>
      <c r="Q78" s="49">
        <f t="shared" si="41"/>
        <v>0</v>
      </c>
      <c r="R78" s="50">
        <f t="shared" si="42"/>
        <v>0</v>
      </c>
      <c r="S78" s="47">
        <f t="shared" si="43"/>
        <v>0</v>
      </c>
      <c r="T78" s="163">
        <f t="shared" si="44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'DAY8'!H79</f>
        <v>0</v>
      </c>
      <c r="C79" s="48">
        <v>0</v>
      </c>
      <c r="D79" s="49">
        <v>0</v>
      </c>
      <c r="E79" s="50">
        <v>0</v>
      </c>
      <c r="F79" s="47">
        <v>0</v>
      </c>
      <c r="G79" s="163">
        <v>0</v>
      </c>
      <c r="H79" s="49">
        <f>+(Table111[[#This Row],[OPENING ]]+Table111[[#This Row],[RECEIPTS]]+Table111[[#This Row],[RETURNS]])-(Table111[[#This Row],[EXCHANGED]]+Table111[[#This Row],[SALES]]+Table111[[#This Row],[ISSUES]])</f>
        <v>0</v>
      </c>
      <c r="I79" s="48"/>
      <c r="J79" s="51">
        <f t="shared" si="0"/>
        <v>0</v>
      </c>
      <c r="K79" s="48">
        <f>+'DAY8'!K79+'DAY9'!C79</f>
        <v>0</v>
      </c>
      <c r="L79" s="49">
        <f>+'DAY8'!L79+'DAY9'!D79</f>
        <v>0</v>
      </c>
      <c r="M79" s="50">
        <f>+'DAY8'!M79+'DAY9'!E79</f>
        <v>0</v>
      </c>
      <c r="N79" s="47">
        <f>+'DAY8'!N79+'DAY9'!F79</f>
        <v>0</v>
      </c>
      <c r="O79" s="163">
        <f>+'DAY8'!O79+'DAY9'!G79</f>
        <v>0</v>
      </c>
      <c r="P79" s="48">
        <f t="shared" si="40"/>
        <v>0</v>
      </c>
      <c r="Q79" s="49">
        <f t="shared" si="41"/>
        <v>0</v>
      </c>
      <c r="R79" s="50">
        <f t="shared" si="42"/>
        <v>0</v>
      </c>
      <c r="S79" s="47">
        <f t="shared" si="43"/>
        <v>0</v>
      </c>
      <c r="T79" s="163">
        <f t="shared" si="44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'DAY8'!H80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163">
        <v>0</v>
      </c>
      <c r="H80" s="49">
        <f>+(Table111[[#This Row],[OPENING ]]+Table111[[#This Row],[RECEIPTS]]+Table111[[#This Row],[RETURNS]])-(Table111[[#This Row],[EXCHANGED]]+Table111[[#This Row],[SALES]]+Table111[[#This Row],[ISSUES]])</f>
        <v>1289.1400000000001</v>
      </c>
      <c r="I80" s="48"/>
      <c r="J80" s="51">
        <f t="shared" si="0"/>
        <v>-1289.1400000000001</v>
      </c>
      <c r="K80" s="48">
        <f>+'DAY8'!K80+'DAY9'!C80</f>
        <v>0</v>
      </c>
      <c r="L80" s="49">
        <f>+'DAY8'!L80+'DAY9'!D80</f>
        <v>0</v>
      </c>
      <c r="M80" s="50">
        <f>+'DAY8'!M80+'DAY9'!E80</f>
        <v>0</v>
      </c>
      <c r="N80" s="47">
        <f>+'DAY8'!N80+'DAY9'!F80</f>
        <v>0</v>
      </c>
      <c r="O80" s="163">
        <f>+'DAY8'!O80+'DAY9'!G80</f>
        <v>0</v>
      </c>
      <c r="P80" s="48">
        <f t="shared" si="40"/>
        <v>0</v>
      </c>
      <c r="Q80" s="49">
        <f t="shared" si="41"/>
        <v>0</v>
      </c>
      <c r="R80" s="50">
        <f t="shared" si="42"/>
        <v>0</v>
      </c>
      <c r="S80" s="47">
        <f t="shared" si="43"/>
        <v>0</v>
      </c>
      <c r="T80" s="163">
        <f t="shared" si="44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'DAY8'!H81</f>
        <v>64.75</v>
      </c>
      <c r="C81" s="48">
        <v>0</v>
      </c>
      <c r="D81" s="49">
        <v>0</v>
      </c>
      <c r="E81" s="50">
        <v>0</v>
      </c>
      <c r="F81" s="47">
        <v>0</v>
      </c>
      <c r="G81" s="163">
        <v>0</v>
      </c>
      <c r="H81" s="49">
        <f>+(Table111[[#This Row],[OPENING ]]+Table111[[#This Row],[RECEIPTS]]+Table111[[#This Row],[RETURNS]])-(Table111[[#This Row],[EXCHANGED]]+Table111[[#This Row],[SALES]]+Table111[[#This Row],[ISSUES]])</f>
        <v>64.75</v>
      </c>
      <c r="I81" s="48"/>
      <c r="J81" s="51">
        <f t="shared" si="0"/>
        <v>-64.75</v>
      </c>
      <c r="K81" s="48">
        <f>+'DAY8'!K81+'DAY9'!C81</f>
        <v>0</v>
      </c>
      <c r="L81" s="49">
        <f>+'DAY8'!L81+'DAY9'!D81</f>
        <v>0</v>
      </c>
      <c r="M81" s="50">
        <f>+'DAY8'!M81+'DAY9'!E81</f>
        <v>0</v>
      </c>
      <c r="N81" s="47">
        <f>+'DAY8'!N81+'DAY9'!F81</f>
        <v>0</v>
      </c>
      <c r="O81" s="163">
        <f>+'DAY8'!O81+'DAY9'!G81</f>
        <v>0</v>
      </c>
      <c r="P81" s="48">
        <f t="shared" si="40"/>
        <v>0</v>
      </c>
      <c r="Q81" s="49">
        <f t="shared" si="41"/>
        <v>0</v>
      </c>
      <c r="R81" s="50">
        <f t="shared" si="42"/>
        <v>0</v>
      </c>
      <c r="S81" s="47">
        <f t="shared" si="43"/>
        <v>0</v>
      </c>
      <c r="T81" s="163">
        <f t="shared" si="44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'DAY8'!H82</f>
        <v>0</v>
      </c>
      <c r="C82" s="48">
        <v>0</v>
      </c>
      <c r="D82" s="49">
        <v>0</v>
      </c>
      <c r="E82" s="50">
        <v>0</v>
      </c>
      <c r="F82" s="47">
        <v>0</v>
      </c>
      <c r="G82" s="163">
        <v>0</v>
      </c>
      <c r="H82" s="49">
        <f>+(Table111[[#This Row],[OPENING ]]+Table111[[#This Row],[RECEIPTS]]+Table111[[#This Row],[RETURNS]])-(Table111[[#This Row],[EXCHANGED]]+Table111[[#This Row],[SALES]]+Table111[[#This Row],[ISSUES]])</f>
        <v>0</v>
      </c>
      <c r="I82" s="48"/>
      <c r="J82" s="51">
        <f t="shared" si="0"/>
        <v>0</v>
      </c>
      <c r="K82" s="48">
        <f>+'DAY8'!K82+'DAY9'!C82</f>
        <v>0</v>
      </c>
      <c r="L82" s="49">
        <f>+'DAY8'!L82+'DAY9'!D82</f>
        <v>0</v>
      </c>
      <c r="M82" s="50">
        <f>+'DAY8'!M82+'DAY9'!E82</f>
        <v>0</v>
      </c>
      <c r="N82" s="47">
        <f>+'DAY8'!N82+'DAY9'!F82</f>
        <v>0</v>
      </c>
      <c r="O82" s="163">
        <f>+'DAY8'!O82+'DAY9'!G82</f>
        <v>0</v>
      </c>
      <c r="P82" s="48">
        <f t="shared" si="40"/>
        <v>0</v>
      </c>
      <c r="Q82" s="49">
        <f t="shared" si="41"/>
        <v>0</v>
      </c>
      <c r="R82" s="50">
        <f t="shared" si="42"/>
        <v>0</v>
      </c>
      <c r="S82" s="47">
        <f t="shared" si="43"/>
        <v>0</v>
      </c>
      <c r="T82" s="163">
        <f t="shared" si="44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'DAY8'!H83</f>
        <v>497.9</v>
      </c>
      <c r="C83" s="48">
        <v>0</v>
      </c>
      <c r="D83" s="49">
        <v>0</v>
      </c>
      <c r="E83" s="50">
        <v>0</v>
      </c>
      <c r="F83" s="47">
        <v>0</v>
      </c>
      <c r="G83" s="163">
        <v>0</v>
      </c>
      <c r="H83" s="49">
        <f>+(Table111[[#This Row],[OPENING ]]+Table111[[#This Row],[RECEIPTS]]+Table111[[#This Row],[RETURNS]])-(Table111[[#This Row],[EXCHANGED]]+Table111[[#This Row],[SALES]]+Table111[[#This Row],[ISSUES]])</f>
        <v>497.9</v>
      </c>
      <c r="I83" s="48"/>
      <c r="J83" s="51">
        <f t="shared" si="0"/>
        <v>-497.9</v>
      </c>
      <c r="K83" s="48">
        <f>+'DAY8'!K83+'DAY9'!C83</f>
        <v>0</v>
      </c>
      <c r="L83" s="49">
        <f>+'DAY8'!L83+'DAY9'!D83</f>
        <v>0</v>
      </c>
      <c r="M83" s="50">
        <f>+'DAY8'!M83+'DAY9'!E83</f>
        <v>0</v>
      </c>
      <c r="N83" s="47">
        <f>+'DAY8'!N83+'DAY9'!F83</f>
        <v>0</v>
      </c>
      <c r="O83" s="163">
        <f>+'DAY8'!O83+'DAY9'!G83</f>
        <v>0</v>
      </c>
      <c r="P83" s="48">
        <f t="shared" si="40"/>
        <v>0</v>
      </c>
      <c r="Q83" s="49">
        <f t="shared" si="41"/>
        <v>0</v>
      </c>
      <c r="R83" s="50">
        <f t="shared" si="42"/>
        <v>0</v>
      </c>
      <c r="S83" s="47">
        <f t="shared" si="43"/>
        <v>0</v>
      </c>
      <c r="T83" s="163">
        <f t="shared" si="44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'DAY8'!H84</f>
        <v>424.4</v>
      </c>
      <c r="C84" s="48">
        <v>0</v>
      </c>
      <c r="D84" s="49">
        <v>0</v>
      </c>
      <c r="E84" s="50">
        <v>0</v>
      </c>
      <c r="F84" s="47">
        <v>0</v>
      </c>
      <c r="G84" s="163">
        <v>0</v>
      </c>
      <c r="H84" s="49">
        <f>+(Table111[[#This Row],[OPENING ]]+Table111[[#This Row],[RECEIPTS]]+Table111[[#This Row],[RETURNS]])-(Table111[[#This Row],[EXCHANGED]]+Table111[[#This Row],[SALES]]+Table111[[#This Row],[ISSUES]])</f>
        <v>424.4</v>
      </c>
      <c r="I84" s="48"/>
      <c r="J84" s="51">
        <f t="shared" si="0"/>
        <v>-424.4</v>
      </c>
      <c r="K84" s="48">
        <f>+'DAY8'!K84+'DAY9'!C84</f>
        <v>0</v>
      </c>
      <c r="L84" s="49">
        <f>+'DAY8'!L84+'DAY9'!D84</f>
        <v>0</v>
      </c>
      <c r="M84" s="50">
        <f>+'DAY8'!M84+'DAY9'!E84</f>
        <v>0</v>
      </c>
      <c r="N84" s="47">
        <f>+'DAY8'!N84+'DAY9'!F84</f>
        <v>0</v>
      </c>
      <c r="O84" s="163">
        <f>+'DAY8'!O84+'DAY9'!G84</f>
        <v>0</v>
      </c>
      <c r="P84" s="48">
        <f t="shared" si="40"/>
        <v>0</v>
      </c>
      <c r="Q84" s="49">
        <f t="shared" si="41"/>
        <v>0</v>
      </c>
      <c r="R84" s="50">
        <f t="shared" si="42"/>
        <v>0</v>
      </c>
      <c r="S84" s="47">
        <f t="shared" si="43"/>
        <v>0</v>
      </c>
      <c r="T84" s="163">
        <f t="shared" si="44"/>
        <v>0</v>
      </c>
      <c r="U84" s="54">
        <f t="shared" si="1"/>
        <v>0</v>
      </c>
    </row>
    <row r="85" spans="1:21" x14ac:dyDescent="0.25">
      <c r="A85" s="53"/>
      <c r="B85" s="47">
        <f>'DAY8'!H85</f>
        <v>0</v>
      </c>
      <c r="C85" s="48">
        <v>0</v>
      </c>
      <c r="D85" s="49">
        <v>0</v>
      </c>
      <c r="E85" s="50">
        <v>0</v>
      </c>
      <c r="F85" s="47">
        <v>0</v>
      </c>
      <c r="G85" s="163">
        <v>0</v>
      </c>
      <c r="H85" s="49">
        <f>+(Table111[[#This Row],[OPENING ]]+Table111[[#This Row],[RECEIPTS]]+Table111[[#This Row],[RETURNS]])-(Table111[[#This Row],[EXCHANGED]]+Table111[[#This Row],[SALES]]+Table111[[#This Row],[ISSUES]])</f>
        <v>0</v>
      </c>
      <c r="I85" s="48"/>
      <c r="J85" s="51">
        <f t="shared" si="0"/>
        <v>0</v>
      </c>
      <c r="K85" s="48">
        <f>+'DAY8'!K85+'DAY9'!C85</f>
        <v>0</v>
      </c>
      <c r="L85" s="49">
        <f>+'DAY8'!L85+'DAY9'!D85</f>
        <v>0</v>
      </c>
      <c r="M85" s="50">
        <f>+'DAY8'!M85+'DAY9'!E85</f>
        <v>0</v>
      </c>
      <c r="N85" s="47">
        <f>+'DAY8'!N85+'DAY9'!F85</f>
        <v>0</v>
      </c>
      <c r="O85" s="163">
        <f>+'DAY8'!O85+'DAY9'!G85</f>
        <v>0</v>
      </c>
      <c r="P85" s="48">
        <f t="shared" si="40"/>
        <v>0</v>
      </c>
      <c r="Q85" s="49">
        <f t="shared" si="41"/>
        <v>0</v>
      </c>
      <c r="R85" s="50">
        <f t="shared" si="42"/>
        <v>0</v>
      </c>
      <c r="S85" s="47">
        <f t="shared" si="43"/>
        <v>0</v>
      </c>
      <c r="T85" s="163">
        <f t="shared" si="44"/>
        <v>0</v>
      </c>
      <c r="U85" s="54">
        <f t="shared" si="1"/>
        <v>0</v>
      </c>
    </row>
    <row r="86" spans="1:21" x14ac:dyDescent="0.25">
      <c r="A86" s="53"/>
      <c r="B86" s="47">
        <f>'DAY8'!H86</f>
        <v>263.8</v>
      </c>
      <c r="C86" s="48">
        <v>0</v>
      </c>
      <c r="D86" s="49">
        <v>0</v>
      </c>
      <c r="E86" s="50">
        <v>0</v>
      </c>
      <c r="F86" s="47">
        <v>0</v>
      </c>
      <c r="G86" s="163">
        <v>0</v>
      </c>
      <c r="H86" s="49">
        <f>+(Table111[[#This Row],[OPENING ]]+Table111[[#This Row],[RECEIPTS]]+Table111[[#This Row],[RETURNS]])-(Table111[[#This Row],[EXCHANGED]]+Table111[[#This Row],[SALES]]+Table111[[#This Row],[ISSUES]])</f>
        <v>263.8</v>
      </c>
      <c r="I86" s="48"/>
      <c r="J86" s="51">
        <f t="shared" si="0"/>
        <v>-263.8</v>
      </c>
      <c r="K86" s="48">
        <f>+'DAY8'!K86+'DAY9'!C86</f>
        <v>0</v>
      </c>
      <c r="L86" s="49">
        <f>+'DAY8'!L86+'DAY9'!D86</f>
        <v>0</v>
      </c>
      <c r="M86" s="50">
        <f>+'DAY8'!M86+'DAY9'!E86</f>
        <v>0</v>
      </c>
      <c r="N86" s="47">
        <f>+'DAY8'!N86+'DAY9'!F86</f>
        <v>0</v>
      </c>
      <c r="O86" s="163">
        <f>+'DAY8'!O86+'DAY9'!G86</f>
        <v>0</v>
      </c>
      <c r="P86" s="48">
        <f t="shared" si="40"/>
        <v>0</v>
      </c>
      <c r="Q86" s="49">
        <f t="shared" si="41"/>
        <v>0</v>
      </c>
      <c r="R86" s="50">
        <f t="shared" si="42"/>
        <v>0</v>
      </c>
      <c r="S86" s="47">
        <f t="shared" si="43"/>
        <v>0</v>
      </c>
      <c r="T86" s="163">
        <f t="shared" si="44"/>
        <v>0</v>
      </c>
      <c r="U86" s="54">
        <f t="shared" si="1"/>
        <v>0</v>
      </c>
    </row>
    <row r="87" spans="1:21" x14ac:dyDescent="0.25">
      <c r="A87" s="53"/>
      <c r="B87" s="47">
        <f>'DAY8'!H87</f>
        <v>0</v>
      </c>
      <c r="C87" s="48">
        <v>0</v>
      </c>
      <c r="D87" s="49">
        <v>0</v>
      </c>
      <c r="E87" s="50">
        <v>0</v>
      </c>
      <c r="F87" s="47">
        <v>0</v>
      </c>
      <c r="G87" s="163">
        <v>0</v>
      </c>
      <c r="H87" s="49">
        <f>+(Table111[[#This Row],[OPENING ]]+Table111[[#This Row],[RECEIPTS]]+Table111[[#This Row],[RETURNS]])-(Table111[[#This Row],[EXCHANGED]]+Table111[[#This Row],[SALES]]+Table111[[#This Row],[ISSUES]])</f>
        <v>0</v>
      </c>
      <c r="I87" s="48"/>
      <c r="J87" s="51">
        <f t="shared" si="0"/>
        <v>0</v>
      </c>
      <c r="K87" s="48">
        <f>+'DAY8'!K87+'DAY9'!C87</f>
        <v>0</v>
      </c>
      <c r="L87" s="49">
        <f>+'DAY8'!L87+'DAY9'!D87</f>
        <v>0</v>
      </c>
      <c r="M87" s="50">
        <f>+'DAY8'!M87+'DAY9'!E87</f>
        <v>0</v>
      </c>
      <c r="N87" s="47">
        <f>+'DAY8'!N87+'DAY9'!F87</f>
        <v>0</v>
      </c>
      <c r="O87" s="163">
        <f>+'DAY8'!O87+'DAY9'!G87</f>
        <v>0</v>
      </c>
      <c r="P87" s="48">
        <f t="shared" si="40"/>
        <v>0</v>
      </c>
      <c r="Q87" s="49">
        <f t="shared" si="41"/>
        <v>0</v>
      </c>
      <c r="R87" s="50">
        <f t="shared" si="42"/>
        <v>0</v>
      </c>
      <c r="S87" s="47">
        <f t="shared" si="43"/>
        <v>0</v>
      </c>
      <c r="T87" s="163">
        <f t="shared" si="44"/>
        <v>0</v>
      </c>
      <c r="U87" s="54">
        <f t="shared" si="1"/>
        <v>0</v>
      </c>
    </row>
    <row r="88" spans="1:21" x14ac:dyDescent="0.25">
      <c r="A88" s="53"/>
      <c r="B88" s="47">
        <f>'DAY8'!H88</f>
        <v>0</v>
      </c>
      <c r="C88" s="48">
        <v>0</v>
      </c>
      <c r="D88" s="49">
        <v>0</v>
      </c>
      <c r="E88" s="50">
        <v>0</v>
      </c>
      <c r="F88" s="47">
        <v>0</v>
      </c>
      <c r="G88" s="163">
        <v>0</v>
      </c>
      <c r="H88" s="49">
        <f>+(Table111[[#This Row],[OPENING ]]+Table111[[#This Row],[RECEIPTS]]+Table111[[#This Row],[RETURNS]])-(Table111[[#This Row],[EXCHANGED]]+Table111[[#This Row],[SALES]]+Table111[[#This Row],[ISSUES]])</f>
        <v>0</v>
      </c>
      <c r="I88" s="48"/>
      <c r="J88" s="51">
        <f t="shared" ref="J88:J96" si="45">+I88-H88</f>
        <v>0</v>
      </c>
      <c r="K88" s="48">
        <f>+'DAY8'!K88+'DAY9'!C88</f>
        <v>0</v>
      </c>
      <c r="L88" s="49">
        <f>+'DAY8'!L88+'DAY9'!D88</f>
        <v>0</v>
      </c>
      <c r="M88" s="50">
        <f>+'DAY8'!M88+'DAY9'!E88</f>
        <v>0</v>
      </c>
      <c r="N88" s="47">
        <f>+'DAY8'!N88+'DAY9'!F88</f>
        <v>0</v>
      </c>
      <c r="O88" s="163">
        <f>+'DAY8'!O88+'DAY9'!G88</f>
        <v>0</v>
      </c>
      <c r="P88" s="48">
        <f t="shared" ref="P88:P96" si="46">+K88/9</f>
        <v>0</v>
      </c>
      <c r="Q88" s="49">
        <f t="shared" ref="Q88:Q96" si="47">+L88/9</f>
        <v>0</v>
      </c>
      <c r="R88" s="50">
        <f t="shared" ref="R88:R96" si="48">+M88/9</f>
        <v>0</v>
      </c>
      <c r="S88" s="47">
        <f t="shared" ref="S88:S96" si="49">+N88/9</f>
        <v>0</v>
      </c>
      <c r="T88" s="163">
        <f t="shared" ref="T88:T96" si="50">+O88/9</f>
        <v>0</v>
      </c>
      <c r="U88" s="54">
        <f t="shared" ref="U88:U96" si="51">IFERROR(+H88/(P88+Q88+R88+S88+T88),0)</f>
        <v>0</v>
      </c>
    </row>
    <row r="89" spans="1:21" x14ac:dyDescent="0.25">
      <c r="A89" s="53"/>
      <c r="B89" s="47">
        <f>'DAY8'!H89</f>
        <v>0</v>
      </c>
      <c r="C89" s="48">
        <v>0</v>
      </c>
      <c r="D89" s="49">
        <v>0</v>
      </c>
      <c r="E89" s="50">
        <v>0</v>
      </c>
      <c r="F89" s="47">
        <v>0</v>
      </c>
      <c r="G89" s="163">
        <v>0</v>
      </c>
      <c r="H89" s="49">
        <f>+(Table111[[#This Row],[OPENING ]]+Table111[[#This Row],[RECEIPTS]]+Table111[[#This Row],[RETURNS]])-(Table111[[#This Row],[EXCHANGED]]+Table111[[#This Row],[SALES]]+Table111[[#This Row],[ISSUES]])</f>
        <v>0</v>
      </c>
      <c r="I89" s="48"/>
      <c r="J89" s="51">
        <f t="shared" si="45"/>
        <v>0</v>
      </c>
      <c r="K89" s="48">
        <f>+'DAY8'!K89+'DAY9'!C89</f>
        <v>0</v>
      </c>
      <c r="L89" s="49">
        <f>+'DAY8'!L89+'DAY9'!D89</f>
        <v>0</v>
      </c>
      <c r="M89" s="50">
        <f>+'DAY8'!M89+'DAY9'!E89</f>
        <v>0</v>
      </c>
      <c r="N89" s="47">
        <f>+'DAY8'!N89+'DAY9'!F89</f>
        <v>0</v>
      </c>
      <c r="O89" s="163">
        <f>+'DAY8'!O89+'DAY9'!G89</f>
        <v>0</v>
      </c>
      <c r="P89" s="48">
        <f t="shared" si="46"/>
        <v>0</v>
      </c>
      <c r="Q89" s="49">
        <f t="shared" si="47"/>
        <v>0</v>
      </c>
      <c r="R89" s="50">
        <f t="shared" si="48"/>
        <v>0</v>
      </c>
      <c r="S89" s="47">
        <f t="shared" si="49"/>
        <v>0</v>
      </c>
      <c r="T89" s="163">
        <f t="shared" si="50"/>
        <v>0</v>
      </c>
      <c r="U89" s="54">
        <f t="shared" si="51"/>
        <v>0</v>
      </c>
    </row>
    <row r="90" spans="1:21" x14ac:dyDescent="0.25">
      <c r="A90" s="53"/>
      <c r="B90" s="47">
        <f>'DAY8'!H90</f>
        <v>0</v>
      </c>
      <c r="C90" s="48">
        <v>0</v>
      </c>
      <c r="D90" s="49">
        <v>0</v>
      </c>
      <c r="E90" s="50">
        <v>0</v>
      </c>
      <c r="F90" s="47">
        <v>0</v>
      </c>
      <c r="G90" s="163">
        <v>0</v>
      </c>
      <c r="H90" s="49">
        <f>+(Table111[[#This Row],[OPENING ]]+Table111[[#This Row],[RECEIPTS]]+Table111[[#This Row],[RETURNS]])-(Table111[[#This Row],[EXCHANGED]]+Table111[[#This Row],[SALES]]+Table111[[#This Row],[ISSUES]])</f>
        <v>0</v>
      </c>
      <c r="I90" s="48"/>
      <c r="J90" s="51">
        <f t="shared" si="45"/>
        <v>0</v>
      </c>
      <c r="K90" s="48">
        <f>+'DAY8'!K90+'DAY9'!C90</f>
        <v>0</v>
      </c>
      <c r="L90" s="49">
        <f>+'DAY8'!L90+'DAY9'!D90</f>
        <v>0</v>
      </c>
      <c r="M90" s="50">
        <f>+'DAY8'!M90+'DAY9'!E90</f>
        <v>0</v>
      </c>
      <c r="N90" s="47">
        <f>+'DAY8'!N90+'DAY9'!F90</f>
        <v>0</v>
      </c>
      <c r="O90" s="163">
        <f>+'DAY8'!O90+'DAY9'!G90</f>
        <v>0</v>
      </c>
      <c r="P90" s="48">
        <f t="shared" si="46"/>
        <v>0</v>
      </c>
      <c r="Q90" s="49">
        <f t="shared" si="47"/>
        <v>0</v>
      </c>
      <c r="R90" s="50">
        <f t="shared" si="48"/>
        <v>0</v>
      </c>
      <c r="S90" s="47">
        <f t="shared" si="49"/>
        <v>0</v>
      </c>
      <c r="T90" s="163">
        <f t="shared" si="50"/>
        <v>0</v>
      </c>
      <c r="U90" s="54">
        <f t="shared" si="51"/>
        <v>0</v>
      </c>
    </row>
    <row r="91" spans="1:21" x14ac:dyDescent="0.25">
      <c r="A91" s="53"/>
      <c r="B91" s="47">
        <f>'DAY8'!H91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163">
        <v>0</v>
      </c>
      <c r="H91" s="49">
        <f>+(Table111[[#This Row],[OPENING ]]+Table111[[#This Row],[RECEIPTS]]+Table111[[#This Row],[RETURNS]])-(Table111[[#This Row],[EXCHANGED]]+Table111[[#This Row],[SALES]]+Table111[[#This Row],[ISSUES]])</f>
        <v>551.20000000000005</v>
      </c>
      <c r="I91" s="48"/>
      <c r="J91" s="51">
        <f t="shared" si="45"/>
        <v>-551.20000000000005</v>
      </c>
      <c r="K91" s="48">
        <f>+'DAY8'!K91+'DAY9'!C91</f>
        <v>0</v>
      </c>
      <c r="L91" s="49">
        <f>+'DAY8'!L91+'DAY9'!D91</f>
        <v>0</v>
      </c>
      <c r="M91" s="50">
        <f>+'DAY8'!M91+'DAY9'!E91</f>
        <v>0</v>
      </c>
      <c r="N91" s="47">
        <f>+'DAY8'!N91+'DAY9'!F91</f>
        <v>0</v>
      </c>
      <c r="O91" s="163">
        <f>+'DAY8'!O91+'DAY9'!G91</f>
        <v>0</v>
      </c>
      <c r="P91" s="48">
        <f t="shared" si="46"/>
        <v>0</v>
      </c>
      <c r="Q91" s="49">
        <f t="shared" si="47"/>
        <v>0</v>
      </c>
      <c r="R91" s="50">
        <f t="shared" si="48"/>
        <v>0</v>
      </c>
      <c r="S91" s="47">
        <f t="shared" si="49"/>
        <v>0</v>
      </c>
      <c r="T91" s="163">
        <f t="shared" si="50"/>
        <v>0</v>
      </c>
      <c r="U91" s="54">
        <f t="shared" si="51"/>
        <v>0</v>
      </c>
    </row>
    <row r="92" spans="1:21" x14ac:dyDescent="0.25">
      <c r="A92" s="53"/>
      <c r="B92" s="47">
        <f>'DAY8'!H92</f>
        <v>200.8</v>
      </c>
      <c r="C92" s="48">
        <v>0</v>
      </c>
      <c r="D92" s="49">
        <v>0</v>
      </c>
      <c r="E92" s="50">
        <v>0</v>
      </c>
      <c r="F92" s="47">
        <v>0</v>
      </c>
      <c r="G92" s="163">
        <v>0</v>
      </c>
      <c r="H92" s="49">
        <f>+(Table111[[#This Row],[OPENING ]]+Table111[[#This Row],[RECEIPTS]]+Table111[[#This Row],[RETURNS]])-(Table111[[#This Row],[EXCHANGED]]+Table111[[#This Row],[SALES]]+Table111[[#This Row],[ISSUES]])</f>
        <v>200.8</v>
      </c>
      <c r="I92" s="48"/>
      <c r="J92" s="51">
        <f t="shared" si="45"/>
        <v>-200.8</v>
      </c>
      <c r="K92" s="48">
        <f>+'DAY8'!K92+'DAY9'!C92</f>
        <v>0</v>
      </c>
      <c r="L92" s="49">
        <f>+'DAY8'!L92+'DAY9'!D92</f>
        <v>0</v>
      </c>
      <c r="M92" s="50">
        <f>+'DAY8'!M92+'DAY9'!E92</f>
        <v>0</v>
      </c>
      <c r="N92" s="47">
        <f>+'DAY8'!N92+'DAY9'!F92</f>
        <v>0</v>
      </c>
      <c r="O92" s="163">
        <f>+'DAY8'!O92+'DAY9'!G92</f>
        <v>0</v>
      </c>
      <c r="P92" s="48">
        <f t="shared" si="46"/>
        <v>0</v>
      </c>
      <c r="Q92" s="49">
        <f t="shared" si="47"/>
        <v>0</v>
      </c>
      <c r="R92" s="50">
        <f t="shared" si="48"/>
        <v>0</v>
      </c>
      <c r="S92" s="47">
        <f t="shared" si="49"/>
        <v>0</v>
      </c>
      <c r="T92" s="163">
        <f t="shared" si="50"/>
        <v>0</v>
      </c>
      <c r="U92" s="54">
        <f t="shared" si="51"/>
        <v>0</v>
      </c>
    </row>
    <row r="93" spans="1:21" x14ac:dyDescent="0.25">
      <c r="A93" s="53"/>
      <c r="B93" s="47">
        <f>'DAY8'!H93</f>
        <v>0</v>
      </c>
      <c r="C93" s="48">
        <v>0</v>
      </c>
      <c r="D93" s="49">
        <v>0</v>
      </c>
      <c r="E93" s="50">
        <v>0</v>
      </c>
      <c r="F93" s="47">
        <v>0</v>
      </c>
      <c r="G93" s="163">
        <v>0</v>
      </c>
      <c r="H93" s="49">
        <f>+(Table111[[#This Row],[OPENING ]]+Table111[[#This Row],[RECEIPTS]]+Table111[[#This Row],[RETURNS]])-(Table111[[#This Row],[EXCHANGED]]+Table111[[#This Row],[SALES]]+Table111[[#This Row],[ISSUES]])</f>
        <v>0</v>
      </c>
      <c r="I93" s="48"/>
      <c r="J93" s="51">
        <f t="shared" si="45"/>
        <v>0</v>
      </c>
      <c r="K93" s="48">
        <f>+'DAY8'!K93+'DAY9'!C93</f>
        <v>0</v>
      </c>
      <c r="L93" s="49">
        <f>+'DAY8'!L93+'DAY9'!D93</f>
        <v>138</v>
      </c>
      <c r="M93" s="50">
        <f>+'DAY8'!M93+'DAY9'!E93</f>
        <v>0</v>
      </c>
      <c r="N93" s="47">
        <f>+'DAY8'!N93+'DAY9'!F93</f>
        <v>0</v>
      </c>
      <c r="O93" s="163">
        <f>+'DAY8'!O93+'DAY9'!G93</f>
        <v>851.44</v>
      </c>
      <c r="P93" s="48">
        <f t="shared" si="46"/>
        <v>0</v>
      </c>
      <c r="Q93" s="49">
        <f t="shared" si="47"/>
        <v>15.333333333333334</v>
      </c>
      <c r="R93" s="50">
        <f t="shared" si="48"/>
        <v>0</v>
      </c>
      <c r="S93" s="47">
        <f t="shared" si="49"/>
        <v>0</v>
      </c>
      <c r="T93" s="163">
        <f t="shared" si="50"/>
        <v>94.604444444444454</v>
      </c>
      <c r="U93" s="54">
        <f t="shared" si="51"/>
        <v>0</v>
      </c>
    </row>
    <row r="94" spans="1:21" x14ac:dyDescent="0.25">
      <c r="A94" s="53"/>
      <c r="B94" s="47">
        <f>'DAY8'!H94</f>
        <v>0</v>
      </c>
      <c r="C94" s="48">
        <v>0</v>
      </c>
      <c r="D94" s="49">
        <v>0</v>
      </c>
      <c r="E94" s="50">
        <v>0</v>
      </c>
      <c r="F94" s="47">
        <v>0</v>
      </c>
      <c r="G94" s="163">
        <v>0</v>
      </c>
      <c r="H94" s="49">
        <f>+(Table111[[#This Row],[OPENING ]]+Table111[[#This Row],[RECEIPTS]]+Table111[[#This Row],[RETURNS]])-(Table111[[#This Row],[EXCHANGED]]+Table111[[#This Row],[SALES]]+Table111[[#This Row],[ISSUES]])</f>
        <v>0</v>
      </c>
      <c r="I94" s="48"/>
      <c r="J94" s="51">
        <f t="shared" si="45"/>
        <v>0</v>
      </c>
      <c r="K94" s="48">
        <f>+'DAY8'!K94+'DAY9'!C94</f>
        <v>0</v>
      </c>
      <c r="L94" s="49">
        <f>+'DAY8'!L94+'DAY9'!D94</f>
        <v>0</v>
      </c>
      <c r="M94" s="50">
        <f>+'DAY8'!M94+'DAY9'!E94</f>
        <v>0</v>
      </c>
      <c r="N94" s="47">
        <f>+'DAY8'!N94+'DAY9'!F94</f>
        <v>0</v>
      </c>
      <c r="O94" s="163">
        <f>+'DAY8'!O94+'DAY9'!G94</f>
        <v>0</v>
      </c>
      <c r="P94" s="48">
        <f t="shared" si="46"/>
        <v>0</v>
      </c>
      <c r="Q94" s="49">
        <f t="shared" si="47"/>
        <v>0</v>
      </c>
      <c r="R94" s="50">
        <f t="shared" si="48"/>
        <v>0</v>
      </c>
      <c r="S94" s="47">
        <f t="shared" si="49"/>
        <v>0</v>
      </c>
      <c r="T94" s="163">
        <f t="shared" si="50"/>
        <v>0</v>
      </c>
      <c r="U94" s="54">
        <f t="shared" si="51"/>
        <v>0</v>
      </c>
    </row>
    <row r="95" spans="1:21" x14ac:dyDescent="0.25">
      <c r="A95" s="53"/>
      <c r="B95" s="47">
        <f>'DAY8'!H95</f>
        <v>0</v>
      </c>
      <c r="C95" s="48">
        <v>0</v>
      </c>
      <c r="D95" s="49">
        <v>0</v>
      </c>
      <c r="E95" s="50">
        <v>0</v>
      </c>
      <c r="F95" s="47">
        <v>0</v>
      </c>
      <c r="G95" s="163">
        <v>0</v>
      </c>
      <c r="H95" s="49">
        <f>+(Table111[[#This Row],[OPENING ]]+Table111[[#This Row],[RECEIPTS]]+Table111[[#This Row],[RETURNS]])-(Table111[[#This Row],[EXCHANGED]]+Table111[[#This Row],[SALES]]+Table111[[#This Row],[ISSUES]])</f>
        <v>0</v>
      </c>
      <c r="I95" s="48"/>
      <c r="J95" s="51">
        <f t="shared" si="45"/>
        <v>0</v>
      </c>
      <c r="K95" s="48">
        <f>+'DAY8'!K95+'DAY9'!C95</f>
        <v>0</v>
      </c>
      <c r="L95" s="49">
        <f>+'DAY8'!L95+'DAY9'!D95</f>
        <v>0</v>
      </c>
      <c r="M95" s="50">
        <f>+'DAY8'!M95+'DAY9'!E95</f>
        <v>0</v>
      </c>
      <c r="N95" s="47">
        <f>+'DAY8'!N95+'DAY9'!F95</f>
        <v>0</v>
      </c>
      <c r="O95" s="163">
        <f>+'DAY8'!O95+'DAY9'!G95</f>
        <v>0</v>
      </c>
      <c r="P95" s="48">
        <f t="shared" si="46"/>
        <v>0</v>
      </c>
      <c r="Q95" s="49">
        <f t="shared" si="47"/>
        <v>0</v>
      </c>
      <c r="R95" s="50">
        <f t="shared" si="48"/>
        <v>0</v>
      </c>
      <c r="S95" s="47">
        <f t="shared" si="49"/>
        <v>0</v>
      </c>
      <c r="T95" s="163">
        <f t="shared" si="50"/>
        <v>0</v>
      </c>
      <c r="U95" s="54">
        <f t="shared" si="51"/>
        <v>0</v>
      </c>
    </row>
    <row r="96" spans="1:21" x14ac:dyDescent="0.25">
      <c r="A96" s="53"/>
      <c r="B96" s="47">
        <f>'DAY8'!H96</f>
        <v>0</v>
      </c>
      <c r="C96" s="48">
        <v>0</v>
      </c>
      <c r="D96" s="49">
        <v>0</v>
      </c>
      <c r="E96" s="50">
        <v>0</v>
      </c>
      <c r="F96" s="47">
        <v>0</v>
      </c>
      <c r="G96" s="163">
        <v>0</v>
      </c>
      <c r="H96" s="49">
        <f>+(Table111[[#This Row],[OPENING ]]+Table111[[#This Row],[RECEIPTS]]+Table111[[#This Row],[RETURNS]])-(Table111[[#This Row],[EXCHANGED]]+Table111[[#This Row],[SALES]]+Table111[[#This Row],[ISSUES]])</f>
        <v>0</v>
      </c>
      <c r="I96" s="48"/>
      <c r="J96" s="51">
        <f t="shared" si="45"/>
        <v>0</v>
      </c>
      <c r="K96" s="48">
        <f>+'DAY8'!K96+'DAY9'!C96</f>
        <v>0</v>
      </c>
      <c r="L96" s="49">
        <f>+'DAY8'!L96+'DAY9'!D96</f>
        <v>0</v>
      </c>
      <c r="M96" s="50">
        <f>+'DAY8'!M96+'DAY9'!E96</f>
        <v>0</v>
      </c>
      <c r="N96" s="47">
        <f>+'DAY8'!N96+'DAY9'!F96</f>
        <v>0</v>
      </c>
      <c r="O96" s="163">
        <f>+'DAY8'!O96+'DAY9'!G96</f>
        <v>0</v>
      </c>
      <c r="P96" s="48">
        <f t="shared" si="46"/>
        <v>0</v>
      </c>
      <c r="Q96" s="49">
        <f t="shared" si="47"/>
        <v>0</v>
      </c>
      <c r="R96" s="50">
        <f t="shared" si="48"/>
        <v>0</v>
      </c>
      <c r="S96" s="47">
        <f t="shared" si="49"/>
        <v>0</v>
      </c>
      <c r="T96" s="163">
        <f t="shared" si="50"/>
        <v>0</v>
      </c>
      <c r="U96" s="54">
        <f t="shared" si="51"/>
        <v>0</v>
      </c>
    </row>
    <row r="97" spans="1:21" x14ac:dyDescent="0.25">
      <c r="A97" s="151" t="s">
        <v>41</v>
      </c>
      <c r="B97" s="47"/>
      <c r="C97" s="48"/>
      <c r="D97" s="49"/>
      <c r="E97" s="50"/>
      <c r="F97" s="47"/>
      <c r="G97" s="163"/>
      <c r="H97" s="49"/>
      <c r="I97" s="48"/>
      <c r="J97" s="51"/>
      <c r="K97" s="48"/>
      <c r="L97" s="49"/>
      <c r="M97" s="50"/>
      <c r="N97" s="47"/>
      <c r="O97" s="163"/>
      <c r="P97" s="48"/>
      <c r="Q97" s="49"/>
      <c r="R97" s="50"/>
      <c r="S97" s="47"/>
      <c r="T97" s="163"/>
      <c r="U97" s="54"/>
    </row>
    <row r="98" spans="1:21" x14ac:dyDescent="0.25">
      <c r="A98" s="153" t="s">
        <v>40</v>
      </c>
      <c r="B98" s="47">
        <f>'DAY8'!H98</f>
        <v>0</v>
      </c>
      <c r="C98" s="48">
        <v>0</v>
      </c>
      <c r="D98" s="49">
        <v>0</v>
      </c>
      <c r="E98" s="50">
        <v>0</v>
      </c>
      <c r="F98" s="47">
        <v>0</v>
      </c>
      <c r="G98" s="163">
        <v>0</v>
      </c>
      <c r="H98" s="49">
        <f>+(Table111[[#This Row],[OPENING ]]+Table111[[#This Row],[RECEIPTS]]+Table111[[#This Row],[RETURNS]])-(Table111[[#This Row],[EXCHANGED]]+Table111[[#This Row],[SALES]]+Table111[[#This Row],[ISSUES]])</f>
        <v>0</v>
      </c>
      <c r="I98" s="48"/>
      <c r="J98" s="51">
        <f t="shared" si="0"/>
        <v>0</v>
      </c>
      <c r="K98" s="48">
        <f>+'DAY8'!K98+'DAY9'!C98</f>
        <v>0</v>
      </c>
      <c r="L98" s="49">
        <f>+'DAY8'!L98+'DAY9'!D98</f>
        <v>0</v>
      </c>
      <c r="M98" s="50">
        <f>+'DAY8'!M98+'DAY9'!E98</f>
        <v>0</v>
      </c>
      <c r="N98" s="47">
        <f>+'DAY8'!N98+'DAY9'!F98</f>
        <v>0</v>
      </c>
      <c r="O98" s="163">
        <f>+'DAY8'!O98+'DAY9'!G98</f>
        <v>0</v>
      </c>
      <c r="P98" s="48">
        <f t="shared" si="40"/>
        <v>0</v>
      </c>
      <c r="Q98" s="49">
        <f t="shared" si="41"/>
        <v>0</v>
      </c>
      <c r="R98" s="50">
        <f t="shared" si="42"/>
        <v>0</v>
      </c>
      <c r="S98" s="47">
        <f t="shared" si="43"/>
        <v>0</v>
      </c>
      <c r="T98" s="163">
        <f t="shared" si="44"/>
        <v>0</v>
      </c>
      <c r="U98" s="54">
        <f t="shared" si="1"/>
        <v>0</v>
      </c>
    </row>
    <row r="99" spans="1:21" x14ac:dyDescent="0.25">
      <c r="A99" s="152" t="s">
        <v>42</v>
      </c>
      <c r="B99" s="47">
        <f>'DAY8'!H99</f>
        <v>0</v>
      </c>
      <c r="C99" s="48">
        <v>0</v>
      </c>
      <c r="D99" s="49">
        <v>0</v>
      </c>
      <c r="E99" s="50">
        <v>0</v>
      </c>
      <c r="F99" s="47">
        <v>0</v>
      </c>
      <c r="G99" s="163">
        <v>0</v>
      </c>
      <c r="H99" s="49">
        <f>+(Table111[[#This Row],[OPENING ]]+Table111[[#This Row],[RECEIPTS]]+Table111[[#This Row],[RETURNS]])-(Table111[[#This Row],[EXCHANGED]]+Table111[[#This Row],[SALES]]+Table111[[#This Row],[ISSUES]])</f>
        <v>0</v>
      </c>
      <c r="I99" s="48"/>
      <c r="J99" s="51">
        <f t="shared" si="0"/>
        <v>0</v>
      </c>
      <c r="K99" s="48">
        <f>+'DAY8'!K99+'DAY9'!C99</f>
        <v>0</v>
      </c>
      <c r="L99" s="49">
        <f>+'DAY8'!L99+'DAY9'!D99</f>
        <v>0</v>
      </c>
      <c r="M99" s="50">
        <f>+'DAY8'!M99+'DAY9'!E99</f>
        <v>0</v>
      </c>
      <c r="N99" s="47">
        <f>+'DAY8'!N99+'DAY9'!F99</f>
        <v>0</v>
      </c>
      <c r="O99" s="163">
        <f>+'DAY8'!O99+'DAY9'!G99</f>
        <v>0</v>
      </c>
      <c r="P99" s="48">
        <f t="shared" si="40"/>
        <v>0</v>
      </c>
      <c r="Q99" s="49">
        <f t="shared" si="41"/>
        <v>0</v>
      </c>
      <c r="R99" s="50">
        <f t="shared" si="42"/>
        <v>0</v>
      </c>
      <c r="S99" s="47">
        <f t="shared" si="43"/>
        <v>0</v>
      </c>
      <c r="T99" s="163">
        <f t="shared" si="44"/>
        <v>0</v>
      </c>
      <c r="U99" s="54">
        <f t="shared" si="1"/>
        <v>0</v>
      </c>
    </row>
    <row r="100" spans="1:21" x14ac:dyDescent="0.25">
      <c r="A100" s="152" t="s">
        <v>43</v>
      </c>
      <c r="B100" s="47">
        <f>'DAY8'!H100</f>
        <v>0</v>
      </c>
      <c r="C100" s="48">
        <v>0</v>
      </c>
      <c r="D100" s="49">
        <v>0</v>
      </c>
      <c r="E100" s="50">
        <v>0</v>
      </c>
      <c r="F100" s="47">
        <v>0</v>
      </c>
      <c r="G100" s="163">
        <v>0</v>
      </c>
      <c r="H100" s="49">
        <f>+(Table111[[#This Row],[OPENING ]]+Table111[[#This Row],[RECEIPTS]]+Table111[[#This Row],[RETURNS]])-(Table111[[#This Row],[EXCHANGED]]+Table111[[#This Row],[SALES]]+Table111[[#This Row],[ISSUES]])</f>
        <v>0</v>
      </c>
      <c r="I100" s="48"/>
      <c r="J100" s="51">
        <f t="shared" si="0"/>
        <v>0</v>
      </c>
      <c r="K100" s="48">
        <f>+'DAY8'!K100+'DAY9'!C100</f>
        <v>0</v>
      </c>
      <c r="L100" s="49">
        <f>+'DAY8'!L100+'DAY9'!D100</f>
        <v>0</v>
      </c>
      <c r="M100" s="50">
        <f>+'DAY8'!M100+'DAY9'!E100</f>
        <v>0</v>
      </c>
      <c r="N100" s="47">
        <f>+'DAY8'!N100+'DAY9'!F100</f>
        <v>0</v>
      </c>
      <c r="O100" s="163">
        <f>+'DAY8'!O100+'DAY9'!G100</f>
        <v>0</v>
      </c>
      <c r="P100" s="48">
        <f t="shared" si="40"/>
        <v>0</v>
      </c>
      <c r="Q100" s="49">
        <f t="shared" si="41"/>
        <v>0</v>
      </c>
      <c r="R100" s="50">
        <f t="shared" si="42"/>
        <v>0</v>
      </c>
      <c r="S100" s="47">
        <f t="shared" si="43"/>
        <v>0</v>
      </c>
      <c r="T100" s="163">
        <f t="shared" si="44"/>
        <v>0</v>
      </c>
      <c r="U100" s="54">
        <f t="shared" si="1"/>
        <v>0</v>
      </c>
    </row>
    <row r="101" spans="1:21" x14ac:dyDescent="0.25">
      <c r="A101" s="153"/>
      <c r="B101" s="47">
        <f>'DAY8'!H101</f>
        <v>0</v>
      </c>
      <c r="C101" s="73">
        <v>0</v>
      </c>
      <c r="D101" s="74">
        <v>0</v>
      </c>
      <c r="E101" s="75">
        <v>0</v>
      </c>
      <c r="F101" s="72">
        <v>0</v>
      </c>
      <c r="G101" s="170">
        <v>0</v>
      </c>
      <c r="H101" s="49">
        <f>+(Table111[[#This Row],[OPENING ]]+Table111[[#This Row],[RECEIPTS]]+Table111[[#This Row],[RETURNS]])-(Table111[[#This Row],[EXCHANGED]]+Table111[[#This Row],[SALES]]+Table111[[#This Row],[ISSUES]])</f>
        <v>0</v>
      </c>
      <c r="I101" s="48"/>
      <c r="J101" s="76">
        <f t="shared" si="0"/>
        <v>0</v>
      </c>
      <c r="K101" s="48">
        <f>+'DAY8'!K101+'DAY9'!C101</f>
        <v>0</v>
      </c>
      <c r="L101" s="49">
        <f>+'DAY8'!L101+'DAY9'!D101</f>
        <v>0</v>
      </c>
      <c r="M101" s="50">
        <f>+'DAY8'!M101+'DAY9'!E101</f>
        <v>0</v>
      </c>
      <c r="N101" s="47">
        <f>+'DAY8'!N101+'DAY9'!F101</f>
        <v>0</v>
      </c>
      <c r="O101" s="163">
        <f>+'DAY8'!O101+'DAY9'!G101</f>
        <v>0</v>
      </c>
      <c r="P101" s="48">
        <f t="shared" si="40"/>
        <v>0</v>
      </c>
      <c r="Q101" s="49">
        <f t="shared" si="41"/>
        <v>0</v>
      </c>
      <c r="R101" s="50">
        <f t="shared" si="42"/>
        <v>0</v>
      </c>
      <c r="S101" s="47">
        <f t="shared" si="43"/>
        <v>0</v>
      </c>
      <c r="T101" s="163">
        <f t="shared" si="44"/>
        <v>0</v>
      </c>
      <c r="U101" s="92">
        <f t="shared" si="1"/>
        <v>0</v>
      </c>
    </row>
    <row r="102" spans="1:21" x14ac:dyDescent="0.25">
      <c r="A102" s="152" t="s">
        <v>87</v>
      </c>
      <c r="B102" s="47">
        <f>'DAY8'!H102</f>
        <v>1888</v>
      </c>
      <c r="C102" s="73">
        <v>0</v>
      </c>
      <c r="D102" s="74">
        <v>0</v>
      </c>
      <c r="E102" s="75">
        <v>0</v>
      </c>
      <c r="F102" s="72">
        <v>0</v>
      </c>
      <c r="G102" s="170">
        <v>0</v>
      </c>
      <c r="H102" s="49">
        <f>+(Table111[[#This Row],[OPENING ]]+Table111[[#This Row],[RECEIPTS]]+Table111[[#This Row],[RETURNS]])-(Table111[[#This Row],[EXCHANGED]]+Table111[[#This Row],[SALES]]+Table111[[#This Row],[ISSUES]])</f>
        <v>1888</v>
      </c>
      <c r="I102" s="48"/>
      <c r="J102" s="76">
        <f t="shared" ref="J102:J114" si="52">+I102-H102</f>
        <v>-1888</v>
      </c>
      <c r="K102" s="48">
        <f>+'DAY8'!K102+'DAY9'!C102</f>
        <v>0</v>
      </c>
      <c r="L102" s="49">
        <f>+'DAY8'!L102+'DAY9'!D102</f>
        <v>138</v>
      </c>
      <c r="M102" s="50">
        <f>+'DAY8'!M102+'DAY9'!E102</f>
        <v>0</v>
      </c>
      <c r="N102" s="47">
        <f>+'DAY8'!N102+'DAY9'!F102</f>
        <v>0</v>
      </c>
      <c r="O102" s="163">
        <f>+'DAY8'!O102+'DAY9'!G102</f>
        <v>1318.44</v>
      </c>
      <c r="P102" s="48">
        <f t="shared" ref="P102:P114" si="53">+K102/9</f>
        <v>0</v>
      </c>
      <c r="Q102" s="49">
        <f t="shared" ref="Q102:Q114" si="54">+L102/9</f>
        <v>15.333333333333334</v>
      </c>
      <c r="R102" s="50">
        <f t="shared" ref="R102:R114" si="55">+M102/9</f>
        <v>0</v>
      </c>
      <c r="S102" s="47">
        <f t="shared" ref="S102:S114" si="56">+N102/9</f>
        <v>0</v>
      </c>
      <c r="T102" s="163">
        <f t="shared" ref="T102:T114" si="57">+O102/9</f>
        <v>146.49333333333334</v>
      </c>
      <c r="U102" s="92">
        <f t="shared" ref="U102:U114" si="58">IFERROR(+H102/(P102+Q102+R102+S102+T102),0)</f>
        <v>11.666803987805881</v>
      </c>
    </row>
    <row r="103" spans="1:21" x14ac:dyDescent="0.25">
      <c r="A103" s="152" t="s">
        <v>88</v>
      </c>
      <c r="B103" s="47">
        <f>'DAY8'!H103</f>
        <v>0</v>
      </c>
      <c r="C103" s="73">
        <v>0</v>
      </c>
      <c r="D103" s="74">
        <v>0</v>
      </c>
      <c r="E103" s="75">
        <v>0</v>
      </c>
      <c r="F103" s="72">
        <v>0</v>
      </c>
      <c r="G103" s="170">
        <v>0</v>
      </c>
      <c r="H103" s="49">
        <f>+(Table111[[#This Row],[OPENING ]]+Table111[[#This Row],[RECEIPTS]]+Table111[[#This Row],[RETURNS]])-(Table111[[#This Row],[EXCHANGED]]+Table111[[#This Row],[SALES]]+Table111[[#This Row],[ISSUES]])</f>
        <v>0</v>
      </c>
      <c r="I103" s="48"/>
      <c r="J103" s="76">
        <f t="shared" si="52"/>
        <v>0</v>
      </c>
      <c r="K103" s="48">
        <f>+'DAY8'!K103+'DAY9'!C103</f>
        <v>0</v>
      </c>
      <c r="L103" s="49">
        <f>+'DAY8'!L103+'DAY9'!D103</f>
        <v>0</v>
      </c>
      <c r="M103" s="50">
        <f>+'DAY8'!M103+'DAY9'!E103</f>
        <v>0</v>
      </c>
      <c r="N103" s="47">
        <f>+'DAY8'!N103+'DAY9'!F103</f>
        <v>0</v>
      </c>
      <c r="O103" s="163">
        <f>+'DAY8'!O103+'DAY9'!G103</f>
        <v>0</v>
      </c>
      <c r="P103" s="48">
        <f t="shared" si="53"/>
        <v>0</v>
      </c>
      <c r="Q103" s="49">
        <f t="shared" si="54"/>
        <v>0</v>
      </c>
      <c r="R103" s="50">
        <f t="shared" si="55"/>
        <v>0</v>
      </c>
      <c r="S103" s="47">
        <f t="shared" si="56"/>
        <v>0</v>
      </c>
      <c r="T103" s="163">
        <f t="shared" si="57"/>
        <v>0</v>
      </c>
      <c r="U103" s="92">
        <f t="shared" si="58"/>
        <v>0</v>
      </c>
    </row>
    <row r="104" spans="1:21" x14ac:dyDescent="0.25">
      <c r="A104" s="152" t="s">
        <v>95</v>
      </c>
      <c r="B104" s="47">
        <f>'DAY8'!H104</f>
        <v>695.3</v>
      </c>
      <c r="C104" s="73">
        <v>0</v>
      </c>
      <c r="D104" s="74">
        <v>0</v>
      </c>
      <c r="E104" s="75">
        <v>0</v>
      </c>
      <c r="F104" s="72">
        <v>0</v>
      </c>
      <c r="G104" s="170">
        <v>0</v>
      </c>
      <c r="H104" s="49">
        <f>+(Table111[[#This Row],[OPENING ]]+Table111[[#This Row],[RECEIPTS]]+Table111[[#This Row],[RETURNS]])-(Table111[[#This Row],[EXCHANGED]]+Table111[[#This Row],[SALES]]+Table111[[#This Row],[ISSUES]])</f>
        <v>695.3</v>
      </c>
      <c r="I104" s="48"/>
      <c r="J104" s="76">
        <f t="shared" si="52"/>
        <v>-695.3</v>
      </c>
      <c r="K104" s="48">
        <f>+'DAY8'!K104+'DAY9'!C104</f>
        <v>0</v>
      </c>
      <c r="L104" s="49">
        <f>+'DAY8'!L104+'DAY9'!D104</f>
        <v>0</v>
      </c>
      <c r="M104" s="50">
        <f>+'DAY8'!M104+'DAY9'!E104</f>
        <v>0</v>
      </c>
      <c r="N104" s="47">
        <f>+'DAY8'!N104+'DAY9'!F104</f>
        <v>0</v>
      </c>
      <c r="O104" s="163">
        <f>+'DAY8'!O104+'DAY9'!G104</f>
        <v>0</v>
      </c>
      <c r="P104" s="48">
        <f t="shared" si="53"/>
        <v>0</v>
      </c>
      <c r="Q104" s="49">
        <f t="shared" si="54"/>
        <v>0</v>
      </c>
      <c r="R104" s="50">
        <f t="shared" si="55"/>
        <v>0</v>
      </c>
      <c r="S104" s="47">
        <f t="shared" si="56"/>
        <v>0</v>
      </c>
      <c r="T104" s="163">
        <f t="shared" si="57"/>
        <v>0</v>
      </c>
      <c r="U104" s="92">
        <f t="shared" si="58"/>
        <v>0</v>
      </c>
    </row>
    <row r="105" spans="1:21" x14ac:dyDescent="0.25">
      <c r="A105" s="152" t="s">
        <v>132</v>
      </c>
      <c r="B105" s="47">
        <f>'DAY8'!H105</f>
        <v>0</v>
      </c>
      <c r="C105" s="73">
        <v>0</v>
      </c>
      <c r="D105" s="74">
        <v>0</v>
      </c>
      <c r="E105" s="75">
        <v>0</v>
      </c>
      <c r="F105" s="72">
        <v>0</v>
      </c>
      <c r="G105" s="170">
        <v>0</v>
      </c>
      <c r="H105" s="49">
        <f>+(Table111[[#This Row],[OPENING ]]+Table111[[#This Row],[RECEIPTS]]+Table111[[#This Row],[RETURNS]])-(Table111[[#This Row],[EXCHANGED]]+Table111[[#This Row],[SALES]]+Table111[[#This Row],[ISSUES]])</f>
        <v>0</v>
      </c>
      <c r="I105" s="48"/>
      <c r="J105" s="76">
        <f t="shared" si="52"/>
        <v>0</v>
      </c>
      <c r="K105" s="48">
        <f>+'DAY8'!K105+'DAY9'!C105</f>
        <v>0</v>
      </c>
      <c r="L105" s="49">
        <f>+'DAY8'!L105+'DAY9'!D105</f>
        <v>0</v>
      </c>
      <c r="M105" s="50">
        <f>+'DAY8'!M105+'DAY9'!E105</f>
        <v>0</v>
      </c>
      <c r="N105" s="47">
        <f>+'DAY8'!N105+'DAY9'!F105</f>
        <v>0</v>
      </c>
      <c r="O105" s="163">
        <f>+'DAY8'!O105+'DAY9'!G105</f>
        <v>0</v>
      </c>
      <c r="P105" s="48">
        <f t="shared" si="53"/>
        <v>0</v>
      </c>
      <c r="Q105" s="49">
        <f t="shared" si="54"/>
        <v>0</v>
      </c>
      <c r="R105" s="50">
        <f t="shared" si="55"/>
        <v>0</v>
      </c>
      <c r="S105" s="47">
        <f t="shared" si="56"/>
        <v>0</v>
      </c>
      <c r="T105" s="163">
        <f t="shared" si="57"/>
        <v>0</v>
      </c>
      <c r="U105" s="92">
        <f t="shared" si="58"/>
        <v>0</v>
      </c>
    </row>
    <row r="106" spans="1:21" x14ac:dyDescent="0.25">
      <c r="A106" s="152" t="s">
        <v>124</v>
      </c>
      <c r="B106" s="47">
        <f>'DAY8'!H106</f>
        <v>31</v>
      </c>
      <c r="C106" s="73">
        <v>0</v>
      </c>
      <c r="D106" s="74">
        <v>0</v>
      </c>
      <c r="E106" s="75">
        <v>0</v>
      </c>
      <c r="F106" s="72">
        <v>0</v>
      </c>
      <c r="G106" s="170">
        <v>0</v>
      </c>
      <c r="H106" s="49">
        <f>+(Table111[[#This Row],[OPENING ]]+Table111[[#This Row],[RECEIPTS]]+Table111[[#This Row],[RETURNS]])-(Table111[[#This Row],[EXCHANGED]]+Table111[[#This Row],[SALES]]+Table111[[#This Row],[ISSUES]])</f>
        <v>31</v>
      </c>
      <c r="I106" s="48"/>
      <c r="J106" s="76">
        <f t="shared" si="52"/>
        <v>-31</v>
      </c>
      <c r="K106" s="48">
        <f>+'DAY8'!K106+'DAY9'!C106</f>
        <v>0</v>
      </c>
      <c r="L106" s="49">
        <f>+'DAY8'!L106+'DAY9'!D106</f>
        <v>0</v>
      </c>
      <c r="M106" s="50">
        <f>+'DAY8'!M106+'DAY9'!E106</f>
        <v>0</v>
      </c>
      <c r="N106" s="47">
        <f>+'DAY8'!N106+'DAY9'!F106</f>
        <v>0</v>
      </c>
      <c r="O106" s="163">
        <f>+'DAY8'!O106+'DAY9'!G106</f>
        <v>0</v>
      </c>
      <c r="P106" s="48">
        <f t="shared" si="53"/>
        <v>0</v>
      </c>
      <c r="Q106" s="49">
        <f t="shared" si="54"/>
        <v>0</v>
      </c>
      <c r="R106" s="50">
        <f t="shared" si="55"/>
        <v>0</v>
      </c>
      <c r="S106" s="47">
        <f t="shared" si="56"/>
        <v>0</v>
      </c>
      <c r="T106" s="163">
        <f t="shared" si="57"/>
        <v>0</v>
      </c>
      <c r="U106" s="92">
        <f t="shared" si="58"/>
        <v>0</v>
      </c>
    </row>
    <row r="107" spans="1:21" ht="15.75" x14ac:dyDescent="0.3">
      <c r="A107" s="311" t="s">
        <v>89</v>
      </c>
      <c r="B107" s="47">
        <f>'DAY8'!H107</f>
        <v>0</v>
      </c>
      <c r="C107" s="73">
        <v>0</v>
      </c>
      <c r="D107" s="74">
        <v>0</v>
      </c>
      <c r="E107" s="75">
        <v>0</v>
      </c>
      <c r="F107" s="72">
        <v>0</v>
      </c>
      <c r="G107" s="170">
        <v>0</v>
      </c>
      <c r="H107" s="49">
        <f>+(Table111[[#This Row],[OPENING ]]+Table111[[#This Row],[RECEIPTS]]+Table111[[#This Row],[RETURNS]])-(Table111[[#This Row],[EXCHANGED]]+Table111[[#This Row],[SALES]]+Table111[[#This Row],[ISSUES]])</f>
        <v>0</v>
      </c>
      <c r="I107" s="48"/>
      <c r="J107" s="76">
        <f t="shared" si="52"/>
        <v>0</v>
      </c>
      <c r="K107" s="48">
        <f>+'DAY8'!K107+'DAY9'!C107</f>
        <v>0</v>
      </c>
      <c r="L107" s="49">
        <f>+'DAY8'!L107+'DAY9'!D107</f>
        <v>0</v>
      </c>
      <c r="M107" s="50">
        <f>+'DAY8'!M107+'DAY9'!E107</f>
        <v>0</v>
      </c>
      <c r="N107" s="47">
        <f>+'DAY8'!N107+'DAY9'!F107</f>
        <v>0</v>
      </c>
      <c r="O107" s="163">
        <f>+'DAY8'!O107+'DAY9'!G107</f>
        <v>0</v>
      </c>
      <c r="P107" s="48">
        <f t="shared" si="53"/>
        <v>0</v>
      </c>
      <c r="Q107" s="49">
        <f t="shared" si="54"/>
        <v>0</v>
      </c>
      <c r="R107" s="50">
        <f t="shared" si="55"/>
        <v>0</v>
      </c>
      <c r="S107" s="47">
        <f t="shared" si="56"/>
        <v>0</v>
      </c>
      <c r="T107" s="163">
        <f t="shared" si="57"/>
        <v>0</v>
      </c>
      <c r="U107" s="92">
        <f t="shared" si="58"/>
        <v>0</v>
      </c>
    </row>
    <row r="108" spans="1:21" x14ac:dyDescent="0.25">
      <c r="A108" s="193" t="s">
        <v>90</v>
      </c>
      <c r="B108" s="47">
        <f>'DAY8'!H108</f>
        <v>57</v>
      </c>
      <c r="C108" s="73">
        <v>0</v>
      </c>
      <c r="D108" s="74">
        <v>0</v>
      </c>
      <c r="E108" s="75">
        <v>0</v>
      </c>
      <c r="F108" s="72">
        <v>0</v>
      </c>
      <c r="G108" s="170">
        <v>0</v>
      </c>
      <c r="H108" s="49">
        <f>+(Table111[[#This Row],[OPENING ]]+Table111[[#This Row],[RECEIPTS]]+Table111[[#This Row],[RETURNS]])-(Table111[[#This Row],[EXCHANGED]]+Table111[[#This Row],[SALES]]+Table111[[#This Row],[ISSUES]])</f>
        <v>57</v>
      </c>
      <c r="I108" s="48"/>
      <c r="J108" s="76">
        <f t="shared" si="52"/>
        <v>-57</v>
      </c>
      <c r="K108" s="48">
        <f>+'DAY8'!K108+'DAY9'!C108</f>
        <v>0</v>
      </c>
      <c r="L108" s="49">
        <f>+'DAY8'!L108+'DAY9'!D108</f>
        <v>0</v>
      </c>
      <c r="M108" s="50">
        <f>+'DAY8'!M108+'DAY9'!E108</f>
        <v>0</v>
      </c>
      <c r="N108" s="47">
        <f>+'DAY8'!N108+'DAY9'!F108</f>
        <v>0</v>
      </c>
      <c r="O108" s="163">
        <f>+'DAY8'!O108+'DAY9'!G108</f>
        <v>0</v>
      </c>
      <c r="P108" s="48">
        <f t="shared" si="53"/>
        <v>0</v>
      </c>
      <c r="Q108" s="49">
        <f t="shared" si="54"/>
        <v>0</v>
      </c>
      <c r="R108" s="50">
        <f t="shared" si="55"/>
        <v>0</v>
      </c>
      <c r="S108" s="47">
        <f t="shared" si="56"/>
        <v>0</v>
      </c>
      <c r="T108" s="163">
        <f t="shared" si="57"/>
        <v>0</v>
      </c>
      <c r="U108" s="92">
        <f t="shared" si="58"/>
        <v>0</v>
      </c>
    </row>
    <row r="109" spans="1:21" x14ac:dyDescent="0.25">
      <c r="A109" s="193" t="s">
        <v>91</v>
      </c>
      <c r="B109" s="47">
        <f>'DAY8'!H109</f>
        <v>345.3</v>
      </c>
      <c r="C109" s="73">
        <v>0</v>
      </c>
      <c r="D109" s="74">
        <v>0</v>
      </c>
      <c r="E109" s="75">
        <v>0</v>
      </c>
      <c r="F109" s="72">
        <v>0</v>
      </c>
      <c r="G109" s="170">
        <v>0</v>
      </c>
      <c r="H109" s="49">
        <f>+(Table111[[#This Row],[OPENING ]]+Table111[[#This Row],[RECEIPTS]]+Table111[[#This Row],[RETURNS]])-(Table111[[#This Row],[EXCHANGED]]+Table111[[#This Row],[SALES]]+Table111[[#This Row],[ISSUES]])</f>
        <v>345.3</v>
      </c>
      <c r="I109" s="48"/>
      <c r="J109" s="76">
        <f t="shared" si="52"/>
        <v>-345.3</v>
      </c>
      <c r="K109" s="48">
        <f>+'DAY8'!K109+'DAY9'!C109</f>
        <v>0</v>
      </c>
      <c r="L109" s="49">
        <f>+'DAY8'!L109+'DAY9'!D109</f>
        <v>0</v>
      </c>
      <c r="M109" s="50">
        <f>+'DAY8'!M109+'DAY9'!E109</f>
        <v>0</v>
      </c>
      <c r="N109" s="47">
        <f>+'DAY8'!N109+'DAY9'!F109</f>
        <v>0</v>
      </c>
      <c r="O109" s="163">
        <f>+'DAY8'!O109+'DAY9'!G109</f>
        <v>0</v>
      </c>
      <c r="P109" s="48">
        <f t="shared" si="53"/>
        <v>0</v>
      </c>
      <c r="Q109" s="49">
        <f t="shared" si="54"/>
        <v>0</v>
      </c>
      <c r="R109" s="50">
        <f t="shared" si="55"/>
        <v>0</v>
      </c>
      <c r="S109" s="47">
        <f t="shared" si="56"/>
        <v>0</v>
      </c>
      <c r="T109" s="163">
        <f t="shared" si="57"/>
        <v>0</v>
      </c>
      <c r="U109" s="92">
        <f t="shared" si="58"/>
        <v>0</v>
      </c>
    </row>
    <row r="110" spans="1:21" x14ac:dyDescent="0.25">
      <c r="A110" s="193" t="s">
        <v>92</v>
      </c>
      <c r="B110" s="47">
        <f>'DAY8'!H110</f>
        <v>38</v>
      </c>
      <c r="C110" s="73">
        <v>0</v>
      </c>
      <c r="D110" s="74">
        <v>0</v>
      </c>
      <c r="E110" s="75">
        <v>0</v>
      </c>
      <c r="F110" s="72">
        <v>0</v>
      </c>
      <c r="G110" s="170">
        <v>0</v>
      </c>
      <c r="H110" s="49">
        <f>+(Table111[[#This Row],[OPENING ]]+Table111[[#This Row],[RECEIPTS]]+Table111[[#This Row],[RETURNS]])-(Table111[[#This Row],[EXCHANGED]]+Table111[[#This Row],[SALES]]+Table111[[#This Row],[ISSUES]])</f>
        <v>38</v>
      </c>
      <c r="I110" s="48"/>
      <c r="J110" s="76">
        <f t="shared" si="52"/>
        <v>-38</v>
      </c>
      <c r="K110" s="48">
        <f>+'DAY8'!K110+'DAY9'!C110</f>
        <v>0</v>
      </c>
      <c r="L110" s="49">
        <f>+'DAY8'!L110+'DAY9'!D110</f>
        <v>0</v>
      </c>
      <c r="M110" s="50">
        <f>+'DAY8'!M110+'DAY9'!E110</f>
        <v>0</v>
      </c>
      <c r="N110" s="47">
        <f>+'DAY8'!N110+'DAY9'!F110</f>
        <v>0</v>
      </c>
      <c r="O110" s="163">
        <f>+'DAY8'!O110+'DAY9'!G110</f>
        <v>0</v>
      </c>
      <c r="P110" s="48">
        <f t="shared" si="53"/>
        <v>0</v>
      </c>
      <c r="Q110" s="49">
        <f t="shared" si="54"/>
        <v>0</v>
      </c>
      <c r="R110" s="50">
        <f t="shared" si="55"/>
        <v>0</v>
      </c>
      <c r="S110" s="47">
        <f t="shared" si="56"/>
        <v>0</v>
      </c>
      <c r="T110" s="163">
        <f t="shared" si="57"/>
        <v>0</v>
      </c>
      <c r="U110" s="92">
        <f t="shared" si="58"/>
        <v>0</v>
      </c>
    </row>
    <row r="111" spans="1:21" x14ac:dyDescent="0.25">
      <c r="A111" s="193" t="s">
        <v>94</v>
      </c>
      <c r="B111" s="47">
        <f>'DAY8'!H111</f>
        <v>0</v>
      </c>
      <c r="C111" s="73">
        <v>0</v>
      </c>
      <c r="D111" s="74">
        <v>0</v>
      </c>
      <c r="E111" s="75">
        <v>0</v>
      </c>
      <c r="F111" s="72">
        <v>0</v>
      </c>
      <c r="G111" s="170">
        <v>0</v>
      </c>
      <c r="H111" s="49">
        <f>+(Table111[[#This Row],[OPENING ]]+Table111[[#This Row],[RECEIPTS]]+Table111[[#This Row],[RETURNS]])-(Table111[[#This Row],[EXCHANGED]]+Table111[[#This Row],[SALES]]+Table111[[#This Row],[ISSUES]])</f>
        <v>0</v>
      </c>
      <c r="I111" s="48"/>
      <c r="J111" s="76">
        <f t="shared" si="52"/>
        <v>0</v>
      </c>
      <c r="K111" s="48">
        <f>+'DAY8'!K111+'DAY9'!C111</f>
        <v>0</v>
      </c>
      <c r="L111" s="49">
        <f>+'DAY8'!L111+'DAY9'!D111</f>
        <v>0</v>
      </c>
      <c r="M111" s="50">
        <f>+'DAY8'!M111+'DAY9'!E111</f>
        <v>0</v>
      </c>
      <c r="N111" s="47">
        <f>+'DAY8'!N111+'DAY9'!F111</f>
        <v>0</v>
      </c>
      <c r="O111" s="163">
        <f>+'DAY8'!O111+'DAY9'!G111</f>
        <v>0</v>
      </c>
      <c r="P111" s="48">
        <f t="shared" si="53"/>
        <v>0</v>
      </c>
      <c r="Q111" s="49">
        <f t="shared" si="54"/>
        <v>0</v>
      </c>
      <c r="R111" s="50">
        <f t="shared" si="55"/>
        <v>0</v>
      </c>
      <c r="S111" s="47">
        <f t="shared" si="56"/>
        <v>0</v>
      </c>
      <c r="T111" s="163">
        <f t="shared" si="57"/>
        <v>0</v>
      </c>
      <c r="U111" s="92">
        <f t="shared" si="58"/>
        <v>0</v>
      </c>
    </row>
    <row r="112" spans="1:21" x14ac:dyDescent="0.25">
      <c r="A112" s="193" t="s">
        <v>93</v>
      </c>
      <c r="B112" s="47">
        <f>'DAY8'!H112</f>
        <v>0</v>
      </c>
      <c r="C112" s="73">
        <v>0</v>
      </c>
      <c r="D112" s="74">
        <v>0</v>
      </c>
      <c r="E112" s="75">
        <v>0</v>
      </c>
      <c r="F112" s="72">
        <v>0</v>
      </c>
      <c r="G112" s="170">
        <v>0</v>
      </c>
      <c r="H112" s="49">
        <f>+(Table111[[#This Row],[OPENING ]]+Table111[[#This Row],[RECEIPTS]]+Table111[[#This Row],[RETURNS]])-(Table111[[#This Row],[EXCHANGED]]+Table111[[#This Row],[SALES]]+Table111[[#This Row],[ISSUES]])</f>
        <v>0</v>
      </c>
      <c r="I112" s="48"/>
      <c r="J112" s="76">
        <f t="shared" si="52"/>
        <v>0</v>
      </c>
      <c r="K112" s="48">
        <f>+'DAY8'!K112+'DAY9'!C112</f>
        <v>0</v>
      </c>
      <c r="L112" s="49">
        <f>+'DAY8'!L112+'DAY9'!D112</f>
        <v>0</v>
      </c>
      <c r="M112" s="50">
        <f>+'DAY8'!M112+'DAY9'!E112</f>
        <v>0</v>
      </c>
      <c r="N112" s="47">
        <f>+'DAY8'!N112+'DAY9'!F112</f>
        <v>0</v>
      </c>
      <c r="O112" s="163">
        <f>+'DAY8'!O112+'DAY9'!G112</f>
        <v>0</v>
      </c>
      <c r="P112" s="48">
        <f t="shared" si="53"/>
        <v>0</v>
      </c>
      <c r="Q112" s="49">
        <f t="shared" si="54"/>
        <v>0</v>
      </c>
      <c r="R112" s="50">
        <f t="shared" si="55"/>
        <v>0</v>
      </c>
      <c r="S112" s="47">
        <f t="shared" si="56"/>
        <v>0</v>
      </c>
      <c r="T112" s="163">
        <f t="shared" si="57"/>
        <v>0</v>
      </c>
      <c r="U112" s="92">
        <f t="shared" si="58"/>
        <v>0</v>
      </c>
    </row>
    <row r="113" spans="1:21" x14ac:dyDescent="0.25">
      <c r="A113" s="193" t="s">
        <v>114</v>
      </c>
      <c r="B113" s="47">
        <f>'DAY8'!H113</f>
        <v>0</v>
      </c>
      <c r="C113" s="73">
        <v>0</v>
      </c>
      <c r="D113" s="74">
        <v>0</v>
      </c>
      <c r="E113" s="75">
        <v>0</v>
      </c>
      <c r="F113" s="72">
        <v>0</v>
      </c>
      <c r="G113" s="170">
        <v>0</v>
      </c>
      <c r="H113" s="49">
        <f>+(Table111[[#This Row],[OPENING ]]+Table111[[#This Row],[RECEIPTS]]+Table111[[#This Row],[RETURNS]])-(Table111[[#This Row],[EXCHANGED]]+Table111[[#This Row],[SALES]]+Table111[[#This Row],[ISSUES]])</f>
        <v>0</v>
      </c>
      <c r="I113" s="48"/>
      <c r="J113" s="76">
        <f t="shared" si="52"/>
        <v>0</v>
      </c>
      <c r="K113" s="48">
        <f>+'DAY8'!K113+'DAY9'!C113</f>
        <v>0</v>
      </c>
      <c r="L113" s="49">
        <f>+'DAY8'!L113+'DAY9'!D113</f>
        <v>0</v>
      </c>
      <c r="M113" s="50">
        <f>+'DAY8'!M113+'DAY9'!E113</f>
        <v>0</v>
      </c>
      <c r="N113" s="47">
        <f>+'DAY8'!N113+'DAY9'!F113</f>
        <v>0</v>
      </c>
      <c r="O113" s="163">
        <f>+'DAY8'!O113+'DAY9'!G113</f>
        <v>0</v>
      </c>
      <c r="P113" s="48">
        <f t="shared" si="53"/>
        <v>0</v>
      </c>
      <c r="Q113" s="49">
        <f t="shared" si="54"/>
        <v>0</v>
      </c>
      <c r="R113" s="50">
        <f t="shared" si="55"/>
        <v>0</v>
      </c>
      <c r="S113" s="47">
        <f t="shared" si="56"/>
        <v>0</v>
      </c>
      <c r="T113" s="163">
        <f t="shared" si="57"/>
        <v>0</v>
      </c>
      <c r="U113" s="92">
        <f t="shared" si="58"/>
        <v>0</v>
      </c>
    </row>
    <row r="114" spans="1:21" ht="15.75" thickBot="1" x14ac:dyDescent="0.3">
      <c r="A114" s="193" t="s">
        <v>107</v>
      </c>
      <c r="B114" s="47">
        <f>'DAY8'!H114</f>
        <v>0</v>
      </c>
      <c r="C114" s="73">
        <v>0</v>
      </c>
      <c r="D114" s="74">
        <v>0</v>
      </c>
      <c r="E114" s="75">
        <v>0</v>
      </c>
      <c r="F114" s="72">
        <v>0</v>
      </c>
      <c r="G114" s="170">
        <v>0</v>
      </c>
      <c r="H114" s="49">
        <f>+(Table111[[#This Row],[OPENING ]]+Table111[[#This Row],[RECEIPTS]]+Table111[[#This Row],[RETURNS]])-(Table111[[#This Row],[EXCHANGED]]+Table111[[#This Row],[SALES]]+Table111[[#This Row],[ISSUES]])</f>
        <v>0</v>
      </c>
      <c r="I114" s="48"/>
      <c r="J114" s="76">
        <f t="shared" si="52"/>
        <v>0</v>
      </c>
      <c r="K114" s="48">
        <f>+'DAY8'!K114+'DAY9'!C114</f>
        <v>0</v>
      </c>
      <c r="L114" s="49">
        <f>+'DAY8'!L114+'DAY9'!D114</f>
        <v>0</v>
      </c>
      <c r="M114" s="50">
        <f>+'DAY8'!M114+'DAY9'!E114</f>
        <v>0</v>
      </c>
      <c r="N114" s="47">
        <f>+'DAY8'!N114+'DAY9'!F114</f>
        <v>0</v>
      </c>
      <c r="O114" s="163">
        <f>+'DAY8'!O114+'DAY9'!G114</f>
        <v>0</v>
      </c>
      <c r="P114" s="48">
        <f t="shared" si="53"/>
        <v>0</v>
      </c>
      <c r="Q114" s="49">
        <f t="shared" si="54"/>
        <v>0</v>
      </c>
      <c r="R114" s="50">
        <f t="shared" si="55"/>
        <v>0</v>
      </c>
      <c r="S114" s="47">
        <f t="shared" si="56"/>
        <v>0</v>
      </c>
      <c r="T114" s="163">
        <f t="shared" si="57"/>
        <v>0</v>
      </c>
      <c r="U114" s="92">
        <f t="shared" si="58"/>
        <v>0</v>
      </c>
    </row>
    <row r="115" spans="1:21" ht="17.25" thickBot="1" x14ac:dyDescent="0.35">
      <c r="A115" s="85" t="s">
        <v>55</v>
      </c>
      <c r="B115" s="86">
        <f>SUM(B76:B114)</f>
        <v>7710.0300000000007</v>
      </c>
      <c r="C115" s="87">
        <f t="shared" ref="C115:U115" si="59">SUM(C76:C114)</f>
        <v>0</v>
      </c>
      <c r="D115" s="88">
        <f t="shared" si="59"/>
        <v>0</v>
      </c>
      <c r="E115" s="89">
        <f t="shared" si="59"/>
        <v>0</v>
      </c>
      <c r="F115" s="86">
        <f t="shared" si="59"/>
        <v>0</v>
      </c>
      <c r="G115" s="164">
        <f t="shared" si="59"/>
        <v>0</v>
      </c>
      <c r="H115" s="88">
        <f t="shared" si="59"/>
        <v>7710.0300000000007</v>
      </c>
      <c r="I115" s="87">
        <f t="shared" si="59"/>
        <v>0</v>
      </c>
      <c r="J115" s="90">
        <f t="shared" si="59"/>
        <v>-7710.0300000000007</v>
      </c>
      <c r="K115" s="87">
        <f t="shared" si="59"/>
        <v>0</v>
      </c>
      <c r="L115" s="88">
        <f t="shared" si="59"/>
        <v>276</v>
      </c>
      <c r="M115" s="89">
        <f t="shared" si="59"/>
        <v>0</v>
      </c>
      <c r="N115" s="86">
        <f t="shared" si="59"/>
        <v>0</v>
      </c>
      <c r="O115" s="164">
        <f t="shared" si="59"/>
        <v>2169.88</v>
      </c>
      <c r="P115" s="87">
        <f t="shared" si="59"/>
        <v>0</v>
      </c>
      <c r="Q115" s="88">
        <f t="shared" si="59"/>
        <v>30.666666666666668</v>
      </c>
      <c r="R115" s="89">
        <f t="shared" si="59"/>
        <v>0</v>
      </c>
      <c r="S115" s="86">
        <f t="shared" si="59"/>
        <v>0</v>
      </c>
      <c r="T115" s="164">
        <f t="shared" si="59"/>
        <v>241.09777777777779</v>
      </c>
      <c r="U115" s="89">
        <f t="shared" si="59"/>
        <v>11.666803987805881</v>
      </c>
    </row>
    <row r="116" spans="1:21" x14ac:dyDescent="0.25">
      <c r="A116" s="78"/>
      <c r="B116" s="79"/>
      <c r="C116" s="80"/>
      <c r="D116" s="81"/>
      <c r="E116" s="82"/>
      <c r="F116" s="79"/>
      <c r="G116" s="165"/>
      <c r="H116" s="81"/>
      <c r="I116" s="80"/>
      <c r="J116" s="83"/>
      <c r="K116" s="80"/>
      <c r="L116" s="81"/>
      <c r="M116" s="82"/>
      <c r="N116" s="79"/>
      <c r="O116" s="165"/>
      <c r="P116" s="80"/>
      <c r="Q116" s="81"/>
      <c r="R116" s="82"/>
      <c r="S116" s="79"/>
      <c r="T116" s="165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163"/>
      <c r="H117" s="49"/>
      <c r="I117" s="48"/>
      <c r="J117" s="51"/>
      <c r="K117" s="48"/>
      <c r="L117" s="49"/>
      <c r="M117" s="50"/>
      <c r="N117" s="47"/>
      <c r="O117" s="163"/>
      <c r="P117" s="48"/>
      <c r="Q117" s="49"/>
      <c r="R117" s="50"/>
      <c r="S117" s="47"/>
      <c r="T117" s="163"/>
      <c r="U117" s="54"/>
    </row>
    <row r="118" spans="1:21" ht="15.75" x14ac:dyDescent="0.3">
      <c r="A118" s="309" t="s">
        <v>97</v>
      </c>
      <c r="B118" s="47">
        <f>'DAY8'!H118</f>
        <v>0</v>
      </c>
      <c r="C118" s="48">
        <v>0</v>
      </c>
      <c r="D118" s="49">
        <v>0</v>
      </c>
      <c r="E118" s="50">
        <v>0</v>
      </c>
      <c r="F118" s="47">
        <v>0</v>
      </c>
      <c r="G118" s="163">
        <v>0</v>
      </c>
      <c r="H118" s="49">
        <f>+(Table111[[#This Row],[OPENING ]]+Table111[[#This Row],[RECEIPTS]]+Table111[[#This Row],[RETURNS]])-(Table111[[#This Row],[EXCHANGED]]+Table111[[#This Row],[SALES]]+Table111[[#This Row],[ISSUES]])</f>
        <v>0</v>
      </c>
      <c r="I118" s="48">
        <v>0</v>
      </c>
      <c r="J118" s="51">
        <f t="shared" si="0"/>
        <v>0</v>
      </c>
      <c r="K118" s="48">
        <f>+'DAY8'!K118+'DAY9'!C118</f>
        <v>0</v>
      </c>
      <c r="L118" s="49">
        <f>+'DAY8'!L118+'DAY9'!D118</f>
        <v>19.5</v>
      </c>
      <c r="M118" s="50">
        <f>+'DAY8'!M118+'DAY9'!E118</f>
        <v>0</v>
      </c>
      <c r="N118" s="47">
        <f>+'DAY8'!N118+'DAY9'!F118</f>
        <v>0</v>
      </c>
      <c r="O118" s="163">
        <f>+'DAY8'!O118+'DAY9'!G118</f>
        <v>0</v>
      </c>
      <c r="P118" s="48">
        <f t="shared" ref="P118" si="60">+K118/9</f>
        <v>0</v>
      </c>
      <c r="Q118" s="49">
        <f t="shared" ref="Q118" si="61">+L118/9</f>
        <v>2.1666666666666665</v>
      </c>
      <c r="R118" s="50">
        <f t="shared" ref="R118" si="62">+M118/9</f>
        <v>0</v>
      </c>
      <c r="S118" s="47">
        <f t="shared" ref="S118" si="63">+N118/9</f>
        <v>0</v>
      </c>
      <c r="T118" s="163">
        <f t="shared" ref="T118" si="64">+O118/9</f>
        <v>0</v>
      </c>
      <c r="U118" s="54">
        <f t="shared" si="1"/>
        <v>0</v>
      </c>
    </row>
    <row r="119" spans="1:21" x14ac:dyDescent="0.25">
      <c r="A119" s="53"/>
      <c r="B119" s="47">
        <f>'DAY8'!H119</f>
        <v>19.5</v>
      </c>
      <c r="C119" s="48">
        <v>0</v>
      </c>
      <c r="D119" s="49">
        <v>0</v>
      </c>
      <c r="E119" s="50">
        <v>0</v>
      </c>
      <c r="F119" s="47">
        <v>0</v>
      </c>
      <c r="G119" s="163">
        <v>0</v>
      </c>
      <c r="H119" s="49">
        <f>+(Table111[[#This Row],[OPENING ]]+Table111[[#This Row],[RECEIPTS]]+Table111[[#This Row],[RETURNS]])-(Table111[[#This Row],[EXCHANGED]]+Table111[[#This Row],[SALES]]+Table111[[#This Row],[ISSUES]])</f>
        <v>19.5</v>
      </c>
      <c r="I119" s="48">
        <v>0</v>
      </c>
      <c r="J119" s="51">
        <f t="shared" si="0"/>
        <v>-19.5</v>
      </c>
      <c r="K119" s="48">
        <f>+'DAY8'!K119+'DAY9'!C119</f>
        <v>0</v>
      </c>
      <c r="L119" s="49">
        <f>+'DAY8'!L119+'DAY9'!D119</f>
        <v>0</v>
      </c>
      <c r="M119" s="50">
        <f>+'DAY8'!M119+'DAY9'!E119</f>
        <v>0</v>
      </c>
      <c r="N119" s="47">
        <f>+'DAY8'!N119+'DAY9'!F119</f>
        <v>0</v>
      </c>
      <c r="O119" s="163">
        <f>+'DAY8'!O119+'DAY9'!G119</f>
        <v>0</v>
      </c>
      <c r="P119" s="48">
        <f t="shared" ref="P119:P134" si="65">+K119/9</f>
        <v>0</v>
      </c>
      <c r="Q119" s="49">
        <f t="shared" ref="Q119:Q134" si="66">+L119/9</f>
        <v>0</v>
      </c>
      <c r="R119" s="50">
        <f t="shared" ref="R119:R134" si="67">+M119/9</f>
        <v>0</v>
      </c>
      <c r="S119" s="47">
        <f t="shared" ref="S119:S134" si="68">+N119/9</f>
        <v>0</v>
      </c>
      <c r="T119" s="163">
        <f t="shared" ref="T119:T134" si="69">+O119/9</f>
        <v>0</v>
      </c>
      <c r="U119" s="54">
        <f t="shared" si="1"/>
        <v>0</v>
      </c>
    </row>
    <row r="120" spans="1:21" x14ac:dyDescent="0.25">
      <c r="A120" s="310" t="s">
        <v>130</v>
      </c>
      <c r="B120" s="47">
        <f>'DAY8'!H120</f>
        <v>5</v>
      </c>
      <c r="C120" s="48">
        <v>0</v>
      </c>
      <c r="D120" s="49">
        <v>0</v>
      </c>
      <c r="E120" s="50">
        <v>0</v>
      </c>
      <c r="F120" s="47">
        <v>0</v>
      </c>
      <c r="G120" s="163">
        <v>0</v>
      </c>
      <c r="H120" s="49">
        <f>+(Table111[[#This Row],[OPENING ]]+Table111[[#This Row],[RECEIPTS]]+Table111[[#This Row],[RETURNS]])-(Table111[[#This Row],[EXCHANGED]]+Table111[[#This Row],[SALES]]+Table111[[#This Row],[ISSUES]])</f>
        <v>5</v>
      </c>
      <c r="I120" s="48">
        <v>0</v>
      </c>
      <c r="J120" s="51">
        <f t="shared" si="0"/>
        <v>-5</v>
      </c>
      <c r="K120" s="48">
        <f>+'DAY8'!K120+'DAY9'!C120</f>
        <v>0</v>
      </c>
      <c r="L120" s="49">
        <f>+'DAY8'!L120+'DAY9'!D120</f>
        <v>0</v>
      </c>
      <c r="M120" s="50">
        <f>+'DAY8'!M120+'DAY9'!E120</f>
        <v>0</v>
      </c>
      <c r="N120" s="47">
        <f>+'DAY8'!N120+'DAY9'!F120</f>
        <v>0</v>
      </c>
      <c r="O120" s="163">
        <f>+'DAY8'!O120+'DAY9'!G120</f>
        <v>0</v>
      </c>
      <c r="P120" s="48">
        <f t="shared" si="65"/>
        <v>0</v>
      </c>
      <c r="Q120" s="49">
        <f t="shared" si="66"/>
        <v>0</v>
      </c>
      <c r="R120" s="50">
        <f t="shared" si="67"/>
        <v>0</v>
      </c>
      <c r="S120" s="47">
        <f t="shared" si="68"/>
        <v>0</v>
      </c>
      <c r="T120" s="163">
        <f t="shared" si="69"/>
        <v>0</v>
      </c>
      <c r="U120" s="54">
        <f t="shared" si="1"/>
        <v>0</v>
      </c>
    </row>
    <row r="121" spans="1:21" x14ac:dyDescent="0.25">
      <c r="A121" s="310" t="s">
        <v>67</v>
      </c>
      <c r="B121" s="47">
        <f>'DAY8'!H121</f>
        <v>0</v>
      </c>
      <c r="C121" s="48">
        <v>0</v>
      </c>
      <c r="D121" s="49">
        <v>0</v>
      </c>
      <c r="E121" s="50">
        <v>0</v>
      </c>
      <c r="F121" s="47">
        <v>0</v>
      </c>
      <c r="G121" s="163">
        <v>0</v>
      </c>
      <c r="H121" s="49">
        <f>+(Table111[[#This Row],[OPENING ]]+Table111[[#This Row],[RECEIPTS]]+Table111[[#This Row],[RETURNS]])-(Table111[[#This Row],[EXCHANGED]]+Table111[[#This Row],[SALES]]+Table111[[#This Row],[ISSUES]])</f>
        <v>0</v>
      </c>
      <c r="I121" s="48"/>
      <c r="J121" s="51">
        <f t="shared" si="0"/>
        <v>0</v>
      </c>
      <c r="K121" s="48">
        <f>+'DAY8'!K121+'DAY9'!C121</f>
        <v>0</v>
      </c>
      <c r="L121" s="49">
        <f>+'DAY8'!L121+'DAY9'!D121</f>
        <v>0</v>
      </c>
      <c r="M121" s="50">
        <f>+'DAY8'!M121+'DAY9'!E121</f>
        <v>0</v>
      </c>
      <c r="N121" s="47">
        <f>+'DAY8'!N121+'DAY9'!F121</f>
        <v>0</v>
      </c>
      <c r="O121" s="163">
        <f>+'DAY8'!O121+'DAY9'!G121</f>
        <v>0</v>
      </c>
      <c r="P121" s="48">
        <f t="shared" si="65"/>
        <v>0</v>
      </c>
      <c r="Q121" s="49">
        <f t="shared" si="66"/>
        <v>0</v>
      </c>
      <c r="R121" s="50">
        <f t="shared" si="67"/>
        <v>0</v>
      </c>
      <c r="S121" s="47">
        <f t="shared" si="68"/>
        <v>0</v>
      </c>
      <c r="T121" s="163">
        <f t="shared" si="69"/>
        <v>0</v>
      </c>
      <c r="U121" s="54">
        <f t="shared" si="1"/>
        <v>0</v>
      </c>
    </row>
    <row r="122" spans="1:21" x14ac:dyDescent="0.25">
      <c r="A122" s="310" t="s">
        <v>66</v>
      </c>
      <c r="B122" s="47">
        <f>'DAY8'!H122</f>
        <v>4</v>
      </c>
      <c r="C122" s="48">
        <v>0</v>
      </c>
      <c r="D122" s="49">
        <v>0</v>
      </c>
      <c r="E122" s="50">
        <v>0</v>
      </c>
      <c r="F122" s="47">
        <v>0</v>
      </c>
      <c r="G122" s="163">
        <v>0</v>
      </c>
      <c r="H122" s="49">
        <f>+(Table111[[#This Row],[OPENING ]]+Table111[[#This Row],[RECEIPTS]]+Table111[[#This Row],[RETURNS]])-(Table111[[#This Row],[EXCHANGED]]+Table111[[#This Row],[SALES]]+Table111[[#This Row],[ISSUES]])</f>
        <v>4</v>
      </c>
      <c r="I122" s="48"/>
      <c r="J122" s="51">
        <f t="shared" si="0"/>
        <v>-4</v>
      </c>
      <c r="K122" s="48">
        <f>+'DAY8'!K122+'DAY9'!C122</f>
        <v>0</v>
      </c>
      <c r="L122" s="49">
        <f>+'DAY8'!L122+'DAY9'!D122</f>
        <v>0</v>
      </c>
      <c r="M122" s="50">
        <f>+'DAY8'!M122+'DAY9'!E122</f>
        <v>0</v>
      </c>
      <c r="N122" s="47">
        <f>+'DAY8'!N122+'DAY9'!F122</f>
        <v>0</v>
      </c>
      <c r="O122" s="163">
        <f>+'DAY8'!O122+'DAY9'!G122</f>
        <v>0</v>
      </c>
      <c r="P122" s="48">
        <f t="shared" si="65"/>
        <v>0</v>
      </c>
      <c r="Q122" s="49">
        <f t="shared" si="66"/>
        <v>0</v>
      </c>
      <c r="R122" s="50">
        <f t="shared" si="67"/>
        <v>0</v>
      </c>
      <c r="S122" s="47">
        <f t="shared" si="68"/>
        <v>0</v>
      </c>
      <c r="T122" s="163">
        <f t="shared" si="69"/>
        <v>0</v>
      </c>
      <c r="U122" s="54">
        <f t="shared" si="1"/>
        <v>0</v>
      </c>
    </row>
    <row r="123" spans="1:21" x14ac:dyDescent="0.25">
      <c r="A123" s="310" t="s">
        <v>68</v>
      </c>
      <c r="B123" s="47">
        <f>'DAY8'!H123</f>
        <v>106</v>
      </c>
      <c r="C123" s="48">
        <v>0</v>
      </c>
      <c r="D123" s="49">
        <v>0</v>
      </c>
      <c r="E123" s="50">
        <v>0</v>
      </c>
      <c r="F123" s="47">
        <v>0</v>
      </c>
      <c r="G123" s="163">
        <v>0</v>
      </c>
      <c r="H123" s="49">
        <f>+(Table111[[#This Row],[OPENING ]]+Table111[[#This Row],[RECEIPTS]]+Table111[[#This Row],[RETURNS]])-(Table111[[#This Row],[EXCHANGED]]+Table111[[#This Row],[SALES]]+Table111[[#This Row],[ISSUES]])</f>
        <v>106</v>
      </c>
      <c r="I123" s="48"/>
      <c r="J123" s="51">
        <f t="shared" si="0"/>
        <v>-106</v>
      </c>
      <c r="K123" s="48">
        <f>+'DAY8'!K123+'DAY9'!C123</f>
        <v>0</v>
      </c>
      <c r="L123" s="49">
        <f>+'DAY8'!L123+'DAY9'!D123</f>
        <v>0</v>
      </c>
      <c r="M123" s="50">
        <f>+'DAY8'!M123+'DAY9'!E123</f>
        <v>0</v>
      </c>
      <c r="N123" s="47">
        <f>+'DAY8'!N123+'DAY9'!F123</f>
        <v>0</v>
      </c>
      <c r="O123" s="163">
        <f>+'DAY8'!O123+'DAY9'!G123</f>
        <v>0</v>
      </c>
      <c r="P123" s="48">
        <f t="shared" si="65"/>
        <v>0</v>
      </c>
      <c r="Q123" s="49">
        <f t="shared" si="66"/>
        <v>0</v>
      </c>
      <c r="R123" s="50">
        <f t="shared" si="67"/>
        <v>0</v>
      </c>
      <c r="S123" s="47">
        <f t="shared" si="68"/>
        <v>0</v>
      </c>
      <c r="T123" s="163">
        <f t="shared" si="69"/>
        <v>0</v>
      </c>
      <c r="U123" s="54">
        <f t="shared" si="1"/>
        <v>0</v>
      </c>
    </row>
    <row r="124" spans="1:21" x14ac:dyDescent="0.25">
      <c r="A124" s="310" t="s">
        <v>69</v>
      </c>
      <c r="B124" s="47">
        <f>'DAY8'!H124</f>
        <v>5</v>
      </c>
      <c r="C124" s="48">
        <v>0</v>
      </c>
      <c r="D124" s="49">
        <v>0</v>
      </c>
      <c r="E124" s="50">
        <v>0</v>
      </c>
      <c r="F124" s="47">
        <v>0</v>
      </c>
      <c r="G124" s="163">
        <v>0</v>
      </c>
      <c r="H124" s="49">
        <f>+(Table111[[#This Row],[OPENING ]]+Table111[[#This Row],[RECEIPTS]]+Table111[[#This Row],[RETURNS]])-(Table111[[#This Row],[EXCHANGED]]+Table111[[#This Row],[SALES]]+Table111[[#This Row],[ISSUES]])</f>
        <v>5</v>
      </c>
      <c r="I124" s="48"/>
      <c r="J124" s="51">
        <f t="shared" si="0"/>
        <v>-5</v>
      </c>
      <c r="K124" s="48">
        <f>+'DAY8'!K124+'DAY9'!C124</f>
        <v>0</v>
      </c>
      <c r="L124" s="49">
        <f>+'DAY8'!L124+'DAY9'!D124</f>
        <v>0</v>
      </c>
      <c r="M124" s="50">
        <f>+'DAY8'!M124+'DAY9'!E124</f>
        <v>0</v>
      </c>
      <c r="N124" s="47">
        <f>+'DAY8'!N124+'DAY9'!F124</f>
        <v>0</v>
      </c>
      <c r="O124" s="163">
        <f>+'DAY8'!O124+'DAY9'!G124</f>
        <v>0</v>
      </c>
      <c r="P124" s="48">
        <f t="shared" si="65"/>
        <v>0</v>
      </c>
      <c r="Q124" s="49">
        <f t="shared" si="66"/>
        <v>0</v>
      </c>
      <c r="R124" s="50">
        <f t="shared" si="67"/>
        <v>0</v>
      </c>
      <c r="S124" s="47">
        <f t="shared" si="68"/>
        <v>0</v>
      </c>
      <c r="T124" s="163">
        <f t="shared" si="69"/>
        <v>0</v>
      </c>
      <c r="U124" s="54">
        <f t="shared" ref="U124:U134" si="70">IFERROR(+H124/(P124+Q124+R124+S124+T124),0)</f>
        <v>0</v>
      </c>
    </row>
    <row r="125" spans="1:21" x14ac:dyDescent="0.25">
      <c r="A125" s="310" t="s">
        <v>70</v>
      </c>
      <c r="B125" s="47">
        <f>'DAY8'!H125</f>
        <v>0</v>
      </c>
      <c r="C125" s="48">
        <v>0</v>
      </c>
      <c r="D125" s="49">
        <v>0</v>
      </c>
      <c r="E125" s="50">
        <v>0</v>
      </c>
      <c r="F125" s="47">
        <v>0</v>
      </c>
      <c r="G125" s="163">
        <v>0</v>
      </c>
      <c r="H125" s="49">
        <f>+(Table111[[#This Row],[OPENING ]]+Table111[[#This Row],[RECEIPTS]]+Table111[[#This Row],[RETURNS]])-(Table111[[#This Row],[EXCHANGED]]+Table111[[#This Row],[SALES]]+Table111[[#This Row],[ISSUES]])</f>
        <v>0</v>
      </c>
      <c r="I125" s="48"/>
      <c r="J125" s="51">
        <f t="shared" si="0"/>
        <v>0</v>
      </c>
      <c r="K125" s="48">
        <f>+'DAY8'!K125+'DAY9'!C125</f>
        <v>0</v>
      </c>
      <c r="L125" s="49">
        <f>+'DAY8'!L125+'DAY9'!D125</f>
        <v>0</v>
      </c>
      <c r="M125" s="50">
        <f>+'DAY8'!M125+'DAY9'!E125</f>
        <v>0</v>
      </c>
      <c r="N125" s="47">
        <f>+'DAY8'!N125+'DAY9'!F125</f>
        <v>0</v>
      </c>
      <c r="O125" s="163">
        <f>+'DAY8'!O125+'DAY9'!G125</f>
        <v>0</v>
      </c>
      <c r="P125" s="48">
        <f t="shared" si="65"/>
        <v>0</v>
      </c>
      <c r="Q125" s="49">
        <f t="shared" si="66"/>
        <v>0</v>
      </c>
      <c r="R125" s="50">
        <f t="shared" si="67"/>
        <v>0</v>
      </c>
      <c r="S125" s="47">
        <f t="shared" si="68"/>
        <v>0</v>
      </c>
      <c r="T125" s="163">
        <f t="shared" si="69"/>
        <v>0</v>
      </c>
      <c r="U125" s="54">
        <f t="shared" si="70"/>
        <v>0</v>
      </c>
    </row>
    <row r="126" spans="1:21" x14ac:dyDescent="0.25">
      <c r="A126" s="310" t="s">
        <v>33</v>
      </c>
      <c r="B126" s="47">
        <f>'DAY8'!H126</f>
        <v>0</v>
      </c>
      <c r="C126" s="48">
        <v>0</v>
      </c>
      <c r="D126" s="49">
        <v>0</v>
      </c>
      <c r="E126" s="50">
        <v>0</v>
      </c>
      <c r="F126" s="47">
        <v>0</v>
      </c>
      <c r="G126" s="163">
        <v>0</v>
      </c>
      <c r="H126" s="49">
        <f>+(Table111[[#This Row],[OPENING ]]+Table111[[#This Row],[RECEIPTS]]+Table111[[#This Row],[RETURNS]])-(Table111[[#This Row],[EXCHANGED]]+Table111[[#This Row],[SALES]]+Table111[[#This Row],[ISSUES]])</f>
        <v>0</v>
      </c>
      <c r="I126" s="48"/>
      <c r="J126" s="51">
        <f t="shared" si="0"/>
        <v>0</v>
      </c>
      <c r="K126" s="48">
        <f>+'DAY8'!K126+'DAY9'!C126</f>
        <v>0</v>
      </c>
      <c r="L126" s="49">
        <f>+'DAY8'!L126+'DAY9'!D126</f>
        <v>0</v>
      </c>
      <c r="M126" s="50">
        <f>+'DAY8'!M126+'DAY9'!E126</f>
        <v>0</v>
      </c>
      <c r="N126" s="47">
        <f>+'DAY8'!N126+'DAY9'!F126</f>
        <v>0</v>
      </c>
      <c r="O126" s="163">
        <f>+'DAY8'!O126+'DAY9'!G126</f>
        <v>0</v>
      </c>
      <c r="P126" s="48">
        <f t="shared" si="65"/>
        <v>0</v>
      </c>
      <c r="Q126" s="49">
        <f t="shared" si="66"/>
        <v>0</v>
      </c>
      <c r="R126" s="50">
        <f t="shared" si="67"/>
        <v>0</v>
      </c>
      <c r="S126" s="47">
        <f t="shared" si="68"/>
        <v>0</v>
      </c>
      <c r="T126" s="163">
        <f t="shared" si="69"/>
        <v>0</v>
      </c>
      <c r="U126" s="54">
        <f t="shared" si="70"/>
        <v>0</v>
      </c>
    </row>
    <row r="127" spans="1:21" x14ac:dyDescent="0.25">
      <c r="A127" s="310" t="s">
        <v>96</v>
      </c>
      <c r="B127" s="47">
        <f>'DAY8'!H127</f>
        <v>14.1</v>
      </c>
      <c r="C127" s="48">
        <v>0</v>
      </c>
      <c r="D127" s="49">
        <v>0</v>
      </c>
      <c r="E127" s="50">
        <v>0</v>
      </c>
      <c r="F127" s="47">
        <v>0</v>
      </c>
      <c r="G127" s="163">
        <v>0</v>
      </c>
      <c r="H127" s="49">
        <f>+(Table111[[#This Row],[OPENING ]]+Table111[[#This Row],[RECEIPTS]]+Table111[[#This Row],[RETURNS]])-(Table111[[#This Row],[EXCHANGED]]+Table111[[#This Row],[SALES]]+Table111[[#This Row],[ISSUES]])</f>
        <v>14.1</v>
      </c>
      <c r="I127" s="48"/>
      <c r="J127" s="51">
        <f t="shared" si="0"/>
        <v>-14.1</v>
      </c>
      <c r="K127" s="48">
        <f>+'DAY8'!K127+'DAY9'!C127</f>
        <v>0</v>
      </c>
      <c r="L127" s="49">
        <f>+'DAY8'!L127+'DAY9'!D127</f>
        <v>0</v>
      </c>
      <c r="M127" s="50">
        <f>+'DAY8'!M127+'DAY9'!E127</f>
        <v>0</v>
      </c>
      <c r="N127" s="47">
        <f>+'DAY8'!N127+'DAY9'!F127</f>
        <v>0</v>
      </c>
      <c r="O127" s="163">
        <f>+'DAY8'!O127+'DAY9'!G127</f>
        <v>0</v>
      </c>
      <c r="P127" s="48">
        <f t="shared" si="65"/>
        <v>0</v>
      </c>
      <c r="Q127" s="49">
        <f t="shared" si="66"/>
        <v>0</v>
      </c>
      <c r="R127" s="50">
        <f t="shared" si="67"/>
        <v>0</v>
      </c>
      <c r="S127" s="47">
        <f t="shared" si="68"/>
        <v>0</v>
      </c>
      <c r="T127" s="163">
        <f t="shared" si="69"/>
        <v>0</v>
      </c>
      <c r="U127" s="54">
        <f t="shared" si="70"/>
        <v>0</v>
      </c>
    </row>
    <row r="128" spans="1:21" x14ac:dyDescent="0.25">
      <c r="A128" s="310" t="s">
        <v>118</v>
      </c>
      <c r="B128" s="47">
        <f>'DAY8'!H128</f>
        <v>20</v>
      </c>
      <c r="C128" s="48">
        <v>0</v>
      </c>
      <c r="D128" s="49">
        <v>0</v>
      </c>
      <c r="E128" s="50">
        <v>0</v>
      </c>
      <c r="F128" s="47">
        <v>0</v>
      </c>
      <c r="G128" s="163">
        <v>0</v>
      </c>
      <c r="H128" s="49">
        <f>+(Table111[[#This Row],[OPENING ]]+Table111[[#This Row],[RECEIPTS]]+Table111[[#This Row],[RETURNS]])-(Table111[[#This Row],[EXCHANGED]]+Table111[[#This Row],[SALES]]+Table111[[#This Row],[ISSUES]])</f>
        <v>20</v>
      </c>
      <c r="I128" s="48"/>
      <c r="J128" s="51">
        <f t="shared" si="0"/>
        <v>-20</v>
      </c>
      <c r="K128" s="48">
        <f>+'DAY8'!K128+'DAY9'!C128</f>
        <v>0</v>
      </c>
      <c r="L128" s="49">
        <f>+'DAY8'!L128+'DAY9'!D128</f>
        <v>0</v>
      </c>
      <c r="M128" s="50">
        <f>+'DAY8'!M128+'DAY9'!E128</f>
        <v>0</v>
      </c>
      <c r="N128" s="47">
        <f>+'DAY8'!N128+'DAY9'!F128</f>
        <v>0</v>
      </c>
      <c r="O128" s="163">
        <f>+'DAY8'!O128+'DAY9'!G128</f>
        <v>0</v>
      </c>
      <c r="P128" s="48">
        <f t="shared" si="65"/>
        <v>0</v>
      </c>
      <c r="Q128" s="49">
        <f t="shared" si="66"/>
        <v>0</v>
      </c>
      <c r="R128" s="50">
        <f t="shared" si="67"/>
        <v>0</v>
      </c>
      <c r="S128" s="47">
        <f t="shared" si="68"/>
        <v>0</v>
      </c>
      <c r="T128" s="163">
        <f t="shared" si="69"/>
        <v>0</v>
      </c>
      <c r="U128" s="54">
        <f t="shared" si="70"/>
        <v>0</v>
      </c>
    </row>
    <row r="129" spans="1:21" x14ac:dyDescent="0.25">
      <c r="A129" s="310" t="s">
        <v>119</v>
      </c>
      <c r="B129" s="47">
        <f>'DAY8'!H129</f>
        <v>0</v>
      </c>
      <c r="C129" s="48">
        <v>0</v>
      </c>
      <c r="D129" s="49">
        <v>0</v>
      </c>
      <c r="E129" s="50">
        <v>0</v>
      </c>
      <c r="F129" s="47">
        <v>0</v>
      </c>
      <c r="G129" s="163">
        <v>0</v>
      </c>
      <c r="H129" s="49">
        <f>+(Table111[[#This Row],[OPENING ]]+Table111[[#This Row],[RECEIPTS]]+Table111[[#This Row],[RETURNS]])-(Table111[[#This Row],[EXCHANGED]]+Table111[[#This Row],[SALES]]+Table111[[#This Row],[ISSUES]])</f>
        <v>0</v>
      </c>
      <c r="I129" s="48"/>
      <c r="J129" s="51">
        <f t="shared" si="0"/>
        <v>0</v>
      </c>
      <c r="K129" s="48">
        <f>+'DAY8'!K129+'DAY9'!C129</f>
        <v>0</v>
      </c>
      <c r="L129" s="49">
        <f>+'DAY8'!L129+'DAY9'!D129</f>
        <v>0</v>
      </c>
      <c r="M129" s="50">
        <f>+'DAY8'!M129+'DAY9'!E129</f>
        <v>0</v>
      </c>
      <c r="N129" s="47">
        <f>+'DAY8'!N129+'DAY9'!F129</f>
        <v>0</v>
      </c>
      <c r="O129" s="163">
        <f>+'DAY8'!O129+'DAY9'!G129</f>
        <v>0</v>
      </c>
      <c r="P129" s="48">
        <f t="shared" si="65"/>
        <v>0</v>
      </c>
      <c r="Q129" s="49">
        <f t="shared" si="66"/>
        <v>0</v>
      </c>
      <c r="R129" s="50">
        <f t="shared" si="67"/>
        <v>0</v>
      </c>
      <c r="S129" s="47">
        <f t="shared" si="68"/>
        <v>0</v>
      </c>
      <c r="T129" s="163">
        <f t="shared" si="69"/>
        <v>0</v>
      </c>
      <c r="U129" s="54">
        <f t="shared" si="70"/>
        <v>0</v>
      </c>
    </row>
    <row r="130" spans="1:21" x14ac:dyDescent="0.25">
      <c r="A130" s="310"/>
      <c r="B130" s="47">
        <f>'DAY8'!H130</f>
        <v>20</v>
      </c>
      <c r="C130" s="48">
        <v>0</v>
      </c>
      <c r="D130" s="49">
        <v>0</v>
      </c>
      <c r="E130" s="50">
        <v>0</v>
      </c>
      <c r="F130" s="47">
        <v>0</v>
      </c>
      <c r="G130" s="163">
        <v>0</v>
      </c>
      <c r="H130" s="49">
        <f>+(Table111[[#This Row],[OPENING ]]+Table111[[#This Row],[RECEIPTS]]+Table111[[#This Row],[RETURNS]])-(Table111[[#This Row],[EXCHANGED]]+Table111[[#This Row],[SALES]]+Table111[[#This Row],[ISSUES]])</f>
        <v>20</v>
      </c>
      <c r="I130" s="48"/>
      <c r="J130" s="51">
        <f t="shared" si="0"/>
        <v>-20</v>
      </c>
      <c r="K130" s="48">
        <f>+'DAY8'!K130+'DAY9'!C130</f>
        <v>0</v>
      </c>
      <c r="L130" s="49">
        <f>+'DAY8'!L130+'DAY9'!D130</f>
        <v>0</v>
      </c>
      <c r="M130" s="50">
        <f>+'DAY8'!M130+'DAY9'!E130</f>
        <v>0</v>
      </c>
      <c r="N130" s="47">
        <f>+'DAY8'!N130+'DAY9'!F130</f>
        <v>0</v>
      </c>
      <c r="O130" s="163">
        <f>+'DAY8'!O130+'DAY9'!G130</f>
        <v>0</v>
      </c>
      <c r="P130" s="48">
        <f t="shared" si="65"/>
        <v>0</v>
      </c>
      <c r="Q130" s="49">
        <f t="shared" si="66"/>
        <v>0</v>
      </c>
      <c r="R130" s="50">
        <f t="shared" si="67"/>
        <v>0</v>
      </c>
      <c r="S130" s="47">
        <f t="shared" si="68"/>
        <v>0</v>
      </c>
      <c r="T130" s="163">
        <f t="shared" si="69"/>
        <v>0</v>
      </c>
      <c r="U130" s="54">
        <f t="shared" si="70"/>
        <v>0</v>
      </c>
    </row>
    <row r="131" spans="1:21" x14ac:dyDescent="0.25">
      <c r="A131" s="310"/>
      <c r="B131" s="47">
        <f>'DAY8'!H131</f>
        <v>0</v>
      </c>
      <c r="C131" s="48">
        <v>0</v>
      </c>
      <c r="D131" s="49">
        <v>0</v>
      </c>
      <c r="E131" s="50">
        <v>0</v>
      </c>
      <c r="F131" s="47">
        <v>0</v>
      </c>
      <c r="G131" s="163">
        <v>0</v>
      </c>
      <c r="H131" s="49">
        <f>+(Table111[[#This Row],[OPENING ]]+Table111[[#This Row],[RECEIPTS]]+Table111[[#This Row],[RETURNS]])-(Table111[[#This Row],[EXCHANGED]]+Table111[[#This Row],[SALES]]+Table111[[#This Row],[ISSUES]])</f>
        <v>0</v>
      </c>
      <c r="I131" s="48"/>
      <c r="J131" s="51">
        <f t="shared" si="0"/>
        <v>0</v>
      </c>
      <c r="K131" s="48">
        <f>+'DAY8'!K131+'DAY9'!C131</f>
        <v>0</v>
      </c>
      <c r="L131" s="49">
        <f>+'DAY8'!L131+'DAY9'!D131</f>
        <v>0</v>
      </c>
      <c r="M131" s="50">
        <f>+'DAY8'!M131+'DAY9'!E131</f>
        <v>0</v>
      </c>
      <c r="N131" s="47">
        <f>+'DAY8'!N131+'DAY9'!F131</f>
        <v>0</v>
      </c>
      <c r="O131" s="163">
        <f>+'DAY8'!O131+'DAY9'!G131</f>
        <v>0</v>
      </c>
      <c r="P131" s="48">
        <f t="shared" si="65"/>
        <v>0</v>
      </c>
      <c r="Q131" s="49">
        <f t="shared" si="66"/>
        <v>0</v>
      </c>
      <c r="R131" s="50">
        <f t="shared" si="67"/>
        <v>0</v>
      </c>
      <c r="S131" s="47">
        <f t="shared" si="68"/>
        <v>0</v>
      </c>
      <c r="T131" s="163">
        <f t="shared" si="69"/>
        <v>0</v>
      </c>
      <c r="U131" s="54">
        <f t="shared" si="70"/>
        <v>0</v>
      </c>
    </row>
    <row r="132" spans="1:21" x14ac:dyDescent="0.25">
      <c r="A132" s="310"/>
      <c r="B132" s="47">
        <f>'DAY8'!H132</f>
        <v>0</v>
      </c>
      <c r="C132" s="48">
        <v>0</v>
      </c>
      <c r="D132" s="49">
        <v>0</v>
      </c>
      <c r="E132" s="50">
        <v>0</v>
      </c>
      <c r="F132" s="47">
        <v>0</v>
      </c>
      <c r="G132" s="163">
        <v>0</v>
      </c>
      <c r="H132" s="49">
        <f>+(Table111[[#This Row],[OPENING ]]+Table111[[#This Row],[RECEIPTS]]+Table111[[#This Row],[RETURNS]])-(Table111[[#This Row],[EXCHANGED]]+Table111[[#This Row],[SALES]]+Table111[[#This Row],[ISSUES]])</f>
        <v>0</v>
      </c>
      <c r="I132" s="48"/>
      <c r="J132" s="51">
        <f t="shared" ref="J132:J134" si="71">+I132-H132</f>
        <v>0</v>
      </c>
      <c r="K132" s="48">
        <f>+'DAY8'!K132+'DAY9'!C132</f>
        <v>0</v>
      </c>
      <c r="L132" s="49">
        <f>+'DAY8'!L132+'DAY9'!D132</f>
        <v>0</v>
      </c>
      <c r="M132" s="50">
        <f>+'DAY8'!M132+'DAY9'!E132</f>
        <v>0</v>
      </c>
      <c r="N132" s="47">
        <f>+'DAY8'!N132+'DAY9'!F132</f>
        <v>0</v>
      </c>
      <c r="O132" s="163">
        <f>+'DAY8'!O132+'DAY9'!G132</f>
        <v>0</v>
      </c>
      <c r="P132" s="48">
        <f t="shared" si="65"/>
        <v>0</v>
      </c>
      <c r="Q132" s="49">
        <f t="shared" si="66"/>
        <v>0</v>
      </c>
      <c r="R132" s="50">
        <f t="shared" si="67"/>
        <v>0</v>
      </c>
      <c r="S132" s="47">
        <f t="shared" si="68"/>
        <v>0</v>
      </c>
      <c r="T132" s="163">
        <f t="shared" si="69"/>
        <v>0</v>
      </c>
      <c r="U132" s="54">
        <f t="shared" si="70"/>
        <v>0</v>
      </c>
    </row>
    <row r="133" spans="1:21" x14ac:dyDescent="0.25">
      <c r="A133" s="53"/>
      <c r="B133" s="47">
        <f>'DAY8'!H133</f>
        <v>0</v>
      </c>
      <c r="C133" s="48">
        <v>0</v>
      </c>
      <c r="D133" s="49">
        <v>0</v>
      </c>
      <c r="E133" s="50">
        <v>0</v>
      </c>
      <c r="F133" s="47">
        <v>0</v>
      </c>
      <c r="G133" s="163">
        <v>0</v>
      </c>
      <c r="H133" s="49">
        <f>+(Table111[[#This Row],[OPENING ]]+Table111[[#This Row],[RECEIPTS]]+Table111[[#This Row],[RETURNS]])-(Table111[[#This Row],[EXCHANGED]]+Table111[[#This Row],[SALES]]+Table111[[#This Row],[ISSUES]])</f>
        <v>0</v>
      </c>
      <c r="I133" s="48"/>
      <c r="J133" s="51">
        <f>+I133-H133</f>
        <v>0</v>
      </c>
      <c r="K133" s="48">
        <f>+'DAY8'!K133+'DAY9'!C133</f>
        <v>0</v>
      </c>
      <c r="L133" s="49">
        <f>+'DAY8'!L133+'DAY9'!D133</f>
        <v>0</v>
      </c>
      <c r="M133" s="50">
        <f>+'DAY8'!M133+'DAY9'!E133</f>
        <v>0</v>
      </c>
      <c r="N133" s="47">
        <f>+'DAY8'!N133+'DAY9'!F133</f>
        <v>0</v>
      </c>
      <c r="O133" s="163">
        <f>+'DAY8'!O133+'DAY9'!G133</f>
        <v>0</v>
      </c>
      <c r="P133" s="48">
        <f t="shared" si="65"/>
        <v>0</v>
      </c>
      <c r="Q133" s="49">
        <f t="shared" si="66"/>
        <v>0</v>
      </c>
      <c r="R133" s="50">
        <f t="shared" si="67"/>
        <v>0</v>
      </c>
      <c r="S133" s="47">
        <f t="shared" si="68"/>
        <v>0</v>
      </c>
      <c r="T133" s="163">
        <f t="shared" si="69"/>
        <v>0</v>
      </c>
      <c r="U133" s="54">
        <f t="shared" si="70"/>
        <v>0</v>
      </c>
    </row>
    <row r="134" spans="1:21" ht="16.5" x14ac:dyDescent="0.3">
      <c r="A134" s="327" t="s">
        <v>98</v>
      </c>
      <c r="B134" s="47">
        <f>'DAY8'!H134</f>
        <v>0</v>
      </c>
      <c r="C134" s="73">
        <v>0</v>
      </c>
      <c r="D134" s="74">
        <v>0</v>
      </c>
      <c r="E134" s="75">
        <v>0</v>
      </c>
      <c r="F134" s="72">
        <v>0</v>
      </c>
      <c r="G134" s="170">
        <v>0</v>
      </c>
      <c r="H134" s="49">
        <f>+(Table111[[#This Row],[OPENING ]]+Table111[[#This Row],[RECEIPTS]]+Table111[[#This Row],[RETURNS]])-(Table111[[#This Row],[EXCHANGED]]+Table111[[#This Row],[SALES]]+Table111[[#This Row],[ISSUES]])</f>
        <v>0</v>
      </c>
      <c r="I134" s="48"/>
      <c r="J134" s="76">
        <f t="shared" si="71"/>
        <v>0</v>
      </c>
      <c r="K134" s="48">
        <f>+'DAY8'!K134+'DAY9'!C134</f>
        <v>0</v>
      </c>
      <c r="L134" s="49">
        <f>+'DAY8'!L134+'DAY9'!D134</f>
        <v>0</v>
      </c>
      <c r="M134" s="50">
        <f>+'DAY8'!M134+'DAY9'!E134</f>
        <v>0</v>
      </c>
      <c r="N134" s="47">
        <f>+'DAY8'!N134+'DAY9'!F134</f>
        <v>0</v>
      </c>
      <c r="O134" s="163">
        <f>+'DAY8'!O134+'DAY9'!G134</f>
        <v>1559.5</v>
      </c>
      <c r="P134" s="48">
        <f t="shared" si="65"/>
        <v>0</v>
      </c>
      <c r="Q134" s="49">
        <f t="shared" si="66"/>
        <v>0</v>
      </c>
      <c r="R134" s="50">
        <f t="shared" si="67"/>
        <v>0</v>
      </c>
      <c r="S134" s="47">
        <f t="shared" si="68"/>
        <v>0</v>
      </c>
      <c r="T134" s="163">
        <f t="shared" si="69"/>
        <v>173.27777777777777</v>
      </c>
      <c r="U134" s="92">
        <f t="shared" si="70"/>
        <v>0</v>
      </c>
    </row>
    <row r="135" spans="1:21" x14ac:dyDescent="0.25">
      <c r="A135" s="308" t="s">
        <v>127</v>
      </c>
      <c r="B135" s="47">
        <f>'DAY8'!H135</f>
        <v>42.2</v>
      </c>
      <c r="C135" s="73">
        <v>0</v>
      </c>
      <c r="D135" s="74">
        <v>0</v>
      </c>
      <c r="E135" s="75">
        <v>0</v>
      </c>
      <c r="F135" s="72">
        <v>0</v>
      </c>
      <c r="G135" s="170">
        <v>0</v>
      </c>
      <c r="H135" s="49">
        <f>+(Table111[[#This Row],[OPENING ]]+Table111[[#This Row],[RECEIPTS]]+Table111[[#This Row],[RETURNS]])-(Table111[[#This Row],[EXCHANGED]]+Table111[[#This Row],[SALES]]+Table111[[#This Row],[ISSUES]])</f>
        <v>42.2</v>
      </c>
      <c r="I135" s="48"/>
      <c r="J135" s="76">
        <f t="shared" ref="J135:J156" si="72">+I135-H135</f>
        <v>-42.2</v>
      </c>
      <c r="K135" s="48">
        <f>+'DAY8'!K135+'DAY9'!C135</f>
        <v>0</v>
      </c>
      <c r="L135" s="49">
        <f>+'DAY8'!L135+'DAY9'!D135</f>
        <v>138</v>
      </c>
      <c r="M135" s="50">
        <f>+'DAY8'!M135+'DAY9'!E135</f>
        <v>0</v>
      </c>
      <c r="N135" s="47">
        <f>+'DAY8'!N135+'DAY9'!F135</f>
        <v>0</v>
      </c>
      <c r="O135" s="163">
        <f>+'DAY8'!O135+'DAY9'!G135</f>
        <v>2410.94</v>
      </c>
      <c r="P135" s="48">
        <f t="shared" ref="P135:P156" si="73">+K135/9</f>
        <v>0</v>
      </c>
      <c r="Q135" s="49">
        <f t="shared" ref="Q135:Q156" si="74">+L135/9</f>
        <v>15.333333333333334</v>
      </c>
      <c r="R135" s="50">
        <f t="shared" ref="R135:R156" si="75">+M135/9</f>
        <v>0</v>
      </c>
      <c r="S135" s="47">
        <f t="shared" ref="S135:S156" si="76">+N135/9</f>
        <v>0</v>
      </c>
      <c r="T135" s="163">
        <f t="shared" ref="T135:T156" si="77">+O135/9</f>
        <v>267.88222222222225</v>
      </c>
      <c r="U135" s="92">
        <f t="shared" ref="U135:U156" si="78">IFERROR(+H135/(P135+Q135+R135+S135+T135),0)</f>
        <v>0.1490031150203614</v>
      </c>
    </row>
    <row r="136" spans="1:21" x14ac:dyDescent="0.25">
      <c r="A136" s="308" t="s">
        <v>128</v>
      </c>
      <c r="B136" s="47">
        <f>'DAY8'!H136</f>
        <v>220.5</v>
      </c>
      <c r="C136" s="73">
        <v>0</v>
      </c>
      <c r="D136" s="74">
        <v>0</v>
      </c>
      <c r="E136" s="75">
        <v>0</v>
      </c>
      <c r="F136" s="72">
        <v>0</v>
      </c>
      <c r="G136" s="170">
        <v>0</v>
      </c>
      <c r="H136" s="49">
        <f>+(Table111[[#This Row],[OPENING ]]+Table111[[#This Row],[RECEIPTS]]+Table111[[#This Row],[RETURNS]])-(Table111[[#This Row],[EXCHANGED]]+Table111[[#This Row],[SALES]]+Table111[[#This Row],[ISSUES]])</f>
        <v>220.5</v>
      </c>
      <c r="I136" s="48"/>
      <c r="J136" s="76">
        <f t="shared" si="72"/>
        <v>-220.5</v>
      </c>
      <c r="K136" s="48">
        <f>+'DAY8'!K136+'DAY9'!C136</f>
        <v>0</v>
      </c>
      <c r="L136" s="49">
        <f>+'DAY8'!L136+'DAY9'!D136</f>
        <v>0</v>
      </c>
      <c r="M136" s="50">
        <f>+'DAY8'!M136+'DAY9'!E136</f>
        <v>0</v>
      </c>
      <c r="N136" s="47">
        <f>+'DAY8'!N136+'DAY9'!F136</f>
        <v>0</v>
      </c>
      <c r="O136" s="163">
        <f>+'DAY8'!O136+'DAY9'!G136</f>
        <v>0</v>
      </c>
      <c r="P136" s="48">
        <f t="shared" si="73"/>
        <v>0</v>
      </c>
      <c r="Q136" s="49">
        <f t="shared" si="74"/>
        <v>0</v>
      </c>
      <c r="R136" s="50">
        <f t="shared" si="75"/>
        <v>0</v>
      </c>
      <c r="S136" s="47">
        <f t="shared" si="76"/>
        <v>0</v>
      </c>
      <c r="T136" s="163">
        <f t="shared" si="77"/>
        <v>0</v>
      </c>
      <c r="U136" s="92">
        <f t="shared" si="78"/>
        <v>0</v>
      </c>
    </row>
    <row r="137" spans="1:21" x14ac:dyDescent="0.25">
      <c r="A137" s="308" t="s">
        <v>126</v>
      </c>
      <c r="B137" s="47">
        <f>'DAY8'!H137</f>
        <v>63.2</v>
      </c>
      <c r="C137" s="73">
        <v>0</v>
      </c>
      <c r="D137" s="74">
        <v>0</v>
      </c>
      <c r="E137" s="75">
        <v>0</v>
      </c>
      <c r="F137" s="72">
        <v>0</v>
      </c>
      <c r="G137" s="170">
        <v>0</v>
      </c>
      <c r="H137" s="49">
        <f>+(Table111[[#This Row],[OPENING ]]+Table111[[#This Row],[RECEIPTS]]+Table111[[#This Row],[RETURNS]])-(Table111[[#This Row],[EXCHANGED]]+Table111[[#This Row],[SALES]]+Table111[[#This Row],[ISSUES]])</f>
        <v>63.2</v>
      </c>
      <c r="I137" s="48"/>
      <c r="J137" s="76">
        <f t="shared" si="72"/>
        <v>-63.2</v>
      </c>
      <c r="K137" s="48">
        <f>+'DAY8'!K137+'DAY9'!C137</f>
        <v>0</v>
      </c>
      <c r="L137" s="49">
        <f>+'DAY8'!L137+'DAY9'!D137</f>
        <v>0</v>
      </c>
      <c r="M137" s="50">
        <f>+'DAY8'!M137+'DAY9'!E137</f>
        <v>0</v>
      </c>
      <c r="N137" s="47">
        <f>+'DAY8'!N137+'DAY9'!F137</f>
        <v>0</v>
      </c>
      <c r="O137" s="163">
        <f>+'DAY8'!O137+'DAY9'!G137</f>
        <v>0</v>
      </c>
      <c r="P137" s="48">
        <f t="shared" si="73"/>
        <v>0</v>
      </c>
      <c r="Q137" s="49">
        <f t="shared" si="74"/>
        <v>0</v>
      </c>
      <c r="R137" s="50">
        <f t="shared" si="75"/>
        <v>0</v>
      </c>
      <c r="S137" s="47">
        <f t="shared" si="76"/>
        <v>0</v>
      </c>
      <c r="T137" s="163">
        <f t="shared" si="77"/>
        <v>0</v>
      </c>
      <c r="U137" s="92">
        <f t="shared" si="78"/>
        <v>0</v>
      </c>
    </row>
    <row r="138" spans="1:21" x14ac:dyDescent="0.25">
      <c r="A138" s="308"/>
      <c r="B138" s="47">
        <f>'DAY8'!H138</f>
        <v>17.5</v>
      </c>
      <c r="C138" s="73">
        <v>0</v>
      </c>
      <c r="D138" s="74">
        <v>0</v>
      </c>
      <c r="E138" s="75">
        <v>0</v>
      </c>
      <c r="F138" s="72">
        <v>0</v>
      </c>
      <c r="G138" s="170">
        <v>0</v>
      </c>
      <c r="H138" s="49">
        <f>+(Table111[[#This Row],[OPENING ]]+Table111[[#This Row],[RECEIPTS]]+Table111[[#This Row],[RETURNS]])-(Table111[[#This Row],[EXCHANGED]]+Table111[[#This Row],[SALES]]+Table111[[#This Row],[ISSUES]])</f>
        <v>17.5</v>
      </c>
      <c r="I138" s="48"/>
      <c r="J138" s="76">
        <f t="shared" si="72"/>
        <v>-17.5</v>
      </c>
      <c r="K138" s="48">
        <f>+'DAY8'!K138+'DAY9'!C138</f>
        <v>0</v>
      </c>
      <c r="L138" s="49">
        <f>+'DAY8'!L138+'DAY9'!D138</f>
        <v>0</v>
      </c>
      <c r="M138" s="50">
        <f>+'DAY8'!M138+'DAY9'!E138</f>
        <v>0</v>
      </c>
      <c r="N138" s="47">
        <f>+'DAY8'!N138+'DAY9'!F138</f>
        <v>0</v>
      </c>
      <c r="O138" s="163">
        <f>+'DAY8'!O138+'DAY9'!G138</f>
        <v>0</v>
      </c>
      <c r="P138" s="48">
        <f t="shared" si="73"/>
        <v>0</v>
      </c>
      <c r="Q138" s="49">
        <f t="shared" si="74"/>
        <v>0</v>
      </c>
      <c r="R138" s="50">
        <f t="shared" si="75"/>
        <v>0</v>
      </c>
      <c r="S138" s="47">
        <f t="shared" si="76"/>
        <v>0</v>
      </c>
      <c r="T138" s="163">
        <f t="shared" si="77"/>
        <v>0</v>
      </c>
      <c r="U138" s="92">
        <f t="shared" si="78"/>
        <v>0</v>
      </c>
    </row>
    <row r="139" spans="1:21" x14ac:dyDescent="0.25">
      <c r="A139" s="308"/>
      <c r="B139" s="47">
        <f>'DAY8'!H139</f>
        <v>14.7</v>
      </c>
      <c r="C139" s="73">
        <v>0</v>
      </c>
      <c r="D139" s="74">
        <v>0</v>
      </c>
      <c r="E139" s="75">
        <v>0</v>
      </c>
      <c r="F139" s="72">
        <v>0</v>
      </c>
      <c r="G139" s="170">
        <v>0</v>
      </c>
      <c r="H139" s="49">
        <f>+(Table111[[#This Row],[OPENING ]]+Table111[[#This Row],[RECEIPTS]]+Table111[[#This Row],[RETURNS]])-(Table111[[#This Row],[EXCHANGED]]+Table111[[#This Row],[SALES]]+Table111[[#This Row],[ISSUES]])</f>
        <v>14.7</v>
      </c>
      <c r="I139" s="48"/>
      <c r="J139" s="76">
        <f t="shared" si="72"/>
        <v>-14.7</v>
      </c>
      <c r="K139" s="48">
        <f>+'DAY8'!K139+'DAY9'!C139</f>
        <v>0</v>
      </c>
      <c r="L139" s="49">
        <f>+'DAY8'!L139+'DAY9'!D139</f>
        <v>0</v>
      </c>
      <c r="M139" s="50">
        <f>+'DAY8'!M139+'DAY9'!E139</f>
        <v>0</v>
      </c>
      <c r="N139" s="47">
        <f>+'DAY8'!N139+'DAY9'!F139</f>
        <v>0</v>
      </c>
      <c r="O139" s="163">
        <f>+'DAY8'!O139+'DAY9'!G139</f>
        <v>0</v>
      </c>
      <c r="P139" s="48">
        <f t="shared" si="73"/>
        <v>0</v>
      </c>
      <c r="Q139" s="49">
        <f t="shared" si="74"/>
        <v>0</v>
      </c>
      <c r="R139" s="50">
        <f t="shared" si="75"/>
        <v>0</v>
      </c>
      <c r="S139" s="47">
        <f t="shared" si="76"/>
        <v>0</v>
      </c>
      <c r="T139" s="163">
        <f t="shared" si="77"/>
        <v>0</v>
      </c>
      <c r="U139" s="92">
        <f t="shared" si="78"/>
        <v>0</v>
      </c>
    </row>
    <row r="140" spans="1:21" x14ac:dyDescent="0.25">
      <c r="A140" s="308"/>
      <c r="B140" s="47">
        <f>'DAY8'!H140</f>
        <v>0</v>
      </c>
      <c r="C140" s="73">
        <v>0</v>
      </c>
      <c r="D140" s="74">
        <v>0</v>
      </c>
      <c r="E140" s="75">
        <v>0</v>
      </c>
      <c r="F140" s="72">
        <v>0</v>
      </c>
      <c r="G140" s="170">
        <v>0</v>
      </c>
      <c r="H140" s="49">
        <f>+(Table111[[#This Row],[OPENING ]]+Table111[[#This Row],[RECEIPTS]]+Table111[[#This Row],[RETURNS]])-(Table111[[#This Row],[EXCHANGED]]+Table111[[#This Row],[SALES]]+Table111[[#This Row],[ISSUES]])</f>
        <v>0</v>
      </c>
      <c r="I140" s="48"/>
      <c r="J140" s="76">
        <f t="shared" si="72"/>
        <v>0</v>
      </c>
      <c r="K140" s="48">
        <f>+'DAY8'!K140+'DAY9'!C140</f>
        <v>0</v>
      </c>
      <c r="L140" s="49">
        <f>+'DAY8'!L140+'DAY9'!D140</f>
        <v>0</v>
      </c>
      <c r="M140" s="50">
        <f>+'DAY8'!M140+'DAY9'!E140</f>
        <v>0</v>
      </c>
      <c r="N140" s="47">
        <f>+'DAY8'!N140+'DAY9'!F140</f>
        <v>0</v>
      </c>
      <c r="O140" s="163">
        <f>+'DAY8'!O140+'DAY9'!G140</f>
        <v>0</v>
      </c>
      <c r="P140" s="48">
        <f t="shared" si="73"/>
        <v>0</v>
      </c>
      <c r="Q140" s="49">
        <f t="shared" si="74"/>
        <v>0</v>
      </c>
      <c r="R140" s="50">
        <f t="shared" si="75"/>
        <v>0</v>
      </c>
      <c r="S140" s="47">
        <f t="shared" si="76"/>
        <v>0</v>
      </c>
      <c r="T140" s="163">
        <f t="shared" si="77"/>
        <v>0</v>
      </c>
      <c r="U140" s="92">
        <f t="shared" si="78"/>
        <v>0</v>
      </c>
    </row>
    <row r="141" spans="1:21" x14ac:dyDescent="0.25">
      <c r="A141" s="308"/>
      <c r="B141" s="47">
        <f>'DAY8'!H141</f>
        <v>115.5</v>
      </c>
      <c r="C141" s="73">
        <v>0</v>
      </c>
      <c r="D141" s="74">
        <v>0</v>
      </c>
      <c r="E141" s="75">
        <v>0</v>
      </c>
      <c r="F141" s="72">
        <v>0</v>
      </c>
      <c r="G141" s="170">
        <v>0</v>
      </c>
      <c r="H141" s="49">
        <f>+(Table111[[#This Row],[OPENING ]]+Table111[[#This Row],[RECEIPTS]]+Table111[[#This Row],[RETURNS]])-(Table111[[#This Row],[EXCHANGED]]+Table111[[#This Row],[SALES]]+Table111[[#This Row],[ISSUES]])</f>
        <v>115.5</v>
      </c>
      <c r="I141" s="48"/>
      <c r="J141" s="76">
        <f t="shared" si="72"/>
        <v>-115.5</v>
      </c>
      <c r="K141" s="48">
        <f>+'DAY8'!K141+'DAY9'!C141</f>
        <v>0</v>
      </c>
      <c r="L141" s="49">
        <f>+'DAY8'!L141+'DAY9'!D141</f>
        <v>0</v>
      </c>
      <c r="M141" s="50">
        <f>+'DAY8'!M141+'DAY9'!E141</f>
        <v>0</v>
      </c>
      <c r="N141" s="47">
        <f>+'DAY8'!N141+'DAY9'!F141</f>
        <v>0</v>
      </c>
      <c r="O141" s="163">
        <f>+'DAY8'!O141+'DAY9'!G141</f>
        <v>0</v>
      </c>
      <c r="P141" s="48">
        <f t="shared" si="73"/>
        <v>0</v>
      </c>
      <c r="Q141" s="49">
        <f t="shared" si="74"/>
        <v>0</v>
      </c>
      <c r="R141" s="50">
        <f t="shared" si="75"/>
        <v>0</v>
      </c>
      <c r="S141" s="47">
        <f t="shared" si="76"/>
        <v>0</v>
      </c>
      <c r="T141" s="163">
        <f t="shared" si="77"/>
        <v>0</v>
      </c>
      <c r="U141" s="92">
        <f t="shared" si="78"/>
        <v>0</v>
      </c>
    </row>
    <row r="142" spans="1:21" x14ac:dyDescent="0.25">
      <c r="A142" s="308"/>
      <c r="B142" s="47">
        <f>'DAY8'!H142</f>
        <v>81.5</v>
      </c>
      <c r="C142" s="73">
        <v>0</v>
      </c>
      <c r="D142" s="74">
        <v>0</v>
      </c>
      <c r="E142" s="75">
        <v>0</v>
      </c>
      <c r="F142" s="72">
        <v>0</v>
      </c>
      <c r="G142" s="170">
        <v>0</v>
      </c>
      <c r="H142" s="49">
        <f>+(Table111[[#This Row],[OPENING ]]+Table111[[#This Row],[RECEIPTS]]+Table111[[#This Row],[RETURNS]])-(Table111[[#This Row],[EXCHANGED]]+Table111[[#This Row],[SALES]]+Table111[[#This Row],[ISSUES]])</f>
        <v>81.5</v>
      </c>
      <c r="I142" s="48"/>
      <c r="J142" s="76">
        <f t="shared" si="72"/>
        <v>-81.5</v>
      </c>
      <c r="K142" s="48">
        <f>+'DAY8'!K142+'DAY9'!C142</f>
        <v>0</v>
      </c>
      <c r="L142" s="49">
        <f>+'DAY8'!L142+'DAY9'!D142</f>
        <v>15.2</v>
      </c>
      <c r="M142" s="50">
        <f>+'DAY8'!M142+'DAY9'!E142</f>
        <v>0</v>
      </c>
      <c r="N142" s="47">
        <f>+'DAY8'!N142+'DAY9'!F142</f>
        <v>0</v>
      </c>
      <c r="O142" s="163">
        <f>+'DAY8'!O142+'DAY9'!G142</f>
        <v>0</v>
      </c>
      <c r="P142" s="48">
        <f t="shared" si="73"/>
        <v>0</v>
      </c>
      <c r="Q142" s="49">
        <f t="shared" si="74"/>
        <v>1.6888888888888889</v>
      </c>
      <c r="R142" s="50">
        <f t="shared" si="75"/>
        <v>0</v>
      </c>
      <c r="S142" s="47">
        <f t="shared" si="76"/>
        <v>0</v>
      </c>
      <c r="T142" s="163">
        <f t="shared" si="77"/>
        <v>0</v>
      </c>
      <c r="U142" s="92">
        <f t="shared" si="78"/>
        <v>48.256578947368418</v>
      </c>
    </row>
    <row r="143" spans="1:21" x14ac:dyDescent="0.25">
      <c r="A143" s="308"/>
      <c r="B143" s="47">
        <f>'DAY8'!H143</f>
        <v>15.2</v>
      </c>
      <c r="C143" s="73">
        <v>0</v>
      </c>
      <c r="D143" s="74">
        <v>0</v>
      </c>
      <c r="E143" s="75">
        <v>0</v>
      </c>
      <c r="F143" s="72">
        <v>0</v>
      </c>
      <c r="G143" s="170">
        <v>0</v>
      </c>
      <c r="H143" s="49">
        <f>+(Table111[[#This Row],[OPENING ]]+Table111[[#This Row],[RECEIPTS]]+Table111[[#This Row],[RETURNS]])-(Table111[[#This Row],[EXCHANGED]]+Table111[[#This Row],[SALES]]+Table111[[#This Row],[ISSUES]])</f>
        <v>15.2</v>
      </c>
      <c r="I143" s="48"/>
      <c r="J143" s="76">
        <f t="shared" si="72"/>
        <v>-15.2</v>
      </c>
      <c r="K143" s="48">
        <f>+'DAY8'!K143+'DAY9'!C143</f>
        <v>0</v>
      </c>
      <c r="L143" s="49">
        <f>+'DAY8'!L143+'DAY9'!D143</f>
        <v>0</v>
      </c>
      <c r="M143" s="50">
        <f>+'DAY8'!M143+'DAY9'!E143</f>
        <v>0</v>
      </c>
      <c r="N143" s="47">
        <f>+'DAY8'!N143+'DAY9'!F143</f>
        <v>0</v>
      </c>
      <c r="O143" s="163">
        <f>+'DAY8'!O143+'DAY9'!G143</f>
        <v>0</v>
      </c>
      <c r="P143" s="48">
        <f t="shared" si="73"/>
        <v>0</v>
      </c>
      <c r="Q143" s="49">
        <f t="shared" si="74"/>
        <v>0</v>
      </c>
      <c r="R143" s="50">
        <f t="shared" si="75"/>
        <v>0</v>
      </c>
      <c r="S143" s="47">
        <f t="shared" si="76"/>
        <v>0</v>
      </c>
      <c r="T143" s="163">
        <f t="shared" si="77"/>
        <v>0</v>
      </c>
      <c r="U143" s="92">
        <f t="shared" si="78"/>
        <v>0</v>
      </c>
    </row>
    <row r="144" spans="1:21" x14ac:dyDescent="0.25">
      <c r="A144" s="308" t="s">
        <v>113</v>
      </c>
      <c r="B144" s="47">
        <f>'DAY8'!H144</f>
        <v>0</v>
      </c>
      <c r="C144" s="73">
        <v>0</v>
      </c>
      <c r="D144" s="74">
        <v>0</v>
      </c>
      <c r="E144" s="75">
        <v>0</v>
      </c>
      <c r="F144" s="72">
        <v>0</v>
      </c>
      <c r="G144" s="170">
        <v>0</v>
      </c>
      <c r="H144" s="49">
        <f>+(Table111[[#This Row],[OPENING ]]+Table111[[#This Row],[RECEIPTS]]+Table111[[#This Row],[RETURNS]])-(Table111[[#This Row],[EXCHANGED]]+Table111[[#This Row],[SALES]]+Table111[[#This Row],[ISSUES]])</f>
        <v>0</v>
      </c>
      <c r="I144" s="48"/>
      <c r="J144" s="76">
        <f t="shared" si="72"/>
        <v>0</v>
      </c>
      <c r="K144" s="48">
        <f>+'DAY8'!K144+'DAY9'!C144</f>
        <v>0</v>
      </c>
      <c r="L144" s="49">
        <f>+'DAY8'!L144+'DAY9'!D144</f>
        <v>0</v>
      </c>
      <c r="M144" s="50">
        <f>+'DAY8'!M144+'DAY9'!E144</f>
        <v>0</v>
      </c>
      <c r="N144" s="47">
        <f>+'DAY8'!N144+'DAY9'!F144</f>
        <v>0</v>
      </c>
      <c r="O144" s="163">
        <f>+'DAY8'!O144+'DAY9'!G144</f>
        <v>0</v>
      </c>
      <c r="P144" s="48">
        <f t="shared" si="73"/>
        <v>0</v>
      </c>
      <c r="Q144" s="49">
        <f t="shared" si="74"/>
        <v>0</v>
      </c>
      <c r="R144" s="50">
        <f t="shared" si="75"/>
        <v>0</v>
      </c>
      <c r="S144" s="47">
        <f t="shared" si="76"/>
        <v>0</v>
      </c>
      <c r="T144" s="163">
        <f t="shared" si="77"/>
        <v>0</v>
      </c>
      <c r="U144" s="92">
        <f t="shared" si="78"/>
        <v>0</v>
      </c>
    </row>
    <row r="145" spans="1:21" x14ac:dyDescent="0.25">
      <c r="A145" s="308"/>
      <c r="B145" s="47">
        <f>'DAY8'!H145</f>
        <v>0</v>
      </c>
      <c r="C145" s="73">
        <v>0</v>
      </c>
      <c r="D145" s="74">
        <v>0</v>
      </c>
      <c r="E145" s="75">
        <v>0</v>
      </c>
      <c r="F145" s="72">
        <v>0</v>
      </c>
      <c r="G145" s="170">
        <v>0</v>
      </c>
      <c r="H145" s="49">
        <f>+(Table111[[#This Row],[OPENING ]]+Table111[[#This Row],[RECEIPTS]]+Table111[[#This Row],[RETURNS]])-(Table111[[#This Row],[EXCHANGED]]+Table111[[#This Row],[SALES]]+Table111[[#This Row],[ISSUES]])</f>
        <v>0</v>
      </c>
      <c r="I145" s="48"/>
      <c r="J145" s="76">
        <f t="shared" si="72"/>
        <v>0</v>
      </c>
      <c r="K145" s="48">
        <f>+'DAY8'!K145+'DAY9'!C145</f>
        <v>0</v>
      </c>
      <c r="L145" s="49">
        <f>+'DAY8'!L145+'DAY9'!D145</f>
        <v>0</v>
      </c>
      <c r="M145" s="50">
        <f>+'DAY8'!M145+'DAY9'!E145</f>
        <v>0</v>
      </c>
      <c r="N145" s="47">
        <f>+'DAY8'!N145+'DAY9'!F145</f>
        <v>0</v>
      </c>
      <c r="O145" s="163">
        <f>+'DAY8'!O145+'DAY9'!G145</f>
        <v>0</v>
      </c>
      <c r="P145" s="48">
        <f t="shared" si="73"/>
        <v>0</v>
      </c>
      <c r="Q145" s="49">
        <f t="shared" si="74"/>
        <v>0</v>
      </c>
      <c r="R145" s="50">
        <f t="shared" si="75"/>
        <v>0</v>
      </c>
      <c r="S145" s="47">
        <f t="shared" si="76"/>
        <v>0</v>
      </c>
      <c r="T145" s="163">
        <f t="shared" si="77"/>
        <v>0</v>
      </c>
      <c r="U145" s="92">
        <f t="shared" si="78"/>
        <v>0</v>
      </c>
    </row>
    <row r="146" spans="1:21" x14ac:dyDescent="0.25">
      <c r="A146" s="308"/>
      <c r="B146" s="47">
        <f>'DAY8'!H146</f>
        <v>0</v>
      </c>
      <c r="C146" s="73">
        <v>0</v>
      </c>
      <c r="D146" s="74">
        <v>0</v>
      </c>
      <c r="E146" s="75">
        <v>0</v>
      </c>
      <c r="F146" s="72">
        <v>0</v>
      </c>
      <c r="G146" s="170">
        <v>0</v>
      </c>
      <c r="H146" s="49">
        <f>+(Table111[[#This Row],[OPENING ]]+Table111[[#This Row],[RECEIPTS]]+Table111[[#This Row],[RETURNS]])-(Table111[[#This Row],[EXCHANGED]]+Table111[[#This Row],[SALES]]+Table111[[#This Row],[ISSUES]])</f>
        <v>0</v>
      </c>
      <c r="I146" s="48"/>
      <c r="J146" s="76">
        <f t="shared" si="72"/>
        <v>0</v>
      </c>
      <c r="K146" s="48">
        <f>+'DAY8'!K146+'DAY9'!C146</f>
        <v>0</v>
      </c>
      <c r="L146" s="49">
        <f>+'DAY8'!L146+'DAY9'!D146</f>
        <v>0</v>
      </c>
      <c r="M146" s="50">
        <f>+'DAY8'!M146+'DAY9'!E146</f>
        <v>0</v>
      </c>
      <c r="N146" s="47">
        <f>+'DAY8'!N146+'DAY9'!F146</f>
        <v>0</v>
      </c>
      <c r="O146" s="163">
        <f>+'DAY8'!O146+'DAY9'!G146</f>
        <v>0</v>
      </c>
      <c r="P146" s="48">
        <f t="shared" si="73"/>
        <v>0</v>
      </c>
      <c r="Q146" s="49">
        <f t="shared" si="74"/>
        <v>0</v>
      </c>
      <c r="R146" s="50">
        <f t="shared" si="75"/>
        <v>0</v>
      </c>
      <c r="S146" s="47">
        <f t="shared" si="76"/>
        <v>0</v>
      </c>
      <c r="T146" s="163">
        <f t="shared" si="77"/>
        <v>0</v>
      </c>
      <c r="U146" s="92">
        <f t="shared" si="78"/>
        <v>0</v>
      </c>
    </row>
    <row r="147" spans="1:21" x14ac:dyDescent="0.25">
      <c r="A147" s="308"/>
      <c r="B147" s="47">
        <f>'DAY8'!H147</f>
        <v>0</v>
      </c>
      <c r="C147" s="73">
        <v>0</v>
      </c>
      <c r="D147" s="74">
        <v>0</v>
      </c>
      <c r="E147" s="75">
        <v>0</v>
      </c>
      <c r="F147" s="72">
        <v>0</v>
      </c>
      <c r="G147" s="170">
        <v>0</v>
      </c>
      <c r="H147" s="49">
        <f>+(Table111[[#This Row],[OPENING ]]+Table111[[#This Row],[RECEIPTS]]+Table111[[#This Row],[RETURNS]])-(Table111[[#This Row],[EXCHANGED]]+Table111[[#This Row],[SALES]]+Table111[[#This Row],[ISSUES]])</f>
        <v>0</v>
      </c>
      <c r="I147" s="48"/>
      <c r="J147" s="76">
        <f t="shared" si="72"/>
        <v>0</v>
      </c>
      <c r="K147" s="48">
        <f>+'DAY8'!K147+'DAY9'!C147</f>
        <v>0</v>
      </c>
      <c r="L147" s="49">
        <f>+'DAY8'!L147+'DAY9'!D147</f>
        <v>0</v>
      </c>
      <c r="M147" s="50">
        <f>+'DAY8'!M147+'DAY9'!E147</f>
        <v>0</v>
      </c>
      <c r="N147" s="47">
        <f>+'DAY8'!N147+'DAY9'!F147</f>
        <v>0</v>
      </c>
      <c r="O147" s="163">
        <f>+'DAY8'!O147+'DAY9'!G147</f>
        <v>0</v>
      </c>
      <c r="P147" s="48">
        <f t="shared" si="73"/>
        <v>0</v>
      </c>
      <c r="Q147" s="49">
        <f t="shared" si="74"/>
        <v>0</v>
      </c>
      <c r="R147" s="50">
        <f t="shared" si="75"/>
        <v>0</v>
      </c>
      <c r="S147" s="47">
        <f t="shared" si="76"/>
        <v>0</v>
      </c>
      <c r="T147" s="163">
        <f t="shared" si="77"/>
        <v>0</v>
      </c>
      <c r="U147" s="92">
        <f t="shared" si="78"/>
        <v>0</v>
      </c>
    </row>
    <row r="148" spans="1:21" x14ac:dyDescent="0.25">
      <c r="A148" s="308"/>
      <c r="B148" s="47">
        <f>'DAY8'!H148</f>
        <v>49</v>
      </c>
      <c r="C148" s="73">
        <v>0</v>
      </c>
      <c r="D148" s="74">
        <v>0</v>
      </c>
      <c r="E148" s="75">
        <v>0</v>
      </c>
      <c r="F148" s="72">
        <v>0</v>
      </c>
      <c r="G148" s="170">
        <v>0</v>
      </c>
      <c r="H148" s="49">
        <f>+(Table111[[#This Row],[OPENING ]]+Table111[[#This Row],[RECEIPTS]]+Table111[[#This Row],[RETURNS]])-(Table111[[#This Row],[EXCHANGED]]+Table111[[#This Row],[SALES]]+Table111[[#This Row],[ISSUES]])</f>
        <v>49</v>
      </c>
      <c r="I148" s="48"/>
      <c r="J148" s="76">
        <f t="shared" si="72"/>
        <v>-49</v>
      </c>
      <c r="K148" s="48">
        <f>+'DAY8'!K148+'DAY9'!C148</f>
        <v>0</v>
      </c>
      <c r="L148" s="49">
        <f>+'DAY8'!L148+'DAY9'!D148</f>
        <v>0</v>
      </c>
      <c r="M148" s="50">
        <f>+'DAY8'!M148+'DAY9'!E148</f>
        <v>0</v>
      </c>
      <c r="N148" s="47">
        <f>+'DAY8'!N148+'DAY9'!F148</f>
        <v>0</v>
      </c>
      <c r="O148" s="163">
        <f>+'DAY8'!O148+'DAY9'!G148</f>
        <v>0</v>
      </c>
      <c r="P148" s="48">
        <f t="shared" si="73"/>
        <v>0</v>
      </c>
      <c r="Q148" s="49">
        <f t="shared" si="74"/>
        <v>0</v>
      </c>
      <c r="R148" s="50">
        <f t="shared" si="75"/>
        <v>0</v>
      </c>
      <c r="S148" s="47">
        <f t="shared" si="76"/>
        <v>0</v>
      </c>
      <c r="T148" s="163">
        <f t="shared" si="77"/>
        <v>0</v>
      </c>
      <c r="U148" s="92">
        <f t="shared" si="78"/>
        <v>0</v>
      </c>
    </row>
    <row r="149" spans="1:21" x14ac:dyDescent="0.25">
      <c r="A149" s="308"/>
      <c r="B149" s="47">
        <f>'DAY8'!H149</f>
        <v>132</v>
      </c>
      <c r="C149" s="73">
        <v>0</v>
      </c>
      <c r="D149" s="74">
        <v>0</v>
      </c>
      <c r="E149" s="75">
        <v>0</v>
      </c>
      <c r="F149" s="72">
        <v>0</v>
      </c>
      <c r="G149" s="170">
        <v>0</v>
      </c>
      <c r="H149" s="49">
        <f>+(Table111[[#This Row],[OPENING ]]+Table111[[#This Row],[RECEIPTS]]+Table111[[#This Row],[RETURNS]])-(Table111[[#This Row],[EXCHANGED]]+Table111[[#This Row],[SALES]]+Table111[[#This Row],[ISSUES]])</f>
        <v>132</v>
      </c>
      <c r="I149" s="48"/>
      <c r="J149" s="76">
        <f t="shared" si="72"/>
        <v>-132</v>
      </c>
      <c r="K149" s="48">
        <f>+'DAY8'!K149+'DAY9'!C149</f>
        <v>0</v>
      </c>
      <c r="L149" s="49">
        <f>+'DAY8'!L149+'DAY9'!D149</f>
        <v>0</v>
      </c>
      <c r="M149" s="50">
        <f>+'DAY8'!M149+'DAY9'!E149</f>
        <v>0</v>
      </c>
      <c r="N149" s="47">
        <f>+'DAY8'!N149+'DAY9'!F149</f>
        <v>0</v>
      </c>
      <c r="O149" s="163">
        <f>+'DAY8'!O149+'DAY9'!G149</f>
        <v>0</v>
      </c>
      <c r="P149" s="48">
        <f t="shared" si="73"/>
        <v>0</v>
      </c>
      <c r="Q149" s="49">
        <f t="shared" si="74"/>
        <v>0</v>
      </c>
      <c r="R149" s="50">
        <f t="shared" si="75"/>
        <v>0</v>
      </c>
      <c r="S149" s="47">
        <f t="shared" si="76"/>
        <v>0</v>
      </c>
      <c r="T149" s="163">
        <f t="shared" si="77"/>
        <v>0</v>
      </c>
      <c r="U149" s="92">
        <f t="shared" si="78"/>
        <v>0</v>
      </c>
    </row>
    <row r="150" spans="1:21" x14ac:dyDescent="0.25">
      <c r="A150" s="308"/>
      <c r="B150" s="47">
        <f>'DAY8'!H150</f>
        <v>0</v>
      </c>
      <c r="C150" s="73">
        <v>0</v>
      </c>
      <c r="D150" s="74">
        <v>0</v>
      </c>
      <c r="E150" s="75">
        <v>0</v>
      </c>
      <c r="F150" s="72">
        <v>0</v>
      </c>
      <c r="G150" s="170">
        <v>0</v>
      </c>
      <c r="H150" s="49">
        <f>+(Table111[[#This Row],[OPENING ]]+Table111[[#This Row],[RECEIPTS]]+Table111[[#This Row],[RETURNS]])-(Table111[[#This Row],[EXCHANGED]]+Table111[[#This Row],[SALES]]+Table111[[#This Row],[ISSUES]])</f>
        <v>0</v>
      </c>
      <c r="I150" s="48"/>
      <c r="J150" s="76">
        <f t="shared" si="72"/>
        <v>0</v>
      </c>
      <c r="K150" s="48">
        <f>+'DAY8'!K150+'DAY9'!C150</f>
        <v>0</v>
      </c>
      <c r="L150" s="49">
        <f>+'DAY8'!L150+'DAY9'!D150</f>
        <v>0</v>
      </c>
      <c r="M150" s="50">
        <f>+'DAY8'!M150+'DAY9'!E150</f>
        <v>0</v>
      </c>
      <c r="N150" s="47">
        <f>+'DAY8'!N150+'DAY9'!F150</f>
        <v>0</v>
      </c>
      <c r="O150" s="163">
        <f>+'DAY8'!O150+'DAY9'!G150</f>
        <v>0</v>
      </c>
      <c r="P150" s="48">
        <f t="shared" si="73"/>
        <v>0</v>
      </c>
      <c r="Q150" s="49">
        <f t="shared" si="74"/>
        <v>0</v>
      </c>
      <c r="R150" s="50">
        <f t="shared" si="75"/>
        <v>0</v>
      </c>
      <c r="S150" s="47">
        <f t="shared" si="76"/>
        <v>0</v>
      </c>
      <c r="T150" s="163">
        <f t="shared" si="77"/>
        <v>0</v>
      </c>
      <c r="U150" s="92">
        <f t="shared" si="78"/>
        <v>0</v>
      </c>
    </row>
    <row r="151" spans="1:21" x14ac:dyDescent="0.25">
      <c r="A151" s="308"/>
      <c r="B151" s="47">
        <f>'DAY8'!H151</f>
        <v>46</v>
      </c>
      <c r="C151" s="73">
        <v>0</v>
      </c>
      <c r="D151" s="74">
        <v>0</v>
      </c>
      <c r="E151" s="75">
        <v>0</v>
      </c>
      <c r="F151" s="72">
        <v>0</v>
      </c>
      <c r="G151" s="170">
        <v>0</v>
      </c>
      <c r="H151" s="49">
        <f>+(Table111[[#This Row],[OPENING ]]+Table111[[#This Row],[RECEIPTS]]+Table111[[#This Row],[RETURNS]])-(Table111[[#This Row],[EXCHANGED]]+Table111[[#This Row],[SALES]]+Table111[[#This Row],[ISSUES]])</f>
        <v>46</v>
      </c>
      <c r="I151" s="48"/>
      <c r="J151" s="76">
        <f t="shared" si="72"/>
        <v>-46</v>
      </c>
      <c r="K151" s="48">
        <f>+'DAY8'!K151+'DAY9'!C151</f>
        <v>0</v>
      </c>
      <c r="L151" s="49">
        <f>+'DAY8'!L151+'DAY9'!D151</f>
        <v>0</v>
      </c>
      <c r="M151" s="50">
        <f>+'DAY8'!M151+'DAY9'!E151</f>
        <v>0</v>
      </c>
      <c r="N151" s="47">
        <f>+'DAY8'!N151+'DAY9'!F151</f>
        <v>0</v>
      </c>
      <c r="O151" s="163">
        <f>+'DAY8'!O151+'DAY9'!G151</f>
        <v>0</v>
      </c>
      <c r="P151" s="48">
        <f t="shared" si="73"/>
        <v>0</v>
      </c>
      <c r="Q151" s="49">
        <f t="shared" si="74"/>
        <v>0</v>
      </c>
      <c r="R151" s="50">
        <f t="shared" si="75"/>
        <v>0</v>
      </c>
      <c r="S151" s="47">
        <f t="shared" si="76"/>
        <v>0</v>
      </c>
      <c r="T151" s="163">
        <f t="shared" si="77"/>
        <v>0</v>
      </c>
      <c r="U151" s="92">
        <f t="shared" si="78"/>
        <v>0</v>
      </c>
    </row>
    <row r="152" spans="1:21" x14ac:dyDescent="0.25">
      <c r="A152" s="308"/>
      <c r="B152" s="47">
        <f>'DAY8'!H152</f>
        <v>0</v>
      </c>
      <c r="C152" s="73">
        <v>0</v>
      </c>
      <c r="D152" s="74">
        <v>0</v>
      </c>
      <c r="E152" s="75">
        <v>0</v>
      </c>
      <c r="F152" s="72">
        <v>0</v>
      </c>
      <c r="G152" s="170">
        <v>0</v>
      </c>
      <c r="H152" s="49">
        <f>+(Table111[[#This Row],[OPENING ]]+Table111[[#This Row],[RECEIPTS]]+Table111[[#This Row],[RETURNS]])-(Table111[[#This Row],[EXCHANGED]]+Table111[[#This Row],[SALES]]+Table111[[#This Row],[ISSUES]])</f>
        <v>0</v>
      </c>
      <c r="I152" s="48"/>
      <c r="J152" s="76">
        <f t="shared" si="72"/>
        <v>0</v>
      </c>
      <c r="K152" s="48">
        <f>+'DAY8'!K152+'DAY9'!C152</f>
        <v>0</v>
      </c>
      <c r="L152" s="49">
        <f>+'DAY8'!L152+'DAY9'!D152</f>
        <v>0</v>
      </c>
      <c r="M152" s="50">
        <f>+'DAY8'!M152+'DAY9'!E152</f>
        <v>0</v>
      </c>
      <c r="N152" s="47">
        <f>+'DAY8'!N152+'DAY9'!F152</f>
        <v>0</v>
      </c>
      <c r="O152" s="163">
        <f>+'DAY8'!O152+'DAY9'!G152</f>
        <v>0</v>
      </c>
      <c r="P152" s="48">
        <f t="shared" si="73"/>
        <v>0</v>
      </c>
      <c r="Q152" s="49">
        <f t="shared" si="74"/>
        <v>0</v>
      </c>
      <c r="R152" s="50">
        <f t="shared" si="75"/>
        <v>0</v>
      </c>
      <c r="S152" s="47">
        <f t="shared" si="76"/>
        <v>0</v>
      </c>
      <c r="T152" s="163">
        <f t="shared" si="77"/>
        <v>0</v>
      </c>
      <c r="U152" s="92">
        <f t="shared" si="78"/>
        <v>0</v>
      </c>
    </row>
    <row r="153" spans="1:21" x14ac:dyDescent="0.25">
      <c r="A153" s="308"/>
      <c r="B153" s="47">
        <f>'DAY8'!H153</f>
        <v>0</v>
      </c>
      <c r="C153" s="73">
        <v>0</v>
      </c>
      <c r="D153" s="74">
        <v>0</v>
      </c>
      <c r="E153" s="75">
        <v>0</v>
      </c>
      <c r="F153" s="72">
        <v>0</v>
      </c>
      <c r="G153" s="170">
        <v>0</v>
      </c>
      <c r="H153" s="49">
        <f>+(Table111[[#This Row],[OPENING ]]+Table111[[#This Row],[RECEIPTS]]+Table111[[#This Row],[RETURNS]])-(Table111[[#This Row],[EXCHANGED]]+Table111[[#This Row],[SALES]]+Table111[[#This Row],[ISSUES]])</f>
        <v>0</v>
      </c>
      <c r="I153" s="48"/>
      <c r="J153" s="76">
        <f t="shared" si="72"/>
        <v>0</v>
      </c>
      <c r="K153" s="48">
        <f>+'DAY8'!K153+'DAY9'!C153</f>
        <v>0</v>
      </c>
      <c r="L153" s="49">
        <f>+'DAY8'!L153+'DAY9'!D153</f>
        <v>0</v>
      </c>
      <c r="M153" s="50">
        <f>+'DAY8'!M153+'DAY9'!E153</f>
        <v>0</v>
      </c>
      <c r="N153" s="47">
        <f>+'DAY8'!N153+'DAY9'!F153</f>
        <v>0</v>
      </c>
      <c r="O153" s="163">
        <f>+'DAY8'!O153+'DAY9'!G153</f>
        <v>0</v>
      </c>
      <c r="P153" s="48">
        <f t="shared" si="73"/>
        <v>0</v>
      </c>
      <c r="Q153" s="49">
        <f t="shared" si="74"/>
        <v>0</v>
      </c>
      <c r="R153" s="50">
        <f t="shared" si="75"/>
        <v>0</v>
      </c>
      <c r="S153" s="47">
        <f t="shared" si="76"/>
        <v>0</v>
      </c>
      <c r="T153" s="163">
        <f t="shared" si="77"/>
        <v>0</v>
      </c>
      <c r="U153" s="92">
        <f t="shared" si="78"/>
        <v>0</v>
      </c>
    </row>
    <row r="154" spans="1:21" x14ac:dyDescent="0.25">
      <c r="A154" s="308"/>
      <c r="B154" s="47">
        <f>'DAY8'!H154</f>
        <v>0</v>
      </c>
      <c r="C154" s="73">
        <v>0</v>
      </c>
      <c r="D154" s="74">
        <v>0</v>
      </c>
      <c r="E154" s="75">
        <v>0</v>
      </c>
      <c r="F154" s="72">
        <v>0</v>
      </c>
      <c r="G154" s="170">
        <v>0</v>
      </c>
      <c r="H154" s="49">
        <f>+(Table111[[#This Row],[OPENING ]]+Table111[[#This Row],[RECEIPTS]]+Table111[[#This Row],[RETURNS]])-(Table111[[#This Row],[EXCHANGED]]+Table111[[#This Row],[SALES]]+Table111[[#This Row],[ISSUES]])</f>
        <v>0</v>
      </c>
      <c r="I154" s="48"/>
      <c r="J154" s="76">
        <f t="shared" si="72"/>
        <v>0</v>
      </c>
      <c r="K154" s="48">
        <f>+'DAY8'!K154+'DAY9'!C154</f>
        <v>0</v>
      </c>
      <c r="L154" s="49">
        <f>+'DAY8'!L154+'DAY9'!D154</f>
        <v>0</v>
      </c>
      <c r="M154" s="50">
        <f>+'DAY8'!M154+'DAY9'!E154</f>
        <v>0</v>
      </c>
      <c r="N154" s="47">
        <f>+'DAY8'!N154+'DAY9'!F154</f>
        <v>0</v>
      </c>
      <c r="O154" s="163">
        <f>+'DAY8'!O154+'DAY9'!G154</f>
        <v>0</v>
      </c>
      <c r="P154" s="48">
        <f t="shared" si="73"/>
        <v>0</v>
      </c>
      <c r="Q154" s="49">
        <f t="shared" si="74"/>
        <v>0</v>
      </c>
      <c r="R154" s="50">
        <f t="shared" si="75"/>
        <v>0</v>
      </c>
      <c r="S154" s="47">
        <f t="shared" si="76"/>
        <v>0</v>
      </c>
      <c r="T154" s="163">
        <f t="shared" si="77"/>
        <v>0</v>
      </c>
      <c r="U154" s="92">
        <f t="shared" si="78"/>
        <v>0</v>
      </c>
    </row>
    <row r="155" spans="1:21" x14ac:dyDescent="0.25">
      <c r="A155" s="308"/>
      <c r="B155" s="47">
        <f>'DAY8'!H155</f>
        <v>0</v>
      </c>
      <c r="C155" s="73">
        <v>0</v>
      </c>
      <c r="D155" s="74">
        <v>0</v>
      </c>
      <c r="E155" s="75">
        <v>0</v>
      </c>
      <c r="F155" s="72">
        <v>0</v>
      </c>
      <c r="G155" s="170">
        <v>0</v>
      </c>
      <c r="H155" s="49">
        <f>+(Table111[[#This Row],[OPENING ]]+Table111[[#This Row],[RECEIPTS]]+Table111[[#This Row],[RETURNS]])-(Table111[[#This Row],[EXCHANGED]]+Table111[[#This Row],[SALES]]+Table111[[#This Row],[ISSUES]])</f>
        <v>0</v>
      </c>
      <c r="I155" s="48"/>
      <c r="J155" s="76">
        <f t="shared" si="72"/>
        <v>0</v>
      </c>
      <c r="K155" s="48">
        <f>+'DAY8'!K155+'DAY9'!C155</f>
        <v>0</v>
      </c>
      <c r="L155" s="49">
        <f>+'DAY8'!L155+'DAY9'!D155</f>
        <v>0</v>
      </c>
      <c r="M155" s="50">
        <f>+'DAY8'!M155+'DAY9'!E155</f>
        <v>0</v>
      </c>
      <c r="N155" s="47">
        <f>+'DAY8'!N155+'DAY9'!F155</f>
        <v>0</v>
      </c>
      <c r="O155" s="163">
        <f>+'DAY8'!O155+'DAY9'!G155</f>
        <v>0</v>
      </c>
      <c r="P155" s="48">
        <f t="shared" si="73"/>
        <v>0</v>
      </c>
      <c r="Q155" s="49">
        <f t="shared" si="74"/>
        <v>0</v>
      </c>
      <c r="R155" s="50">
        <f t="shared" si="75"/>
        <v>0</v>
      </c>
      <c r="S155" s="47">
        <f t="shared" si="76"/>
        <v>0</v>
      </c>
      <c r="T155" s="163">
        <f t="shared" si="77"/>
        <v>0</v>
      </c>
      <c r="U155" s="92">
        <f t="shared" si="78"/>
        <v>0</v>
      </c>
    </row>
    <row r="156" spans="1:21" x14ac:dyDescent="0.25">
      <c r="A156" s="334"/>
      <c r="B156" s="47">
        <f>'DAY8'!H156</f>
        <v>0</v>
      </c>
      <c r="C156" s="73">
        <v>0</v>
      </c>
      <c r="D156" s="74">
        <v>0</v>
      </c>
      <c r="E156" s="75">
        <v>0</v>
      </c>
      <c r="F156" s="72">
        <v>0</v>
      </c>
      <c r="G156" s="170">
        <v>0</v>
      </c>
      <c r="H156" s="49">
        <f>+(Table111[[#This Row],[OPENING ]]+Table111[[#This Row],[RECEIPTS]]+Table111[[#This Row],[RETURNS]])-(Table111[[#This Row],[EXCHANGED]]+Table111[[#This Row],[SALES]]+Table111[[#This Row],[ISSUES]])</f>
        <v>0</v>
      </c>
      <c r="I156" s="48"/>
      <c r="J156" s="76">
        <f t="shared" si="72"/>
        <v>0</v>
      </c>
      <c r="K156" s="48">
        <f>+'DAY8'!K156+'DAY9'!C156</f>
        <v>0</v>
      </c>
      <c r="L156" s="49">
        <f>+'DAY8'!L156+'DAY9'!D156</f>
        <v>172.7</v>
      </c>
      <c r="M156" s="50">
        <f>+'DAY8'!M156+'DAY9'!E156</f>
        <v>0</v>
      </c>
      <c r="N156" s="47">
        <f>+'DAY8'!N156+'DAY9'!F156</f>
        <v>0</v>
      </c>
      <c r="O156" s="163">
        <f>+'DAY8'!O156+'DAY9'!G156</f>
        <v>3970.44</v>
      </c>
      <c r="P156" s="48">
        <f t="shared" si="73"/>
        <v>0</v>
      </c>
      <c r="Q156" s="49">
        <f t="shared" si="74"/>
        <v>19.188888888888886</v>
      </c>
      <c r="R156" s="50">
        <f t="shared" si="75"/>
        <v>0</v>
      </c>
      <c r="S156" s="47">
        <f t="shared" si="76"/>
        <v>0</v>
      </c>
      <c r="T156" s="163">
        <f t="shared" si="77"/>
        <v>441.16</v>
      </c>
      <c r="U156" s="92">
        <f t="shared" si="78"/>
        <v>0</v>
      </c>
    </row>
    <row r="157" spans="1:21" ht="17.25" thickBot="1" x14ac:dyDescent="0.35">
      <c r="A157" s="171" t="s">
        <v>58</v>
      </c>
      <c r="B157" s="155">
        <f>SUM(B118:B156)</f>
        <v>990.90000000000009</v>
      </c>
      <c r="C157" s="156">
        <f t="shared" ref="C157:U157" si="79">SUM(C118:C156)</f>
        <v>0</v>
      </c>
      <c r="D157" s="157">
        <f t="shared" si="79"/>
        <v>0</v>
      </c>
      <c r="E157" s="158">
        <f t="shared" si="79"/>
        <v>0</v>
      </c>
      <c r="F157" s="155">
        <f t="shared" si="79"/>
        <v>0</v>
      </c>
      <c r="G157" s="167">
        <f t="shared" si="79"/>
        <v>0</v>
      </c>
      <c r="H157" s="157">
        <f t="shared" si="79"/>
        <v>990.90000000000009</v>
      </c>
      <c r="I157" s="156">
        <f t="shared" si="79"/>
        <v>0</v>
      </c>
      <c r="J157" s="172">
        <f t="shared" si="79"/>
        <v>-990.90000000000009</v>
      </c>
      <c r="K157" s="156">
        <f t="shared" si="79"/>
        <v>0</v>
      </c>
      <c r="L157" s="157">
        <f t="shared" si="79"/>
        <v>345.4</v>
      </c>
      <c r="M157" s="158">
        <f t="shared" si="79"/>
        <v>0</v>
      </c>
      <c r="N157" s="155">
        <f t="shared" si="79"/>
        <v>0</v>
      </c>
      <c r="O157" s="167">
        <f t="shared" si="79"/>
        <v>7940.88</v>
      </c>
      <c r="P157" s="156">
        <f t="shared" si="79"/>
        <v>0</v>
      </c>
      <c r="Q157" s="157">
        <f t="shared" si="79"/>
        <v>38.37777777777778</v>
      </c>
      <c r="R157" s="158">
        <f t="shared" si="79"/>
        <v>0</v>
      </c>
      <c r="S157" s="155">
        <f t="shared" si="79"/>
        <v>0</v>
      </c>
      <c r="T157" s="167">
        <f t="shared" si="79"/>
        <v>882.32</v>
      </c>
      <c r="U157" s="158">
        <f t="shared" si="79"/>
        <v>48.405582062388781</v>
      </c>
    </row>
    <row r="158" spans="1:21" ht="17.25" thickBot="1" x14ac:dyDescent="0.35">
      <c r="A158" s="85" t="s">
        <v>57</v>
      </c>
      <c r="B158" s="86">
        <f t="shared" ref="B158:U158" si="80">B38+B73+B115+B157</f>
        <v>17011.22</v>
      </c>
      <c r="C158" s="87">
        <f t="shared" si="80"/>
        <v>0</v>
      </c>
      <c r="D158" s="88">
        <f t="shared" si="80"/>
        <v>0</v>
      </c>
      <c r="E158" s="89">
        <f t="shared" si="80"/>
        <v>0</v>
      </c>
      <c r="F158" s="86">
        <f t="shared" si="80"/>
        <v>0</v>
      </c>
      <c r="G158" s="164">
        <f t="shared" si="80"/>
        <v>0</v>
      </c>
      <c r="H158" s="88">
        <f t="shared" si="80"/>
        <v>17011.22</v>
      </c>
      <c r="I158" s="87">
        <f t="shared" si="80"/>
        <v>0</v>
      </c>
      <c r="J158" s="90">
        <f t="shared" si="80"/>
        <v>-17011.22</v>
      </c>
      <c r="K158" s="87">
        <f t="shared" si="80"/>
        <v>5157.2000000000007</v>
      </c>
      <c r="L158" s="88">
        <f t="shared" si="80"/>
        <v>838.7</v>
      </c>
      <c r="M158" s="89">
        <f t="shared" si="80"/>
        <v>0</v>
      </c>
      <c r="N158" s="86">
        <f t="shared" si="80"/>
        <v>0</v>
      </c>
      <c r="O158" s="164">
        <f t="shared" si="80"/>
        <v>12411.560000000001</v>
      </c>
      <c r="P158" s="87">
        <f t="shared" si="80"/>
        <v>573.02222222222224</v>
      </c>
      <c r="Q158" s="88">
        <f t="shared" si="80"/>
        <v>93.188888888888897</v>
      </c>
      <c r="R158" s="89">
        <f t="shared" si="80"/>
        <v>0</v>
      </c>
      <c r="S158" s="86">
        <f t="shared" si="80"/>
        <v>0</v>
      </c>
      <c r="T158" s="164">
        <f t="shared" si="80"/>
        <v>1379.0622222222223</v>
      </c>
      <c r="U158" s="89">
        <f t="shared" si="80"/>
        <v>336.46531526046351</v>
      </c>
    </row>
  </sheetData>
  <conditionalFormatting sqref="I116:I156 I1:I37 I74:I114 I39:I72">
    <cfRule type="dataBar" priority="5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{240AEED6-0857-4BD1-B49A-34E5DC3DB32B}</x14:id>
        </ext>
      </extLst>
    </cfRule>
  </conditionalFormatting>
  <pageMargins left="0.7" right="0.7" top="0.75" bottom="0.75" header="0.3" footer="0.3"/>
  <pageSetup orientation="portrait" r:id="rId1"/>
  <ignoredErrors>
    <ignoredError sqref="U3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0AEED6-0857-4BD1-B49A-34E5DC3DB32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I116:I156 I1:I37 I74:I114 I39:I72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8FF3-692B-42C2-8133-DAC30D20EB4E}">
  <dimension ref="A1:U158"/>
  <sheetViews>
    <sheetView topLeftCell="A142" zoomScaleNormal="100" workbookViewId="0">
      <selection activeCell="H56" sqref="H56"/>
    </sheetView>
  </sheetViews>
  <sheetFormatPr defaultRowHeight="15" x14ac:dyDescent="0.25"/>
  <cols>
    <col min="1" max="1" width="47.140625" bestFit="1" customWidth="1"/>
    <col min="2" max="2" width="18.28515625" bestFit="1" customWidth="1"/>
    <col min="3" max="3" width="11.28515625" style="6" bestFit="1" customWidth="1"/>
    <col min="4" max="4" width="12.42578125" style="344" customWidth="1"/>
    <col min="5" max="5" width="15.28515625" style="3" bestFit="1" customWidth="1"/>
    <col min="6" max="6" width="12.140625" style="5" customWidth="1"/>
    <col min="7" max="7" width="14" style="224" customWidth="1"/>
    <col min="8" max="8" width="15.7109375" style="344" bestFit="1" customWidth="1"/>
    <col min="9" max="9" width="15.85546875" style="6" customWidth="1"/>
    <col min="10" max="10" width="9.28515625" style="3" bestFit="1" customWidth="1"/>
    <col min="11" max="11" width="15.140625" style="6" bestFit="1" customWidth="1"/>
    <col min="12" max="12" width="9.140625" style="344"/>
    <col min="13" max="13" width="9.140625" style="3"/>
    <col min="14" max="14" width="9.140625" style="5"/>
    <col min="15" max="15" width="9.140625" style="224"/>
    <col min="16" max="16" width="9.140625" style="6"/>
    <col min="17" max="17" width="9.140625" style="344"/>
    <col min="18" max="18" width="9.140625" style="3"/>
    <col min="19" max="19" width="9.140625" style="5"/>
    <col min="20" max="20" width="9.140625" style="224"/>
    <col min="21" max="21" width="9.140625" style="3"/>
  </cols>
  <sheetData>
    <row r="1" spans="1:21" ht="15.75" thickBot="1" x14ac:dyDescent="0.3">
      <c r="A1" s="12" t="s">
        <v>74</v>
      </c>
      <c r="B1" s="13"/>
      <c r="C1" s="14"/>
      <c r="D1" s="335"/>
      <c r="E1" s="16"/>
      <c r="F1" s="144"/>
      <c r="G1" s="228"/>
      <c r="H1" s="345"/>
      <c r="I1" s="12"/>
      <c r="J1" s="20"/>
      <c r="K1" s="12"/>
      <c r="L1" s="347"/>
      <c r="M1" s="22"/>
      <c r="N1" s="23"/>
      <c r="O1" s="222"/>
      <c r="P1" s="12"/>
      <c r="Q1" s="347"/>
      <c r="R1" s="22"/>
      <c r="S1" s="23"/>
      <c r="T1" s="222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336" t="s">
        <v>15</v>
      </c>
      <c r="E2" s="29" t="s">
        <v>17</v>
      </c>
      <c r="F2" s="30" t="s">
        <v>16</v>
      </c>
      <c r="G2" s="207" t="s">
        <v>6</v>
      </c>
      <c r="H2" s="229" t="s">
        <v>0</v>
      </c>
      <c r="I2" s="32" t="s">
        <v>1</v>
      </c>
      <c r="J2" s="33" t="s">
        <v>13</v>
      </c>
      <c r="K2" s="32" t="s">
        <v>19</v>
      </c>
      <c r="L2" s="229" t="s">
        <v>24</v>
      </c>
      <c r="M2" s="34" t="s">
        <v>25</v>
      </c>
      <c r="N2" s="26" t="s">
        <v>27</v>
      </c>
      <c r="O2" s="223" t="s">
        <v>2</v>
      </c>
      <c r="P2" s="32" t="s">
        <v>20</v>
      </c>
      <c r="Q2" s="229" t="s">
        <v>21</v>
      </c>
      <c r="R2" s="34" t="s">
        <v>22</v>
      </c>
      <c r="S2" s="26" t="s">
        <v>23</v>
      </c>
      <c r="T2" s="223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336"/>
      <c r="E3" s="29"/>
      <c r="F3" s="30"/>
      <c r="G3" s="207"/>
      <c r="H3" s="336" t="s">
        <v>7</v>
      </c>
      <c r="I3" s="27" t="s">
        <v>7</v>
      </c>
      <c r="J3" s="38"/>
      <c r="K3" s="27" t="s">
        <v>9</v>
      </c>
      <c r="L3" s="336" t="s">
        <v>18</v>
      </c>
      <c r="M3" s="29" t="s">
        <v>26</v>
      </c>
      <c r="N3" s="30" t="s">
        <v>26</v>
      </c>
      <c r="O3" s="207" t="s">
        <v>9</v>
      </c>
      <c r="P3" s="27" t="s">
        <v>10</v>
      </c>
      <c r="Q3" s="336" t="s">
        <v>10</v>
      </c>
      <c r="R3" s="29" t="s">
        <v>10</v>
      </c>
      <c r="S3" s="30"/>
      <c r="T3" s="207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337"/>
      <c r="E4" s="44"/>
      <c r="F4" s="41"/>
      <c r="G4" s="208"/>
      <c r="H4" s="337"/>
      <c r="I4" s="42"/>
      <c r="J4" s="45"/>
      <c r="K4" s="42"/>
      <c r="L4" s="337"/>
      <c r="M4" s="44"/>
      <c r="N4" s="41"/>
      <c r="O4" s="208"/>
      <c r="P4" s="42"/>
      <c r="Q4" s="337"/>
      <c r="R4" s="44"/>
      <c r="S4" s="41"/>
      <c r="T4" s="208"/>
      <c r="U4" s="46"/>
    </row>
    <row r="5" spans="1:21" x14ac:dyDescent="0.25">
      <c r="A5" s="189"/>
      <c r="B5" s="47">
        <f>'DAY9'!H5</f>
        <v>0</v>
      </c>
      <c r="C5" s="48">
        <v>0</v>
      </c>
      <c r="D5" s="338">
        <v>0</v>
      </c>
      <c r="E5" s="50">
        <v>0</v>
      </c>
      <c r="F5" s="47">
        <v>0</v>
      </c>
      <c r="G5" s="209">
        <v>0</v>
      </c>
      <c r="H5" s="338">
        <f>+(Table112[[#This Row],[OPENING ]]+Table112[[#This Row],[RECEIPTS]]+Table112[[#This Row],[RETURNS]])-(Table112[[#This Row],[EXCHANGED]]+Table112[[#This Row],[SALES]]+Table112[[#This Row],[ISSUES]])</f>
        <v>0</v>
      </c>
      <c r="I5" s="48">
        <v>0</v>
      </c>
      <c r="J5" s="51">
        <f t="shared" ref="J5:J131" si="0">+I5-H5</f>
        <v>0</v>
      </c>
      <c r="K5" s="48">
        <f>+'DAY9'!K5+'DAY10'!C5</f>
        <v>0</v>
      </c>
      <c r="L5" s="338">
        <f>+'DAY9'!L5+'DAY10'!D5</f>
        <v>0</v>
      </c>
      <c r="M5" s="50">
        <f>+'DAY9'!M5+'DAY10'!E5</f>
        <v>0</v>
      </c>
      <c r="N5" s="47">
        <f>+'DAY9'!N5+'DAY10'!F5</f>
        <v>0</v>
      </c>
      <c r="O5" s="209">
        <f>+'DAY9'!O5+'DAY10'!G5</f>
        <v>0</v>
      </c>
      <c r="P5" s="48">
        <f>+K5/10</f>
        <v>0</v>
      </c>
      <c r="Q5" s="338">
        <f>+L5/10</f>
        <v>0</v>
      </c>
      <c r="R5" s="50">
        <f>+M5/10</f>
        <v>0</v>
      </c>
      <c r="S5" s="47">
        <f>+N5/10</f>
        <v>0</v>
      </c>
      <c r="T5" s="209">
        <f>+O5/10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'DAY9'!H6</f>
        <v>0</v>
      </c>
      <c r="C6" s="48">
        <v>0</v>
      </c>
      <c r="D6" s="338">
        <v>0</v>
      </c>
      <c r="E6" s="50">
        <v>0</v>
      </c>
      <c r="F6" s="47">
        <v>0</v>
      </c>
      <c r="G6" s="209">
        <v>0</v>
      </c>
      <c r="H6" s="338">
        <f>+(Table112[[#This Row],[OPENING ]]+Table112[[#This Row],[RECEIPTS]]+Table112[[#This Row],[RETURNS]])-(Table112[[#This Row],[EXCHANGED]]+Table112[[#This Row],[SALES]]+Table112[[#This Row],[ISSUES]])</f>
        <v>0</v>
      </c>
      <c r="I6" s="48">
        <v>0</v>
      </c>
      <c r="J6" s="51">
        <f t="shared" si="0"/>
        <v>0</v>
      </c>
      <c r="K6" s="48">
        <f>+'DAY9'!K6+'DAY10'!C6</f>
        <v>0</v>
      </c>
      <c r="L6" s="338">
        <f>+'DAY9'!L6+'DAY10'!D6</f>
        <v>0</v>
      </c>
      <c r="M6" s="50">
        <f>+'DAY9'!M6+'DAY10'!E6</f>
        <v>0</v>
      </c>
      <c r="N6" s="47">
        <f>+'DAY9'!N6+'DAY10'!F6</f>
        <v>0</v>
      </c>
      <c r="O6" s="209">
        <f>+'DAY9'!O6+'DAY10'!G6</f>
        <v>0</v>
      </c>
      <c r="P6" s="48">
        <f t="shared" ref="P6:P17" si="2">+K6/10</f>
        <v>0</v>
      </c>
      <c r="Q6" s="338">
        <f t="shared" ref="Q6:Q17" si="3">+L6/10</f>
        <v>0</v>
      </c>
      <c r="R6" s="50">
        <f t="shared" ref="R6:R17" si="4">+M6/10</f>
        <v>0</v>
      </c>
      <c r="S6" s="47">
        <f t="shared" ref="S6:S17" si="5">+N6/10</f>
        <v>0</v>
      </c>
      <c r="T6" s="209">
        <f t="shared" ref="T6:T17" si="6">+O6/10</f>
        <v>0</v>
      </c>
      <c r="U6" s="52">
        <f t="shared" si="1"/>
        <v>0</v>
      </c>
    </row>
    <row r="7" spans="1:21" x14ac:dyDescent="0.25">
      <c r="A7" s="189"/>
      <c r="B7" s="47">
        <f>'DAY9'!H7</f>
        <v>0</v>
      </c>
      <c r="C7" s="48">
        <v>0</v>
      </c>
      <c r="D7" s="338">
        <v>0</v>
      </c>
      <c r="E7" s="50">
        <v>0</v>
      </c>
      <c r="F7" s="47">
        <v>0</v>
      </c>
      <c r="G7" s="209">
        <v>0</v>
      </c>
      <c r="H7" s="338">
        <f>+(Table112[[#This Row],[OPENING ]]+Table112[[#This Row],[RECEIPTS]]+Table112[[#This Row],[RETURNS]])-(Table112[[#This Row],[EXCHANGED]]+Table112[[#This Row],[SALES]]+Table112[[#This Row],[ISSUES]])</f>
        <v>0</v>
      </c>
      <c r="I7" s="48">
        <v>0</v>
      </c>
      <c r="J7" s="51">
        <f t="shared" si="0"/>
        <v>0</v>
      </c>
      <c r="K7" s="48">
        <f>+'DAY9'!K7+'DAY10'!C7</f>
        <v>0</v>
      </c>
      <c r="L7" s="338">
        <f>+'DAY9'!L7+'DAY10'!D7</f>
        <v>0</v>
      </c>
      <c r="M7" s="50">
        <f>+'DAY9'!M7+'DAY10'!E7</f>
        <v>0</v>
      </c>
      <c r="N7" s="47">
        <f>+'DAY9'!N7+'DAY10'!F7</f>
        <v>0</v>
      </c>
      <c r="O7" s="209">
        <f>+'DAY9'!O7+'DAY10'!G7</f>
        <v>0</v>
      </c>
      <c r="P7" s="48">
        <f t="shared" si="2"/>
        <v>0</v>
      </c>
      <c r="Q7" s="338">
        <f t="shared" si="3"/>
        <v>0</v>
      </c>
      <c r="R7" s="50">
        <f t="shared" si="4"/>
        <v>0</v>
      </c>
      <c r="S7" s="47">
        <f t="shared" si="5"/>
        <v>0</v>
      </c>
      <c r="T7" s="209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'DAY9'!H8</f>
        <v>8.5</v>
      </c>
      <c r="C8" s="48">
        <v>0</v>
      </c>
      <c r="D8" s="338">
        <v>0</v>
      </c>
      <c r="E8" s="50">
        <v>0</v>
      </c>
      <c r="F8" s="47">
        <v>0</v>
      </c>
      <c r="G8" s="209">
        <v>0</v>
      </c>
      <c r="H8" s="338">
        <f>+(Table112[[#This Row],[OPENING ]]+Table112[[#This Row],[RECEIPTS]]+Table112[[#This Row],[RETURNS]])-(Table112[[#This Row],[EXCHANGED]]+Table112[[#This Row],[SALES]]+Table112[[#This Row],[ISSUES]])</f>
        <v>8.5</v>
      </c>
      <c r="I8" s="48"/>
      <c r="J8" s="51">
        <f t="shared" si="0"/>
        <v>-8.5</v>
      </c>
      <c r="K8" s="48">
        <f>+'DAY9'!K8+'DAY10'!C8</f>
        <v>0</v>
      </c>
      <c r="L8" s="338">
        <f>+'DAY9'!L8+'DAY10'!D8</f>
        <v>0</v>
      </c>
      <c r="M8" s="50">
        <f>+'DAY9'!M8+'DAY10'!E8</f>
        <v>0</v>
      </c>
      <c r="N8" s="47">
        <f>+'DAY9'!N8+'DAY10'!F8</f>
        <v>0</v>
      </c>
      <c r="O8" s="209">
        <f>+'DAY9'!O8+'DAY10'!G8</f>
        <v>0</v>
      </c>
      <c r="P8" s="48">
        <f t="shared" si="2"/>
        <v>0</v>
      </c>
      <c r="Q8" s="338">
        <f t="shared" si="3"/>
        <v>0</v>
      </c>
      <c r="R8" s="50">
        <f t="shared" si="4"/>
        <v>0</v>
      </c>
      <c r="S8" s="47">
        <f t="shared" si="5"/>
        <v>0</v>
      </c>
      <c r="T8" s="209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'DAY9'!H9</f>
        <v>15</v>
      </c>
      <c r="C9" s="48">
        <v>0</v>
      </c>
      <c r="D9" s="338">
        <v>0</v>
      </c>
      <c r="E9" s="50">
        <v>0</v>
      </c>
      <c r="F9" s="47">
        <v>0</v>
      </c>
      <c r="G9" s="209">
        <v>0</v>
      </c>
      <c r="H9" s="338">
        <f>+(Table112[[#This Row],[OPENING ]]+Table112[[#This Row],[RECEIPTS]]+Table112[[#This Row],[RETURNS]])-(Table112[[#This Row],[EXCHANGED]]+Table112[[#This Row],[SALES]]+Table112[[#This Row],[ISSUES]])</f>
        <v>15</v>
      </c>
      <c r="I9" s="48"/>
      <c r="J9" s="51">
        <f t="shared" si="0"/>
        <v>-15</v>
      </c>
      <c r="K9" s="48">
        <f>+'DAY9'!K9+'DAY10'!C9</f>
        <v>0</v>
      </c>
      <c r="L9" s="338">
        <f>+'DAY9'!L9+'DAY10'!D9</f>
        <v>0</v>
      </c>
      <c r="M9" s="50">
        <f>+'DAY9'!M9+'DAY10'!E9</f>
        <v>0</v>
      </c>
      <c r="N9" s="47">
        <f>+'DAY9'!N9+'DAY10'!F9</f>
        <v>0</v>
      </c>
      <c r="O9" s="209">
        <f>+'DAY9'!O9+'DAY10'!G9</f>
        <v>0</v>
      </c>
      <c r="P9" s="48">
        <f t="shared" si="2"/>
        <v>0</v>
      </c>
      <c r="Q9" s="338">
        <f t="shared" si="3"/>
        <v>0</v>
      </c>
      <c r="R9" s="50">
        <f t="shared" si="4"/>
        <v>0</v>
      </c>
      <c r="S9" s="47">
        <f t="shared" si="5"/>
        <v>0</v>
      </c>
      <c r="T9" s="209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'DAY9'!H10</f>
        <v>18</v>
      </c>
      <c r="C10" s="48">
        <v>0</v>
      </c>
      <c r="D10" s="338">
        <v>0</v>
      </c>
      <c r="E10" s="50">
        <v>0</v>
      </c>
      <c r="F10" s="47">
        <v>0</v>
      </c>
      <c r="G10" s="209">
        <v>0</v>
      </c>
      <c r="H10" s="338">
        <f>+(Table112[[#This Row],[OPENING ]]+Table112[[#This Row],[RECEIPTS]]+Table112[[#This Row],[RETURNS]])-(Table112[[#This Row],[EXCHANGED]]+Table112[[#This Row],[SALES]]+Table112[[#This Row],[ISSUES]])</f>
        <v>18</v>
      </c>
      <c r="I10" s="48"/>
      <c r="J10" s="51">
        <f t="shared" si="0"/>
        <v>-18</v>
      </c>
      <c r="K10" s="48">
        <f>+'DAY9'!K10+'DAY10'!C10</f>
        <v>0</v>
      </c>
      <c r="L10" s="338">
        <f>+'DAY9'!L10+'DAY10'!D10</f>
        <v>0</v>
      </c>
      <c r="M10" s="50">
        <f>+'DAY9'!M10+'DAY10'!E10</f>
        <v>0</v>
      </c>
      <c r="N10" s="47">
        <f>+'DAY9'!N10+'DAY10'!F10</f>
        <v>0</v>
      </c>
      <c r="O10" s="209">
        <f>+'DAY9'!O10+'DAY10'!G10</f>
        <v>0</v>
      </c>
      <c r="P10" s="48">
        <f t="shared" si="2"/>
        <v>0</v>
      </c>
      <c r="Q10" s="338">
        <f t="shared" si="3"/>
        <v>0</v>
      </c>
      <c r="R10" s="50">
        <f t="shared" si="4"/>
        <v>0</v>
      </c>
      <c r="S10" s="47">
        <f t="shared" si="5"/>
        <v>0</v>
      </c>
      <c r="T10" s="209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'DAY9'!H11</f>
        <v>10</v>
      </c>
      <c r="C11" s="48">
        <v>0</v>
      </c>
      <c r="D11" s="338">
        <v>0</v>
      </c>
      <c r="E11" s="50">
        <v>0</v>
      </c>
      <c r="F11" s="47">
        <v>0</v>
      </c>
      <c r="G11" s="209">
        <v>0</v>
      </c>
      <c r="H11" s="338">
        <f>+(Table112[[#This Row],[OPENING ]]+Table112[[#This Row],[RECEIPTS]]+Table112[[#This Row],[RETURNS]])-(Table112[[#This Row],[EXCHANGED]]+Table112[[#This Row],[SALES]]+Table112[[#This Row],[ISSUES]])</f>
        <v>10</v>
      </c>
      <c r="I11" s="48"/>
      <c r="J11" s="51">
        <f t="shared" si="0"/>
        <v>-10</v>
      </c>
      <c r="K11" s="48">
        <f>+'DAY9'!K11+'DAY10'!C11</f>
        <v>0</v>
      </c>
      <c r="L11" s="338">
        <f>+'DAY9'!L11+'DAY10'!D11</f>
        <v>0</v>
      </c>
      <c r="M11" s="50">
        <f>+'DAY9'!M11+'DAY10'!E11</f>
        <v>0</v>
      </c>
      <c r="N11" s="47">
        <f>+'DAY9'!N11+'DAY10'!F11</f>
        <v>0</v>
      </c>
      <c r="O11" s="209">
        <f>+'DAY9'!O11+'DAY10'!G11</f>
        <v>0</v>
      </c>
      <c r="P11" s="48">
        <f t="shared" si="2"/>
        <v>0</v>
      </c>
      <c r="Q11" s="338">
        <f t="shared" si="3"/>
        <v>0</v>
      </c>
      <c r="R11" s="50">
        <f t="shared" si="4"/>
        <v>0</v>
      </c>
      <c r="S11" s="47">
        <f t="shared" si="5"/>
        <v>0</v>
      </c>
      <c r="T11" s="209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'DAY9'!H12</f>
        <v>28.6</v>
      </c>
      <c r="C12" s="48">
        <v>0</v>
      </c>
      <c r="D12" s="338">
        <v>0</v>
      </c>
      <c r="E12" s="50">
        <v>0</v>
      </c>
      <c r="F12" s="47">
        <v>0</v>
      </c>
      <c r="G12" s="209">
        <v>0</v>
      </c>
      <c r="H12" s="338">
        <f>+(Table112[[#This Row],[OPENING ]]+Table112[[#This Row],[RECEIPTS]]+Table112[[#This Row],[RETURNS]])-(Table112[[#This Row],[EXCHANGED]]+Table112[[#This Row],[SALES]]+Table112[[#This Row],[ISSUES]])</f>
        <v>28.6</v>
      </c>
      <c r="I12" s="48"/>
      <c r="J12" s="51">
        <f t="shared" si="0"/>
        <v>-28.6</v>
      </c>
      <c r="K12" s="48">
        <f>+'DAY9'!K12+'DAY10'!C12</f>
        <v>0</v>
      </c>
      <c r="L12" s="338">
        <f>+'DAY9'!L12+'DAY10'!D12</f>
        <v>0</v>
      </c>
      <c r="M12" s="50">
        <f>+'DAY9'!M12+'DAY10'!E12</f>
        <v>0</v>
      </c>
      <c r="N12" s="47">
        <f>+'DAY9'!N12+'DAY10'!F12</f>
        <v>0</v>
      </c>
      <c r="O12" s="209">
        <f>+'DAY9'!O12+'DAY10'!G12</f>
        <v>0</v>
      </c>
      <c r="P12" s="48">
        <f t="shared" si="2"/>
        <v>0</v>
      </c>
      <c r="Q12" s="338">
        <f t="shared" si="3"/>
        <v>0</v>
      </c>
      <c r="R12" s="50">
        <f t="shared" si="4"/>
        <v>0</v>
      </c>
      <c r="S12" s="47">
        <f t="shared" si="5"/>
        <v>0</v>
      </c>
      <c r="T12" s="209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'DAY9'!H13</f>
        <v>23.5</v>
      </c>
      <c r="C13" s="48">
        <v>0</v>
      </c>
      <c r="D13" s="338">
        <v>0</v>
      </c>
      <c r="E13" s="50">
        <v>0</v>
      </c>
      <c r="F13" s="47">
        <v>0</v>
      </c>
      <c r="G13" s="209">
        <v>0</v>
      </c>
      <c r="H13" s="338">
        <f>+(Table112[[#This Row],[OPENING ]]+Table112[[#This Row],[RECEIPTS]]+Table112[[#This Row],[RETURNS]])-(Table112[[#This Row],[EXCHANGED]]+Table112[[#This Row],[SALES]]+Table112[[#This Row],[ISSUES]])</f>
        <v>23.5</v>
      </c>
      <c r="I13" s="48"/>
      <c r="J13" s="51">
        <f t="shared" si="0"/>
        <v>-23.5</v>
      </c>
      <c r="K13" s="48">
        <f>+'DAY9'!K13+'DAY10'!C13</f>
        <v>0</v>
      </c>
      <c r="L13" s="338">
        <f>+'DAY9'!L13+'DAY10'!D13</f>
        <v>0</v>
      </c>
      <c r="M13" s="50">
        <f>+'DAY9'!M13+'DAY10'!E13</f>
        <v>0</v>
      </c>
      <c r="N13" s="47">
        <f>+'DAY9'!N13+'DAY10'!F13</f>
        <v>0</v>
      </c>
      <c r="O13" s="209">
        <f>+'DAY9'!O13+'DAY10'!G13</f>
        <v>0</v>
      </c>
      <c r="P13" s="48">
        <f t="shared" si="2"/>
        <v>0</v>
      </c>
      <c r="Q13" s="338">
        <f t="shared" si="3"/>
        <v>0</v>
      </c>
      <c r="R13" s="50">
        <f t="shared" si="4"/>
        <v>0</v>
      </c>
      <c r="S13" s="47">
        <f t="shared" si="5"/>
        <v>0</v>
      </c>
      <c r="T13" s="209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'DAY9'!H14</f>
        <v>30.5</v>
      </c>
      <c r="C14" s="48">
        <v>0</v>
      </c>
      <c r="D14" s="338">
        <v>0</v>
      </c>
      <c r="E14" s="50">
        <v>0</v>
      </c>
      <c r="F14" s="47">
        <v>0</v>
      </c>
      <c r="G14" s="209">
        <v>0</v>
      </c>
      <c r="H14" s="338">
        <f>+(Table112[[#This Row],[OPENING ]]+Table112[[#This Row],[RECEIPTS]]+Table112[[#This Row],[RETURNS]])-(Table112[[#This Row],[EXCHANGED]]+Table112[[#This Row],[SALES]]+Table112[[#This Row],[ISSUES]])</f>
        <v>30.5</v>
      </c>
      <c r="I14" s="48"/>
      <c r="J14" s="51">
        <f t="shared" si="0"/>
        <v>-30.5</v>
      </c>
      <c r="K14" s="48">
        <f>+'DAY9'!K14+'DAY10'!C14</f>
        <v>0</v>
      </c>
      <c r="L14" s="338">
        <f>+'DAY9'!L14+'DAY10'!D14</f>
        <v>0</v>
      </c>
      <c r="M14" s="50">
        <f>+'DAY9'!M14+'DAY10'!E14</f>
        <v>0</v>
      </c>
      <c r="N14" s="47">
        <f>+'DAY9'!N14+'DAY10'!F14</f>
        <v>0</v>
      </c>
      <c r="O14" s="209">
        <f>+'DAY9'!O14+'DAY10'!G14</f>
        <v>0</v>
      </c>
      <c r="P14" s="48">
        <f t="shared" si="2"/>
        <v>0</v>
      </c>
      <c r="Q14" s="338">
        <f t="shared" si="3"/>
        <v>0</v>
      </c>
      <c r="R14" s="50">
        <f t="shared" si="4"/>
        <v>0</v>
      </c>
      <c r="S14" s="47">
        <f t="shared" si="5"/>
        <v>0</v>
      </c>
      <c r="T14" s="209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'DAY9'!H15</f>
        <v>33.5</v>
      </c>
      <c r="C15" s="48">
        <v>0</v>
      </c>
      <c r="D15" s="338">
        <v>0</v>
      </c>
      <c r="E15" s="50">
        <v>0</v>
      </c>
      <c r="F15" s="47">
        <v>0</v>
      </c>
      <c r="G15" s="209">
        <v>0</v>
      </c>
      <c r="H15" s="338">
        <f>+(Table112[[#This Row],[OPENING ]]+Table112[[#This Row],[RECEIPTS]]+Table112[[#This Row],[RETURNS]])-(Table112[[#This Row],[EXCHANGED]]+Table112[[#This Row],[SALES]]+Table112[[#This Row],[ISSUES]])</f>
        <v>33.5</v>
      </c>
      <c r="I15" s="48"/>
      <c r="J15" s="51">
        <f t="shared" si="0"/>
        <v>-33.5</v>
      </c>
      <c r="K15" s="48">
        <f>+'DAY9'!K15+'DAY10'!C15</f>
        <v>0</v>
      </c>
      <c r="L15" s="338">
        <f>+'DAY9'!L15+'DAY10'!D15</f>
        <v>0</v>
      </c>
      <c r="M15" s="50">
        <f>+'DAY9'!M15+'DAY10'!E15</f>
        <v>0</v>
      </c>
      <c r="N15" s="47">
        <f>+'DAY9'!N15+'DAY10'!F15</f>
        <v>0</v>
      </c>
      <c r="O15" s="209">
        <f>+'DAY9'!O15+'DAY10'!G15</f>
        <v>0</v>
      </c>
      <c r="P15" s="48">
        <f t="shared" si="2"/>
        <v>0</v>
      </c>
      <c r="Q15" s="338">
        <f t="shared" si="3"/>
        <v>0</v>
      </c>
      <c r="R15" s="50">
        <f t="shared" si="4"/>
        <v>0</v>
      </c>
      <c r="S15" s="47">
        <f t="shared" si="5"/>
        <v>0</v>
      </c>
      <c r="T15" s="209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'DAY9'!H16</f>
        <v>36</v>
      </c>
      <c r="C16" s="48">
        <v>0</v>
      </c>
      <c r="D16" s="338">
        <v>0</v>
      </c>
      <c r="E16" s="50">
        <v>0</v>
      </c>
      <c r="F16" s="47">
        <v>0</v>
      </c>
      <c r="G16" s="209">
        <v>0</v>
      </c>
      <c r="H16" s="338">
        <f>+(Table112[[#This Row],[OPENING ]]+Table112[[#This Row],[RECEIPTS]]+Table112[[#This Row],[RETURNS]])-(Table112[[#This Row],[EXCHANGED]]+Table112[[#This Row],[SALES]]+Table112[[#This Row],[ISSUES]])</f>
        <v>36</v>
      </c>
      <c r="I16" s="48"/>
      <c r="J16" s="51">
        <f t="shared" si="0"/>
        <v>-36</v>
      </c>
      <c r="K16" s="48">
        <f>+'DAY9'!K16+'DAY10'!C16</f>
        <v>0</v>
      </c>
      <c r="L16" s="338">
        <f>+'DAY9'!L16+'DAY10'!D16</f>
        <v>0</v>
      </c>
      <c r="M16" s="50">
        <f>+'DAY9'!M16+'DAY10'!E16</f>
        <v>0</v>
      </c>
      <c r="N16" s="47">
        <f>+'DAY9'!N16+'DAY10'!F16</f>
        <v>0</v>
      </c>
      <c r="O16" s="209">
        <f>+'DAY9'!O16+'DAY10'!G16</f>
        <v>0</v>
      </c>
      <c r="P16" s="48">
        <f t="shared" si="2"/>
        <v>0</v>
      </c>
      <c r="Q16" s="338">
        <f t="shared" si="3"/>
        <v>0</v>
      </c>
      <c r="R16" s="50">
        <f t="shared" si="4"/>
        <v>0</v>
      </c>
      <c r="S16" s="47">
        <f t="shared" si="5"/>
        <v>0</v>
      </c>
      <c r="T16" s="209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'DAY9'!H17</f>
        <v>0</v>
      </c>
      <c r="C17" s="48">
        <v>0</v>
      </c>
      <c r="D17" s="338">
        <v>0</v>
      </c>
      <c r="E17" s="50">
        <v>0</v>
      </c>
      <c r="F17" s="47">
        <v>0</v>
      </c>
      <c r="G17" s="209">
        <v>0</v>
      </c>
      <c r="H17" s="338">
        <f>+(Table112[[#This Row],[OPENING ]]+Table112[[#This Row],[RECEIPTS]]+Table112[[#This Row],[RETURNS]])-(Table112[[#This Row],[EXCHANGED]]+Table112[[#This Row],[SALES]]+Table112[[#This Row],[ISSUES]])</f>
        <v>0</v>
      </c>
      <c r="I17" s="48"/>
      <c r="J17" s="51">
        <f t="shared" si="0"/>
        <v>0</v>
      </c>
      <c r="K17" s="48">
        <f>+'DAY9'!K17+'DAY10'!C17</f>
        <v>0</v>
      </c>
      <c r="L17" s="338">
        <f>+'DAY9'!L17+'DAY10'!D17</f>
        <v>0</v>
      </c>
      <c r="M17" s="50">
        <f>+'DAY9'!M17+'DAY10'!E17</f>
        <v>0</v>
      </c>
      <c r="N17" s="47">
        <f>+'DAY9'!N17+'DAY10'!F17</f>
        <v>0</v>
      </c>
      <c r="O17" s="209">
        <f>+'DAY9'!O17+'DAY10'!G17</f>
        <v>0</v>
      </c>
      <c r="P17" s="48">
        <f t="shared" si="2"/>
        <v>0</v>
      </c>
      <c r="Q17" s="338">
        <f t="shared" si="3"/>
        <v>0</v>
      </c>
      <c r="R17" s="50">
        <f t="shared" si="4"/>
        <v>0</v>
      </c>
      <c r="S17" s="47">
        <f t="shared" si="5"/>
        <v>0</v>
      </c>
      <c r="T17" s="209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'DAY9'!H18</f>
        <v>0</v>
      </c>
      <c r="C18" s="48">
        <v>0</v>
      </c>
      <c r="D18" s="338">
        <v>0</v>
      </c>
      <c r="E18" s="50">
        <v>0</v>
      </c>
      <c r="F18" s="47">
        <v>0</v>
      </c>
      <c r="G18" s="209">
        <v>0</v>
      </c>
      <c r="H18" s="338">
        <f>+(Table112[[#This Row],[OPENING ]]+Table112[[#This Row],[RECEIPTS]]+Table112[[#This Row],[RETURNS]])-(Table112[[#This Row],[EXCHANGED]]+Table112[[#This Row],[SALES]]+Table112[[#This Row],[ISSUES]])</f>
        <v>0</v>
      </c>
      <c r="I18" s="48"/>
      <c r="J18" s="51">
        <f t="shared" ref="J18:J24" si="7">+I18-H18</f>
        <v>0</v>
      </c>
      <c r="K18" s="48">
        <f>+'DAY9'!K25+'DAY10'!C18</f>
        <v>0</v>
      </c>
      <c r="L18" s="338">
        <f>+'DAY9'!L18+'DAY10'!D18</f>
        <v>0</v>
      </c>
      <c r="M18" s="50">
        <f>+'DAY9'!M18+'DAY10'!E18</f>
        <v>0</v>
      </c>
      <c r="N18" s="47">
        <f>+'DAY9'!N18+'DAY10'!F18</f>
        <v>0</v>
      </c>
      <c r="O18" s="209">
        <f>+'DAY9'!O18+'DAY10'!G18</f>
        <v>0</v>
      </c>
      <c r="P18" s="48">
        <f t="shared" ref="P18:P26" si="8">+K18/10</f>
        <v>0</v>
      </c>
      <c r="Q18" s="338">
        <f t="shared" ref="Q18:Q26" si="9">+L18/10</f>
        <v>0</v>
      </c>
      <c r="R18" s="50">
        <f t="shared" ref="R18:R26" si="10">+M18/10</f>
        <v>0</v>
      </c>
      <c r="S18" s="47">
        <f t="shared" ref="S18:S26" si="11">+N18/10</f>
        <v>0</v>
      </c>
      <c r="T18" s="209">
        <f t="shared" ref="T18:T26" si="12">+O18/10</f>
        <v>0</v>
      </c>
      <c r="U18" s="52">
        <f t="shared" ref="U18:U26" si="13">IFERROR(+H18/(P18+Q18+R18+S18+T18),0)</f>
        <v>0</v>
      </c>
    </row>
    <row r="19" spans="1:21" x14ac:dyDescent="0.25">
      <c r="A19" s="189" t="s">
        <v>131</v>
      </c>
      <c r="B19" s="47">
        <f>'DAY9'!H19</f>
        <v>27</v>
      </c>
      <c r="C19" s="48">
        <v>0</v>
      </c>
      <c r="D19" s="338">
        <v>0</v>
      </c>
      <c r="E19" s="50">
        <v>0</v>
      </c>
      <c r="F19" s="47">
        <v>0</v>
      </c>
      <c r="G19" s="209">
        <v>0</v>
      </c>
      <c r="H19" s="338">
        <f>+(Table112[[#This Row],[OPENING ]]+Table112[[#This Row],[RECEIPTS]]+Table112[[#This Row],[RETURNS]])-(Table112[[#This Row],[EXCHANGED]]+Table112[[#This Row],[SALES]]+Table112[[#This Row],[ISSUES]])</f>
        <v>27</v>
      </c>
      <c r="I19" s="48"/>
      <c r="J19" s="51">
        <f t="shared" si="7"/>
        <v>-27</v>
      </c>
      <c r="K19" s="48">
        <f>+'DAY9'!K26+'DAY10'!C19</f>
        <v>0</v>
      </c>
      <c r="L19" s="338">
        <f>+'DAY9'!L19+'DAY10'!D19</f>
        <v>0</v>
      </c>
      <c r="M19" s="50">
        <f>+'DAY9'!M19+'DAY10'!E19</f>
        <v>0</v>
      </c>
      <c r="N19" s="47">
        <f>+'DAY9'!N19+'DAY10'!F19</f>
        <v>0</v>
      </c>
      <c r="O19" s="209">
        <f>+'DAY9'!O19+'DAY10'!G19</f>
        <v>0</v>
      </c>
      <c r="P19" s="48">
        <f t="shared" si="8"/>
        <v>0</v>
      </c>
      <c r="Q19" s="338">
        <f t="shared" si="9"/>
        <v>0</v>
      </c>
      <c r="R19" s="50">
        <f t="shared" si="10"/>
        <v>0</v>
      </c>
      <c r="S19" s="47">
        <f t="shared" si="11"/>
        <v>0</v>
      </c>
      <c r="T19" s="209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'DAY9'!H20</f>
        <v>228.5</v>
      </c>
      <c r="C20" s="48">
        <v>0</v>
      </c>
      <c r="D20" s="338">
        <v>0</v>
      </c>
      <c r="E20" s="50">
        <v>0</v>
      </c>
      <c r="F20" s="47">
        <v>0</v>
      </c>
      <c r="G20" s="209">
        <v>0</v>
      </c>
      <c r="H20" s="338">
        <f>+(Table112[[#This Row],[OPENING ]]+Table112[[#This Row],[RECEIPTS]]+Table112[[#This Row],[RETURNS]])-(Table112[[#This Row],[EXCHANGED]]+Table112[[#This Row],[SALES]]+Table112[[#This Row],[ISSUES]])</f>
        <v>228.5</v>
      </c>
      <c r="I20" s="48"/>
      <c r="J20" s="51">
        <f t="shared" si="7"/>
        <v>-228.5</v>
      </c>
      <c r="K20" s="48">
        <f>+'DAY9'!K38+'DAY10'!C20</f>
        <v>2069.8000000000002</v>
      </c>
      <c r="L20" s="338">
        <f>+'DAY9'!L20+'DAY10'!D20</f>
        <v>0</v>
      </c>
      <c r="M20" s="50">
        <f>+'DAY9'!M20+'DAY10'!E20</f>
        <v>0</v>
      </c>
      <c r="N20" s="47">
        <f>+'DAY9'!N20+'DAY10'!F20</f>
        <v>0</v>
      </c>
      <c r="O20" s="209">
        <f>+'DAY9'!O20+'DAY10'!G20</f>
        <v>0</v>
      </c>
      <c r="P20" s="48">
        <f t="shared" si="8"/>
        <v>206.98000000000002</v>
      </c>
      <c r="Q20" s="338">
        <f t="shared" si="9"/>
        <v>0</v>
      </c>
      <c r="R20" s="50">
        <f t="shared" si="10"/>
        <v>0</v>
      </c>
      <c r="S20" s="47">
        <f t="shared" si="11"/>
        <v>0</v>
      </c>
      <c r="T20" s="209">
        <f t="shared" si="12"/>
        <v>0</v>
      </c>
      <c r="U20" s="52">
        <f t="shared" si="13"/>
        <v>1.1039713982027248</v>
      </c>
    </row>
    <row r="21" spans="1:21" x14ac:dyDescent="0.25">
      <c r="A21" s="189" t="s">
        <v>129</v>
      </c>
      <c r="B21" s="47">
        <f>'DAY9'!H21</f>
        <v>70</v>
      </c>
      <c r="C21" s="48">
        <v>0</v>
      </c>
      <c r="D21" s="338">
        <v>0</v>
      </c>
      <c r="E21" s="50">
        <v>0</v>
      </c>
      <c r="F21" s="47">
        <v>0</v>
      </c>
      <c r="G21" s="209">
        <v>0</v>
      </c>
      <c r="H21" s="338">
        <f>+(Table112[[#This Row],[OPENING ]]+Table112[[#This Row],[RECEIPTS]]+Table112[[#This Row],[RETURNS]])-(Table112[[#This Row],[EXCHANGED]]+Table112[[#This Row],[SALES]]+Table112[[#This Row],[ISSUES]])</f>
        <v>70</v>
      </c>
      <c r="I21" s="48"/>
      <c r="J21" s="51">
        <f t="shared" si="7"/>
        <v>-70</v>
      </c>
      <c r="K21" s="48">
        <f>+'DAY9'!K39+'DAY10'!C21</f>
        <v>0</v>
      </c>
      <c r="L21" s="338">
        <f>+'DAY9'!L21+'DAY10'!D21</f>
        <v>0</v>
      </c>
      <c r="M21" s="50">
        <f>+'DAY9'!M21+'DAY10'!E21</f>
        <v>0</v>
      </c>
      <c r="N21" s="47">
        <f>+'DAY9'!N21+'DAY10'!F21</f>
        <v>0</v>
      </c>
      <c r="O21" s="209">
        <f>+'DAY9'!O21+'DAY10'!G21</f>
        <v>0</v>
      </c>
      <c r="P21" s="48">
        <f t="shared" si="8"/>
        <v>0</v>
      </c>
      <c r="Q21" s="338">
        <f t="shared" si="9"/>
        <v>0</v>
      </c>
      <c r="R21" s="50">
        <f t="shared" si="10"/>
        <v>0</v>
      </c>
      <c r="S21" s="47">
        <f t="shared" si="11"/>
        <v>0</v>
      </c>
      <c r="T21" s="209">
        <f t="shared" si="12"/>
        <v>0</v>
      </c>
      <c r="U21" s="52">
        <f t="shared" si="13"/>
        <v>0</v>
      </c>
    </row>
    <row r="22" spans="1:21" x14ac:dyDescent="0.25">
      <c r="A22" s="154"/>
      <c r="B22" s="47">
        <f>'DAY9'!H22</f>
        <v>14</v>
      </c>
      <c r="C22" s="48">
        <v>0</v>
      </c>
      <c r="D22" s="338">
        <v>0</v>
      </c>
      <c r="E22" s="50">
        <v>0</v>
      </c>
      <c r="F22" s="47">
        <v>0</v>
      </c>
      <c r="G22" s="209">
        <v>0</v>
      </c>
      <c r="H22" s="338">
        <f>+(Table112[[#This Row],[OPENING ]]+Table112[[#This Row],[RECEIPTS]]+Table112[[#This Row],[RETURNS]])-(Table112[[#This Row],[EXCHANGED]]+Table112[[#This Row],[SALES]]+Table112[[#This Row],[ISSUES]])</f>
        <v>14</v>
      </c>
      <c r="I22" s="48"/>
      <c r="J22" s="51">
        <f t="shared" si="7"/>
        <v>-14</v>
      </c>
      <c r="K22" s="48">
        <f>+'DAY9'!K40+'DAY10'!C22</f>
        <v>0</v>
      </c>
      <c r="L22" s="338">
        <f>+'DAY9'!L22+'DAY10'!D22</f>
        <v>0</v>
      </c>
      <c r="M22" s="50">
        <f>+'DAY9'!M22+'DAY10'!E22</f>
        <v>0</v>
      </c>
      <c r="N22" s="47">
        <f>+'DAY9'!N22+'DAY10'!F22</f>
        <v>0</v>
      </c>
      <c r="O22" s="209">
        <f>+'DAY9'!O22+'DAY10'!G22</f>
        <v>0</v>
      </c>
      <c r="P22" s="48">
        <f t="shared" si="8"/>
        <v>0</v>
      </c>
      <c r="Q22" s="338">
        <f t="shared" si="9"/>
        <v>0</v>
      </c>
      <c r="R22" s="50">
        <f t="shared" si="10"/>
        <v>0</v>
      </c>
      <c r="S22" s="47">
        <f t="shared" si="11"/>
        <v>0</v>
      </c>
      <c r="T22" s="209">
        <f t="shared" si="12"/>
        <v>0</v>
      </c>
      <c r="U22" s="52">
        <f t="shared" si="13"/>
        <v>0</v>
      </c>
    </row>
    <row r="23" spans="1:21" x14ac:dyDescent="0.25">
      <c r="A23" s="154"/>
      <c r="B23" s="47">
        <f>'DAY9'!H23</f>
        <v>70</v>
      </c>
      <c r="C23" s="48">
        <v>0</v>
      </c>
      <c r="D23" s="338">
        <v>0</v>
      </c>
      <c r="E23" s="50">
        <v>0</v>
      </c>
      <c r="F23" s="47">
        <v>0</v>
      </c>
      <c r="G23" s="209">
        <v>0</v>
      </c>
      <c r="H23" s="338">
        <f>+(Table112[[#This Row],[OPENING ]]+Table112[[#This Row],[RECEIPTS]]+Table112[[#This Row],[RETURNS]])-(Table112[[#This Row],[EXCHANGED]]+Table112[[#This Row],[SALES]]+Table112[[#This Row],[ISSUES]])</f>
        <v>70</v>
      </c>
      <c r="I23" s="48"/>
      <c r="J23" s="51">
        <f t="shared" si="7"/>
        <v>-70</v>
      </c>
      <c r="K23" s="48">
        <f>+'DAY9'!K41+'DAY10'!C23</f>
        <v>0</v>
      </c>
      <c r="L23" s="338">
        <f>+'DAY9'!L23+'DAY10'!D23</f>
        <v>0</v>
      </c>
      <c r="M23" s="50">
        <f>+'DAY9'!M23+'DAY10'!E23</f>
        <v>0</v>
      </c>
      <c r="N23" s="47">
        <f>+'DAY9'!N23+'DAY10'!F23</f>
        <v>0</v>
      </c>
      <c r="O23" s="209">
        <f>+'DAY9'!O23+'DAY10'!G23</f>
        <v>0</v>
      </c>
      <c r="P23" s="48">
        <f t="shared" si="8"/>
        <v>0</v>
      </c>
      <c r="Q23" s="338">
        <f t="shared" si="9"/>
        <v>0</v>
      </c>
      <c r="R23" s="50">
        <f t="shared" si="10"/>
        <v>0</v>
      </c>
      <c r="S23" s="47">
        <f t="shared" si="11"/>
        <v>0</v>
      </c>
      <c r="T23" s="209">
        <f t="shared" si="12"/>
        <v>0</v>
      </c>
      <c r="U23" s="52">
        <f t="shared" si="13"/>
        <v>0</v>
      </c>
    </row>
    <row r="24" spans="1:21" x14ac:dyDescent="0.25">
      <c r="A24" s="154"/>
      <c r="B24" s="47">
        <f>'DAY9'!H24</f>
        <v>49</v>
      </c>
      <c r="C24" s="48">
        <v>0</v>
      </c>
      <c r="D24" s="338">
        <v>0</v>
      </c>
      <c r="E24" s="50">
        <v>0</v>
      </c>
      <c r="F24" s="47">
        <v>0</v>
      </c>
      <c r="G24" s="209">
        <v>0</v>
      </c>
      <c r="H24" s="338">
        <f>+(Table112[[#This Row],[OPENING ]]+Table112[[#This Row],[RECEIPTS]]+Table112[[#This Row],[RETURNS]])-(Table112[[#This Row],[EXCHANGED]]+Table112[[#This Row],[SALES]]+Table112[[#This Row],[ISSUES]])</f>
        <v>49</v>
      </c>
      <c r="I24" s="48"/>
      <c r="J24" s="51">
        <f t="shared" si="7"/>
        <v>-49</v>
      </c>
      <c r="K24" s="48">
        <f>+'DAY9'!K42+'DAY10'!C24</f>
        <v>0</v>
      </c>
      <c r="L24" s="338">
        <f>+'DAY9'!L24+'DAY10'!D24</f>
        <v>0</v>
      </c>
      <c r="M24" s="50">
        <f>+'DAY9'!M24+'DAY10'!E24</f>
        <v>0</v>
      </c>
      <c r="N24" s="47">
        <f>+'DAY9'!N24+'DAY10'!F24</f>
        <v>0</v>
      </c>
      <c r="O24" s="209">
        <f>+'DAY9'!O24+'DAY10'!G24</f>
        <v>0</v>
      </c>
      <c r="P24" s="48">
        <f t="shared" si="8"/>
        <v>0</v>
      </c>
      <c r="Q24" s="338">
        <f t="shared" si="9"/>
        <v>0</v>
      </c>
      <c r="R24" s="50">
        <f t="shared" si="10"/>
        <v>0</v>
      </c>
      <c r="S24" s="47">
        <f t="shared" si="11"/>
        <v>0</v>
      </c>
      <c r="T24" s="209">
        <f t="shared" si="12"/>
        <v>0</v>
      </c>
      <c r="U24" s="52">
        <f t="shared" si="13"/>
        <v>0</v>
      </c>
    </row>
    <row r="25" spans="1:21" x14ac:dyDescent="0.25">
      <c r="A25" s="154"/>
      <c r="B25" s="47">
        <f>'DAY9'!H25</f>
        <v>0</v>
      </c>
      <c r="C25" s="48">
        <v>0</v>
      </c>
      <c r="D25" s="338">
        <v>0</v>
      </c>
      <c r="E25" s="50">
        <v>0</v>
      </c>
      <c r="F25" s="47">
        <v>0</v>
      </c>
      <c r="G25" s="209">
        <v>0</v>
      </c>
      <c r="H25" s="338">
        <f>+(Table112[[#This Row],[OPENING ]]+Table112[[#This Row],[RECEIPTS]]+Table112[[#This Row],[RETURNS]])-(Table112[[#This Row],[EXCHANGED]]+Table112[[#This Row],[SALES]]+Table112[[#This Row],[ISSUES]])</f>
        <v>0</v>
      </c>
      <c r="I25" s="48"/>
      <c r="J25" s="51">
        <f t="shared" si="0"/>
        <v>0</v>
      </c>
      <c r="K25" s="48">
        <f>+'DAY9'!K43+'DAY10'!C25</f>
        <v>0</v>
      </c>
      <c r="L25" s="338">
        <f>+'DAY9'!L25+'DAY10'!D25</f>
        <v>0</v>
      </c>
      <c r="M25" s="50">
        <f>+'DAY9'!M25+'DAY10'!E25</f>
        <v>0</v>
      </c>
      <c r="N25" s="47">
        <f>+'DAY9'!N25+'DAY10'!F25</f>
        <v>0</v>
      </c>
      <c r="O25" s="209">
        <f>+'DAY9'!O25+'DAY10'!G25</f>
        <v>0</v>
      </c>
      <c r="P25" s="48">
        <f t="shared" si="8"/>
        <v>0</v>
      </c>
      <c r="Q25" s="338">
        <f t="shared" si="9"/>
        <v>0</v>
      </c>
      <c r="R25" s="50">
        <f t="shared" si="10"/>
        <v>0</v>
      </c>
      <c r="S25" s="47">
        <f t="shared" si="11"/>
        <v>0</v>
      </c>
      <c r="T25" s="209">
        <f t="shared" si="12"/>
        <v>0</v>
      </c>
      <c r="U25" s="52">
        <f t="shared" si="13"/>
        <v>0</v>
      </c>
    </row>
    <row r="26" spans="1:21" x14ac:dyDescent="0.25">
      <c r="A26" s="312" t="s">
        <v>106</v>
      </c>
      <c r="B26" s="47">
        <f>'DAY9'!H26</f>
        <v>0</v>
      </c>
      <c r="C26" s="48">
        <v>0</v>
      </c>
      <c r="D26" s="338">
        <v>0</v>
      </c>
      <c r="E26" s="50">
        <v>0</v>
      </c>
      <c r="F26" s="47">
        <v>0</v>
      </c>
      <c r="G26" s="209">
        <v>0</v>
      </c>
      <c r="H26" s="338">
        <f>+(Table112[[#This Row],[OPENING ]]+Table112[[#This Row],[RECEIPTS]]+Table112[[#This Row],[RETURNS]])-(Table112[[#This Row],[EXCHANGED]]+Table112[[#This Row],[SALES]]+Table112[[#This Row],[ISSUES]])</f>
        <v>0</v>
      </c>
      <c r="I26" s="48"/>
      <c r="J26" s="76">
        <f t="shared" si="0"/>
        <v>0</v>
      </c>
      <c r="K26" s="48">
        <f>+'DAY9'!K44+'DAY10'!C26</f>
        <v>0</v>
      </c>
      <c r="L26" s="338">
        <f>+'DAY9'!L26+'DAY10'!D26</f>
        <v>0</v>
      </c>
      <c r="M26" s="50">
        <f>+'DAY9'!M26+'DAY10'!E26</f>
        <v>0</v>
      </c>
      <c r="N26" s="47">
        <f>+'DAY9'!N26+'DAY10'!F26</f>
        <v>0</v>
      </c>
      <c r="O26" s="209">
        <f>+'DAY9'!O26+'DAY10'!G26</f>
        <v>0</v>
      </c>
      <c r="P26" s="48">
        <f t="shared" si="8"/>
        <v>0</v>
      </c>
      <c r="Q26" s="338">
        <f t="shared" si="9"/>
        <v>0</v>
      </c>
      <c r="R26" s="50">
        <f t="shared" si="10"/>
        <v>0</v>
      </c>
      <c r="S26" s="47">
        <f t="shared" si="11"/>
        <v>0</v>
      </c>
      <c r="T26" s="209">
        <f t="shared" si="12"/>
        <v>0</v>
      </c>
      <c r="U26" s="52">
        <f t="shared" si="13"/>
        <v>0</v>
      </c>
    </row>
    <row r="27" spans="1:21" x14ac:dyDescent="0.25">
      <c r="A27" s="154" t="s">
        <v>61</v>
      </c>
      <c r="B27" s="47">
        <f>'DAY9'!H27</f>
        <v>506.2</v>
      </c>
      <c r="C27" s="48">
        <v>0</v>
      </c>
      <c r="D27" s="338">
        <v>0</v>
      </c>
      <c r="E27" s="50">
        <v>0</v>
      </c>
      <c r="F27" s="47">
        <v>0</v>
      </c>
      <c r="G27" s="209">
        <v>0</v>
      </c>
      <c r="H27" s="338">
        <f>+(Table112[[#This Row],[OPENING ]]+Table112[[#This Row],[RECEIPTS]]+Table112[[#This Row],[RETURNS]])-(Table112[[#This Row],[EXCHANGED]]+Table112[[#This Row],[SALES]]+Table112[[#This Row],[ISSUES]])</f>
        <v>506.2</v>
      </c>
      <c r="I27" s="48"/>
      <c r="J27" s="76">
        <f t="shared" ref="J27:J37" si="14">+I27-H27</f>
        <v>-506.2</v>
      </c>
      <c r="K27" s="48">
        <f>+'DAY9'!K45+'DAY10'!C27</f>
        <v>1034.9000000000001</v>
      </c>
      <c r="L27" s="338">
        <f>+'DAY9'!L27+'DAY10'!D27</f>
        <v>0</v>
      </c>
      <c r="M27" s="50">
        <f>+'DAY9'!M27+'DAY10'!E27</f>
        <v>0</v>
      </c>
      <c r="N27" s="47">
        <f>+'DAY9'!N27+'DAY10'!F27</f>
        <v>0</v>
      </c>
      <c r="O27" s="209">
        <f>+'DAY9'!O27+'DAY10'!G27</f>
        <v>0</v>
      </c>
      <c r="P27" s="48">
        <f t="shared" ref="P27:P37" si="15">+K27/10</f>
        <v>103.49000000000001</v>
      </c>
      <c r="Q27" s="338">
        <f t="shared" ref="Q27:Q37" si="16">+L27/10</f>
        <v>0</v>
      </c>
      <c r="R27" s="50">
        <f t="shared" ref="R27:R37" si="17">+M27/10</f>
        <v>0</v>
      </c>
      <c r="S27" s="47">
        <f t="shared" ref="S27:S37" si="18">+N27/10</f>
        <v>0</v>
      </c>
      <c r="T27" s="209">
        <f t="shared" ref="T27:T37" si="19">+O27/10</f>
        <v>0</v>
      </c>
      <c r="U27" s="52">
        <f t="shared" ref="U27:U37" si="20">IFERROR(+H27/(P27+Q27+R27+S27+T27),0)</f>
        <v>4.891293844815924</v>
      </c>
    </row>
    <row r="28" spans="1:21" x14ac:dyDescent="0.25">
      <c r="A28" s="53"/>
      <c r="B28" s="47">
        <f>'DAY9'!H28</f>
        <v>0</v>
      </c>
      <c r="C28" s="48">
        <v>0</v>
      </c>
      <c r="D28" s="338">
        <v>0</v>
      </c>
      <c r="E28" s="50">
        <v>0</v>
      </c>
      <c r="F28" s="47">
        <v>0</v>
      </c>
      <c r="G28" s="209">
        <v>0</v>
      </c>
      <c r="H28" s="338">
        <f>+(Table112[[#This Row],[OPENING ]]+Table112[[#This Row],[RECEIPTS]]+Table112[[#This Row],[RETURNS]])-(Table112[[#This Row],[EXCHANGED]]+Table112[[#This Row],[SALES]]+Table112[[#This Row],[ISSUES]])</f>
        <v>0</v>
      </c>
      <c r="I28" s="48"/>
      <c r="J28" s="76">
        <f t="shared" si="14"/>
        <v>0</v>
      </c>
      <c r="K28" s="48">
        <f>+'DAY9'!K46+'DAY10'!C28</f>
        <v>0</v>
      </c>
      <c r="L28" s="338">
        <f>+'DAY9'!L28+'DAY10'!D28</f>
        <v>0</v>
      </c>
      <c r="M28" s="50">
        <f>+'DAY9'!M28+'DAY10'!E28</f>
        <v>0</v>
      </c>
      <c r="N28" s="47">
        <f>+'DAY9'!N28+'DAY10'!F28</f>
        <v>0</v>
      </c>
      <c r="O28" s="209">
        <f>+'DAY9'!O28+'DAY10'!G28</f>
        <v>0</v>
      </c>
      <c r="P28" s="48">
        <f t="shared" si="15"/>
        <v>0</v>
      </c>
      <c r="Q28" s="338">
        <f t="shared" si="16"/>
        <v>0</v>
      </c>
      <c r="R28" s="50">
        <f t="shared" si="17"/>
        <v>0</v>
      </c>
      <c r="S28" s="47">
        <f t="shared" si="18"/>
        <v>0</v>
      </c>
      <c r="T28" s="209">
        <f t="shared" si="19"/>
        <v>0</v>
      </c>
      <c r="U28" s="52">
        <f t="shared" si="20"/>
        <v>0</v>
      </c>
    </row>
    <row r="29" spans="1:21" x14ac:dyDescent="0.25">
      <c r="A29" s="53"/>
      <c r="B29" s="47">
        <f>'DAY9'!H29</f>
        <v>254.5</v>
      </c>
      <c r="C29" s="48">
        <v>0</v>
      </c>
      <c r="D29" s="338">
        <v>0</v>
      </c>
      <c r="E29" s="50">
        <v>0</v>
      </c>
      <c r="F29" s="47">
        <v>0</v>
      </c>
      <c r="G29" s="209">
        <v>0</v>
      </c>
      <c r="H29" s="338">
        <f>+(Table112[[#This Row],[OPENING ]]+Table112[[#This Row],[RECEIPTS]]+Table112[[#This Row],[RETURNS]])-(Table112[[#This Row],[EXCHANGED]]+Table112[[#This Row],[SALES]]+Table112[[#This Row],[ISSUES]])</f>
        <v>254.5</v>
      </c>
      <c r="I29" s="48"/>
      <c r="J29" s="76">
        <f t="shared" si="14"/>
        <v>-254.5</v>
      </c>
      <c r="K29" s="48">
        <f>+'DAY9'!K47+'DAY10'!C29</f>
        <v>0</v>
      </c>
      <c r="L29" s="338">
        <f>+'DAY9'!L29+'DAY10'!D29</f>
        <v>0</v>
      </c>
      <c r="M29" s="50">
        <f>+'DAY9'!M29+'DAY10'!E29</f>
        <v>0</v>
      </c>
      <c r="N29" s="47">
        <f>+'DAY9'!N29+'DAY10'!F29</f>
        <v>0</v>
      </c>
      <c r="O29" s="209">
        <f>+'DAY9'!O29+'DAY10'!G29</f>
        <v>63.8</v>
      </c>
      <c r="P29" s="48">
        <f t="shared" si="15"/>
        <v>0</v>
      </c>
      <c r="Q29" s="338">
        <f t="shared" si="16"/>
        <v>0</v>
      </c>
      <c r="R29" s="50">
        <f t="shared" si="17"/>
        <v>0</v>
      </c>
      <c r="S29" s="47">
        <f t="shared" si="18"/>
        <v>0</v>
      </c>
      <c r="T29" s="209">
        <f t="shared" si="19"/>
        <v>6.38</v>
      </c>
      <c r="U29" s="52">
        <f t="shared" si="20"/>
        <v>39.890282131661444</v>
      </c>
    </row>
    <row r="30" spans="1:21" x14ac:dyDescent="0.25">
      <c r="A30" s="53"/>
      <c r="B30" s="47">
        <f>'DAY9'!H30</f>
        <v>0</v>
      </c>
      <c r="C30" s="48">
        <v>0</v>
      </c>
      <c r="D30" s="338">
        <v>0</v>
      </c>
      <c r="E30" s="50">
        <v>0</v>
      </c>
      <c r="F30" s="47">
        <v>0</v>
      </c>
      <c r="G30" s="209">
        <v>0</v>
      </c>
      <c r="H30" s="338">
        <f>+(Table112[[#This Row],[OPENING ]]+Table112[[#This Row],[RECEIPTS]]+Table112[[#This Row],[RETURNS]])-(Table112[[#This Row],[EXCHANGED]]+Table112[[#This Row],[SALES]]+Table112[[#This Row],[ISSUES]])</f>
        <v>0</v>
      </c>
      <c r="I30" s="48"/>
      <c r="J30" s="76">
        <f t="shared" si="14"/>
        <v>0</v>
      </c>
      <c r="K30" s="48">
        <f>+'DAY9'!K48+'DAY10'!C30</f>
        <v>0</v>
      </c>
      <c r="L30" s="338">
        <f>+'DAY9'!L30+'DAY10'!D30</f>
        <v>0</v>
      </c>
      <c r="M30" s="50">
        <f>+'DAY9'!M30+'DAY10'!E30</f>
        <v>0</v>
      </c>
      <c r="N30" s="47">
        <f>+'DAY9'!N30+'DAY10'!F30</f>
        <v>0</v>
      </c>
      <c r="O30" s="209">
        <f>+'DAY9'!O30+'DAY10'!G30</f>
        <v>0</v>
      </c>
      <c r="P30" s="48">
        <f t="shared" si="15"/>
        <v>0</v>
      </c>
      <c r="Q30" s="338">
        <f t="shared" si="16"/>
        <v>0</v>
      </c>
      <c r="R30" s="50">
        <f t="shared" si="17"/>
        <v>0</v>
      </c>
      <c r="S30" s="47">
        <f t="shared" si="18"/>
        <v>0</v>
      </c>
      <c r="T30" s="209">
        <f t="shared" si="19"/>
        <v>0</v>
      </c>
      <c r="U30" s="52">
        <f t="shared" si="20"/>
        <v>0</v>
      </c>
    </row>
    <row r="31" spans="1:21" x14ac:dyDescent="0.25">
      <c r="A31" s="53"/>
      <c r="B31" s="47">
        <f>'DAY9'!H31</f>
        <v>0</v>
      </c>
      <c r="C31" s="48">
        <v>0</v>
      </c>
      <c r="D31" s="338">
        <v>0</v>
      </c>
      <c r="E31" s="50">
        <v>0</v>
      </c>
      <c r="F31" s="47">
        <v>0</v>
      </c>
      <c r="G31" s="209">
        <v>0</v>
      </c>
      <c r="H31" s="338">
        <f>+(Table112[[#This Row],[OPENING ]]+Table112[[#This Row],[RECEIPTS]]+Table112[[#This Row],[RETURNS]])-(Table112[[#This Row],[EXCHANGED]]+Table112[[#This Row],[SALES]]+Table112[[#This Row],[ISSUES]])</f>
        <v>0</v>
      </c>
      <c r="I31" s="48"/>
      <c r="J31" s="76">
        <f t="shared" si="14"/>
        <v>0</v>
      </c>
      <c r="K31" s="48">
        <f>+'DAY9'!K49+'DAY10'!C31</f>
        <v>0</v>
      </c>
      <c r="L31" s="338">
        <f>+'DAY9'!L31+'DAY10'!D31</f>
        <v>0</v>
      </c>
      <c r="M31" s="50">
        <f>+'DAY9'!M31+'DAY10'!E31</f>
        <v>0</v>
      </c>
      <c r="N31" s="47">
        <f>+'DAY9'!N31+'DAY10'!F31</f>
        <v>0</v>
      </c>
      <c r="O31" s="209">
        <f>+'DAY9'!O31+'DAY10'!G31</f>
        <v>0</v>
      </c>
      <c r="P31" s="48">
        <f t="shared" si="15"/>
        <v>0</v>
      </c>
      <c r="Q31" s="338">
        <f t="shared" si="16"/>
        <v>0</v>
      </c>
      <c r="R31" s="50">
        <f t="shared" si="17"/>
        <v>0</v>
      </c>
      <c r="S31" s="47">
        <f t="shared" si="18"/>
        <v>0</v>
      </c>
      <c r="T31" s="209">
        <f t="shared" si="19"/>
        <v>0</v>
      </c>
      <c r="U31" s="52">
        <f t="shared" si="20"/>
        <v>0</v>
      </c>
    </row>
    <row r="32" spans="1:21" x14ac:dyDescent="0.25">
      <c r="A32" s="53"/>
      <c r="B32" s="47">
        <f>'DAY9'!H32</f>
        <v>0</v>
      </c>
      <c r="C32" s="48">
        <v>0</v>
      </c>
      <c r="D32" s="338">
        <v>0</v>
      </c>
      <c r="E32" s="50">
        <v>0</v>
      </c>
      <c r="F32" s="47">
        <v>0</v>
      </c>
      <c r="G32" s="209">
        <v>0</v>
      </c>
      <c r="H32" s="338">
        <f>+(Table112[[#This Row],[OPENING ]]+Table112[[#This Row],[RECEIPTS]]+Table112[[#This Row],[RETURNS]])-(Table112[[#This Row],[EXCHANGED]]+Table112[[#This Row],[SALES]]+Table112[[#This Row],[ISSUES]])</f>
        <v>0</v>
      </c>
      <c r="I32" s="48"/>
      <c r="J32" s="76">
        <f t="shared" si="14"/>
        <v>0</v>
      </c>
      <c r="K32" s="48">
        <f>+'DAY9'!K50+'DAY10'!C32</f>
        <v>0</v>
      </c>
      <c r="L32" s="338">
        <f>+'DAY9'!L32+'DAY10'!D32</f>
        <v>0</v>
      </c>
      <c r="M32" s="50">
        <f>+'DAY9'!M32+'DAY10'!E32</f>
        <v>0</v>
      </c>
      <c r="N32" s="47">
        <f>+'DAY9'!N32+'DAY10'!F32</f>
        <v>0</v>
      </c>
      <c r="O32" s="209">
        <f>+'DAY9'!O32+'DAY10'!G32</f>
        <v>0</v>
      </c>
      <c r="P32" s="48">
        <f t="shared" si="15"/>
        <v>0</v>
      </c>
      <c r="Q32" s="338">
        <f t="shared" si="16"/>
        <v>0</v>
      </c>
      <c r="R32" s="50">
        <f t="shared" si="17"/>
        <v>0</v>
      </c>
      <c r="S32" s="47">
        <f t="shared" si="18"/>
        <v>0</v>
      </c>
      <c r="T32" s="209">
        <f t="shared" si="19"/>
        <v>0</v>
      </c>
      <c r="U32" s="52">
        <f t="shared" si="20"/>
        <v>0</v>
      </c>
    </row>
    <row r="33" spans="1:21" x14ac:dyDescent="0.25">
      <c r="A33" s="53"/>
      <c r="B33" s="47">
        <f>'DAY9'!H33</f>
        <v>0</v>
      </c>
      <c r="C33" s="48">
        <v>0</v>
      </c>
      <c r="D33" s="338">
        <v>0</v>
      </c>
      <c r="E33" s="50">
        <v>0</v>
      </c>
      <c r="F33" s="47">
        <v>0</v>
      </c>
      <c r="G33" s="209">
        <v>0</v>
      </c>
      <c r="H33" s="338">
        <f>+(Table112[[#This Row],[OPENING ]]+Table112[[#This Row],[RECEIPTS]]+Table112[[#This Row],[RETURNS]])-(Table112[[#This Row],[EXCHANGED]]+Table112[[#This Row],[SALES]]+Table112[[#This Row],[ISSUES]])</f>
        <v>0</v>
      </c>
      <c r="I33" s="48"/>
      <c r="J33" s="76">
        <f t="shared" si="14"/>
        <v>0</v>
      </c>
      <c r="K33" s="48">
        <f>+'DAY9'!K51+'DAY10'!C33</f>
        <v>0</v>
      </c>
      <c r="L33" s="338">
        <f>+'DAY9'!L33+'DAY10'!D33</f>
        <v>0</v>
      </c>
      <c r="M33" s="50">
        <f>+'DAY9'!M33+'DAY10'!E33</f>
        <v>0</v>
      </c>
      <c r="N33" s="47">
        <f>+'DAY9'!N33+'DAY10'!F33</f>
        <v>0</v>
      </c>
      <c r="O33" s="209">
        <f>+'DAY9'!O33+'DAY10'!G33</f>
        <v>0</v>
      </c>
      <c r="P33" s="48">
        <f t="shared" si="15"/>
        <v>0</v>
      </c>
      <c r="Q33" s="338">
        <f t="shared" si="16"/>
        <v>0</v>
      </c>
      <c r="R33" s="50">
        <f t="shared" si="17"/>
        <v>0</v>
      </c>
      <c r="S33" s="47">
        <f t="shared" si="18"/>
        <v>0</v>
      </c>
      <c r="T33" s="209">
        <f t="shared" si="19"/>
        <v>0</v>
      </c>
      <c r="U33" s="52">
        <f t="shared" si="20"/>
        <v>0</v>
      </c>
    </row>
    <row r="34" spans="1:21" x14ac:dyDescent="0.25">
      <c r="A34" s="53"/>
      <c r="B34" s="47">
        <f>'DAY9'!H34</f>
        <v>58.1</v>
      </c>
      <c r="C34" s="48">
        <v>0</v>
      </c>
      <c r="D34" s="338">
        <v>0</v>
      </c>
      <c r="E34" s="50">
        <v>0</v>
      </c>
      <c r="F34" s="47">
        <v>0</v>
      </c>
      <c r="G34" s="209">
        <v>0</v>
      </c>
      <c r="H34" s="338">
        <f>+(Table112[[#This Row],[OPENING ]]+Table112[[#This Row],[RECEIPTS]]+Table112[[#This Row],[RETURNS]])-(Table112[[#This Row],[EXCHANGED]]+Table112[[#This Row],[SALES]]+Table112[[#This Row],[ISSUES]])</f>
        <v>58.1</v>
      </c>
      <c r="I34" s="48"/>
      <c r="J34" s="76">
        <f t="shared" si="14"/>
        <v>-58.1</v>
      </c>
      <c r="K34" s="48">
        <f>+'DAY9'!K52+'DAY10'!C34</f>
        <v>0</v>
      </c>
      <c r="L34" s="338">
        <f>+'DAY9'!L34+'DAY10'!D34</f>
        <v>0</v>
      </c>
      <c r="M34" s="50">
        <f>+'DAY9'!M34+'DAY10'!E34</f>
        <v>0</v>
      </c>
      <c r="N34" s="47">
        <f>+'DAY9'!N34+'DAY10'!F34</f>
        <v>0</v>
      </c>
      <c r="O34" s="209">
        <f>+'DAY9'!O34+'DAY10'!G34</f>
        <v>0</v>
      </c>
      <c r="P34" s="48">
        <f t="shared" si="15"/>
        <v>0</v>
      </c>
      <c r="Q34" s="338">
        <f t="shared" si="16"/>
        <v>0</v>
      </c>
      <c r="R34" s="50">
        <f t="shared" si="17"/>
        <v>0</v>
      </c>
      <c r="S34" s="47">
        <f t="shared" si="18"/>
        <v>0</v>
      </c>
      <c r="T34" s="209">
        <f t="shared" si="19"/>
        <v>0</v>
      </c>
      <c r="U34" s="52">
        <f t="shared" si="20"/>
        <v>0</v>
      </c>
    </row>
    <row r="35" spans="1:21" x14ac:dyDescent="0.25">
      <c r="A35" s="53"/>
      <c r="B35" s="47">
        <f>'DAY9'!H35</f>
        <v>0</v>
      </c>
      <c r="C35" s="48">
        <v>0</v>
      </c>
      <c r="D35" s="338">
        <v>0</v>
      </c>
      <c r="E35" s="50">
        <v>0</v>
      </c>
      <c r="F35" s="47">
        <v>0</v>
      </c>
      <c r="G35" s="209">
        <v>0</v>
      </c>
      <c r="H35" s="338">
        <f>+(Table112[[#This Row],[OPENING ]]+Table112[[#This Row],[RECEIPTS]]+Table112[[#This Row],[RETURNS]])-(Table112[[#This Row],[EXCHANGED]]+Table112[[#This Row],[SALES]]+Table112[[#This Row],[ISSUES]])</f>
        <v>0</v>
      </c>
      <c r="I35" s="48"/>
      <c r="J35" s="76">
        <f t="shared" si="14"/>
        <v>0</v>
      </c>
      <c r="K35" s="48">
        <f>+'DAY9'!K53+'DAY10'!C35</f>
        <v>0</v>
      </c>
      <c r="L35" s="338">
        <f>+'DAY9'!L35+'DAY10'!D35</f>
        <v>0</v>
      </c>
      <c r="M35" s="50">
        <f>+'DAY9'!M35+'DAY10'!E35</f>
        <v>0</v>
      </c>
      <c r="N35" s="47">
        <f>+'DAY9'!N35+'DAY10'!F35</f>
        <v>0</v>
      </c>
      <c r="O35" s="209">
        <f>+'DAY9'!O35+'DAY10'!G35</f>
        <v>0</v>
      </c>
      <c r="P35" s="48">
        <f t="shared" si="15"/>
        <v>0</v>
      </c>
      <c r="Q35" s="338">
        <f t="shared" si="16"/>
        <v>0</v>
      </c>
      <c r="R35" s="50">
        <f t="shared" si="17"/>
        <v>0</v>
      </c>
      <c r="S35" s="47">
        <f t="shared" si="18"/>
        <v>0</v>
      </c>
      <c r="T35" s="209">
        <f t="shared" si="19"/>
        <v>0</v>
      </c>
      <c r="U35" s="52">
        <f t="shared" si="20"/>
        <v>0</v>
      </c>
    </row>
    <row r="36" spans="1:21" x14ac:dyDescent="0.25">
      <c r="A36" s="53"/>
      <c r="B36" s="47">
        <f>'DAY9'!H36</f>
        <v>31.35</v>
      </c>
      <c r="C36" s="48">
        <v>0</v>
      </c>
      <c r="D36" s="338">
        <v>0</v>
      </c>
      <c r="E36" s="50">
        <v>0</v>
      </c>
      <c r="F36" s="47">
        <v>0</v>
      </c>
      <c r="G36" s="209">
        <v>0</v>
      </c>
      <c r="H36" s="338">
        <f>+(Table112[[#This Row],[OPENING ]]+Table112[[#This Row],[RECEIPTS]]+Table112[[#This Row],[RETURNS]])-(Table112[[#This Row],[EXCHANGED]]+Table112[[#This Row],[SALES]]+Table112[[#This Row],[ISSUES]])</f>
        <v>31.35</v>
      </c>
      <c r="I36" s="48"/>
      <c r="J36" s="76">
        <f t="shared" si="14"/>
        <v>-31.35</v>
      </c>
      <c r="K36" s="48">
        <f>+'DAY9'!K54+'DAY10'!C36</f>
        <v>0</v>
      </c>
      <c r="L36" s="338">
        <f>+'DAY9'!L36+'DAY10'!D36</f>
        <v>0</v>
      </c>
      <c r="M36" s="50">
        <f>+'DAY9'!M36+'DAY10'!E36</f>
        <v>0</v>
      </c>
      <c r="N36" s="47">
        <f>+'DAY9'!N36+'DAY10'!F36</f>
        <v>0</v>
      </c>
      <c r="O36" s="209">
        <f>+'DAY9'!O36+'DAY10'!G36</f>
        <v>0</v>
      </c>
      <c r="P36" s="48">
        <f t="shared" si="15"/>
        <v>0</v>
      </c>
      <c r="Q36" s="338">
        <f t="shared" si="16"/>
        <v>0</v>
      </c>
      <c r="R36" s="50">
        <f t="shared" si="17"/>
        <v>0</v>
      </c>
      <c r="S36" s="47">
        <f t="shared" si="18"/>
        <v>0</v>
      </c>
      <c r="T36" s="209">
        <f t="shared" si="19"/>
        <v>0</v>
      </c>
      <c r="U36" s="52">
        <f t="shared" si="20"/>
        <v>0</v>
      </c>
    </row>
    <row r="37" spans="1:21" ht="15.75" thickBot="1" x14ac:dyDescent="0.3">
      <c r="A37" s="53"/>
      <c r="B37" s="47">
        <f>'DAY9'!H37</f>
        <v>0</v>
      </c>
      <c r="C37" s="48">
        <v>0</v>
      </c>
      <c r="D37" s="338">
        <v>0</v>
      </c>
      <c r="E37" s="50">
        <v>0</v>
      </c>
      <c r="F37" s="47">
        <v>0</v>
      </c>
      <c r="G37" s="209">
        <v>0</v>
      </c>
      <c r="H37" s="338">
        <f>+(Table112[[#This Row],[OPENING ]]+Table112[[#This Row],[RECEIPTS]]+Table112[[#This Row],[RETURNS]])-(Table112[[#This Row],[EXCHANGED]]+Table112[[#This Row],[SALES]]+Table112[[#This Row],[ISSUES]])</f>
        <v>0</v>
      </c>
      <c r="I37" s="48"/>
      <c r="J37" s="76">
        <f t="shared" si="14"/>
        <v>0</v>
      </c>
      <c r="K37" s="48">
        <f>+'DAY9'!K55+'DAY10'!C37</f>
        <v>0</v>
      </c>
      <c r="L37" s="338">
        <f>+'DAY9'!L37+'DAY10'!D37</f>
        <v>0</v>
      </c>
      <c r="M37" s="50">
        <f>+'DAY9'!M37+'DAY10'!E37</f>
        <v>0</v>
      </c>
      <c r="N37" s="47">
        <f>+'DAY9'!N37+'DAY10'!F37</f>
        <v>0</v>
      </c>
      <c r="O37" s="209">
        <f>+'DAY9'!O37+'DAY10'!G37</f>
        <v>0</v>
      </c>
      <c r="P37" s="48">
        <f t="shared" si="15"/>
        <v>0</v>
      </c>
      <c r="Q37" s="338">
        <f t="shared" si="16"/>
        <v>0</v>
      </c>
      <c r="R37" s="50">
        <f t="shared" si="17"/>
        <v>0</v>
      </c>
      <c r="S37" s="47">
        <f t="shared" si="18"/>
        <v>0</v>
      </c>
      <c r="T37" s="209">
        <f t="shared" si="19"/>
        <v>0</v>
      </c>
      <c r="U37" s="52">
        <f t="shared" si="20"/>
        <v>0</v>
      </c>
    </row>
    <row r="38" spans="1:21" ht="17.25" thickBot="1" x14ac:dyDescent="0.35">
      <c r="A38" s="85" t="s">
        <v>29</v>
      </c>
      <c r="B38" s="86">
        <f>SUM(B5:B37)</f>
        <v>1512.2499999999998</v>
      </c>
      <c r="C38" s="87">
        <f t="shared" ref="C38:U38" si="21">SUM(C5:C37)</f>
        <v>0</v>
      </c>
      <c r="D38" s="339">
        <f t="shared" si="21"/>
        <v>0</v>
      </c>
      <c r="E38" s="89">
        <f t="shared" si="21"/>
        <v>0</v>
      </c>
      <c r="F38" s="86">
        <f t="shared" si="21"/>
        <v>0</v>
      </c>
      <c r="G38" s="213">
        <f t="shared" si="21"/>
        <v>0</v>
      </c>
      <c r="H38" s="339">
        <f t="shared" si="21"/>
        <v>1512.2499999999998</v>
      </c>
      <c r="I38" s="87"/>
      <c r="J38" s="86">
        <f t="shared" si="21"/>
        <v>-1512.2499999999998</v>
      </c>
      <c r="K38" s="87">
        <f t="shared" si="21"/>
        <v>3104.7000000000003</v>
      </c>
      <c r="L38" s="339">
        <f t="shared" si="21"/>
        <v>0</v>
      </c>
      <c r="M38" s="89">
        <f t="shared" si="21"/>
        <v>0</v>
      </c>
      <c r="N38" s="86">
        <f t="shared" si="21"/>
        <v>0</v>
      </c>
      <c r="O38" s="213">
        <f t="shared" si="21"/>
        <v>63.8</v>
      </c>
      <c r="P38" s="87">
        <f t="shared" si="21"/>
        <v>310.47000000000003</v>
      </c>
      <c r="Q38" s="339">
        <f t="shared" si="21"/>
        <v>0</v>
      </c>
      <c r="R38" s="89">
        <f t="shared" si="21"/>
        <v>0</v>
      </c>
      <c r="S38" s="86">
        <f t="shared" si="21"/>
        <v>0</v>
      </c>
      <c r="T38" s="213">
        <f t="shared" si="21"/>
        <v>6.38</v>
      </c>
      <c r="U38" s="89">
        <f t="shared" si="21"/>
        <v>45.885547374680094</v>
      </c>
    </row>
    <row r="39" spans="1:21" ht="19.5" x14ac:dyDescent="0.35">
      <c r="A39" s="173" t="s">
        <v>60</v>
      </c>
      <c r="B39" s="79"/>
      <c r="C39" s="80"/>
      <c r="D39" s="340"/>
      <c r="E39" s="82"/>
      <c r="F39" s="79"/>
      <c r="G39" s="212"/>
      <c r="H39" s="340"/>
      <c r="I39" s="80"/>
      <c r="J39" s="83"/>
      <c r="K39" s="80"/>
      <c r="L39" s="340"/>
      <c r="M39" s="82"/>
      <c r="N39" s="79"/>
      <c r="O39" s="212"/>
      <c r="P39" s="80"/>
      <c r="Q39" s="340"/>
      <c r="R39" s="82"/>
      <c r="S39" s="79"/>
      <c r="T39" s="212"/>
      <c r="U39" s="84"/>
    </row>
    <row r="40" spans="1:21" x14ac:dyDescent="0.25">
      <c r="A40" s="55" t="s">
        <v>36</v>
      </c>
      <c r="B40" s="47"/>
      <c r="C40" s="48"/>
      <c r="D40" s="338"/>
      <c r="E40" s="50"/>
      <c r="F40" s="47"/>
      <c r="G40" s="209"/>
      <c r="H40" s="338"/>
      <c r="I40" s="48"/>
      <c r="J40" s="51"/>
      <c r="K40" s="48"/>
      <c r="L40" s="338"/>
      <c r="M40" s="50"/>
      <c r="N40" s="47"/>
      <c r="O40" s="209"/>
      <c r="P40" s="48"/>
      <c r="Q40" s="338"/>
      <c r="R40" s="50"/>
      <c r="S40" s="47"/>
      <c r="T40" s="209"/>
      <c r="U40" s="54"/>
    </row>
    <row r="41" spans="1:21" x14ac:dyDescent="0.25">
      <c r="A41" s="154" t="s">
        <v>46</v>
      </c>
      <c r="B41" s="47">
        <f>'DAY9'!H41</f>
        <v>452.6</v>
      </c>
      <c r="C41" s="48">
        <v>0</v>
      </c>
      <c r="D41" s="338">
        <v>0</v>
      </c>
      <c r="E41" s="50">
        <v>0</v>
      </c>
      <c r="F41" s="47">
        <v>0</v>
      </c>
      <c r="G41" s="209">
        <v>0</v>
      </c>
      <c r="H41" s="338">
        <f>+(Table112[[#This Row],[OPENING ]]+Table112[[#This Row],[RECEIPTS]]+Table112[[#This Row],[RETURNS]])-(Table112[[#This Row],[EXCHANGED]]+Table112[[#This Row],[SALES]]+Table112[[#This Row],[ISSUES]])</f>
        <v>452.6</v>
      </c>
      <c r="I41" s="48"/>
      <c r="J41" s="51">
        <f t="shared" si="0"/>
        <v>-452.6</v>
      </c>
      <c r="K41" s="48">
        <f>+'DAY9'!K41+'DAY10'!C41</f>
        <v>0</v>
      </c>
      <c r="L41" s="338">
        <f>+'DAY9'!L41+'DAY10'!D41</f>
        <v>0</v>
      </c>
      <c r="M41" s="50">
        <f>+'DAY9'!M41+'DAY10'!E41</f>
        <v>0</v>
      </c>
      <c r="N41" s="47">
        <f>+'DAY9'!N41+'DAY10'!F41</f>
        <v>0</v>
      </c>
      <c r="O41" s="209">
        <f>+'DAY9'!O41+'DAY10'!G41</f>
        <v>0</v>
      </c>
      <c r="P41" s="48">
        <f t="shared" ref="P41" si="22">+K41/10</f>
        <v>0</v>
      </c>
      <c r="Q41" s="338">
        <f t="shared" ref="Q41" si="23">+L41/10</f>
        <v>0</v>
      </c>
      <c r="R41" s="50">
        <f t="shared" ref="R41" si="24">+M41/10</f>
        <v>0</v>
      </c>
      <c r="S41" s="47">
        <f t="shared" ref="S41" si="25">+N41/10</f>
        <v>0</v>
      </c>
      <c r="T41" s="209">
        <f t="shared" ref="T41" si="26">+O41/10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'DAY9'!H42</f>
        <v>555.6</v>
      </c>
      <c r="C42" s="48">
        <v>0</v>
      </c>
      <c r="D42" s="338">
        <v>0</v>
      </c>
      <c r="E42" s="50">
        <v>0</v>
      </c>
      <c r="F42" s="47">
        <v>0</v>
      </c>
      <c r="G42" s="209">
        <v>0</v>
      </c>
      <c r="H42" s="338">
        <f>+(Table112[[#This Row],[OPENING ]]+Table112[[#This Row],[RECEIPTS]]+Table112[[#This Row],[RETURNS]])-(Table112[[#This Row],[EXCHANGED]]+Table112[[#This Row],[SALES]]+Table112[[#This Row],[ISSUES]])</f>
        <v>555.6</v>
      </c>
      <c r="I42" s="48"/>
      <c r="J42" s="51">
        <f t="shared" si="0"/>
        <v>-555.6</v>
      </c>
      <c r="K42" s="48">
        <f>+'DAY9'!K42+'DAY10'!C42</f>
        <v>0</v>
      </c>
      <c r="L42" s="338">
        <f>+'DAY9'!L42+'DAY10'!D42</f>
        <v>0</v>
      </c>
      <c r="M42" s="50">
        <f>+'DAY9'!M42+'DAY10'!E42</f>
        <v>0</v>
      </c>
      <c r="N42" s="47">
        <f>+'DAY9'!N42+'DAY10'!F42</f>
        <v>0</v>
      </c>
      <c r="O42" s="209">
        <f>+'DAY9'!O42+'DAY10'!G42</f>
        <v>0</v>
      </c>
      <c r="P42" s="48">
        <f t="shared" ref="P42:P57" si="27">+K42/10</f>
        <v>0</v>
      </c>
      <c r="Q42" s="338">
        <f t="shared" ref="Q42:Q57" si="28">+L42/10</f>
        <v>0</v>
      </c>
      <c r="R42" s="50">
        <f t="shared" ref="R42:R57" si="29">+M42/10</f>
        <v>0</v>
      </c>
      <c r="S42" s="47">
        <f t="shared" ref="S42:S57" si="30">+N42/10</f>
        <v>0</v>
      </c>
      <c r="T42" s="209">
        <f t="shared" ref="T42:T57" si="31">+O42/10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'DAY9'!H43</f>
        <v>0</v>
      </c>
      <c r="C43" s="48">
        <v>0</v>
      </c>
      <c r="D43" s="338">
        <v>0</v>
      </c>
      <c r="E43" s="50">
        <v>0</v>
      </c>
      <c r="F43" s="47">
        <v>0</v>
      </c>
      <c r="G43" s="209">
        <v>0</v>
      </c>
      <c r="H43" s="338">
        <f>+(Table112[[#This Row],[OPENING ]]+Table112[[#This Row],[RECEIPTS]]+Table112[[#This Row],[RETURNS]])-(Table112[[#This Row],[EXCHANGED]]+Table112[[#This Row],[SALES]]+Table112[[#This Row],[ISSUES]])</f>
        <v>0</v>
      </c>
      <c r="I43" s="48"/>
      <c r="J43" s="51">
        <f t="shared" si="0"/>
        <v>0</v>
      </c>
      <c r="K43" s="48">
        <f>+'DAY9'!K43+'DAY10'!C43</f>
        <v>0</v>
      </c>
      <c r="L43" s="338">
        <f>+'DAY9'!L43+'DAY10'!D43</f>
        <v>0</v>
      </c>
      <c r="M43" s="50">
        <f>+'DAY9'!M43+'DAY10'!E43</f>
        <v>0</v>
      </c>
      <c r="N43" s="47">
        <f>+'DAY9'!N43+'DAY10'!F43</f>
        <v>0</v>
      </c>
      <c r="O43" s="209">
        <f>+'DAY9'!O43+'DAY10'!G43</f>
        <v>0</v>
      </c>
      <c r="P43" s="48">
        <f t="shared" si="27"/>
        <v>0</v>
      </c>
      <c r="Q43" s="338">
        <f t="shared" si="28"/>
        <v>0</v>
      </c>
      <c r="R43" s="50">
        <f t="shared" si="29"/>
        <v>0</v>
      </c>
      <c r="S43" s="47">
        <f t="shared" si="30"/>
        <v>0</v>
      </c>
      <c r="T43" s="209">
        <f t="shared" si="31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'DAY9'!H44</f>
        <v>0</v>
      </c>
      <c r="C44" s="48">
        <v>0</v>
      </c>
      <c r="D44" s="338">
        <v>0</v>
      </c>
      <c r="E44" s="50">
        <v>0</v>
      </c>
      <c r="F44" s="47">
        <v>0</v>
      </c>
      <c r="G44" s="209">
        <v>0</v>
      </c>
      <c r="H44" s="338">
        <f>+(Table112[[#This Row],[OPENING ]]+Table112[[#This Row],[RECEIPTS]]+Table112[[#This Row],[RETURNS]])-(Table112[[#This Row],[EXCHANGED]]+Table112[[#This Row],[SALES]]+Table112[[#This Row],[ISSUES]])</f>
        <v>0</v>
      </c>
      <c r="I44" s="48"/>
      <c r="J44" s="51">
        <f t="shared" si="0"/>
        <v>0</v>
      </c>
      <c r="K44" s="48">
        <f>+'DAY9'!K44+'DAY10'!C44</f>
        <v>0</v>
      </c>
      <c r="L44" s="338">
        <f>+'DAY9'!L44+'DAY10'!D44</f>
        <v>0</v>
      </c>
      <c r="M44" s="50">
        <f>+'DAY9'!M44+'DAY10'!E44</f>
        <v>0</v>
      </c>
      <c r="N44" s="47">
        <f>+'DAY9'!N44+'DAY10'!F44</f>
        <v>0</v>
      </c>
      <c r="O44" s="209">
        <f>+'DAY9'!O44+'DAY10'!G44</f>
        <v>0</v>
      </c>
      <c r="P44" s="48">
        <f t="shared" si="27"/>
        <v>0</v>
      </c>
      <c r="Q44" s="338">
        <f t="shared" si="28"/>
        <v>0</v>
      </c>
      <c r="R44" s="50">
        <f t="shared" si="29"/>
        <v>0</v>
      </c>
      <c r="S44" s="47">
        <f t="shared" si="30"/>
        <v>0</v>
      </c>
      <c r="T44" s="209">
        <f t="shared" si="31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'DAY9'!H45</f>
        <v>320.29999999999995</v>
      </c>
      <c r="C45" s="48">
        <v>0</v>
      </c>
      <c r="D45" s="338">
        <v>0</v>
      </c>
      <c r="E45" s="50">
        <v>0</v>
      </c>
      <c r="F45" s="47">
        <v>0</v>
      </c>
      <c r="G45" s="209">
        <v>0</v>
      </c>
      <c r="H45" s="338">
        <f>+(Table112[[#This Row],[OPENING ]]+Table112[[#This Row],[RECEIPTS]]+Table112[[#This Row],[RETURNS]])-(Table112[[#This Row],[EXCHANGED]]+Table112[[#This Row],[SALES]]+Table112[[#This Row],[ISSUES]])</f>
        <v>320.29999999999995</v>
      </c>
      <c r="I45" s="48"/>
      <c r="J45" s="51">
        <f t="shared" si="0"/>
        <v>-320.29999999999995</v>
      </c>
      <c r="K45" s="48">
        <f>+'DAY9'!K45+'DAY10'!C45</f>
        <v>1034.9000000000001</v>
      </c>
      <c r="L45" s="338">
        <f>+'DAY9'!L45+'DAY10'!D45</f>
        <v>0</v>
      </c>
      <c r="M45" s="50">
        <f>+'DAY9'!M45+'DAY10'!E45</f>
        <v>0</v>
      </c>
      <c r="N45" s="47">
        <f>+'DAY9'!N45+'DAY10'!F45</f>
        <v>0</v>
      </c>
      <c r="O45" s="209">
        <f>+'DAY9'!O45+'DAY10'!G45</f>
        <v>795.90000000000009</v>
      </c>
      <c r="P45" s="48">
        <f t="shared" si="27"/>
        <v>103.49000000000001</v>
      </c>
      <c r="Q45" s="338">
        <f t="shared" si="28"/>
        <v>0</v>
      </c>
      <c r="R45" s="50">
        <f t="shared" si="29"/>
        <v>0</v>
      </c>
      <c r="S45" s="47">
        <f t="shared" si="30"/>
        <v>0</v>
      </c>
      <c r="T45" s="209">
        <f t="shared" si="31"/>
        <v>79.59</v>
      </c>
      <c r="U45" s="54">
        <f t="shared" si="1"/>
        <v>1.7495084116233337</v>
      </c>
    </row>
    <row r="46" spans="1:21" x14ac:dyDescent="0.25">
      <c r="A46" s="154" t="s">
        <v>111</v>
      </c>
      <c r="B46" s="47">
        <f>'DAY9'!H46</f>
        <v>122.2</v>
      </c>
      <c r="C46" s="48">
        <v>0</v>
      </c>
      <c r="D46" s="338">
        <v>0</v>
      </c>
      <c r="E46" s="50">
        <v>0</v>
      </c>
      <c r="F46" s="47">
        <v>0</v>
      </c>
      <c r="G46" s="209">
        <v>0</v>
      </c>
      <c r="H46" s="338">
        <f>+(Table112[[#This Row],[OPENING ]]+Table112[[#This Row],[RECEIPTS]]+Table112[[#This Row],[RETURNS]])-(Table112[[#This Row],[EXCHANGED]]+Table112[[#This Row],[SALES]]+Table112[[#This Row],[ISSUES]])</f>
        <v>122.2</v>
      </c>
      <c r="I46" s="48"/>
      <c r="J46" s="51">
        <f t="shared" si="0"/>
        <v>-122.2</v>
      </c>
      <c r="K46" s="48">
        <f>+'DAY9'!K46+'DAY10'!C46</f>
        <v>0</v>
      </c>
      <c r="L46" s="338">
        <f>+'DAY9'!L46+'DAY10'!D46</f>
        <v>0</v>
      </c>
      <c r="M46" s="50">
        <f>+'DAY9'!M46+'DAY10'!E46</f>
        <v>0</v>
      </c>
      <c r="N46" s="47">
        <f>+'DAY9'!N46+'DAY10'!F46</f>
        <v>0</v>
      </c>
      <c r="O46" s="209">
        <f>+'DAY9'!O46+'DAY10'!G46</f>
        <v>0</v>
      </c>
      <c r="P46" s="48">
        <f t="shared" si="27"/>
        <v>0</v>
      </c>
      <c r="Q46" s="338">
        <f t="shared" si="28"/>
        <v>0</v>
      </c>
      <c r="R46" s="50">
        <f t="shared" si="29"/>
        <v>0</v>
      </c>
      <c r="S46" s="47">
        <f t="shared" si="30"/>
        <v>0</v>
      </c>
      <c r="T46" s="209">
        <f t="shared" si="31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'DAY9'!H47</f>
        <v>0</v>
      </c>
      <c r="C47" s="48">
        <v>0</v>
      </c>
      <c r="D47" s="338">
        <v>0</v>
      </c>
      <c r="E47" s="50">
        <v>0</v>
      </c>
      <c r="F47" s="47">
        <v>0</v>
      </c>
      <c r="G47" s="209">
        <v>0</v>
      </c>
      <c r="H47" s="338">
        <f>+(Table112[[#This Row],[OPENING ]]+Table112[[#This Row],[RECEIPTS]]+Table112[[#This Row],[RETURNS]])-(Table112[[#This Row],[EXCHANGED]]+Table112[[#This Row],[SALES]]+Table112[[#This Row],[ISSUES]])</f>
        <v>0</v>
      </c>
      <c r="I47" s="48"/>
      <c r="J47" s="51">
        <f t="shared" si="0"/>
        <v>0</v>
      </c>
      <c r="K47" s="48">
        <f>+'DAY9'!K47+'DAY10'!C47</f>
        <v>0</v>
      </c>
      <c r="L47" s="338">
        <f>+'DAY9'!L47+'DAY10'!D47</f>
        <v>0</v>
      </c>
      <c r="M47" s="50">
        <f>+'DAY9'!M47+'DAY10'!E47</f>
        <v>0</v>
      </c>
      <c r="N47" s="47">
        <f>+'DAY9'!N47+'DAY10'!F47</f>
        <v>0</v>
      </c>
      <c r="O47" s="209">
        <f>+'DAY9'!O47+'DAY10'!G47</f>
        <v>0</v>
      </c>
      <c r="P47" s="48">
        <f t="shared" si="27"/>
        <v>0</v>
      </c>
      <c r="Q47" s="338">
        <f t="shared" si="28"/>
        <v>0</v>
      </c>
      <c r="R47" s="50">
        <f t="shared" si="29"/>
        <v>0</v>
      </c>
      <c r="S47" s="47">
        <f t="shared" si="30"/>
        <v>0</v>
      </c>
      <c r="T47" s="209">
        <f t="shared" si="31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'DAY9'!H48</f>
        <v>7</v>
      </c>
      <c r="C48" s="48">
        <v>0</v>
      </c>
      <c r="D48" s="338">
        <v>0</v>
      </c>
      <c r="E48" s="50">
        <v>0</v>
      </c>
      <c r="F48" s="47">
        <v>0</v>
      </c>
      <c r="G48" s="209">
        <v>0</v>
      </c>
      <c r="H48" s="338">
        <f>+(Table112[[#This Row],[OPENING ]]+Table112[[#This Row],[RECEIPTS]]+Table112[[#This Row],[RETURNS]])-(Table112[[#This Row],[EXCHANGED]]+Table112[[#This Row],[SALES]]+Table112[[#This Row],[ISSUES]])</f>
        <v>7</v>
      </c>
      <c r="I48" s="48"/>
      <c r="J48" s="51">
        <f t="shared" si="0"/>
        <v>-7</v>
      </c>
      <c r="K48" s="48">
        <f>+'DAY9'!K48+'DAY10'!C48</f>
        <v>0</v>
      </c>
      <c r="L48" s="338">
        <f>+'DAY9'!L48+'DAY10'!D48</f>
        <v>0</v>
      </c>
      <c r="M48" s="50">
        <f>+'DAY9'!M48+'DAY10'!E48</f>
        <v>0</v>
      </c>
      <c r="N48" s="47">
        <f>+'DAY9'!N48+'DAY10'!F48</f>
        <v>0</v>
      </c>
      <c r="O48" s="209">
        <f>+'DAY9'!O48+'DAY10'!G48</f>
        <v>0</v>
      </c>
      <c r="P48" s="48">
        <f t="shared" si="27"/>
        <v>0</v>
      </c>
      <c r="Q48" s="338">
        <f t="shared" si="28"/>
        <v>0</v>
      </c>
      <c r="R48" s="50">
        <f t="shared" si="29"/>
        <v>0</v>
      </c>
      <c r="S48" s="47">
        <f t="shared" si="30"/>
        <v>0</v>
      </c>
      <c r="T48" s="209">
        <f t="shared" si="31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'DAY9'!H49</f>
        <v>17.3</v>
      </c>
      <c r="C49" s="48">
        <v>0</v>
      </c>
      <c r="D49" s="338">
        <v>0</v>
      </c>
      <c r="E49" s="50">
        <v>0</v>
      </c>
      <c r="F49" s="47">
        <v>0</v>
      </c>
      <c r="G49" s="209">
        <v>0</v>
      </c>
      <c r="H49" s="338">
        <f>+(Table112[[#This Row],[OPENING ]]+Table112[[#This Row],[RECEIPTS]]+Table112[[#This Row],[RETURNS]])-(Table112[[#This Row],[EXCHANGED]]+Table112[[#This Row],[SALES]]+Table112[[#This Row],[ISSUES]])</f>
        <v>17.3</v>
      </c>
      <c r="I49" s="48"/>
      <c r="J49" s="51">
        <f t="shared" si="0"/>
        <v>-17.3</v>
      </c>
      <c r="K49" s="48">
        <f>+'DAY9'!K49+'DAY10'!C49</f>
        <v>0</v>
      </c>
      <c r="L49" s="338">
        <f>+'DAY9'!L49+'DAY10'!D49</f>
        <v>0</v>
      </c>
      <c r="M49" s="50">
        <f>+'DAY9'!M49+'DAY10'!E49</f>
        <v>0</v>
      </c>
      <c r="N49" s="47">
        <f>+'DAY9'!N49+'DAY10'!F49</f>
        <v>0</v>
      </c>
      <c r="O49" s="209">
        <f>+'DAY9'!O49+'DAY10'!G49</f>
        <v>0</v>
      </c>
      <c r="P49" s="48">
        <f t="shared" si="27"/>
        <v>0</v>
      </c>
      <c r="Q49" s="338">
        <f t="shared" si="28"/>
        <v>0</v>
      </c>
      <c r="R49" s="50">
        <f t="shared" si="29"/>
        <v>0</v>
      </c>
      <c r="S49" s="47">
        <f t="shared" si="30"/>
        <v>0</v>
      </c>
      <c r="T49" s="209">
        <f t="shared" si="31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'DAY9'!H50</f>
        <v>400.5</v>
      </c>
      <c r="C50" s="48">
        <v>0</v>
      </c>
      <c r="D50" s="338">
        <v>0</v>
      </c>
      <c r="E50" s="50">
        <v>0</v>
      </c>
      <c r="F50" s="47">
        <v>0</v>
      </c>
      <c r="G50" s="209">
        <v>0</v>
      </c>
      <c r="H50" s="338">
        <f>+(Table112[[#This Row],[OPENING ]]+Table112[[#This Row],[RECEIPTS]]+Table112[[#This Row],[RETURNS]])-(Table112[[#This Row],[EXCHANGED]]+Table112[[#This Row],[SALES]]+Table112[[#This Row],[ISSUES]])</f>
        <v>400.5</v>
      </c>
      <c r="I50" s="48"/>
      <c r="J50" s="51">
        <f t="shared" si="0"/>
        <v>-400.5</v>
      </c>
      <c r="K50" s="48">
        <f>+'DAY9'!K50+'DAY10'!C50</f>
        <v>0</v>
      </c>
      <c r="L50" s="338">
        <f>+'DAY9'!L50+'DAY10'!D50</f>
        <v>0</v>
      </c>
      <c r="M50" s="50">
        <f>+'DAY9'!M50+'DAY10'!E50</f>
        <v>0</v>
      </c>
      <c r="N50" s="47">
        <f>+'DAY9'!N50+'DAY10'!F50</f>
        <v>0</v>
      </c>
      <c r="O50" s="209">
        <f>+'DAY9'!O50+'DAY10'!G50</f>
        <v>140</v>
      </c>
      <c r="P50" s="48">
        <f t="shared" si="27"/>
        <v>0</v>
      </c>
      <c r="Q50" s="338">
        <f t="shared" si="28"/>
        <v>0</v>
      </c>
      <c r="R50" s="50">
        <f t="shared" si="29"/>
        <v>0</v>
      </c>
      <c r="S50" s="47">
        <f t="shared" si="30"/>
        <v>0</v>
      </c>
      <c r="T50" s="209">
        <f t="shared" si="31"/>
        <v>14</v>
      </c>
      <c r="U50" s="54">
        <f t="shared" si="1"/>
        <v>28.607142857142858</v>
      </c>
    </row>
    <row r="51" spans="1:21" x14ac:dyDescent="0.25">
      <c r="A51" s="154" t="s">
        <v>79</v>
      </c>
      <c r="B51" s="47">
        <f>'DAY9'!H51</f>
        <v>0</v>
      </c>
      <c r="C51" s="48">
        <v>0</v>
      </c>
      <c r="D51" s="338">
        <v>0</v>
      </c>
      <c r="E51" s="50">
        <v>0</v>
      </c>
      <c r="F51" s="47">
        <v>0</v>
      </c>
      <c r="G51" s="209">
        <v>0</v>
      </c>
      <c r="H51" s="338">
        <f>+(Table112[[#This Row],[OPENING ]]+Table112[[#This Row],[RECEIPTS]]+Table112[[#This Row],[RETURNS]])-(Table112[[#This Row],[EXCHANGED]]+Table112[[#This Row],[SALES]]+Table112[[#This Row],[ISSUES]])</f>
        <v>0</v>
      </c>
      <c r="I51" s="48"/>
      <c r="J51" s="51">
        <f t="shared" si="0"/>
        <v>0</v>
      </c>
      <c r="K51" s="48">
        <f>+'DAY9'!K51+'DAY10'!C51</f>
        <v>0</v>
      </c>
      <c r="L51" s="338">
        <f>+'DAY9'!L51+'DAY10'!D51</f>
        <v>0</v>
      </c>
      <c r="M51" s="50">
        <f>+'DAY9'!M51+'DAY10'!E51</f>
        <v>0</v>
      </c>
      <c r="N51" s="47">
        <f>+'DAY9'!N51+'DAY10'!F51</f>
        <v>0</v>
      </c>
      <c r="O51" s="209">
        <f>+'DAY9'!O51+'DAY10'!G51</f>
        <v>0</v>
      </c>
      <c r="P51" s="48">
        <f t="shared" si="27"/>
        <v>0</v>
      </c>
      <c r="Q51" s="338">
        <f t="shared" si="28"/>
        <v>0</v>
      </c>
      <c r="R51" s="50">
        <f t="shared" si="29"/>
        <v>0</v>
      </c>
      <c r="S51" s="47">
        <f t="shared" si="30"/>
        <v>0</v>
      </c>
      <c r="T51" s="209">
        <f t="shared" si="31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'DAY9'!H52</f>
        <v>0</v>
      </c>
      <c r="C52" s="48">
        <v>0</v>
      </c>
      <c r="D52" s="338">
        <v>0</v>
      </c>
      <c r="E52" s="50">
        <v>0</v>
      </c>
      <c r="F52" s="47">
        <v>0</v>
      </c>
      <c r="G52" s="209">
        <v>0</v>
      </c>
      <c r="H52" s="338">
        <f>+(Table112[[#This Row],[OPENING ]]+Table112[[#This Row],[RECEIPTS]]+Table112[[#This Row],[RETURNS]])-(Table112[[#This Row],[EXCHANGED]]+Table112[[#This Row],[SALES]]+Table112[[#This Row],[ISSUES]])</f>
        <v>0</v>
      </c>
      <c r="I52" s="48"/>
      <c r="J52" s="51">
        <f t="shared" si="0"/>
        <v>0</v>
      </c>
      <c r="K52" s="48">
        <f>+'DAY9'!K52+'DAY10'!C52</f>
        <v>0</v>
      </c>
      <c r="L52" s="338">
        <f>+'DAY9'!L52+'DAY10'!D52</f>
        <v>0</v>
      </c>
      <c r="M52" s="50">
        <f>+'DAY9'!M52+'DAY10'!E52</f>
        <v>0</v>
      </c>
      <c r="N52" s="47">
        <f>+'DAY9'!N52+'DAY10'!F52</f>
        <v>0</v>
      </c>
      <c r="O52" s="209">
        <f>+'DAY9'!O52+'DAY10'!G52</f>
        <v>0</v>
      </c>
      <c r="P52" s="48">
        <f t="shared" si="27"/>
        <v>0</v>
      </c>
      <c r="Q52" s="338">
        <f t="shared" si="28"/>
        <v>0</v>
      </c>
      <c r="R52" s="50">
        <f t="shared" si="29"/>
        <v>0</v>
      </c>
      <c r="S52" s="47">
        <f t="shared" si="30"/>
        <v>0</v>
      </c>
      <c r="T52" s="209">
        <f t="shared" si="31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'DAY9'!H53</f>
        <v>0</v>
      </c>
      <c r="C53" s="48">
        <v>0</v>
      </c>
      <c r="D53" s="338">
        <v>0</v>
      </c>
      <c r="E53" s="50">
        <v>0</v>
      </c>
      <c r="F53" s="47">
        <v>0</v>
      </c>
      <c r="G53" s="209">
        <v>0</v>
      </c>
      <c r="H53" s="338">
        <f>+(Table112[[#This Row],[OPENING ]]+Table112[[#This Row],[RECEIPTS]]+Table112[[#This Row],[RETURNS]])-(Table112[[#This Row],[EXCHANGED]]+Table112[[#This Row],[SALES]]+Table112[[#This Row],[ISSUES]])</f>
        <v>0</v>
      </c>
      <c r="I53" s="48"/>
      <c r="J53" s="51">
        <f>+I53-H53</f>
        <v>0</v>
      </c>
      <c r="K53" s="48">
        <f>+'DAY9'!K53+'DAY10'!C53</f>
        <v>0</v>
      </c>
      <c r="L53" s="338">
        <f>+'DAY9'!L53+'DAY10'!D53</f>
        <v>0</v>
      </c>
      <c r="M53" s="50">
        <f>+'DAY9'!M53+'DAY10'!E53</f>
        <v>0</v>
      </c>
      <c r="N53" s="47">
        <f>+'DAY9'!N53+'DAY10'!F53</f>
        <v>0</v>
      </c>
      <c r="O53" s="209">
        <f>+'DAY9'!O53+'DAY10'!G53</f>
        <v>0</v>
      </c>
      <c r="P53" s="48">
        <f t="shared" si="27"/>
        <v>0</v>
      </c>
      <c r="Q53" s="338">
        <f t="shared" si="28"/>
        <v>0</v>
      </c>
      <c r="R53" s="50">
        <f t="shared" si="29"/>
        <v>0</v>
      </c>
      <c r="S53" s="47">
        <f t="shared" si="30"/>
        <v>0</v>
      </c>
      <c r="T53" s="209">
        <f t="shared" si="31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'DAY9'!H54</f>
        <v>0</v>
      </c>
      <c r="C54" s="48">
        <v>0</v>
      </c>
      <c r="D54" s="338">
        <v>0</v>
      </c>
      <c r="E54" s="50">
        <v>0</v>
      </c>
      <c r="F54" s="47">
        <v>0</v>
      </c>
      <c r="G54" s="209">
        <v>0</v>
      </c>
      <c r="H54" s="338">
        <f>+(Table112[[#This Row],[OPENING ]]+Table112[[#This Row],[RECEIPTS]]+Table112[[#This Row],[RETURNS]])-(Table112[[#This Row],[EXCHANGED]]+Table112[[#This Row],[SALES]]+Table112[[#This Row],[ISSUES]])</f>
        <v>0</v>
      </c>
      <c r="I54" s="48"/>
      <c r="J54" s="51">
        <f>+I54-H54</f>
        <v>0</v>
      </c>
      <c r="K54" s="48">
        <f>+'DAY9'!K54+'DAY10'!C54</f>
        <v>0</v>
      </c>
      <c r="L54" s="338">
        <f>+'DAY9'!L54+'DAY10'!D54</f>
        <v>0</v>
      </c>
      <c r="M54" s="50">
        <f>+'DAY9'!M54+'DAY10'!E54</f>
        <v>0</v>
      </c>
      <c r="N54" s="47">
        <f>+'DAY9'!N54+'DAY10'!F54</f>
        <v>0</v>
      </c>
      <c r="O54" s="209">
        <f>+'DAY9'!O54+'DAY10'!G54</f>
        <v>0</v>
      </c>
      <c r="P54" s="48">
        <f t="shared" si="27"/>
        <v>0</v>
      </c>
      <c r="Q54" s="338">
        <f t="shared" si="28"/>
        <v>0</v>
      </c>
      <c r="R54" s="50">
        <f t="shared" si="29"/>
        <v>0</v>
      </c>
      <c r="S54" s="47">
        <f t="shared" si="30"/>
        <v>0</v>
      </c>
      <c r="T54" s="209">
        <f t="shared" si="31"/>
        <v>0</v>
      </c>
      <c r="U54" s="54">
        <f t="shared" si="1"/>
        <v>0</v>
      </c>
    </row>
    <row r="55" spans="1:21" x14ac:dyDescent="0.25">
      <c r="A55" s="154" t="s">
        <v>81</v>
      </c>
      <c r="B55" s="47">
        <f>'DAY9'!H55</f>
        <v>676.3</v>
      </c>
      <c r="C55" s="48">
        <v>0</v>
      </c>
      <c r="D55" s="338">
        <v>0</v>
      </c>
      <c r="E55" s="50">
        <v>0</v>
      </c>
      <c r="F55" s="47">
        <v>0</v>
      </c>
      <c r="G55" s="209">
        <v>0</v>
      </c>
      <c r="H55" s="338">
        <f>+(Table112[[#This Row],[OPENING ]]+Table112[[#This Row],[RECEIPTS]]+Table112[[#This Row],[RETURNS]])-(Table112[[#This Row],[EXCHANGED]]+Table112[[#This Row],[SALES]]+Table112[[#This Row],[ISSUES]])</f>
        <v>676.3</v>
      </c>
      <c r="I55" s="48"/>
      <c r="J55" s="51">
        <f>+I55-H55</f>
        <v>-676.3</v>
      </c>
      <c r="K55" s="48">
        <f>+'DAY9'!K55+'DAY10'!C55</f>
        <v>0</v>
      </c>
      <c r="L55" s="338">
        <f>+'DAY9'!L55+'DAY10'!D55</f>
        <v>0</v>
      </c>
      <c r="M55" s="50">
        <f>+'DAY9'!M55+'DAY10'!E55</f>
        <v>0</v>
      </c>
      <c r="N55" s="47">
        <f>+'DAY9'!N55+'DAY10'!F55</f>
        <v>0</v>
      </c>
      <c r="O55" s="209">
        <f>+'DAY9'!O55+'DAY10'!G55</f>
        <v>0</v>
      </c>
      <c r="P55" s="48">
        <f t="shared" si="27"/>
        <v>0</v>
      </c>
      <c r="Q55" s="338">
        <f t="shared" si="28"/>
        <v>0</v>
      </c>
      <c r="R55" s="50">
        <f t="shared" si="29"/>
        <v>0</v>
      </c>
      <c r="S55" s="47">
        <f t="shared" si="30"/>
        <v>0</v>
      </c>
      <c r="T55" s="209">
        <f t="shared" si="31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'DAY9'!H56</f>
        <v>0</v>
      </c>
      <c r="C56" s="48">
        <v>0</v>
      </c>
      <c r="D56" s="338">
        <v>0</v>
      </c>
      <c r="E56" s="50">
        <v>0</v>
      </c>
      <c r="F56" s="47">
        <v>0</v>
      </c>
      <c r="G56" s="209">
        <v>0</v>
      </c>
      <c r="H56" s="338">
        <f>+(Table112[[#This Row],[OPENING ]]+Table112[[#This Row],[RECEIPTS]]+Table112[[#This Row],[RETURNS]])-(Table112[[#This Row],[EXCHANGED]]+Table112[[#This Row],[SALES]]+Table112[[#This Row],[ISSUES]])</f>
        <v>0</v>
      </c>
      <c r="I56" s="48"/>
      <c r="J56" s="51">
        <f>+I56-H56</f>
        <v>0</v>
      </c>
      <c r="K56" s="48">
        <f>+'DAY9'!K56+'DAY10'!C56</f>
        <v>0</v>
      </c>
      <c r="L56" s="338">
        <f>+'DAY9'!L56+'DAY10'!D56</f>
        <v>0</v>
      </c>
      <c r="M56" s="50">
        <f>+'DAY9'!M56+'DAY10'!E56</f>
        <v>0</v>
      </c>
      <c r="N56" s="47">
        <f>+'DAY9'!N56+'DAY10'!F56</f>
        <v>0</v>
      </c>
      <c r="O56" s="209">
        <f>+'DAY9'!O56+'DAY10'!G56</f>
        <v>0</v>
      </c>
      <c r="P56" s="48">
        <f t="shared" si="27"/>
        <v>0</v>
      </c>
      <c r="Q56" s="338">
        <f t="shared" si="28"/>
        <v>0</v>
      </c>
      <c r="R56" s="50">
        <f t="shared" si="29"/>
        <v>0</v>
      </c>
      <c r="S56" s="47">
        <f t="shared" si="30"/>
        <v>0</v>
      </c>
      <c r="T56" s="209">
        <f t="shared" si="31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'DAY9'!H57</f>
        <v>0</v>
      </c>
      <c r="C57" s="73">
        <v>0</v>
      </c>
      <c r="D57" s="341">
        <v>0</v>
      </c>
      <c r="E57" s="75">
        <v>0</v>
      </c>
      <c r="F57" s="72">
        <v>0</v>
      </c>
      <c r="G57" s="210">
        <v>0</v>
      </c>
      <c r="H57" s="338">
        <f>+(Table112[[#This Row],[OPENING ]]+Table112[[#This Row],[RECEIPTS]]+Table112[[#This Row],[RETURNS]])-(Table112[[#This Row],[EXCHANGED]]+Table112[[#This Row],[SALES]]+Table112[[#This Row],[ISSUES]])</f>
        <v>0</v>
      </c>
      <c r="I57" s="48"/>
      <c r="J57" s="76">
        <f t="shared" si="0"/>
        <v>0</v>
      </c>
      <c r="K57" s="48">
        <f>+'DAY9'!K57+'DAY10'!C57</f>
        <v>0</v>
      </c>
      <c r="L57" s="338">
        <f>+'DAY9'!L57+'DAY10'!D57</f>
        <v>0</v>
      </c>
      <c r="M57" s="50">
        <f>+'DAY9'!M57+'DAY10'!E57</f>
        <v>0</v>
      </c>
      <c r="N57" s="47">
        <f>+'DAY9'!N57+'DAY10'!F57</f>
        <v>0</v>
      </c>
      <c r="O57" s="209">
        <f>+'DAY9'!O57+'DAY10'!G57</f>
        <v>0</v>
      </c>
      <c r="P57" s="48">
        <f t="shared" si="27"/>
        <v>0</v>
      </c>
      <c r="Q57" s="338">
        <f t="shared" si="28"/>
        <v>0</v>
      </c>
      <c r="R57" s="50">
        <f t="shared" si="29"/>
        <v>0</v>
      </c>
      <c r="S57" s="47">
        <f t="shared" si="30"/>
        <v>0</v>
      </c>
      <c r="T57" s="209">
        <f t="shared" si="31"/>
        <v>0</v>
      </c>
      <c r="U57" s="54">
        <f t="shared" si="1"/>
        <v>0</v>
      </c>
    </row>
    <row r="58" spans="1:21" x14ac:dyDescent="0.25">
      <c r="A58" s="154" t="s">
        <v>50</v>
      </c>
      <c r="B58" s="47">
        <f>'DAY9'!H58</f>
        <v>0</v>
      </c>
      <c r="C58" s="73">
        <v>0</v>
      </c>
      <c r="D58" s="341">
        <v>0</v>
      </c>
      <c r="E58" s="75">
        <v>0</v>
      </c>
      <c r="F58" s="72">
        <v>0</v>
      </c>
      <c r="G58" s="210">
        <v>0</v>
      </c>
      <c r="H58" s="338">
        <f>+(Table112[[#This Row],[OPENING ]]+Table112[[#This Row],[RECEIPTS]]+Table112[[#This Row],[RETURNS]])-(Table112[[#This Row],[EXCHANGED]]+Table112[[#This Row],[SALES]]+Table112[[#This Row],[ISSUES]])</f>
        <v>0</v>
      </c>
      <c r="I58" s="48"/>
      <c r="J58" s="76">
        <f t="shared" ref="J58:J72" si="32">+I58-H58</f>
        <v>0</v>
      </c>
      <c r="K58" s="48">
        <f>+'DAY9'!K58+'DAY10'!C58</f>
        <v>2052.5</v>
      </c>
      <c r="L58" s="338">
        <f>+'DAY9'!L58+'DAY10'!D58</f>
        <v>0</v>
      </c>
      <c r="M58" s="50">
        <f>+'DAY9'!M58+'DAY10'!E58</f>
        <v>0</v>
      </c>
      <c r="N58" s="47">
        <f>+'DAY9'!N58+'DAY10'!F58</f>
        <v>0</v>
      </c>
      <c r="O58" s="209">
        <f>+'DAY9'!O58+'DAY10'!G58</f>
        <v>237.7</v>
      </c>
      <c r="P58" s="48">
        <f t="shared" ref="P58:P72" si="33">+K58/10</f>
        <v>205.25</v>
      </c>
      <c r="Q58" s="338">
        <f t="shared" ref="Q58:Q72" si="34">+L58/10</f>
        <v>0</v>
      </c>
      <c r="R58" s="50">
        <f t="shared" ref="R58:R72" si="35">+M58/10</f>
        <v>0</v>
      </c>
      <c r="S58" s="47">
        <f t="shared" ref="S58:S72" si="36">+N58/10</f>
        <v>0</v>
      </c>
      <c r="T58" s="209">
        <f t="shared" ref="T58:T72" si="37">+O58/10</f>
        <v>23.77</v>
      </c>
      <c r="U58" s="54">
        <f t="shared" ref="U58:U72" si="38">IFERROR(+H58/(P58+Q58+R58+S58+T58),0)</f>
        <v>0</v>
      </c>
    </row>
    <row r="59" spans="1:21" x14ac:dyDescent="0.25">
      <c r="A59" s="154" t="s">
        <v>51</v>
      </c>
      <c r="B59" s="47">
        <f>'DAY9'!H59</f>
        <v>0</v>
      </c>
      <c r="C59" s="73">
        <v>0</v>
      </c>
      <c r="D59" s="341">
        <v>0</v>
      </c>
      <c r="E59" s="75">
        <v>0</v>
      </c>
      <c r="F59" s="72">
        <v>0</v>
      </c>
      <c r="G59" s="210">
        <v>0</v>
      </c>
      <c r="H59" s="338">
        <f>+(Table112[[#This Row],[OPENING ]]+Table112[[#This Row],[RECEIPTS]]+Table112[[#This Row],[RETURNS]])-(Table112[[#This Row],[EXCHANGED]]+Table112[[#This Row],[SALES]]+Table112[[#This Row],[ISSUES]])</f>
        <v>0</v>
      </c>
      <c r="I59" s="48"/>
      <c r="J59" s="76">
        <f t="shared" si="32"/>
        <v>0</v>
      </c>
      <c r="K59" s="48">
        <f>+'DAY9'!K59+'DAY10'!C59</f>
        <v>0</v>
      </c>
      <c r="L59" s="338">
        <f>+'DAY9'!L59+'DAY10'!D59</f>
        <v>0</v>
      </c>
      <c r="M59" s="50">
        <f>+'DAY9'!M59+'DAY10'!E59</f>
        <v>0</v>
      </c>
      <c r="N59" s="47">
        <f>+'DAY9'!N59+'DAY10'!F59</f>
        <v>0</v>
      </c>
      <c r="O59" s="209">
        <f>+'DAY9'!O59+'DAY10'!G59</f>
        <v>0</v>
      </c>
      <c r="P59" s="48">
        <f t="shared" si="33"/>
        <v>0</v>
      </c>
      <c r="Q59" s="338">
        <f t="shared" si="34"/>
        <v>0</v>
      </c>
      <c r="R59" s="50">
        <f t="shared" si="35"/>
        <v>0</v>
      </c>
      <c r="S59" s="47">
        <f t="shared" si="36"/>
        <v>0</v>
      </c>
      <c r="T59" s="209">
        <f t="shared" si="37"/>
        <v>0</v>
      </c>
      <c r="U59" s="54">
        <f t="shared" si="38"/>
        <v>0</v>
      </c>
    </row>
    <row r="60" spans="1:21" x14ac:dyDescent="0.25">
      <c r="A60" s="154" t="s">
        <v>52</v>
      </c>
      <c r="B60" s="47">
        <f>'DAY9'!H60</f>
        <v>0</v>
      </c>
      <c r="C60" s="73">
        <v>0</v>
      </c>
      <c r="D60" s="341">
        <v>0</v>
      </c>
      <c r="E60" s="75">
        <v>0</v>
      </c>
      <c r="F60" s="72">
        <v>0</v>
      </c>
      <c r="G60" s="210">
        <v>0</v>
      </c>
      <c r="H60" s="338">
        <f>+(Table112[[#This Row],[OPENING ]]+Table112[[#This Row],[RECEIPTS]]+Table112[[#This Row],[RETURNS]])-(Table112[[#This Row],[EXCHANGED]]+Table112[[#This Row],[SALES]]+Table112[[#This Row],[ISSUES]])</f>
        <v>0</v>
      </c>
      <c r="I60" s="48"/>
      <c r="J60" s="76">
        <f t="shared" si="32"/>
        <v>0</v>
      </c>
      <c r="K60" s="48">
        <f>+'DAY9'!K60+'DAY10'!C60</f>
        <v>0</v>
      </c>
      <c r="L60" s="338">
        <f>+'DAY9'!L60+'DAY10'!D60</f>
        <v>0</v>
      </c>
      <c r="M60" s="50">
        <f>+'DAY9'!M60+'DAY10'!E60</f>
        <v>0</v>
      </c>
      <c r="N60" s="47">
        <f>+'DAY9'!N60+'DAY10'!F60</f>
        <v>0</v>
      </c>
      <c r="O60" s="209">
        <f>+'DAY9'!O60+'DAY10'!G60</f>
        <v>0</v>
      </c>
      <c r="P60" s="48">
        <f t="shared" si="33"/>
        <v>0</v>
      </c>
      <c r="Q60" s="338">
        <f t="shared" si="34"/>
        <v>0</v>
      </c>
      <c r="R60" s="50">
        <f t="shared" si="35"/>
        <v>0</v>
      </c>
      <c r="S60" s="47">
        <f t="shared" si="36"/>
        <v>0</v>
      </c>
      <c r="T60" s="209">
        <f t="shared" si="37"/>
        <v>0</v>
      </c>
      <c r="U60" s="54">
        <f t="shared" si="38"/>
        <v>0</v>
      </c>
    </row>
    <row r="61" spans="1:21" x14ac:dyDescent="0.25">
      <c r="A61" s="154" t="s">
        <v>53</v>
      </c>
      <c r="B61" s="47">
        <f>'DAY9'!H61</f>
        <v>0</v>
      </c>
      <c r="C61" s="73">
        <v>0</v>
      </c>
      <c r="D61" s="341">
        <v>0</v>
      </c>
      <c r="E61" s="75">
        <v>0</v>
      </c>
      <c r="F61" s="72">
        <v>0</v>
      </c>
      <c r="G61" s="210">
        <v>0</v>
      </c>
      <c r="H61" s="338">
        <f>+(Table112[[#This Row],[OPENING ]]+Table112[[#This Row],[RECEIPTS]]+Table112[[#This Row],[RETURNS]])-(Table112[[#This Row],[EXCHANGED]]+Table112[[#This Row],[SALES]]+Table112[[#This Row],[ISSUES]])</f>
        <v>0</v>
      </c>
      <c r="I61" s="48"/>
      <c r="J61" s="76">
        <f t="shared" si="32"/>
        <v>0</v>
      </c>
      <c r="K61" s="48">
        <f>+'DAY9'!K61+'DAY10'!C61</f>
        <v>0</v>
      </c>
      <c r="L61" s="338">
        <f>+'DAY9'!L61+'DAY10'!D61</f>
        <v>0</v>
      </c>
      <c r="M61" s="50">
        <f>+'DAY9'!M61+'DAY10'!E61</f>
        <v>0</v>
      </c>
      <c r="N61" s="47">
        <f>+'DAY9'!N61+'DAY10'!F61</f>
        <v>0</v>
      </c>
      <c r="O61" s="209">
        <f>+'DAY9'!O61+'DAY10'!G61</f>
        <v>0</v>
      </c>
      <c r="P61" s="48">
        <f t="shared" si="33"/>
        <v>0</v>
      </c>
      <c r="Q61" s="338">
        <f t="shared" si="34"/>
        <v>0</v>
      </c>
      <c r="R61" s="50">
        <f t="shared" si="35"/>
        <v>0</v>
      </c>
      <c r="S61" s="47">
        <f t="shared" si="36"/>
        <v>0</v>
      </c>
      <c r="T61" s="209">
        <f t="shared" si="37"/>
        <v>0</v>
      </c>
      <c r="U61" s="54">
        <f t="shared" si="38"/>
        <v>0</v>
      </c>
    </row>
    <row r="62" spans="1:21" x14ac:dyDescent="0.25">
      <c r="A62" s="154" t="s">
        <v>54</v>
      </c>
      <c r="B62" s="47">
        <f>'DAY9'!H62</f>
        <v>0</v>
      </c>
      <c r="C62" s="73">
        <v>0</v>
      </c>
      <c r="D62" s="341">
        <v>0</v>
      </c>
      <c r="E62" s="75">
        <v>0</v>
      </c>
      <c r="F62" s="72">
        <v>0</v>
      </c>
      <c r="G62" s="210">
        <v>0</v>
      </c>
      <c r="H62" s="338">
        <f>+(Table112[[#This Row],[OPENING ]]+Table112[[#This Row],[RECEIPTS]]+Table112[[#This Row],[RETURNS]])-(Table112[[#This Row],[EXCHANGED]]+Table112[[#This Row],[SALES]]+Table112[[#This Row],[ISSUES]])</f>
        <v>0</v>
      </c>
      <c r="I62" s="48"/>
      <c r="J62" s="76">
        <f t="shared" si="32"/>
        <v>0</v>
      </c>
      <c r="K62" s="48">
        <f>+'DAY9'!K62+'DAY10'!C62</f>
        <v>0</v>
      </c>
      <c r="L62" s="338">
        <f>+'DAY9'!L62+'DAY10'!D62</f>
        <v>0</v>
      </c>
      <c r="M62" s="50">
        <f>+'DAY9'!M62+'DAY10'!E62</f>
        <v>0</v>
      </c>
      <c r="N62" s="47">
        <f>+'DAY9'!N62+'DAY10'!F62</f>
        <v>0</v>
      </c>
      <c r="O62" s="209">
        <f>+'DAY9'!O62+'DAY10'!G62</f>
        <v>0</v>
      </c>
      <c r="P62" s="48">
        <f t="shared" si="33"/>
        <v>0</v>
      </c>
      <c r="Q62" s="338">
        <f t="shared" si="34"/>
        <v>0</v>
      </c>
      <c r="R62" s="50">
        <f t="shared" si="35"/>
        <v>0</v>
      </c>
      <c r="S62" s="47">
        <f t="shared" si="36"/>
        <v>0</v>
      </c>
      <c r="T62" s="209">
        <f t="shared" si="37"/>
        <v>0</v>
      </c>
      <c r="U62" s="54">
        <f t="shared" si="38"/>
        <v>0</v>
      </c>
    </row>
    <row r="63" spans="1:21" x14ac:dyDescent="0.25">
      <c r="A63" s="154" t="s">
        <v>109</v>
      </c>
      <c r="B63" s="47">
        <f>'DAY9'!H63</f>
        <v>0</v>
      </c>
      <c r="C63" s="73">
        <v>0</v>
      </c>
      <c r="D63" s="341">
        <v>0</v>
      </c>
      <c r="E63" s="75">
        <v>0</v>
      </c>
      <c r="F63" s="72">
        <v>0</v>
      </c>
      <c r="G63" s="210">
        <v>0</v>
      </c>
      <c r="H63" s="338">
        <f>+(Table112[[#This Row],[OPENING ]]+Table112[[#This Row],[RECEIPTS]]+Table112[[#This Row],[RETURNS]])-(Table112[[#This Row],[EXCHANGED]]+Table112[[#This Row],[SALES]]+Table112[[#This Row],[ISSUES]])</f>
        <v>0</v>
      </c>
      <c r="I63" s="48"/>
      <c r="J63" s="76">
        <f t="shared" si="32"/>
        <v>0</v>
      </c>
      <c r="K63" s="48">
        <f>+'DAY9'!K63+'DAY10'!C63</f>
        <v>0</v>
      </c>
      <c r="L63" s="338">
        <f>+'DAY9'!L63+'DAY10'!D63</f>
        <v>0</v>
      </c>
      <c r="M63" s="50">
        <f>+'DAY9'!M63+'DAY10'!E63</f>
        <v>0</v>
      </c>
      <c r="N63" s="47">
        <f>+'DAY9'!N63+'DAY10'!F63</f>
        <v>0</v>
      </c>
      <c r="O63" s="209">
        <f>+'DAY9'!O63+'DAY10'!G63</f>
        <v>0</v>
      </c>
      <c r="P63" s="48">
        <f t="shared" si="33"/>
        <v>0</v>
      </c>
      <c r="Q63" s="338">
        <f t="shared" si="34"/>
        <v>0</v>
      </c>
      <c r="R63" s="50">
        <f t="shared" si="35"/>
        <v>0</v>
      </c>
      <c r="S63" s="47">
        <f t="shared" si="36"/>
        <v>0</v>
      </c>
      <c r="T63" s="209">
        <f t="shared" si="37"/>
        <v>0</v>
      </c>
      <c r="U63" s="54">
        <f t="shared" si="38"/>
        <v>0</v>
      </c>
    </row>
    <row r="64" spans="1:21" x14ac:dyDescent="0.25">
      <c r="A64" s="154" t="s">
        <v>112</v>
      </c>
      <c r="B64" s="47">
        <f>'DAY9'!H64</f>
        <v>0</v>
      </c>
      <c r="C64" s="73">
        <v>0</v>
      </c>
      <c r="D64" s="341">
        <v>0</v>
      </c>
      <c r="E64" s="75">
        <v>0</v>
      </c>
      <c r="F64" s="72">
        <v>0</v>
      </c>
      <c r="G64" s="210">
        <v>0</v>
      </c>
      <c r="H64" s="338">
        <f>+(Table112[[#This Row],[OPENING ]]+Table112[[#This Row],[RECEIPTS]]+Table112[[#This Row],[RETURNS]])-(Table112[[#This Row],[EXCHANGED]]+Table112[[#This Row],[SALES]]+Table112[[#This Row],[ISSUES]])</f>
        <v>0</v>
      </c>
      <c r="I64" s="48"/>
      <c r="J64" s="76">
        <f t="shared" si="32"/>
        <v>0</v>
      </c>
      <c r="K64" s="48">
        <f>+'DAY9'!K64+'DAY10'!C64</f>
        <v>0</v>
      </c>
      <c r="L64" s="338">
        <f>+'DAY9'!L64+'DAY10'!D64</f>
        <v>0</v>
      </c>
      <c r="M64" s="50">
        <f>+'DAY9'!M64+'DAY10'!E64</f>
        <v>0</v>
      </c>
      <c r="N64" s="47">
        <f>+'DAY9'!N64+'DAY10'!F64</f>
        <v>0</v>
      </c>
      <c r="O64" s="209">
        <f>+'DAY9'!O64+'DAY10'!G64</f>
        <v>0</v>
      </c>
      <c r="P64" s="48">
        <f t="shared" si="33"/>
        <v>0</v>
      </c>
      <c r="Q64" s="338">
        <f t="shared" si="34"/>
        <v>0</v>
      </c>
      <c r="R64" s="50">
        <f t="shared" si="35"/>
        <v>0</v>
      </c>
      <c r="S64" s="47">
        <f t="shared" si="36"/>
        <v>0</v>
      </c>
      <c r="T64" s="209">
        <f t="shared" si="37"/>
        <v>0</v>
      </c>
      <c r="U64" s="54">
        <f t="shared" si="38"/>
        <v>0</v>
      </c>
    </row>
    <row r="65" spans="1:21" x14ac:dyDescent="0.25">
      <c r="A65" s="154" t="s">
        <v>115</v>
      </c>
      <c r="B65" s="47">
        <f>'DAY9'!H65</f>
        <v>0</v>
      </c>
      <c r="C65" s="73">
        <v>0</v>
      </c>
      <c r="D65" s="341">
        <v>0</v>
      </c>
      <c r="E65" s="75">
        <v>0</v>
      </c>
      <c r="F65" s="72">
        <v>0</v>
      </c>
      <c r="G65" s="210">
        <v>0</v>
      </c>
      <c r="H65" s="338">
        <f>+(Table112[[#This Row],[OPENING ]]+Table112[[#This Row],[RECEIPTS]]+Table112[[#This Row],[RETURNS]])-(Table112[[#This Row],[EXCHANGED]]+Table112[[#This Row],[SALES]]+Table112[[#This Row],[ISSUES]])</f>
        <v>0</v>
      </c>
      <c r="I65" s="48"/>
      <c r="J65" s="76">
        <f t="shared" si="32"/>
        <v>0</v>
      </c>
      <c r="K65" s="48">
        <f>+'DAY9'!K65+'DAY10'!C65</f>
        <v>0</v>
      </c>
      <c r="L65" s="338">
        <f>+'DAY9'!L65+'DAY10'!D65</f>
        <v>0</v>
      </c>
      <c r="M65" s="50">
        <f>+'DAY9'!M65+'DAY10'!E65</f>
        <v>0</v>
      </c>
      <c r="N65" s="47">
        <f>+'DAY9'!N65+'DAY10'!F65</f>
        <v>0</v>
      </c>
      <c r="O65" s="209">
        <f>+'DAY9'!O65+'DAY10'!G65</f>
        <v>0</v>
      </c>
      <c r="P65" s="48">
        <f t="shared" si="33"/>
        <v>0</v>
      </c>
      <c r="Q65" s="338">
        <f t="shared" si="34"/>
        <v>0</v>
      </c>
      <c r="R65" s="50">
        <f t="shared" si="35"/>
        <v>0</v>
      </c>
      <c r="S65" s="47">
        <f t="shared" si="36"/>
        <v>0</v>
      </c>
      <c r="T65" s="209">
        <f t="shared" si="37"/>
        <v>0</v>
      </c>
      <c r="U65" s="54">
        <f t="shared" si="38"/>
        <v>0</v>
      </c>
    </row>
    <row r="66" spans="1:21" x14ac:dyDescent="0.25">
      <c r="A66" s="154" t="s">
        <v>116</v>
      </c>
      <c r="B66" s="47">
        <f>'DAY9'!H66</f>
        <v>2006.84</v>
      </c>
      <c r="C66" s="73">
        <v>0</v>
      </c>
      <c r="D66" s="341">
        <v>0</v>
      </c>
      <c r="E66" s="75">
        <v>0</v>
      </c>
      <c r="F66" s="72">
        <v>0</v>
      </c>
      <c r="G66" s="210">
        <v>0</v>
      </c>
      <c r="H66" s="338">
        <f>+(Table112[[#This Row],[OPENING ]]+Table112[[#This Row],[RECEIPTS]]+Table112[[#This Row],[RETURNS]])-(Table112[[#This Row],[EXCHANGED]]+Table112[[#This Row],[SALES]]+Table112[[#This Row],[ISSUES]])</f>
        <v>2006.84</v>
      </c>
      <c r="I66" s="48"/>
      <c r="J66" s="76">
        <f t="shared" si="32"/>
        <v>-2006.84</v>
      </c>
      <c r="K66" s="48">
        <f>+'DAY9'!K66+'DAY10'!C66</f>
        <v>0</v>
      </c>
      <c r="L66" s="338">
        <f>+'DAY9'!L66+'DAY10'!D66</f>
        <v>0</v>
      </c>
      <c r="M66" s="50">
        <f>+'DAY9'!M66+'DAY10'!E66</f>
        <v>0</v>
      </c>
      <c r="N66" s="47">
        <f>+'DAY9'!N66+'DAY10'!F66</f>
        <v>0</v>
      </c>
      <c r="O66" s="209">
        <f>+'DAY9'!O66+'DAY10'!G66</f>
        <v>0</v>
      </c>
      <c r="P66" s="48">
        <f t="shared" si="33"/>
        <v>0</v>
      </c>
      <c r="Q66" s="338">
        <f t="shared" si="34"/>
        <v>0</v>
      </c>
      <c r="R66" s="50">
        <f t="shared" si="35"/>
        <v>0</v>
      </c>
      <c r="S66" s="47">
        <f t="shared" si="36"/>
        <v>0</v>
      </c>
      <c r="T66" s="209">
        <f t="shared" si="37"/>
        <v>0</v>
      </c>
      <c r="U66" s="54">
        <f t="shared" si="38"/>
        <v>0</v>
      </c>
    </row>
    <row r="67" spans="1:21" x14ac:dyDescent="0.25">
      <c r="A67" s="154" t="s">
        <v>121</v>
      </c>
      <c r="B67" s="47">
        <f>'DAY9'!H67</f>
        <v>0</v>
      </c>
      <c r="C67" s="73">
        <v>0</v>
      </c>
      <c r="D67" s="341">
        <v>0</v>
      </c>
      <c r="E67" s="75">
        <v>0</v>
      </c>
      <c r="F67" s="72">
        <v>0</v>
      </c>
      <c r="G67" s="210">
        <v>0</v>
      </c>
      <c r="H67" s="338">
        <f>+(Table112[[#This Row],[OPENING ]]+Table112[[#This Row],[RECEIPTS]]+Table112[[#This Row],[RETURNS]])-(Table112[[#This Row],[EXCHANGED]]+Table112[[#This Row],[SALES]]+Table112[[#This Row],[ISSUES]])</f>
        <v>0</v>
      </c>
      <c r="I67" s="48"/>
      <c r="J67" s="76">
        <f t="shared" si="32"/>
        <v>0</v>
      </c>
      <c r="K67" s="48">
        <f>+'DAY9'!K67+'DAY10'!C67</f>
        <v>0</v>
      </c>
      <c r="L67" s="338">
        <f>+'DAY9'!L67+'DAY10'!D67</f>
        <v>0</v>
      </c>
      <c r="M67" s="50">
        <f>+'DAY9'!M67+'DAY10'!E67</f>
        <v>0</v>
      </c>
      <c r="N67" s="47">
        <f>+'DAY9'!N67+'DAY10'!F67</f>
        <v>0</v>
      </c>
      <c r="O67" s="209">
        <f>+'DAY9'!O67+'DAY10'!G67</f>
        <v>0</v>
      </c>
      <c r="P67" s="48">
        <f t="shared" si="33"/>
        <v>0</v>
      </c>
      <c r="Q67" s="338">
        <f t="shared" si="34"/>
        <v>0</v>
      </c>
      <c r="R67" s="50">
        <f t="shared" si="35"/>
        <v>0</v>
      </c>
      <c r="S67" s="47">
        <f t="shared" si="36"/>
        <v>0</v>
      </c>
      <c r="T67" s="209">
        <f t="shared" si="37"/>
        <v>0</v>
      </c>
      <c r="U67" s="54">
        <f t="shared" si="38"/>
        <v>0</v>
      </c>
    </row>
    <row r="68" spans="1:21" x14ac:dyDescent="0.25">
      <c r="A68" s="154" t="s">
        <v>120</v>
      </c>
      <c r="B68" s="47">
        <f>'DAY9'!H68</f>
        <v>150.30000000000001</v>
      </c>
      <c r="C68" s="73">
        <v>0</v>
      </c>
      <c r="D68" s="341"/>
      <c r="E68" s="75">
        <v>0</v>
      </c>
      <c r="F68" s="72">
        <v>0</v>
      </c>
      <c r="G68" s="210">
        <v>0</v>
      </c>
      <c r="H68" s="338">
        <f>+(Table112[[#This Row],[OPENING ]]+Table112[[#This Row],[RECEIPTS]]+Table112[[#This Row],[RETURNS]])-(Table112[[#This Row],[EXCHANGED]]+Table112[[#This Row],[SALES]]+Table112[[#This Row],[ISSUES]])</f>
        <v>150.30000000000001</v>
      </c>
      <c r="I68" s="48"/>
      <c r="J68" s="76">
        <f t="shared" si="32"/>
        <v>-150.30000000000001</v>
      </c>
      <c r="K68" s="48">
        <f>+'DAY9'!K68+'DAY10'!C68</f>
        <v>0</v>
      </c>
      <c r="L68" s="338">
        <f>+'DAY9'!L68+'DAY10'!D68</f>
        <v>0</v>
      </c>
      <c r="M68" s="50">
        <f>+'DAY9'!M68+'DAY10'!E68</f>
        <v>0</v>
      </c>
      <c r="N68" s="47">
        <f>+'DAY9'!N68+'DAY10'!F68</f>
        <v>0</v>
      </c>
      <c r="O68" s="209">
        <f>+'DAY9'!O68+'DAY10'!G68</f>
        <v>0</v>
      </c>
      <c r="P68" s="48">
        <f t="shared" si="33"/>
        <v>0</v>
      </c>
      <c r="Q68" s="338">
        <f t="shared" si="34"/>
        <v>0</v>
      </c>
      <c r="R68" s="50">
        <f t="shared" si="35"/>
        <v>0</v>
      </c>
      <c r="S68" s="47">
        <f t="shared" si="36"/>
        <v>0</v>
      </c>
      <c r="T68" s="209">
        <f t="shared" si="37"/>
        <v>0</v>
      </c>
      <c r="U68" s="54">
        <f t="shared" si="38"/>
        <v>0</v>
      </c>
    </row>
    <row r="69" spans="1:21" x14ac:dyDescent="0.25">
      <c r="A69" s="154" t="s">
        <v>122</v>
      </c>
      <c r="B69" s="47">
        <f>'DAY9'!H69</f>
        <v>92.500000000000142</v>
      </c>
      <c r="C69" s="73">
        <v>0</v>
      </c>
      <c r="D69" s="341">
        <v>0</v>
      </c>
      <c r="E69" s="75">
        <v>0</v>
      </c>
      <c r="F69" s="72">
        <v>0</v>
      </c>
      <c r="G69" s="210">
        <v>0</v>
      </c>
      <c r="H69" s="338">
        <f>+(Table112[[#This Row],[OPENING ]]+Table112[[#This Row],[RECEIPTS]]+Table112[[#This Row],[RETURNS]])-(Table112[[#This Row],[EXCHANGED]]+Table112[[#This Row],[SALES]]+Table112[[#This Row],[ISSUES]])</f>
        <v>92.500000000000142</v>
      </c>
      <c r="I69" s="48"/>
      <c r="J69" s="76">
        <f t="shared" si="32"/>
        <v>-92.500000000000142</v>
      </c>
      <c r="K69" s="48">
        <f>+'DAY9'!K69+'DAY10'!C69</f>
        <v>0</v>
      </c>
      <c r="L69" s="338">
        <f>+'DAY9'!L69+'DAY10'!D69</f>
        <v>138.30000000000001</v>
      </c>
      <c r="M69" s="50">
        <f>+'DAY9'!M69+'DAY10'!E69</f>
        <v>0</v>
      </c>
      <c r="N69" s="47">
        <f>+'DAY9'!N69+'DAY10'!F69</f>
        <v>0</v>
      </c>
      <c r="O69" s="209">
        <f>+'DAY9'!O69+'DAY10'!G69</f>
        <v>1063.4000000000001</v>
      </c>
      <c r="P69" s="48">
        <f t="shared" si="33"/>
        <v>0</v>
      </c>
      <c r="Q69" s="338">
        <f t="shared" si="34"/>
        <v>13.830000000000002</v>
      </c>
      <c r="R69" s="50">
        <f t="shared" si="35"/>
        <v>0</v>
      </c>
      <c r="S69" s="47">
        <f t="shared" si="36"/>
        <v>0</v>
      </c>
      <c r="T69" s="209">
        <f t="shared" si="37"/>
        <v>106.34</v>
      </c>
      <c r="U69" s="54">
        <f t="shared" si="38"/>
        <v>0.76974286427561067</v>
      </c>
    </row>
    <row r="70" spans="1:21" x14ac:dyDescent="0.25">
      <c r="A70" s="53"/>
      <c r="B70" s="47">
        <f>'DAY9'!H70</f>
        <v>0</v>
      </c>
      <c r="C70" s="73">
        <v>0</v>
      </c>
      <c r="D70" s="341">
        <v>0</v>
      </c>
      <c r="E70" s="75">
        <v>0</v>
      </c>
      <c r="F70" s="72">
        <v>0</v>
      </c>
      <c r="G70" s="210">
        <v>0</v>
      </c>
      <c r="H70" s="338">
        <f>+(Table112[[#This Row],[OPENING ]]+Table112[[#This Row],[RECEIPTS]]+Table112[[#This Row],[RETURNS]])-(Table112[[#This Row],[EXCHANGED]]+Table112[[#This Row],[SALES]]+Table112[[#This Row],[ISSUES]])</f>
        <v>0</v>
      </c>
      <c r="I70" s="48"/>
      <c r="J70" s="76">
        <f t="shared" si="32"/>
        <v>0</v>
      </c>
      <c r="K70" s="48">
        <f>+'DAY9'!K70+'DAY10'!C70</f>
        <v>0</v>
      </c>
      <c r="L70" s="338">
        <f>+'DAY9'!L70+'DAY10'!D70</f>
        <v>0</v>
      </c>
      <c r="M70" s="50">
        <f>+'DAY9'!M70+'DAY10'!E70</f>
        <v>0</v>
      </c>
      <c r="N70" s="47">
        <f>+'DAY9'!N70+'DAY10'!F70</f>
        <v>0</v>
      </c>
      <c r="O70" s="209">
        <f>+'DAY9'!O70+'DAY10'!G70</f>
        <v>0</v>
      </c>
      <c r="P70" s="48">
        <f t="shared" si="33"/>
        <v>0</v>
      </c>
      <c r="Q70" s="338">
        <f t="shared" si="34"/>
        <v>0</v>
      </c>
      <c r="R70" s="50">
        <f t="shared" si="35"/>
        <v>0</v>
      </c>
      <c r="S70" s="47">
        <f t="shared" si="36"/>
        <v>0</v>
      </c>
      <c r="T70" s="209">
        <f t="shared" si="37"/>
        <v>0</v>
      </c>
      <c r="U70" s="54">
        <f t="shared" si="38"/>
        <v>0</v>
      </c>
    </row>
    <row r="71" spans="1:21" x14ac:dyDescent="0.25">
      <c r="A71" s="53"/>
      <c r="B71" s="47">
        <f>'DAY9'!H71</f>
        <v>187.6</v>
      </c>
      <c r="C71" s="73">
        <v>0</v>
      </c>
      <c r="D71" s="341">
        <v>0</v>
      </c>
      <c r="E71" s="75">
        <v>0</v>
      </c>
      <c r="F71" s="72">
        <v>0</v>
      </c>
      <c r="G71" s="210">
        <v>0</v>
      </c>
      <c r="H71" s="338">
        <f>+(Table112[[#This Row],[OPENING ]]+Table112[[#This Row],[RECEIPTS]]+Table112[[#This Row],[RETURNS]])-(Table112[[#This Row],[EXCHANGED]]+Table112[[#This Row],[SALES]]+Table112[[#This Row],[ISSUES]])</f>
        <v>187.6</v>
      </c>
      <c r="I71" s="48"/>
      <c r="J71" s="76">
        <f t="shared" si="32"/>
        <v>-187.6</v>
      </c>
      <c r="K71" s="48">
        <f>+'DAY9'!K71+'DAY10'!C71</f>
        <v>0</v>
      </c>
      <c r="L71" s="338">
        <f>+'DAY9'!L71+'DAY10'!D71</f>
        <v>0</v>
      </c>
      <c r="M71" s="50">
        <f>+'DAY9'!M71+'DAY10'!E71</f>
        <v>0</v>
      </c>
      <c r="N71" s="47">
        <f>+'DAY9'!N71+'DAY10'!F71</f>
        <v>0</v>
      </c>
      <c r="O71" s="209">
        <f>+'DAY9'!O71+'DAY10'!G71</f>
        <v>0</v>
      </c>
      <c r="P71" s="48">
        <f t="shared" si="33"/>
        <v>0</v>
      </c>
      <c r="Q71" s="338">
        <f t="shared" si="34"/>
        <v>0</v>
      </c>
      <c r="R71" s="50">
        <f t="shared" si="35"/>
        <v>0</v>
      </c>
      <c r="S71" s="47">
        <f t="shared" si="36"/>
        <v>0</v>
      </c>
      <c r="T71" s="209">
        <f t="shared" si="37"/>
        <v>0</v>
      </c>
      <c r="U71" s="54">
        <f t="shared" si="38"/>
        <v>0</v>
      </c>
    </row>
    <row r="72" spans="1:21" ht="15.75" thickBot="1" x14ac:dyDescent="0.3">
      <c r="A72" s="53"/>
      <c r="B72" s="47">
        <f>'DAY9'!H72</f>
        <v>1809</v>
      </c>
      <c r="C72" s="73">
        <v>0</v>
      </c>
      <c r="D72" s="341">
        <v>0</v>
      </c>
      <c r="E72" s="75">
        <v>0</v>
      </c>
      <c r="F72" s="72">
        <v>0</v>
      </c>
      <c r="G72" s="210">
        <v>0</v>
      </c>
      <c r="H72" s="338">
        <f>+(Table112[[#This Row],[OPENING ]]+Table112[[#This Row],[RECEIPTS]]+Table112[[#This Row],[RETURNS]])-(Table112[[#This Row],[EXCHANGED]]+Table112[[#This Row],[SALES]]+Table112[[#This Row],[ISSUES]])</f>
        <v>1809</v>
      </c>
      <c r="I72" s="48"/>
      <c r="J72" s="76">
        <f t="shared" si="32"/>
        <v>-1809</v>
      </c>
      <c r="K72" s="48">
        <f>+'DAY9'!K72+'DAY10'!C72</f>
        <v>0</v>
      </c>
      <c r="L72" s="338">
        <f>+'DAY9'!L72+'DAY10'!D72</f>
        <v>79</v>
      </c>
      <c r="M72" s="50">
        <f>+'DAY9'!M72+'DAY10'!E72</f>
        <v>0</v>
      </c>
      <c r="N72" s="47">
        <f>+'DAY9'!N72+'DAY10'!F72</f>
        <v>0</v>
      </c>
      <c r="O72" s="209">
        <f>+'DAY9'!O72+'DAY10'!G72</f>
        <v>0</v>
      </c>
      <c r="P72" s="48">
        <f t="shared" si="33"/>
        <v>0</v>
      </c>
      <c r="Q72" s="338">
        <f t="shared" si="34"/>
        <v>7.9</v>
      </c>
      <c r="R72" s="50">
        <f t="shared" si="35"/>
        <v>0</v>
      </c>
      <c r="S72" s="47">
        <f t="shared" si="36"/>
        <v>0</v>
      </c>
      <c r="T72" s="209">
        <f t="shared" si="37"/>
        <v>0</v>
      </c>
      <c r="U72" s="54">
        <f t="shared" si="38"/>
        <v>228.98734177215189</v>
      </c>
    </row>
    <row r="73" spans="1:21" ht="17.25" thickBot="1" x14ac:dyDescent="0.35">
      <c r="A73" s="85" t="s">
        <v>37</v>
      </c>
      <c r="B73" s="86">
        <f>SUM(B41:B72)</f>
        <v>6798.0400000000009</v>
      </c>
      <c r="C73" s="87">
        <f t="shared" ref="C73:U73" si="39">SUM(C41:C72)</f>
        <v>0</v>
      </c>
      <c r="D73" s="339">
        <f t="shared" si="39"/>
        <v>0</v>
      </c>
      <c r="E73" s="89">
        <f t="shared" si="39"/>
        <v>0</v>
      </c>
      <c r="F73" s="86">
        <f t="shared" si="39"/>
        <v>0</v>
      </c>
      <c r="G73" s="213">
        <f t="shared" si="39"/>
        <v>0</v>
      </c>
      <c r="H73" s="339">
        <f t="shared" si="39"/>
        <v>6798.0400000000009</v>
      </c>
      <c r="I73" s="87">
        <f t="shared" si="39"/>
        <v>0</v>
      </c>
      <c r="J73" s="86">
        <f t="shared" si="39"/>
        <v>-6798.0400000000009</v>
      </c>
      <c r="K73" s="87">
        <f t="shared" si="39"/>
        <v>3087.4</v>
      </c>
      <c r="L73" s="339">
        <f t="shared" si="39"/>
        <v>217.3</v>
      </c>
      <c r="M73" s="89">
        <f t="shared" si="39"/>
        <v>0</v>
      </c>
      <c r="N73" s="86">
        <f t="shared" si="39"/>
        <v>0</v>
      </c>
      <c r="O73" s="213">
        <f t="shared" si="39"/>
        <v>2237</v>
      </c>
      <c r="P73" s="87">
        <f t="shared" si="39"/>
        <v>308.74</v>
      </c>
      <c r="Q73" s="339">
        <f t="shared" si="39"/>
        <v>21.730000000000004</v>
      </c>
      <c r="R73" s="89">
        <f t="shared" si="39"/>
        <v>0</v>
      </c>
      <c r="S73" s="86">
        <f t="shared" si="39"/>
        <v>0</v>
      </c>
      <c r="T73" s="213">
        <f t="shared" si="39"/>
        <v>223.7</v>
      </c>
      <c r="U73" s="89">
        <f t="shared" si="39"/>
        <v>260.11373590519372</v>
      </c>
    </row>
    <row r="74" spans="1:21" ht="15.75" x14ac:dyDescent="0.3">
      <c r="A74" s="78"/>
      <c r="B74" s="93"/>
      <c r="C74" s="56"/>
      <c r="D74" s="342"/>
      <c r="E74" s="63"/>
      <c r="F74" s="60"/>
      <c r="G74" s="214"/>
      <c r="H74" s="346"/>
      <c r="I74" s="56"/>
      <c r="J74" s="95"/>
      <c r="K74" s="56"/>
      <c r="L74" s="342"/>
      <c r="M74" s="63"/>
      <c r="N74" s="60"/>
      <c r="O74" s="218"/>
      <c r="P74" s="61"/>
      <c r="Q74" s="342"/>
      <c r="R74" s="63"/>
      <c r="S74" s="60"/>
      <c r="T74" s="214"/>
      <c r="U74" s="65"/>
    </row>
    <row r="75" spans="1:21" x14ac:dyDescent="0.25">
      <c r="A75" s="55" t="s">
        <v>38</v>
      </c>
      <c r="B75" s="47"/>
      <c r="C75" s="48"/>
      <c r="D75" s="338"/>
      <c r="E75" s="50"/>
      <c r="F75" s="47"/>
      <c r="G75" s="209"/>
      <c r="H75" s="338"/>
      <c r="I75" s="48"/>
      <c r="J75" s="51"/>
      <c r="K75" s="48"/>
      <c r="L75" s="338"/>
      <c r="M75" s="50"/>
      <c r="N75" s="47"/>
      <c r="O75" s="209"/>
      <c r="P75" s="48"/>
      <c r="Q75" s="338"/>
      <c r="R75" s="50"/>
      <c r="S75" s="47"/>
      <c r="T75" s="209"/>
      <c r="U75" s="50"/>
    </row>
    <row r="76" spans="1:21" x14ac:dyDescent="0.25">
      <c r="A76" s="152" t="s">
        <v>44</v>
      </c>
      <c r="B76" s="47">
        <f>'DAY9'!H76</f>
        <v>1267.3399999999999</v>
      </c>
      <c r="C76" s="48">
        <v>0</v>
      </c>
      <c r="D76" s="338">
        <v>0</v>
      </c>
      <c r="E76" s="50">
        <v>0</v>
      </c>
      <c r="F76" s="47">
        <v>0</v>
      </c>
      <c r="G76" s="209">
        <v>0</v>
      </c>
      <c r="H76" s="338">
        <f>+(Table112[[#This Row],[OPENING ]]+Table112[[#This Row],[RECEIPTS]]+Table112[[#This Row],[RETURNS]])-(Table112[[#This Row],[EXCHANGED]]+Table112[[#This Row],[SALES]]+Table112[[#This Row],[ISSUES]])</f>
        <v>1267.3399999999999</v>
      </c>
      <c r="I76" s="48"/>
      <c r="J76" s="51">
        <f t="shared" si="0"/>
        <v>-1267.3399999999999</v>
      </c>
      <c r="K76" s="48">
        <f>+'DAY9'!K76+'DAY10'!C76</f>
        <v>0</v>
      </c>
      <c r="L76" s="338">
        <f>+'DAY9'!L76+'DAY10'!D76</f>
        <v>0</v>
      </c>
      <c r="M76" s="50">
        <f>+'DAY9'!M76+'DAY10'!E76</f>
        <v>0</v>
      </c>
      <c r="N76" s="47">
        <f>+'DAY9'!N76+'DAY10'!F76</f>
        <v>0</v>
      </c>
      <c r="O76" s="209">
        <f>+'DAY9'!O76+'DAY10'!G76</f>
        <v>0</v>
      </c>
      <c r="P76" s="48">
        <f t="shared" ref="P76" si="40">+K76/10</f>
        <v>0</v>
      </c>
      <c r="Q76" s="338">
        <f t="shared" ref="Q76" si="41">+L76/10</f>
        <v>0</v>
      </c>
      <c r="R76" s="50">
        <f t="shared" ref="R76" si="42">+M76/10</f>
        <v>0</v>
      </c>
      <c r="S76" s="47">
        <f t="shared" ref="S76" si="43">+N76/10</f>
        <v>0</v>
      </c>
      <c r="T76" s="209">
        <f t="shared" ref="T76" si="44">+O76/10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'DAY9'!H77</f>
        <v>96.1</v>
      </c>
      <c r="C77" s="48">
        <v>0</v>
      </c>
      <c r="D77" s="338">
        <v>0</v>
      </c>
      <c r="E77" s="50">
        <v>0</v>
      </c>
      <c r="F77" s="47">
        <v>0</v>
      </c>
      <c r="G77" s="209">
        <v>0</v>
      </c>
      <c r="H77" s="338">
        <f>+(Table112[[#This Row],[OPENING ]]+Table112[[#This Row],[RECEIPTS]]+Table112[[#This Row],[RETURNS]])-(Table112[[#This Row],[EXCHANGED]]+Table112[[#This Row],[SALES]]+Table112[[#This Row],[ISSUES]])</f>
        <v>96.1</v>
      </c>
      <c r="I77" s="48"/>
      <c r="J77" s="51">
        <f t="shared" si="0"/>
        <v>-96.1</v>
      </c>
      <c r="K77" s="48">
        <f>+'DAY9'!K77+'DAY10'!C77</f>
        <v>0</v>
      </c>
      <c r="L77" s="338">
        <f>+'DAY9'!L77+'DAY10'!D77</f>
        <v>0</v>
      </c>
      <c r="M77" s="50">
        <f>+'DAY9'!M77+'DAY10'!E77</f>
        <v>0</v>
      </c>
      <c r="N77" s="47">
        <f>+'DAY9'!N77+'DAY10'!F77</f>
        <v>0</v>
      </c>
      <c r="O77" s="209">
        <f>+'DAY9'!O77+'DAY10'!G77</f>
        <v>0</v>
      </c>
      <c r="P77" s="48">
        <f t="shared" ref="P77:P101" si="45">+K77/10</f>
        <v>0</v>
      </c>
      <c r="Q77" s="338">
        <f t="shared" ref="Q77:Q101" si="46">+L77/10</f>
        <v>0</v>
      </c>
      <c r="R77" s="50">
        <f t="shared" ref="R77:R101" si="47">+M77/10</f>
        <v>0</v>
      </c>
      <c r="S77" s="47">
        <f t="shared" ref="S77:S101" si="48">+N77/10</f>
        <v>0</v>
      </c>
      <c r="T77" s="209">
        <f t="shared" ref="T77:T101" si="49">+O77/10</f>
        <v>0</v>
      </c>
      <c r="U77" s="54">
        <f t="shared" si="1"/>
        <v>0</v>
      </c>
    </row>
    <row r="78" spans="1:21" x14ac:dyDescent="0.25">
      <c r="A78" s="192"/>
      <c r="B78" s="47">
        <f>'DAY9'!H78</f>
        <v>0</v>
      </c>
      <c r="C78" s="48">
        <v>0</v>
      </c>
      <c r="D78" s="338">
        <v>0</v>
      </c>
      <c r="E78" s="50">
        <v>0</v>
      </c>
      <c r="F78" s="47">
        <v>0</v>
      </c>
      <c r="G78" s="209">
        <v>0</v>
      </c>
      <c r="H78" s="338">
        <f>+(Table112[[#This Row],[OPENING ]]+Table112[[#This Row],[RECEIPTS]]+Table112[[#This Row],[RETURNS]])-(Table112[[#This Row],[EXCHANGED]]+Table112[[#This Row],[SALES]]+Table112[[#This Row],[ISSUES]])</f>
        <v>0</v>
      </c>
      <c r="I78" s="48"/>
      <c r="J78" s="51">
        <f t="shared" si="0"/>
        <v>0</v>
      </c>
      <c r="K78" s="48">
        <f>+'DAY9'!K78+'DAY10'!C78</f>
        <v>0</v>
      </c>
      <c r="L78" s="338">
        <f>+'DAY9'!L78+'DAY10'!D78</f>
        <v>0</v>
      </c>
      <c r="M78" s="50">
        <f>+'DAY9'!M78+'DAY10'!E78</f>
        <v>0</v>
      </c>
      <c r="N78" s="47">
        <f>+'DAY9'!N78+'DAY10'!F78</f>
        <v>0</v>
      </c>
      <c r="O78" s="209">
        <f>+'DAY9'!O78+'DAY10'!G78</f>
        <v>0</v>
      </c>
      <c r="P78" s="48">
        <f t="shared" si="45"/>
        <v>0</v>
      </c>
      <c r="Q78" s="338">
        <f t="shared" si="46"/>
        <v>0</v>
      </c>
      <c r="R78" s="50">
        <f t="shared" si="47"/>
        <v>0</v>
      </c>
      <c r="S78" s="47">
        <f t="shared" si="48"/>
        <v>0</v>
      </c>
      <c r="T78" s="209">
        <f t="shared" si="49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'DAY9'!H79</f>
        <v>0</v>
      </c>
      <c r="C79" s="48">
        <v>0</v>
      </c>
      <c r="D79" s="338">
        <v>0</v>
      </c>
      <c r="E79" s="50">
        <v>0</v>
      </c>
      <c r="F79" s="47">
        <v>0</v>
      </c>
      <c r="G79" s="209">
        <v>0</v>
      </c>
      <c r="H79" s="338">
        <f>+(Table112[[#This Row],[OPENING ]]+Table112[[#This Row],[RECEIPTS]]+Table112[[#This Row],[RETURNS]])-(Table112[[#This Row],[EXCHANGED]]+Table112[[#This Row],[SALES]]+Table112[[#This Row],[ISSUES]])</f>
        <v>0</v>
      </c>
      <c r="I79" s="48"/>
      <c r="J79" s="51">
        <f t="shared" si="0"/>
        <v>0</v>
      </c>
      <c r="K79" s="48">
        <f>+'DAY9'!K79+'DAY10'!C79</f>
        <v>0</v>
      </c>
      <c r="L79" s="338">
        <f>+'DAY9'!L79+'DAY10'!D79</f>
        <v>0</v>
      </c>
      <c r="M79" s="50">
        <f>+'DAY9'!M79+'DAY10'!E79</f>
        <v>0</v>
      </c>
      <c r="N79" s="47">
        <f>+'DAY9'!N79+'DAY10'!F79</f>
        <v>0</v>
      </c>
      <c r="O79" s="209">
        <f>+'DAY9'!O79+'DAY10'!G79</f>
        <v>0</v>
      </c>
      <c r="P79" s="48">
        <f t="shared" si="45"/>
        <v>0</v>
      </c>
      <c r="Q79" s="338">
        <f t="shared" si="46"/>
        <v>0</v>
      </c>
      <c r="R79" s="50">
        <f t="shared" si="47"/>
        <v>0</v>
      </c>
      <c r="S79" s="47">
        <f t="shared" si="48"/>
        <v>0</v>
      </c>
      <c r="T79" s="209">
        <f t="shared" si="49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'DAY9'!H80</f>
        <v>1289.1400000000001</v>
      </c>
      <c r="C80" s="48">
        <v>0</v>
      </c>
      <c r="D80" s="338">
        <v>0</v>
      </c>
      <c r="E80" s="50">
        <v>0</v>
      </c>
      <c r="F80" s="47">
        <v>0</v>
      </c>
      <c r="G80" s="209">
        <v>0</v>
      </c>
      <c r="H80" s="338">
        <f>+(Table112[[#This Row],[OPENING ]]+Table112[[#This Row],[RECEIPTS]]+Table112[[#This Row],[RETURNS]])-(Table112[[#This Row],[EXCHANGED]]+Table112[[#This Row],[SALES]]+Table112[[#This Row],[ISSUES]])</f>
        <v>1289.1400000000001</v>
      </c>
      <c r="I80" s="48"/>
      <c r="J80" s="51">
        <f t="shared" si="0"/>
        <v>-1289.1400000000001</v>
      </c>
      <c r="K80" s="48">
        <f>+'DAY9'!K80+'DAY10'!C80</f>
        <v>0</v>
      </c>
      <c r="L80" s="338">
        <f>+'DAY9'!L80+'DAY10'!D80</f>
        <v>0</v>
      </c>
      <c r="M80" s="50">
        <f>+'DAY9'!M80+'DAY10'!E80</f>
        <v>0</v>
      </c>
      <c r="N80" s="47">
        <f>+'DAY9'!N80+'DAY10'!F80</f>
        <v>0</v>
      </c>
      <c r="O80" s="209">
        <f>+'DAY9'!O80+'DAY10'!G80</f>
        <v>0</v>
      </c>
      <c r="P80" s="48">
        <f t="shared" si="45"/>
        <v>0</v>
      </c>
      <c r="Q80" s="338">
        <f t="shared" si="46"/>
        <v>0</v>
      </c>
      <c r="R80" s="50">
        <f t="shared" si="47"/>
        <v>0</v>
      </c>
      <c r="S80" s="47">
        <f t="shared" si="48"/>
        <v>0</v>
      </c>
      <c r="T80" s="209">
        <f t="shared" si="49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'DAY9'!H81</f>
        <v>64.75</v>
      </c>
      <c r="C81" s="48">
        <v>0</v>
      </c>
      <c r="D81" s="338">
        <v>0</v>
      </c>
      <c r="E81" s="50">
        <v>0</v>
      </c>
      <c r="F81" s="47">
        <v>0</v>
      </c>
      <c r="G81" s="209">
        <v>0</v>
      </c>
      <c r="H81" s="338">
        <f>+(Table112[[#This Row],[OPENING ]]+Table112[[#This Row],[RECEIPTS]]+Table112[[#This Row],[RETURNS]])-(Table112[[#This Row],[EXCHANGED]]+Table112[[#This Row],[SALES]]+Table112[[#This Row],[ISSUES]])</f>
        <v>64.75</v>
      </c>
      <c r="I81" s="48"/>
      <c r="J81" s="51">
        <f t="shared" si="0"/>
        <v>-64.75</v>
      </c>
      <c r="K81" s="48">
        <f>+'DAY9'!K81+'DAY10'!C81</f>
        <v>0</v>
      </c>
      <c r="L81" s="338">
        <f>+'DAY9'!L81+'DAY10'!D81</f>
        <v>0</v>
      </c>
      <c r="M81" s="50">
        <f>+'DAY9'!M81+'DAY10'!E81</f>
        <v>0</v>
      </c>
      <c r="N81" s="47">
        <f>+'DAY9'!N81+'DAY10'!F81</f>
        <v>0</v>
      </c>
      <c r="O81" s="209">
        <f>+'DAY9'!O81+'DAY10'!G81</f>
        <v>0</v>
      </c>
      <c r="P81" s="48">
        <f t="shared" si="45"/>
        <v>0</v>
      </c>
      <c r="Q81" s="338">
        <f t="shared" si="46"/>
        <v>0</v>
      </c>
      <c r="R81" s="50">
        <f t="shared" si="47"/>
        <v>0</v>
      </c>
      <c r="S81" s="47">
        <f t="shared" si="48"/>
        <v>0</v>
      </c>
      <c r="T81" s="209">
        <f t="shared" si="49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'DAY9'!H82</f>
        <v>0</v>
      </c>
      <c r="C82" s="48">
        <v>0</v>
      </c>
      <c r="D82" s="338">
        <v>0</v>
      </c>
      <c r="E82" s="50">
        <v>0</v>
      </c>
      <c r="F82" s="47">
        <v>0</v>
      </c>
      <c r="G82" s="209">
        <v>0</v>
      </c>
      <c r="H82" s="338">
        <f>+(Table112[[#This Row],[OPENING ]]+Table112[[#This Row],[RECEIPTS]]+Table112[[#This Row],[RETURNS]])-(Table112[[#This Row],[EXCHANGED]]+Table112[[#This Row],[SALES]]+Table112[[#This Row],[ISSUES]])</f>
        <v>0</v>
      </c>
      <c r="I82" s="48"/>
      <c r="J82" s="51">
        <f t="shared" si="0"/>
        <v>0</v>
      </c>
      <c r="K82" s="48">
        <f>+'DAY9'!K82+'DAY10'!C82</f>
        <v>0</v>
      </c>
      <c r="L82" s="338">
        <f>+'DAY9'!L82+'DAY10'!D82</f>
        <v>0</v>
      </c>
      <c r="M82" s="50">
        <f>+'DAY9'!M82+'DAY10'!E82</f>
        <v>0</v>
      </c>
      <c r="N82" s="47">
        <f>+'DAY9'!N82+'DAY10'!F82</f>
        <v>0</v>
      </c>
      <c r="O82" s="209">
        <f>+'DAY9'!O82+'DAY10'!G82</f>
        <v>0</v>
      </c>
      <c r="P82" s="48">
        <f t="shared" si="45"/>
        <v>0</v>
      </c>
      <c r="Q82" s="338">
        <f t="shared" si="46"/>
        <v>0</v>
      </c>
      <c r="R82" s="50">
        <f t="shared" si="47"/>
        <v>0</v>
      </c>
      <c r="S82" s="47">
        <f t="shared" si="48"/>
        <v>0</v>
      </c>
      <c r="T82" s="209">
        <f t="shared" si="49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'DAY9'!H83</f>
        <v>497.9</v>
      </c>
      <c r="C83" s="48">
        <v>0</v>
      </c>
      <c r="D83" s="338">
        <v>0</v>
      </c>
      <c r="E83" s="50">
        <v>0</v>
      </c>
      <c r="F83" s="47">
        <v>0</v>
      </c>
      <c r="G83" s="209">
        <v>0</v>
      </c>
      <c r="H83" s="338">
        <f>+(Table112[[#This Row],[OPENING ]]+Table112[[#This Row],[RECEIPTS]]+Table112[[#This Row],[RETURNS]])-(Table112[[#This Row],[EXCHANGED]]+Table112[[#This Row],[SALES]]+Table112[[#This Row],[ISSUES]])</f>
        <v>497.9</v>
      </c>
      <c r="I83" s="48"/>
      <c r="J83" s="51">
        <f t="shared" si="0"/>
        <v>-497.9</v>
      </c>
      <c r="K83" s="48">
        <f>+'DAY9'!K83+'DAY10'!C83</f>
        <v>0</v>
      </c>
      <c r="L83" s="338">
        <f>+'DAY9'!L83+'DAY10'!D83</f>
        <v>0</v>
      </c>
      <c r="M83" s="50">
        <f>+'DAY9'!M83+'DAY10'!E83</f>
        <v>0</v>
      </c>
      <c r="N83" s="47">
        <f>+'DAY9'!N83+'DAY10'!F83</f>
        <v>0</v>
      </c>
      <c r="O83" s="209">
        <f>+'DAY9'!O83+'DAY10'!G83</f>
        <v>0</v>
      </c>
      <c r="P83" s="48">
        <f t="shared" si="45"/>
        <v>0</v>
      </c>
      <c r="Q83" s="338">
        <f t="shared" si="46"/>
        <v>0</v>
      </c>
      <c r="R83" s="50">
        <f t="shared" si="47"/>
        <v>0</v>
      </c>
      <c r="S83" s="47">
        <f t="shared" si="48"/>
        <v>0</v>
      </c>
      <c r="T83" s="209">
        <f t="shared" si="49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'DAY9'!H84</f>
        <v>424.4</v>
      </c>
      <c r="C84" s="48">
        <v>0</v>
      </c>
      <c r="D84" s="338">
        <v>0</v>
      </c>
      <c r="E84" s="50">
        <v>0</v>
      </c>
      <c r="F84" s="47">
        <v>0</v>
      </c>
      <c r="G84" s="209">
        <v>0</v>
      </c>
      <c r="H84" s="338">
        <f>+(Table112[[#This Row],[OPENING ]]+Table112[[#This Row],[RECEIPTS]]+Table112[[#This Row],[RETURNS]])-(Table112[[#This Row],[EXCHANGED]]+Table112[[#This Row],[SALES]]+Table112[[#This Row],[ISSUES]])</f>
        <v>424.4</v>
      </c>
      <c r="I84" s="48"/>
      <c r="J84" s="51">
        <f t="shared" si="0"/>
        <v>-424.4</v>
      </c>
      <c r="K84" s="48">
        <f>+'DAY9'!K84+'DAY10'!C84</f>
        <v>0</v>
      </c>
      <c r="L84" s="338">
        <f>+'DAY9'!L84+'DAY10'!D84</f>
        <v>0</v>
      </c>
      <c r="M84" s="50">
        <f>+'DAY9'!M84+'DAY10'!E84</f>
        <v>0</v>
      </c>
      <c r="N84" s="47">
        <f>+'DAY9'!N84+'DAY10'!F84</f>
        <v>0</v>
      </c>
      <c r="O84" s="209">
        <f>+'DAY9'!O84+'DAY10'!G84</f>
        <v>0</v>
      </c>
      <c r="P84" s="48">
        <f t="shared" si="45"/>
        <v>0</v>
      </c>
      <c r="Q84" s="338">
        <f t="shared" si="46"/>
        <v>0</v>
      </c>
      <c r="R84" s="50">
        <f t="shared" si="47"/>
        <v>0</v>
      </c>
      <c r="S84" s="47">
        <f t="shared" si="48"/>
        <v>0</v>
      </c>
      <c r="T84" s="209">
        <f t="shared" si="49"/>
        <v>0</v>
      </c>
      <c r="U84" s="54">
        <f t="shared" si="1"/>
        <v>0</v>
      </c>
    </row>
    <row r="85" spans="1:21" x14ac:dyDescent="0.25">
      <c r="A85" s="53"/>
      <c r="B85" s="47">
        <f>'DAY9'!H85</f>
        <v>0</v>
      </c>
      <c r="C85" s="48">
        <v>0</v>
      </c>
      <c r="D85" s="338">
        <v>0</v>
      </c>
      <c r="E85" s="50">
        <v>0</v>
      </c>
      <c r="F85" s="47">
        <v>0</v>
      </c>
      <c r="G85" s="209">
        <v>0</v>
      </c>
      <c r="H85" s="338">
        <f>+(Table112[[#This Row],[OPENING ]]+Table112[[#This Row],[RECEIPTS]]+Table112[[#This Row],[RETURNS]])-(Table112[[#This Row],[EXCHANGED]]+Table112[[#This Row],[SALES]]+Table112[[#This Row],[ISSUES]])</f>
        <v>0</v>
      </c>
      <c r="I85" s="48"/>
      <c r="J85" s="51">
        <f t="shared" si="0"/>
        <v>0</v>
      </c>
      <c r="K85" s="48">
        <f>+'DAY9'!K85+'DAY10'!C85</f>
        <v>0</v>
      </c>
      <c r="L85" s="338">
        <f>+'DAY9'!L85+'DAY10'!D85</f>
        <v>0</v>
      </c>
      <c r="M85" s="50">
        <f>+'DAY9'!M85+'DAY10'!E85</f>
        <v>0</v>
      </c>
      <c r="N85" s="47">
        <f>+'DAY9'!N85+'DAY10'!F85</f>
        <v>0</v>
      </c>
      <c r="O85" s="209">
        <f>+'DAY9'!O85+'DAY10'!G85</f>
        <v>0</v>
      </c>
      <c r="P85" s="48">
        <f t="shared" si="45"/>
        <v>0</v>
      </c>
      <c r="Q85" s="338">
        <f t="shared" si="46"/>
        <v>0</v>
      </c>
      <c r="R85" s="50">
        <f t="shared" si="47"/>
        <v>0</v>
      </c>
      <c r="S85" s="47">
        <f t="shared" si="48"/>
        <v>0</v>
      </c>
      <c r="T85" s="209">
        <f t="shared" si="49"/>
        <v>0</v>
      </c>
      <c r="U85" s="54">
        <f t="shared" si="1"/>
        <v>0</v>
      </c>
    </row>
    <row r="86" spans="1:21" x14ac:dyDescent="0.25">
      <c r="A86" s="53"/>
      <c r="B86" s="47">
        <f>'DAY9'!H86</f>
        <v>263.8</v>
      </c>
      <c r="C86" s="48">
        <v>0</v>
      </c>
      <c r="D86" s="338">
        <v>0</v>
      </c>
      <c r="E86" s="50">
        <v>0</v>
      </c>
      <c r="F86" s="47">
        <v>0</v>
      </c>
      <c r="G86" s="209">
        <v>0</v>
      </c>
      <c r="H86" s="338">
        <f>+(Table112[[#This Row],[OPENING ]]+Table112[[#This Row],[RECEIPTS]]+Table112[[#This Row],[RETURNS]])-(Table112[[#This Row],[EXCHANGED]]+Table112[[#This Row],[SALES]]+Table112[[#This Row],[ISSUES]])</f>
        <v>263.8</v>
      </c>
      <c r="I86" s="48"/>
      <c r="J86" s="51">
        <f t="shared" si="0"/>
        <v>-263.8</v>
      </c>
      <c r="K86" s="48">
        <f>+'DAY9'!K86+'DAY10'!C86</f>
        <v>0</v>
      </c>
      <c r="L86" s="338">
        <f>+'DAY9'!L86+'DAY10'!D86</f>
        <v>0</v>
      </c>
      <c r="M86" s="50">
        <f>+'DAY9'!M86+'DAY10'!E86</f>
        <v>0</v>
      </c>
      <c r="N86" s="47">
        <f>+'DAY9'!N86+'DAY10'!F86</f>
        <v>0</v>
      </c>
      <c r="O86" s="209">
        <f>+'DAY9'!O86+'DAY10'!G86</f>
        <v>0</v>
      </c>
      <c r="P86" s="48">
        <f t="shared" si="45"/>
        <v>0</v>
      </c>
      <c r="Q86" s="338">
        <f t="shared" si="46"/>
        <v>0</v>
      </c>
      <c r="R86" s="50">
        <f t="shared" si="47"/>
        <v>0</v>
      </c>
      <c r="S86" s="47">
        <f t="shared" si="48"/>
        <v>0</v>
      </c>
      <c r="T86" s="209">
        <f t="shared" si="49"/>
        <v>0</v>
      </c>
      <c r="U86" s="54">
        <f t="shared" si="1"/>
        <v>0</v>
      </c>
    </row>
    <row r="87" spans="1:21" x14ac:dyDescent="0.25">
      <c r="A87" s="53"/>
      <c r="B87" s="47">
        <f>'DAY9'!H87</f>
        <v>0</v>
      </c>
      <c r="C87" s="48">
        <v>0</v>
      </c>
      <c r="D87" s="338">
        <v>0</v>
      </c>
      <c r="E87" s="50">
        <v>0</v>
      </c>
      <c r="F87" s="47">
        <v>0</v>
      </c>
      <c r="G87" s="209">
        <v>0</v>
      </c>
      <c r="H87" s="338">
        <f>+(Table112[[#This Row],[OPENING ]]+Table112[[#This Row],[RECEIPTS]]+Table112[[#This Row],[RETURNS]])-(Table112[[#This Row],[EXCHANGED]]+Table112[[#This Row],[SALES]]+Table112[[#This Row],[ISSUES]])</f>
        <v>0</v>
      </c>
      <c r="I87" s="48"/>
      <c r="J87" s="51">
        <f t="shared" si="0"/>
        <v>0</v>
      </c>
      <c r="K87" s="48">
        <f>+'DAY9'!K87+'DAY10'!C87</f>
        <v>0</v>
      </c>
      <c r="L87" s="338">
        <f>+'DAY9'!L87+'DAY10'!D87</f>
        <v>0</v>
      </c>
      <c r="M87" s="50">
        <f>+'DAY9'!M87+'DAY10'!E87</f>
        <v>0</v>
      </c>
      <c r="N87" s="47">
        <f>+'DAY9'!N87+'DAY10'!F87</f>
        <v>0</v>
      </c>
      <c r="O87" s="209">
        <f>+'DAY9'!O87+'DAY10'!G87</f>
        <v>0</v>
      </c>
      <c r="P87" s="48">
        <f t="shared" si="45"/>
        <v>0</v>
      </c>
      <c r="Q87" s="338">
        <f t="shared" si="46"/>
        <v>0</v>
      </c>
      <c r="R87" s="50">
        <f t="shared" si="47"/>
        <v>0</v>
      </c>
      <c r="S87" s="47">
        <f t="shared" si="48"/>
        <v>0</v>
      </c>
      <c r="T87" s="209">
        <f t="shared" si="49"/>
        <v>0</v>
      </c>
      <c r="U87" s="54">
        <f t="shared" si="1"/>
        <v>0</v>
      </c>
    </row>
    <row r="88" spans="1:21" x14ac:dyDescent="0.25">
      <c r="A88" s="53"/>
      <c r="B88" s="47">
        <f>'DAY9'!H88</f>
        <v>0</v>
      </c>
      <c r="C88" s="48">
        <v>0</v>
      </c>
      <c r="D88" s="338">
        <v>0</v>
      </c>
      <c r="E88" s="50">
        <v>0</v>
      </c>
      <c r="F88" s="47">
        <v>0</v>
      </c>
      <c r="G88" s="209">
        <v>0</v>
      </c>
      <c r="H88" s="338">
        <f>+(Table112[[#This Row],[OPENING ]]+Table112[[#This Row],[RECEIPTS]]+Table112[[#This Row],[RETURNS]])-(Table112[[#This Row],[EXCHANGED]]+Table112[[#This Row],[SALES]]+Table112[[#This Row],[ISSUES]])</f>
        <v>0</v>
      </c>
      <c r="I88" s="48"/>
      <c r="J88" s="51">
        <f t="shared" ref="J88:J96" si="50">+I88-H88</f>
        <v>0</v>
      </c>
      <c r="K88" s="48">
        <f>+'DAY9'!K88+'DAY10'!C88</f>
        <v>0</v>
      </c>
      <c r="L88" s="338">
        <f>+'DAY9'!L88+'DAY10'!D88</f>
        <v>0</v>
      </c>
      <c r="M88" s="50">
        <f>+'DAY9'!M88+'DAY10'!E88</f>
        <v>0</v>
      </c>
      <c r="N88" s="47">
        <f>+'DAY9'!N88+'DAY10'!F88</f>
        <v>0</v>
      </c>
      <c r="O88" s="209">
        <f>+'DAY9'!O88+'DAY10'!G88</f>
        <v>0</v>
      </c>
      <c r="P88" s="48">
        <f t="shared" ref="P88:P96" si="51">+K88/10</f>
        <v>0</v>
      </c>
      <c r="Q88" s="338">
        <f t="shared" ref="Q88:Q96" si="52">+L88/10</f>
        <v>0</v>
      </c>
      <c r="R88" s="50">
        <f t="shared" ref="R88:R96" si="53">+M88/10</f>
        <v>0</v>
      </c>
      <c r="S88" s="47">
        <f t="shared" ref="S88:S96" si="54">+N88/10</f>
        <v>0</v>
      </c>
      <c r="T88" s="209">
        <f t="shared" ref="T88:T96" si="55">+O88/10</f>
        <v>0</v>
      </c>
      <c r="U88" s="54">
        <f t="shared" ref="U88:U96" si="56">IFERROR(+H88/(P88+Q88+R88+S88+T88),0)</f>
        <v>0</v>
      </c>
    </row>
    <row r="89" spans="1:21" x14ac:dyDescent="0.25">
      <c r="A89" s="53"/>
      <c r="B89" s="47">
        <f>'DAY9'!H89</f>
        <v>0</v>
      </c>
      <c r="C89" s="48">
        <v>0</v>
      </c>
      <c r="D89" s="338">
        <v>0</v>
      </c>
      <c r="E89" s="50">
        <v>0</v>
      </c>
      <c r="F89" s="47">
        <v>0</v>
      </c>
      <c r="G89" s="209">
        <v>0</v>
      </c>
      <c r="H89" s="338">
        <f>+(Table112[[#This Row],[OPENING ]]+Table112[[#This Row],[RECEIPTS]]+Table112[[#This Row],[RETURNS]])-(Table112[[#This Row],[EXCHANGED]]+Table112[[#This Row],[SALES]]+Table112[[#This Row],[ISSUES]])</f>
        <v>0</v>
      </c>
      <c r="I89" s="48"/>
      <c r="J89" s="51">
        <f t="shared" si="50"/>
        <v>0</v>
      </c>
      <c r="K89" s="48">
        <f>+'DAY9'!K89+'DAY10'!C89</f>
        <v>0</v>
      </c>
      <c r="L89" s="338">
        <f>+'DAY9'!L89+'DAY10'!D89</f>
        <v>0</v>
      </c>
      <c r="M89" s="50">
        <f>+'DAY9'!M89+'DAY10'!E89</f>
        <v>0</v>
      </c>
      <c r="N89" s="47">
        <f>+'DAY9'!N89+'DAY10'!F89</f>
        <v>0</v>
      </c>
      <c r="O89" s="209">
        <f>+'DAY9'!O89+'DAY10'!G89</f>
        <v>0</v>
      </c>
      <c r="P89" s="48">
        <f t="shared" si="51"/>
        <v>0</v>
      </c>
      <c r="Q89" s="338">
        <f t="shared" si="52"/>
        <v>0</v>
      </c>
      <c r="R89" s="50">
        <f t="shared" si="53"/>
        <v>0</v>
      </c>
      <c r="S89" s="47">
        <f t="shared" si="54"/>
        <v>0</v>
      </c>
      <c r="T89" s="209">
        <f t="shared" si="55"/>
        <v>0</v>
      </c>
      <c r="U89" s="54">
        <f t="shared" si="56"/>
        <v>0</v>
      </c>
    </row>
    <row r="90" spans="1:21" x14ac:dyDescent="0.25">
      <c r="A90" s="53"/>
      <c r="B90" s="47">
        <f>'DAY9'!H90</f>
        <v>0</v>
      </c>
      <c r="C90" s="48">
        <v>0</v>
      </c>
      <c r="D90" s="338">
        <v>0</v>
      </c>
      <c r="E90" s="50">
        <v>0</v>
      </c>
      <c r="F90" s="47">
        <v>0</v>
      </c>
      <c r="G90" s="209">
        <v>0</v>
      </c>
      <c r="H90" s="338">
        <f>+(Table112[[#This Row],[OPENING ]]+Table112[[#This Row],[RECEIPTS]]+Table112[[#This Row],[RETURNS]])-(Table112[[#This Row],[EXCHANGED]]+Table112[[#This Row],[SALES]]+Table112[[#This Row],[ISSUES]])</f>
        <v>0</v>
      </c>
      <c r="I90" s="48"/>
      <c r="J90" s="51">
        <f t="shared" si="50"/>
        <v>0</v>
      </c>
      <c r="K90" s="48">
        <f>+'DAY9'!K90+'DAY10'!C90</f>
        <v>0</v>
      </c>
      <c r="L90" s="338">
        <f>+'DAY9'!L90+'DAY10'!D90</f>
        <v>0</v>
      </c>
      <c r="M90" s="50">
        <f>+'DAY9'!M90+'DAY10'!E90</f>
        <v>0</v>
      </c>
      <c r="N90" s="47">
        <f>+'DAY9'!N90+'DAY10'!F90</f>
        <v>0</v>
      </c>
      <c r="O90" s="209">
        <f>+'DAY9'!O90+'DAY10'!G90</f>
        <v>0</v>
      </c>
      <c r="P90" s="48">
        <f t="shared" si="51"/>
        <v>0</v>
      </c>
      <c r="Q90" s="338">
        <f t="shared" si="52"/>
        <v>0</v>
      </c>
      <c r="R90" s="50">
        <f t="shared" si="53"/>
        <v>0</v>
      </c>
      <c r="S90" s="47">
        <f t="shared" si="54"/>
        <v>0</v>
      </c>
      <c r="T90" s="209">
        <f t="shared" si="55"/>
        <v>0</v>
      </c>
      <c r="U90" s="54">
        <f t="shared" si="56"/>
        <v>0</v>
      </c>
    </row>
    <row r="91" spans="1:21" x14ac:dyDescent="0.25">
      <c r="A91" s="53"/>
      <c r="B91" s="47">
        <f>'DAY9'!H91</f>
        <v>551.20000000000005</v>
      </c>
      <c r="C91" s="48">
        <v>0</v>
      </c>
      <c r="D91" s="338">
        <v>0</v>
      </c>
      <c r="E91" s="50">
        <v>0</v>
      </c>
      <c r="F91" s="47">
        <v>0</v>
      </c>
      <c r="G91" s="209">
        <v>0</v>
      </c>
      <c r="H91" s="338">
        <f>+(Table112[[#This Row],[OPENING ]]+Table112[[#This Row],[RECEIPTS]]+Table112[[#This Row],[RETURNS]])-(Table112[[#This Row],[EXCHANGED]]+Table112[[#This Row],[SALES]]+Table112[[#This Row],[ISSUES]])</f>
        <v>551.20000000000005</v>
      </c>
      <c r="I91" s="48"/>
      <c r="J91" s="51">
        <f t="shared" si="50"/>
        <v>-551.20000000000005</v>
      </c>
      <c r="K91" s="48">
        <f>+'DAY9'!K91+'DAY10'!C91</f>
        <v>0</v>
      </c>
      <c r="L91" s="338">
        <f>+'DAY9'!L91+'DAY10'!D91</f>
        <v>0</v>
      </c>
      <c r="M91" s="50">
        <f>+'DAY9'!M91+'DAY10'!E91</f>
        <v>0</v>
      </c>
      <c r="N91" s="47">
        <f>+'DAY9'!N91+'DAY10'!F91</f>
        <v>0</v>
      </c>
      <c r="O91" s="209">
        <f>+'DAY9'!O91+'DAY10'!G91</f>
        <v>0</v>
      </c>
      <c r="P91" s="48">
        <f t="shared" si="51"/>
        <v>0</v>
      </c>
      <c r="Q91" s="338">
        <f t="shared" si="52"/>
        <v>0</v>
      </c>
      <c r="R91" s="50">
        <f t="shared" si="53"/>
        <v>0</v>
      </c>
      <c r="S91" s="47">
        <f t="shared" si="54"/>
        <v>0</v>
      </c>
      <c r="T91" s="209">
        <f t="shared" si="55"/>
        <v>0</v>
      </c>
      <c r="U91" s="54">
        <f t="shared" si="56"/>
        <v>0</v>
      </c>
    </row>
    <row r="92" spans="1:21" x14ac:dyDescent="0.25">
      <c r="A92" s="53"/>
      <c r="B92" s="47">
        <f>'DAY9'!H92</f>
        <v>200.8</v>
      </c>
      <c r="C92" s="48">
        <v>0</v>
      </c>
      <c r="D92" s="338">
        <v>0</v>
      </c>
      <c r="E92" s="50">
        <v>0</v>
      </c>
      <c r="F92" s="47">
        <v>0</v>
      </c>
      <c r="G92" s="209">
        <v>0</v>
      </c>
      <c r="H92" s="338">
        <f>+(Table112[[#This Row],[OPENING ]]+Table112[[#This Row],[RECEIPTS]]+Table112[[#This Row],[RETURNS]])-(Table112[[#This Row],[EXCHANGED]]+Table112[[#This Row],[SALES]]+Table112[[#This Row],[ISSUES]])</f>
        <v>200.8</v>
      </c>
      <c r="I92" s="48"/>
      <c r="J92" s="51">
        <f t="shared" si="50"/>
        <v>-200.8</v>
      </c>
      <c r="K92" s="48">
        <f>+'DAY9'!K92+'DAY10'!C92</f>
        <v>0</v>
      </c>
      <c r="L92" s="338">
        <f>+'DAY9'!L92+'DAY10'!D92</f>
        <v>0</v>
      </c>
      <c r="M92" s="50">
        <f>+'DAY9'!M92+'DAY10'!E92</f>
        <v>0</v>
      </c>
      <c r="N92" s="47">
        <f>+'DAY9'!N92+'DAY10'!F92</f>
        <v>0</v>
      </c>
      <c r="O92" s="209">
        <f>+'DAY9'!O92+'DAY10'!G92</f>
        <v>0</v>
      </c>
      <c r="P92" s="48">
        <f t="shared" si="51"/>
        <v>0</v>
      </c>
      <c r="Q92" s="338">
        <f t="shared" si="52"/>
        <v>0</v>
      </c>
      <c r="R92" s="50">
        <f t="shared" si="53"/>
        <v>0</v>
      </c>
      <c r="S92" s="47">
        <f t="shared" si="54"/>
        <v>0</v>
      </c>
      <c r="T92" s="209">
        <f t="shared" si="55"/>
        <v>0</v>
      </c>
      <c r="U92" s="54">
        <f t="shared" si="56"/>
        <v>0</v>
      </c>
    </row>
    <row r="93" spans="1:21" x14ac:dyDescent="0.25">
      <c r="A93" s="53"/>
      <c r="B93" s="47">
        <f>'DAY9'!H93</f>
        <v>0</v>
      </c>
      <c r="C93" s="48">
        <v>0</v>
      </c>
      <c r="D93" s="338">
        <v>0</v>
      </c>
      <c r="E93" s="50">
        <v>0</v>
      </c>
      <c r="F93" s="47">
        <v>0</v>
      </c>
      <c r="G93" s="209">
        <v>0</v>
      </c>
      <c r="H93" s="338">
        <f>+(Table112[[#This Row],[OPENING ]]+Table112[[#This Row],[RECEIPTS]]+Table112[[#This Row],[RETURNS]])-(Table112[[#This Row],[EXCHANGED]]+Table112[[#This Row],[SALES]]+Table112[[#This Row],[ISSUES]])</f>
        <v>0</v>
      </c>
      <c r="I93" s="48"/>
      <c r="J93" s="51">
        <f t="shared" si="50"/>
        <v>0</v>
      </c>
      <c r="K93" s="48">
        <f>+'DAY9'!K93+'DAY10'!C93</f>
        <v>0</v>
      </c>
      <c r="L93" s="338">
        <f>+'DAY9'!L93+'DAY10'!D93</f>
        <v>138</v>
      </c>
      <c r="M93" s="50">
        <f>+'DAY9'!M93+'DAY10'!E93</f>
        <v>0</v>
      </c>
      <c r="N93" s="47">
        <f>+'DAY9'!N93+'DAY10'!F93</f>
        <v>0</v>
      </c>
      <c r="O93" s="209">
        <f>+'DAY9'!O93+'DAY10'!G93</f>
        <v>851.44</v>
      </c>
      <c r="P93" s="48">
        <f t="shared" si="51"/>
        <v>0</v>
      </c>
      <c r="Q93" s="338">
        <f t="shared" si="52"/>
        <v>13.8</v>
      </c>
      <c r="R93" s="50">
        <f t="shared" si="53"/>
        <v>0</v>
      </c>
      <c r="S93" s="47">
        <f t="shared" si="54"/>
        <v>0</v>
      </c>
      <c r="T93" s="209">
        <f t="shared" si="55"/>
        <v>85.144000000000005</v>
      </c>
      <c r="U93" s="54">
        <f t="shared" si="56"/>
        <v>0</v>
      </c>
    </row>
    <row r="94" spans="1:21" x14ac:dyDescent="0.25">
      <c r="A94" s="53"/>
      <c r="B94" s="47">
        <f>'DAY9'!H94</f>
        <v>0</v>
      </c>
      <c r="C94" s="48">
        <v>0</v>
      </c>
      <c r="D94" s="338">
        <v>0</v>
      </c>
      <c r="E94" s="50">
        <v>0</v>
      </c>
      <c r="F94" s="47">
        <v>0</v>
      </c>
      <c r="G94" s="209">
        <v>0</v>
      </c>
      <c r="H94" s="338">
        <f>+(Table112[[#This Row],[OPENING ]]+Table112[[#This Row],[RECEIPTS]]+Table112[[#This Row],[RETURNS]])-(Table112[[#This Row],[EXCHANGED]]+Table112[[#This Row],[SALES]]+Table112[[#This Row],[ISSUES]])</f>
        <v>0</v>
      </c>
      <c r="I94" s="48"/>
      <c r="J94" s="51">
        <f t="shared" si="50"/>
        <v>0</v>
      </c>
      <c r="K94" s="48">
        <f>+'DAY9'!K94+'DAY10'!C94</f>
        <v>0</v>
      </c>
      <c r="L94" s="338">
        <f>+'DAY9'!L94+'DAY10'!D94</f>
        <v>0</v>
      </c>
      <c r="M94" s="50">
        <f>+'DAY9'!M94+'DAY10'!E94</f>
        <v>0</v>
      </c>
      <c r="N94" s="47">
        <f>+'DAY9'!N94+'DAY10'!F94</f>
        <v>0</v>
      </c>
      <c r="O94" s="209">
        <f>+'DAY9'!O94+'DAY10'!G94</f>
        <v>0</v>
      </c>
      <c r="P94" s="48">
        <f t="shared" si="51"/>
        <v>0</v>
      </c>
      <c r="Q94" s="338">
        <f t="shared" si="52"/>
        <v>0</v>
      </c>
      <c r="R94" s="50">
        <f t="shared" si="53"/>
        <v>0</v>
      </c>
      <c r="S94" s="47">
        <f t="shared" si="54"/>
        <v>0</v>
      </c>
      <c r="T94" s="209">
        <f t="shared" si="55"/>
        <v>0</v>
      </c>
      <c r="U94" s="54">
        <f t="shared" si="56"/>
        <v>0</v>
      </c>
    </row>
    <row r="95" spans="1:21" x14ac:dyDescent="0.25">
      <c r="A95" s="53"/>
      <c r="B95" s="47">
        <f>'DAY9'!H95</f>
        <v>0</v>
      </c>
      <c r="C95" s="48">
        <v>0</v>
      </c>
      <c r="D95" s="338">
        <v>0</v>
      </c>
      <c r="E95" s="50">
        <v>0</v>
      </c>
      <c r="F95" s="47">
        <v>0</v>
      </c>
      <c r="G95" s="209">
        <v>0</v>
      </c>
      <c r="H95" s="338">
        <f>+(Table112[[#This Row],[OPENING ]]+Table112[[#This Row],[RECEIPTS]]+Table112[[#This Row],[RETURNS]])-(Table112[[#This Row],[EXCHANGED]]+Table112[[#This Row],[SALES]]+Table112[[#This Row],[ISSUES]])</f>
        <v>0</v>
      </c>
      <c r="I95" s="48"/>
      <c r="J95" s="51">
        <f t="shared" si="50"/>
        <v>0</v>
      </c>
      <c r="K95" s="48">
        <f>+'DAY9'!K95+'DAY10'!C95</f>
        <v>0</v>
      </c>
      <c r="L95" s="338">
        <f>+'DAY9'!L95+'DAY10'!D95</f>
        <v>0</v>
      </c>
      <c r="M95" s="50">
        <f>+'DAY9'!M95+'DAY10'!E95</f>
        <v>0</v>
      </c>
      <c r="N95" s="47">
        <f>+'DAY9'!N95+'DAY10'!F95</f>
        <v>0</v>
      </c>
      <c r="O95" s="209">
        <f>+'DAY9'!O95+'DAY10'!G95</f>
        <v>0</v>
      </c>
      <c r="P95" s="48">
        <f t="shared" si="51"/>
        <v>0</v>
      </c>
      <c r="Q95" s="338">
        <f t="shared" si="52"/>
        <v>0</v>
      </c>
      <c r="R95" s="50">
        <f t="shared" si="53"/>
        <v>0</v>
      </c>
      <c r="S95" s="47">
        <f t="shared" si="54"/>
        <v>0</v>
      </c>
      <c r="T95" s="209">
        <f t="shared" si="55"/>
        <v>0</v>
      </c>
      <c r="U95" s="54">
        <f t="shared" si="56"/>
        <v>0</v>
      </c>
    </row>
    <row r="96" spans="1:21" x14ac:dyDescent="0.25">
      <c r="A96" s="53"/>
      <c r="B96" s="47">
        <f>'DAY9'!H96</f>
        <v>0</v>
      </c>
      <c r="C96" s="48">
        <v>0</v>
      </c>
      <c r="D96" s="338">
        <v>0</v>
      </c>
      <c r="E96" s="50">
        <v>0</v>
      </c>
      <c r="F96" s="47">
        <v>0</v>
      </c>
      <c r="G96" s="209">
        <v>0</v>
      </c>
      <c r="H96" s="338">
        <f>+(Table112[[#This Row],[OPENING ]]+Table112[[#This Row],[RECEIPTS]]+Table112[[#This Row],[RETURNS]])-(Table112[[#This Row],[EXCHANGED]]+Table112[[#This Row],[SALES]]+Table112[[#This Row],[ISSUES]])</f>
        <v>0</v>
      </c>
      <c r="I96" s="48"/>
      <c r="J96" s="51">
        <f t="shared" si="50"/>
        <v>0</v>
      </c>
      <c r="K96" s="48">
        <f>+'DAY9'!K96+'DAY10'!C96</f>
        <v>0</v>
      </c>
      <c r="L96" s="338">
        <f>+'DAY9'!L96+'DAY10'!D96</f>
        <v>0</v>
      </c>
      <c r="M96" s="50">
        <f>+'DAY9'!M96+'DAY10'!E96</f>
        <v>0</v>
      </c>
      <c r="N96" s="47">
        <f>+'DAY9'!N96+'DAY10'!F96</f>
        <v>0</v>
      </c>
      <c r="O96" s="209">
        <f>+'DAY9'!O96+'DAY10'!G96</f>
        <v>0</v>
      </c>
      <c r="P96" s="48">
        <f t="shared" si="51"/>
        <v>0</v>
      </c>
      <c r="Q96" s="338">
        <f t="shared" si="52"/>
        <v>0</v>
      </c>
      <c r="R96" s="50">
        <f t="shared" si="53"/>
        <v>0</v>
      </c>
      <c r="S96" s="47">
        <f t="shared" si="54"/>
        <v>0</v>
      </c>
      <c r="T96" s="209">
        <f t="shared" si="55"/>
        <v>0</v>
      </c>
      <c r="U96" s="54">
        <f t="shared" si="56"/>
        <v>0</v>
      </c>
    </row>
    <row r="97" spans="1:21" x14ac:dyDescent="0.25">
      <c r="A97" s="151" t="s">
        <v>41</v>
      </c>
      <c r="B97" s="47">
        <f>'DAY9'!H97</f>
        <v>0</v>
      </c>
      <c r="C97" s="48"/>
      <c r="D97" s="338"/>
      <c r="E97" s="50"/>
      <c r="F97" s="47"/>
      <c r="G97" s="209"/>
      <c r="H97" s="338"/>
      <c r="I97" s="48"/>
      <c r="J97" s="51"/>
      <c r="K97" s="48"/>
      <c r="L97" s="338"/>
      <c r="M97" s="50"/>
      <c r="N97" s="47"/>
      <c r="O97" s="209"/>
      <c r="P97" s="48"/>
      <c r="Q97" s="338"/>
      <c r="R97" s="50"/>
      <c r="S97" s="47"/>
      <c r="T97" s="209"/>
      <c r="U97" s="54"/>
    </row>
    <row r="98" spans="1:21" x14ac:dyDescent="0.25">
      <c r="A98" s="153" t="s">
        <v>40</v>
      </c>
      <c r="B98" s="47">
        <f>'DAY9'!H98</f>
        <v>0</v>
      </c>
      <c r="C98" s="48">
        <v>0</v>
      </c>
      <c r="D98" s="338">
        <v>0</v>
      </c>
      <c r="E98" s="50">
        <v>0</v>
      </c>
      <c r="F98" s="47">
        <v>0</v>
      </c>
      <c r="G98" s="209">
        <v>0</v>
      </c>
      <c r="H98" s="338">
        <f>+(Table112[[#This Row],[OPENING ]]+Table112[[#This Row],[RECEIPTS]]+Table112[[#This Row],[RETURNS]])-(Table112[[#This Row],[EXCHANGED]]+Table112[[#This Row],[SALES]]+Table112[[#This Row],[ISSUES]])</f>
        <v>0</v>
      </c>
      <c r="I98" s="48"/>
      <c r="J98" s="51">
        <f t="shared" si="0"/>
        <v>0</v>
      </c>
      <c r="K98" s="48">
        <f>+'DAY9'!K98+'DAY10'!C98</f>
        <v>0</v>
      </c>
      <c r="L98" s="338">
        <f>+'DAY9'!L98+'DAY10'!D98</f>
        <v>0</v>
      </c>
      <c r="M98" s="50">
        <f>+'DAY9'!M98+'DAY10'!E98</f>
        <v>0</v>
      </c>
      <c r="N98" s="47">
        <f>+'DAY9'!N98+'DAY10'!F98</f>
        <v>0</v>
      </c>
      <c r="O98" s="209">
        <f>+'DAY9'!O98+'DAY10'!G98</f>
        <v>0</v>
      </c>
      <c r="P98" s="48">
        <f t="shared" si="45"/>
        <v>0</v>
      </c>
      <c r="Q98" s="338">
        <f t="shared" si="46"/>
        <v>0</v>
      </c>
      <c r="R98" s="50">
        <f t="shared" si="47"/>
        <v>0</v>
      </c>
      <c r="S98" s="47">
        <f t="shared" si="48"/>
        <v>0</v>
      </c>
      <c r="T98" s="209">
        <f t="shared" si="49"/>
        <v>0</v>
      </c>
      <c r="U98" s="54">
        <f t="shared" si="1"/>
        <v>0</v>
      </c>
    </row>
    <row r="99" spans="1:21" x14ac:dyDescent="0.25">
      <c r="A99" s="152" t="s">
        <v>42</v>
      </c>
      <c r="B99" s="47">
        <f>'DAY9'!H99</f>
        <v>0</v>
      </c>
      <c r="C99" s="48">
        <v>0</v>
      </c>
      <c r="D99" s="338">
        <v>0</v>
      </c>
      <c r="E99" s="50">
        <v>0</v>
      </c>
      <c r="F99" s="47">
        <v>0</v>
      </c>
      <c r="G99" s="209">
        <v>0</v>
      </c>
      <c r="H99" s="338">
        <f>+(Table112[[#This Row],[OPENING ]]+Table112[[#This Row],[RECEIPTS]]+Table112[[#This Row],[RETURNS]])-(Table112[[#This Row],[EXCHANGED]]+Table112[[#This Row],[SALES]]+Table112[[#This Row],[ISSUES]])</f>
        <v>0</v>
      </c>
      <c r="I99" s="48"/>
      <c r="J99" s="51">
        <f t="shared" si="0"/>
        <v>0</v>
      </c>
      <c r="K99" s="48">
        <f>+'DAY9'!K99+'DAY10'!C99</f>
        <v>0</v>
      </c>
      <c r="L99" s="338">
        <f>+'DAY9'!L99+'DAY10'!D99</f>
        <v>0</v>
      </c>
      <c r="M99" s="50">
        <f>+'DAY9'!M99+'DAY10'!E99</f>
        <v>0</v>
      </c>
      <c r="N99" s="47">
        <f>+'DAY9'!N99+'DAY10'!F99</f>
        <v>0</v>
      </c>
      <c r="O99" s="209">
        <f>+'DAY9'!O99+'DAY10'!G99</f>
        <v>0</v>
      </c>
      <c r="P99" s="48">
        <f t="shared" si="45"/>
        <v>0</v>
      </c>
      <c r="Q99" s="338">
        <f t="shared" si="46"/>
        <v>0</v>
      </c>
      <c r="R99" s="50">
        <f t="shared" si="47"/>
        <v>0</v>
      </c>
      <c r="S99" s="47">
        <f t="shared" si="48"/>
        <v>0</v>
      </c>
      <c r="T99" s="209">
        <f t="shared" si="49"/>
        <v>0</v>
      </c>
      <c r="U99" s="54">
        <f t="shared" si="1"/>
        <v>0</v>
      </c>
    </row>
    <row r="100" spans="1:21" x14ac:dyDescent="0.25">
      <c r="A100" s="152" t="s">
        <v>43</v>
      </c>
      <c r="B100" s="47">
        <f>'DAY9'!H100</f>
        <v>0</v>
      </c>
      <c r="C100" s="48">
        <v>0</v>
      </c>
      <c r="D100" s="338">
        <v>0</v>
      </c>
      <c r="E100" s="50">
        <v>0</v>
      </c>
      <c r="F100" s="47">
        <v>0</v>
      </c>
      <c r="G100" s="209">
        <v>0</v>
      </c>
      <c r="H100" s="338">
        <f>+(Table112[[#This Row],[OPENING ]]+Table112[[#This Row],[RECEIPTS]]+Table112[[#This Row],[RETURNS]])-(Table112[[#This Row],[EXCHANGED]]+Table112[[#This Row],[SALES]]+Table112[[#This Row],[ISSUES]])</f>
        <v>0</v>
      </c>
      <c r="I100" s="48"/>
      <c r="J100" s="51">
        <f t="shared" si="0"/>
        <v>0</v>
      </c>
      <c r="K100" s="48">
        <f>+'DAY9'!K100+'DAY10'!C100</f>
        <v>0</v>
      </c>
      <c r="L100" s="338">
        <f>+'DAY9'!L100+'DAY10'!D100</f>
        <v>0</v>
      </c>
      <c r="M100" s="50">
        <f>+'DAY9'!M100+'DAY10'!E100</f>
        <v>0</v>
      </c>
      <c r="N100" s="47">
        <f>+'DAY9'!N100+'DAY10'!F100</f>
        <v>0</v>
      </c>
      <c r="O100" s="209">
        <f>+'DAY9'!O100+'DAY10'!G100</f>
        <v>0</v>
      </c>
      <c r="P100" s="48">
        <f t="shared" si="45"/>
        <v>0</v>
      </c>
      <c r="Q100" s="338">
        <f t="shared" si="46"/>
        <v>0</v>
      </c>
      <c r="R100" s="50">
        <f t="shared" si="47"/>
        <v>0</v>
      </c>
      <c r="S100" s="47">
        <f t="shared" si="48"/>
        <v>0</v>
      </c>
      <c r="T100" s="209">
        <f t="shared" si="49"/>
        <v>0</v>
      </c>
      <c r="U100" s="54">
        <f t="shared" si="1"/>
        <v>0</v>
      </c>
    </row>
    <row r="101" spans="1:21" x14ac:dyDescent="0.25">
      <c r="A101" s="153"/>
      <c r="B101" s="47">
        <f>'DAY9'!H101</f>
        <v>0</v>
      </c>
      <c r="C101" s="73">
        <v>0</v>
      </c>
      <c r="D101" s="341">
        <v>0</v>
      </c>
      <c r="E101" s="75">
        <v>0</v>
      </c>
      <c r="F101" s="72">
        <v>0</v>
      </c>
      <c r="G101" s="210">
        <v>0</v>
      </c>
      <c r="H101" s="338">
        <f>+(Table112[[#This Row],[OPENING ]]+Table112[[#This Row],[RECEIPTS]]+Table112[[#This Row],[RETURNS]])-(Table112[[#This Row],[EXCHANGED]]+Table112[[#This Row],[SALES]]+Table112[[#This Row],[ISSUES]])</f>
        <v>0</v>
      </c>
      <c r="I101" s="48"/>
      <c r="J101" s="76">
        <f t="shared" si="0"/>
        <v>0</v>
      </c>
      <c r="K101" s="48">
        <f>+'DAY9'!K101+'DAY10'!C101</f>
        <v>0</v>
      </c>
      <c r="L101" s="338">
        <f>+'DAY9'!L101+'DAY10'!D101</f>
        <v>0</v>
      </c>
      <c r="M101" s="50">
        <f>+'DAY9'!M101+'DAY10'!E101</f>
        <v>0</v>
      </c>
      <c r="N101" s="47">
        <f>+'DAY9'!N101+'DAY10'!F101</f>
        <v>0</v>
      </c>
      <c r="O101" s="209">
        <f>+'DAY9'!O101+'DAY10'!G101</f>
        <v>0</v>
      </c>
      <c r="P101" s="48">
        <f t="shared" si="45"/>
        <v>0</v>
      </c>
      <c r="Q101" s="338">
        <f t="shared" si="46"/>
        <v>0</v>
      </c>
      <c r="R101" s="50">
        <f t="shared" si="47"/>
        <v>0</v>
      </c>
      <c r="S101" s="47">
        <f t="shared" si="48"/>
        <v>0</v>
      </c>
      <c r="T101" s="209">
        <f t="shared" si="49"/>
        <v>0</v>
      </c>
      <c r="U101" s="92">
        <f t="shared" si="1"/>
        <v>0</v>
      </c>
    </row>
    <row r="102" spans="1:21" x14ac:dyDescent="0.25">
      <c r="A102" s="152" t="s">
        <v>87</v>
      </c>
      <c r="B102" s="47">
        <f>'DAY9'!H102</f>
        <v>1888</v>
      </c>
      <c r="C102" s="73">
        <v>0</v>
      </c>
      <c r="D102" s="341">
        <v>0</v>
      </c>
      <c r="E102" s="75">
        <v>0</v>
      </c>
      <c r="F102" s="72">
        <v>0</v>
      </c>
      <c r="G102" s="210">
        <v>0</v>
      </c>
      <c r="H102" s="338">
        <f>+(Table112[[#This Row],[OPENING ]]+Table112[[#This Row],[RECEIPTS]]+Table112[[#This Row],[RETURNS]])-(Table112[[#This Row],[EXCHANGED]]+Table112[[#This Row],[SALES]]+Table112[[#This Row],[ISSUES]])</f>
        <v>1888</v>
      </c>
      <c r="I102" s="48"/>
      <c r="J102" s="76">
        <f t="shared" ref="J102:J114" si="57">+I102-H102</f>
        <v>-1888</v>
      </c>
      <c r="K102" s="48">
        <f>+'DAY9'!K102+'DAY10'!C102</f>
        <v>0</v>
      </c>
      <c r="L102" s="338">
        <f>+'DAY9'!L102+'DAY10'!D102</f>
        <v>138</v>
      </c>
      <c r="M102" s="50">
        <f>+'DAY9'!M102+'DAY10'!E102</f>
        <v>0</v>
      </c>
      <c r="N102" s="47">
        <f>+'DAY9'!N102+'DAY10'!F102</f>
        <v>0</v>
      </c>
      <c r="O102" s="209">
        <f>+'DAY9'!O102+'DAY10'!G102</f>
        <v>1318.44</v>
      </c>
      <c r="P102" s="48">
        <f t="shared" ref="P102:P114" si="58">+K102/10</f>
        <v>0</v>
      </c>
      <c r="Q102" s="338">
        <f t="shared" ref="Q102:Q114" si="59">+L102/10</f>
        <v>13.8</v>
      </c>
      <c r="R102" s="50">
        <f t="shared" ref="R102:R114" si="60">+M102/10</f>
        <v>0</v>
      </c>
      <c r="S102" s="47">
        <f t="shared" ref="S102:S114" si="61">+N102/10</f>
        <v>0</v>
      </c>
      <c r="T102" s="209">
        <f t="shared" ref="T102:T114" si="62">+O102/10</f>
        <v>131.84399999999999</v>
      </c>
      <c r="U102" s="92">
        <f t="shared" ref="U102:U114" si="63">IFERROR(+H102/(P102+Q102+R102+S102+T102),0)</f>
        <v>12.963115542006536</v>
      </c>
    </row>
    <row r="103" spans="1:21" x14ac:dyDescent="0.25">
      <c r="A103" s="152" t="s">
        <v>88</v>
      </c>
      <c r="B103" s="47">
        <f>'DAY9'!H103</f>
        <v>0</v>
      </c>
      <c r="C103" s="73">
        <v>0</v>
      </c>
      <c r="D103" s="341">
        <v>0</v>
      </c>
      <c r="E103" s="75">
        <v>0</v>
      </c>
      <c r="F103" s="72">
        <v>0</v>
      </c>
      <c r="G103" s="210">
        <v>0</v>
      </c>
      <c r="H103" s="338">
        <f>+(Table112[[#This Row],[OPENING ]]+Table112[[#This Row],[RECEIPTS]]+Table112[[#This Row],[RETURNS]])-(Table112[[#This Row],[EXCHANGED]]+Table112[[#This Row],[SALES]]+Table112[[#This Row],[ISSUES]])</f>
        <v>0</v>
      </c>
      <c r="I103" s="48"/>
      <c r="J103" s="76">
        <f t="shared" si="57"/>
        <v>0</v>
      </c>
      <c r="K103" s="48">
        <f>+'DAY9'!K103+'DAY10'!C103</f>
        <v>0</v>
      </c>
      <c r="L103" s="338">
        <f>+'DAY9'!L103+'DAY10'!D103</f>
        <v>0</v>
      </c>
      <c r="M103" s="50">
        <f>+'DAY9'!M103+'DAY10'!E103</f>
        <v>0</v>
      </c>
      <c r="N103" s="47">
        <f>+'DAY9'!N103+'DAY10'!F103</f>
        <v>0</v>
      </c>
      <c r="O103" s="209">
        <f>+'DAY9'!O103+'DAY10'!G103</f>
        <v>0</v>
      </c>
      <c r="P103" s="48">
        <f t="shared" si="58"/>
        <v>0</v>
      </c>
      <c r="Q103" s="338">
        <f t="shared" si="59"/>
        <v>0</v>
      </c>
      <c r="R103" s="50">
        <f t="shared" si="60"/>
        <v>0</v>
      </c>
      <c r="S103" s="47">
        <f t="shared" si="61"/>
        <v>0</v>
      </c>
      <c r="T103" s="209">
        <f t="shared" si="62"/>
        <v>0</v>
      </c>
      <c r="U103" s="92">
        <f t="shared" si="63"/>
        <v>0</v>
      </c>
    </row>
    <row r="104" spans="1:21" x14ac:dyDescent="0.25">
      <c r="A104" s="152" t="s">
        <v>95</v>
      </c>
      <c r="B104" s="47">
        <f>'DAY9'!H104</f>
        <v>695.3</v>
      </c>
      <c r="C104" s="73">
        <v>0</v>
      </c>
      <c r="D104" s="341">
        <v>0</v>
      </c>
      <c r="E104" s="75">
        <v>0</v>
      </c>
      <c r="F104" s="72">
        <v>0</v>
      </c>
      <c r="G104" s="210">
        <v>0</v>
      </c>
      <c r="H104" s="338">
        <f>+(Table112[[#This Row],[OPENING ]]+Table112[[#This Row],[RECEIPTS]]+Table112[[#This Row],[RETURNS]])-(Table112[[#This Row],[EXCHANGED]]+Table112[[#This Row],[SALES]]+Table112[[#This Row],[ISSUES]])</f>
        <v>695.3</v>
      </c>
      <c r="I104" s="48"/>
      <c r="J104" s="76">
        <f t="shared" si="57"/>
        <v>-695.3</v>
      </c>
      <c r="K104" s="48">
        <f>+'DAY9'!K104+'DAY10'!C104</f>
        <v>0</v>
      </c>
      <c r="L104" s="338">
        <f>+'DAY9'!L104+'DAY10'!D104</f>
        <v>0</v>
      </c>
      <c r="M104" s="50">
        <f>+'DAY9'!M104+'DAY10'!E104</f>
        <v>0</v>
      </c>
      <c r="N104" s="47">
        <f>+'DAY9'!N104+'DAY10'!F104</f>
        <v>0</v>
      </c>
      <c r="O104" s="209">
        <f>+'DAY9'!O104+'DAY10'!G104</f>
        <v>0</v>
      </c>
      <c r="P104" s="48">
        <f t="shared" si="58"/>
        <v>0</v>
      </c>
      <c r="Q104" s="338">
        <f t="shared" si="59"/>
        <v>0</v>
      </c>
      <c r="R104" s="50">
        <f t="shared" si="60"/>
        <v>0</v>
      </c>
      <c r="S104" s="47">
        <f t="shared" si="61"/>
        <v>0</v>
      </c>
      <c r="T104" s="209">
        <f t="shared" si="62"/>
        <v>0</v>
      </c>
      <c r="U104" s="92">
        <f t="shared" si="63"/>
        <v>0</v>
      </c>
    </row>
    <row r="105" spans="1:21" x14ac:dyDescent="0.25">
      <c r="A105" s="152" t="s">
        <v>132</v>
      </c>
      <c r="B105" s="47">
        <f>'DAY9'!H105</f>
        <v>0</v>
      </c>
      <c r="C105" s="73">
        <v>0</v>
      </c>
      <c r="D105" s="341">
        <v>0</v>
      </c>
      <c r="E105" s="75">
        <v>0</v>
      </c>
      <c r="F105" s="72">
        <v>0</v>
      </c>
      <c r="G105" s="210">
        <v>0</v>
      </c>
      <c r="H105" s="338">
        <f>+(Table112[[#This Row],[OPENING ]]+Table112[[#This Row],[RECEIPTS]]+Table112[[#This Row],[RETURNS]])-(Table112[[#This Row],[EXCHANGED]]+Table112[[#This Row],[SALES]]+Table112[[#This Row],[ISSUES]])</f>
        <v>0</v>
      </c>
      <c r="I105" s="48"/>
      <c r="J105" s="76">
        <f t="shared" si="57"/>
        <v>0</v>
      </c>
      <c r="K105" s="48">
        <f>+'DAY9'!K105+'DAY10'!C105</f>
        <v>0</v>
      </c>
      <c r="L105" s="338">
        <f>+'DAY9'!L105+'DAY10'!D105</f>
        <v>0</v>
      </c>
      <c r="M105" s="50">
        <f>+'DAY9'!M105+'DAY10'!E105</f>
        <v>0</v>
      </c>
      <c r="N105" s="47">
        <f>+'DAY9'!N105+'DAY10'!F105</f>
        <v>0</v>
      </c>
      <c r="O105" s="209">
        <f>+'DAY9'!O105+'DAY10'!G105</f>
        <v>0</v>
      </c>
      <c r="P105" s="48">
        <f t="shared" si="58"/>
        <v>0</v>
      </c>
      <c r="Q105" s="338">
        <f t="shared" si="59"/>
        <v>0</v>
      </c>
      <c r="R105" s="50">
        <f t="shared" si="60"/>
        <v>0</v>
      </c>
      <c r="S105" s="47">
        <f t="shared" si="61"/>
        <v>0</v>
      </c>
      <c r="T105" s="209">
        <f t="shared" si="62"/>
        <v>0</v>
      </c>
      <c r="U105" s="92">
        <f t="shared" si="63"/>
        <v>0</v>
      </c>
    </row>
    <row r="106" spans="1:21" x14ac:dyDescent="0.25">
      <c r="A106" s="152" t="s">
        <v>124</v>
      </c>
      <c r="B106" s="47">
        <f>'DAY9'!H106</f>
        <v>31</v>
      </c>
      <c r="C106" s="73">
        <v>0</v>
      </c>
      <c r="D106" s="341">
        <v>0</v>
      </c>
      <c r="E106" s="75">
        <v>0</v>
      </c>
      <c r="F106" s="72">
        <v>0</v>
      </c>
      <c r="G106" s="210">
        <v>0</v>
      </c>
      <c r="H106" s="338">
        <f>+(Table112[[#This Row],[OPENING ]]+Table112[[#This Row],[RECEIPTS]]+Table112[[#This Row],[RETURNS]])-(Table112[[#This Row],[EXCHANGED]]+Table112[[#This Row],[SALES]]+Table112[[#This Row],[ISSUES]])</f>
        <v>31</v>
      </c>
      <c r="I106" s="48"/>
      <c r="J106" s="76">
        <f t="shared" si="57"/>
        <v>-31</v>
      </c>
      <c r="K106" s="48">
        <f>+'DAY9'!K106+'DAY10'!C106</f>
        <v>0</v>
      </c>
      <c r="L106" s="338">
        <f>+'DAY9'!L106+'DAY10'!D106</f>
        <v>0</v>
      </c>
      <c r="M106" s="50">
        <f>+'DAY9'!M106+'DAY10'!E106</f>
        <v>0</v>
      </c>
      <c r="N106" s="47">
        <f>+'DAY9'!N106+'DAY10'!F106</f>
        <v>0</v>
      </c>
      <c r="O106" s="209">
        <f>+'DAY9'!O106+'DAY10'!G106</f>
        <v>0</v>
      </c>
      <c r="P106" s="48">
        <f t="shared" si="58"/>
        <v>0</v>
      </c>
      <c r="Q106" s="338">
        <f t="shared" si="59"/>
        <v>0</v>
      </c>
      <c r="R106" s="50">
        <f t="shared" si="60"/>
        <v>0</v>
      </c>
      <c r="S106" s="47">
        <f t="shared" si="61"/>
        <v>0</v>
      </c>
      <c r="T106" s="209">
        <f t="shared" si="62"/>
        <v>0</v>
      </c>
      <c r="U106" s="92">
        <f t="shared" si="63"/>
        <v>0</v>
      </c>
    </row>
    <row r="107" spans="1:21" ht="15.75" x14ac:dyDescent="0.3">
      <c r="A107" s="311" t="s">
        <v>89</v>
      </c>
      <c r="B107" s="47">
        <f>'DAY9'!H107</f>
        <v>0</v>
      </c>
      <c r="C107" s="73">
        <v>0</v>
      </c>
      <c r="D107" s="341">
        <v>0</v>
      </c>
      <c r="E107" s="75">
        <v>0</v>
      </c>
      <c r="F107" s="72">
        <v>0</v>
      </c>
      <c r="G107" s="210">
        <v>0</v>
      </c>
      <c r="H107" s="338">
        <f>+(Table112[[#This Row],[OPENING ]]+Table112[[#This Row],[RECEIPTS]]+Table112[[#This Row],[RETURNS]])-(Table112[[#This Row],[EXCHANGED]]+Table112[[#This Row],[SALES]]+Table112[[#This Row],[ISSUES]])</f>
        <v>0</v>
      </c>
      <c r="I107" s="48"/>
      <c r="J107" s="76">
        <f t="shared" si="57"/>
        <v>0</v>
      </c>
      <c r="K107" s="48">
        <f>+'DAY9'!K107+'DAY10'!C107</f>
        <v>0</v>
      </c>
      <c r="L107" s="338">
        <f>+'DAY9'!L107+'DAY10'!D107</f>
        <v>0</v>
      </c>
      <c r="M107" s="50">
        <f>+'DAY9'!M107+'DAY10'!E107</f>
        <v>0</v>
      </c>
      <c r="N107" s="47">
        <f>+'DAY9'!N107+'DAY10'!F107</f>
        <v>0</v>
      </c>
      <c r="O107" s="209">
        <f>+'DAY9'!O107+'DAY10'!G107</f>
        <v>0</v>
      </c>
      <c r="P107" s="48">
        <f t="shared" si="58"/>
        <v>0</v>
      </c>
      <c r="Q107" s="338">
        <f t="shared" si="59"/>
        <v>0</v>
      </c>
      <c r="R107" s="50">
        <f t="shared" si="60"/>
        <v>0</v>
      </c>
      <c r="S107" s="47">
        <f t="shared" si="61"/>
        <v>0</v>
      </c>
      <c r="T107" s="209">
        <f t="shared" si="62"/>
        <v>0</v>
      </c>
      <c r="U107" s="92">
        <f t="shared" si="63"/>
        <v>0</v>
      </c>
    </row>
    <row r="108" spans="1:21" x14ac:dyDescent="0.25">
      <c r="A108" s="193" t="s">
        <v>90</v>
      </c>
      <c r="B108" s="47">
        <f>'DAY9'!H108</f>
        <v>57</v>
      </c>
      <c r="C108" s="73">
        <v>0</v>
      </c>
      <c r="D108" s="341">
        <v>0</v>
      </c>
      <c r="E108" s="75">
        <v>0</v>
      </c>
      <c r="F108" s="72">
        <v>0</v>
      </c>
      <c r="G108" s="210">
        <v>0</v>
      </c>
      <c r="H108" s="338">
        <f>+(Table112[[#This Row],[OPENING ]]+Table112[[#This Row],[RECEIPTS]]+Table112[[#This Row],[RETURNS]])-(Table112[[#This Row],[EXCHANGED]]+Table112[[#This Row],[SALES]]+Table112[[#This Row],[ISSUES]])</f>
        <v>57</v>
      </c>
      <c r="I108" s="48"/>
      <c r="J108" s="76">
        <f t="shared" si="57"/>
        <v>-57</v>
      </c>
      <c r="K108" s="48">
        <f>+'DAY9'!K108+'DAY10'!C108</f>
        <v>0</v>
      </c>
      <c r="L108" s="338">
        <f>+'DAY9'!L108+'DAY10'!D108</f>
        <v>0</v>
      </c>
      <c r="M108" s="50">
        <f>+'DAY9'!M108+'DAY10'!E108</f>
        <v>0</v>
      </c>
      <c r="N108" s="47">
        <f>+'DAY9'!N108+'DAY10'!F108</f>
        <v>0</v>
      </c>
      <c r="O108" s="209">
        <f>+'DAY9'!O108+'DAY10'!G108</f>
        <v>0</v>
      </c>
      <c r="P108" s="48">
        <f t="shared" si="58"/>
        <v>0</v>
      </c>
      <c r="Q108" s="338">
        <f t="shared" si="59"/>
        <v>0</v>
      </c>
      <c r="R108" s="50">
        <f t="shared" si="60"/>
        <v>0</v>
      </c>
      <c r="S108" s="47">
        <f t="shared" si="61"/>
        <v>0</v>
      </c>
      <c r="T108" s="209">
        <f t="shared" si="62"/>
        <v>0</v>
      </c>
      <c r="U108" s="92">
        <f t="shared" si="63"/>
        <v>0</v>
      </c>
    </row>
    <row r="109" spans="1:21" x14ac:dyDescent="0.25">
      <c r="A109" s="193" t="s">
        <v>91</v>
      </c>
      <c r="B109" s="47">
        <f>'DAY9'!H109</f>
        <v>345.3</v>
      </c>
      <c r="C109" s="73">
        <v>0</v>
      </c>
      <c r="D109" s="341">
        <v>0</v>
      </c>
      <c r="E109" s="75">
        <v>0</v>
      </c>
      <c r="F109" s="72">
        <v>0</v>
      </c>
      <c r="G109" s="210">
        <v>0</v>
      </c>
      <c r="H109" s="338">
        <f>+(Table112[[#This Row],[OPENING ]]+Table112[[#This Row],[RECEIPTS]]+Table112[[#This Row],[RETURNS]])-(Table112[[#This Row],[EXCHANGED]]+Table112[[#This Row],[SALES]]+Table112[[#This Row],[ISSUES]])</f>
        <v>345.3</v>
      </c>
      <c r="I109" s="48"/>
      <c r="J109" s="76">
        <f t="shared" si="57"/>
        <v>-345.3</v>
      </c>
      <c r="K109" s="48">
        <f>+'DAY9'!K109+'DAY10'!C109</f>
        <v>0</v>
      </c>
      <c r="L109" s="338">
        <f>+'DAY9'!L109+'DAY10'!D109</f>
        <v>0</v>
      </c>
      <c r="M109" s="50">
        <f>+'DAY9'!M109+'DAY10'!E109</f>
        <v>0</v>
      </c>
      <c r="N109" s="47">
        <f>+'DAY9'!N109+'DAY10'!F109</f>
        <v>0</v>
      </c>
      <c r="O109" s="209">
        <f>+'DAY9'!O109+'DAY10'!G109</f>
        <v>0</v>
      </c>
      <c r="P109" s="48">
        <f t="shared" si="58"/>
        <v>0</v>
      </c>
      <c r="Q109" s="338">
        <f t="shared" si="59"/>
        <v>0</v>
      </c>
      <c r="R109" s="50">
        <f t="shared" si="60"/>
        <v>0</v>
      </c>
      <c r="S109" s="47">
        <f t="shared" si="61"/>
        <v>0</v>
      </c>
      <c r="T109" s="209">
        <f t="shared" si="62"/>
        <v>0</v>
      </c>
      <c r="U109" s="92">
        <f t="shared" si="63"/>
        <v>0</v>
      </c>
    </row>
    <row r="110" spans="1:21" x14ac:dyDescent="0.25">
      <c r="A110" s="193" t="s">
        <v>92</v>
      </c>
      <c r="B110" s="47">
        <f>'DAY9'!H110</f>
        <v>38</v>
      </c>
      <c r="C110" s="73">
        <v>0</v>
      </c>
      <c r="D110" s="341">
        <v>0</v>
      </c>
      <c r="E110" s="75">
        <v>0</v>
      </c>
      <c r="F110" s="72">
        <v>0</v>
      </c>
      <c r="G110" s="210">
        <v>0</v>
      </c>
      <c r="H110" s="338">
        <f>+(Table112[[#This Row],[OPENING ]]+Table112[[#This Row],[RECEIPTS]]+Table112[[#This Row],[RETURNS]])-(Table112[[#This Row],[EXCHANGED]]+Table112[[#This Row],[SALES]]+Table112[[#This Row],[ISSUES]])</f>
        <v>38</v>
      </c>
      <c r="I110" s="48"/>
      <c r="J110" s="76">
        <f t="shared" si="57"/>
        <v>-38</v>
      </c>
      <c r="K110" s="48">
        <f>+'DAY9'!K110+'DAY10'!C110</f>
        <v>0</v>
      </c>
      <c r="L110" s="338">
        <f>+'DAY9'!L110+'DAY10'!D110</f>
        <v>0</v>
      </c>
      <c r="M110" s="50">
        <f>+'DAY9'!M110+'DAY10'!E110</f>
        <v>0</v>
      </c>
      <c r="N110" s="47">
        <f>+'DAY9'!N110+'DAY10'!F110</f>
        <v>0</v>
      </c>
      <c r="O110" s="209">
        <f>+'DAY9'!O110+'DAY10'!G110</f>
        <v>0</v>
      </c>
      <c r="P110" s="48">
        <f t="shared" si="58"/>
        <v>0</v>
      </c>
      <c r="Q110" s="338">
        <f t="shared" si="59"/>
        <v>0</v>
      </c>
      <c r="R110" s="50">
        <f t="shared" si="60"/>
        <v>0</v>
      </c>
      <c r="S110" s="47">
        <f t="shared" si="61"/>
        <v>0</v>
      </c>
      <c r="T110" s="209">
        <f t="shared" si="62"/>
        <v>0</v>
      </c>
      <c r="U110" s="92">
        <f t="shared" si="63"/>
        <v>0</v>
      </c>
    </row>
    <row r="111" spans="1:21" x14ac:dyDescent="0.25">
      <c r="A111" s="193" t="s">
        <v>94</v>
      </c>
      <c r="B111" s="47">
        <f>'DAY9'!H111</f>
        <v>0</v>
      </c>
      <c r="C111" s="73">
        <v>0</v>
      </c>
      <c r="D111" s="341">
        <v>0</v>
      </c>
      <c r="E111" s="75">
        <v>0</v>
      </c>
      <c r="F111" s="72">
        <v>0</v>
      </c>
      <c r="G111" s="210">
        <v>0</v>
      </c>
      <c r="H111" s="338">
        <f>+(Table112[[#This Row],[OPENING ]]+Table112[[#This Row],[RECEIPTS]]+Table112[[#This Row],[RETURNS]])-(Table112[[#This Row],[EXCHANGED]]+Table112[[#This Row],[SALES]]+Table112[[#This Row],[ISSUES]])</f>
        <v>0</v>
      </c>
      <c r="I111" s="48"/>
      <c r="J111" s="76">
        <f t="shared" si="57"/>
        <v>0</v>
      </c>
      <c r="K111" s="48">
        <f>+'DAY9'!K111+'DAY10'!C111</f>
        <v>0</v>
      </c>
      <c r="L111" s="338">
        <f>+'DAY9'!L111+'DAY10'!D111</f>
        <v>0</v>
      </c>
      <c r="M111" s="50">
        <f>+'DAY9'!M111+'DAY10'!E111</f>
        <v>0</v>
      </c>
      <c r="N111" s="47">
        <f>+'DAY9'!N111+'DAY10'!F111</f>
        <v>0</v>
      </c>
      <c r="O111" s="209">
        <f>+'DAY9'!O111+'DAY10'!G111</f>
        <v>0</v>
      </c>
      <c r="P111" s="48">
        <f t="shared" si="58"/>
        <v>0</v>
      </c>
      <c r="Q111" s="338">
        <f t="shared" si="59"/>
        <v>0</v>
      </c>
      <c r="R111" s="50">
        <f t="shared" si="60"/>
        <v>0</v>
      </c>
      <c r="S111" s="47">
        <f t="shared" si="61"/>
        <v>0</v>
      </c>
      <c r="T111" s="209">
        <f t="shared" si="62"/>
        <v>0</v>
      </c>
      <c r="U111" s="92">
        <f t="shared" si="63"/>
        <v>0</v>
      </c>
    </row>
    <row r="112" spans="1:21" x14ac:dyDescent="0.25">
      <c r="A112" s="193" t="s">
        <v>93</v>
      </c>
      <c r="B112" s="47">
        <f>'DAY9'!H112</f>
        <v>0</v>
      </c>
      <c r="C112" s="73">
        <v>0</v>
      </c>
      <c r="D112" s="341">
        <v>0</v>
      </c>
      <c r="E112" s="75">
        <v>0</v>
      </c>
      <c r="F112" s="72">
        <v>0</v>
      </c>
      <c r="G112" s="210">
        <v>0</v>
      </c>
      <c r="H112" s="338">
        <f>+(Table112[[#This Row],[OPENING ]]+Table112[[#This Row],[RECEIPTS]]+Table112[[#This Row],[RETURNS]])-(Table112[[#This Row],[EXCHANGED]]+Table112[[#This Row],[SALES]]+Table112[[#This Row],[ISSUES]])</f>
        <v>0</v>
      </c>
      <c r="I112" s="48"/>
      <c r="J112" s="76">
        <f t="shared" si="57"/>
        <v>0</v>
      </c>
      <c r="K112" s="48">
        <f>+'DAY9'!K112+'DAY10'!C112</f>
        <v>0</v>
      </c>
      <c r="L112" s="338">
        <f>+'DAY9'!L112+'DAY10'!D112</f>
        <v>0</v>
      </c>
      <c r="M112" s="50">
        <f>+'DAY9'!M112+'DAY10'!E112</f>
        <v>0</v>
      </c>
      <c r="N112" s="47">
        <f>+'DAY9'!N112+'DAY10'!F112</f>
        <v>0</v>
      </c>
      <c r="O112" s="209">
        <f>+'DAY9'!O112+'DAY10'!G112</f>
        <v>0</v>
      </c>
      <c r="P112" s="48">
        <f t="shared" si="58"/>
        <v>0</v>
      </c>
      <c r="Q112" s="338">
        <f t="shared" si="59"/>
        <v>0</v>
      </c>
      <c r="R112" s="50">
        <f t="shared" si="60"/>
        <v>0</v>
      </c>
      <c r="S112" s="47">
        <f t="shared" si="61"/>
        <v>0</v>
      </c>
      <c r="T112" s="209">
        <f t="shared" si="62"/>
        <v>0</v>
      </c>
      <c r="U112" s="92">
        <f t="shared" si="63"/>
        <v>0</v>
      </c>
    </row>
    <row r="113" spans="1:21" x14ac:dyDescent="0.25">
      <c r="A113" s="193" t="s">
        <v>114</v>
      </c>
      <c r="B113" s="47">
        <f>'DAY9'!H113</f>
        <v>0</v>
      </c>
      <c r="C113" s="73">
        <v>0</v>
      </c>
      <c r="D113" s="341">
        <v>0</v>
      </c>
      <c r="E113" s="75">
        <v>0</v>
      </c>
      <c r="F113" s="72">
        <v>0</v>
      </c>
      <c r="G113" s="210">
        <v>0</v>
      </c>
      <c r="H113" s="338">
        <f>+(Table112[[#This Row],[OPENING ]]+Table112[[#This Row],[RECEIPTS]]+Table112[[#This Row],[RETURNS]])-(Table112[[#This Row],[EXCHANGED]]+Table112[[#This Row],[SALES]]+Table112[[#This Row],[ISSUES]])</f>
        <v>0</v>
      </c>
      <c r="I113" s="48"/>
      <c r="J113" s="76">
        <f t="shared" si="57"/>
        <v>0</v>
      </c>
      <c r="K113" s="48">
        <f>+'DAY9'!K113+'DAY10'!C113</f>
        <v>0</v>
      </c>
      <c r="L113" s="338">
        <f>+'DAY9'!L113+'DAY10'!D113</f>
        <v>0</v>
      </c>
      <c r="M113" s="50">
        <f>+'DAY9'!M113+'DAY10'!E113</f>
        <v>0</v>
      </c>
      <c r="N113" s="47">
        <f>+'DAY9'!N113+'DAY10'!F113</f>
        <v>0</v>
      </c>
      <c r="O113" s="209">
        <f>+'DAY9'!O113+'DAY10'!G113</f>
        <v>0</v>
      </c>
      <c r="P113" s="48">
        <f t="shared" si="58"/>
        <v>0</v>
      </c>
      <c r="Q113" s="338">
        <f t="shared" si="59"/>
        <v>0</v>
      </c>
      <c r="R113" s="50">
        <f t="shared" si="60"/>
        <v>0</v>
      </c>
      <c r="S113" s="47">
        <f t="shared" si="61"/>
        <v>0</v>
      </c>
      <c r="T113" s="209">
        <f t="shared" si="62"/>
        <v>0</v>
      </c>
      <c r="U113" s="92">
        <f t="shared" si="63"/>
        <v>0</v>
      </c>
    </row>
    <row r="114" spans="1:21" ht="15.75" thickBot="1" x14ac:dyDescent="0.3">
      <c r="A114" s="193" t="s">
        <v>107</v>
      </c>
      <c r="B114" s="47">
        <f>'DAY9'!H114</f>
        <v>0</v>
      </c>
      <c r="C114" s="73">
        <v>0</v>
      </c>
      <c r="D114" s="341">
        <v>0</v>
      </c>
      <c r="E114" s="75">
        <v>0</v>
      </c>
      <c r="F114" s="72">
        <v>0</v>
      </c>
      <c r="G114" s="210">
        <v>0</v>
      </c>
      <c r="H114" s="338">
        <f>+(Table112[[#This Row],[OPENING ]]+Table112[[#This Row],[RECEIPTS]]+Table112[[#This Row],[RETURNS]])-(Table112[[#This Row],[EXCHANGED]]+Table112[[#This Row],[SALES]]+Table112[[#This Row],[ISSUES]])</f>
        <v>0</v>
      </c>
      <c r="I114" s="48"/>
      <c r="J114" s="76">
        <f t="shared" si="57"/>
        <v>0</v>
      </c>
      <c r="K114" s="48">
        <f>+'DAY9'!K114+'DAY10'!C114</f>
        <v>0</v>
      </c>
      <c r="L114" s="338">
        <f>+'DAY9'!L114+'DAY10'!D114</f>
        <v>0</v>
      </c>
      <c r="M114" s="50">
        <f>+'DAY9'!M114+'DAY10'!E114</f>
        <v>0</v>
      </c>
      <c r="N114" s="47">
        <f>+'DAY9'!N114+'DAY10'!F114</f>
        <v>0</v>
      </c>
      <c r="O114" s="209">
        <f>+'DAY9'!O114+'DAY10'!G114</f>
        <v>0</v>
      </c>
      <c r="P114" s="48">
        <f t="shared" si="58"/>
        <v>0</v>
      </c>
      <c r="Q114" s="338">
        <f t="shared" si="59"/>
        <v>0</v>
      </c>
      <c r="R114" s="50">
        <f t="shared" si="60"/>
        <v>0</v>
      </c>
      <c r="S114" s="47">
        <f t="shared" si="61"/>
        <v>0</v>
      </c>
      <c r="T114" s="209">
        <f t="shared" si="62"/>
        <v>0</v>
      </c>
      <c r="U114" s="92">
        <f t="shared" si="63"/>
        <v>0</v>
      </c>
    </row>
    <row r="115" spans="1:21" ht="17.25" thickBot="1" x14ac:dyDescent="0.35">
      <c r="A115" s="85" t="s">
        <v>55</v>
      </c>
      <c r="B115" s="86">
        <f>SUM(B76:B114)</f>
        <v>7710.0300000000007</v>
      </c>
      <c r="C115" s="87">
        <f t="shared" ref="C115:U115" si="64">SUM(C76:C114)</f>
        <v>0</v>
      </c>
      <c r="D115" s="339">
        <f t="shared" si="64"/>
        <v>0</v>
      </c>
      <c r="E115" s="89">
        <f t="shared" si="64"/>
        <v>0</v>
      </c>
      <c r="F115" s="86">
        <f t="shared" si="64"/>
        <v>0</v>
      </c>
      <c r="G115" s="213">
        <f t="shared" si="64"/>
        <v>0</v>
      </c>
      <c r="H115" s="339">
        <f t="shared" si="64"/>
        <v>7710.0300000000007</v>
      </c>
      <c r="I115" s="87">
        <f t="shared" si="64"/>
        <v>0</v>
      </c>
      <c r="J115" s="86">
        <f t="shared" si="64"/>
        <v>-7710.0300000000007</v>
      </c>
      <c r="K115" s="87">
        <f t="shared" si="64"/>
        <v>0</v>
      </c>
      <c r="L115" s="339">
        <f t="shared" si="64"/>
        <v>276</v>
      </c>
      <c r="M115" s="89">
        <f t="shared" si="64"/>
        <v>0</v>
      </c>
      <c r="N115" s="86">
        <f t="shared" si="64"/>
        <v>0</v>
      </c>
      <c r="O115" s="213">
        <f t="shared" si="64"/>
        <v>2169.88</v>
      </c>
      <c r="P115" s="87">
        <f t="shared" si="64"/>
        <v>0</v>
      </c>
      <c r="Q115" s="339">
        <f t="shared" si="64"/>
        <v>27.6</v>
      </c>
      <c r="R115" s="89">
        <f t="shared" si="64"/>
        <v>0</v>
      </c>
      <c r="S115" s="86">
        <f t="shared" si="64"/>
        <v>0</v>
      </c>
      <c r="T115" s="213">
        <f t="shared" si="64"/>
        <v>216.988</v>
      </c>
      <c r="U115" s="89">
        <f t="shared" si="64"/>
        <v>12.963115542006536</v>
      </c>
    </row>
    <row r="116" spans="1:21" x14ac:dyDescent="0.25">
      <c r="A116" s="78"/>
      <c r="B116" s="79"/>
      <c r="C116" s="80"/>
      <c r="D116" s="340"/>
      <c r="E116" s="82"/>
      <c r="F116" s="79"/>
      <c r="G116" s="212"/>
      <c r="H116" s="340"/>
      <c r="I116" s="80"/>
      <c r="J116" s="83"/>
      <c r="K116" s="80"/>
      <c r="L116" s="340"/>
      <c r="M116" s="82"/>
      <c r="N116" s="79"/>
      <c r="O116" s="212"/>
      <c r="P116" s="80"/>
      <c r="Q116" s="340"/>
      <c r="R116" s="82"/>
      <c r="S116" s="79"/>
      <c r="T116" s="212"/>
      <c r="U116" s="84"/>
    </row>
    <row r="117" spans="1:21" x14ac:dyDescent="0.25">
      <c r="A117" s="55" t="s">
        <v>59</v>
      </c>
      <c r="B117" s="47"/>
      <c r="C117" s="48"/>
      <c r="D117" s="338"/>
      <c r="E117" s="50"/>
      <c r="F117" s="47"/>
      <c r="G117" s="209"/>
      <c r="H117" s="338"/>
      <c r="I117" s="48"/>
      <c r="J117" s="51"/>
      <c r="K117" s="48"/>
      <c r="L117" s="338"/>
      <c r="M117" s="50"/>
      <c r="N117" s="47"/>
      <c r="O117" s="209"/>
      <c r="P117" s="48"/>
      <c r="Q117" s="338"/>
      <c r="R117" s="50"/>
      <c r="S117" s="47"/>
      <c r="T117" s="209"/>
      <c r="U117" s="54"/>
    </row>
    <row r="118" spans="1:21" ht="15.75" x14ac:dyDescent="0.3">
      <c r="A118" s="309" t="s">
        <v>97</v>
      </c>
      <c r="B118" s="47">
        <f>'DAY9'!H118</f>
        <v>0</v>
      </c>
      <c r="C118" s="48">
        <v>0</v>
      </c>
      <c r="D118" s="338">
        <v>0</v>
      </c>
      <c r="E118" s="50">
        <v>0</v>
      </c>
      <c r="F118" s="47">
        <v>0</v>
      </c>
      <c r="G118" s="209">
        <v>0</v>
      </c>
      <c r="H118" s="338">
        <f>+(Table112[[#This Row],[OPENING ]]+Table112[[#This Row],[RECEIPTS]]+Table112[[#This Row],[RETURNS]])-(Table112[[#This Row],[EXCHANGED]]+Table112[[#This Row],[SALES]]+Table112[[#This Row],[ISSUES]])</f>
        <v>0</v>
      </c>
      <c r="I118" s="48">
        <v>0</v>
      </c>
      <c r="J118" s="51">
        <f t="shared" si="0"/>
        <v>0</v>
      </c>
      <c r="K118" s="48">
        <f>+'DAY9'!K118+'DAY10'!C118</f>
        <v>0</v>
      </c>
      <c r="L118" s="338">
        <f>+'DAY9'!L118+'DAY10'!D118</f>
        <v>19.5</v>
      </c>
      <c r="M118" s="50">
        <f>+'DAY9'!M118+'DAY10'!E118</f>
        <v>0</v>
      </c>
      <c r="N118" s="47">
        <f>+'DAY9'!N118+'DAY10'!F118</f>
        <v>0</v>
      </c>
      <c r="O118" s="209">
        <f>+'DAY9'!O118+'DAY10'!G118</f>
        <v>0</v>
      </c>
      <c r="P118" s="48">
        <f t="shared" ref="P118" si="65">+K118/10</f>
        <v>0</v>
      </c>
      <c r="Q118" s="338">
        <f t="shared" ref="Q118" si="66">+L118/10</f>
        <v>1.95</v>
      </c>
      <c r="R118" s="50">
        <f t="shared" ref="R118" si="67">+M118/10</f>
        <v>0</v>
      </c>
      <c r="S118" s="47">
        <f t="shared" ref="S118" si="68">+N118/10</f>
        <v>0</v>
      </c>
      <c r="T118" s="209">
        <f t="shared" ref="T118" si="69">+O118/10</f>
        <v>0</v>
      </c>
      <c r="U118" s="54">
        <f t="shared" si="1"/>
        <v>0</v>
      </c>
    </row>
    <row r="119" spans="1:21" x14ac:dyDescent="0.25">
      <c r="A119" s="53"/>
      <c r="B119" s="47">
        <f>'DAY9'!H119</f>
        <v>19.5</v>
      </c>
      <c r="C119" s="48">
        <v>0</v>
      </c>
      <c r="D119" s="338">
        <v>0</v>
      </c>
      <c r="E119" s="50">
        <v>0</v>
      </c>
      <c r="F119" s="47">
        <v>0</v>
      </c>
      <c r="G119" s="209">
        <v>0</v>
      </c>
      <c r="H119" s="338">
        <f>+(Table112[[#This Row],[OPENING ]]+Table112[[#This Row],[RECEIPTS]]+Table112[[#This Row],[RETURNS]])-(Table112[[#This Row],[EXCHANGED]]+Table112[[#This Row],[SALES]]+Table112[[#This Row],[ISSUES]])</f>
        <v>19.5</v>
      </c>
      <c r="I119" s="48">
        <v>0</v>
      </c>
      <c r="J119" s="51">
        <f t="shared" si="0"/>
        <v>-19.5</v>
      </c>
      <c r="K119" s="48">
        <f>+'DAY9'!K119+'DAY10'!C119</f>
        <v>0</v>
      </c>
      <c r="L119" s="338">
        <f>+'DAY9'!L119+'DAY10'!D119</f>
        <v>0</v>
      </c>
      <c r="M119" s="50">
        <f>+'DAY9'!M119+'DAY10'!E119</f>
        <v>0</v>
      </c>
      <c r="N119" s="47">
        <f>+'DAY9'!N119+'DAY10'!F119</f>
        <v>0</v>
      </c>
      <c r="O119" s="209">
        <f>+'DAY9'!O119+'DAY10'!G119</f>
        <v>0</v>
      </c>
      <c r="P119" s="48">
        <f t="shared" ref="P119:P134" si="70">+K119/10</f>
        <v>0</v>
      </c>
      <c r="Q119" s="338">
        <f t="shared" ref="Q119:Q134" si="71">+L119/10</f>
        <v>0</v>
      </c>
      <c r="R119" s="50">
        <f t="shared" ref="R119:R134" si="72">+M119/10</f>
        <v>0</v>
      </c>
      <c r="S119" s="47">
        <f t="shared" ref="S119:S134" si="73">+N119/10</f>
        <v>0</v>
      </c>
      <c r="T119" s="209">
        <f t="shared" ref="T119:T134" si="74">+O119/10</f>
        <v>0</v>
      </c>
      <c r="U119" s="54">
        <f t="shared" si="1"/>
        <v>0</v>
      </c>
    </row>
    <row r="120" spans="1:21" x14ac:dyDescent="0.25">
      <c r="A120" s="310" t="s">
        <v>130</v>
      </c>
      <c r="B120" s="47">
        <f>'DAY9'!H120</f>
        <v>5</v>
      </c>
      <c r="C120" s="48">
        <v>0</v>
      </c>
      <c r="D120" s="338">
        <v>0</v>
      </c>
      <c r="E120" s="50">
        <v>0</v>
      </c>
      <c r="F120" s="47">
        <v>0</v>
      </c>
      <c r="G120" s="209">
        <v>0</v>
      </c>
      <c r="H120" s="338">
        <f>+(Table112[[#This Row],[OPENING ]]+Table112[[#This Row],[RECEIPTS]]+Table112[[#This Row],[RETURNS]])-(Table112[[#This Row],[EXCHANGED]]+Table112[[#This Row],[SALES]]+Table112[[#This Row],[ISSUES]])</f>
        <v>5</v>
      </c>
      <c r="I120" s="48">
        <v>0</v>
      </c>
      <c r="J120" s="51">
        <f t="shared" si="0"/>
        <v>-5</v>
      </c>
      <c r="K120" s="48">
        <f>+'DAY9'!K120+'DAY10'!C120</f>
        <v>0</v>
      </c>
      <c r="L120" s="338">
        <f>+'DAY9'!L120+'DAY10'!D120</f>
        <v>0</v>
      </c>
      <c r="M120" s="50">
        <f>+'DAY9'!M120+'DAY10'!E120</f>
        <v>0</v>
      </c>
      <c r="N120" s="47">
        <f>+'DAY9'!N120+'DAY10'!F120</f>
        <v>0</v>
      </c>
      <c r="O120" s="209">
        <f>+'DAY9'!O120+'DAY10'!G120</f>
        <v>0</v>
      </c>
      <c r="P120" s="48">
        <f t="shared" si="70"/>
        <v>0</v>
      </c>
      <c r="Q120" s="338">
        <f t="shared" si="71"/>
        <v>0</v>
      </c>
      <c r="R120" s="50">
        <f t="shared" si="72"/>
        <v>0</v>
      </c>
      <c r="S120" s="47">
        <f t="shared" si="73"/>
        <v>0</v>
      </c>
      <c r="T120" s="209">
        <f t="shared" si="74"/>
        <v>0</v>
      </c>
      <c r="U120" s="54">
        <f t="shared" si="1"/>
        <v>0</v>
      </c>
    </row>
    <row r="121" spans="1:21" x14ac:dyDescent="0.25">
      <c r="A121" s="310" t="s">
        <v>67</v>
      </c>
      <c r="B121" s="47">
        <f>'DAY9'!H121</f>
        <v>0</v>
      </c>
      <c r="C121" s="48">
        <v>0</v>
      </c>
      <c r="D121" s="338">
        <v>0</v>
      </c>
      <c r="E121" s="50">
        <v>0</v>
      </c>
      <c r="F121" s="47">
        <v>0</v>
      </c>
      <c r="G121" s="209">
        <v>0</v>
      </c>
      <c r="H121" s="338">
        <f>+(Table112[[#This Row],[OPENING ]]+Table112[[#This Row],[RECEIPTS]]+Table112[[#This Row],[RETURNS]])-(Table112[[#This Row],[EXCHANGED]]+Table112[[#This Row],[SALES]]+Table112[[#This Row],[ISSUES]])</f>
        <v>0</v>
      </c>
      <c r="I121" s="48"/>
      <c r="J121" s="51">
        <f t="shared" si="0"/>
        <v>0</v>
      </c>
      <c r="K121" s="48">
        <f>+'DAY9'!K121+'DAY10'!C121</f>
        <v>0</v>
      </c>
      <c r="L121" s="338">
        <f>+'DAY9'!L121+'DAY10'!D121</f>
        <v>0</v>
      </c>
      <c r="M121" s="50">
        <f>+'DAY9'!M121+'DAY10'!E121</f>
        <v>0</v>
      </c>
      <c r="N121" s="47">
        <f>+'DAY9'!N121+'DAY10'!F121</f>
        <v>0</v>
      </c>
      <c r="O121" s="209">
        <f>+'DAY9'!O121+'DAY10'!G121</f>
        <v>0</v>
      </c>
      <c r="P121" s="48">
        <f t="shared" si="70"/>
        <v>0</v>
      </c>
      <c r="Q121" s="338">
        <f t="shared" si="71"/>
        <v>0</v>
      </c>
      <c r="R121" s="50">
        <f t="shared" si="72"/>
        <v>0</v>
      </c>
      <c r="S121" s="47">
        <f t="shared" si="73"/>
        <v>0</v>
      </c>
      <c r="T121" s="209">
        <f t="shared" si="74"/>
        <v>0</v>
      </c>
      <c r="U121" s="54">
        <f t="shared" si="1"/>
        <v>0</v>
      </c>
    </row>
    <row r="122" spans="1:21" x14ac:dyDescent="0.25">
      <c r="A122" s="310" t="s">
        <v>66</v>
      </c>
      <c r="B122" s="47">
        <f>'DAY9'!H122</f>
        <v>4</v>
      </c>
      <c r="C122" s="48">
        <v>0</v>
      </c>
      <c r="D122" s="338">
        <v>0</v>
      </c>
      <c r="E122" s="50">
        <v>0</v>
      </c>
      <c r="F122" s="47">
        <v>0</v>
      </c>
      <c r="G122" s="209">
        <v>0</v>
      </c>
      <c r="H122" s="338">
        <f>+(Table112[[#This Row],[OPENING ]]+Table112[[#This Row],[RECEIPTS]]+Table112[[#This Row],[RETURNS]])-(Table112[[#This Row],[EXCHANGED]]+Table112[[#This Row],[SALES]]+Table112[[#This Row],[ISSUES]])</f>
        <v>4</v>
      </c>
      <c r="I122" s="48"/>
      <c r="J122" s="51">
        <f t="shared" si="0"/>
        <v>-4</v>
      </c>
      <c r="K122" s="48">
        <f>+'DAY9'!K122+'DAY10'!C122</f>
        <v>0</v>
      </c>
      <c r="L122" s="338">
        <f>+'DAY9'!L122+'DAY10'!D122</f>
        <v>0</v>
      </c>
      <c r="M122" s="50">
        <f>+'DAY9'!M122+'DAY10'!E122</f>
        <v>0</v>
      </c>
      <c r="N122" s="47">
        <f>+'DAY9'!N122+'DAY10'!F122</f>
        <v>0</v>
      </c>
      <c r="O122" s="209">
        <f>+'DAY9'!O122+'DAY10'!G122</f>
        <v>0</v>
      </c>
      <c r="P122" s="48">
        <f t="shared" si="70"/>
        <v>0</v>
      </c>
      <c r="Q122" s="338">
        <f t="shared" si="71"/>
        <v>0</v>
      </c>
      <c r="R122" s="50">
        <f t="shared" si="72"/>
        <v>0</v>
      </c>
      <c r="S122" s="47">
        <f t="shared" si="73"/>
        <v>0</v>
      </c>
      <c r="T122" s="209">
        <f t="shared" si="74"/>
        <v>0</v>
      </c>
      <c r="U122" s="54">
        <f t="shared" si="1"/>
        <v>0</v>
      </c>
    </row>
    <row r="123" spans="1:21" x14ac:dyDescent="0.25">
      <c r="A123" s="310" t="s">
        <v>68</v>
      </c>
      <c r="B123" s="47">
        <f>'DAY9'!H123</f>
        <v>106</v>
      </c>
      <c r="C123" s="48">
        <v>0</v>
      </c>
      <c r="D123" s="338">
        <v>0</v>
      </c>
      <c r="E123" s="50">
        <v>0</v>
      </c>
      <c r="F123" s="47">
        <v>0</v>
      </c>
      <c r="G123" s="209">
        <v>0</v>
      </c>
      <c r="H123" s="338">
        <f>+(Table112[[#This Row],[OPENING ]]+Table112[[#This Row],[RECEIPTS]]+Table112[[#This Row],[RETURNS]])-(Table112[[#This Row],[EXCHANGED]]+Table112[[#This Row],[SALES]]+Table112[[#This Row],[ISSUES]])</f>
        <v>106</v>
      </c>
      <c r="I123" s="48"/>
      <c r="J123" s="51">
        <f t="shared" si="0"/>
        <v>-106</v>
      </c>
      <c r="K123" s="48">
        <f>+'DAY9'!K123+'DAY10'!C123</f>
        <v>0</v>
      </c>
      <c r="L123" s="338">
        <f>+'DAY9'!L123+'DAY10'!D123</f>
        <v>0</v>
      </c>
      <c r="M123" s="50">
        <f>+'DAY9'!M123+'DAY10'!E123</f>
        <v>0</v>
      </c>
      <c r="N123" s="47">
        <f>+'DAY9'!N123+'DAY10'!F123</f>
        <v>0</v>
      </c>
      <c r="O123" s="209">
        <f>+'DAY9'!O123+'DAY10'!G123</f>
        <v>0</v>
      </c>
      <c r="P123" s="48">
        <f t="shared" si="70"/>
        <v>0</v>
      </c>
      <c r="Q123" s="338">
        <f t="shared" si="71"/>
        <v>0</v>
      </c>
      <c r="R123" s="50">
        <f t="shared" si="72"/>
        <v>0</v>
      </c>
      <c r="S123" s="47">
        <f t="shared" si="73"/>
        <v>0</v>
      </c>
      <c r="T123" s="209">
        <f t="shared" si="74"/>
        <v>0</v>
      </c>
      <c r="U123" s="54">
        <f t="shared" si="1"/>
        <v>0</v>
      </c>
    </row>
    <row r="124" spans="1:21" x14ac:dyDescent="0.25">
      <c r="A124" s="310" t="s">
        <v>69</v>
      </c>
      <c r="B124" s="47">
        <f>'DAY9'!H124</f>
        <v>5</v>
      </c>
      <c r="C124" s="48">
        <v>0</v>
      </c>
      <c r="D124" s="338">
        <v>0</v>
      </c>
      <c r="E124" s="50">
        <v>0</v>
      </c>
      <c r="F124" s="47">
        <v>0</v>
      </c>
      <c r="G124" s="209">
        <v>0</v>
      </c>
      <c r="H124" s="338">
        <f>+(Table112[[#This Row],[OPENING ]]+Table112[[#This Row],[RECEIPTS]]+Table112[[#This Row],[RETURNS]])-(Table112[[#This Row],[EXCHANGED]]+Table112[[#This Row],[SALES]]+Table112[[#This Row],[ISSUES]])</f>
        <v>5</v>
      </c>
      <c r="I124" s="48"/>
      <c r="J124" s="51">
        <f t="shared" si="0"/>
        <v>-5</v>
      </c>
      <c r="K124" s="48">
        <f>+'DAY9'!K124+'DAY10'!C124</f>
        <v>0</v>
      </c>
      <c r="L124" s="338">
        <f>+'DAY9'!L124+'DAY10'!D124</f>
        <v>0</v>
      </c>
      <c r="M124" s="50">
        <f>+'DAY9'!M124+'DAY10'!E124</f>
        <v>0</v>
      </c>
      <c r="N124" s="47">
        <f>+'DAY9'!N124+'DAY10'!F124</f>
        <v>0</v>
      </c>
      <c r="O124" s="209">
        <f>+'DAY9'!O124+'DAY10'!G124</f>
        <v>0</v>
      </c>
      <c r="P124" s="48">
        <f t="shared" si="70"/>
        <v>0</v>
      </c>
      <c r="Q124" s="338">
        <f t="shared" si="71"/>
        <v>0</v>
      </c>
      <c r="R124" s="50">
        <f t="shared" si="72"/>
        <v>0</v>
      </c>
      <c r="S124" s="47">
        <f t="shared" si="73"/>
        <v>0</v>
      </c>
      <c r="T124" s="209">
        <f t="shared" si="74"/>
        <v>0</v>
      </c>
      <c r="U124" s="54">
        <f t="shared" ref="U124:U134" si="75">IFERROR(+H124/(P124+Q124+R124+S124+T124),0)</f>
        <v>0</v>
      </c>
    </row>
    <row r="125" spans="1:21" x14ac:dyDescent="0.25">
      <c r="A125" s="310" t="s">
        <v>70</v>
      </c>
      <c r="B125" s="47">
        <f>'DAY9'!H125</f>
        <v>0</v>
      </c>
      <c r="C125" s="48">
        <v>0</v>
      </c>
      <c r="D125" s="338">
        <v>0</v>
      </c>
      <c r="E125" s="50">
        <v>0</v>
      </c>
      <c r="F125" s="47">
        <v>0</v>
      </c>
      <c r="G125" s="209">
        <v>0</v>
      </c>
      <c r="H125" s="338">
        <f>+(Table112[[#This Row],[OPENING ]]+Table112[[#This Row],[RECEIPTS]]+Table112[[#This Row],[RETURNS]])-(Table112[[#This Row],[EXCHANGED]]+Table112[[#This Row],[SALES]]+Table112[[#This Row],[ISSUES]])</f>
        <v>0</v>
      </c>
      <c r="I125" s="48"/>
      <c r="J125" s="51">
        <f t="shared" si="0"/>
        <v>0</v>
      </c>
      <c r="K125" s="48">
        <f>+'DAY9'!K125+'DAY10'!C125</f>
        <v>0</v>
      </c>
      <c r="L125" s="338">
        <f>+'DAY9'!L125+'DAY10'!D125</f>
        <v>0</v>
      </c>
      <c r="M125" s="50">
        <f>+'DAY9'!M125+'DAY10'!E125</f>
        <v>0</v>
      </c>
      <c r="N125" s="47">
        <f>+'DAY9'!N125+'DAY10'!F125</f>
        <v>0</v>
      </c>
      <c r="O125" s="209">
        <f>+'DAY9'!O125+'DAY10'!G125</f>
        <v>0</v>
      </c>
      <c r="P125" s="48">
        <f t="shared" si="70"/>
        <v>0</v>
      </c>
      <c r="Q125" s="338">
        <f t="shared" si="71"/>
        <v>0</v>
      </c>
      <c r="R125" s="50">
        <f t="shared" si="72"/>
        <v>0</v>
      </c>
      <c r="S125" s="47">
        <f t="shared" si="73"/>
        <v>0</v>
      </c>
      <c r="T125" s="209">
        <f t="shared" si="74"/>
        <v>0</v>
      </c>
      <c r="U125" s="54">
        <f t="shared" si="75"/>
        <v>0</v>
      </c>
    </row>
    <row r="126" spans="1:21" x14ac:dyDescent="0.25">
      <c r="A126" s="310" t="s">
        <v>33</v>
      </c>
      <c r="B126" s="47">
        <f>'DAY9'!H126</f>
        <v>0</v>
      </c>
      <c r="C126" s="48">
        <v>0</v>
      </c>
      <c r="D126" s="338">
        <v>0</v>
      </c>
      <c r="E126" s="50">
        <v>0</v>
      </c>
      <c r="F126" s="47">
        <v>0</v>
      </c>
      <c r="G126" s="209">
        <v>0</v>
      </c>
      <c r="H126" s="338">
        <f>+(Table112[[#This Row],[OPENING ]]+Table112[[#This Row],[RECEIPTS]]+Table112[[#This Row],[RETURNS]])-(Table112[[#This Row],[EXCHANGED]]+Table112[[#This Row],[SALES]]+Table112[[#This Row],[ISSUES]])</f>
        <v>0</v>
      </c>
      <c r="I126" s="48"/>
      <c r="J126" s="51">
        <f t="shared" si="0"/>
        <v>0</v>
      </c>
      <c r="K126" s="48">
        <f>+'DAY9'!K126+'DAY10'!C126</f>
        <v>0</v>
      </c>
      <c r="L126" s="338">
        <f>+'DAY9'!L126+'DAY10'!D126</f>
        <v>0</v>
      </c>
      <c r="M126" s="50">
        <f>+'DAY9'!M126+'DAY10'!E126</f>
        <v>0</v>
      </c>
      <c r="N126" s="47">
        <f>+'DAY9'!N126+'DAY10'!F126</f>
        <v>0</v>
      </c>
      <c r="O126" s="209">
        <f>+'DAY9'!O126+'DAY10'!G126</f>
        <v>0</v>
      </c>
      <c r="P126" s="48">
        <f t="shared" si="70"/>
        <v>0</v>
      </c>
      <c r="Q126" s="338">
        <f t="shared" si="71"/>
        <v>0</v>
      </c>
      <c r="R126" s="50">
        <f t="shared" si="72"/>
        <v>0</v>
      </c>
      <c r="S126" s="47">
        <f t="shared" si="73"/>
        <v>0</v>
      </c>
      <c r="T126" s="209">
        <f t="shared" si="74"/>
        <v>0</v>
      </c>
      <c r="U126" s="54">
        <f t="shared" si="75"/>
        <v>0</v>
      </c>
    </row>
    <row r="127" spans="1:21" x14ac:dyDescent="0.25">
      <c r="A127" s="310" t="s">
        <v>96</v>
      </c>
      <c r="B127" s="47">
        <f>'DAY9'!H127</f>
        <v>14.1</v>
      </c>
      <c r="C127" s="48">
        <v>0</v>
      </c>
      <c r="D127" s="338">
        <v>0</v>
      </c>
      <c r="E127" s="50">
        <v>0</v>
      </c>
      <c r="F127" s="47">
        <v>0</v>
      </c>
      <c r="G127" s="209">
        <v>0</v>
      </c>
      <c r="H127" s="338">
        <f>+(Table112[[#This Row],[OPENING ]]+Table112[[#This Row],[RECEIPTS]]+Table112[[#This Row],[RETURNS]])-(Table112[[#This Row],[EXCHANGED]]+Table112[[#This Row],[SALES]]+Table112[[#This Row],[ISSUES]])</f>
        <v>14.1</v>
      </c>
      <c r="I127" s="48"/>
      <c r="J127" s="51">
        <f t="shared" si="0"/>
        <v>-14.1</v>
      </c>
      <c r="K127" s="48">
        <f>+'DAY9'!K127+'DAY10'!C127</f>
        <v>0</v>
      </c>
      <c r="L127" s="338">
        <f>+'DAY9'!L127+'DAY10'!D127</f>
        <v>0</v>
      </c>
      <c r="M127" s="50">
        <f>+'DAY9'!M127+'DAY10'!E127</f>
        <v>0</v>
      </c>
      <c r="N127" s="47">
        <f>+'DAY9'!N127+'DAY10'!F127</f>
        <v>0</v>
      </c>
      <c r="O127" s="209">
        <f>+'DAY9'!O127+'DAY10'!G127</f>
        <v>0</v>
      </c>
      <c r="P127" s="48">
        <f t="shared" si="70"/>
        <v>0</v>
      </c>
      <c r="Q127" s="338">
        <f t="shared" si="71"/>
        <v>0</v>
      </c>
      <c r="R127" s="50">
        <f t="shared" si="72"/>
        <v>0</v>
      </c>
      <c r="S127" s="47">
        <f t="shared" si="73"/>
        <v>0</v>
      </c>
      <c r="T127" s="209">
        <f t="shared" si="74"/>
        <v>0</v>
      </c>
      <c r="U127" s="54">
        <f t="shared" si="75"/>
        <v>0</v>
      </c>
    </row>
    <row r="128" spans="1:21" x14ac:dyDescent="0.25">
      <c r="A128" s="310" t="s">
        <v>118</v>
      </c>
      <c r="B128" s="47">
        <f>'DAY9'!H128</f>
        <v>20</v>
      </c>
      <c r="C128" s="48">
        <v>0</v>
      </c>
      <c r="D128" s="338">
        <v>0</v>
      </c>
      <c r="E128" s="50">
        <v>0</v>
      </c>
      <c r="F128" s="47">
        <v>0</v>
      </c>
      <c r="G128" s="209">
        <v>0</v>
      </c>
      <c r="H128" s="338">
        <f>+(Table112[[#This Row],[OPENING ]]+Table112[[#This Row],[RECEIPTS]]+Table112[[#This Row],[RETURNS]])-(Table112[[#This Row],[EXCHANGED]]+Table112[[#This Row],[SALES]]+Table112[[#This Row],[ISSUES]])</f>
        <v>20</v>
      </c>
      <c r="I128" s="48"/>
      <c r="J128" s="51">
        <f t="shared" si="0"/>
        <v>-20</v>
      </c>
      <c r="K128" s="48">
        <f>+'DAY9'!K128+'DAY10'!C128</f>
        <v>0</v>
      </c>
      <c r="L128" s="338">
        <f>+'DAY9'!L128+'DAY10'!D128</f>
        <v>0</v>
      </c>
      <c r="M128" s="50">
        <f>+'DAY9'!M128+'DAY10'!E128</f>
        <v>0</v>
      </c>
      <c r="N128" s="47">
        <f>+'DAY9'!N128+'DAY10'!F128</f>
        <v>0</v>
      </c>
      <c r="O128" s="209">
        <f>+'DAY9'!O128+'DAY10'!G128</f>
        <v>0</v>
      </c>
      <c r="P128" s="48">
        <f t="shared" si="70"/>
        <v>0</v>
      </c>
      <c r="Q128" s="338">
        <f t="shared" si="71"/>
        <v>0</v>
      </c>
      <c r="R128" s="50">
        <f t="shared" si="72"/>
        <v>0</v>
      </c>
      <c r="S128" s="47">
        <f t="shared" si="73"/>
        <v>0</v>
      </c>
      <c r="T128" s="209">
        <f t="shared" si="74"/>
        <v>0</v>
      </c>
      <c r="U128" s="54">
        <f t="shared" si="75"/>
        <v>0</v>
      </c>
    </row>
    <row r="129" spans="1:21" x14ac:dyDescent="0.25">
      <c r="A129" s="310" t="s">
        <v>119</v>
      </c>
      <c r="B129" s="47">
        <f>'DAY9'!H129</f>
        <v>0</v>
      </c>
      <c r="C129" s="48">
        <v>0</v>
      </c>
      <c r="D129" s="338">
        <v>0</v>
      </c>
      <c r="E129" s="50">
        <v>0</v>
      </c>
      <c r="F129" s="47">
        <v>0</v>
      </c>
      <c r="G129" s="209">
        <v>0</v>
      </c>
      <c r="H129" s="338">
        <f>+(Table112[[#This Row],[OPENING ]]+Table112[[#This Row],[RECEIPTS]]+Table112[[#This Row],[RETURNS]])-(Table112[[#This Row],[EXCHANGED]]+Table112[[#This Row],[SALES]]+Table112[[#This Row],[ISSUES]])</f>
        <v>0</v>
      </c>
      <c r="I129" s="48"/>
      <c r="J129" s="51">
        <f t="shared" si="0"/>
        <v>0</v>
      </c>
      <c r="K129" s="48">
        <f>+'DAY9'!K129+'DAY10'!C129</f>
        <v>0</v>
      </c>
      <c r="L129" s="338">
        <f>+'DAY9'!L129+'DAY10'!D129</f>
        <v>0</v>
      </c>
      <c r="M129" s="50">
        <f>+'DAY9'!M129+'DAY10'!E129</f>
        <v>0</v>
      </c>
      <c r="N129" s="47">
        <f>+'DAY9'!N129+'DAY10'!F129</f>
        <v>0</v>
      </c>
      <c r="O129" s="209">
        <f>+'DAY9'!O129+'DAY10'!G129</f>
        <v>0</v>
      </c>
      <c r="P129" s="48">
        <f t="shared" si="70"/>
        <v>0</v>
      </c>
      <c r="Q129" s="338">
        <f t="shared" si="71"/>
        <v>0</v>
      </c>
      <c r="R129" s="50">
        <f t="shared" si="72"/>
        <v>0</v>
      </c>
      <c r="S129" s="47">
        <f t="shared" si="73"/>
        <v>0</v>
      </c>
      <c r="T129" s="209">
        <f t="shared" si="74"/>
        <v>0</v>
      </c>
      <c r="U129" s="54">
        <f t="shared" si="75"/>
        <v>0</v>
      </c>
    </row>
    <row r="130" spans="1:21" x14ac:dyDescent="0.25">
      <c r="A130" s="310"/>
      <c r="B130" s="47">
        <f>'DAY9'!H130</f>
        <v>20</v>
      </c>
      <c r="C130" s="48">
        <v>0</v>
      </c>
      <c r="D130" s="338">
        <v>0</v>
      </c>
      <c r="E130" s="50">
        <v>0</v>
      </c>
      <c r="F130" s="47">
        <v>0</v>
      </c>
      <c r="G130" s="209">
        <v>0</v>
      </c>
      <c r="H130" s="338">
        <f>+(Table112[[#This Row],[OPENING ]]+Table112[[#This Row],[RECEIPTS]]+Table112[[#This Row],[RETURNS]])-(Table112[[#This Row],[EXCHANGED]]+Table112[[#This Row],[SALES]]+Table112[[#This Row],[ISSUES]])</f>
        <v>20</v>
      </c>
      <c r="I130" s="48"/>
      <c r="J130" s="51">
        <f t="shared" si="0"/>
        <v>-20</v>
      </c>
      <c r="K130" s="48">
        <f>+'DAY9'!K130+'DAY10'!C130</f>
        <v>0</v>
      </c>
      <c r="L130" s="338">
        <f>+'DAY9'!L130+'DAY10'!D130</f>
        <v>0</v>
      </c>
      <c r="M130" s="50">
        <f>+'DAY9'!M130+'DAY10'!E130</f>
        <v>0</v>
      </c>
      <c r="N130" s="47">
        <f>+'DAY9'!N130+'DAY10'!F130</f>
        <v>0</v>
      </c>
      <c r="O130" s="209">
        <f>+'DAY9'!O130+'DAY10'!G130</f>
        <v>0</v>
      </c>
      <c r="P130" s="48">
        <f t="shared" si="70"/>
        <v>0</v>
      </c>
      <c r="Q130" s="338">
        <f t="shared" si="71"/>
        <v>0</v>
      </c>
      <c r="R130" s="50">
        <f t="shared" si="72"/>
        <v>0</v>
      </c>
      <c r="S130" s="47">
        <f t="shared" si="73"/>
        <v>0</v>
      </c>
      <c r="T130" s="209">
        <f t="shared" si="74"/>
        <v>0</v>
      </c>
      <c r="U130" s="54">
        <f t="shared" si="75"/>
        <v>0</v>
      </c>
    </row>
    <row r="131" spans="1:21" x14ac:dyDescent="0.25">
      <c r="A131" s="310"/>
      <c r="B131" s="47">
        <f>'DAY9'!H131</f>
        <v>0</v>
      </c>
      <c r="C131" s="48">
        <v>0</v>
      </c>
      <c r="D131" s="338">
        <v>0</v>
      </c>
      <c r="E131" s="50">
        <v>0</v>
      </c>
      <c r="F131" s="47">
        <v>0</v>
      </c>
      <c r="G131" s="209">
        <v>0</v>
      </c>
      <c r="H131" s="338">
        <f>+(Table112[[#This Row],[OPENING ]]+Table112[[#This Row],[RECEIPTS]]+Table112[[#This Row],[RETURNS]])-(Table112[[#This Row],[EXCHANGED]]+Table112[[#This Row],[SALES]]+Table112[[#This Row],[ISSUES]])</f>
        <v>0</v>
      </c>
      <c r="I131" s="48"/>
      <c r="J131" s="51">
        <f t="shared" si="0"/>
        <v>0</v>
      </c>
      <c r="K131" s="48">
        <f>+'DAY9'!K131+'DAY10'!C131</f>
        <v>0</v>
      </c>
      <c r="L131" s="338">
        <f>+'DAY9'!L131+'DAY10'!D131</f>
        <v>0</v>
      </c>
      <c r="M131" s="50">
        <f>+'DAY9'!M131+'DAY10'!E131</f>
        <v>0</v>
      </c>
      <c r="N131" s="47">
        <f>+'DAY9'!N131+'DAY10'!F131</f>
        <v>0</v>
      </c>
      <c r="O131" s="209">
        <f>+'DAY9'!O131+'DAY10'!G131</f>
        <v>0</v>
      </c>
      <c r="P131" s="48">
        <f t="shared" si="70"/>
        <v>0</v>
      </c>
      <c r="Q131" s="338">
        <f t="shared" si="71"/>
        <v>0</v>
      </c>
      <c r="R131" s="50">
        <f t="shared" si="72"/>
        <v>0</v>
      </c>
      <c r="S131" s="47">
        <f t="shared" si="73"/>
        <v>0</v>
      </c>
      <c r="T131" s="209">
        <f t="shared" si="74"/>
        <v>0</v>
      </c>
      <c r="U131" s="54">
        <f t="shared" si="75"/>
        <v>0</v>
      </c>
    </row>
    <row r="132" spans="1:21" x14ac:dyDescent="0.25">
      <c r="A132" s="310"/>
      <c r="B132" s="47">
        <f>'DAY9'!H132</f>
        <v>0</v>
      </c>
      <c r="C132" s="48">
        <v>0</v>
      </c>
      <c r="D132" s="338">
        <v>0</v>
      </c>
      <c r="E132" s="50">
        <v>0</v>
      </c>
      <c r="F132" s="47">
        <v>0</v>
      </c>
      <c r="G132" s="209">
        <v>0</v>
      </c>
      <c r="H132" s="338">
        <f>+(Table112[[#This Row],[OPENING ]]+Table112[[#This Row],[RECEIPTS]]+Table112[[#This Row],[RETURNS]])-(Table112[[#This Row],[EXCHANGED]]+Table112[[#This Row],[SALES]]+Table112[[#This Row],[ISSUES]])</f>
        <v>0</v>
      </c>
      <c r="I132" s="48"/>
      <c r="J132" s="51">
        <f t="shared" ref="J132:J134" si="76">+I132-H132</f>
        <v>0</v>
      </c>
      <c r="K132" s="48">
        <f>+'DAY9'!K132+'DAY10'!C132</f>
        <v>0</v>
      </c>
      <c r="L132" s="338">
        <f>+'DAY9'!L132+'DAY10'!D132</f>
        <v>0</v>
      </c>
      <c r="M132" s="50">
        <f>+'DAY9'!M132+'DAY10'!E132</f>
        <v>0</v>
      </c>
      <c r="N132" s="47">
        <f>+'DAY9'!N132+'DAY10'!F132</f>
        <v>0</v>
      </c>
      <c r="O132" s="209">
        <f>+'DAY9'!O132+'DAY10'!G132</f>
        <v>0</v>
      </c>
      <c r="P132" s="48">
        <f t="shared" si="70"/>
        <v>0</v>
      </c>
      <c r="Q132" s="338">
        <f t="shared" si="71"/>
        <v>0</v>
      </c>
      <c r="R132" s="50">
        <f t="shared" si="72"/>
        <v>0</v>
      </c>
      <c r="S132" s="47">
        <f t="shared" si="73"/>
        <v>0</v>
      </c>
      <c r="T132" s="209">
        <f t="shared" si="74"/>
        <v>0</v>
      </c>
      <c r="U132" s="54">
        <f t="shared" si="75"/>
        <v>0</v>
      </c>
    </row>
    <row r="133" spans="1:21" x14ac:dyDescent="0.25">
      <c r="A133" s="53"/>
      <c r="B133" s="47">
        <f>'DAY9'!H133</f>
        <v>0</v>
      </c>
      <c r="C133" s="48">
        <v>0</v>
      </c>
      <c r="D133" s="338">
        <v>0</v>
      </c>
      <c r="E133" s="50">
        <v>0</v>
      </c>
      <c r="F133" s="47">
        <v>0</v>
      </c>
      <c r="G133" s="209">
        <v>0</v>
      </c>
      <c r="H133" s="338">
        <f>+(Table112[[#This Row],[OPENING ]]+Table112[[#This Row],[RECEIPTS]]+Table112[[#This Row],[RETURNS]])-(Table112[[#This Row],[EXCHANGED]]+Table112[[#This Row],[SALES]]+Table112[[#This Row],[ISSUES]])</f>
        <v>0</v>
      </c>
      <c r="I133" s="48"/>
      <c r="J133" s="51">
        <f>+I133-H133</f>
        <v>0</v>
      </c>
      <c r="K133" s="48">
        <f>+'DAY9'!K133+'DAY10'!C133</f>
        <v>0</v>
      </c>
      <c r="L133" s="338">
        <f>+'DAY9'!L133+'DAY10'!D133</f>
        <v>0</v>
      </c>
      <c r="M133" s="50">
        <f>+'DAY9'!M133+'DAY10'!E133</f>
        <v>0</v>
      </c>
      <c r="N133" s="47">
        <f>+'DAY9'!N133+'DAY10'!F133</f>
        <v>0</v>
      </c>
      <c r="O133" s="209">
        <f>+'DAY9'!O133+'DAY10'!G133</f>
        <v>0</v>
      </c>
      <c r="P133" s="48">
        <f t="shared" si="70"/>
        <v>0</v>
      </c>
      <c r="Q133" s="338">
        <f t="shared" si="71"/>
        <v>0</v>
      </c>
      <c r="R133" s="50">
        <f t="shared" si="72"/>
        <v>0</v>
      </c>
      <c r="S133" s="47">
        <f t="shared" si="73"/>
        <v>0</v>
      </c>
      <c r="T133" s="209">
        <f t="shared" si="74"/>
        <v>0</v>
      </c>
      <c r="U133" s="54">
        <f t="shared" si="75"/>
        <v>0</v>
      </c>
    </row>
    <row r="134" spans="1:21" ht="16.5" x14ac:dyDescent="0.3">
      <c r="A134" s="327" t="s">
        <v>98</v>
      </c>
      <c r="B134" s="47">
        <f>'DAY9'!H134</f>
        <v>0</v>
      </c>
      <c r="C134" s="73">
        <v>0</v>
      </c>
      <c r="D134" s="341">
        <v>0</v>
      </c>
      <c r="E134" s="75">
        <v>0</v>
      </c>
      <c r="F134" s="72">
        <v>0</v>
      </c>
      <c r="G134" s="210">
        <v>0</v>
      </c>
      <c r="H134" s="338">
        <f>+(Table112[[#This Row],[OPENING ]]+Table112[[#This Row],[RECEIPTS]]+Table112[[#This Row],[RETURNS]])-(Table112[[#This Row],[EXCHANGED]]+Table112[[#This Row],[SALES]]+Table112[[#This Row],[ISSUES]])</f>
        <v>0</v>
      </c>
      <c r="I134" s="73"/>
      <c r="J134" s="76">
        <f t="shared" si="76"/>
        <v>0</v>
      </c>
      <c r="K134" s="48">
        <f>+'DAY9'!K134+'DAY10'!C134</f>
        <v>0</v>
      </c>
      <c r="L134" s="338">
        <f>+'DAY9'!L134+'DAY10'!D134</f>
        <v>0</v>
      </c>
      <c r="M134" s="50">
        <f>+'DAY9'!M134+'DAY10'!E134</f>
        <v>0</v>
      </c>
      <c r="N134" s="47">
        <f>+'DAY9'!N134+'DAY10'!F134</f>
        <v>0</v>
      </c>
      <c r="O134" s="209">
        <f>+'DAY9'!O134+'DAY10'!G134</f>
        <v>1559.5</v>
      </c>
      <c r="P134" s="48">
        <f t="shared" si="70"/>
        <v>0</v>
      </c>
      <c r="Q134" s="338">
        <f t="shared" si="71"/>
        <v>0</v>
      </c>
      <c r="R134" s="50">
        <f t="shared" si="72"/>
        <v>0</v>
      </c>
      <c r="S134" s="47">
        <f t="shared" si="73"/>
        <v>0</v>
      </c>
      <c r="T134" s="209">
        <f t="shared" si="74"/>
        <v>155.94999999999999</v>
      </c>
      <c r="U134" s="92">
        <f t="shared" si="75"/>
        <v>0</v>
      </c>
    </row>
    <row r="135" spans="1:21" x14ac:dyDescent="0.25">
      <c r="A135" s="308" t="s">
        <v>127</v>
      </c>
      <c r="B135" s="47">
        <f>'DAY9'!H135</f>
        <v>42.2</v>
      </c>
      <c r="C135" s="73">
        <v>0</v>
      </c>
      <c r="D135" s="341">
        <v>0</v>
      </c>
      <c r="E135" s="75">
        <v>0</v>
      </c>
      <c r="F135" s="72">
        <v>0</v>
      </c>
      <c r="G135" s="210">
        <v>0</v>
      </c>
      <c r="H135" s="338">
        <f>+(Table112[[#This Row],[OPENING ]]+Table112[[#This Row],[RECEIPTS]]+Table112[[#This Row],[RETURNS]])-(Table112[[#This Row],[EXCHANGED]]+Table112[[#This Row],[SALES]]+Table112[[#This Row],[ISSUES]])</f>
        <v>42.2</v>
      </c>
      <c r="I135" s="73"/>
      <c r="J135" s="76">
        <f t="shared" ref="J135:J156" si="77">+I135-H135</f>
        <v>-42.2</v>
      </c>
      <c r="K135" s="48">
        <f>+'DAY9'!K135+'DAY10'!C135</f>
        <v>0</v>
      </c>
      <c r="L135" s="338">
        <f>+'DAY9'!L135+'DAY10'!D135</f>
        <v>138</v>
      </c>
      <c r="M135" s="50">
        <f>+'DAY9'!M135+'DAY10'!E135</f>
        <v>0</v>
      </c>
      <c r="N135" s="47">
        <f>+'DAY9'!N135+'DAY10'!F135</f>
        <v>0</v>
      </c>
      <c r="O135" s="209">
        <f>+'DAY9'!O135+'DAY10'!G135</f>
        <v>2410.94</v>
      </c>
      <c r="P135" s="48">
        <f t="shared" ref="P135:P156" si="78">+K135/10</f>
        <v>0</v>
      </c>
      <c r="Q135" s="338">
        <f t="shared" ref="Q135:Q156" si="79">+L135/10</f>
        <v>13.8</v>
      </c>
      <c r="R135" s="50">
        <f t="shared" ref="R135:R156" si="80">+M135/10</f>
        <v>0</v>
      </c>
      <c r="S135" s="47">
        <f t="shared" ref="S135:S156" si="81">+N135/10</f>
        <v>0</v>
      </c>
      <c r="T135" s="209">
        <f t="shared" ref="T135:T156" si="82">+O135/10</f>
        <v>241.09399999999999</v>
      </c>
      <c r="U135" s="92">
        <f t="shared" ref="U135:U156" si="83">IFERROR(+H135/(P135+Q135+R135+S135+T135),0)</f>
        <v>0.16555901668929046</v>
      </c>
    </row>
    <row r="136" spans="1:21" x14ac:dyDescent="0.25">
      <c r="A136" s="308" t="s">
        <v>128</v>
      </c>
      <c r="B136" s="47">
        <f>'DAY9'!H136</f>
        <v>220.5</v>
      </c>
      <c r="C136" s="73">
        <v>0</v>
      </c>
      <c r="D136" s="341">
        <v>0</v>
      </c>
      <c r="E136" s="75">
        <v>0</v>
      </c>
      <c r="F136" s="72">
        <v>0</v>
      </c>
      <c r="G136" s="210">
        <v>0</v>
      </c>
      <c r="H136" s="338">
        <f>+(Table112[[#This Row],[OPENING ]]+Table112[[#This Row],[RECEIPTS]]+Table112[[#This Row],[RETURNS]])-(Table112[[#This Row],[EXCHANGED]]+Table112[[#This Row],[SALES]]+Table112[[#This Row],[ISSUES]])</f>
        <v>220.5</v>
      </c>
      <c r="I136" s="73"/>
      <c r="J136" s="76">
        <f t="shared" si="77"/>
        <v>-220.5</v>
      </c>
      <c r="K136" s="48">
        <f>+'DAY9'!K136+'DAY10'!C136</f>
        <v>0</v>
      </c>
      <c r="L136" s="338">
        <f>+'DAY9'!L136+'DAY10'!D136</f>
        <v>0</v>
      </c>
      <c r="M136" s="50">
        <f>+'DAY9'!M136+'DAY10'!E136</f>
        <v>0</v>
      </c>
      <c r="N136" s="47">
        <f>+'DAY9'!N136+'DAY10'!F136</f>
        <v>0</v>
      </c>
      <c r="O136" s="209">
        <f>+'DAY9'!O136+'DAY10'!G136</f>
        <v>0</v>
      </c>
      <c r="P136" s="48">
        <f t="shared" si="78"/>
        <v>0</v>
      </c>
      <c r="Q136" s="338">
        <f t="shared" si="79"/>
        <v>0</v>
      </c>
      <c r="R136" s="50">
        <f t="shared" si="80"/>
        <v>0</v>
      </c>
      <c r="S136" s="47">
        <f t="shared" si="81"/>
        <v>0</v>
      </c>
      <c r="T136" s="209">
        <f t="shared" si="82"/>
        <v>0</v>
      </c>
      <c r="U136" s="92">
        <f t="shared" si="83"/>
        <v>0</v>
      </c>
    </row>
    <row r="137" spans="1:21" x14ac:dyDescent="0.25">
      <c r="A137" s="308" t="s">
        <v>126</v>
      </c>
      <c r="B137" s="47">
        <f>'DAY9'!H137</f>
        <v>63.2</v>
      </c>
      <c r="C137" s="73">
        <v>0</v>
      </c>
      <c r="D137" s="341">
        <v>0</v>
      </c>
      <c r="E137" s="75">
        <v>0</v>
      </c>
      <c r="F137" s="72">
        <v>0</v>
      </c>
      <c r="G137" s="210">
        <v>0</v>
      </c>
      <c r="H137" s="338">
        <f>+(Table112[[#This Row],[OPENING ]]+Table112[[#This Row],[RECEIPTS]]+Table112[[#This Row],[RETURNS]])-(Table112[[#This Row],[EXCHANGED]]+Table112[[#This Row],[SALES]]+Table112[[#This Row],[ISSUES]])</f>
        <v>63.2</v>
      </c>
      <c r="I137" s="73"/>
      <c r="J137" s="76">
        <f t="shared" si="77"/>
        <v>-63.2</v>
      </c>
      <c r="K137" s="48">
        <f>+'DAY9'!K137+'DAY10'!C137</f>
        <v>0</v>
      </c>
      <c r="L137" s="338">
        <f>+'DAY9'!L137+'DAY10'!D137</f>
        <v>0</v>
      </c>
      <c r="M137" s="50">
        <f>+'DAY9'!M137+'DAY10'!E137</f>
        <v>0</v>
      </c>
      <c r="N137" s="47">
        <f>+'DAY9'!N137+'DAY10'!F137</f>
        <v>0</v>
      </c>
      <c r="O137" s="209">
        <f>+'DAY9'!O137+'DAY10'!G137</f>
        <v>0</v>
      </c>
      <c r="P137" s="48">
        <f t="shared" si="78"/>
        <v>0</v>
      </c>
      <c r="Q137" s="338">
        <f t="shared" si="79"/>
        <v>0</v>
      </c>
      <c r="R137" s="50">
        <f t="shared" si="80"/>
        <v>0</v>
      </c>
      <c r="S137" s="47">
        <f t="shared" si="81"/>
        <v>0</v>
      </c>
      <c r="T137" s="209">
        <f t="shared" si="82"/>
        <v>0</v>
      </c>
      <c r="U137" s="92">
        <f t="shared" si="83"/>
        <v>0</v>
      </c>
    </row>
    <row r="138" spans="1:21" x14ac:dyDescent="0.25">
      <c r="A138" s="308"/>
      <c r="B138" s="47">
        <f>'DAY9'!H138</f>
        <v>17.5</v>
      </c>
      <c r="C138" s="73">
        <v>0</v>
      </c>
      <c r="D138" s="341">
        <v>0</v>
      </c>
      <c r="E138" s="75">
        <v>0</v>
      </c>
      <c r="F138" s="72">
        <v>0</v>
      </c>
      <c r="G138" s="210">
        <v>0</v>
      </c>
      <c r="H138" s="338">
        <f>+(Table112[[#This Row],[OPENING ]]+Table112[[#This Row],[RECEIPTS]]+Table112[[#This Row],[RETURNS]])-(Table112[[#This Row],[EXCHANGED]]+Table112[[#This Row],[SALES]]+Table112[[#This Row],[ISSUES]])</f>
        <v>17.5</v>
      </c>
      <c r="I138" s="73"/>
      <c r="J138" s="76">
        <f t="shared" si="77"/>
        <v>-17.5</v>
      </c>
      <c r="K138" s="48">
        <f>+'DAY9'!K138+'DAY10'!C138</f>
        <v>0</v>
      </c>
      <c r="L138" s="338">
        <f>+'DAY9'!L138+'DAY10'!D138</f>
        <v>0</v>
      </c>
      <c r="M138" s="50">
        <f>+'DAY9'!M138+'DAY10'!E138</f>
        <v>0</v>
      </c>
      <c r="N138" s="47">
        <f>+'DAY9'!N138+'DAY10'!F138</f>
        <v>0</v>
      </c>
      <c r="O138" s="209">
        <f>+'DAY9'!O138+'DAY10'!G138</f>
        <v>0</v>
      </c>
      <c r="P138" s="48">
        <f t="shared" si="78"/>
        <v>0</v>
      </c>
      <c r="Q138" s="338">
        <f t="shared" si="79"/>
        <v>0</v>
      </c>
      <c r="R138" s="50">
        <f t="shared" si="80"/>
        <v>0</v>
      </c>
      <c r="S138" s="47">
        <f t="shared" si="81"/>
        <v>0</v>
      </c>
      <c r="T138" s="209">
        <f t="shared" si="82"/>
        <v>0</v>
      </c>
      <c r="U138" s="92">
        <f t="shared" si="83"/>
        <v>0</v>
      </c>
    </row>
    <row r="139" spans="1:21" x14ac:dyDescent="0.25">
      <c r="A139" s="308"/>
      <c r="B139" s="47">
        <f>'DAY9'!H139</f>
        <v>14.7</v>
      </c>
      <c r="C139" s="73">
        <v>0</v>
      </c>
      <c r="D139" s="341">
        <v>0</v>
      </c>
      <c r="E139" s="75">
        <v>0</v>
      </c>
      <c r="F139" s="72">
        <v>0</v>
      </c>
      <c r="G139" s="210">
        <v>0</v>
      </c>
      <c r="H139" s="338">
        <f>+(Table112[[#This Row],[OPENING ]]+Table112[[#This Row],[RECEIPTS]]+Table112[[#This Row],[RETURNS]])-(Table112[[#This Row],[EXCHANGED]]+Table112[[#This Row],[SALES]]+Table112[[#This Row],[ISSUES]])</f>
        <v>14.7</v>
      </c>
      <c r="I139" s="73"/>
      <c r="J139" s="76">
        <f t="shared" si="77"/>
        <v>-14.7</v>
      </c>
      <c r="K139" s="48">
        <f>+'DAY9'!K139+'DAY10'!C139</f>
        <v>0</v>
      </c>
      <c r="L139" s="338">
        <f>+'DAY9'!L139+'DAY10'!D139</f>
        <v>0</v>
      </c>
      <c r="M139" s="50">
        <f>+'DAY9'!M139+'DAY10'!E139</f>
        <v>0</v>
      </c>
      <c r="N139" s="47">
        <f>+'DAY9'!N139+'DAY10'!F139</f>
        <v>0</v>
      </c>
      <c r="O139" s="209">
        <f>+'DAY9'!O139+'DAY10'!G139</f>
        <v>0</v>
      </c>
      <c r="P139" s="48">
        <f t="shared" si="78"/>
        <v>0</v>
      </c>
      <c r="Q139" s="338">
        <f t="shared" si="79"/>
        <v>0</v>
      </c>
      <c r="R139" s="50">
        <f t="shared" si="80"/>
        <v>0</v>
      </c>
      <c r="S139" s="47">
        <f t="shared" si="81"/>
        <v>0</v>
      </c>
      <c r="T139" s="209">
        <f t="shared" si="82"/>
        <v>0</v>
      </c>
      <c r="U139" s="92">
        <f t="shared" si="83"/>
        <v>0</v>
      </c>
    </row>
    <row r="140" spans="1:21" x14ac:dyDescent="0.25">
      <c r="A140" s="308"/>
      <c r="B140" s="47">
        <f>'DAY9'!H140</f>
        <v>0</v>
      </c>
      <c r="C140" s="73">
        <v>0</v>
      </c>
      <c r="D140" s="341">
        <v>0</v>
      </c>
      <c r="E140" s="75">
        <v>0</v>
      </c>
      <c r="F140" s="72">
        <v>0</v>
      </c>
      <c r="G140" s="210">
        <v>0</v>
      </c>
      <c r="H140" s="338">
        <f>+(Table112[[#This Row],[OPENING ]]+Table112[[#This Row],[RECEIPTS]]+Table112[[#This Row],[RETURNS]])-(Table112[[#This Row],[EXCHANGED]]+Table112[[#This Row],[SALES]]+Table112[[#This Row],[ISSUES]])</f>
        <v>0</v>
      </c>
      <c r="I140" s="73"/>
      <c r="J140" s="76">
        <f t="shared" si="77"/>
        <v>0</v>
      </c>
      <c r="K140" s="48">
        <f>+'DAY9'!K140+'DAY10'!C140</f>
        <v>0</v>
      </c>
      <c r="L140" s="338">
        <f>+'DAY9'!L140+'DAY10'!D140</f>
        <v>0</v>
      </c>
      <c r="M140" s="50">
        <f>+'DAY9'!M140+'DAY10'!E140</f>
        <v>0</v>
      </c>
      <c r="N140" s="47">
        <f>+'DAY9'!N140+'DAY10'!F140</f>
        <v>0</v>
      </c>
      <c r="O140" s="209">
        <f>+'DAY9'!O140+'DAY10'!G140</f>
        <v>0</v>
      </c>
      <c r="P140" s="48">
        <f t="shared" si="78"/>
        <v>0</v>
      </c>
      <c r="Q140" s="338">
        <f t="shared" si="79"/>
        <v>0</v>
      </c>
      <c r="R140" s="50">
        <f t="shared" si="80"/>
        <v>0</v>
      </c>
      <c r="S140" s="47">
        <f t="shared" si="81"/>
        <v>0</v>
      </c>
      <c r="T140" s="209">
        <f t="shared" si="82"/>
        <v>0</v>
      </c>
      <c r="U140" s="92">
        <f t="shared" si="83"/>
        <v>0</v>
      </c>
    </row>
    <row r="141" spans="1:21" x14ac:dyDescent="0.25">
      <c r="A141" s="308"/>
      <c r="B141" s="47">
        <f>'DAY9'!H141</f>
        <v>115.5</v>
      </c>
      <c r="C141" s="73">
        <v>0</v>
      </c>
      <c r="D141" s="341">
        <v>0</v>
      </c>
      <c r="E141" s="75">
        <v>0</v>
      </c>
      <c r="F141" s="72">
        <v>0</v>
      </c>
      <c r="G141" s="210">
        <v>0</v>
      </c>
      <c r="H141" s="338">
        <f>+(Table112[[#This Row],[OPENING ]]+Table112[[#This Row],[RECEIPTS]]+Table112[[#This Row],[RETURNS]])-(Table112[[#This Row],[EXCHANGED]]+Table112[[#This Row],[SALES]]+Table112[[#This Row],[ISSUES]])</f>
        <v>115.5</v>
      </c>
      <c r="I141" s="73"/>
      <c r="J141" s="76">
        <f t="shared" si="77"/>
        <v>-115.5</v>
      </c>
      <c r="K141" s="48">
        <f>+'DAY9'!K141+'DAY10'!C141</f>
        <v>0</v>
      </c>
      <c r="L141" s="338">
        <f>+'DAY9'!L141+'DAY10'!D141</f>
        <v>0</v>
      </c>
      <c r="M141" s="50">
        <f>+'DAY9'!M141+'DAY10'!E141</f>
        <v>0</v>
      </c>
      <c r="N141" s="47">
        <f>+'DAY9'!N141+'DAY10'!F141</f>
        <v>0</v>
      </c>
      <c r="O141" s="209">
        <f>+'DAY9'!O141+'DAY10'!G141</f>
        <v>0</v>
      </c>
      <c r="P141" s="48">
        <f t="shared" si="78"/>
        <v>0</v>
      </c>
      <c r="Q141" s="338">
        <f t="shared" si="79"/>
        <v>0</v>
      </c>
      <c r="R141" s="50">
        <f t="shared" si="80"/>
        <v>0</v>
      </c>
      <c r="S141" s="47">
        <f t="shared" si="81"/>
        <v>0</v>
      </c>
      <c r="T141" s="209">
        <f t="shared" si="82"/>
        <v>0</v>
      </c>
      <c r="U141" s="92">
        <f t="shared" si="83"/>
        <v>0</v>
      </c>
    </row>
    <row r="142" spans="1:21" x14ac:dyDescent="0.25">
      <c r="A142" s="308"/>
      <c r="B142" s="47">
        <f>'DAY9'!H142</f>
        <v>81.5</v>
      </c>
      <c r="C142" s="73">
        <v>0</v>
      </c>
      <c r="D142" s="341">
        <v>0</v>
      </c>
      <c r="E142" s="75">
        <v>0</v>
      </c>
      <c r="F142" s="72">
        <v>0</v>
      </c>
      <c r="G142" s="210">
        <v>0</v>
      </c>
      <c r="H142" s="338">
        <f>+(Table112[[#This Row],[OPENING ]]+Table112[[#This Row],[RECEIPTS]]+Table112[[#This Row],[RETURNS]])-(Table112[[#This Row],[EXCHANGED]]+Table112[[#This Row],[SALES]]+Table112[[#This Row],[ISSUES]])</f>
        <v>81.5</v>
      </c>
      <c r="I142" s="73"/>
      <c r="J142" s="76">
        <f t="shared" si="77"/>
        <v>-81.5</v>
      </c>
      <c r="K142" s="48">
        <f>+'DAY9'!K142+'DAY10'!C142</f>
        <v>0</v>
      </c>
      <c r="L142" s="338">
        <f>+'DAY9'!L142+'DAY10'!D142</f>
        <v>15.2</v>
      </c>
      <c r="M142" s="50">
        <f>+'DAY9'!M142+'DAY10'!E142</f>
        <v>0</v>
      </c>
      <c r="N142" s="47">
        <f>+'DAY9'!N142+'DAY10'!F142</f>
        <v>0</v>
      </c>
      <c r="O142" s="209">
        <f>+'DAY9'!O142+'DAY10'!G142</f>
        <v>0</v>
      </c>
      <c r="P142" s="48">
        <f t="shared" si="78"/>
        <v>0</v>
      </c>
      <c r="Q142" s="338">
        <f t="shared" si="79"/>
        <v>1.52</v>
      </c>
      <c r="R142" s="50">
        <f t="shared" si="80"/>
        <v>0</v>
      </c>
      <c r="S142" s="47">
        <f t="shared" si="81"/>
        <v>0</v>
      </c>
      <c r="T142" s="209">
        <f t="shared" si="82"/>
        <v>0</v>
      </c>
      <c r="U142" s="92">
        <f t="shared" si="83"/>
        <v>53.618421052631575</v>
      </c>
    </row>
    <row r="143" spans="1:21" x14ac:dyDescent="0.25">
      <c r="A143" s="308"/>
      <c r="B143" s="47">
        <f>'DAY9'!H143</f>
        <v>15.2</v>
      </c>
      <c r="C143" s="73">
        <v>0</v>
      </c>
      <c r="D143" s="341">
        <v>0</v>
      </c>
      <c r="E143" s="75">
        <v>0</v>
      </c>
      <c r="F143" s="72">
        <v>0</v>
      </c>
      <c r="G143" s="210">
        <v>0</v>
      </c>
      <c r="H143" s="338">
        <f>+(Table112[[#This Row],[OPENING ]]+Table112[[#This Row],[RECEIPTS]]+Table112[[#This Row],[RETURNS]])-(Table112[[#This Row],[EXCHANGED]]+Table112[[#This Row],[SALES]]+Table112[[#This Row],[ISSUES]])</f>
        <v>15.2</v>
      </c>
      <c r="I143" s="73"/>
      <c r="J143" s="76">
        <f t="shared" si="77"/>
        <v>-15.2</v>
      </c>
      <c r="K143" s="48">
        <f>+'DAY9'!K143+'DAY10'!C143</f>
        <v>0</v>
      </c>
      <c r="L143" s="338">
        <f>+'DAY9'!L143+'DAY10'!D143</f>
        <v>0</v>
      </c>
      <c r="M143" s="50">
        <f>+'DAY9'!M143+'DAY10'!E143</f>
        <v>0</v>
      </c>
      <c r="N143" s="47">
        <f>+'DAY9'!N143+'DAY10'!F143</f>
        <v>0</v>
      </c>
      <c r="O143" s="209">
        <f>+'DAY9'!O143+'DAY10'!G143</f>
        <v>0</v>
      </c>
      <c r="P143" s="48">
        <f t="shared" si="78"/>
        <v>0</v>
      </c>
      <c r="Q143" s="338">
        <f t="shared" si="79"/>
        <v>0</v>
      </c>
      <c r="R143" s="50">
        <f t="shared" si="80"/>
        <v>0</v>
      </c>
      <c r="S143" s="47">
        <f t="shared" si="81"/>
        <v>0</v>
      </c>
      <c r="T143" s="209">
        <f t="shared" si="82"/>
        <v>0</v>
      </c>
      <c r="U143" s="92">
        <f t="shared" si="83"/>
        <v>0</v>
      </c>
    </row>
    <row r="144" spans="1:21" x14ac:dyDescent="0.25">
      <c r="A144" s="308" t="s">
        <v>113</v>
      </c>
      <c r="B144" s="47">
        <f>'DAY9'!H144</f>
        <v>0</v>
      </c>
      <c r="C144" s="73">
        <v>0</v>
      </c>
      <c r="D144" s="341">
        <v>0</v>
      </c>
      <c r="E144" s="75">
        <v>0</v>
      </c>
      <c r="F144" s="72">
        <v>0</v>
      </c>
      <c r="G144" s="210">
        <v>0</v>
      </c>
      <c r="H144" s="338">
        <f>+(Table112[[#This Row],[OPENING ]]+Table112[[#This Row],[RECEIPTS]]+Table112[[#This Row],[RETURNS]])-(Table112[[#This Row],[EXCHANGED]]+Table112[[#This Row],[SALES]]+Table112[[#This Row],[ISSUES]])</f>
        <v>0</v>
      </c>
      <c r="I144" s="73"/>
      <c r="J144" s="76">
        <f t="shared" si="77"/>
        <v>0</v>
      </c>
      <c r="K144" s="48">
        <f>+'DAY9'!K144+'DAY10'!C144</f>
        <v>0</v>
      </c>
      <c r="L144" s="338">
        <f>+'DAY9'!L144+'DAY10'!D144</f>
        <v>0</v>
      </c>
      <c r="M144" s="50">
        <f>+'DAY9'!M144+'DAY10'!E144</f>
        <v>0</v>
      </c>
      <c r="N144" s="47">
        <f>+'DAY9'!N144+'DAY10'!F144</f>
        <v>0</v>
      </c>
      <c r="O144" s="209">
        <f>+'DAY9'!O144+'DAY10'!G144</f>
        <v>0</v>
      </c>
      <c r="P144" s="48">
        <f t="shared" si="78"/>
        <v>0</v>
      </c>
      <c r="Q144" s="338">
        <f t="shared" si="79"/>
        <v>0</v>
      </c>
      <c r="R144" s="50">
        <f t="shared" si="80"/>
        <v>0</v>
      </c>
      <c r="S144" s="47">
        <f t="shared" si="81"/>
        <v>0</v>
      </c>
      <c r="T144" s="209">
        <f t="shared" si="82"/>
        <v>0</v>
      </c>
      <c r="U144" s="92">
        <f t="shared" si="83"/>
        <v>0</v>
      </c>
    </row>
    <row r="145" spans="1:21" x14ac:dyDescent="0.25">
      <c r="A145" s="308"/>
      <c r="B145" s="47">
        <f>'DAY9'!H145</f>
        <v>0</v>
      </c>
      <c r="C145" s="73">
        <v>0</v>
      </c>
      <c r="D145" s="341">
        <v>0</v>
      </c>
      <c r="E145" s="75">
        <v>0</v>
      </c>
      <c r="F145" s="72">
        <v>0</v>
      </c>
      <c r="G145" s="210">
        <v>0</v>
      </c>
      <c r="H145" s="338">
        <f>+(Table112[[#This Row],[OPENING ]]+Table112[[#This Row],[RECEIPTS]]+Table112[[#This Row],[RETURNS]])-(Table112[[#This Row],[EXCHANGED]]+Table112[[#This Row],[SALES]]+Table112[[#This Row],[ISSUES]])</f>
        <v>0</v>
      </c>
      <c r="I145" s="73">
        <v>0</v>
      </c>
      <c r="J145" s="76">
        <f t="shared" si="77"/>
        <v>0</v>
      </c>
      <c r="K145" s="48">
        <f>+'DAY9'!K145+'DAY10'!C145</f>
        <v>0</v>
      </c>
      <c r="L145" s="338">
        <f>+'DAY9'!L145+'DAY10'!D145</f>
        <v>0</v>
      </c>
      <c r="M145" s="50">
        <f>+'DAY9'!M145+'DAY10'!E145</f>
        <v>0</v>
      </c>
      <c r="N145" s="47">
        <f>+'DAY9'!N145+'DAY10'!F145</f>
        <v>0</v>
      </c>
      <c r="O145" s="209">
        <f>+'DAY9'!O145+'DAY10'!G145</f>
        <v>0</v>
      </c>
      <c r="P145" s="48">
        <f t="shared" si="78"/>
        <v>0</v>
      </c>
      <c r="Q145" s="338">
        <f t="shared" si="79"/>
        <v>0</v>
      </c>
      <c r="R145" s="50">
        <f t="shared" si="80"/>
        <v>0</v>
      </c>
      <c r="S145" s="47">
        <f t="shared" si="81"/>
        <v>0</v>
      </c>
      <c r="T145" s="209">
        <f t="shared" si="82"/>
        <v>0</v>
      </c>
      <c r="U145" s="92">
        <f t="shared" si="83"/>
        <v>0</v>
      </c>
    </row>
    <row r="146" spans="1:21" x14ac:dyDescent="0.25">
      <c r="A146" s="308"/>
      <c r="B146" s="47">
        <f>'DAY9'!H146</f>
        <v>0</v>
      </c>
      <c r="C146" s="73">
        <v>0</v>
      </c>
      <c r="D146" s="341">
        <v>0</v>
      </c>
      <c r="E146" s="75">
        <v>0</v>
      </c>
      <c r="F146" s="72">
        <v>0</v>
      </c>
      <c r="G146" s="210">
        <v>0</v>
      </c>
      <c r="H146" s="338">
        <f>+(Table112[[#This Row],[OPENING ]]+Table112[[#This Row],[RECEIPTS]]+Table112[[#This Row],[RETURNS]])-(Table112[[#This Row],[EXCHANGED]]+Table112[[#This Row],[SALES]]+Table112[[#This Row],[ISSUES]])</f>
        <v>0</v>
      </c>
      <c r="I146" s="73"/>
      <c r="J146" s="76">
        <f t="shared" si="77"/>
        <v>0</v>
      </c>
      <c r="K146" s="48">
        <f>+'DAY9'!K146+'DAY10'!C146</f>
        <v>0</v>
      </c>
      <c r="L146" s="338">
        <f>+'DAY9'!L146+'DAY10'!D146</f>
        <v>0</v>
      </c>
      <c r="M146" s="50">
        <f>+'DAY9'!M146+'DAY10'!E146</f>
        <v>0</v>
      </c>
      <c r="N146" s="47">
        <f>+'DAY9'!N146+'DAY10'!F146</f>
        <v>0</v>
      </c>
      <c r="O146" s="209">
        <f>+'DAY9'!O146+'DAY10'!G146</f>
        <v>0</v>
      </c>
      <c r="P146" s="48">
        <f t="shared" si="78"/>
        <v>0</v>
      </c>
      <c r="Q146" s="338">
        <f t="shared" si="79"/>
        <v>0</v>
      </c>
      <c r="R146" s="50">
        <f t="shared" si="80"/>
        <v>0</v>
      </c>
      <c r="S146" s="47">
        <f t="shared" si="81"/>
        <v>0</v>
      </c>
      <c r="T146" s="209">
        <f t="shared" si="82"/>
        <v>0</v>
      </c>
      <c r="U146" s="92">
        <f t="shared" si="83"/>
        <v>0</v>
      </c>
    </row>
    <row r="147" spans="1:21" x14ac:dyDescent="0.25">
      <c r="A147" s="308"/>
      <c r="B147" s="47">
        <f>'DAY9'!H147</f>
        <v>0</v>
      </c>
      <c r="C147" s="73">
        <v>0</v>
      </c>
      <c r="D147" s="341">
        <v>0</v>
      </c>
      <c r="E147" s="75">
        <v>0</v>
      </c>
      <c r="F147" s="72">
        <v>0</v>
      </c>
      <c r="G147" s="210">
        <v>0</v>
      </c>
      <c r="H147" s="338">
        <f>+(Table112[[#This Row],[OPENING ]]+Table112[[#This Row],[RECEIPTS]]+Table112[[#This Row],[RETURNS]])-(Table112[[#This Row],[EXCHANGED]]+Table112[[#This Row],[SALES]]+Table112[[#This Row],[ISSUES]])</f>
        <v>0</v>
      </c>
      <c r="I147" s="73"/>
      <c r="J147" s="76">
        <f t="shared" si="77"/>
        <v>0</v>
      </c>
      <c r="K147" s="48">
        <f>+'DAY9'!K147+'DAY10'!C147</f>
        <v>0</v>
      </c>
      <c r="L147" s="338">
        <f>+'DAY9'!L147+'DAY10'!D147</f>
        <v>0</v>
      </c>
      <c r="M147" s="50">
        <f>+'DAY9'!M147+'DAY10'!E147</f>
        <v>0</v>
      </c>
      <c r="N147" s="47">
        <f>+'DAY9'!N147+'DAY10'!F147</f>
        <v>0</v>
      </c>
      <c r="O147" s="209">
        <f>+'DAY9'!O147+'DAY10'!G147</f>
        <v>0</v>
      </c>
      <c r="P147" s="48">
        <f t="shared" si="78"/>
        <v>0</v>
      </c>
      <c r="Q147" s="338">
        <f t="shared" si="79"/>
        <v>0</v>
      </c>
      <c r="R147" s="50">
        <f t="shared" si="80"/>
        <v>0</v>
      </c>
      <c r="S147" s="47">
        <f t="shared" si="81"/>
        <v>0</v>
      </c>
      <c r="T147" s="209">
        <f t="shared" si="82"/>
        <v>0</v>
      </c>
      <c r="U147" s="92">
        <f t="shared" si="83"/>
        <v>0</v>
      </c>
    </row>
    <row r="148" spans="1:21" x14ac:dyDescent="0.25">
      <c r="A148" s="308"/>
      <c r="B148" s="47">
        <f>'DAY9'!H148</f>
        <v>49</v>
      </c>
      <c r="C148" s="73">
        <v>0</v>
      </c>
      <c r="D148" s="341">
        <v>0</v>
      </c>
      <c r="E148" s="75">
        <v>0</v>
      </c>
      <c r="F148" s="72">
        <v>0</v>
      </c>
      <c r="G148" s="210">
        <v>0</v>
      </c>
      <c r="H148" s="338">
        <f>+(Table112[[#This Row],[OPENING ]]+Table112[[#This Row],[RECEIPTS]]+Table112[[#This Row],[RETURNS]])-(Table112[[#This Row],[EXCHANGED]]+Table112[[#This Row],[SALES]]+Table112[[#This Row],[ISSUES]])</f>
        <v>49</v>
      </c>
      <c r="I148" s="73"/>
      <c r="J148" s="76">
        <f t="shared" si="77"/>
        <v>-49</v>
      </c>
      <c r="K148" s="48">
        <f>+'DAY9'!K148+'DAY10'!C148</f>
        <v>0</v>
      </c>
      <c r="L148" s="338">
        <f>+'DAY9'!L148+'DAY10'!D148</f>
        <v>0</v>
      </c>
      <c r="M148" s="50">
        <f>+'DAY9'!M148+'DAY10'!E148</f>
        <v>0</v>
      </c>
      <c r="N148" s="47">
        <f>+'DAY9'!N148+'DAY10'!F148</f>
        <v>0</v>
      </c>
      <c r="O148" s="209">
        <f>+'DAY9'!O148+'DAY10'!G148</f>
        <v>0</v>
      </c>
      <c r="P148" s="48">
        <f t="shared" si="78"/>
        <v>0</v>
      </c>
      <c r="Q148" s="338">
        <f t="shared" si="79"/>
        <v>0</v>
      </c>
      <c r="R148" s="50">
        <f t="shared" si="80"/>
        <v>0</v>
      </c>
      <c r="S148" s="47">
        <f t="shared" si="81"/>
        <v>0</v>
      </c>
      <c r="T148" s="209">
        <f t="shared" si="82"/>
        <v>0</v>
      </c>
      <c r="U148" s="92">
        <f t="shared" si="83"/>
        <v>0</v>
      </c>
    </row>
    <row r="149" spans="1:21" x14ac:dyDescent="0.25">
      <c r="A149" s="308"/>
      <c r="B149" s="47">
        <f>'DAY9'!H149</f>
        <v>132</v>
      </c>
      <c r="C149" s="73">
        <v>0</v>
      </c>
      <c r="D149" s="341">
        <v>0</v>
      </c>
      <c r="E149" s="75">
        <v>0</v>
      </c>
      <c r="F149" s="72">
        <v>0</v>
      </c>
      <c r="G149" s="210">
        <v>0</v>
      </c>
      <c r="H149" s="338">
        <f>+(Table112[[#This Row],[OPENING ]]+Table112[[#This Row],[RECEIPTS]]+Table112[[#This Row],[RETURNS]])-(Table112[[#This Row],[EXCHANGED]]+Table112[[#This Row],[SALES]]+Table112[[#This Row],[ISSUES]])</f>
        <v>132</v>
      </c>
      <c r="I149" s="73"/>
      <c r="J149" s="76">
        <f t="shared" si="77"/>
        <v>-132</v>
      </c>
      <c r="K149" s="48">
        <f>+'DAY9'!K149+'DAY10'!C149</f>
        <v>0</v>
      </c>
      <c r="L149" s="338">
        <f>+'DAY9'!L149+'DAY10'!D149</f>
        <v>0</v>
      </c>
      <c r="M149" s="50">
        <f>+'DAY9'!M149+'DAY10'!E149</f>
        <v>0</v>
      </c>
      <c r="N149" s="47">
        <f>+'DAY9'!N149+'DAY10'!F149</f>
        <v>0</v>
      </c>
      <c r="O149" s="209">
        <f>+'DAY9'!O149+'DAY10'!G149</f>
        <v>0</v>
      </c>
      <c r="P149" s="48">
        <f t="shared" si="78"/>
        <v>0</v>
      </c>
      <c r="Q149" s="338">
        <f t="shared" si="79"/>
        <v>0</v>
      </c>
      <c r="R149" s="50">
        <f t="shared" si="80"/>
        <v>0</v>
      </c>
      <c r="S149" s="47">
        <f t="shared" si="81"/>
        <v>0</v>
      </c>
      <c r="T149" s="209">
        <f t="shared" si="82"/>
        <v>0</v>
      </c>
      <c r="U149" s="92">
        <f t="shared" si="83"/>
        <v>0</v>
      </c>
    </row>
    <row r="150" spans="1:21" x14ac:dyDescent="0.25">
      <c r="A150" s="308"/>
      <c r="B150" s="47">
        <f>'DAY9'!H150</f>
        <v>0</v>
      </c>
      <c r="C150" s="73">
        <v>0</v>
      </c>
      <c r="D150" s="341">
        <v>0</v>
      </c>
      <c r="E150" s="75">
        <v>0</v>
      </c>
      <c r="F150" s="72">
        <v>0</v>
      </c>
      <c r="G150" s="210">
        <v>0</v>
      </c>
      <c r="H150" s="338">
        <f>+(Table112[[#This Row],[OPENING ]]+Table112[[#This Row],[RECEIPTS]]+Table112[[#This Row],[RETURNS]])-(Table112[[#This Row],[EXCHANGED]]+Table112[[#This Row],[SALES]]+Table112[[#This Row],[ISSUES]])</f>
        <v>0</v>
      </c>
      <c r="I150" s="73"/>
      <c r="J150" s="76">
        <f t="shared" si="77"/>
        <v>0</v>
      </c>
      <c r="K150" s="48">
        <f>+'DAY9'!K150+'DAY10'!C150</f>
        <v>0</v>
      </c>
      <c r="L150" s="338">
        <f>+'DAY9'!L150+'DAY10'!D150</f>
        <v>0</v>
      </c>
      <c r="M150" s="50">
        <f>+'DAY9'!M150+'DAY10'!E150</f>
        <v>0</v>
      </c>
      <c r="N150" s="47">
        <f>+'DAY9'!N150+'DAY10'!F150</f>
        <v>0</v>
      </c>
      <c r="O150" s="209">
        <f>+'DAY9'!O150+'DAY10'!G150</f>
        <v>0</v>
      </c>
      <c r="P150" s="48">
        <f t="shared" si="78"/>
        <v>0</v>
      </c>
      <c r="Q150" s="338">
        <f t="shared" si="79"/>
        <v>0</v>
      </c>
      <c r="R150" s="50">
        <f t="shared" si="80"/>
        <v>0</v>
      </c>
      <c r="S150" s="47">
        <f t="shared" si="81"/>
        <v>0</v>
      </c>
      <c r="T150" s="209">
        <f t="shared" si="82"/>
        <v>0</v>
      </c>
      <c r="U150" s="92">
        <f t="shared" si="83"/>
        <v>0</v>
      </c>
    </row>
    <row r="151" spans="1:21" x14ac:dyDescent="0.25">
      <c r="A151" s="308"/>
      <c r="B151" s="47">
        <f>'DAY9'!H151</f>
        <v>46</v>
      </c>
      <c r="C151" s="73">
        <v>0</v>
      </c>
      <c r="D151" s="341">
        <v>0</v>
      </c>
      <c r="E151" s="75">
        <v>0</v>
      </c>
      <c r="F151" s="72">
        <v>0</v>
      </c>
      <c r="G151" s="210">
        <v>0</v>
      </c>
      <c r="H151" s="338">
        <f>+(Table112[[#This Row],[OPENING ]]+Table112[[#This Row],[RECEIPTS]]+Table112[[#This Row],[RETURNS]])-(Table112[[#This Row],[EXCHANGED]]+Table112[[#This Row],[SALES]]+Table112[[#This Row],[ISSUES]])</f>
        <v>46</v>
      </c>
      <c r="I151" s="73"/>
      <c r="J151" s="76">
        <f t="shared" si="77"/>
        <v>-46</v>
      </c>
      <c r="K151" s="48">
        <f>+'DAY9'!K151+'DAY10'!C151</f>
        <v>0</v>
      </c>
      <c r="L151" s="338">
        <f>+'DAY9'!L151+'DAY10'!D151</f>
        <v>0</v>
      </c>
      <c r="M151" s="50">
        <f>+'DAY9'!M151+'DAY10'!E151</f>
        <v>0</v>
      </c>
      <c r="N151" s="47">
        <f>+'DAY9'!N151+'DAY10'!F151</f>
        <v>0</v>
      </c>
      <c r="O151" s="209">
        <f>+'DAY9'!O151+'DAY10'!G151</f>
        <v>0</v>
      </c>
      <c r="P151" s="48">
        <f t="shared" si="78"/>
        <v>0</v>
      </c>
      <c r="Q151" s="338">
        <f t="shared" si="79"/>
        <v>0</v>
      </c>
      <c r="R151" s="50">
        <f t="shared" si="80"/>
        <v>0</v>
      </c>
      <c r="S151" s="47">
        <f t="shared" si="81"/>
        <v>0</v>
      </c>
      <c r="T151" s="209">
        <f t="shared" si="82"/>
        <v>0</v>
      </c>
      <c r="U151" s="92">
        <f t="shared" si="83"/>
        <v>0</v>
      </c>
    </row>
    <row r="152" spans="1:21" x14ac:dyDescent="0.25">
      <c r="A152" s="308"/>
      <c r="B152" s="47">
        <f>'DAY9'!H152</f>
        <v>0</v>
      </c>
      <c r="C152" s="73">
        <v>0</v>
      </c>
      <c r="D152" s="341">
        <v>0</v>
      </c>
      <c r="E152" s="75">
        <v>0</v>
      </c>
      <c r="F152" s="72">
        <v>0</v>
      </c>
      <c r="G152" s="210">
        <v>0</v>
      </c>
      <c r="H152" s="338">
        <f>+(Table112[[#This Row],[OPENING ]]+Table112[[#This Row],[RECEIPTS]]+Table112[[#This Row],[RETURNS]])-(Table112[[#This Row],[EXCHANGED]]+Table112[[#This Row],[SALES]]+Table112[[#This Row],[ISSUES]])</f>
        <v>0</v>
      </c>
      <c r="I152" s="73"/>
      <c r="J152" s="76">
        <f t="shared" si="77"/>
        <v>0</v>
      </c>
      <c r="K152" s="48">
        <f>+'DAY9'!K152+'DAY10'!C152</f>
        <v>0</v>
      </c>
      <c r="L152" s="338">
        <f>+'DAY9'!L152+'DAY10'!D152</f>
        <v>0</v>
      </c>
      <c r="M152" s="50">
        <f>+'DAY9'!M152+'DAY10'!E152</f>
        <v>0</v>
      </c>
      <c r="N152" s="47">
        <f>+'DAY9'!N152+'DAY10'!F152</f>
        <v>0</v>
      </c>
      <c r="O152" s="209">
        <f>+'DAY9'!O152+'DAY10'!G152</f>
        <v>0</v>
      </c>
      <c r="P152" s="48">
        <f t="shared" si="78"/>
        <v>0</v>
      </c>
      <c r="Q152" s="338">
        <f t="shared" si="79"/>
        <v>0</v>
      </c>
      <c r="R152" s="50">
        <f t="shared" si="80"/>
        <v>0</v>
      </c>
      <c r="S152" s="47">
        <f t="shared" si="81"/>
        <v>0</v>
      </c>
      <c r="T152" s="209">
        <f t="shared" si="82"/>
        <v>0</v>
      </c>
      <c r="U152" s="92">
        <f t="shared" si="83"/>
        <v>0</v>
      </c>
    </row>
    <row r="153" spans="1:21" x14ac:dyDescent="0.25">
      <c r="A153" s="308"/>
      <c r="B153" s="47">
        <f>'DAY9'!H153</f>
        <v>0</v>
      </c>
      <c r="C153" s="73">
        <v>0</v>
      </c>
      <c r="D153" s="341">
        <v>0</v>
      </c>
      <c r="E153" s="75">
        <v>0</v>
      </c>
      <c r="F153" s="72">
        <v>0</v>
      </c>
      <c r="G153" s="210">
        <v>0</v>
      </c>
      <c r="H153" s="338">
        <f>+(Table112[[#This Row],[OPENING ]]+Table112[[#This Row],[RECEIPTS]]+Table112[[#This Row],[RETURNS]])-(Table112[[#This Row],[EXCHANGED]]+Table112[[#This Row],[SALES]]+Table112[[#This Row],[ISSUES]])</f>
        <v>0</v>
      </c>
      <c r="I153" s="73"/>
      <c r="J153" s="76">
        <f t="shared" si="77"/>
        <v>0</v>
      </c>
      <c r="K153" s="48">
        <f>+'DAY9'!K153+'DAY10'!C153</f>
        <v>0</v>
      </c>
      <c r="L153" s="338">
        <f>+'DAY9'!L153+'DAY10'!D153</f>
        <v>0</v>
      </c>
      <c r="M153" s="50">
        <f>+'DAY9'!M153+'DAY10'!E153</f>
        <v>0</v>
      </c>
      <c r="N153" s="47">
        <f>+'DAY9'!N153+'DAY10'!F153</f>
        <v>0</v>
      </c>
      <c r="O153" s="209">
        <f>+'DAY9'!O153+'DAY10'!G153</f>
        <v>0</v>
      </c>
      <c r="P153" s="48">
        <f t="shared" si="78"/>
        <v>0</v>
      </c>
      <c r="Q153" s="338">
        <f t="shared" si="79"/>
        <v>0</v>
      </c>
      <c r="R153" s="50">
        <f t="shared" si="80"/>
        <v>0</v>
      </c>
      <c r="S153" s="47">
        <f t="shared" si="81"/>
        <v>0</v>
      </c>
      <c r="T153" s="209">
        <f t="shared" si="82"/>
        <v>0</v>
      </c>
      <c r="U153" s="92">
        <f t="shared" si="83"/>
        <v>0</v>
      </c>
    </row>
    <row r="154" spans="1:21" x14ac:dyDescent="0.25">
      <c r="A154" s="308"/>
      <c r="B154" s="47">
        <f>'DAY9'!H154</f>
        <v>0</v>
      </c>
      <c r="C154" s="73">
        <v>0</v>
      </c>
      <c r="D154" s="341">
        <v>0</v>
      </c>
      <c r="E154" s="75">
        <v>0</v>
      </c>
      <c r="F154" s="72">
        <v>0</v>
      </c>
      <c r="G154" s="210">
        <v>0</v>
      </c>
      <c r="H154" s="338">
        <f>+(Table112[[#This Row],[OPENING ]]+Table112[[#This Row],[RECEIPTS]]+Table112[[#This Row],[RETURNS]])-(Table112[[#This Row],[EXCHANGED]]+Table112[[#This Row],[SALES]]+Table112[[#This Row],[ISSUES]])</f>
        <v>0</v>
      </c>
      <c r="I154" s="73"/>
      <c r="J154" s="76">
        <f t="shared" si="77"/>
        <v>0</v>
      </c>
      <c r="K154" s="48">
        <f>+'DAY9'!K154+'DAY10'!C154</f>
        <v>0</v>
      </c>
      <c r="L154" s="338">
        <f>+'DAY9'!L154+'DAY10'!D154</f>
        <v>0</v>
      </c>
      <c r="M154" s="50">
        <f>+'DAY9'!M154+'DAY10'!E154</f>
        <v>0</v>
      </c>
      <c r="N154" s="47">
        <f>+'DAY9'!N154+'DAY10'!F154</f>
        <v>0</v>
      </c>
      <c r="O154" s="209">
        <f>+'DAY9'!O154+'DAY10'!G154</f>
        <v>0</v>
      </c>
      <c r="P154" s="48">
        <f t="shared" si="78"/>
        <v>0</v>
      </c>
      <c r="Q154" s="338">
        <f t="shared" si="79"/>
        <v>0</v>
      </c>
      <c r="R154" s="50">
        <f t="shared" si="80"/>
        <v>0</v>
      </c>
      <c r="S154" s="47">
        <f t="shared" si="81"/>
        <v>0</v>
      </c>
      <c r="T154" s="209">
        <f t="shared" si="82"/>
        <v>0</v>
      </c>
      <c r="U154" s="92">
        <f t="shared" si="83"/>
        <v>0</v>
      </c>
    </row>
    <row r="155" spans="1:21" x14ac:dyDescent="0.25">
      <c r="A155" s="308"/>
      <c r="B155" s="47">
        <f>'DAY9'!H155</f>
        <v>0</v>
      </c>
      <c r="C155" s="73">
        <v>0</v>
      </c>
      <c r="D155" s="341">
        <v>0</v>
      </c>
      <c r="E155" s="75">
        <v>0</v>
      </c>
      <c r="F155" s="72">
        <v>0</v>
      </c>
      <c r="G155" s="210">
        <v>0</v>
      </c>
      <c r="H155" s="338">
        <f>+(Table112[[#This Row],[OPENING ]]+Table112[[#This Row],[RECEIPTS]]+Table112[[#This Row],[RETURNS]])-(Table112[[#This Row],[EXCHANGED]]+Table112[[#This Row],[SALES]]+Table112[[#This Row],[ISSUES]])</f>
        <v>0</v>
      </c>
      <c r="I155" s="73"/>
      <c r="J155" s="76">
        <f t="shared" si="77"/>
        <v>0</v>
      </c>
      <c r="K155" s="48">
        <f>+'DAY9'!K155+'DAY10'!C155</f>
        <v>0</v>
      </c>
      <c r="L155" s="338">
        <f>+'DAY9'!L155+'DAY10'!D155</f>
        <v>0</v>
      </c>
      <c r="M155" s="50">
        <f>+'DAY9'!M155+'DAY10'!E155</f>
        <v>0</v>
      </c>
      <c r="N155" s="47">
        <f>+'DAY9'!N155+'DAY10'!F155</f>
        <v>0</v>
      </c>
      <c r="O155" s="209">
        <f>+'DAY9'!O155+'DAY10'!G155</f>
        <v>0</v>
      </c>
      <c r="P155" s="48">
        <f t="shared" si="78"/>
        <v>0</v>
      </c>
      <c r="Q155" s="338">
        <f t="shared" si="79"/>
        <v>0</v>
      </c>
      <c r="R155" s="50">
        <f t="shared" si="80"/>
        <v>0</v>
      </c>
      <c r="S155" s="47">
        <f t="shared" si="81"/>
        <v>0</v>
      </c>
      <c r="T155" s="209">
        <f t="shared" si="82"/>
        <v>0</v>
      </c>
      <c r="U155" s="92">
        <f t="shared" si="83"/>
        <v>0</v>
      </c>
    </row>
    <row r="156" spans="1:21" x14ac:dyDescent="0.25">
      <c r="A156" s="334"/>
      <c r="B156" s="47">
        <f>'DAY9'!H156</f>
        <v>0</v>
      </c>
      <c r="C156" s="73">
        <v>0</v>
      </c>
      <c r="D156" s="341">
        <v>0</v>
      </c>
      <c r="E156" s="75">
        <v>0</v>
      </c>
      <c r="F156" s="72">
        <v>0</v>
      </c>
      <c r="G156" s="210">
        <v>0</v>
      </c>
      <c r="H156" s="338">
        <f>+(Table112[[#This Row],[OPENING ]]+Table112[[#This Row],[RECEIPTS]]+Table112[[#This Row],[RETURNS]])-(Table112[[#This Row],[EXCHANGED]]+Table112[[#This Row],[SALES]]+Table112[[#This Row],[ISSUES]])</f>
        <v>0</v>
      </c>
      <c r="I156" s="73"/>
      <c r="J156" s="76">
        <f t="shared" si="77"/>
        <v>0</v>
      </c>
      <c r="K156" s="48">
        <f>+'DAY9'!K156+'DAY10'!C156</f>
        <v>0</v>
      </c>
      <c r="L156" s="338">
        <f>+'DAY9'!L156+'DAY10'!D156</f>
        <v>172.7</v>
      </c>
      <c r="M156" s="50">
        <f>+'DAY9'!M156+'DAY10'!E156</f>
        <v>0</v>
      </c>
      <c r="N156" s="47">
        <f>+'DAY9'!N156+'DAY10'!F156</f>
        <v>0</v>
      </c>
      <c r="O156" s="209">
        <f>+'DAY9'!O156+'DAY10'!G156</f>
        <v>3970.44</v>
      </c>
      <c r="P156" s="48">
        <f t="shared" si="78"/>
        <v>0</v>
      </c>
      <c r="Q156" s="338">
        <f t="shared" si="79"/>
        <v>17.27</v>
      </c>
      <c r="R156" s="50">
        <f t="shared" si="80"/>
        <v>0</v>
      </c>
      <c r="S156" s="47">
        <f t="shared" si="81"/>
        <v>0</v>
      </c>
      <c r="T156" s="209">
        <f t="shared" si="82"/>
        <v>397.04399999999998</v>
      </c>
      <c r="U156" s="92">
        <f t="shared" si="83"/>
        <v>0</v>
      </c>
    </row>
    <row r="157" spans="1:21" ht="17.25" thickBot="1" x14ac:dyDescent="0.35">
      <c r="A157" s="171" t="s">
        <v>58</v>
      </c>
      <c r="B157" s="155">
        <f>SUM(B118:B156)</f>
        <v>990.90000000000009</v>
      </c>
      <c r="C157" s="156">
        <f t="shared" ref="C157:U157" si="84">SUM(C118:C156)</f>
        <v>0</v>
      </c>
      <c r="D157" s="343">
        <f t="shared" si="84"/>
        <v>0</v>
      </c>
      <c r="E157" s="158">
        <f t="shared" si="84"/>
        <v>0</v>
      </c>
      <c r="F157" s="155">
        <f t="shared" si="84"/>
        <v>0</v>
      </c>
      <c r="G157" s="215">
        <f t="shared" si="84"/>
        <v>0</v>
      </c>
      <c r="H157" s="343">
        <f t="shared" si="84"/>
        <v>990.90000000000009</v>
      </c>
      <c r="I157" s="156">
        <f t="shared" si="84"/>
        <v>0</v>
      </c>
      <c r="J157" s="155">
        <f t="shared" si="84"/>
        <v>-990.90000000000009</v>
      </c>
      <c r="K157" s="156">
        <f t="shared" si="84"/>
        <v>0</v>
      </c>
      <c r="L157" s="343">
        <f t="shared" si="84"/>
        <v>345.4</v>
      </c>
      <c r="M157" s="158">
        <f t="shared" si="84"/>
        <v>0</v>
      </c>
      <c r="N157" s="155">
        <f t="shared" si="84"/>
        <v>0</v>
      </c>
      <c r="O157" s="215">
        <f t="shared" si="84"/>
        <v>7940.88</v>
      </c>
      <c r="P157" s="156">
        <f t="shared" si="84"/>
        <v>0</v>
      </c>
      <c r="Q157" s="343">
        <f t="shared" si="84"/>
        <v>34.54</v>
      </c>
      <c r="R157" s="158">
        <f t="shared" si="84"/>
        <v>0</v>
      </c>
      <c r="S157" s="155">
        <f t="shared" si="84"/>
        <v>0</v>
      </c>
      <c r="T157" s="215">
        <f t="shared" si="84"/>
        <v>794.08799999999997</v>
      </c>
      <c r="U157" s="158">
        <f t="shared" si="84"/>
        <v>53.783980069320869</v>
      </c>
    </row>
    <row r="158" spans="1:21" ht="17.25" thickBot="1" x14ac:dyDescent="0.35">
      <c r="A158" s="197" t="s">
        <v>57</v>
      </c>
      <c r="B158" s="86">
        <f>B38+B73+B115+B157</f>
        <v>17011.22</v>
      </c>
      <c r="C158" s="87">
        <f t="shared" ref="C158:U158" si="85">C38+C73+C115+C157</f>
        <v>0</v>
      </c>
      <c r="D158" s="339">
        <f t="shared" si="85"/>
        <v>0</v>
      </c>
      <c r="E158" s="89">
        <f t="shared" si="85"/>
        <v>0</v>
      </c>
      <c r="F158" s="86">
        <f t="shared" si="85"/>
        <v>0</v>
      </c>
      <c r="G158" s="213">
        <f t="shared" si="85"/>
        <v>0</v>
      </c>
      <c r="H158" s="339">
        <f t="shared" si="85"/>
        <v>17011.22</v>
      </c>
      <c r="I158" s="87">
        <f t="shared" si="85"/>
        <v>0</v>
      </c>
      <c r="J158" s="90">
        <f t="shared" si="85"/>
        <v>-17011.22</v>
      </c>
      <c r="K158" s="87">
        <f t="shared" si="85"/>
        <v>6192.1</v>
      </c>
      <c r="L158" s="339">
        <f t="shared" si="85"/>
        <v>838.7</v>
      </c>
      <c r="M158" s="89">
        <f t="shared" si="85"/>
        <v>0</v>
      </c>
      <c r="N158" s="86">
        <f t="shared" si="85"/>
        <v>0</v>
      </c>
      <c r="O158" s="213">
        <f t="shared" si="85"/>
        <v>12411.560000000001</v>
      </c>
      <c r="P158" s="87">
        <f t="shared" si="85"/>
        <v>619.21</v>
      </c>
      <c r="Q158" s="339">
        <f t="shared" si="85"/>
        <v>83.87</v>
      </c>
      <c r="R158" s="89">
        <f t="shared" si="85"/>
        <v>0</v>
      </c>
      <c r="S158" s="86">
        <f t="shared" si="85"/>
        <v>0</v>
      </c>
      <c r="T158" s="213">
        <f t="shared" si="85"/>
        <v>1241.1559999999999</v>
      </c>
      <c r="U158" s="89">
        <f t="shared" si="85"/>
        <v>372.74637889120123</v>
      </c>
    </row>
  </sheetData>
  <conditionalFormatting sqref="I116:I156 I1:I37 I74:I114 I39:I72">
    <cfRule type="dataBar" priority="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{DB796379-A6FA-4F1B-B0C7-FEE6A760B168}</x14:id>
        </ext>
      </extLst>
    </cfRule>
  </conditionalFormatting>
  <pageMargins left="0.7" right="0.7" top="0.75" bottom="0.75" header="0.3" footer="0.3"/>
  <pageSetup orientation="portrait" r:id="rId1"/>
  <ignoredErrors>
    <ignoredError sqref="U3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796379-A6FA-4F1B-B0C7-FEE6A760B16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I116:I156 I1:I37 I74:I114 I39:I72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D26C-AEAD-4A3A-B771-2B9AFBBFFF34}">
  <dimension ref="A1:U158"/>
  <sheetViews>
    <sheetView topLeftCell="A144" zoomScaleNormal="100" workbookViewId="0">
      <selection activeCell="G162" sqref="G162"/>
    </sheetView>
  </sheetViews>
  <sheetFormatPr defaultRowHeight="15" x14ac:dyDescent="0.25"/>
  <cols>
    <col min="1" max="1" width="49" customWidth="1"/>
    <col min="2" max="2" width="14.7109375" customWidth="1"/>
    <col min="3" max="3" width="16.28515625" style="6" customWidth="1"/>
    <col min="4" max="4" width="11.7109375" style="2" customWidth="1"/>
    <col min="5" max="5" width="13.28515625" style="3" customWidth="1"/>
    <col min="6" max="6" width="11" customWidth="1"/>
    <col min="7" max="7" width="10.42578125" style="168" customWidth="1"/>
    <col min="8" max="8" width="11.42578125" style="2" customWidth="1"/>
    <col min="9" max="9" width="11.5703125" style="6" customWidth="1"/>
    <col min="10" max="10" width="9.28515625" style="4" bestFit="1" customWidth="1"/>
    <col min="11" max="11" width="11" style="6" customWidth="1"/>
    <col min="12" max="12" width="9.5703125" style="2" customWidth="1"/>
    <col min="13" max="13" width="9.140625" style="3"/>
    <col min="15" max="15" width="9.140625" style="168"/>
    <col min="16" max="16" width="9.140625" style="6"/>
    <col min="17" max="17" width="9.140625" style="2"/>
    <col min="18" max="18" width="9.140625" style="3"/>
    <col min="20" max="20" width="9.140625" style="168"/>
    <col min="21" max="21" width="9.140625" style="3"/>
  </cols>
  <sheetData>
    <row r="1" spans="1:21" ht="15.75" thickBot="1" x14ac:dyDescent="0.3">
      <c r="A1" s="12" t="s">
        <v>74</v>
      </c>
      <c r="B1" s="13"/>
      <c r="C1" s="14"/>
      <c r="D1" s="15"/>
      <c r="E1" s="16"/>
      <c r="F1" s="17"/>
      <c r="G1" s="230"/>
      <c r="H1" s="220"/>
      <c r="I1" s="12"/>
      <c r="J1" s="20"/>
      <c r="K1" s="12"/>
      <c r="L1" s="21"/>
      <c r="M1" s="22"/>
      <c r="N1" s="23"/>
      <c r="O1" s="159"/>
      <c r="P1" s="12"/>
      <c r="Q1" s="21"/>
      <c r="R1" s="22"/>
      <c r="S1" s="23"/>
      <c r="T1" s="159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161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160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160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161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161" t="s">
        <v>9</v>
      </c>
      <c r="P3" s="27" t="s">
        <v>10</v>
      </c>
      <c r="Q3" s="28" t="s">
        <v>10</v>
      </c>
      <c r="R3" s="29" t="s">
        <v>10</v>
      </c>
      <c r="S3" s="30"/>
      <c r="T3" s="161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162"/>
      <c r="H4" s="43"/>
      <c r="I4" s="42"/>
      <c r="J4" s="45"/>
      <c r="K4" s="42"/>
      <c r="L4" s="43"/>
      <c r="M4" s="44"/>
      <c r="N4" s="41"/>
      <c r="O4" s="162"/>
      <c r="P4" s="42"/>
      <c r="Q4" s="43"/>
      <c r="R4" s="44"/>
      <c r="S4" s="41"/>
      <c r="T4" s="162"/>
      <c r="U4" s="46"/>
    </row>
    <row r="5" spans="1:21" x14ac:dyDescent="0.25">
      <c r="A5" s="189"/>
      <c r="B5" s="47">
        <f>'DAY10'!H5</f>
        <v>0</v>
      </c>
      <c r="C5" s="48">
        <v>0</v>
      </c>
      <c r="D5" s="49">
        <v>0</v>
      </c>
      <c r="E5" s="50">
        <v>0</v>
      </c>
      <c r="F5" s="47">
        <v>0</v>
      </c>
      <c r="G5" s="163">
        <v>0</v>
      </c>
      <c r="H5" s="49">
        <f>+(Table113[[#This Row],[OPENING ]]+Table113[[#This Row],[RECEIPTS]]+Table113[[#This Row],[RETURNS]])-(Table113[[#This Row],[EXCHANGED]]+Table113[[#This Row],[SALES]]+Table113[[#This Row],[ISSUES]])</f>
        <v>0</v>
      </c>
      <c r="I5" s="48">
        <v>0</v>
      </c>
      <c r="J5" s="51">
        <f t="shared" ref="J5:J131" si="0">+I5-H5</f>
        <v>0</v>
      </c>
      <c r="K5" s="48">
        <f>+'DAY10'!K5+'DAY11'!C5</f>
        <v>0</v>
      </c>
      <c r="L5" s="49">
        <f>+'DAY10'!L5+'DAY11'!D5</f>
        <v>0</v>
      </c>
      <c r="M5" s="50">
        <f>+'DAY10'!M5+'DAY11'!E5</f>
        <v>0</v>
      </c>
      <c r="N5" s="47">
        <f>+'DAY10'!N5+'DAY11'!F5</f>
        <v>0</v>
      </c>
      <c r="O5" s="163">
        <f>+'DAY10'!O5+'DAY11'!G5</f>
        <v>0</v>
      </c>
      <c r="P5" s="48">
        <f>+K5/11</f>
        <v>0</v>
      </c>
      <c r="Q5" s="49">
        <f>+L5/11</f>
        <v>0</v>
      </c>
      <c r="R5" s="50">
        <f>+M5/11</f>
        <v>0</v>
      </c>
      <c r="S5" s="47">
        <f>+N5/11</f>
        <v>0</v>
      </c>
      <c r="T5" s="163">
        <f>+O5/11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'DAY10'!H6</f>
        <v>0</v>
      </c>
      <c r="C6" s="48">
        <v>0</v>
      </c>
      <c r="D6" s="49">
        <v>0</v>
      </c>
      <c r="E6" s="50">
        <v>0</v>
      </c>
      <c r="F6" s="47">
        <v>0</v>
      </c>
      <c r="G6" s="163">
        <v>0</v>
      </c>
      <c r="H6" s="49">
        <f>+(Table113[[#This Row],[OPENING ]]+Table113[[#This Row],[RECEIPTS]]+Table113[[#This Row],[RETURNS]])-(Table113[[#This Row],[EXCHANGED]]+Table113[[#This Row],[SALES]]+Table113[[#This Row],[ISSUES]])</f>
        <v>0</v>
      </c>
      <c r="I6" s="48">
        <v>0</v>
      </c>
      <c r="J6" s="51">
        <f t="shared" si="0"/>
        <v>0</v>
      </c>
      <c r="K6" s="48">
        <f>+'DAY10'!K6+'DAY11'!C6</f>
        <v>0</v>
      </c>
      <c r="L6" s="49">
        <f>+'DAY10'!L6+'DAY11'!D6</f>
        <v>0</v>
      </c>
      <c r="M6" s="50">
        <f>+'DAY10'!M6+'DAY11'!E6</f>
        <v>0</v>
      </c>
      <c r="N6" s="47">
        <f>+'DAY10'!N6+'DAY11'!F6</f>
        <v>0</v>
      </c>
      <c r="O6" s="163">
        <f>+'DAY10'!O6+'DAY11'!G6</f>
        <v>0</v>
      </c>
      <c r="P6" s="48">
        <f t="shared" ref="P6:P17" si="2">+K6/11</f>
        <v>0</v>
      </c>
      <c r="Q6" s="49">
        <f t="shared" ref="Q6:Q17" si="3">+L6/11</f>
        <v>0</v>
      </c>
      <c r="R6" s="50">
        <f t="shared" ref="R6:R17" si="4">+M6/11</f>
        <v>0</v>
      </c>
      <c r="S6" s="47">
        <f t="shared" ref="S6:S17" si="5">+N6/11</f>
        <v>0</v>
      </c>
      <c r="T6" s="163">
        <f t="shared" ref="T6:T17" si="6">+O6/11</f>
        <v>0</v>
      </c>
      <c r="U6" s="52">
        <f t="shared" si="1"/>
        <v>0</v>
      </c>
    </row>
    <row r="7" spans="1:21" x14ac:dyDescent="0.25">
      <c r="A7" s="189"/>
      <c r="B7" s="47">
        <f>'DAY10'!H7</f>
        <v>0</v>
      </c>
      <c r="C7" s="48">
        <v>0</v>
      </c>
      <c r="D7" s="49">
        <v>0</v>
      </c>
      <c r="E7" s="50">
        <v>0</v>
      </c>
      <c r="F7" s="47">
        <v>0</v>
      </c>
      <c r="G7" s="163">
        <v>0</v>
      </c>
      <c r="H7" s="49">
        <f>+(Table113[[#This Row],[OPENING ]]+Table113[[#This Row],[RECEIPTS]]+Table113[[#This Row],[RETURNS]])-(Table113[[#This Row],[EXCHANGED]]+Table113[[#This Row],[SALES]]+Table113[[#This Row],[ISSUES]])</f>
        <v>0</v>
      </c>
      <c r="I7" s="48">
        <v>0</v>
      </c>
      <c r="J7" s="51">
        <f t="shared" si="0"/>
        <v>0</v>
      </c>
      <c r="K7" s="48">
        <f>+'DAY10'!K7+'DAY11'!C7</f>
        <v>0</v>
      </c>
      <c r="L7" s="49">
        <f>+'DAY10'!L7+'DAY11'!D7</f>
        <v>0</v>
      </c>
      <c r="M7" s="50">
        <f>+'DAY10'!M7+'DAY11'!E7</f>
        <v>0</v>
      </c>
      <c r="N7" s="47">
        <f>+'DAY10'!N7+'DAY11'!F7</f>
        <v>0</v>
      </c>
      <c r="O7" s="163">
        <f>+'DAY10'!O7+'DAY11'!G7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163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'DAY10'!H8</f>
        <v>8.5</v>
      </c>
      <c r="C8" s="48">
        <v>0</v>
      </c>
      <c r="D8" s="49">
        <v>0</v>
      </c>
      <c r="E8" s="50">
        <v>0</v>
      </c>
      <c r="F8" s="47">
        <v>0</v>
      </c>
      <c r="G8" s="163">
        <v>0</v>
      </c>
      <c r="H8" s="49">
        <f>+(Table113[[#This Row],[OPENING ]]+Table113[[#This Row],[RECEIPTS]]+Table113[[#This Row],[RETURNS]])-(Table113[[#This Row],[EXCHANGED]]+Table113[[#This Row],[SALES]]+Table113[[#This Row],[ISSUES]])</f>
        <v>8.5</v>
      </c>
      <c r="I8" s="48"/>
      <c r="J8" s="51">
        <f t="shared" si="0"/>
        <v>-8.5</v>
      </c>
      <c r="K8" s="48">
        <f>+'DAY10'!K8+'DAY11'!C8</f>
        <v>0</v>
      </c>
      <c r="L8" s="49">
        <f>+'DAY10'!L8+'DAY11'!D8</f>
        <v>0</v>
      </c>
      <c r="M8" s="50">
        <f>+'DAY10'!M8+'DAY11'!E8</f>
        <v>0</v>
      </c>
      <c r="N8" s="47">
        <f>+'DAY10'!N8+'DAY11'!F8</f>
        <v>0</v>
      </c>
      <c r="O8" s="163">
        <f>+'DAY10'!O8+'DAY11'!G8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163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'DAY10'!H9</f>
        <v>15</v>
      </c>
      <c r="C9" s="48">
        <v>0</v>
      </c>
      <c r="D9" s="49">
        <v>0</v>
      </c>
      <c r="E9" s="50">
        <v>0</v>
      </c>
      <c r="F9" s="47">
        <v>0</v>
      </c>
      <c r="G9" s="163">
        <v>0</v>
      </c>
      <c r="H9" s="49">
        <f>+(Table113[[#This Row],[OPENING ]]+Table113[[#This Row],[RECEIPTS]]+Table113[[#This Row],[RETURNS]])-(Table113[[#This Row],[EXCHANGED]]+Table113[[#This Row],[SALES]]+Table113[[#This Row],[ISSUES]])</f>
        <v>15</v>
      </c>
      <c r="I9" s="48"/>
      <c r="J9" s="51">
        <f t="shared" si="0"/>
        <v>-15</v>
      </c>
      <c r="K9" s="48">
        <f>+'DAY10'!K9+'DAY11'!C9</f>
        <v>0</v>
      </c>
      <c r="L9" s="49">
        <f>+'DAY10'!L9+'DAY11'!D9</f>
        <v>0</v>
      </c>
      <c r="M9" s="50">
        <f>+'DAY10'!M9+'DAY11'!E9</f>
        <v>0</v>
      </c>
      <c r="N9" s="47">
        <f>+'DAY10'!N9+'DAY11'!F9</f>
        <v>0</v>
      </c>
      <c r="O9" s="163">
        <f>+'DAY10'!O9+'DAY11'!G9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163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'DAY10'!H10</f>
        <v>18</v>
      </c>
      <c r="C10" s="48">
        <v>0</v>
      </c>
      <c r="D10" s="49">
        <v>0</v>
      </c>
      <c r="E10" s="50">
        <v>0</v>
      </c>
      <c r="F10" s="47">
        <v>0</v>
      </c>
      <c r="G10" s="163">
        <v>0</v>
      </c>
      <c r="H10" s="49">
        <f>+(Table113[[#This Row],[OPENING ]]+Table113[[#This Row],[RECEIPTS]]+Table113[[#This Row],[RETURNS]])-(Table113[[#This Row],[EXCHANGED]]+Table113[[#This Row],[SALES]]+Table113[[#This Row],[ISSUES]])</f>
        <v>18</v>
      </c>
      <c r="I10" s="48"/>
      <c r="J10" s="51">
        <f t="shared" si="0"/>
        <v>-18</v>
      </c>
      <c r="K10" s="48">
        <f>+'DAY10'!K10+'DAY11'!C10</f>
        <v>0</v>
      </c>
      <c r="L10" s="49">
        <f>+'DAY10'!L10+'DAY11'!D10</f>
        <v>0</v>
      </c>
      <c r="M10" s="50">
        <f>+'DAY10'!M10+'DAY11'!E10</f>
        <v>0</v>
      </c>
      <c r="N10" s="47">
        <f>+'DAY10'!N10+'DAY11'!F10</f>
        <v>0</v>
      </c>
      <c r="O10" s="163">
        <f>+'DAY10'!O10+'DAY11'!G10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163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'DAY10'!H11</f>
        <v>10</v>
      </c>
      <c r="C11" s="48">
        <v>0</v>
      </c>
      <c r="D11" s="49">
        <v>0</v>
      </c>
      <c r="E11" s="50">
        <v>0</v>
      </c>
      <c r="F11" s="47">
        <v>0</v>
      </c>
      <c r="G11" s="163">
        <v>0</v>
      </c>
      <c r="H11" s="49">
        <f>+(Table113[[#This Row],[OPENING ]]+Table113[[#This Row],[RECEIPTS]]+Table113[[#This Row],[RETURNS]])-(Table113[[#This Row],[EXCHANGED]]+Table113[[#This Row],[SALES]]+Table113[[#This Row],[ISSUES]])</f>
        <v>10</v>
      </c>
      <c r="I11" s="48"/>
      <c r="J11" s="51">
        <f t="shared" si="0"/>
        <v>-10</v>
      </c>
      <c r="K11" s="48">
        <f>+'DAY10'!K11+'DAY11'!C11</f>
        <v>0</v>
      </c>
      <c r="L11" s="49">
        <f>+'DAY10'!L11+'DAY11'!D11</f>
        <v>0</v>
      </c>
      <c r="M11" s="50">
        <f>+'DAY10'!M11+'DAY11'!E11</f>
        <v>0</v>
      </c>
      <c r="N11" s="47">
        <f>+'DAY10'!N11+'DAY11'!F11</f>
        <v>0</v>
      </c>
      <c r="O11" s="163">
        <f>+'DAY10'!O11+'DAY11'!G11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163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'DAY10'!H12</f>
        <v>28.6</v>
      </c>
      <c r="C12" s="48">
        <v>0</v>
      </c>
      <c r="D12" s="49">
        <v>0</v>
      </c>
      <c r="E12" s="50">
        <v>0</v>
      </c>
      <c r="F12" s="47">
        <v>0</v>
      </c>
      <c r="G12" s="163">
        <v>0</v>
      </c>
      <c r="H12" s="49">
        <f>+(Table113[[#This Row],[OPENING ]]+Table113[[#This Row],[RECEIPTS]]+Table113[[#This Row],[RETURNS]])-(Table113[[#This Row],[EXCHANGED]]+Table113[[#This Row],[SALES]]+Table113[[#This Row],[ISSUES]])</f>
        <v>28.6</v>
      </c>
      <c r="I12" s="48"/>
      <c r="J12" s="51">
        <f t="shared" si="0"/>
        <v>-28.6</v>
      </c>
      <c r="K12" s="48">
        <f>+'DAY10'!K12+'DAY11'!C12</f>
        <v>0</v>
      </c>
      <c r="L12" s="49">
        <f>+'DAY10'!L12+'DAY11'!D12</f>
        <v>0</v>
      </c>
      <c r="M12" s="50">
        <f>+'DAY10'!M12+'DAY11'!E12</f>
        <v>0</v>
      </c>
      <c r="N12" s="47">
        <f>+'DAY10'!N12+'DAY11'!F12</f>
        <v>0</v>
      </c>
      <c r="O12" s="163">
        <f>+'DAY10'!O12+'DAY11'!G12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163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'DAY10'!H13</f>
        <v>23.5</v>
      </c>
      <c r="C13" s="48">
        <v>0</v>
      </c>
      <c r="D13" s="49">
        <v>0</v>
      </c>
      <c r="E13" s="50">
        <v>0</v>
      </c>
      <c r="F13" s="47">
        <v>0</v>
      </c>
      <c r="G13" s="163">
        <v>0</v>
      </c>
      <c r="H13" s="49">
        <f>+(Table113[[#This Row],[OPENING ]]+Table113[[#This Row],[RECEIPTS]]+Table113[[#This Row],[RETURNS]])-(Table113[[#This Row],[EXCHANGED]]+Table113[[#This Row],[SALES]]+Table113[[#This Row],[ISSUES]])</f>
        <v>23.5</v>
      </c>
      <c r="I13" s="48"/>
      <c r="J13" s="51">
        <f t="shared" si="0"/>
        <v>-23.5</v>
      </c>
      <c r="K13" s="48">
        <f>+'DAY10'!K13+'DAY11'!C13</f>
        <v>0</v>
      </c>
      <c r="L13" s="49">
        <f>+'DAY10'!L13+'DAY11'!D13</f>
        <v>0</v>
      </c>
      <c r="M13" s="50">
        <f>+'DAY10'!M13+'DAY11'!E13</f>
        <v>0</v>
      </c>
      <c r="N13" s="47">
        <f>+'DAY10'!N13+'DAY11'!F13</f>
        <v>0</v>
      </c>
      <c r="O13" s="163">
        <f>+'DAY10'!O13+'DAY11'!G13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163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'DAY10'!H14</f>
        <v>30.5</v>
      </c>
      <c r="C14" s="48">
        <v>0</v>
      </c>
      <c r="D14" s="49">
        <v>0</v>
      </c>
      <c r="E14" s="50">
        <v>0</v>
      </c>
      <c r="F14" s="47">
        <v>0</v>
      </c>
      <c r="G14" s="163">
        <v>0</v>
      </c>
      <c r="H14" s="49">
        <f>+(Table113[[#This Row],[OPENING ]]+Table113[[#This Row],[RECEIPTS]]+Table113[[#This Row],[RETURNS]])-(Table113[[#This Row],[EXCHANGED]]+Table113[[#This Row],[SALES]]+Table113[[#This Row],[ISSUES]])</f>
        <v>30.5</v>
      </c>
      <c r="I14" s="48"/>
      <c r="J14" s="51">
        <f t="shared" si="0"/>
        <v>-30.5</v>
      </c>
      <c r="K14" s="48">
        <f>+'DAY10'!K14+'DAY11'!C14</f>
        <v>0</v>
      </c>
      <c r="L14" s="49">
        <f>+'DAY10'!L14+'DAY11'!D14</f>
        <v>0</v>
      </c>
      <c r="M14" s="50">
        <f>+'DAY10'!M14+'DAY11'!E14</f>
        <v>0</v>
      </c>
      <c r="N14" s="47">
        <f>+'DAY10'!N14+'DAY11'!F14</f>
        <v>0</v>
      </c>
      <c r="O14" s="163">
        <f>+'DAY10'!O14+'DAY11'!G14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163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'DAY10'!H15</f>
        <v>33.5</v>
      </c>
      <c r="C15" s="48">
        <v>0</v>
      </c>
      <c r="D15" s="49">
        <v>0</v>
      </c>
      <c r="E15" s="50">
        <v>0</v>
      </c>
      <c r="F15" s="47">
        <v>0</v>
      </c>
      <c r="G15" s="163">
        <v>0</v>
      </c>
      <c r="H15" s="49">
        <f>+(Table113[[#This Row],[OPENING ]]+Table113[[#This Row],[RECEIPTS]]+Table113[[#This Row],[RETURNS]])-(Table113[[#This Row],[EXCHANGED]]+Table113[[#This Row],[SALES]]+Table113[[#This Row],[ISSUES]])</f>
        <v>33.5</v>
      </c>
      <c r="I15" s="48"/>
      <c r="J15" s="51">
        <f t="shared" si="0"/>
        <v>-33.5</v>
      </c>
      <c r="K15" s="48">
        <f>+'DAY10'!K15+'DAY11'!C15</f>
        <v>0</v>
      </c>
      <c r="L15" s="49">
        <f>+'DAY10'!L15+'DAY11'!D15</f>
        <v>0</v>
      </c>
      <c r="M15" s="50">
        <f>+'DAY10'!M15+'DAY11'!E15</f>
        <v>0</v>
      </c>
      <c r="N15" s="47">
        <f>+'DAY10'!N15+'DAY11'!F15</f>
        <v>0</v>
      </c>
      <c r="O15" s="163">
        <f>+'DAY10'!O15+'DAY11'!G15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163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'DAY10'!H16</f>
        <v>36</v>
      </c>
      <c r="C16" s="48">
        <v>0</v>
      </c>
      <c r="D16" s="49">
        <v>0</v>
      </c>
      <c r="E16" s="50">
        <v>0</v>
      </c>
      <c r="F16" s="47">
        <v>0</v>
      </c>
      <c r="G16" s="163">
        <v>0</v>
      </c>
      <c r="H16" s="49">
        <f>+(Table113[[#This Row],[OPENING ]]+Table113[[#This Row],[RECEIPTS]]+Table113[[#This Row],[RETURNS]])-(Table113[[#This Row],[EXCHANGED]]+Table113[[#This Row],[SALES]]+Table113[[#This Row],[ISSUES]])</f>
        <v>36</v>
      </c>
      <c r="I16" s="48"/>
      <c r="J16" s="51">
        <f t="shared" si="0"/>
        <v>-36</v>
      </c>
      <c r="K16" s="48">
        <f>+'DAY10'!K16+'DAY11'!C16</f>
        <v>0</v>
      </c>
      <c r="L16" s="49">
        <f>+'DAY10'!L16+'DAY11'!D16</f>
        <v>0</v>
      </c>
      <c r="M16" s="50">
        <f>+'DAY10'!M16+'DAY11'!E16</f>
        <v>0</v>
      </c>
      <c r="N16" s="47">
        <f>+'DAY10'!N16+'DAY11'!F16</f>
        <v>0</v>
      </c>
      <c r="O16" s="163">
        <f>+'DAY10'!O16+'DAY11'!G16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163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'DAY10'!H17</f>
        <v>0</v>
      </c>
      <c r="C17" s="48">
        <v>0</v>
      </c>
      <c r="D17" s="49">
        <v>0</v>
      </c>
      <c r="E17" s="50">
        <v>0</v>
      </c>
      <c r="F17" s="47">
        <v>0</v>
      </c>
      <c r="G17" s="163">
        <v>0</v>
      </c>
      <c r="H17" s="49">
        <f>+(Table113[[#This Row],[OPENING ]]+Table113[[#This Row],[RECEIPTS]]+Table113[[#This Row],[RETURNS]])-(Table113[[#This Row],[EXCHANGED]]+Table113[[#This Row],[SALES]]+Table113[[#This Row],[ISSUES]])</f>
        <v>0</v>
      </c>
      <c r="I17" s="48"/>
      <c r="J17" s="51">
        <f t="shared" si="0"/>
        <v>0</v>
      </c>
      <c r="K17" s="48">
        <f>+'DAY10'!K17+'DAY11'!C17</f>
        <v>0</v>
      </c>
      <c r="L17" s="49">
        <f>+'DAY10'!L17+'DAY11'!D17</f>
        <v>0</v>
      </c>
      <c r="M17" s="50">
        <f>+'DAY10'!M17+'DAY11'!E17</f>
        <v>0</v>
      </c>
      <c r="N17" s="47">
        <f>+'DAY10'!N17+'DAY11'!F17</f>
        <v>0</v>
      </c>
      <c r="O17" s="163">
        <f>+'DAY10'!O17+'DAY11'!G17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163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'DAY10'!H18</f>
        <v>0</v>
      </c>
      <c r="C18" s="48">
        <v>0</v>
      </c>
      <c r="D18" s="49">
        <v>0</v>
      </c>
      <c r="E18" s="50">
        <v>0</v>
      </c>
      <c r="F18" s="47">
        <v>0</v>
      </c>
      <c r="G18" s="163">
        <v>0</v>
      </c>
      <c r="H18" s="49">
        <f>+(Table113[[#This Row],[OPENING ]]+Table113[[#This Row],[RECEIPTS]]+Table113[[#This Row],[RETURNS]])-(Table113[[#This Row],[EXCHANGED]]+Table113[[#This Row],[SALES]]+Table113[[#This Row],[ISSUES]])</f>
        <v>0</v>
      </c>
      <c r="I18" s="48"/>
      <c r="J18" s="51">
        <f t="shared" ref="J18:J24" si="7">+I18-H18</f>
        <v>0</v>
      </c>
      <c r="K18" s="48">
        <f>+'DAY10'!K25+'DAY11'!C18</f>
        <v>0</v>
      </c>
      <c r="L18" s="49">
        <f>+'DAY10'!L18+'DAY11'!D18</f>
        <v>0</v>
      </c>
      <c r="M18" s="50">
        <f>+'DAY10'!M18+'DAY11'!E18</f>
        <v>0</v>
      </c>
      <c r="N18" s="47">
        <f>+'DAY10'!N18+'DAY11'!F18</f>
        <v>0</v>
      </c>
      <c r="O18" s="163">
        <f>+'DAY10'!O18+'DAY11'!G18</f>
        <v>0</v>
      </c>
      <c r="P18" s="48">
        <f t="shared" ref="P18:P26" si="8">+K18/11</f>
        <v>0</v>
      </c>
      <c r="Q18" s="49">
        <f t="shared" ref="Q18:Q26" si="9">+L18/11</f>
        <v>0</v>
      </c>
      <c r="R18" s="50">
        <f t="shared" ref="R18:R26" si="10">+M18/11</f>
        <v>0</v>
      </c>
      <c r="S18" s="47">
        <f t="shared" ref="S18:S26" si="11">+N18/11</f>
        <v>0</v>
      </c>
      <c r="T18" s="163">
        <f t="shared" ref="T18:T26" si="12">+O18/11</f>
        <v>0</v>
      </c>
      <c r="U18" s="52">
        <f t="shared" ref="U18:U26" si="13">IFERROR(+H18/(P18+Q18+R18+S18+T18),0)</f>
        <v>0</v>
      </c>
    </row>
    <row r="19" spans="1:21" x14ac:dyDescent="0.25">
      <c r="A19" s="189" t="s">
        <v>105</v>
      </c>
      <c r="B19" s="47">
        <f>'DAY10'!H19</f>
        <v>27</v>
      </c>
      <c r="C19" s="48">
        <v>0</v>
      </c>
      <c r="D19" s="49">
        <v>0</v>
      </c>
      <c r="E19" s="50">
        <v>0</v>
      </c>
      <c r="F19" s="47">
        <v>0</v>
      </c>
      <c r="G19" s="163">
        <v>0</v>
      </c>
      <c r="H19" s="49">
        <f>+(Table113[[#This Row],[OPENING ]]+Table113[[#This Row],[RECEIPTS]]+Table113[[#This Row],[RETURNS]])-(Table113[[#This Row],[EXCHANGED]]+Table113[[#This Row],[SALES]]+Table113[[#This Row],[ISSUES]])</f>
        <v>27</v>
      </c>
      <c r="I19" s="48"/>
      <c r="J19" s="51">
        <f t="shared" si="7"/>
        <v>-27</v>
      </c>
      <c r="K19" s="48">
        <f>+'DAY10'!K26+'DAY11'!C19</f>
        <v>0</v>
      </c>
      <c r="L19" s="49">
        <f>+'DAY10'!L19+'DAY11'!D19</f>
        <v>0</v>
      </c>
      <c r="M19" s="50">
        <f>+'DAY10'!M19+'DAY11'!E19</f>
        <v>0</v>
      </c>
      <c r="N19" s="47">
        <f>+'DAY10'!N19+'DAY11'!F19</f>
        <v>0</v>
      </c>
      <c r="O19" s="163">
        <f>+'DAY10'!O19+'DAY11'!G19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163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'DAY10'!H20</f>
        <v>228.5</v>
      </c>
      <c r="C20" s="48">
        <v>0</v>
      </c>
      <c r="D20" s="49">
        <v>0</v>
      </c>
      <c r="E20" s="50">
        <v>0</v>
      </c>
      <c r="F20" s="47">
        <v>0</v>
      </c>
      <c r="G20" s="163">
        <v>0</v>
      </c>
      <c r="H20" s="49">
        <f>+(Table113[[#This Row],[OPENING ]]+Table113[[#This Row],[RECEIPTS]]+Table113[[#This Row],[RETURNS]])-(Table113[[#This Row],[EXCHANGED]]+Table113[[#This Row],[SALES]]+Table113[[#This Row],[ISSUES]])</f>
        <v>228.5</v>
      </c>
      <c r="I20" s="48"/>
      <c r="J20" s="51">
        <f t="shared" si="7"/>
        <v>-228.5</v>
      </c>
      <c r="K20" s="48">
        <f>+'DAY10'!K38+'DAY11'!C20</f>
        <v>3104.7000000000003</v>
      </c>
      <c r="L20" s="49">
        <f>+'DAY10'!L20+'DAY11'!D20</f>
        <v>0</v>
      </c>
      <c r="M20" s="50">
        <f>+'DAY10'!M20+'DAY11'!E20</f>
        <v>0</v>
      </c>
      <c r="N20" s="47">
        <f>+'DAY10'!N20+'DAY11'!F20</f>
        <v>0</v>
      </c>
      <c r="O20" s="163">
        <f>+'DAY10'!O20+'DAY11'!G20</f>
        <v>0</v>
      </c>
      <c r="P20" s="48">
        <f t="shared" si="8"/>
        <v>282.24545454545455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163">
        <f t="shared" si="12"/>
        <v>0</v>
      </c>
      <c r="U20" s="52">
        <f t="shared" si="13"/>
        <v>0.80957902534866488</v>
      </c>
    </row>
    <row r="21" spans="1:21" x14ac:dyDescent="0.25">
      <c r="A21" s="53"/>
      <c r="B21" s="47">
        <f>'DAY10'!H21</f>
        <v>70</v>
      </c>
      <c r="C21" s="48">
        <v>0</v>
      </c>
      <c r="D21" s="49">
        <v>0</v>
      </c>
      <c r="E21" s="50">
        <v>0</v>
      </c>
      <c r="F21" s="47">
        <v>0</v>
      </c>
      <c r="G21" s="163">
        <v>0</v>
      </c>
      <c r="H21" s="49">
        <f>+(Table113[[#This Row],[OPENING ]]+Table113[[#This Row],[RECEIPTS]]+Table113[[#This Row],[RETURNS]])-(Table113[[#This Row],[EXCHANGED]]+Table113[[#This Row],[SALES]]+Table113[[#This Row],[ISSUES]])</f>
        <v>70</v>
      </c>
      <c r="I21" s="48"/>
      <c r="J21" s="51">
        <f t="shared" si="7"/>
        <v>-70</v>
      </c>
      <c r="K21" s="48">
        <f>+'DAY10'!K39+'DAY11'!C21</f>
        <v>0</v>
      </c>
      <c r="L21" s="49">
        <f>+'DAY10'!L21+'DAY11'!D21</f>
        <v>0</v>
      </c>
      <c r="M21" s="50">
        <f>+'DAY10'!M21+'DAY11'!E21</f>
        <v>0</v>
      </c>
      <c r="N21" s="47">
        <f>+'DAY10'!N21+'DAY11'!F21</f>
        <v>0</v>
      </c>
      <c r="O21" s="163">
        <f>+'DAY10'!O21+'DAY11'!G21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163">
        <f t="shared" si="12"/>
        <v>0</v>
      </c>
      <c r="U21" s="52">
        <f t="shared" si="13"/>
        <v>0</v>
      </c>
    </row>
    <row r="22" spans="1:21" x14ac:dyDescent="0.25">
      <c r="A22" s="154"/>
      <c r="B22" s="47">
        <f>'DAY10'!H22</f>
        <v>14</v>
      </c>
      <c r="C22" s="48">
        <v>0</v>
      </c>
      <c r="D22" s="49">
        <v>0</v>
      </c>
      <c r="E22" s="50">
        <v>0</v>
      </c>
      <c r="F22" s="47">
        <v>0</v>
      </c>
      <c r="G22" s="163">
        <v>0</v>
      </c>
      <c r="H22" s="49">
        <f>+(Table113[[#This Row],[OPENING ]]+Table113[[#This Row],[RECEIPTS]]+Table113[[#This Row],[RETURNS]])-(Table113[[#This Row],[EXCHANGED]]+Table113[[#This Row],[SALES]]+Table113[[#This Row],[ISSUES]])</f>
        <v>14</v>
      </c>
      <c r="I22" s="48"/>
      <c r="J22" s="51">
        <f t="shared" si="7"/>
        <v>-14</v>
      </c>
      <c r="K22" s="48">
        <f>+'DAY10'!K40+'DAY11'!C22</f>
        <v>0</v>
      </c>
      <c r="L22" s="49">
        <f>+'DAY10'!L22+'DAY11'!D22</f>
        <v>0</v>
      </c>
      <c r="M22" s="50">
        <f>+'DAY10'!M22+'DAY11'!E22</f>
        <v>0</v>
      </c>
      <c r="N22" s="47">
        <f>+'DAY10'!N22+'DAY11'!F22</f>
        <v>0</v>
      </c>
      <c r="O22" s="163">
        <f>+'DAY10'!O22+'DAY11'!G22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163">
        <f t="shared" si="12"/>
        <v>0</v>
      </c>
      <c r="U22" s="52">
        <f t="shared" si="13"/>
        <v>0</v>
      </c>
    </row>
    <row r="23" spans="1:21" x14ac:dyDescent="0.25">
      <c r="A23" s="154"/>
      <c r="B23" s="47">
        <f>'DAY10'!H23</f>
        <v>70</v>
      </c>
      <c r="C23" s="48">
        <v>0</v>
      </c>
      <c r="D23" s="49">
        <v>0</v>
      </c>
      <c r="E23" s="50">
        <v>0</v>
      </c>
      <c r="F23" s="47">
        <v>0</v>
      </c>
      <c r="G23" s="163">
        <v>0</v>
      </c>
      <c r="H23" s="49">
        <f>+(Table113[[#This Row],[OPENING ]]+Table113[[#This Row],[RECEIPTS]]+Table113[[#This Row],[RETURNS]])-(Table113[[#This Row],[EXCHANGED]]+Table113[[#This Row],[SALES]]+Table113[[#This Row],[ISSUES]])</f>
        <v>70</v>
      </c>
      <c r="I23" s="48"/>
      <c r="J23" s="51">
        <f t="shared" si="7"/>
        <v>-70</v>
      </c>
      <c r="K23" s="48">
        <f>+'DAY10'!K41+'DAY11'!C23</f>
        <v>0</v>
      </c>
      <c r="L23" s="49">
        <f>+'DAY10'!L23+'DAY11'!D23</f>
        <v>0</v>
      </c>
      <c r="M23" s="50">
        <f>+'DAY10'!M23+'DAY11'!E23</f>
        <v>0</v>
      </c>
      <c r="N23" s="47">
        <f>+'DAY10'!N23+'DAY11'!F23</f>
        <v>0</v>
      </c>
      <c r="O23" s="163">
        <f>+'DAY10'!O23+'DAY11'!G23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163">
        <f t="shared" si="12"/>
        <v>0</v>
      </c>
      <c r="U23" s="52">
        <f t="shared" si="13"/>
        <v>0</v>
      </c>
    </row>
    <row r="24" spans="1:21" x14ac:dyDescent="0.25">
      <c r="A24" s="154"/>
      <c r="B24" s="47">
        <f>'DAY10'!H24</f>
        <v>49</v>
      </c>
      <c r="C24" s="48">
        <v>0</v>
      </c>
      <c r="D24" s="49">
        <v>0</v>
      </c>
      <c r="E24" s="50">
        <v>0</v>
      </c>
      <c r="F24" s="47">
        <v>0</v>
      </c>
      <c r="G24" s="163">
        <v>0</v>
      </c>
      <c r="H24" s="49">
        <f>+(Table113[[#This Row],[OPENING ]]+Table113[[#This Row],[RECEIPTS]]+Table113[[#This Row],[RETURNS]])-(Table113[[#This Row],[EXCHANGED]]+Table113[[#This Row],[SALES]]+Table113[[#This Row],[ISSUES]])</f>
        <v>49</v>
      </c>
      <c r="I24" s="48"/>
      <c r="J24" s="51">
        <f t="shared" si="7"/>
        <v>-49</v>
      </c>
      <c r="K24" s="48">
        <f>+'DAY10'!K42+'DAY11'!C24</f>
        <v>0</v>
      </c>
      <c r="L24" s="49">
        <f>+'DAY10'!L24+'DAY11'!D24</f>
        <v>0</v>
      </c>
      <c r="M24" s="50">
        <f>+'DAY10'!M24+'DAY11'!E24</f>
        <v>0</v>
      </c>
      <c r="N24" s="47">
        <f>+'DAY10'!N24+'DAY11'!F24</f>
        <v>0</v>
      </c>
      <c r="O24" s="163">
        <f>+'DAY10'!O24+'DAY11'!G24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163">
        <f t="shared" si="12"/>
        <v>0</v>
      </c>
      <c r="U24" s="52">
        <f t="shared" si="13"/>
        <v>0</v>
      </c>
    </row>
    <row r="25" spans="1:21" x14ac:dyDescent="0.25">
      <c r="A25" s="154"/>
      <c r="B25" s="47">
        <f>'DAY10'!H25</f>
        <v>0</v>
      </c>
      <c r="C25" s="48">
        <v>0</v>
      </c>
      <c r="D25" s="49">
        <v>0</v>
      </c>
      <c r="E25" s="50">
        <v>0</v>
      </c>
      <c r="F25" s="47">
        <v>0</v>
      </c>
      <c r="G25" s="163">
        <v>0</v>
      </c>
      <c r="H25" s="49">
        <f>+(Table113[[#This Row],[OPENING ]]+Table113[[#This Row],[RECEIPTS]]+Table113[[#This Row],[RETURNS]])-(Table113[[#This Row],[EXCHANGED]]+Table113[[#This Row],[SALES]]+Table113[[#This Row],[ISSUES]])</f>
        <v>0</v>
      </c>
      <c r="I25" s="48"/>
      <c r="J25" s="51">
        <f t="shared" si="0"/>
        <v>0</v>
      </c>
      <c r="K25" s="48">
        <f>+'DAY10'!K43+'DAY11'!C25</f>
        <v>0</v>
      </c>
      <c r="L25" s="49">
        <f>+'DAY10'!L25+'DAY11'!D25</f>
        <v>0</v>
      </c>
      <c r="M25" s="50">
        <f>+'DAY10'!M25+'DAY11'!E25</f>
        <v>0</v>
      </c>
      <c r="N25" s="47">
        <f>+'DAY10'!N25+'DAY11'!F25</f>
        <v>0</v>
      </c>
      <c r="O25" s="163">
        <f>+'DAY10'!O25+'DAY11'!G25</f>
        <v>0</v>
      </c>
      <c r="P25" s="48">
        <f t="shared" si="8"/>
        <v>0</v>
      </c>
      <c r="Q25" s="49">
        <f t="shared" si="9"/>
        <v>0</v>
      </c>
      <c r="R25" s="50">
        <f t="shared" si="10"/>
        <v>0</v>
      </c>
      <c r="S25" s="47">
        <f t="shared" si="11"/>
        <v>0</v>
      </c>
      <c r="T25" s="163">
        <f t="shared" si="12"/>
        <v>0</v>
      </c>
      <c r="U25" s="52">
        <f t="shared" si="13"/>
        <v>0</v>
      </c>
    </row>
    <row r="26" spans="1:21" x14ac:dyDescent="0.25">
      <c r="A26" s="312" t="s">
        <v>106</v>
      </c>
      <c r="B26" s="47">
        <f>'DAY10'!H26</f>
        <v>0</v>
      </c>
      <c r="C26" s="48">
        <v>0</v>
      </c>
      <c r="D26" s="49">
        <v>0</v>
      </c>
      <c r="E26" s="50">
        <v>0</v>
      </c>
      <c r="F26" s="47">
        <v>0</v>
      </c>
      <c r="G26" s="163">
        <v>0</v>
      </c>
      <c r="H26" s="49">
        <f>+(Table113[[#This Row],[OPENING ]]+Table113[[#This Row],[RECEIPTS]]+Table113[[#This Row],[RETURNS]])-(Table113[[#This Row],[EXCHANGED]]+Table113[[#This Row],[SALES]]+Table113[[#This Row],[ISSUES]])</f>
        <v>0</v>
      </c>
      <c r="I26" s="48"/>
      <c r="J26" s="76">
        <f t="shared" si="0"/>
        <v>0</v>
      </c>
      <c r="K26" s="48">
        <f>+'DAY10'!K44+'DAY11'!C26</f>
        <v>0</v>
      </c>
      <c r="L26" s="49">
        <f>+'DAY10'!L26+'DAY11'!D26</f>
        <v>0</v>
      </c>
      <c r="M26" s="50">
        <f>+'DAY10'!M26+'DAY11'!E26</f>
        <v>0</v>
      </c>
      <c r="N26" s="47">
        <f>+'DAY10'!N26+'DAY11'!F26</f>
        <v>0</v>
      </c>
      <c r="O26" s="163">
        <f>+'DAY10'!O26+'DAY11'!G26</f>
        <v>0</v>
      </c>
      <c r="P26" s="48">
        <f t="shared" si="8"/>
        <v>0</v>
      </c>
      <c r="Q26" s="49">
        <f t="shared" si="9"/>
        <v>0</v>
      </c>
      <c r="R26" s="50">
        <f t="shared" si="10"/>
        <v>0</v>
      </c>
      <c r="S26" s="47">
        <f t="shared" si="11"/>
        <v>0</v>
      </c>
      <c r="T26" s="163">
        <f t="shared" si="12"/>
        <v>0</v>
      </c>
      <c r="U26" s="52">
        <f t="shared" si="13"/>
        <v>0</v>
      </c>
    </row>
    <row r="27" spans="1:21" x14ac:dyDescent="0.25">
      <c r="A27" s="154" t="s">
        <v>61</v>
      </c>
      <c r="B27" s="47">
        <f>'DAY10'!H27</f>
        <v>506.2</v>
      </c>
      <c r="C27" s="48">
        <v>0</v>
      </c>
      <c r="D27" s="49">
        <v>0</v>
      </c>
      <c r="E27" s="50">
        <v>0</v>
      </c>
      <c r="F27" s="47">
        <v>0</v>
      </c>
      <c r="G27" s="163">
        <v>0</v>
      </c>
      <c r="H27" s="49">
        <f>+(Table113[[#This Row],[OPENING ]]+Table113[[#This Row],[RECEIPTS]]+Table113[[#This Row],[RETURNS]])-(Table113[[#This Row],[EXCHANGED]]+Table113[[#This Row],[SALES]]+Table113[[#This Row],[ISSUES]])</f>
        <v>506.2</v>
      </c>
      <c r="I27" s="48"/>
      <c r="J27" s="76">
        <f t="shared" ref="J27:J37" si="14">+I27-H27</f>
        <v>-506.2</v>
      </c>
      <c r="K27" s="48">
        <f>+'DAY10'!K45+'DAY11'!C27</f>
        <v>1034.9000000000001</v>
      </c>
      <c r="L27" s="49">
        <f>+'DAY10'!L27+'DAY11'!D27</f>
        <v>0</v>
      </c>
      <c r="M27" s="50">
        <f>+'DAY10'!M27+'DAY11'!E27</f>
        <v>0</v>
      </c>
      <c r="N27" s="47">
        <f>+'DAY10'!N27+'DAY11'!F27</f>
        <v>0</v>
      </c>
      <c r="O27" s="163">
        <f>+'DAY10'!O27+'DAY11'!G27</f>
        <v>0</v>
      </c>
      <c r="P27" s="48">
        <f t="shared" ref="P27:P37" si="15">+K27/11</f>
        <v>94.081818181818193</v>
      </c>
      <c r="Q27" s="49">
        <f t="shared" ref="Q27:Q37" si="16">+L27/11</f>
        <v>0</v>
      </c>
      <c r="R27" s="50">
        <f t="shared" ref="R27:R37" si="17">+M27/11</f>
        <v>0</v>
      </c>
      <c r="S27" s="47">
        <f t="shared" ref="S27:S37" si="18">+N27/11</f>
        <v>0</v>
      </c>
      <c r="T27" s="163">
        <f t="shared" ref="T27:T37" si="19">+O27/11</f>
        <v>0</v>
      </c>
      <c r="U27" s="52">
        <f t="shared" ref="U27:U37" si="20">IFERROR(+H27/(P27+Q27+R27+S27+T27),0)</f>
        <v>5.3804232292975156</v>
      </c>
    </row>
    <row r="28" spans="1:21" x14ac:dyDescent="0.25">
      <c r="A28" s="53"/>
      <c r="B28" s="47">
        <f>'DAY10'!H28</f>
        <v>0</v>
      </c>
      <c r="C28" s="48">
        <v>0</v>
      </c>
      <c r="D28" s="49">
        <v>0</v>
      </c>
      <c r="E28" s="50">
        <v>0</v>
      </c>
      <c r="F28" s="47">
        <v>0</v>
      </c>
      <c r="G28" s="163">
        <v>0</v>
      </c>
      <c r="H28" s="49">
        <f>+(Table113[[#This Row],[OPENING ]]+Table113[[#This Row],[RECEIPTS]]+Table113[[#This Row],[RETURNS]])-(Table113[[#This Row],[EXCHANGED]]+Table113[[#This Row],[SALES]]+Table113[[#This Row],[ISSUES]])</f>
        <v>0</v>
      </c>
      <c r="I28" s="48"/>
      <c r="J28" s="76">
        <f t="shared" si="14"/>
        <v>0</v>
      </c>
      <c r="K28" s="48">
        <f>+'DAY10'!K46+'DAY11'!C28</f>
        <v>0</v>
      </c>
      <c r="L28" s="49">
        <f>+'DAY10'!L28+'DAY11'!D28</f>
        <v>0</v>
      </c>
      <c r="M28" s="50">
        <f>+'DAY10'!M28+'DAY11'!E28</f>
        <v>0</v>
      </c>
      <c r="N28" s="47">
        <f>+'DAY10'!N28+'DAY11'!F28</f>
        <v>0</v>
      </c>
      <c r="O28" s="163">
        <f>+'DAY10'!O28+'DAY11'!G28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163">
        <f t="shared" si="19"/>
        <v>0</v>
      </c>
      <c r="U28" s="52">
        <f t="shared" si="20"/>
        <v>0</v>
      </c>
    </row>
    <row r="29" spans="1:21" x14ac:dyDescent="0.25">
      <c r="A29" s="53"/>
      <c r="B29" s="47">
        <f>'DAY10'!H29</f>
        <v>254.5</v>
      </c>
      <c r="C29" s="48">
        <v>0</v>
      </c>
      <c r="D29" s="49">
        <v>0</v>
      </c>
      <c r="E29" s="50">
        <v>0</v>
      </c>
      <c r="F29" s="47">
        <v>0</v>
      </c>
      <c r="G29" s="163">
        <v>0</v>
      </c>
      <c r="H29" s="49">
        <f>+(Table113[[#This Row],[OPENING ]]+Table113[[#This Row],[RECEIPTS]]+Table113[[#This Row],[RETURNS]])-(Table113[[#This Row],[EXCHANGED]]+Table113[[#This Row],[SALES]]+Table113[[#This Row],[ISSUES]])</f>
        <v>254.5</v>
      </c>
      <c r="I29" s="48"/>
      <c r="J29" s="76">
        <f t="shared" si="14"/>
        <v>-254.5</v>
      </c>
      <c r="K29" s="48">
        <f>+'DAY10'!K47+'DAY11'!C29</f>
        <v>0</v>
      </c>
      <c r="L29" s="49">
        <f>+'DAY10'!L29+'DAY11'!D29</f>
        <v>0</v>
      </c>
      <c r="M29" s="50">
        <f>+'DAY10'!M29+'DAY11'!E29</f>
        <v>0</v>
      </c>
      <c r="N29" s="47">
        <f>+'DAY10'!N29+'DAY11'!F29</f>
        <v>0</v>
      </c>
      <c r="O29" s="163">
        <f>+'DAY10'!O29+'DAY11'!G29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163">
        <f t="shared" si="19"/>
        <v>5.8</v>
      </c>
      <c r="U29" s="52">
        <f t="shared" si="20"/>
        <v>43.879310344827587</v>
      </c>
    </row>
    <row r="30" spans="1:21" x14ac:dyDescent="0.25">
      <c r="A30" s="53"/>
      <c r="B30" s="47">
        <f>'DAY10'!H30</f>
        <v>0</v>
      </c>
      <c r="C30" s="48">
        <v>0</v>
      </c>
      <c r="D30" s="49">
        <v>0</v>
      </c>
      <c r="E30" s="50">
        <v>0</v>
      </c>
      <c r="F30" s="47">
        <v>0</v>
      </c>
      <c r="G30" s="163">
        <v>0</v>
      </c>
      <c r="H30" s="49">
        <f>+(Table113[[#This Row],[OPENING ]]+Table113[[#This Row],[RECEIPTS]]+Table113[[#This Row],[RETURNS]])-(Table113[[#This Row],[EXCHANGED]]+Table113[[#This Row],[SALES]]+Table113[[#This Row],[ISSUES]])</f>
        <v>0</v>
      </c>
      <c r="I30" s="48"/>
      <c r="J30" s="76">
        <f t="shared" si="14"/>
        <v>0</v>
      </c>
      <c r="K30" s="48">
        <f>+'DAY10'!K48+'DAY11'!C30</f>
        <v>0</v>
      </c>
      <c r="L30" s="49">
        <f>+'DAY10'!L30+'DAY11'!D30</f>
        <v>0</v>
      </c>
      <c r="M30" s="50">
        <f>+'DAY10'!M30+'DAY11'!E30</f>
        <v>0</v>
      </c>
      <c r="N30" s="47">
        <f>+'DAY10'!N30+'DAY11'!F30</f>
        <v>0</v>
      </c>
      <c r="O30" s="163">
        <f>+'DAY10'!O30+'DAY11'!G30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163">
        <f t="shared" si="19"/>
        <v>0</v>
      </c>
      <c r="U30" s="52">
        <f t="shared" si="20"/>
        <v>0</v>
      </c>
    </row>
    <row r="31" spans="1:21" x14ac:dyDescent="0.25">
      <c r="A31" s="53"/>
      <c r="B31" s="47">
        <f>'DAY10'!H31</f>
        <v>0</v>
      </c>
      <c r="C31" s="48">
        <v>0</v>
      </c>
      <c r="D31" s="49">
        <v>0</v>
      </c>
      <c r="E31" s="50">
        <v>0</v>
      </c>
      <c r="F31" s="47">
        <v>0</v>
      </c>
      <c r="G31" s="163">
        <v>0</v>
      </c>
      <c r="H31" s="49">
        <f>+(Table113[[#This Row],[OPENING ]]+Table113[[#This Row],[RECEIPTS]]+Table113[[#This Row],[RETURNS]])-(Table113[[#This Row],[EXCHANGED]]+Table113[[#This Row],[SALES]]+Table113[[#This Row],[ISSUES]])</f>
        <v>0</v>
      </c>
      <c r="I31" s="48"/>
      <c r="J31" s="76">
        <f t="shared" si="14"/>
        <v>0</v>
      </c>
      <c r="K31" s="48">
        <f>+'DAY10'!K49+'DAY11'!C31</f>
        <v>0</v>
      </c>
      <c r="L31" s="49">
        <f>+'DAY10'!L31+'DAY11'!D31</f>
        <v>0</v>
      </c>
      <c r="M31" s="50">
        <f>+'DAY10'!M31+'DAY11'!E31</f>
        <v>0</v>
      </c>
      <c r="N31" s="47">
        <f>+'DAY10'!N31+'DAY11'!F31</f>
        <v>0</v>
      </c>
      <c r="O31" s="163">
        <f>+'DAY10'!O31+'DAY11'!G31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163">
        <f t="shared" si="19"/>
        <v>0</v>
      </c>
      <c r="U31" s="52">
        <f t="shared" si="20"/>
        <v>0</v>
      </c>
    </row>
    <row r="32" spans="1:21" x14ac:dyDescent="0.25">
      <c r="A32" s="53"/>
      <c r="B32" s="47">
        <f>'DAY10'!H32</f>
        <v>0</v>
      </c>
      <c r="C32" s="48">
        <v>0</v>
      </c>
      <c r="D32" s="49">
        <v>0</v>
      </c>
      <c r="E32" s="50">
        <v>0</v>
      </c>
      <c r="F32" s="47">
        <v>0</v>
      </c>
      <c r="G32" s="163">
        <v>0</v>
      </c>
      <c r="H32" s="49">
        <f>+(Table113[[#This Row],[OPENING ]]+Table113[[#This Row],[RECEIPTS]]+Table113[[#This Row],[RETURNS]])-(Table113[[#This Row],[EXCHANGED]]+Table113[[#This Row],[SALES]]+Table113[[#This Row],[ISSUES]])</f>
        <v>0</v>
      </c>
      <c r="I32" s="48"/>
      <c r="J32" s="76">
        <f t="shared" si="14"/>
        <v>0</v>
      </c>
      <c r="K32" s="48">
        <f>+'DAY10'!K50+'DAY11'!C32</f>
        <v>0</v>
      </c>
      <c r="L32" s="49">
        <f>+'DAY10'!L32+'DAY11'!D32</f>
        <v>0</v>
      </c>
      <c r="M32" s="50">
        <f>+'DAY10'!M32+'DAY11'!E32</f>
        <v>0</v>
      </c>
      <c r="N32" s="47">
        <f>+'DAY10'!N32+'DAY11'!F32</f>
        <v>0</v>
      </c>
      <c r="O32" s="163">
        <f>+'DAY10'!O32+'DAY11'!G32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163">
        <f t="shared" si="19"/>
        <v>0</v>
      </c>
      <c r="U32" s="52">
        <f t="shared" si="20"/>
        <v>0</v>
      </c>
    </row>
    <row r="33" spans="1:21" x14ac:dyDescent="0.25">
      <c r="A33" s="53"/>
      <c r="B33" s="47">
        <f>'DAY10'!H33</f>
        <v>0</v>
      </c>
      <c r="C33" s="48">
        <v>0</v>
      </c>
      <c r="D33" s="49">
        <v>0</v>
      </c>
      <c r="E33" s="50">
        <v>0</v>
      </c>
      <c r="F33" s="47">
        <v>0</v>
      </c>
      <c r="G33" s="163">
        <v>0</v>
      </c>
      <c r="H33" s="49">
        <f>+(Table113[[#This Row],[OPENING ]]+Table113[[#This Row],[RECEIPTS]]+Table113[[#This Row],[RETURNS]])-(Table113[[#This Row],[EXCHANGED]]+Table113[[#This Row],[SALES]]+Table113[[#This Row],[ISSUES]])</f>
        <v>0</v>
      </c>
      <c r="I33" s="48"/>
      <c r="J33" s="76">
        <f t="shared" si="14"/>
        <v>0</v>
      </c>
      <c r="K33" s="48">
        <f>+'DAY10'!K51+'DAY11'!C33</f>
        <v>0</v>
      </c>
      <c r="L33" s="49">
        <f>+'DAY10'!L33+'DAY11'!D33</f>
        <v>0</v>
      </c>
      <c r="M33" s="50">
        <f>+'DAY10'!M33+'DAY11'!E33</f>
        <v>0</v>
      </c>
      <c r="N33" s="47">
        <f>+'DAY10'!N33+'DAY11'!F33</f>
        <v>0</v>
      </c>
      <c r="O33" s="163">
        <f>+'DAY10'!O33+'DAY11'!G33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163">
        <f t="shared" si="19"/>
        <v>0</v>
      </c>
      <c r="U33" s="52">
        <f t="shared" si="20"/>
        <v>0</v>
      </c>
    </row>
    <row r="34" spans="1:21" x14ac:dyDescent="0.25">
      <c r="A34" s="53"/>
      <c r="B34" s="47">
        <f>'DAY10'!H34</f>
        <v>58.1</v>
      </c>
      <c r="C34" s="48">
        <v>0</v>
      </c>
      <c r="D34" s="49">
        <v>0</v>
      </c>
      <c r="E34" s="50">
        <v>0</v>
      </c>
      <c r="F34" s="47">
        <v>0</v>
      </c>
      <c r="G34" s="163">
        <v>0</v>
      </c>
      <c r="H34" s="49">
        <f>+(Table113[[#This Row],[OPENING ]]+Table113[[#This Row],[RECEIPTS]]+Table113[[#This Row],[RETURNS]])-(Table113[[#This Row],[EXCHANGED]]+Table113[[#This Row],[SALES]]+Table113[[#This Row],[ISSUES]])</f>
        <v>58.1</v>
      </c>
      <c r="I34" s="48"/>
      <c r="J34" s="76">
        <f t="shared" si="14"/>
        <v>-58.1</v>
      </c>
      <c r="K34" s="48">
        <f>+'DAY10'!K52+'DAY11'!C34</f>
        <v>0</v>
      </c>
      <c r="L34" s="49">
        <f>+'DAY10'!L34+'DAY11'!D34</f>
        <v>0</v>
      </c>
      <c r="M34" s="50">
        <f>+'DAY10'!M34+'DAY11'!E34</f>
        <v>0</v>
      </c>
      <c r="N34" s="47">
        <f>+'DAY10'!N34+'DAY11'!F34</f>
        <v>0</v>
      </c>
      <c r="O34" s="163">
        <f>+'DAY10'!O34+'DAY11'!G34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163">
        <f t="shared" si="19"/>
        <v>0</v>
      </c>
      <c r="U34" s="52">
        <f t="shared" si="20"/>
        <v>0</v>
      </c>
    </row>
    <row r="35" spans="1:21" x14ac:dyDescent="0.25">
      <c r="A35" s="53"/>
      <c r="B35" s="47">
        <f>'DAY10'!H35</f>
        <v>0</v>
      </c>
      <c r="C35" s="48">
        <v>0</v>
      </c>
      <c r="D35" s="49">
        <v>0</v>
      </c>
      <c r="E35" s="50">
        <v>0</v>
      </c>
      <c r="F35" s="47">
        <v>0</v>
      </c>
      <c r="G35" s="163">
        <v>0</v>
      </c>
      <c r="H35" s="49">
        <f>+(Table113[[#This Row],[OPENING ]]+Table113[[#This Row],[RECEIPTS]]+Table113[[#This Row],[RETURNS]])-(Table113[[#This Row],[EXCHANGED]]+Table113[[#This Row],[SALES]]+Table113[[#This Row],[ISSUES]])</f>
        <v>0</v>
      </c>
      <c r="I35" s="48"/>
      <c r="J35" s="76">
        <f t="shared" si="14"/>
        <v>0</v>
      </c>
      <c r="K35" s="48">
        <f>+'DAY10'!K53+'DAY11'!C35</f>
        <v>0</v>
      </c>
      <c r="L35" s="49">
        <f>+'DAY10'!L35+'DAY11'!D35</f>
        <v>0</v>
      </c>
      <c r="M35" s="50">
        <f>+'DAY10'!M35+'DAY11'!E35</f>
        <v>0</v>
      </c>
      <c r="N35" s="47">
        <f>+'DAY10'!N35+'DAY11'!F35</f>
        <v>0</v>
      </c>
      <c r="O35" s="163">
        <f>+'DAY10'!O35+'DAY11'!G35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163">
        <f t="shared" si="19"/>
        <v>0</v>
      </c>
      <c r="U35" s="52">
        <f t="shared" si="20"/>
        <v>0</v>
      </c>
    </row>
    <row r="36" spans="1:21" x14ac:dyDescent="0.25">
      <c r="A36" s="53"/>
      <c r="B36" s="47">
        <f>'DAY10'!H36</f>
        <v>31.35</v>
      </c>
      <c r="C36" s="48">
        <v>0</v>
      </c>
      <c r="D36" s="49">
        <v>0</v>
      </c>
      <c r="E36" s="50">
        <v>0</v>
      </c>
      <c r="F36" s="47">
        <v>0</v>
      </c>
      <c r="G36" s="163">
        <v>0</v>
      </c>
      <c r="H36" s="49">
        <f>+(Table113[[#This Row],[OPENING ]]+Table113[[#This Row],[RECEIPTS]]+Table113[[#This Row],[RETURNS]])-(Table113[[#This Row],[EXCHANGED]]+Table113[[#This Row],[SALES]]+Table113[[#This Row],[ISSUES]])</f>
        <v>31.35</v>
      </c>
      <c r="I36" s="48"/>
      <c r="J36" s="76">
        <f t="shared" si="14"/>
        <v>-31.35</v>
      </c>
      <c r="K36" s="48">
        <f>+'DAY10'!K54+'DAY11'!C36</f>
        <v>0</v>
      </c>
      <c r="L36" s="49">
        <f>+'DAY10'!L36+'DAY11'!D36</f>
        <v>0</v>
      </c>
      <c r="M36" s="50">
        <f>+'DAY10'!M36+'DAY11'!E36</f>
        <v>0</v>
      </c>
      <c r="N36" s="47">
        <f>+'DAY10'!N36+'DAY11'!F36</f>
        <v>0</v>
      </c>
      <c r="O36" s="163">
        <f>+'DAY10'!O36+'DAY11'!G36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163">
        <f t="shared" si="19"/>
        <v>0</v>
      </c>
      <c r="U36" s="52">
        <f t="shared" si="20"/>
        <v>0</v>
      </c>
    </row>
    <row r="37" spans="1:21" ht="15.75" thickBot="1" x14ac:dyDescent="0.3">
      <c r="A37" s="53"/>
      <c r="B37" s="47">
        <f>'DAY10'!H37</f>
        <v>0</v>
      </c>
      <c r="C37" s="48">
        <v>0</v>
      </c>
      <c r="D37" s="49">
        <v>0</v>
      </c>
      <c r="E37" s="50">
        <v>0</v>
      </c>
      <c r="F37" s="47">
        <v>0</v>
      </c>
      <c r="G37" s="163">
        <v>0</v>
      </c>
      <c r="H37" s="49">
        <f>+(Table113[[#This Row],[OPENING ]]+Table113[[#This Row],[RECEIPTS]]+Table113[[#This Row],[RETURNS]])-(Table113[[#This Row],[EXCHANGED]]+Table113[[#This Row],[SALES]]+Table113[[#This Row],[ISSUES]])</f>
        <v>0</v>
      </c>
      <c r="I37" s="48"/>
      <c r="J37" s="76">
        <f t="shared" si="14"/>
        <v>0</v>
      </c>
      <c r="K37" s="48">
        <f>+'DAY10'!K55+'DAY11'!C37</f>
        <v>0</v>
      </c>
      <c r="L37" s="49">
        <f>+'DAY10'!L37+'DAY11'!D37</f>
        <v>0</v>
      </c>
      <c r="M37" s="50">
        <f>+'DAY10'!M37+'DAY11'!E37</f>
        <v>0</v>
      </c>
      <c r="N37" s="47">
        <f>+'DAY10'!N37+'DAY11'!F37</f>
        <v>0</v>
      </c>
      <c r="O37" s="163">
        <f>+'DAY10'!O37+'DAY11'!G37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163">
        <f t="shared" si="19"/>
        <v>0</v>
      </c>
      <c r="U37" s="52">
        <f t="shared" si="20"/>
        <v>0</v>
      </c>
    </row>
    <row r="38" spans="1:21" ht="17.25" thickBot="1" x14ac:dyDescent="0.35">
      <c r="A38" s="85" t="s">
        <v>29</v>
      </c>
      <c r="B38" s="86">
        <f>SUM(B5:B37)</f>
        <v>1512.2499999999998</v>
      </c>
      <c r="C38" s="87">
        <f t="shared" ref="C38:U38" si="21">SUM(C5:C37)</f>
        <v>0</v>
      </c>
      <c r="D38" s="88">
        <f t="shared" si="21"/>
        <v>0</v>
      </c>
      <c r="E38" s="89">
        <f t="shared" si="21"/>
        <v>0</v>
      </c>
      <c r="F38" s="86">
        <f t="shared" si="21"/>
        <v>0</v>
      </c>
      <c r="G38" s="164">
        <f t="shared" si="21"/>
        <v>0</v>
      </c>
      <c r="H38" s="88">
        <f t="shared" si="21"/>
        <v>1512.2499999999998</v>
      </c>
      <c r="I38" s="87">
        <f t="shared" si="21"/>
        <v>0</v>
      </c>
      <c r="J38" s="90">
        <f t="shared" si="21"/>
        <v>-1512.2499999999998</v>
      </c>
      <c r="K38" s="87">
        <f t="shared" si="21"/>
        <v>4139.6000000000004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164">
        <f t="shared" si="21"/>
        <v>63.8</v>
      </c>
      <c r="P38" s="87">
        <f t="shared" si="21"/>
        <v>376.32727272727277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164">
        <f t="shared" si="21"/>
        <v>5.8</v>
      </c>
      <c r="U38" s="89">
        <f t="shared" si="21"/>
        <v>50.069312599473768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165"/>
      <c r="H39" s="81"/>
      <c r="I39" s="80"/>
      <c r="J39" s="83"/>
      <c r="K39" s="80"/>
      <c r="L39" s="81"/>
      <c r="M39" s="82"/>
      <c r="N39" s="79"/>
      <c r="O39" s="165"/>
      <c r="P39" s="80"/>
      <c r="Q39" s="81"/>
      <c r="R39" s="82"/>
      <c r="S39" s="79"/>
      <c r="T39" s="165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163"/>
      <c r="H40" s="49"/>
      <c r="I40" s="48"/>
      <c r="J40" s="51"/>
      <c r="K40" s="48"/>
      <c r="L40" s="49"/>
      <c r="M40" s="50"/>
      <c r="N40" s="47"/>
      <c r="O40" s="163"/>
      <c r="P40" s="48"/>
      <c r="Q40" s="49"/>
      <c r="R40" s="50"/>
      <c r="S40" s="47"/>
      <c r="T40" s="163"/>
      <c r="U40" s="54"/>
    </row>
    <row r="41" spans="1:21" x14ac:dyDescent="0.25">
      <c r="A41" s="154" t="s">
        <v>46</v>
      </c>
      <c r="B41" s="47">
        <f>'DAY10'!H41</f>
        <v>452.6</v>
      </c>
      <c r="C41" s="48">
        <v>0</v>
      </c>
      <c r="D41" s="49">
        <v>0</v>
      </c>
      <c r="E41" s="50">
        <v>0</v>
      </c>
      <c r="F41" s="47">
        <v>0</v>
      </c>
      <c r="G41" s="163">
        <v>0</v>
      </c>
      <c r="H41" s="49">
        <f>+(Table113[[#This Row],[OPENING ]]+Table113[[#This Row],[RECEIPTS]]+Table113[[#This Row],[RETURNS]])-(Table113[[#This Row],[EXCHANGED]]+Table113[[#This Row],[SALES]]+Table113[[#This Row],[ISSUES]])</f>
        <v>452.6</v>
      </c>
      <c r="I41" s="48"/>
      <c r="J41" s="51">
        <f t="shared" si="0"/>
        <v>-452.6</v>
      </c>
      <c r="K41" s="48">
        <f>+'DAY10'!K41+'DAY11'!C41</f>
        <v>0</v>
      </c>
      <c r="L41" s="49">
        <f>+'DAY10'!L41+'DAY11'!D41</f>
        <v>0</v>
      </c>
      <c r="M41" s="50">
        <f>+'DAY10'!M41+'DAY11'!E41</f>
        <v>0</v>
      </c>
      <c r="N41" s="47">
        <f>+'DAY10'!N41+'DAY11'!F41</f>
        <v>0</v>
      </c>
      <c r="O41" s="163">
        <f>+'DAY10'!O41+'DAY11'!G41</f>
        <v>0</v>
      </c>
      <c r="P41" s="48">
        <f t="shared" ref="P41" si="22">+K41/11</f>
        <v>0</v>
      </c>
      <c r="Q41" s="49">
        <f t="shared" ref="Q41" si="23">+L41/11</f>
        <v>0</v>
      </c>
      <c r="R41" s="50">
        <f t="shared" ref="R41" si="24">+M41/11</f>
        <v>0</v>
      </c>
      <c r="S41" s="47">
        <f t="shared" ref="S41" si="25">+N41/11</f>
        <v>0</v>
      </c>
      <c r="T41" s="163">
        <f t="shared" ref="T41" si="26">+O41/11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'DAY10'!H42</f>
        <v>555.6</v>
      </c>
      <c r="C42" s="48">
        <v>0</v>
      </c>
      <c r="D42" s="49">
        <v>0</v>
      </c>
      <c r="E42" s="50">
        <v>0</v>
      </c>
      <c r="F42" s="47">
        <v>0</v>
      </c>
      <c r="G42" s="163">
        <v>0</v>
      </c>
      <c r="H42" s="49">
        <f>+(Table113[[#This Row],[OPENING ]]+Table113[[#This Row],[RECEIPTS]]+Table113[[#This Row],[RETURNS]])-(Table113[[#This Row],[EXCHANGED]]+Table113[[#This Row],[SALES]]+Table113[[#This Row],[ISSUES]])</f>
        <v>555.6</v>
      </c>
      <c r="I42" s="48"/>
      <c r="J42" s="51">
        <f t="shared" si="0"/>
        <v>-555.6</v>
      </c>
      <c r="K42" s="48">
        <f>+'DAY10'!K42+'DAY11'!C42</f>
        <v>0</v>
      </c>
      <c r="L42" s="49">
        <f>+'DAY10'!L42+'DAY11'!D42</f>
        <v>0</v>
      </c>
      <c r="M42" s="50">
        <f>+'DAY10'!M42+'DAY11'!E42</f>
        <v>0</v>
      </c>
      <c r="N42" s="47">
        <f>+'DAY10'!N42+'DAY11'!F42</f>
        <v>0</v>
      </c>
      <c r="O42" s="163">
        <f>+'DAY10'!O42+'DAY11'!G42</f>
        <v>0</v>
      </c>
      <c r="P42" s="48">
        <f t="shared" ref="P42:P57" si="27">+K42/11</f>
        <v>0</v>
      </c>
      <c r="Q42" s="49">
        <f t="shared" ref="Q42:Q57" si="28">+L42/11</f>
        <v>0</v>
      </c>
      <c r="R42" s="50">
        <f t="shared" ref="R42:R57" si="29">+M42/11</f>
        <v>0</v>
      </c>
      <c r="S42" s="47">
        <f t="shared" ref="S42:S57" si="30">+N42/11</f>
        <v>0</v>
      </c>
      <c r="T42" s="163">
        <f t="shared" ref="T42:T57" si="31">+O42/11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'DAY10'!H43</f>
        <v>0</v>
      </c>
      <c r="C43" s="48">
        <v>0</v>
      </c>
      <c r="D43" s="49">
        <v>0</v>
      </c>
      <c r="E43" s="50">
        <v>0</v>
      </c>
      <c r="F43" s="47">
        <v>0</v>
      </c>
      <c r="G43" s="163">
        <v>0</v>
      </c>
      <c r="H43" s="49">
        <f>+(Table113[[#This Row],[OPENING ]]+Table113[[#This Row],[RECEIPTS]]+Table113[[#This Row],[RETURNS]])-(Table113[[#This Row],[EXCHANGED]]+Table113[[#This Row],[SALES]]+Table113[[#This Row],[ISSUES]])</f>
        <v>0</v>
      </c>
      <c r="I43" s="48"/>
      <c r="J43" s="51">
        <f t="shared" si="0"/>
        <v>0</v>
      </c>
      <c r="K43" s="48">
        <f>+'DAY10'!K43+'DAY11'!C43</f>
        <v>0</v>
      </c>
      <c r="L43" s="49">
        <f>+'DAY10'!L43+'DAY11'!D43</f>
        <v>0</v>
      </c>
      <c r="M43" s="50">
        <f>+'DAY10'!M43+'DAY11'!E43</f>
        <v>0</v>
      </c>
      <c r="N43" s="47">
        <f>+'DAY10'!N43+'DAY11'!F43</f>
        <v>0</v>
      </c>
      <c r="O43" s="163">
        <f>+'DAY10'!O43+'DAY11'!G43</f>
        <v>0</v>
      </c>
      <c r="P43" s="48">
        <f t="shared" si="27"/>
        <v>0</v>
      </c>
      <c r="Q43" s="49">
        <f t="shared" si="28"/>
        <v>0</v>
      </c>
      <c r="R43" s="50">
        <f t="shared" si="29"/>
        <v>0</v>
      </c>
      <c r="S43" s="47">
        <f t="shared" si="30"/>
        <v>0</v>
      </c>
      <c r="T43" s="163">
        <f t="shared" si="31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'DAY10'!H44</f>
        <v>0</v>
      </c>
      <c r="C44" s="48">
        <v>0</v>
      </c>
      <c r="D44" s="49">
        <v>0</v>
      </c>
      <c r="E44" s="50">
        <v>0</v>
      </c>
      <c r="F44" s="47">
        <v>0</v>
      </c>
      <c r="G44" s="163">
        <v>0</v>
      </c>
      <c r="H44" s="49">
        <f>+(Table113[[#This Row],[OPENING ]]+Table113[[#This Row],[RECEIPTS]]+Table113[[#This Row],[RETURNS]])-(Table113[[#This Row],[EXCHANGED]]+Table113[[#This Row],[SALES]]+Table113[[#This Row],[ISSUES]])</f>
        <v>0</v>
      </c>
      <c r="I44" s="48"/>
      <c r="J44" s="51">
        <f t="shared" si="0"/>
        <v>0</v>
      </c>
      <c r="K44" s="48">
        <f>+'DAY10'!K44+'DAY11'!C44</f>
        <v>0</v>
      </c>
      <c r="L44" s="49">
        <f>+'DAY10'!L44+'DAY11'!D44</f>
        <v>0</v>
      </c>
      <c r="M44" s="50">
        <f>+'DAY10'!M44+'DAY11'!E44</f>
        <v>0</v>
      </c>
      <c r="N44" s="47">
        <f>+'DAY10'!N44+'DAY11'!F44</f>
        <v>0</v>
      </c>
      <c r="O44" s="163">
        <f>+'DAY10'!O44+'DAY11'!G44</f>
        <v>0</v>
      </c>
      <c r="P44" s="48">
        <f t="shared" si="27"/>
        <v>0</v>
      </c>
      <c r="Q44" s="49">
        <f t="shared" si="28"/>
        <v>0</v>
      </c>
      <c r="R44" s="50">
        <f t="shared" si="29"/>
        <v>0</v>
      </c>
      <c r="S44" s="47">
        <f t="shared" si="30"/>
        <v>0</v>
      </c>
      <c r="T44" s="163">
        <f t="shared" si="31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'DAY10'!H45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163">
        <v>0</v>
      </c>
      <c r="H45" s="49">
        <f>+(Table113[[#This Row],[OPENING ]]+Table113[[#This Row],[RECEIPTS]]+Table113[[#This Row],[RETURNS]])-(Table113[[#This Row],[EXCHANGED]]+Table113[[#This Row],[SALES]]+Table113[[#This Row],[ISSUES]])</f>
        <v>320.29999999999995</v>
      </c>
      <c r="I45" s="48"/>
      <c r="J45" s="51">
        <f t="shared" si="0"/>
        <v>-320.29999999999995</v>
      </c>
      <c r="K45" s="48">
        <f>+'DAY10'!K45+'DAY11'!C45</f>
        <v>1034.9000000000001</v>
      </c>
      <c r="L45" s="49">
        <f>+'DAY10'!L45+'DAY11'!D45</f>
        <v>0</v>
      </c>
      <c r="M45" s="50">
        <f>+'DAY10'!M45+'DAY11'!E45</f>
        <v>0</v>
      </c>
      <c r="N45" s="47">
        <f>+'DAY10'!N45+'DAY11'!F45</f>
        <v>0</v>
      </c>
      <c r="O45" s="163">
        <f>+'DAY10'!O45+'DAY11'!G45</f>
        <v>795.90000000000009</v>
      </c>
      <c r="P45" s="48">
        <f t="shared" si="27"/>
        <v>94.081818181818193</v>
      </c>
      <c r="Q45" s="49">
        <f t="shared" si="28"/>
        <v>0</v>
      </c>
      <c r="R45" s="50">
        <f t="shared" si="29"/>
        <v>0</v>
      </c>
      <c r="S45" s="47">
        <f t="shared" si="30"/>
        <v>0</v>
      </c>
      <c r="T45" s="163">
        <f t="shared" si="31"/>
        <v>72.354545454545459</v>
      </c>
      <c r="U45" s="54">
        <f t="shared" si="1"/>
        <v>1.9244592527856672</v>
      </c>
    </row>
    <row r="46" spans="1:21" x14ac:dyDescent="0.25">
      <c r="A46" s="154" t="s">
        <v>111</v>
      </c>
      <c r="B46" s="47">
        <f>'DAY10'!H46</f>
        <v>122.2</v>
      </c>
      <c r="C46" s="48">
        <v>0</v>
      </c>
      <c r="D46" s="49">
        <v>0</v>
      </c>
      <c r="E46" s="50">
        <v>0</v>
      </c>
      <c r="F46" s="47">
        <v>0</v>
      </c>
      <c r="G46" s="163">
        <v>0</v>
      </c>
      <c r="H46" s="49">
        <f>+(Table113[[#This Row],[OPENING ]]+Table113[[#This Row],[RECEIPTS]]+Table113[[#This Row],[RETURNS]])-(Table113[[#This Row],[EXCHANGED]]+Table113[[#This Row],[SALES]]+Table113[[#This Row],[ISSUES]])</f>
        <v>122.2</v>
      </c>
      <c r="I46" s="48"/>
      <c r="J46" s="51">
        <f t="shared" si="0"/>
        <v>-122.2</v>
      </c>
      <c r="K46" s="48">
        <f>+'DAY10'!K46+'DAY11'!C46</f>
        <v>0</v>
      </c>
      <c r="L46" s="49">
        <f>+'DAY10'!L46+'DAY11'!D46</f>
        <v>0</v>
      </c>
      <c r="M46" s="50">
        <f>+'DAY10'!M46+'DAY11'!E46</f>
        <v>0</v>
      </c>
      <c r="N46" s="47">
        <f>+'DAY10'!N46+'DAY11'!F46</f>
        <v>0</v>
      </c>
      <c r="O46" s="163">
        <f>+'DAY10'!O46+'DAY11'!G46</f>
        <v>0</v>
      </c>
      <c r="P46" s="48">
        <f t="shared" si="27"/>
        <v>0</v>
      </c>
      <c r="Q46" s="49">
        <f t="shared" si="28"/>
        <v>0</v>
      </c>
      <c r="R46" s="50">
        <f t="shared" si="29"/>
        <v>0</v>
      </c>
      <c r="S46" s="47">
        <f t="shared" si="30"/>
        <v>0</v>
      </c>
      <c r="T46" s="163">
        <f t="shared" si="31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'DAY10'!H47</f>
        <v>0</v>
      </c>
      <c r="C47" s="48">
        <v>0</v>
      </c>
      <c r="D47" s="49">
        <v>0</v>
      </c>
      <c r="E47" s="50">
        <v>0</v>
      </c>
      <c r="F47" s="47">
        <v>0</v>
      </c>
      <c r="G47" s="163">
        <v>0</v>
      </c>
      <c r="H47" s="49">
        <f>+(Table113[[#This Row],[OPENING ]]+Table113[[#This Row],[RECEIPTS]]+Table113[[#This Row],[RETURNS]])-(Table113[[#This Row],[EXCHANGED]]+Table113[[#This Row],[SALES]]+Table113[[#This Row],[ISSUES]])</f>
        <v>0</v>
      </c>
      <c r="I47" s="48"/>
      <c r="J47" s="51">
        <f t="shared" si="0"/>
        <v>0</v>
      </c>
      <c r="K47" s="48">
        <f>+'DAY10'!K47+'DAY11'!C47</f>
        <v>0</v>
      </c>
      <c r="L47" s="49">
        <f>+'DAY10'!L47+'DAY11'!D47</f>
        <v>0</v>
      </c>
      <c r="M47" s="50">
        <f>+'DAY10'!M47+'DAY11'!E47</f>
        <v>0</v>
      </c>
      <c r="N47" s="47">
        <f>+'DAY10'!N47+'DAY11'!F47</f>
        <v>0</v>
      </c>
      <c r="O47" s="163">
        <f>+'DAY10'!O47+'DAY11'!G47</f>
        <v>0</v>
      </c>
      <c r="P47" s="48">
        <f t="shared" si="27"/>
        <v>0</v>
      </c>
      <c r="Q47" s="49">
        <f t="shared" si="28"/>
        <v>0</v>
      </c>
      <c r="R47" s="50">
        <f t="shared" si="29"/>
        <v>0</v>
      </c>
      <c r="S47" s="47">
        <f t="shared" si="30"/>
        <v>0</v>
      </c>
      <c r="T47" s="163">
        <f t="shared" si="31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'DAY10'!H48</f>
        <v>7</v>
      </c>
      <c r="C48" s="48">
        <v>0</v>
      </c>
      <c r="D48" s="49">
        <v>0</v>
      </c>
      <c r="E48" s="50">
        <v>0</v>
      </c>
      <c r="F48" s="47">
        <v>0</v>
      </c>
      <c r="G48" s="163">
        <v>0</v>
      </c>
      <c r="H48" s="49">
        <f>+(Table113[[#This Row],[OPENING ]]+Table113[[#This Row],[RECEIPTS]]+Table113[[#This Row],[RETURNS]])-(Table113[[#This Row],[EXCHANGED]]+Table113[[#This Row],[SALES]]+Table113[[#This Row],[ISSUES]])</f>
        <v>7</v>
      </c>
      <c r="I48" s="48"/>
      <c r="J48" s="51">
        <f t="shared" si="0"/>
        <v>-7</v>
      </c>
      <c r="K48" s="48">
        <f>+'DAY10'!K48+'DAY11'!C48</f>
        <v>0</v>
      </c>
      <c r="L48" s="49">
        <f>+'DAY10'!L48+'DAY11'!D48</f>
        <v>0</v>
      </c>
      <c r="M48" s="50">
        <f>+'DAY10'!M48+'DAY11'!E48</f>
        <v>0</v>
      </c>
      <c r="N48" s="47">
        <f>+'DAY10'!N48+'DAY11'!F48</f>
        <v>0</v>
      </c>
      <c r="O48" s="163">
        <f>+'DAY10'!O48+'DAY11'!G48</f>
        <v>0</v>
      </c>
      <c r="P48" s="48">
        <f t="shared" si="27"/>
        <v>0</v>
      </c>
      <c r="Q48" s="49">
        <f t="shared" si="28"/>
        <v>0</v>
      </c>
      <c r="R48" s="50">
        <f t="shared" si="29"/>
        <v>0</v>
      </c>
      <c r="S48" s="47">
        <f t="shared" si="30"/>
        <v>0</v>
      </c>
      <c r="T48" s="163">
        <f t="shared" si="31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'DAY10'!H49</f>
        <v>17.3</v>
      </c>
      <c r="C49" s="48">
        <v>0</v>
      </c>
      <c r="D49" s="49">
        <v>0</v>
      </c>
      <c r="E49" s="50">
        <v>0</v>
      </c>
      <c r="F49" s="47">
        <v>0</v>
      </c>
      <c r="G49" s="163">
        <v>0</v>
      </c>
      <c r="H49" s="49">
        <f>+(Table113[[#This Row],[OPENING ]]+Table113[[#This Row],[RECEIPTS]]+Table113[[#This Row],[RETURNS]])-(Table113[[#This Row],[EXCHANGED]]+Table113[[#This Row],[SALES]]+Table113[[#This Row],[ISSUES]])</f>
        <v>17.3</v>
      </c>
      <c r="I49" s="48"/>
      <c r="J49" s="51">
        <f t="shared" si="0"/>
        <v>-17.3</v>
      </c>
      <c r="K49" s="48">
        <f>+'DAY10'!K49+'DAY11'!C49</f>
        <v>0</v>
      </c>
      <c r="L49" s="49">
        <f>+'DAY10'!L49+'DAY11'!D49</f>
        <v>0</v>
      </c>
      <c r="M49" s="50">
        <f>+'DAY10'!M49+'DAY11'!E49</f>
        <v>0</v>
      </c>
      <c r="N49" s="47">
        <f>+'DAY10'!N49+'DAY11'!F49</f>
        <v>0</v>
      </c>
      <c r="O49" s="163">
        <f>+'DAY10'!O49+'DAY11'!G49</f>
        <v>0</v>
      </c>
      <c r="P49" s="48">
        <f t="shared" si="27"/>
        <v>0</v>
      </c>
      <c r="Q49" s="49">
        <f t="shared" si="28"/>
        <v>0</v>
      </c>
      <c r="R49" s="50">
        <f t="shared" si="29"/>
        <v>0</v>
      </c>
      <c r="S49" s="47">
        <f t="shared" si="30"/>
        <v>0</v>
      </c>
      <c r="T49" s="163">
        <f t="shared" si="31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'DAY10'!H50</f>
        <v>400.5</v>
      </c>
      <c r="C50" s="48">
        <v>0</v>
      </c>
      <c r="D50" s="49">
        <v>0</v>
      </c>
      <c r="E50" s="50">
        <v>0</v>
      </c>
      <c r="F50" s="47">
        <v>0</v>
      </c>
      <c r="G50" s="163">
        <v>0</v>
      </c>
      <c r="H50" s="49">
        <f>+(Table113[[#This Row],[OPENING ]]+Table113[[#This Row],[RECEIPTS]]+Table113[[#This Row],[RETURNS]])-(Table113[[#This Row],[EXCHANGED]]+Table113[[#This Row],[SALES]]+Table113[[#This Row],[ISSUES]])</f>
        <v>400.5</v>
      </c>
      <c r="I50" s="48"/>
      <c r="J50" s="51">
        <f t="shared" si="0"/>
        <v>-400.5</v>
      </c>
      <c r="K50" s="48">
        <f>+'DAY10'!K50+'DAY11'!C50</f>
        <v>0</v>
      </c>
      <c r="L50" s="49">
        <f>+'DAY10'!L50+'DAY11'!D50</f>
        <v>0</v>
      </c>
      <c r="M50" s="50">
        <f>+'DAY10'!M50+'DAY11'!E50</f>
        <v>0</v>
      </c>
      <c r="N50" s="47">
        <f>+'DAY10'!N50+'DAY11'!F50</f>
        <v>0</v>
      </c>
      <c r="O50" s="163">
        <f>+'DAY10'!O50+'DAY11'!G50</f>
        <v>140</v>
      </c>
      <c r="P50" s="48">
        <f t="shared" si="27"/>
        <v>0</v>
      </c>
      <c r="Q50" s="49">
        <f t="shared" si="28"/>
        <v>0</v>
      </c>
      <c r="R50" s="50">
        <f t="shared" si="29"/>
        <v>0</v>
      </c>
      <c r="S50" s="47">
        <f t="shared" si="30"/>
        <v>0</v>
      </c>
      <c r="T50" s="163">
        <f t="shared" si="31"/>
        <v>12.727272727272727</v>
      </c>
      <c r="U50" s="54">
        <f t="shared" si="1"/>
        <v>31.467857142857145</v>
      </c>
    </row>
    <row r="51" spans="1:21" x14ac:dyDescent="0.25">
      <c r="A51" s="154" t="s">
        <v>79</v>
      </c>
      <c r="B51" s="47">
        <f>'DAY10'!H51</f>
        <v>0</v>
      </c>
      <c r="C51" s="48">
        <v>0</v>
      </c>
      <c r="D51" s="49">
        <v>0</v>
      </c>
      <c r="E51" s="50">
        <v>0</v>
      </c>
      <c r="F51" s="47">
        <v>0</v>
      </c>
      <c r="G51" s="163">
        <v>0</v>
      </c>
      <c r="H51" s="49">
        <f>+(Table113[[#This Row],[OPENING ]]+Table113[[#This Row],[RECEIPTS]]+Table113[[#This Row],[RETURNS]])-(Table113[[#This Row],[EXCHANGED]]+Table113[[#This Row],[SALES]]+Table113[[#This Row],[ISSUES]])</f>
        <v>0</v>
      </c>
      <c r="I51" s="48"/>
      <c r="J51" s="51">
        <f t="shared" si="0"/>
        <v>0</v>
      </c>
      <c r="K51" s="48">
        <f>+'DAY10'!K51+'DAY11'!C51</f>
        <v>0</v>
      </c>
      <c r="L51" s="49">
        <f>+'DAY10'!L51+'DAY11'!D51</f>
        <v>0</v>
      </c>
      <c r="M51" s="50">
        <f>+'DAY10'!M51+'DAY11'!E51</f>
        <v>0</v>
      </c>
      <c r="N51" s="47">
        <f>+'DAY10'!N51+'DAY11'!F51</f>
        <v>0</v>
      </c>
      <c r="O51" s="163">
        <f>+'DAY10'!O51+'DAY11'!G51</f>
        <v>0</v>
      </c>
      <c r="P51" s="48">
        <f t="shared" si="27"/>
        <v>0</v>
      </c>
      <c r="Q51" s="49">
        <f t="shared" si="28"/>
        <v>0</v>
      </c>
      <c r="R51" s="50">
        <f t="shared" si="29"/>
        <v>0</v>
      </c>
      <c r="S51" s="47">
        <f t="shared" si="30"/>
        <v>0</v>
      </c>
      <c r="T51" s="163">
        <f t="shared" si="31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'DAY10'!H52</f>
        <v>0</v>
      </c>
      <c r="C52" s="48">
        <v>0</v>
      </c>
      <c r="D52" s="49">
        <v>0</v>
      </c>
      <c r="E52" s="50">
        <v>0</v>
      </c>
      <c r="F52" s="47">
        <v>0</v>
      </c>
      <c r="G52" s="163">
        <v>0</v>
      </c>
      <c r="H52" s="49">
        <f>+(Table113[[#This Row],[OPENING ]]+Table113[[#This Row],[RECEIPTS]]+Table113[[#This Row],[RETURNS]])-(Table113[[#This Row],[EXCHANGED]]+Table113[[#This Row],[SALES]]+Table113[[#This Row],[ISSUES]])</f>
        <v>0</v>
      </c>
      <c r="I52" s="48"/>
      <c r="J52" s="51">
        <f t="shared" si="0"/>
        <v>0</v>
      </c>
      <c r="K52" s="48">
        <f>+'DAY10'!K52+'DAY11'!C52</f>
        <v>0</v>
      </c>
      <c r="L52" s="49">
        <f>+'DAY10'!L52+'DAY11'!D52</f>
        <v>0</v>
      </c>
      <c r="M52" s="50">
        <f>+'DAY10'!M52+'DAY11'!E52</f>
        <v>0</v>
      </c>
      <c r="N52" s="47">
        <f>+'DAY10'!N52+'DAY11'!F52</f>
        <v>0</v>
      </c>
      <c r="O52" s="163">
        <f>+'DAY10'!O52+'DAY11'!G52</f>
        <v>0</v>
      </c>
      <c r="P52" s="48">
        <f t="shared" si="27"/>
        <v>0</v>
      </c>
      <c r="Q52" s="49">
        <f t="shared" si="28"/>
        <v>0</v>
      </c>
      <c r="R52" s="50">
        <f t="shared" si="29"/>
        <v>0</v>
      </c>
      <c r="S52" s="47">
        <f t="shared" si="30"/>
        <v>0</v>
      </c>
      <c r="T52" s="163">
        <f t="shared" si="31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'DAY10'!H53</f>
        <v>0</v>
      </c>
      <c r="C53" s="48">
        <v>0</v>
      </c>
      <c r="D53" s="49">
        <v>0</v>
      </c>
      <c r="E53" s="50">
        <v>0</v>
      </c>
      <c r="F53" s="47">
        <v>0</v>
      </c>
      <c r="G53" s="163">
        <v>0</v>
      </c>
      <c r="H53" s="49">
        <f>+(Table113[[#This Row],[OPENING ]]+Table113[[#This Row],[RECEIPTS]]+Table113[[#This Row],[RETURNS]])-(Table113[[#This Row],[EXCHANGED]]+Table113[[#This Row],[SALES]]+Table113[[#This Row],[ISSUES]])</f>
        <v>0</v>
      </c>
      <c r="I53" s="48"/>
      <c r="J53" s="51">
        <f>+I53-H53</f>
        <v>0</v>
      </c>
      <c r="K53" s="48">
        <f>+'DAY10'!K53+'DAY11'!C53</f>
        <v>0</v>
      </c>
      <c r="L53" s="49">
        <f>+'DAY10'!L53+'DAY11'!D53</f>
        <v>0</v>
      </c>
      <c r="M53" s="50">
        <f>+'DAY10'!M53+'DAY11'!E53</f>
        <v>0</v>
      </c>
      <c r="N53" s="47">
        <f>+'DAY10'!N53+'DAY11'!F53</f>
        <v>0</v>
      </c>
      <c r="O53" s="163">
        <f>+'DAY10'!O53+'DAY11'!G53</f>
        <v>0</v>
      </c>
      <c r="P53" s="48">
        <f t="shared" si="27"/>
        <v>0</v>
      </c>
      <c r="Q53" s="49">
        <f t="shared" si="28"/>
        <v>0</v>
      </c>
      <c r="R53" s="50">
        <f t="shared" si="29"/>
        <v>0</v>
      </c>
      <c r="S53" s="47">
        <f t="shared" si="30"/>
        <v>0</v>
      </c>
      <c r="T53" s="163">
        <f t="shared" si="31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'DAY10'!H54</f>
        <v>0</v>
      </c>
      <c r="C54" s="48">
        <v>0</v>
      </c>
      <c r="D54" s="49">
        <v>0</v>
      </c>
      <c r="E54" s="50">
        <v>0</v>
      </c>
      <c r="F54" s="47">
        <v>0</v>
      </c>
      <c r="G54" s="163">
        <v>0</v>
      </c>
      <c r="H54" s="49">
        <f>+(Table113[[#This Row],[OPENING ]]+Table113[[#This Row],[RECEIPTS]]+Table113[[#This Row],[RETURNS]])-(Table113[[#This Row],[EXCHANGED]]+Table113[[#This Row],[SALES]]+Table113[[#This Row],[ISSUES]])</f>
        <v>0</v>
      </c>
      <c r="I54" s="48"/>
      <c r="J54" s="51">
        <f>+I54-H54</f>
        <v>0</v>
      </c>
      <c r="K54" s="48">
        <f>+'DAY10'!K54+'DAY11'!C54</f>
        <v>0</v>
      </c>
      <c r="L54" s="49">
        <f>+'DAY10'!L54+'DAY11'!D54</f>
        <v>0</v>
      </c>
      <c r="M54" s="50">
        <f>+'DAY10'!M54+'DAY11'!E54</f>
        <v>0</v>
      </c>
      <c r="N54" s="47">
        <f>+'DAY10'!N54+'DAY11'!F54</f>
        <v>0</v>
      </c>
      <c r="O54" s="163">
        <f>+'DAY10'!O54+'DAY11'!G54</f>
        <v>0</v>
      </c>
      <c r="P54" s="48">
        <f t="shared" si="27"/>
        <v>0</v>
      </c>
      <c r="Q54" s="49">
        <f t="shared" si="28"/>
        <v>0</v>
      </c>
      <c r="R54" s="50">
        <f t="shared" si="29"/>
        <v>0</v>
      </c>
      <c r="S54" s="47">
        <f t="shared" si="30"/>
        <v>0</v>
      </c>
      <c r="T54" s="163">
        <f t="shared" si="31"/>
        <v>0</v>
      </c>
      <c r="U54" s="54">
        <f t="shared" si="1"/>
        <v>0</v>
      </c>
    </row>
    <row r="55" spans="1:21" x14ac:dyDescent="0.25">
      <c r="A55" s="154" t="s">
        <v>81</v>
      </c>
      <c r="B55" s="47">
        <f>'DAY10'!H55</f>
        <v>676.3</v>
      </c>
      <c r="C55" s="48">
        <v>0</v>
      </c>
      <c r="D55" s="49">
        <v>0</v>
      </c>
      <c r="E55" s="50">
        <v>0</v>
      </c>
      <c r="F55" s="47">
        <v>0</v>
      </c>
      <c r="G55" s="163">
        <v>0</v>
      </c>
      <c r="H55" s="49">
        <f>+(Table113[[#This Row],[OPENING ]]+Table113[[#This Row],[RECEIPTS]]+Table113[[#This Row],[RETURNS]])-(Table113[[#This Row],[EXCHANGED]]+Table113[[#This Row],[SALES]]+Table113[[#This Row],[ISSUES]])</f>
        <v>676.3</v>
      </c>
      <c r="I55" s="48"/>
      <c r="J55" s="51">
        <f>+I55-H55</f>
        <v>-676.3</v>
      </c>
      <c r="K55" s="48">
        <f>+'DAY10'!K55+'DAY11'!C55</f>
        <v>0</v>
      </c>
      <c r="L55" s="49">
        <f>+'DAY10'!L55+'DAY11'!D55</f>
        <v>0</v>
      </c>
      <c r="M55" s="50">
        <f>+'DAY10'!M55+'DAY11'!E55</f>
        <v>0</v>
      </c>
      <c r="N55" s="47">
        <f>+'DAY10'!N55+'DAY11'!F55</f>
        <v>0</v>
      </c>
      <c r="O55" s="163">
        <f>+'DAY10'!O55+'DAY11'!G55</f>
        <v>0</v>
      </c>
      <c r="P55" s="48">
        <f t="shared" si="27"/>
        <v>0</v>
      </c>
      <c r="Q55" s="49">
        <f t="shared" si="28"/>
        <v>0</v>
      </c>
      <c r="R55" s="50">
        <f t="shared" si="29"/>
        <v>0</v>
      </c>
      <c r="S55" s="47">
        <f t="shared" si="30"/>
        <v>0</v>
      </c>
      <c r="T55" s="163">
        <f t="shared" si="31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'DAY10'!H56</f>
        <v>0</v>
      </c>
      <c r="C56" s="48">
        <v>0</v>
      </c>
      <c r="D56" s="49">
        <v>0</v>
      </c>
      <c r="E56" s="50">
        <v>0</v>
      </c>
      <c r="F56" s="47">
        <v>0</v>
      </c>
      <c r="G56" s="163"/>
      <c r="H56" s="49">
        <f>+(Table113[[#This Row],[OPENING ]]+Table113[[#This Row],[RECEIPTS]]+Table113[[#This Row],[RETURNS]])-(Table113[[#This Row],[EXCHANGED]]+Table113[[#This Row],[SALES]]+Table113[[#This Row],[ISSUES]])</f>
        <v>0</v>
      </c>
      <c r="I56" s="48"/>
      <c r="J56" s="51">
        <f>+I56-H56</f>
        <v>0</v>
      </c>
      <c r="K56" s="48">
        <f>+'DAY10'!K56+'DAY11'!C56</f>
        <v>0</v>
      </c>
      <c r="L56" s="49">
        <f>+'DAY10'!L56+'DAY11'!D56</f>
        <v>0</v>
      </c>
      <c r="M56" s="50">
        <f>+'DAY10'!M56+'DAY11'!E56</f>
        <v>0</v>
      </c>
      <c r="N56" s="47">
        <f>+'DAY10'!N56+'DAY11'!F56</f>
        <v>0</v>
      </c>
      <c r="O56" s="163">
        <f>+'DAY10'!O56+'DAY11'!G56</f>
        <v>0</v>
      </c>
      <c r="P56" s="48">
        <f t="shared" si="27"/>
        <v>0</v>
      </c>
      <c r="Q56" s="49">
        <f t="shared" si="28"/>
        <v>0</v>
      </c>
      <c r="R56" s="50">
        <f t="shared" si="29"/>
        <v>0</v>
      </c>
      <c r="S56" s="47">
        <f t="shared" si="30"/>
        <v>0</v>
      </c>
      <c r="T56" s="163">
        <f t="shared" si="31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'DAY10'!H57</f>
        <v>0</v>
      </c>
      <c r="C57" s="73">
        <v>0</v>
      </c>
      <c r="D57" s="74">
        <v>0</v>
      </c>
      <c r="E57" s="75">
        <v>0</v>
      </c>
      <c r="F57" s="72">
        <v>0</v>
      </c>
      <c r="G57" s="170">
        <v>0</v>
      </c>
      <c r="H57" s="49">
        <f>+(Table113[[#This Row],[OPENING ]]+Table113[[#This Row],[RECEIPTS]]+Table113[[#This Row],[RETURNS]])-(Table113[[#This Row],[EXCHANGED]]+Table113[[#This Row],[SALES]]+Table113[[#This Row],[ISSUES]])</f>
        <v>0</v>
      </c>
      <c r="I57" s="48"/>
      <c r="J57" s="76">
        <f t="shared" si="0"/>
        <v>0</v>
      </c>
      <c r="K57" s="48">
        <f>+'DAY10'!K57+'DAY11'!C57</f>
        <v>0</v>
      </c>
      <c r="L57" s="49">
        <f>+'DAY10'!L57+'DAY11'!D57</f>
        <v>0</v>
      </c>
      <c r="M57" s="50">
        <f>+'DAY10'!M57+'DAY11'!E57</f>
        <v>0</v>
      </c>
      <c r="N57" s="47">
        <f>+'DAY10'!N57+'DAY11'!F57</f>
        <v>0</v>
      </c>
      <c r="O57" s="163">
        <f>+'DAY10'!O57+'DAY11'!G57</f>
        <v>0</v>
      </c>
      <c r="P57" s="48">
        <f t="shared" si="27"/>
        <v>0</v>
      </c>
      <c r="Q57" s="49">
        <f t="shared" si="28"/>
        <v>0</v>
      </c>
      <c r="R57" s="50">
        <f t="shared" si="29"/>
        <v>0</v>
      </c>
      <c r="S57" s="47">
        <f t="shared" si="30"/>
        <v>0</v>
      </c>
      <c r="T57" s="163">
        <f t="shared" si="31"/>
        <v>0</v>
      </c>
      <c r="U57" s="92">
        <f t="shared" si="1"/>
        <v>0</v>
      </c>
    </row>
    <row r="58" spans="1:21" x14ac:dyDescent="0.25">
      <c r="A58" s="154" t="s">
        <v>50</v>
      </c>
      <c r="B58" s="47">
        <f>'DAY10'!H58</f>
        <v>0</v>
      </c>
      <c r="C58" s="73">
        <v>0</v>
      </c>
      <c r="D58" s="74">
        <v>0</v>
      </c>
      <c r="E58" s="75">
        <v>0</v>
      </c>
      <c r="F58" s="72">
        <v>0</v>
      </c>
      <c r="G58" s="170">
        <v>0</v>
      </c>
      <c r="H58" s="49">
        <f>+(Table113[[#This Row],[OPENING ]]+Table113[[#This Row],[RECEIPTS]]+Table113[[#This Row],[RETURNS]])-(Table113[[#This Row],[EXCHANGED]]+Table113[[#This Row],[SALES]]+Table113[[#This Row],[ISSUES]])</f>
        <v>0</v>
      </c>
      <c r="I58" s="48"/>
      <c r="J58" s="76">
        <f t="shared" ref="J58:J72" si="32">+I58-H58</f>
        <v>0</v>
      </c>
      <c r="K58" s="48">
        <f>+'DAY10'!K58+'DAY11'!C58</f>
        <v>2052.5</v>
      </c>
      <c r="L58" s="49">
        <f>+'DAY10'!L58+'DAY11'!D58</f>
        <v>0</v>
      </c>
      <c r="M58" s="50">
        <f>+'DAY10'!M58+'DAY11'!E58</f>
        <v>0</v>
      </c>
      <c r="N58" s="47">
        <f>+'DAY10'!N58+'DAY11'!F58</f>
        <v>0</v>
      </c>
      <c r="O58" s="163">
        <f>+'DAY10'!O58+'DAY11'!G58</f>
        <v>237.7</v>
      </c>
      <c r="P58" s="48">
        <f t="shared" ref="P58:P72" si="33">+K58/11</f>
        <v>186.59090909090909</v>
      </c>
      <c r="Q58" s="49">
        <f t="shared" ref="Q58:Q72" si="34">+L58/11</f>
        <v>0</v>
      </c>
      <c r="R58" s="50">
        <f t="shared" ref="R58:R72" si="35">+M58/11</f>
        <v>0</v>
      </c>
      <c r="S58" s="47">
        <f t="shared" ref="S58:S72" si="36">+N58/11</f>
        <v>0</v>
      </c>
      <c r="T58" s="163">
        <f t="shared" ref="T58:T72" si="37">+O58/11</f>
        <v>21.609090909090909</v>
      </c>
      <c r="U58" s="92">
        <f t="shared" ref="U58:U72" si="38">IFERROR(+H58/(P58+Q58+R58+S58+T58),0)</f>
        <v>0</v>
      </c>
    </row>
    <row r="59" spans="1:21" x14ac:dyDescent="0.25">
      <c r="A59" s="154" t="s">
        <v>51</v>
      </c>
      <c r="B59" s="47">
        <f>'DAY10'!H59</f>
        <v>0</v>
      </c>
      <c r="C59" s="73">
        <v>0</v>
      </c>
      <c r="D59" s="74">
        <v>0</v>
      </c>
      <c r="E59" s="75">
        <v>0</v>
      </c>
      <c r="F59" s="72">
        <v>0</v>
      </c>
      <c r="G59" s="170">
        <v>0</v>
      </c>
      <c r="H59" s="49">
        <f>+(Table113[[#This Row],[OPENING ]]+Table113[[#This Row],[RECEIPTS]]+Table113[[#This Row],[RETURNS]])-(Table113[[#This Row],[EXCHANGED]]+Table113[[#This Row],[SALES]]+Table113[[#This Row],[ISSUES]])</f>
        <v>0</v>
      </c>
      <c r="I59" s="48"/>
      <c r="J59" s="76">
        <f t="shared" si="32"/>
        <v>0</v>
      </c>
      <c r="K59" s="48">
        <f>+'DAY10'!K59+'DAY11'!C59</f>
        <v>0</v>
      </c>
      <c r="L59" s="49">
        <f>+'DAY10'!L59+'DAY11'!D59</f>
        <v>0</v>
      </c>
      <c r="M59" s="50">
        <f>+'DAY10'!M59+'DAY11'!E59</f>
        <v>0</v>
      </c>
      <c r="N59" s="47">
        <f>+'DAY10'!N59+'DAY11'!F59</f>
        <v>0</v>
      </c>
      <c r="O59" s="163">
        <f>+'DAY10'!O59+'DAY11'!G59</f>
        <v>0</v>
      </c>
      <c r="P59" s="48">
        <f t="shared" si="33"/>
        <v>0</v>
      </c>
      <c r="Q59" s="49">
        <f t="shared" si="34"/>
        <v>0</v>
      </c>
      <c r="R59" s="50">
        <f t="shared" si="35"/>
        <v>0</v>
      </c>
      <c r="S59" s="47">
        <f t="shared" si="36"/>
        <v>0</v>
      </c>
      <c r="T59" s="163">
        <f t="shared" si="37"/>
        <v>0</v>
      </c>
      <c r="U59" s="92">
        <f t="shared" si="38"/>
        <v>0</v>
      </c>
    </row>
    <row r="60" spans="1:21" x14ac:dyDescent="0.25">
      <c r="A60" s="154" t="s">
        <v>52</v>
      </c>
      <c r="B60" s="47">
        <f>'DAY10'!H60</f>
        <v>0</v>
      </c>
      <c r="C60" s="73">
        <v>0</v>
      </c>
      <c r="D60" s="74">
        <v>0</v>
      </c>
      <c r="E60" s="75">
        <v>0</v>
      </c>
      <c r="F60" s="72">
        <v>0</v>
      </c>
      <c r="G60" s="170">
        <v>0</v>
      </c>
      <c r="H60" s="49">
        <f>+(Table113[[#This Row],[OPENING ]]+Table113[[#This Row],[RECEIPTS]]+Table113[[#This Row],[RETURNS]])-(Table113[[#This Row],[EXCHANGED]]+Table113[[#This Row],[SALES]]+Table113[[#This Row],[ISSUES]])</f>
        <v>0</v>
      </c>
      <c r="I60" s="48"/>
      <c r="J60" s="76">
        <f t="shared" si="32"/>
        <v>0</v>
      </c>
      <c r="K60" s="48">
        <f>+'DAY10'!K60+'DAY11'!C60</f>
        <v>0</v>
      </c>
      <c r="L60" s="49">
        <f>+'DAY10'!L60+'DAY11'!D60</f>
        <v>0</v>
      </c>
      <c r="M60" s="50">
        <f>+'DAY10'!M60+'DAY11'!E60</f>
        <v>0</v>
      </c>
      <c r="N60" s="47">
        <f>+'DAY10'!N60+'DAY11'!F60</f>
        <v>0</v>
      </c>
      <c r="O60" s="163">
        <f>+'DAY10'!O60+'DAY11'!G60</f>
        <v>0</v>
      </c>
      <c r="P60" s="48">
        <f t="shared" si="33"/>
        <v>0</v>
      </c>
      <c r="Q60" s="49">
        <f t="shared" si="34"/>
        <v>0</v>
      </c>
      <c r="R60" s="50">
        <f t="shared" si="35"/>
        <v>0</v>
      </c>
      <c r="S60" s="47">
        <f t="shared" si="36"/>
        <v>0</v>
      </c>
      <c r="T60" s="163">
        <f t="shared" si="37"/>
        <v>0</v>
      </c>
      <c r="U60" s="92">
        <f t="shared" si="38"/>
        <v>0</v>
      </c>
    </row>
    <row r="61" spans="1:21" x14ac:dyDescent="0.25">
      <c r="A61" s="154" t="s">
        <v>53</v>
      </c>
      <c r="B61" s="47">
        <f>'DAY10'!H61</f>
        <v>0</v>
      </c>
      <c r="C61" s="73">
        <v>0</v>
      </c>
      <c r="D61" s="74">
        <v>0</v>
      </c>
      <c r="E61" s="75">
        <v>0</v>
      </c>
      <c r="F61" s="72">
        <v>0</v>
      </c>
      <c r="G61" s="170">
        <v>0</v>
      </c>
      <c r="H61" s="49">
        <f>+(Table113[[#This Row],[OPENING ]]+Table113[[#This Row],[RECEIPTS]]+Table113[[#This Row],[RETURNS]])-(Table113[[#This Row],[EXCHANGED]]+Table113[[#This Row],[SALES]]+Table113[[#This Row],[ISSUES]])</f>
        <v>0</v>
      </c>
      <c r="I61" s="48"/>
      <c r="J61" s="76">
        <f t="shared" si="32"/>
        <v>0</v>
      </c>
      <c r="K61" s="48">
        <f>+'DAY10'!K61+'DAY11'!C61</f>
        <v>0</v>
      </c>
      <c r="L61" s="49">
        <f>+'DAY10'!L61+'DAY11'!D61</f>
        <v>0</v>
      </c>
      <c r="M61" s="50">
        <f>+'DAY10'!M61+'DAY11'!E61</f>
        <v>0</v>
      </c>
      <c r="N61" s="47">
        <f>+'DAY10'!N61+'DAY11'!F61</f>
        <v>0</v>
      </c>
      <c r="O61" s="163">
        <f>+'DAY10'!O61+'DAY11'!G61</f>
        <v>0</v>
      </c>
      <c r="P61" s="48">
        <f t="shared" si="33"/>
        <v>0</v>
      </c>
      <c r="Q61" s="49">
        <f t="shared" si="34"/>
        <v>0</v>
      </c>
      <c r="R61" s="50">
        <f t="shared" si="35"/>
        <v>0</v>
      </c>
      <c r="S61" s="47">
        <f t="shared" si="36"/>
        <v>0</v>
      </c>
      <c r="T61" s="163">
        <f t="shared" si="37"/>
        <v>0</v>
      </c>
      <c r="U61" s="92">
        <f t="shared" si="38"/>
        <v>0</v>
      </c>
    </row>
    <row r="62" spans="1:21" x14ac:dyDescent="0.25">
      <c r="A62" s="154" t="s">
        <v>54</v>
      </c>
      <c r="B62" s="47">
        <f>'DAY10'!H62</f>
        <v>0</v>
      </c>
      <c r="C62" s="73">
        <v>0</v>
      </c>
      <c r="D62" s="74">
        <v>0</v>
      </c>
      <c r="E62" s="75">
        <v>0</v>
      </c>
      <c r="F62" s="72">
        <v>0</v>
      </c>
      <c r="G62" s="170">
        <v>0</v>
      </c>
      <c r="H62" s="49">
        <f>+(Table113[[#This Row],[OPENING ]]+Table113[[#This Row],[RECEIPTS]]+Table113[[#This Row],[RETURNS]])-(Table113[[#This Row],[EXCHANGED]]+Table113[[#This Row],[SALES]]+Table113[[#This Row],[ISSUES]])</f>
        <v>0</v>
      </c>
      <c r="I62" s="48"/>
      <c r="J62" s="76">
        <f t="shared" si="32"/>
        <v>0</v>
      </c>
      <c r="K62" s="48">
        <f>+'DAY10'!K62+'DAY11'!C62</f>
        <v>0</v>
      </c>
      <c r="L62" s="49">
        <f>+'DAY10'!L62+'DAY11'!D62</f>
        <v>0</v>
      </c>
      <c r="M62" s="50">
        <f>+'DAY10'!M62+'DAY11'!E62</f>
        <v>0</v>
      </c>
      <c r="N62" s="47">
        <f>+'DAY10'!N62+'DAY11'!F62</f>
        <v>0</v>
      </c>
      <c r="O62" s="163">
        <f>+'DAY10'!O62+'DAY11'!G62</f>
        <v>0</v>
      </c>
      <c r="P62" s="48">
        <f t="shared" si="33"/>
        <v>0</v>
      </c>
      <c r="Q62" s="49">
        <f t="shared" si="34"/>
        <v>0</v>
      </c>
      <c r="R62" s="50">
        <f t="shared" si="35"/>
        <v>0</v>
      </c>
      <c r="S62" s="47">
        <f t="shared" si="36"/>
        <v>0</v>
      </c>
      <c r="T62" s="163">
        <f t="shared" si="37"/>
        <v>0</v>
      </c>
      <c r="U62" s="92">
        <f t="shared" si="38"/>
        <v>0</v>
      </c>
    </row>
    <row r="63" spans="1:21" x14ac:dyDescent="0.25">
      <c r="A63" s="154" t="s">
        <v>109</v>
      </c>
      <c r="B63" s="47">
        <f>'DAY10'!H63</f>
        <v>0</v>
      </c>
      <c r="C63" s="73">
        <v>0</v>
      </c>
      <c r="D63" s="74">
        <v>0</v>
      </c>
      <c r="E63" s="75">
        <v>0</v>
      </c>
      <c r="F63" s="72">
        <v>0</v>
      </c>
      <c r="G63" s="170">
        <v>0</v>
      </c>
      <c r="H63" s="49">
        <f>+(Table113[[#This Row],[OPENING ]]+Table113[[#This Row],[RECEIPTS]]+Table113[[#This Row],[RETURNS]])-(Table113[[#This Row],[EXCHANGED]]+Table113[[#This Row],[SALES]]+Table113[[#This Row],[ISSUES]])</f>
        <v>0</v>
      </c>
      <c r="I63" s="48"/>
      <c r="J63" s="76">
        <f t="shared" si="32"/>
        <v>0</v>
      </c>
      <c r="K63" s="48">
        <f>+'DAY10'!K63+'DAY11'!C63</f>
        <v>0</v>
      </c>
      <c r="L63" s="49">
        <f>+'DAY10'!L63+'DAY11'!D63</f>
        <v>0</v>
      </c>
      <c r="M63" s="50">
        <f>+'DAY10'!M63+'DAY11'!E63</f>
        <v>0</v>
      </c>
      <c r="N63" s="47">
        <f>+'DAY10'!N63+'DAY11'!F63</f>
        <v>0</v>
      </c>
      <c r="O63" s="163">
        <f>+'DAY10'!O63+'DAY11'!G63</f>
        <v>0</v>
      </c>
      <c r="P63" s="48">
        <f t="shared" si="33"/>
        <v>0</v>
      </c>
      <c r="Q63" s="49">
        <f t="shared" si="34"/>
        <v>0</v>
      </c>
      <c r="R63" s="50">
        <f t="shared" si="35"/>
        <v>0</v>
      </c>
      <c r="S63" s="47">
        <f t="shared" si="36"/>
        <v>0</v>
      </c>
      <c r="T63" s="163">
        <f t="shared" si="37"/>
        <v>0</v>
      </c>
      <c r="U63" s="92">
        <f t="shared" si="38"/>
        <v>0</v>
      </c>
    </row>
    <row r="64" spans="1:21" x14ac:dyDescent="0.25">
      <c r="A64" s="154" t="s">
        <v>112</v>
      </c>
      <c r="B64" s="47">
        <f>'DAY10'!H64</f>
        <v>0</v>
      </c>
      <c r="C64" s="73">
        <v>0</v>
      </c>
      <c r="D64" s="74">
        <v>0</v>
      </c>
      <c r="E64" s="75">
        <v>0</v>
      </c>
      <c r="F64" s="72">
        <v>0</v>
      </c>
      <c r="G64" s="170">
        <v>0</v>
      </c>
      <c r="H64" s="49">
        <f>+(Table113[[#This Row],[OPENING ]]+Table113[[#This Row],[RECEIPTS]]+Table113[[#This Row],[RETURNS]])-(Table113[[#This Row],[EXCHANGED]]+Table113[[#This Row],[SALES]]+Table113[[#This Row],[ISSUES]])</f>
        <v>0</v>
      </c>
      <c r="I64" s="48"/>
      <c r="J64" s="76">
        <f t="shared" si="32"/>
        <v>0</v>
      </c>
      <c r="K64" s="48">
        <f>+'DAY10'!K64+'DAY11'!C64</f>
        <v>0</v>
      </c>
      <c r="L64" s="49">
        <f>+'DAY10'!L64+'DAY11'!D64</f>
        <v>0</v>
      </c>
      <c r="M64" s="50">
        <f>+'DAY10'!M64+'DAY11'!E64</f>
        <v>0</v>
      </c>
      <c r="N64" s="47">
        <f>+'DAY10'!N64+'DAY11'!F64</f>
        <v>0</v>
      </c>
      <c r="O64" s="163">
        <f>+'DAY10'!O64+'DAY11'!G64</f>
        <v>0</v>
      </c>
      <c r="P64" s="48">
        <f t="shared" si="33"/>
        <v>0</v>
      </c>
      <c r="Q64" s="49">
        <f t="shared" si="34"/>
        <v>0</v>
      </c>
      <c r="R64" s="50">
        <f t="shared" si="35"/>
        <v>0</v>
      </c>
      <c r="S64" s="47">
        <f t="shared" si="36"/>
        <v>0</v>
      </c>
      <c r="T64" s="163">
        <f t="shared" si="37"/>
        <v>0</v>
      </c>
      <c r="U64" s="92">
        <f t="shared" si="38"/>
        <v>0</v>
      </c>
    </row>
    <row r="65" spans="1:21" x14ac:dyDescent="0.25">
      <c r="A65" s="154" t="s">
        <v>115</v>
      </c>
      <c r="B65" s="47">
        <f>'DAY10'!H65</f>
        <v>0</v>
      </c>
      <c r="C65" s="73">
        <v>0</v>
      </c>
      <c r="D65" s="74">
        <v>0</v>
      </c>
      <c r="E65" s="75">
        <v>0</v>
      </c>
      <c r="F65" s="72">
        <v>0</v>
      </c>
      <c r="G65" s="170">
        <v>0</v>
      </c>
      <c r="H65" s="49">
        <f>+(Table113[[#This Row],[OPENING ]]+Table113[[#This Row],[RECEIPTS]]+Table113[[#This Row],[RETURNS]])-(Table113[[#This Row],[EXCHANGED]]+Table113[[#This Row],[SALES]]+Table113[[#This Row],[ISSUES]])</f>
        <v>0</v>
      </c>
      <c r="I65" s="48"/>
      <c r="J65" s="76">
        <f t="shared" si="32"/>
        <v>0</v>
      </c>
      <c r="K65" s="48">
        <f>+'DAY10'!K65+'DAY11'!C65</f>
        <v>0</v>
      </c>
      <c r="L65" s="49">
        <f>+'DAY10'!L65+'DAY11'!D65</f>
        <v>0</v>
      </c>
      <c r="M65" s="50">
        <f>+'DAY10'!M65+'DAY11'!E65</f>
        <v>0</v>
      </c>
      <c r="N65" s="47">
        <f>+'DAY10'!N65+'DAY11'!F65</f>
        <v>0</v>
      </c>
      <c r="O65" s="163">
        <f>+'DAY10'!O65+'DAY11'!G65</f>
        <v>0</v>
      </c>
      <c r="P65" s="48">
        <f t="shared" si="33"/>
        <v>0</v>
      </c>
      <c r="Q65" s="49">
        <f t="shared" si="34"/>
        <v>0</v>
      </c>
      <c r="R65" s="50">
        <f t="shared" si="35"/>
        <v>0</v>
      </c>
      <c r="S65" s="47">
        <f t="shared" si="36"/>
        <v>0</v>
      </c>
      <c r="T65" s="163">
        <f t="shared" si="37"/>
        <v>0</v>
      </c>
      <c r="U65" s="92">
        <f t="shared" si="38"/>
        <v>0</v>
      </c>
    </row>
    <row r="66" spans="1:21" x14ac:dyDescent="0.25">
      <c r="A66" s="154" t="s">
        <v>116</v>
      </c>
      <c r="B66" s="47">
        <f>'DAY10'!H66</f>
        <v>2006.84</v>
      </c>
      <c r="C66" s="73">
        <v>0</v>
      </c>
      <c r="D66" s="74">
        <v>0</v>
      </c>
      <c r="E66" s="75">
        <v>0</v>
      </c>
      <c r="F66" s="72">
        <v>0</v>
      </c>
      <c r="G66" s="170">
        <v>0</v>
      </c>
      <c r="H66" s="49">
        <f>+(Table113[[#This Row],[OPENING ]]+Table113[[#This Row],[RECEIPTS]]+Table113[[#This Row],[RETURNS]])-(Table113[[#This Row],[EXCHANGED]]+Table113[[#This Row],[SALES]]+Table113[[#This Row],[ISSUES]])</f>
        <v>2006.84</v>
      </c>
      <c r="I66" s="48"/>
      <c r="J66" s="76">
        <f t="shared" si="32"/>
        <v>-2006.84</v>
      </c>
      <c r="K66" s="48">
        <f>+'DAY10'!K66+'DAY11'!C66</f>
        <v>0</v>
      </c>
      <c r="L66" s="49">
        <f>+'DAY10'!L66+'DAY11'!D66</f>
        <v>0</v>
      </c>
      <c r="M66" s="50">
        <f>+'DAY10'!M66+'DAY11'!E66</f>
        <v>0</v>
      </c>
      <c r="N66" s="47">
        <f>+'DAY10'!N66+'DAY11'!F66</f>
        <v>0</v>
      </c>
      <c r="O66" s="163">
        <f>+'DAY10'!O66+'DAY11'!G66</f>
        <v>0</v>
      </c>
      <c r="P66" s="48">
        <f t="shared" si="33"/>
        <v>0</v>
      </c>
      <c r="Q66" s="49">
        <f t="shared" si="34"/>
        <v>0</v>
      </c>
      <c r="R66" s="50">
        <f t="shared" si="35"/>
        <v>0</v>
      </c>
      <c r="S66" s="47">
        <f t="shared" si="36"/>
        <v>0</v>
      </c>
      <c r="T66" s="163">
        <f t="shared" si="37"/>
        <v>0</v>
      </c>
      <c r="U66" s="92">
        <f t="shared" si="38"/>
        <v>0</v>
      </c>
    </row>
    <row r="67" spans="1:21" x14ac:dyDescent="0.25">
      <c r="A67" s="154" t="s">
        <v>121</v>
      </c>
      <c r="B67" s="47">
        <f>'DAY10'!H67</f>
        <v>0</v>
      </c>
      <c r="C67" s="73">
        <v>0</v>
      </c>
      <c r="D67" s="74">
        <v>0</v>
      </c>
      <c r="E67" s="75">
        <v>0</v>
      </c>
      <c r="F67" s="72">
        <v>0</v>
      </c>
      <c r="G67" s="170">
        <v>0</v>
      </c>
      <c r="H67" s="49">
        <f>+(Table113[[#This Row],[OPENING ]]+Table113[[#This Row],[RECEIPTS]]+Table113[[#This Row],[RETURNS]])-(Table113[[#This Row],[EXCHANGED]]+Table113[[#This Row],[SALES]]+Table113[[#This Row],[ISSUES]])</f>
        <v>0</v>
      </c>
      <c r="I67" s="48"/>
      <c r="J67" s="76">
        <f t="shared" si="32"/>
        <v>0</v>
      </c>
      <c r="K67" s="48">
        <f>+'DAY10'!K67+'DAY11'!C67</f>
        <v>0</v>
      </c>
      <c r="L67" s="49">
        <f>+'DAY10'!L67+'DAY11'!D67</f>
        <v>0</v>
      </c>
      <c r="M67" s="50">
        <f>+'DAY10'!M67+'DAY11'!E67</f>
        <v>0</v>
      </c>
      <c r="N67" s="47">
        <f>+'DAY10'!N67+'DAY11'!F67</f>
        <v>0</v>
      </c>
      <c r="O67" s="163">
        <f>+'DAY10'!O67+'DAY11'!G67</f>
        <v>0</v>
      </c>
      <c r="P67" s="48">
        <f t="shared" si="33"/>
        <v>0</v>
      </c>
      <c r="Q67" s="49">
        <f t="shared" si="34"/>
        <v>0</v>
      </c>
      <c r="R67" s="50">
        <f t="shared" si="35"/>
        <v>0</v>
      </c>
      <c r="S67" s="47">
        <f t="shared" si="36"/>
        <v>0</v>
      </c>
      <c r="T67" s="163">
        <f t="shared" si="37"/>
        <v>0</v>
      </c>
      <c r="U67" s="92">
        <f t="shared" si="38"/>
        <v>0</v>
      </c>
    </row>
    <row r="68" spans="1:21" x14ac:dyDescent="0.25">
      <c r="A68" s="154" t="s">
        <v>120</v>
      </c>
      <c r="B68" s="47">
        <f>'DAY10'!H68</f>
        <v>150.30000000000001</v>
      </c>
      <c r="C68" s="73">
        <v>0</v>
      </c>
      <c r="D68" s="74">
        <v>0</v>
      </c>
      <c r="E68" s="75">
        <v>0</v>
      </c>
      <c r="F68" s="72">
        <v>0</v>
      </c>
      <c r="G68" s="170">
        <v>0</v>
      </c>
      <c r="H68" s="49">
        <f>+(Table113[[#This Row],[OPENING ]]+Table113[[#This Row],[RECEIPTS]]+Table113[[#This Row],[RETURNS]])-(Table113[[#This Row],[EXCHANGED]]+Table113[[#This Row],[SALES]]+Table113[[#This Row],[ISSUES]])</f>
        <v>150.30000000000001</v>
      </c>
      <c r="I68" s="48"/>
      <c r="J68" s="76">
        <f t="shared" si="32"/>
        <v>-150.30000000000001</v>
      </c>
      <c r="K68" s="48">
        <f>+'DAY10'!K68+'DAY11'!C68</f>
        <v>0</v>
      </c>
      <c r="L68" s="49">
        <f>+'DAY10'!L68+'DAY11'!D68</f>
        <v>0</v>
      </c>
      <c r="M68" s="50">
        <f>+'DAY10'!M68+'DAY11'!E68</f>
        <v>0</v>
      </c>
      <c r="N68" s="47">
        <f>+'DAY10'!N68+'DAY11'!F68</f>
        <v>0</v>
      </c>
      <c r="O68" s="163">
        <f>+'DAY10'!O68+'DAY11'!G68</f>
        <v>0</v>
      </c>
      <c r="P68" s="48">
        <f t="shared" si="33"/>
        <v>0</v>
      </c>
      <c r="Q68" s="49">
        <f t="shared" si="34"/>
        <v>0</v>
      </c>
      <c r="R68" s="50">
        <f t="shared" si="35"/>
        <v>0</v>
      </c>
      <c r="S68" s="47">
        <f t="shared" si="36"/>
        <v>0</v>
      </c>
      <c r="T68" s="163">
        <f t="shared" si="37"/>
        <v>0</v>
      </c>
      <c r="U68" s="92">
        <f t="shared" si="38"/>
        <v>0</v>
      </c>
    </row>
    <row r="69" spans="1:21" x14ac:dyDescent="0.25">
      <c r="A69" s="154" t="s">
        <v>122</v>
      </c>
      <c r="B69" s="47">
        <f>'DAY10'!H69</f>
        <v>92.500000000000142</v>
      </c>
      <c r="C69" s="73"/>
      <c r="D69" s="74">
        <v>0</v>
      </c>
      <c r="E69" s="75">
        <v>0</v>
      </c>
      <c r="F69" s="72">
        <v>0</v>
      </c>
      <c r="G69" s="170"/>
      <c r="H69" s="49">
        <f>+(Table113[[#This Row],[OPENING ]]+Table113[[#This Row],[RECEIPTS]]+Table113[[#This Row],[RETURNS]])-(Table113[[#This Row],[EXCHANGED]]+Table113[[#This Row],[SALES]]+Table113[[#This Row],[ISSUES]])</f>
        <v>92.500000000000142</v>
      </c>
      <c r="I69" s="48"/>
      <c r="J69" s="76">
        <f t="shared" si="32"/>
        <v>-92.500000000000142</v>
      </c>
      <c r="K69" s="48">
        <f>+'DAY10'!K69+'DAY11'!C69</f>
        <v>0</v>
      </c>
      <c r="L69" s="49">
        <f>+'DAY10'!L69+'DAY11'!D69</f>
        <v>138.30000000000001</v>
      </c>
      <c r="M69" s="50">
        <f>+'DAY10'!M69+'DAY11'!E69</f>
        <v>0</v>
      </c>
      <c r="N69" s="47">
        <f>+'DAY10'!N69+'DAY11'!F69</f>
        <v>0</v>
      </c>
      <c r="O69" s="163">
        <f>+'DAY10'!O69+'DAY11'!G69</f>
        <v>1063.4000000000001</v>
      </c>
      <c r="P69" s="48">
        <f t="shared" si="33"/>
        <v>0</v>
      </c>
      <c r="Q69" s="49">
        <f t="shared" si="34"/>
        <v>12.572727272727274</v>
      </c>
      <c r="R69" s="50">
        <f t="shared" si="35"/>
        <v>0</v>
      </c>
      <c r="S69" s="47">
        <f t="shared" si="36"/>
        <v>0</v>
      </c>
      <c r="T69" s="163">
        <f t="shared" si="37"/>
        <v>96.672727272727286</v>
      </c>
      <c r="U69" s="92">
        <f t="shared" si="38"/>
        <v>0.84671715070317166</v>
      </c>
    </row>
    <row r="70" spans="1:21" x14ac:dyDescent="0.25">
      <c r="A70" s="53"/>
      <c r="B70" s="47">
        <f>'DAY10'!H70</f>
        <v>0</v>
      </c>
      <c r="C70" s="73">
        <v>0</v>
      </c>
      <c r="D70" s="74">
        <v>0</v>
      </c>
      <c r="E70" s="75">
        <v>0</v>
      </c>
      <c r="F70" s="72">
        <v>0</v>
      </c>
      <c r="G70" s="170">
        <v>0</v>
      </c>
      <c r="H70" s="49">
        <f>+(Table113[[#This Row],[OPENING ]]+Table113[[#This Row],[RECEIPTS]]+Table113[[#This Row],[RETURNS]])-(Table113[[#This Row],[EXCHANGED]]+Table113[[#This Row],[SALES]]+Table113[[#This Row],[ISSUES]])</f>
        <v>0</v>
      </c>
      <c r="I70" s="48"/>
      <c r="J70" s="76">
        <f t="shared" si="32"/>
        <v>0</v>
      </c>
      <c r="K70" s="48">
        <f>+'DAY10'!K70+'DAY11'!C70</f>
        <v>0</v>
      </c>
      <c r="L70" s="49">
        <f>+'DAY10'!L70+'DAY11'!D70</f>
        <v>0</v>
      </c>
      <c r="M70" s="50">
        <f>+'DAY10'!M70+'DAY11'!E70</f>
        <v>0</v>
      </c>
      <c r="N70" s="47">
        <f>+'DAY10'!N70+'DAY11'!F70</f>
        <v>0</v>
      </c>
      <c r="O70" s="163">
        <f>+'DAY10'!O70+'DAY11'!G70</f>
        <v>0</v>
      </c>
      <c r="P70" s="48">
        <f t="shared" si="33"/>
        <v>0</v>
      </c>
      <c r="Q70" s="49">
        <f t="shared" si="34"/>
        <v>0</v>
      </c>
      <c r="R70" s="50">
        <f t="shared" si="35"/>
        <v>0</v>
      </c>
      <c r="S70" s="47">
        <f t="shared" si="36"/>
        <v>0</v>
      </c>
      <c r="T70" s="163">
        <f t="shared" si="37"/>
        <v>0</v>
      </c>
      <c r="U70" s="92">
        <f t="shared" si="38"/>
        <v>0</v>
      </c>
    </row>
    <row r="71" spans="1:21" x14ac:dyDescent="0.25">
      <c r="A71" s="53"/>
      <c r="B71" s="47">
        <f>'DAY10'!H71</f>
        <v>187.6</v>
      </c>
      <c r="C71" s="73">
        <v>0</v>
      </c>
      <c r="D71" s="74">
        <v>0</v>
      </c>
      <c r="E71" s="75">
        <v>0</v>
      </c>
      <c r="F71" s="72">
        <v>0</v>
      </c>
      <c r="G71" s="170">
        <v>0</v>
      </c>
      <c r="H71" s="49">
        <f>+(Table113[[#This Row],[OPENING ]]+Table113[[#This Row],[RECEIPTS]]+Table113[[#This Row],[RETURNS]])-(Table113[[#This Row],[EXCHANGED]]+Table113[[#This Row],[SALES]]+Table113[[#This Row],[ISSUES]])</f>
        <v>187.6</v>
      </c>
      <c r="I71" s="48"/>
      <c r="J71" s="76">
        <f t="shared" si="32"/>
        <v>-187.6</v>
      </c>
      <c r="K71" s="48">
        <f>+'DAY10'!K71+'DAY11'!C71</f>
        <v>0</v>
      </c>
      <c r="L71" s="49">
        <f>+'DAY10'!L71+'DAY11'!D71</f>
        <v>0</v>
      </c>
      <c r="M71" s="50">
        <f>+'DAY10'!M71+'DAY11'!E71</f>
        <v>0</v>
      </c>
      <c r="N71" s="47">
        <f>+'DAY10'!N71+'DAY11'!F71</f>
        <v>0</v>
      </c>
      <c r="O71" s="163">
        <f>+'DAY10'!O71+'DAY11'!G71</f>
        <v>0</v>
      </c>
      <c r="P71" s="48">
        <f t="shared" si="33"/>
        <v>0</v>
      </c>
      <c r="Q71" s="49">
        <f t="shared" si="34"/>
        <v>0</v>
      </c>
      <c r="R71" s="50">
        <f t="shared" si="35"/>
        <v>0</v>
      </c>
      <c r="S71" s="47">
        <f t="shared" si="36"/>
        <v>0</v>
      </c>
      <c r="T71" s="163">
        <f t="shared" si="37"/>
        <v>0</v>
      </c>
      <c r="U71" s="92">
        <f t="shared" si="38"/>
        <v>0</v>
      </c>
    </row>
    <row r="72" spans="1:21" ht="15.75" thickBot="1" x14ac:dyDescent="0.3">
      <c r="A72" s="53"/>
      <c r="B72" s="47">
        <f>'DAY10'!H72</f>
        <v>1809</v>
      </c>
      <c r="C72" s="73">
        <v>0</v>
      </c>
      <c r="D72" s="74">
        <v>0</v>
      </c>
      <c r="E72" s="75">
        <v>0</v>
      </c>
      <c r="F72" s="72">
        <v>0</v>
      </c>
      <c r="G72" s="170">
        <v>0</v>
      </c>
      <c r="H72" s="49">
        <f>+(Table113[[#This Row],[OPENING ]]+Table113[[#This Row],[RECEIPTS]]+Table113[[#This Row],[RETURNS]])-(Table113[[#This Row],[EXCHANGED]]+Table113[[#This Row],[SALES]]+Table113[[#This Row],[ISSUES]])</f>
        <v>1809</v>
      </c>
      <c r="I72" s="48"/>
      <c r="J72" s="76">
        <f t="shared" si="32"/>
        <v>-1809</v>
      </c>
      <c r="K72" s="48">
        <f>+'DAY10'!K72+'DAY11'!C72</f>
        <v>0</v>
      </c>
      <c r="L72" s="49">
        <f>+'DAY10'!L72+'DAY11'!D72</f>
        <v>79</v>
      </c>
      <c r="M72" s="50">
        <f>+'DAY10'!M72+'DAY11'!E72</f>
        <v>0</v>
      </c>
      <c r="N72" s="47">
        <f>+'DAY10'!N72+'DAY11'!F72</f>
        <v>0</v>
      </c>
      <c r="O72" s="163">
        <f>+'DAY10'!O72+'DAY11'!G72</f>
        <v>0</v>
      </c>
      <c r="P72" s="48">
        <f t="shared" si="33"/>
        <v>0</v>
      </c>
      <c r="Q72" s="49">
        <f t="shared" si="34"/>
        <v>7.1818181818181817</v>
      </c>
      <c r="R72" s="50">
        <f t="shared" si="35"/>
        <v>0</v>
      </c>
      <c r="S72" s="47">
        <f t="shared" si="36"/>
        <v>0</v>
      </c>
      <c r="T72" s="163">
        <f t="shared" si="37"/>
        <v>0</v>
      </c>
      <c r="U72" s="92">
        <f t="shared" si="38"/>
        <v>251.8860759493671</v>
      </c>
    </row>
    <row r="73" spans="1:21" ht="17.25" thickBot="1" x14ac:dyDescent="0.35">
      <c r="A73" s="85" t="s">
        <v>37</v>
      </c>
      <c r="B73" s="86">
        <f>SUM(B41:B72)</f>
        <v>6798.0400000000009</v>
      </c>
      <c r="C73" s="87">
        <f t="shared" ref="C73:U73" si="39">SUM(C41:C72)</f>
        <v>0</v>
      </c>
      <c r="D73" s="88">
        <f t="shared" si="39"/>
        <v>0</v>
      </c>
      <c r="E73" s="89">
        <f t="shared" si="39"/>
        <v>0</v>
      </c>
      <c r="F73" s="86">
        <f t="shared" si="39"/>
        <v>0</v>
      </c>
      <c r="G73" s="164">
        <f t="shared" si="39"/>
        <v>0</v>
      </c>
      <c r="H73" s="88">
        <f t="shared" si="39"/>
        <v>6798.0400000000009</v>
      </c>
      <c r="I73" s="87">
        <f t="shared" si="39"/>
        <v>0</v>
      </c>
      <c r="J73" s="90">
        <f t="shared" si="39"/>
        <v>-6798.0400000000009</v>
      </c>
      <c r="K73" s="87">
        <f t="shared" si="39"/>
        <v>3087.4</v>
      </c>
      <c r="L73" s="88">
        <f t="shared" si="39"/>
        <v>217.3</v>
      </c>
      <c r="M73" s="89">
        <f t="shared" si="39"/>
        <v>0</v>
      </c>
      <c r="N73" s="86">
        <f t="shared" si="39"/>
        <v>0</v>
      </c>
      <c r="O73" s="164">
        <f t="shared" si="39"/>
        <v>2237</v>
      </c>
      <c r="P73" s="87">
        <f t="shared" si="39"/>
        <v>280.67272727272729</v>
      </c>
      <c r="Q73" s="88">
        <f t="shared" si="39"/>
        <v>19.754545454545458</v>
      </c>
      <c r="R73" s="89">
        <f t="shared" si="39"/>
        <v>0</v>
      </c>
      <c r="S73" s="86">
        <f t="shared" si="39"/>
        <v>0</v>
      </c>
      <c r="T73" s="164">
        <f t="shared" si="39"/>
        <v>203.36363636363637</v>
      </c>
      <c r="U73" s="89">
        <f t="shared" si="39"/>
        <v>286.1251094957131</v>
      </c>
    </row>
    <row r="74" spans="1:21" ht="15.75" x14ac:dyDescent="0.3">
      <c r="A74" s="78"/>
      <c r="B74" s="93"/>
      <c r="C74" s="56"/>
      <c r="D74" s="62"/>
      <c r="E74" s="63"/>
      <c r="F74" s="60"/>
      <c r="G74" s="169"/>
      <c r="H74" s="94"/>
      <c r="I74" s="56"/>
      <c r="J74" s="95"/>
      <c r="K74" s="56"/>
      <c r="L74" s="62"/>
      <c r="M74" s="63"/>
      <c r="N74" s="60"/>
      <c r="O74" s="166"/>
      <c r="P74" s="61"/>
      <c r="Q74" s="62"/>
      <c r="R74" s="63"/>
      <c r="S74" s="60"/>
      <c r="T74" s="169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163"/>
      <c r="H75" s="49"/>
      <c r="I75" s="48"/>
      <c r="J75" s="51"/>
      <c r="K75" s="48"/>
      <c r="L75" s="49"/>
      <c r="M75" s="50"/>
      <c r="N75" s="47"/>
      <c r="O75" s="163"/>
      <c r="P75" s="48"/>
      <c r="Q75" s="49"/>
      <c r="R75" s="50"/>
      <c r="S75" s="47"/>
      <c r="T75" s="163"/>
      <c r="U75" s="50"/>
    </row>
    <row r="76" spans="1:21" x14ac:dyDescent="0.25">
      <c r="A76" s="152" t="s">
        <v>44</v>
      </c>
      <c r="B76" s="47">
        <f>'DAY10'!H76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163">
        <v>0</v>
      </c>
      <c r="H76" s="49">
        <f>+(Table113[[#This Row],[OPENING ]]+Table113[[#This Row],[RECEIPTS]]+Table113[[#This Row],[RETURNS]])-(Table113[[#This Row],[EXCHANGED]]+Table113[[#This Row],[SALES]]+Table113[[#This Row],[ISSUES]])</f>
        <v>1267.3399999999999</v>
      </c>
      <c r="I76" s="48"/>
      <c r="J76" s="51">
        <f t="shared" si="0"/>
        <v>-1267.3399999999999</v>
      </c>
      <c r="K76" s="48">
        <f>+'DAY10'!K76+'DAY11'!C76</f>
        <v>0</v>
      </c>
      <c r="L76" s="49">
        <f>+'DAY10'!L76+'DAY11'!D76</f>
        <v>0</v>
      </c>
      <c r="M76" s="50">
        <f>+'DAY10'!M76+'DAY11'!E76</f>
        <v>0</v>
      </c>
      <c r="N76" s="47">
        <f>+'DAY10'!N76+'DAY11'!F76</f>
        <v>0</v>
      </c>
      <c r="O76" s="163">
        <f>+'DAY10'!O76+'DAY11'!G76</f>
        <v>0</v>
      </c>
      <c r="P76" s="48">
        <f t="shared" ref="P76" si="40">+K76/11</f>
        <v>0</v>
      </c>
      <c r="Q76" s="49">
        <f t="shared" ref="Q76" si="41">+L76/11</f>
        <v>0</v>
      </c>
      <c r="R76" s="50">
        <f t="shared" ref="R76" si="42">+M76/11</f>
        <v>0</v>
      </c>
      <c r="S76" s="47">
        <f t="shared" ref="S76" si="43">+N76/11</f>
        <v>0</v>
      </c>
      <c r="T76" s="163">
        <f t="shared" ref="T76" si="44">+O76/11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'DAY10'!H77</f>
        <v>96.1</v>
      </c>
      <c r="C77" s="48">
        <v>0</v>
      </c>
      <c r="D77" s="49">
        <v>0</v>
      </c>
      <c r="E77" s="50">
        <v>0</v>
      </c>
      <c r="F77" s="47">
        <v>0</v>
      </c>
      <c r="G77" s="163">
        <v>0</v>
      </c>
      <c r="H77" s="49">
        <f>+(Table113[[#This Row],[OPENING ]]+Table113[[#This Row],[RECEIPTS]]+Table113[[#This Row],[RETURNS]])-(Table113[[#This Row],[EXCHANGED]]+Table113[[#This Row],[SALES]]+Table113[[#This Row],[ISSUES]])</f>
        <v>96.1</v>
      </c>
      <c r="I77" s="48"/>
      <c r="J77" s="51">
        <f t="shared" si="0"/>
        <v>-96.1</v>
      </c>
      <c r="K77" s="48">
        <f>+'DAY10'!K77+'DAY11'!C77</f>
        <v>0</v>
      </c>
      <c r="L77" s="49">
        <f>+'DAY10'!L77+'DAY11'!D77</f>
        <v>0</v>
      </c>
      <c r="M77" s="50">
        <f>+'DAY10'!M77+'DAY11'!E77</f>
        <v>0</v>
      </c>
      <c r="N77" s="47">
        <f>+'DAY10'!N77+'DAY11'!F77</f>
        <v>0</v>
      </c>
      <c r="O77" s="163">
        <f>+'DAY10'!O77+'DAY11'!G77</f>
        <v>0</v>
      </c>
      <c r="P77" s="48">
        <f t="shared" ref="P77:P101" si="45">+K77/11</f>
        <v>0</v>
      </c>
      <c r="Q77" s="49">
        <f t="shared" ref="Q77:Q101" si="46">+L77/11</f>
        <v>0</v>
      </c>
      <c r="R77" s="50">
        <f t="shared" ref="R77:R101" si="47">+M77/11</f>
        <v>0</v>
      </c>
      <c r="S77" s="47">
        <f t="shared" ref="S77:S101" si="48">+N77/11</f>
        <v>0</v>
      </c>
      <c r="T77" s="163">
        <f t="shared" ref="T77:T101" si="49">+O77/11</f>
        <v>0</v>
      </c>
      <c r="U77" s="54">
        <f t="shared" si="1"/>
        <v>0</v>
      </c>
    </row>
    <row r="78" spans="1:21" x14ac:dyDescent="0.25">
      <c r="A78" s="192"/>
      <c r="B78" s="47">
        <f>'DAY10'!H78</f>
        <v>0</v>
      </c>
      <c r="C78" s="48">
        <v>0</v>
      </c>
      <c r="D78" s="49">
        <v>0</v>
      </c>
      <c r="E78" s="50">
        <v>0</v>
      </c>
      <c r="F78" s="47">
        <v>0</v>
      </c>
      <c r="G78" s="163">
        <v>0</v>
      </c>
      <c r="H78" s="49">
        <f>+(Table113[[#This Row],[OPENING ]]+Table113[[#This Row],[RECEIPTS]]+Table113[[#This Row],[RETURNS]])-(Table113[[#This Row],[EXCHANGED]]+Table113[[#This Row],[SALES]]+Table113[[#This Row],[ISSUES]])</f>
        <v>0</v>
      </c>
      <c r="I78" s="48"/>
      <c r="J78" s="51">
        <f t="shared" si="0"/>
        <v>0</v>
      </c>
      <c r="K78" s="48">
        <f>+'DAY10'!K78+'DAY11'!C78</f>
        <v>0</v>
      </c>
      <c r="L78" s="49">
        <f>+'DAY10'!L78+'DAY11'!D78</f>
        <v>0</v>
      </c>
      <c r="M78" s="50">
        <f>+'DAY10'!M78+'DAY11'!E78</f>
        <v>0</v>
      </c>
      <c r="N78" s="47">
        <f>+'DAY10'!N78+'DAY11'!F78</f>
        <v>0</v>
      </c>
      <c r="O78" s="163">
        <f>+'DAY10'!O78+'DAY11'!G78</f>
        <v>0</v>
      </c>
      <c r="P78" s="48">
        <f t="shared" si="45"/>
        <v>0</v>
      </c>
      <c r="Q78" s="49">
        <f t="shared" si="46"/>
        <v>0</v>
      </c>
      <c r="R78" s="50">
        <f t="shared" si="47"/>
        <v>0</v>
      </c>
      <c r="S78" s="47">
        <f t="shared" si="48"/>
        <v>0</v>
      </c>
      <c r="T78" s="163">
        <f t="shared" si="49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'DAY10'!H79</f>
        <v>0</v>
      </c>
      <c r="C79" s="48">
        <v>0</v>
      </c>
      <c r="D79" s="49">
        <v>0</v>
      </c>
      <c r="E79" s="50">
        <v>0</v>
      </c>
      <c r="F79" s="47">
        <v>0</v>
      </c>
      <c r="G79" s="163">
        <v>0</v>
      </c>
      <c r="H79" s="49">
        <f>+(Table113[[#This Row],[OPENING ]]+Table113[[#This Row],[RECEIPTS]]+Table113[[#This Row],[RETURNS]])-(Table113[[#This Row],[EXCHANGED]]+Table113[[#This Row],[SALES]]+Table113[[#This Row],[ISSUES]])</f>
        <v>0</v>
      </c>
      <c r="I79" s="48"/>
      <c r="J79" s="51">
        <f t="shared" si="0"/>
        <v>0</v>
      </c>
      <c r="K79" s="48">
        <f>+'DAY10'!K79+'DAY11'!C79</f>
        <v>0</v>
      </c>
      <c r="L79" s="49">
        <f>+'DAY10'!L79+'DAY11'!D79</f>
        <v>0</v>
      </c>
      <c r="M79" s="50">
        <f>+'DAY10'!M79+'DAY11'!E79</f>
        <v>0</v>
      </c>
      <c r="N79" s="47">
        <f>+'DAY10'!N79+'DAY11'!F79</f>
        <v>0</v>
      </c>
      <c r="O79" s="163">
        <f>+'DAY10'!O79+'DAY11'!G79</f>
        <v>0</v>
      </c>
      <c r="P79" s="48">
        <f t="shared" si="45"/>
        <v>0</v>
      </c>
      <c r="Q79" s="49">
        <f t="shared" si="46"/>
        <v>0</v>
      </c>
      <c r="R79" s="50">
        <f t="shared" si="47"/>
        <v>0</v>
      </c>
      <c r="S79" s="47">
        <f t="shared" si="48"/>
        <v>0</v>
      </c>
      <c r="T79" s="163">
        <f t="shared" si="49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'DAY10'!H80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163">
        <v>0</v>
      </c>
      <c r="H80" s="49">
        <f>+(Table113[[#This Row],[OPENING ]]+Table113[[#This Row],[RECEIPTS]]+Table113[[#This Row],[RETURNS]])-(Table113[[#This Row],[EXCHANGED]]+Table113[[#This Row],[SALES]]+Table113[[#This Row],[ISSUES]])</f>
        <v>1289.1400000000001</v>
      </c>
      <c r="I80" s="48"/>
      <c r="J80" s="51">
        <f t="shared" si="0"/>
        <v>-1289.1400000000001</v>
      </c>
      <c r="K80" s="48">
        <f>+'DAY10'!K80+'DAY11'!C80</f>
        <v>0</v>
      </c>
      <c r="L80" s="49">
        <f>+'DAY10'!L80+'DAY11'!D80</f>
        <v>0</v>
      </c>
      <c r="M80" s="50">
        <f>+'DAY10'!M80+'DAY11'!E80</f>
        <v>0</v>
      </c>
      <c r="N80" s="47">
        <f>+'DAY10'!N80+'DAY11'!F80</f>
        <v>0</v>
      </c>
      <c r="O80" s="163">
        <f>+'DAY10'!O80+'DAY11'!G80</f>
        <v>0</v>
      </c>
      <c r="P80" s="48">
        <f t="shared" si="45"/>
        <v>0</v>
      </c>
      <c r="Q80" s="49">
        <f t="shared" si="46"/>
        <v>0</v>
      </c>
      <c r="R80" s="50">
        <f t="shared" si="47"/>
        <v>0</v>
      </c>
      <c r="S80" s="47">
        <f t="shared" si="48"/>
        <v>0</v>
      </c>
      <c r="T80" s="163">
        <f t="shared" si="49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'DAY10'!H81</f>
        <v>64.75</v>
      </c>
      <c r="C81" s="48">
        <v>0</v>
      </c>
      <c r="D81" s="49">
        <v>0</v>
      </c>
      <c r="E81" s="50">
        <v>0</v>
      </c>
      <c r="F81" s="47">
        <v>0</v>
      </c>
      <c r="G81" s="163">
        <v>0</v>
      </c>
      <c r="H81" s="49">
        <f>+(Table113[[#This Row],[OPENING ]]+Table113[[#This Row],[RECEIPTS]]+Table113[[#This Row],[RETURNS]])-(Table113[[#This Row],[EXCHANGED]]+Table113[[#This Row],[SALES]]+Table113[[#This Row],[ISSUES]])</f>
        <v>64.75</v>
      </c>
      <c r="I81" s="48"/>
      <c r="J81" s="51">
        <f t="shared" si="0"/>
        <v>-64.75</v>
      </c>
      <c r="K81" s="48">
        <f>+'DAY10'!K81+'DAY11'!C81</f>
        <v>0</v>
      </c>
      <c r="L81" s="49">
        <f>+'DAY10'!L81+'DAY11'!D81</f>
        <v>0</v>
      </c>
      <c r="M81" s="50">
        <f>+'DAY10'!M81+'DAY11'!E81</f>
        <v>0</v>
      </c>
      <c r="N81" s="47">
        <f>+'DAY10'!N81+'DAY11'!F81</f>
        <v>0</v>
      </c>
      <c r="O81" s="163">
        <f>+'DAY10'!O81+'DAY11'!G81</f>
        <v>0</v>
      </c>
      <c r="P81" s="48">
        <f t="shared" si="45"/>
        <v>0</v>
      </c>
      <c r="Q81" s="49">
        <f t="shared" si="46"/>
        <v>0</v>
      </c>
      <c r="R81" s="50">
        <f t="shared" si="47"/>
        <v>0</v>
      </c>
      <c r="S81" s="47">
        <f t="shared" si="48"/>
        <v>0</v>
      </c>
      <c r="T81" s="163">
        <f t="shared" si="49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'DAY10'!H82</f>
        <v>0</v>
      </c>
      <c r="C82" s="48">
        <v>0</v>
      </c>
      <c r="D82" s="49">
        <v>0</v>
      </c>
      <c r="E82" s="50">
        <v>0</v>
      </c>
      <c r="F82" s="47">
        <v>0</v>
      </c>
      <c r="G82" s="163">
        <v>0</v>
      </c>
      <c r="H82" s="49">
        <f>+(Table113[[#This Row],[OPENING ]]+Table113[[#This Row],[RECEIPTS]]+Table113[[#This Row],[RETURNS]])-(Table113[[#This Row],[EXCHANGED]]+Table113[[#This Row],[SALES]]+Table113[[#This Row],[ISSUES]])</f>
        <v>0</v>
      </c>
      <c r="I82" s="48"/>
      <c r="J82" s="51">
        <f t="shared" si="0"/>
        <v>0</v>
      </c>
      <c r="K82" s="48">
        <f>+'DAY10'!K82+'DAY11'!C82</f>
        <v>0</v>
      </c>
      <c r="L82" s="49">
        <f>+'DAY10'!L82+'DAY11'!D82</f>
        <v>0</v>
      </c>
      <c r="M82" s="50">
        <f>+'DAY10'!M82+'DAY11'!E82</f>
        <v>0</v>
      </c>
      <c r="N82" s="47">
        <f>+'DAY10'!N82+'DAY11'!F82</f>
        <v>0</v>
      </c>
      <c r="O82" s="163">
        <f>+'DAY10'!O82+'DAY11'!G82</f>
        <v>0</v>
      </c>
      <c r="P82" s="48">
        <f t="shared" si="45"/>
        <v>0</v>
      </c>
      <c r="Q82" s="49">
        <f t="shared" si="46"/>
        <v>0</v>
      </c>
      <c r="R82" s="50">
        <f t="shared" si="47"/>
        <v>0</v>
      </c>
      <c r="S82" s="47">
        <f t="shared" si="48"/>
        <v>0</v>
      </c>
      <c r="T82" s="163">
        <f t="shared" si="49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'DAY10'!H83</f>
        <v>497.9</v>
      </c>
      <c r="C83" s="48">
        <v>0</v>
      </c>
      <c r="D83" s="49">
        <v>0</v>
      </c>
      <c r="E83" s="50">
        <v>0</v>
      </c>
      <c r="F83" s="47">
        <v>0</v>
      </c>
      <c r="G83" s="163">
        <v>0</v>
      </c>
      <c r="H83" s="49">
        <f>+(Table113[[#This Row],[OPENING ]]+Table113[[#This Row],[RECEIPTS]]+Table113[[#This Row],[RETURNS]])-(Table113[[#This Row],[EXCHANGED]]+Table113[[#This Row],[SALES]]+Table113[[#This Row],[ISSUES]])</f>
        <v>497.9</v>
      </c>
      <c r="I83" s="48"/>
      <c r="J83" s="51">
        <f t="shared" si="0"/>
        <v>-497.9</v>
      </c>
      <c r="K83" s="48">
        <f>+'DAY10'!K83+'DAY11'!C83</f>
        <v>0</v>
      </c>
      <c r="L83" s="49">
        <f>+'DAY10'!L83+'DAY11'!D83</f>
        <v>0</v>
      </c>
      <c r="M83" s="50">
        <f>+'DAY10'!M83+'DAY11'!E83</f>
        <v>0</v>
      </c>
      <c r="N83" s="47">
        <f>+'DAY10'!N83+'DAY11'!F83</f>
        <v>0</v>
      </c>
      <c r="O83" s="163">
        <f>+'DAY10'!O83+'DAY11'!G83</f>
        <v>0</v>
      </c>
      <c r="P83" s="48">
        <f t="shared" si="45"/>
        <v>0</v>
      </c>
      <c r="Q83" s="49">
        <f t="shared" si="46"/>
        <v>0</v>
      </c>
      <c r="R83" s="50">
        <f t="shared" si="47"/>
        <v>0</v>
      </c>
      <c r="S83" s="47">
        <f t="shared" si="48"/>
        <v>0</v>
      </c>
      <c r="T83" s="163">
        <f t="shared" si="49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'DAY10'!H84</f>
        <v>424.4</v>
      </c>
      <c r="C84" s="48">
        <v>0</v>
      </c>
      <c r="D84" s="49">
        <v>0</v>
      </c>
      <c r="E84" s="50">
        <v>0</v>
      </c>
      <c r="F84" s="47">
        <v>0</v>
      </c>
      <c r="G84" s="163">
        <v>0</v>
      </c>
      <c r="H84" s="49">
        <f>+(Table113[[#This Row],[OPENING ]]+Table113[[#This Row],[RECEIPTS]]+Table113[[#This Row],[RETURNS]])-(Table113[[#This Row],[EXCHANGED]]+Table113[[#This Row],[SALES]]+Table113[[#This Row],[ISSUES]])</f>
        <v>424.4</v>
      </c>
      <c r="I84" s="48"/>
      <c r="J84" s="51">
        <f t="shared" si="0"/>
        <v>-424.4</v>
      </c>
      <c r="K84" s="48">
        <f>+'DAY10'!K84+'DAY11'!C84</f>
        <v>0</v>
      </c>
      <c r="L84" s="49">
        <f>+'DAY10'!L84+'DAY11'!D84</f>
        <v>0</v>
      </c>
      <c r="M84" s="50">
        <f>+'DAY10'!M84+'DAY11'!E84</f>
        <v>0</v>
      </c>
      <c r="N84" s="47">
        <f>+'DAY10'!N84+'DAY11'!F84</f>
        <v>0</v>
      </c>
      <c r="O84" s="163">
        <f>+'DAY10'!O84+'DAY11'!G84</f>
        <v>0</v>
      </c>
      <c r="P84" s="48">
        <f t="shared" si="45"/>
        <v>0</v>
      </c>
      <c r="Q84" s="49">
        <f t="shared" si="46"/>
        <v>0</v>
      </c>
      <c r="R84" s="50">
        <f t="shared" si="47"/>
        <v>0</v>
      </c>
      <c r="S84" s="47">
        <f t="shared" si="48"/>
        <v>0</v>
      </c>
      <c r="T84" s="163">
        <f t="shared" si="49"/>
        <v>0</v>
      </c>
      <c r="U84" s="54">
        <f t="shared" si="1"/>
        <v>0</v>
      </c>
    </row>
    <row r="85" spans="1:21" x14ac:dyDescent="0.25">
      <c r="A85" s="53"/>
      <c r="B85" s="47">
        <f>'DAY10'!H85</f>
        <v>0</v>
      </c>
      <c r="C85" s="48">
        <v>0</v>
      </c>
      <c r="D85" s="49">
        <v>0</v>
      </c>
      <c r="E85" s="50">
        <v>0</v>
      </c>
      <c r="F85" s="47">
        <v>0</v>
      </c>
      <c r="G85" s="163">
        <v>0</v>
      </c>
      <c r="H85" s="49">
        <f>+(Table113[[#This Row],[OPENING ]]+Table113[[#This Row],[RECEIPTS]]+Table113[[#This Row],[RETURNS]])-(Table113[[#This Row],[EXCHANGED]]+Table113[[#This Row],[SALES]]+Table113[[#This Row],[ISSUES]])</f>
        <v>0</v>
      </c>
      <c r="I85" s="48"/>
      <c r="J85" s="51">
        <f t="shared" si="0"/>
        <v>0</v>
      </c>
      <c r="K85" s="48">
        <f>+'DAY10'!K85+'DAY11'!C85</f>
        <v>0</v>
      </c>
      <c r="L85" s="49">
        <f>+'DAY10'!L85+'DAY11'!D85</f>
        <v>0</v>
      </c>
      <c r="M85" s="50">
        <f>+'DAY10'!M85+'DAY11'!E85</f>
        <v>0</v>
      </c>
      <c r="N85" s="47">
        <f>+'DAY10'!N85+'DAY11'!F85</f>
        <v>0</v>
      </c>
      <c r="O85" s="163">
        <f>+'DAY10'!O85+'DAY11'!G85</f>
        <v>0</v>
      </c>
      <c r="P85" s="48">
        <f t="shared" si="45"/>
        <v>0</v>
      </c>
      <c r="Q85" s="49">
        <f t="shared" si="46"/>
        <v>0</v>
      </c>
      <c r="R85" s="50">
        <f t="shared" si="47"/>
        <v>0</v>
      </c>
      <c r="S85" s="47">
        <f t="shared" si="48"/>
        <v>0</v>
      </c>
      <c r="T85" s="163">
        <f t="shared" si="49"/>
        <v>0</v>
      </c>
      <c r="U85" s="54">
        <f t="shared" si="1"/>
        <v>0</v>
      </c>
    </row>
    <row r="86" spans="1:21" x14ac:dyDescent="0.25">
      <c r="A86" s="53"/>
      <c r="B86" s="47">
        <f>'DAY10'!H86</f>
        <v>263.8</v>
      </c>
      <c r="C86" s="48">
        <v>0</v>
      </c>
      <c r="D86" s="49">
        <v>0</v>
      </c>
      <c r="E86" s="50">
        <v>0</v>
      </c>
      <c r="F86" s="47">
        <v>0</v>
      </c>
      <c r="G86" s="163">
        <v>0</v>
      </c>
      <c r="H86" s="49">
        <f>+(Table113[[#This Row],[OPENING ]]+Table113[[#This Row],[RECEIPTS]]+Table113[[#This Row],[RETURNS]])-(Table113[[#This Row],[EXCHANGED]]+Table113[[#This Row],[SALES]]+Table113[[#This Row],[ISSUES]])</f>
        <v>263.8</v>
      </c>
      <c r="I86" s="48"/>
      <c r="J86" s="51">
        <f t="shared" si="0"/>
        <v>-263.8</v>
      </c>
      <c r="K86" s="48">
        <f>+'DAY10'!K86+'DAY11'!C86</f>
        <v>0</v>
      </c>
      <c r="L86" s="49">
        <f>+'DAY10'!L86+'DAY11'!D86</f>
        <v>0</v>
      </c>
      <c r="M86" s="50">
        <f>+'DAY10'!M86+'DAY11'!E86</f>
        <v>0</v>
      </c>
      <c r="N86" s="47">
        <f>+'DAY10'!N86+'DAY11'!F86</f>
        <v>0</v>
      </c>
      <c r="O86" s="163">
        <f>+'DAY10'!O86+'DAY11'!G86</f>
        <v>0</v>
      </c>
      <c r="P86" s="48">
        <f t="shared" si="45"/>
        <v>0</v>
      </c>
      <c r="Q86" s="49">
        <f t="shared" si="46"/>
        <v>0</v>
      </c>
      <c r="R86" s="50">
        <f t="shared" si="47"/>
        <v>0</v>
      </c>
      <c r="S86" s="47">
        <f t="shared" si="48"/>
        <v>0</v>
      </c>
      <c r="T86" s="163">
        <f t="shared" si="49"/>
        <v>0</v>
      </c>
      <c r="U86" s="54">
        <f t="shared" si="1"/>
        <v>0</v>
      </c>
    </row>
    <row r="87" spans="1:21" x14ac:dyDescent="0.25">
      <c r="A87" s="53"/>
      <c r="B87" s="47">
        <f>'DAY10'!H87</f>
        <v>0</v>
      </c>
      <c r="C87" s="48">
        <v>0</v>
      </c>
      <c r="D87" s="49">
        <v>0</v>
      </c>
      <c r="E87" s="50">
        <v>0</v>
      </c>
      <c r="F87" s="47">
        <v>0</v>
      </c>
      <c r="G87" s="163">
        <v>0</v>
      </c>
      <c r="H87" s="49">
        <f>+(Table113[[#This Row],[OPENING ]]+Table113[[#This Row],[RECEIPTS]]+Table113[[#This Row],[RETURNS]])-(Table113[[#This Row],[EXCHANGED]]+Table113[[#This Row],[SALES]]+Table113[[#This Row],[ISSUES]])</f>
        <v>0</v>
      </c>
      <c r="I87" s="48"/>
      <c r="J87" s="51">
        <f t="shared" si="0"/>
        <v>0</v>
      </c>
      <c r="K87" s="48">
        <f>+'DAY10'!K87+'DAY11'!C87</f>
        <v>0</v>
      </c>
      <c r="L87" s="49">
        <f>+'DAY10'!L87+'DAY11'!D87</f>
        <v>0</v>
      </c>
      <c r="M87" s="50">
        <f>+'DAY10'!M87+'DAY11'!E87</f>
        <v>0</v>
      </c>
      <c r="N87" s="47">
        <f>+'DAY10'!N87+'DAY11'!F87</f>
        <v>0</v>
      </c>
      <c r="O87" s="163">
        <f>+'DAY10'!O87+'DAY11'!G87</f>
        <v>0</v>
      </c>
      <c r="P87" s="48">
        <f t="shared" si="45"/>
        <v>0</v>
      </c>
      <c r="Q87" s="49">
        <f t="shared" si="46"/>
        <v>0</v>
      </c>
      <c r="R87" s="50">
        <f t="shared" si="47"/>
        <v>0</v>
      </c>
      <c r="S87" s="47">
        <f t="shared" si="48"/>
        <v>0</v>
      </c>
      <c r="T87" s="163">
        <f t="shared" si="49"/>
        <v>0</v>
      </c>
      <c r="U87" s="54">
        <f t="shared" si="1"/>
        <v>0</v>
      </c>
    </row>
    <row r="88" spans="1:21" x14ac:dyDescent="0.25">
      <c r="A88" s="53"/>
      <c r="B88" s="47">
        <f>'DAY10'!H88</f>
        <v>0</v>
      </c>
      <c r="C88" s="48">
        <v>0</v>
      </c>
      <c r="D88" s="49">
        <v>0</v>
      </c>
      <c r="E88" s="50">
        <v>0</v>
      </c>
      <c r="F88" s="47">
        <v>0</v>
      </c>
      <c r="G88" s="163">
        <v>0</v>
      </c>
      <c r="H88" s="49">
        <f>+(Table113[[#This Row],[OPENING ]]+Table113[[#This Row],[RECEIPTS]]+Table113[[#This Row],[RETURNS]])-(Table113[[#This Row],[EXCHANGED]]+Table113[[#This Row],[SALES]]+Table113[[#This Row],[ISSUES]])</f>
        <v>0</v>
      </c>
      <c r="I88" s="48"/>
      <c r="J88" s="51">
        <f t="shared" ref="J88:J96" si="50">+I88-H88</f>
        <v>0</v>
      </c>
      <c r="K88" s="48">
        <f>+'DAY10'!K88+'DAY11'!C88</f>
        <v>0</v>
      </c>
      <c r="L88" s="49">
        <f>+'DAY10'!L88+'DAY11'!D88</f>
        <v>0</v>
      </c>
      <c r="M88" s="50">
        <f>+'DAY10'!M88+'DAY11'!E88</f>
        <v>0</v>
      </c>
      <c r="N88" s="47">
        <f>+'DAY10'!N88+'DAY11'!F88</f>
        <v>0</v>
      </c>
      <c r="O88" s="163">
        <f>+'DAY10'!O88+'DAY11'!G88</f>
        <v>0</v>
      </c>
      <c r="P88" s="48">
        <f t="shared" ref="P88:P96" si="51">+K88/11</f>
        <v>0</v>
      </c>
      <c r="Q88" s="49">
        <f t="shared" ref="Q88:Q96" si="52">+L88/11</f>
        <v>0</v>
      </c>
      <c r="R88" s="50">
        <f t="shared" ref="R88:R96" si="53">+M88/11</f>
        <v>0</v>
      </c>
      <c r="S88" s="47">
        <f t="shared" ref="S88:S96" si="54">+N88/11</f>
        <v>0</v>
      </c>
      <c r="T88" s="163">
        <f t="shared" ref="T88:T96" si="55">+O88/11</f>
        <v>0</v>
      </c>
      <c r="U88" s="54">
        <f t="shared" ref="U88:U96" si="56">IFERROR(+H88/(P88+Q88+R88+S88+T88),0)</f>
        <v>0</v>
      </c>
    </row>
    <row r="89" spans="1:21" x14ac:dyDescent="0.25">
      <c r="A89" s="53"/>
      <c r="B89" s="47">
        <f>'DAY10'!H89</f>
        <v>0</v>
      </c>
      <c r="C89" s="48">
        <v>0</v>
      </c>
      <c r="D89" s="49">
        <v>0</v>
      </c>
      <c r="E89" s="50">
        <v>0</v>
      </c>
      <c r="F89" s="47">
        <v>0</v>
      </c>
      <c r="G89" s="163">
        <v>0</v>
      </c>
      <c r="H89" s="49">
        <f>+(Table113[[#This Row],[OPENING ]]+Table113[[#This Row],[RECEIPTS]]+Table113[[#This Row],[RETURNS]])-(Table113[[#This Row],[EXCHANGED]]+Table113[[#This Row],[SALES]]+Table113[[#This Row],[ISSUES]])</f>
        <v>0</v>
      </c>
      <c r="I89" s="48"/>
      <c r="J89" s="51">
        <f t="shared" si="50"/>
        <v>0</v>
      </c>
      <c r="K89" s="48">
        <f>+'DAY10'!K89+'DAY11'!C89</f>
        <v>0</v>
      </c>
      <c r="L89" s="49">
        <f>+'DAY10'!L89+'DAY11'!D89</f>
        <v>0</v>
      </c>
      <c r="M89" s="50">
        <f>+'DAY10'!M89+'DAY11'!E89</f>
        <v>0</v>
      </c>
      <c r="N89" s="47">
        <f>+'DAY10'!N89+'DAY11'!F89</f>
        <v>0</v>
      </c>
      <c r="O89" s="163">
        <f>+'DAY10'!O89+'DAY11'!G89</f>
        <v>0</v>
      </c>
      <c r="P89" s="48">
        <f t="shared" si="51"/>
        <v>0</v>
      </c>
      <c r="Q89" s="49">
        <f t="shared" si="52"/>
        <v>0</v>
      </c>
      <c r="R89" s="50">
        <f t="shared" si="53"/>
        <v>0</v>
      </c>
      <c r="S89" s="47">
        <f t="shared" si="54"/>
        <v>0</v>
      </c>
      <c r="T89" s="163">
        <f t="shared" si="55"/>
        <v>0</v>
      </c>
      <c r="U89" s="54">
        <f t="shared" si="56"/>
        <v>0</v>
      </c>
    </row>
    <row r="90" spans="1:21" x14ac:dyDescent="0.25">
      <c r="A90" s="53"/>
      <c r="B90" s="47">
        <f>'DAY10'!H90</f>
        <v>0</v>
      </c>
      <c r="C90" s="48">
        <v>0</v>
      </c>
      <c r="D90" s="49">
        <v>0</v>
      </c>
      <c r="E90" s="50">
        <v>0</v>
      </c>
      <c r="F90" s="47">
        <v>0</v>
      </c>
      <c r="G90" s="163">
        <v>0</v>
      </c>
      <c r="H90" s="49">
        <f>+(Table113[[#This Row],[OPENING ]]+Table113[[#This Row],[RECEIPTS]]+Table113[[#This Row],[RETURNS]])-(Table113[[#This Row],[EXCHANGED]]+Table113[[#This Row],[SALES]]+Table113[[#This Row],[ISSUES]])</f>
        <v>0</v>
      </c>
      <c r="I90" s="48"/>
      <c r="J90" s="51">
        <f t="shared" si="50"/>
        <v>0</v>
      </c>
      <c r="K90" s="48">
        <f>+'DAY10'!K90+'DAY11'!C90</f>
        <v>0</v>
      </c>
      <c r="L90" s="49">
        <f>+'DAY10'!L90+'DAY11'!D90</f>
        <v>0</v>
      </c>
      <c r="M90" s="50">
        <f>+'DAY10'!M90+'DAY11'!E90</f>
        <v>0</v>
      </c>
      <c r="N90" s="47">
        <f>+'DAY10'!N90+'DAY11'!F90</f>
        <v>0</v>
      </c>
      <c r="O90" s="163">
        <f>+'DAY10'!O90+'DAY11'!G90</f>
        <v>0</v>
      </c>
      <c r="P90" s="48">
        <f t="shared" si="51"/>
        <v>0</v>
      </c>
      <c r="Q90" s="49">
        <f t="shared" si="52"/>
        <v>0</v>
      </c>
      <c r="R90" s="50">
        <f t="shared" si="53"/>
        <v>0</v>
      </c>
      <c r="S90" s="47">
        <f t="shared" si="54"/>
        <v>0</v>
      </c>
      <c r="T90" s="163">
        <f t="shared" si="55"/>
        <v>0</v>
      </c>
      <c r="U90" s="54">
        <f t="shared" si="56"/>
        <v>0</v>
      </c>
    </row>
    <row r="91" spans="1:21" x14ac:dyDescent="0.25">
      <c r="A91" s="53"/>
      <c r="B91" s="47">
        <f>'DAY10'!H91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163">
        <v>0</v>
      </c>
      <c r="H91" s="49">
        <f>+(Table113[[#This Row],[OPENING ]]+Table113[[#This Row],[RECEIPTS]]+Table113[[#This Row],[RETURNS]])-(Table113[[#This Row],[EXCHANGED]]+Table113[[#This Row],[SALES]]+Table113[[#This Row],[ISSUES]])</f>
        <v>551.20000000000005</v>
      </c>
      <c r="I91" s="48"/>
      <c r="J91" s="51">
        <f t="shared" si="50"/>
        <v>-551.20000000000005</v>
      </c>
      <c r="K91" s="48">
        <f>+'DAY10'!K91+'DAY11'!C91</f>
        <v>0</v>
      </c>
      <c r="L91" s="49">
        <f>+'DAY10'!L91+'DAY11'!D91</f>
        <v>0</v>
      </c>
      <c r="M91" s="50">
        <f>+'DAY10'!M91+'DAY11'!E91</f>
        <v>0</v>
      </c>
      <c r="N91" s="47">
        <f>+'DAY10'!N91+'DAY11'!F91</f>
        <v>0</v>
      </c>
      <c r="O91" s="163">
        <f>+'DAY10'!O91+'DAY11'!G91</f>
        <v>0</v>
      </c>
      <c r="P91" s="48">
        <f t="shared" si="51"/>
        <v>0</v>
      </c>
      <c r="Q91" s="49">
        <f t="shared" si="52"/>
        <v>0</v>
      </c>
      <c r="R91" s="50">
        <f t="shared" si="53"/>
        <v>0</v>
      </c>
      <c r="S91" s="47">
        <f t="shared" si="54"/>
        <v>0</v>
      </c>
      <c r="T91" s="163">
        <f t="shared" si="55"/>
        <v>0</v>
      </c>
      <c r="U91" s="54">
        <f t="shared" si="56"/>
        <v>0</v>
      </c>
    </row>
    <row r="92" spans="1:21" x14ac:dyDescent="0.25">
      <c r="A92" s="53"/>
      <c r="B92" s="47">
        <f>'DAY10'!H92</f>
        <v>200.8</v>
      </c>
      <c r="C92" s="48">
        <v>0</v>
      </c>
      <c r="D92" s="49">
        <v>0</v>
      </c>
      <c r="E92" s="50">
        <v>0</v>
      </c>
      <c r="F92" s="47">
        <v>0</v>
      </c>
      <c r="G92" s="163">
        <v>0</v>
      </c>
      <c r="H92" s="49">
        <f>+(Table113[[#This Row],[OPENING ]]+Table113[[#This Row],[RECEIPTS]]+Table113[[#This Row],[RETURNS]])-(Table113[[#This Row],[EXCHANGED]]+Table113[[#This Row],[SALES]]+Table113[[#This Row],[ISSUES]])</f>
        <v>200.8</v>
      </c>
      <c r="I92" s="48"/>
      <c r="J92" s="51">
        <f t="shared" si="50"/>
        <v>-200.8</v>
      </c>
      <c r="K92" s="48">
        <f>+'DAY10'!K92+'DAY11'!C92</f>
        <v>0</v>
      </c>
      <c r="L92" s="49">
        <f>+'DAY10'!L92+'DAY11'!D92</f>
        <v>0</v>
      </c>
      <c r="M92" s="50">
        <f>+'DAY10'!M92+'DAY11'!E92</f>
        <v>0</v>
      </c>
      <c r="N92" s="47">
        <f>+'DAY10'!N92+'DAY11'!F92</f>
        <v>0</v>
      </c>
      <c r="O92" s="163">
        <f>+'DAY10'!O92+'DAY11'!G92</f>
        <v>0</v>
      </c>
      <c r="P92" s="48">
        <f t="shared" si="51"/>
        <v>0</v>
      </c>
      <c r="Q92" s="49">
        <f t="shared" si="52"/>
        <v>0</v>
      </c>
      <c r="R92" s="50">
        <f t="shared" si="53"/>
        <v>0</v>
      </c>
      <c r="S92" s="47">
        <f t="shared" si="54"/>
        <v>0</v>
      </c>
      <c r="T92" s="163">
        <f t="shared" si="55"/>
        <v>0</v>
      </c>
      <c r="U92" s="54">
        <f t="shared" si="56"/>
        <v>0</v>
      </c>
    </row>
    <row r="93" spans="1:21" x14ac:dyDescent="0.25">
      <c r="A93" s="53"/>
      <c r="B93" s="47">
        <f>'DAY10'!H93</f>
        <v>0</v>
      </c>
      <c r="C93" s="48">
        <v>0</v>
      </c>
      <c r="D93" s="49">
        <v>0</v>
      </c>
      <c r="E93" s="50">
        <v>0</v>
      </c>
      <c r="F93" s="47">
        <v>0</v>
      </c>
      <c r="G93" s="163">
        <v>0</v>
      </c>
      <c r="H93" s="49">
        <f>+(Table113[[#This Row],[OPENING ]]+Table113[[#This Row],[RECEIPTS]]+Table113[[#This Row],[RETURNS]])-(Table113[[#This Row],[EXCHANGED]]+Table113[[#This Row],[SALES]]+Table113[[#This Row],[ISSUES]])</f>
        <v>0</v>
      </c>
      <c r="I93" s="48"/>
      <c r="J93" s="51">
        <f t="shared" si="50"/>
        <v>0</v>
      </c>
      <c r="K93" s="48">
        <f>+'DAY10'!K93+'DAY11'!C93</f>
        <v>0</v>
      </c>
      <c r="L93" s="49">
        <f>+'DAY10'!L93+'DAY11'!D93</f>
        <v>138</v>
      </c>
      <c r="M93" s="50">
        <f>+'DAY10'!M93+'DAY11'!E93</f>
        <v>0</v>
      </c>
      <c r="N93" s="47">
        <f>+'DAY10'!N93+'DAY11'!F93</f>
        <v>0</v>
      </c>
      <c r="O93" s="163">
        <f>+'DAY10'!O93+'DAY11'!G93</f>
        <v>851.44</v>
      </c>
      <c r="P93" s="48">
        <f t="shared" si="51"/>
        <v>0</v>
      </c>
      <c r="Q93" s="49">
        <f t="shared" si="52"/>
        <v>12.545454545454545</v>
      </c>
      <c r="R93" s="50">
        <f t="shared" si="53"/>
        <v>0</v>
      </c>
      <c r="S93" s="47">
        <f t="shared" si="54"/>
        <v>0</v>
      </c>
      <c r="T93" s="163">
        <f t="shared" si="55"/>
        <v>77.403636363636366</v>
      </c>
      <c r="U93" s="54">
        <f t="shared" si="56"/>
        <v>0</v>
      </c>
    </row>
    <row r="94" spans="1:21" x14ac:dyDescent="0.25">
      <c r="A94" s="53"/>
      <c r="B94" s="47">
        <f>'DAY10'!H94</f>
        <v>0</v>
      </c>
      <c r="C94" s="48">
        <v>0</v>
      </c>
      <c r="D94" s="49">
        <v>0</v>
      </c>
      <c r="E94" s="50">
        <v>0</v>
      </c>
      <c r="F94" s="47">
        <v>0</v>
      </c>
      <c r="G94" s="163">
        <v>0</v>
      </c>
      <c r="H94" s="49">
        <f>+(Table113[[#This Row],[OPENING ]]+Table113[[#This Row],[RECEIPTS]]+Table113[[#This Row],[RETURNS]])-(Table113[[#This Row],[EXCHANGED]]+Table113[[#This Row],[SALES]]+Table113[[#This Row],[ISSUES]])</f>
        <v>0</v>
      </c>
      <c r="I94" s="48"/>
      <c r="J94" s="51">
        <f t="shared" si="50"/>
        <v>0</v>
      </c>
      <c r="K94" s="48">
        <f>+'DAY10'!K94+'DAY11'!C94</f>
        <v>0</v>
      </c>
      <c r="L94" s="49">
        <f>+'DAY10'!L94+'DAY11'!D94</f>
        <v>0</v>
      </c>
      <c r="M94" s="50">
        <f>+'DAY10'!M94+'DAY11'!E94</f>
        <v>0</v>
      </c>
      <c r="N94" s="47">
        <f>+'DAY10'!N94+'DAY11'!F94</f>
        <v>0</v>
      </c>
      <c r="O94" s="163">
        <f>+'DAY10'!O94+'DAY11'!G94</f>
        <v>0</v>
      </c>
      <c r="P94" s="48">
        <f t="shared" si="51"/>
        <v>0</v>
      </c>
      <c r="Q94" s="49">
        <f t="shared" si="52"/>
        <v>0</v>
      </c>
      <c r="R94" s="50">
        <f t="shared" si="53"/>
        <v>0</v>
      </c>
      <c r="S94" s="47">
        <f t="shared" si="54"/>
        <v>0</v>
      </c>
      <c r="T94" s="163">
        <f t="shared" si="55"/>
        <v>0</v>
      </c>
      <c r="U94" s="54">
        <f t="shared" si="56"/>
        <v>0</v>
      </c>
    </row>
    <row r="95" spans="1:21" x14ac:dyDescent="0.25">
      <c r="A95" s="53"/>
      <c r="B95" s="47">
        <f>'DAY10'!H95</f>
        <v>0</v>
      </c>
      <c r="C95" s="48">
        <v>0</v>
      </c>
      <c r="D95" s="49">
        <v>0</v>
      </c>
      <c r="E95" s="50">
        <v>0</v>
      </c>
      <c r="F95" s="47">
        <v>0</v>
      </c>
      <c r="G95" s="163">
        <v>0</v>
      </c>
      <c r="H95" s="49">
        <f>+(Table113[[#This Row],[OPENING ]]+Table113[[#This Row],[RECEIPTS]]+Table113[[#This Row],[RETURNS]])-(Table113[[#This Row],[EXCHANGED]]+Table113[[#This Row],[SALES]]+Table113[[#This Row],[ISSUES]])</f>
        <v>0</v>
      </c>
      <c r="I95" s="48"/>
      <c r="J95" s="51">
        <f t="shared" si="50"/>
        <v>0</v>
      </c>
      <c r="K95" s="48">
        <f>+'DAY10'!K95+'DAY11'!C95</f>
        <v>0</v>
      </c>
      <c r="L95" s="49">
        <f>+'DAY10'!L95+'DAY11'!D95</f>
        <v>0</v>
      </c>
      <c r="M95" s="50">
        <f>+'DAY10'!M95+'DAY11'!E95</f>
        <v>0</v>
      </c>
      <c r="N95" s="47">
        <f>+'DAY10'!N95+'DAY11'!F95</f>
        <v>0</v>
      </c>
      <c r="O95" s="163">
        <f>+'DAY10'!O95+'DAY11'!G95</f>
        <v>0</v>
      </c>
      <c r="P95" s="48">
        <f t="shared" si="51"/>
        <v>0</v>
      </c>
      <c r="Q95" s="49">
        <f t="shared" si="52"/>
        <v>0</v>
      </c>
      <c r="R95" s="50">
        <f t="shared" si="53"/>
        <v>0</v>
      </c>
      <c r="S95" s="47">
        <f t="shared" si="54"/>
        <v>0</v>
      </c>
      <c r="T95" s="163">
        <f t="shared" si="55"/>
        <v>0</v>
      </c>
      <c r="U95" s="54">
        <f t="shared" si="56"/>
        <v>0</v>
      </c>
    </row>
    <row r="96" spans="1:21" x14ac:dyDescent="0.25">
      <c r="A96" s="53"/>
      <c r="B96" s="47">
        <f>'DAY10'!H96</f>
        <v>0</v>
      </c>
      <c r="C96" s="48">
        <v>0</v>
      </c>
      <c r="D96" s="49">
        <v>0</v>
      </c>
      <c r="E96" s="50">
        <v>0</v>
      </c>
      <c r="F96" s="47">
        <v>0</v>
      </c>
      <c r="G96" s="163">
        <v>0</v>
      </c>
      <c r="H96" s="49">
        <f>+(Table113[[#This Row],[OPENING ]]+Table113[[#This Row],[RECEIPTS]]+Table113[[#This Row],[RETURNS]])-(Table113[[#This Row],[EXCHANGED]]+Table113[[#This Row],[SALES]]+Table113[[#This Row],[ISSUES]])</f>
        <v>0</v>
      </c>
      <c r="I96" s="48"/>
      <c r="J96" s="51">
        <f t="shared" si="50"/>
        <v>0</v>
      </c>
      <c r="K96" s="48">
        <f>+'DAY10'!K96+'DAY11'!C96</f>
        <v>0</v>
      </c>
      <c r="L96" s="49">
        <f>+'DAY10'!L96+'DAY11'!D96</f>
        <v>0</v>
      </c>
      <c r="M96" s="50">
        <f>+'DAY10'!M96+'DAY11'!E96</f>
        <v>0</v>
      </c>
      <c r="N96" s="47">
        <f>+'DAY10'!N96+'DAY11'!F96</f>
        <v>0</v>
      </c>
      <c r="O96" s="163">
        <f>+'DAY10'!O96+'DAY11'!G96</f>
        <v>0</v>
      </c>
      <c r="P96" s="48">
        <f t="shared" si="51"/>
        <v>0</v>
      </c>
      <c r="Q96" s="49">
        <f t="shared" si="52"/>
        <v>0</v>
      </c>
      <c r="R96" s="50">
        <f t="shared" si="53"/>
        <v>0</v>
      </c>
      <c r="S96" s="47">
        <f t="shared" si="54"/>
        <v>0</v>
      </c>
      <c r="T96" s="163">
        <f t="shared" si="55"/>
        <v>0</v>
      </c>
      <c r="U96" s="54">
        <f t="shared" si="56"/>
        <v>0</v>
      </c>
    </row>
    <row r="97" spans="1:21" x14ac:dyDescent="0.25">
      <c r="A97" s="151" t="s">
        <v>41</v>
      </c>
      <c r="B97" s="47"/>
      <c r="C97" s="48"/>
      <c r="D97" s="49"/>
      <c r="E97" s="50"/>
      <c r="F97" s="47"/>
      <c r="G97" s="163"/>
      <c r="H97" s="49"/>
      <c r="I97" s="48"/>
      <c r="J97" s="51"/>
      <c r="K97" s="48"/>
      <c r="L97" s="49"/>
      <c r="M97" s="50"/>
      <c r="N97" s="47"/>
      <c r="O97" s="163"/>
      <c r="P97" s="48"/>
      <c r="Q97" s="49"/>
      <c r="R97" s="50"/>
      <c r="S97" s="47"/>
      <c r="T97" s="163"/>
      <c r="U97" s="54"/>
    </row>
    <row r="98" spans="1:21" x14ac:dyDescent="0.25">
      <c r="A98" s="153" t="s">
        <v>40</v>
      </c>
      <c r="B98" s="47">
        <f>'DAY10'!H98</f>
        <v>0</v>
      </c>
      <c r="C98" s="48">
        <v>0</v>
      </c>
      <c r="D98" s="49">
        <v>0</v>
      </c>
      <c r="E98" s="50">
        <v>0</v>
      </c>
      <c r="F98" s="47">
        <v>0</v>
      </c>
      <c r="G98" s="163">
        <v>0</v>
      </c>
      <c r="H98" s="49">
        <f>+(Table113[[#This Row],[OPENING ]]+Table113[[#This Row],[RECEIPTS]]+Table113[[#This Row],[RETURNS]])-(Table113[[#This Row],[EXCHANGED]]+Table113[[#This Row],[SALES]]+Table113[[#This Row],[ISSUES]])</f>
        <v>0</v>
      </c>
      <c r="I98" s="48"/>
      <c r="J98" s="51">
        <f t="shared" si="0"/>
        <v>0</v>
      </c>
      <c r="K98" s="48">
        <f>+'DAY10'!K98+'DAY11'!C98</f>
        <v>0</v>
      </c>
      <c r="L98" s="49">
        <f>+'DAY10'!L98+'DAY11'!D98</f>
        <v>0</v>
      </c>
      <c r="M98" s="50">
        <f>+'DAY10'!M98+'DAY11'!E98</f>
        <v>0</v>
      </c>
      <c r="N98" s="47">
        <f>+'DAY10'!N98+'DAY11'!F98</f>
        <v>0</v>
      </c>
      <c r="O98" s="163">
        <f>+'DAY10'!O98+'DAY11'!G98</f>
        <v>0</v>
      </c>
      <c r="P98" s="48">
        <f t="shared" si="45"/>
        <v>0</v>
      </c>
      <c r="Q98" s="49">
        <f t="shared" si="46"/>
        <v>0</v>
      </c>
      <c r="R98" s="50">
        <f t="shared" si="47"/>
        <v>0</v>
      </c>
      <c r="S98" s="47">
        <f t="shared" si="48"/>
        <v>0</v>
      </c>
      <c r="T98" s="163">
        <f t="shared" si="49"/>
        <v>0</v>
      </c>
      <c r="U98" s="54">
        <f t="shared" si="1"/>
        <v>0</v>
      </c>
    </row>
    <row r="99" spans="1:21" x14ac:dyDescent="0.25">
      <c r="A99" s="152" t="s">
        <v>42</v>
      </c>
      <c r="B99" s="47">
        <f>'DAY10'!H99</f>
        <v>0</v>
      </c>
      <c r="C99" s="48">
        <v>0</v>
      </c>
      <c r="D99" s="49">
        <v>0</v>
      </c>
      <c r="E99" s="50">
        <v>0</v>
      </c>
      <c r="F99" s="47">
        <v>0</v>
      </c>
      <c r="G99" s="163">
        <v>0</v>
      </c>
      <c r="H99" s="49">
        <f>+(Table113[[#This Row],[OPENING ]]+Table113[[#This Row],[RECEIPTS]]+Table113[[#This Row],[RETURNS]])-(Table113[[#This Row],[EXCHANGED]]+Table113[[#This Row],[SALES]]+Table113[[#This Row],[ISSUES]])</f>
        <v>0</v>
      </c>
      <c r="I99" s="48"/>
      <c r="J99" s="51">
        <f t="shared" si="0"/>
        <v>0</v>
      </c>
      <c r="K99" s="48">
        <f>+'DAY10'!K99+'DAY11'!C99</f>
        <v>0</v>
      </c>
      <c r="L99" s="49">
        <f>+'DAY10'!L99+'DAY11'!D99</f>
        <v>0</v>
      </c>
      <c r="M99" s="50">
        <f>+'DAY10'!M99+'DAY11'!E99</f>
        <v>0</v>
      </c>
      <c r="N99" s="47">
        <f>+'DAY10'!N99+'DAY11'!F99</f>
        <v>0</v>
      </c>
      <c r="O99" s="163">
        <f>+'DAY10'!O99+'DAY11'!G99</f>
        <v>0</v>
      </c>
      <c r="P99" s="48">
        <f t="shared" si="45"/>
        <v>0</v>
      </c>
      <c r="Q99" s="49">
        <f t="shared" si="46"/>
        <v>0</v>
      </c>
      <c r="R99" s="50">
        <f t="shared" si="47"/>
        <v>0</v>
      </c>
      <c r="S99" s="47">
        <f t="shared" si="48"/>
        <v>0</v>
      </c>
      <c r="T99" s="163">
        <f t="shared" si="49"/>
        <v>0</v>
      </c>
      <c r="U99" s="54">
        <f t="shared" si="1"/>
        <v>0</v>
      </c>
    </row>
    <row r="100" spans="1:21" x14ac:dyDescent="0.25">
      <c r="A100" s="152" t="s">
        <v>43</v>
      </c>
      <c r="B100" s="47">
        <f>'DAY10'!H100</f>
        <v>0</v>
      </c>
      <c r="C100" s="48">
        <v>0</v>
      </c>
      <c r="D100" s="49">
        <v>0</v>
      </c>
      <c r="E100" s="50">
        <v>0</v>
      </c>
      <c r="F100" s="47">
        <v>0</v>
      </c>
      <c r="G100" s="163">
        <v>0</v>
      </c>
      <c r="H100" s="49">
        <f>+(Table113[[#This Row],[OPENING ]]+Table113[[#This Row],[RECEIPTS]]+Table113[[#This Row],[RETURNS]])-(Table113[[#This Row],[EXCHANGED]]+Table113[[#This Row],[SALES]]+Table113[[#This Row],[ISSUES]])</f>
        <v>0</v>
      </c>
      <c r="I100" s="48"/>
      <c r="J100" s="51">
        <f t="shared" si="0"/>
        <v>0</v>
      </c>
      <c r="K100" s="48">
        <f>+'DAY10'!K100+'DAY11'!C100</f>
        <v>0</v>
      </c>
      <c r="L100" s="49">
        <f>+'DAY10'!L100+'DAY11'!D100</f>
        <v>0</v>
      </c>
      <c r="M100" s="50">
        <f>+'DAY10'!M100+'DAY11'!E100</f>
        <v>0</v>
      </c>
      <c r="N100" s="47">
        <f>+'DAY10'!N100+'DAY11'!F100</f>
        <v>0</v>
      </c>
      <c r="O100" s="163">
        <f>+'DAY10'!O100+'DAY11'!G100</f>
        <v>0</v>
      </c>
      <c r="P100" s="48">
        <f t="shared" si="45"/>
        <v>0</v>
      </c>
      <c r="Q100" s="49">
        <f t="shared" si="46"/>
        <v>0</v>
      </c>
      <c r="R100" s="50">
        <f t="shared" si="47"/>
        <v>0</v>
      </c>
      <c r="S100" s="47">
        <f t="shared" si="48"/>
        <v>0</v>
      </c>
      <c r="T100" s="163">
        <f t="shared" si="49"/>
        <v>0</v>
      </c>
      <c r="U100" s="54">
        <f t="shared" si="1"/>
        <v>0</v>
      </c>
    </row>
    <row r="101" spans="1:21" x14ac:dyDescent="0.25">
      <c r="A101" s="153"/>
      <c r="B101" s="47">
        <f>'DAY10'!H101</f>
        <v>0</v>
      </c>
      <c r="C101" s="73">
        <v>0</v>
      </c>
      <c r="D101" s="74">
        <v>0</v>
      </c>
      <c r="E101" s="75">
        <v>0</v>
      </c>
      <c r="F101" s="72">
        <v>0</v>
      </c>
      <c r="G101" s="170">
        <v>0</v>
      </c>
      <c r="H101" s="49">
        <f>+(Table113[[#This Row],[OPENING ]]+Table113[[#This Row],[RECEIPTS]]+Table113[[#This Row],[RETURNS]])-(Table113[[#This Row],[EXCHANGED]]+Table113[[#This Row],[SALES]]+Table113[[#This Row],[ISSUES]])</f>
        <v>0</v>
      </c>
      <c r="I101" s="48"/>
      <c r="J101" s="76">
        <f t="shared" si="0"/>
        <v>0</v>
      </c>
      <c r="K101" s="48">
        <f>+'DAY10'!K101+'DAY11'!C101</f>
        <v>0</v>
      </c>
      <c r="L101" s="49">
        <f>+'DAY10'!L101+'DAY11'!D101</f>
        <v>0</v>
      </c>
      <c r="M101" s="50">
        <f>+'DAY10'!M101+'DAY11'!E101</f>
        <v>0</v>
      </c>
      <c r="N101" s="47">
        <f>+'DAY10'!N101+'DAY11'!F101</f>
        <v>0</v>
      </c>
      <c r="O101" s="163">
        <f>+'DAY10'!O101+'DAY11'!G101</f>
        <v>0</v>
      </c>
      <c r="P101" s="48">
        <f t="shared" si="45"/>
        <v>0</v>
      </c>
      <c r="Q101" s="49">
        <f t="shared" si="46"/>
        <v>0</v>
      </c>
      <c r="R101" s="50">
        <f t="shared" si="47"/>
        <v>0</v>
      </c>
      <c r="S101" s="47">
        <f t="shared" si="48"/>
        <v>0</v>
      </c>
      <c r="T101" s="163">
        <f t="shared" si="49"/>
        <v>0</v>
      </c>
      <c r="U101" s="92">
        <f t="shared" si="1"/>
        <v>0</v>
      </c>
    </row>
    <row r="102" spans="1:21" x14ac:dyDescent="0.25">
      <c r="A102" s="152" t="s">
        <v>87</v>
      </c>
      <c r="B102" s="47">
        <f>'DAY10'!H102</f>
        <v>1888</v>
      </c>
      <c r="C102" s="73">
        <v>0</v>
      </c>
      <c r="D102" s="74">
        <v>0</v>
      </c>
      <c r="E102" s="75">
        <v>0</v>
      </c>
      <c r="F102" s="72">
        <v>0</v>
      </c>
      <c r="G102" s="170">
        <v>0</v>
      </c>
      <c r="H102" s="49">
        <f>+(Table113[[#This Row],[OPENING ]]+Table113[[#This Row],[RECEIPTS]]+Table113[[#This Row],[RETURNS]])-(Table113[[#This Row],[EXCHANGED]]+Table113[[#This Row],[SALES]]+Table113[[#This Row],[ISSUES]])</f>
        <v>1888</v>
      </c>
      <c r="I102" s="48"/>
      <c r="J102" s="76">
        <f t="shared" ref="J102:J114" si="57">+I102-H102</f>
        <v>-1888</v>
      </c>
      <c r="K102" s="48">
        <f>+'DAY10'!K102+'DAY11'!C102</f>
        <v>0</v>
      </c>
      <c r="L102" s="49">
        <f>+'DAY10'!L102+'DAY11'!D102</f>
        <v>138</v>
      </c>
      <c r="M102" s="50">
        <f>+'DAY10'!M102+'DAY11'!E102</f>
        <v>0</v>
      </c>
      <c r="N102" s="47">
        <f>+'DAY10'!N102+'DAY11'!F102</f>
        <v>0</v>
      </c>
      <c r="O102" s="163">
        <f>+'DAY10'!O102+'DAY11'!G102</f>
        <v>1318.44</v>
      </c>
      <c r="P102" s="48">
        <f t="shared" ref="P102:P114" si="58">+K102/11</f>
        <v>0</v>
      </c>
      <c r="Q102" s="49">
        <f t="shared" ref="Q102:Q114" si="59">+L102/11</f>
        <v>12.545454545454545</v>
      </c>
      <c r="R102" s="50">
        <f t="shared" ref="R102:R114" si="60">+M102/11</f>
        <v>0</v>
      </c>
      <c r="S102" s="47">
        <f t="shared" ref="S102:S114" si="61">+N102/11</f>
        <v>0</v>
      </c>
      <c r="T102" s="163">
        <f t="shared" ref="T102:T114" si="62">+O102/11</f>
        <v>119.85818181818182</v>
      </c>
      <c r="U102" s="92">
        <f t="shared" ref="U102:U114" si="63">IFERROR(+H102/(P102+Q102+R102+S102+T102),0)</f>
        <v>14.25942709620719</v>
      </c>
    </row>
    <row r="103" spans="1:21" x14ac:dyDescent="0.25">
      <c r="A103" s="152" t="s">
        <v>88</v>
      </c>
      <c r="B103" s="47">
        <f>'DAY10'!H103</f>
        <v>0</v>
      </c>
      <c r="C103" s="73">
        <v>0</v>
      </c>
      <c r="D103" s="74">
        <v>0</v>
      </c>
      <c r="E103" s="75">
        <v>0</v>
      </c>
      <c r="F103" s="72">
        <v>0</v>
      </c>
      <c r="G103" s="170">
        <v>0</v>
      </c>
      <c r="H103" s="49">
        <f>+(Table113[[#This Row],[OPENING ]]+Table113[[#This Row],[RECEIPTS]]+Table113[[#This Row],[RETURNS]])-(Table113[[#This Row],[EXCHANGED]]+Table113[[#This Row],[SALES]]+Table113[[#This Row],[ISSUES]])</f>
        <v>0</v>
      </c>
      <c r="I103" s="48"/>
      <c r="J103" s="76">
        <f t="shared" si="57"/>
        <v>0</v>
      </c>
      <c r="K103" s="48">
        <f>+'DAY10'!K103+'DAY11'!C103</f>
        <v>0</v>
      </c>
      <c r="L103" s="49">
        <f>+'DAY10'!L103+'DAY11'!D103</f>
        <v>0</v>
      </c>
      <c r="M103" s="50">
        <f>+'DAY10'!M103+'DAY11'!E103</f>
        <v>0</v>
      </c>
      <c r="N103" s="47">
        <f>+'DAY10'!N103+'DAY11'!F103</f>
        <v>0</v>
      </c>
      <c r="O103" s="163">
        <f>+'DAY10'!O103+'DAY11'!G103</f>
        <v>0</v>
      </c>
      <c r="P103" s="48">
        <f t="shared" si="58"/>
        <v>0</v>
      </c>
      <c r="Q103" s="49">
        <f t="shared" si="59"/>
        <v>0</v>
      </c>
      <c r="R103" s="50">
        <f t="shared" si="60"/>
        <v>0</v>
      </c>
      <c r="S103" s="47">
        <f t="shared" si="61"/>
        <v>0</v>
      </c>
      <c r="T103" s="163">
        <f t="shared" si="62"/>
        <v>0</v>
      </c>
      <c r="U103" s="92">
        <f t="shared" si="63"/>
        <v>0</v>
      </c>
    </row>
    <row r="104" spans="1:21" x14ac:dyDescent="0.25">
      <c r="A104" s="152" t="s">
        <v>95</v>
      </c>
      <c r="B104" s="47">
        <f>'DAY10'!H104</f>
        <v>695.3</v>
      </c>
      <c r="C104" s="73">
        <v>0</v>
      </c>
      <c r="D104" s="74">
        <v>0</v>
      </c>
      <c r="E104" s="75">
        <v>0</v>
      </c>
      <c r="F104" s="72">
        <v>0</v>
      </c>
      <c r="G104" s="170">
        <v>0</v>
      </c>
      <c r="H104" s="49">
        <f>+(Table113[[#This Row],[OPENING ]]+Table113[[#This Row],[RECEIPTS]]+Table113[[#This Row],[RETURNS]])-(Table113[[#This Row],[EXCHANGED]]+Table113[[#This Row],[SALES]]+Table113[[#This Row],[ISSUES]])</f>
        <v>695.3</v>
      </c>
      <c r="I104" s="48"/>
      <c r="J104" s="76">
        <f t="shared" si="57"/>
        <v>-695.3</v>
      </c>
      <c r="K104" s="48">
        <f>+'DAY10'!K104+'DAY11'!C104</f>
        <v>0</v>
      </c>
      <c r="L104" s="49">
        <f>+'DAY10'!L104+'DAY11'!D104</f>
        <v>0</v>
      </c>
      <c r="M104" s="50">
        <f>+'DAY10'!M104+'DAY11'!E104</f>
        <v>0</v>
      </c>
      <c r="N104" s="47">
        <f>+'DAY10'!N104+'DAY11'!F104</f>
        <v>0</v>
      </c>
      <c r="O104" s="163">
        <f>+'DAY10'!O104+'DAY11'!G104</f>
        <v>0</v>
      </c>
      <c r="P104" s="48">
        <f t="shared" si="58"/>
        <v>0</v>
      </c>
      <c r="Q104" s="49">
        <f t="shared" si="59"/>
        <v>0</v>
      </c>
      <c r="R104" s="50">
        <f t="shared" si="60"/>
        <v>0</v>
      </c>
      <c r="S104" s="47">
        <f t="shared" si="61"/>
        <v>0</v>
      </c>
      <c r="T104" s="163">
        <f t="shared" si="62"/>
        <v>0</v>
      </c>
      <c r="U104" s="92">
        <f t="shared" si="63"/>
        <v>0</v>
      </c>
    </row>
    <row r="105" spans="1:21" x14ac:dyDescent="0.25">
      <c r="A105" s="152"/>
      <c r="B105" s="47">
        <f>'DAY10'!H105</f>
        <v>0</v>
      </c>
      <c r="C105" s="73">
        <v>0</v>
      </c>
      <c r="D105" s="74">
        <v>0</v>
      </c>
      <c r="E105" s="75">
        <v>0</v>
      </c>
      <c r="F105" s="72">
        <v>0</v>
      </c>
      <c r="G105" s="170">
        <v>0</v>
      </c>
      <c r="H105" s="49">
        <f>+(Table113[[#This Row],[OPENING ]]+Table113[[#This Row],[RECEIPTS]]+Table113[[#This Row],[RETURNS]])-(Table113[[#This Row],[EXCHANGED]]+Table113[[#This Row],[SALES]]+Table113[[#This Row],[ISSUES]])</f>
        <v>0</v>
      </c>
      <c r="I105" s="48"/>
      <c r="J105" s="76">
        <f t="shared" si="57"/>
        <v>0</v>
      </c>
      <c r="K105" s="48">
        <f>+'DAY10'!K105+'DAY11'!C105</f>
        <v>0</v>
      </c>
      <c r="L105" s="49">
        <f>+'DAY10'!L105+'DAY11'!D105</f>
        <v>0</v>
      </c>
      <c r="M105" s="50">
        <f>+'DAY10'!M105+'DAY11'!E105</f>
        <v>0</v>
      </c>
      <c r="N105" s="47">
        <f>+'DAY10'!N105+'DAY11'!F105</f>
        <v>0</v>
      </c>
      <c r="O105" s="163">
        <f>+'DAY10'!O105+'DAY11'!G105</f>
        <v>0</v>
      </c>
      <c r="P105" s="48">
        <f t="shared" si="58"/>
        <v>0</v>
      </c>
      <c r="Q105" s="49">
        <f t="shared" si="59"/>
        <v>0</v>
      </c>
      <c r="R105" s="50">
        <f t="shared" si="60"/>
        <v>0</v>
      </c>
      <c r="S105" s="47">
        <f t="shared" si="61"/>
        <v>0</v>
      </c>
      <c r="T105" s="163">
        <f t="shared" si="62"/>
        <v>0</v>
      </c>
      <c r="U105" s="92">
        <f t="shared" si="63"/>
        <v>0</v>
      </c>
    </row>
    <row r="106" spans="1:21" x14ac:dyDescent="0.25">
      <c r="A106" s="152"/>
      <c r="B106" s="47">
        <f>'DAY10'!H106</f>
        <v>31</v>
      </c>
      <c r="C106" s="73">
        <v>0</v>
      </c>
      <c r="D106" s="74">
        <v>0</v>
      </c>
      <c r="E106" s="75">
        <v>0</v>
      </c>
      <c r="F106" s="72">
        <v>0</v>
      </c>
      <c r="G106" s="170">
        <v>0</v>
      </c>
      <c r="H106" s="49">
        <f>+(Table113[[#This Row],[OPENING ]]+Table113[[#This Row],[RECEIPTS]]+Table113[[#This Row],[RETURNS]])-(Table113[[#This Row],[EXCHANGED]]+Table113[[#This Row],[SALES]]+Table113[[#This Row],[ISSUES]])</f>
        <v>31</v>
      </c>
      <c r="I106" s="48"/>
      <c r="J106" s="76">
        <f t="shared" si="57"/>
        <v>-31</v>
      </c>
      <c r="K106" s="48">
        <f>+'DAY10'!K106+'DAY11'!C106</f>
        <v>0</v>
      </c>
      <c r="L106" s="49">
        <f>+'DAY10'!L106+'DAY11'!D106</f>
        <v>0</v>
      </c>
      <c r="M106" s="50">
        <f>+'DAY10'!M106+'DAY11'!E106</f>
        <v>0</v>
      </c>
      <c r="N106" s="47">
        <f>+'DAY10'!N106+'DAY11'!F106</f>
        <v>0</v>
      </c>
      <c r="O106" s="163">
        <f>+'DAY10'!O106+'DAY11'!G106</f>
        <v>0</v>
      </c>
      <c r="P106" s="48">
        <f t="shared" si="58"/>
        <v>0</v>
      </c>
      <c r="Q106" s="49">
        <f t="shared" si="59"/>
        <v>0</v>
      </c>
      <c r="R106" s="50">
        <f t="shared" si="60"/>
        <v>0</v>
      </c>
      <c r="S106" s="47">
        <f t="shared" si="61"/>
        <v>0</v>
      </c>
      <c r="T106" s="163">
        <f t="shared" si="62"/>
        <v>0</v>
      </c>
      <c r="U106" s="92">
        <f t="shared" si="63"/>
        <v>0</v>
      </c>
    </row>
    <row r="107" spans="1:21" ht="15.75" x14ac:dyDescent="0.3">
      <c r="A107" s="311" t="s">
        <v>89</v>
      </c>
      <c r="B107" s="47">
        <f>'DAY10'!H107</f>
        <v>0</v>
      </c>
      <c r="C107" s="73">
        <v>0</v>
      </c>
      <c r="D107" s="74">
        <v>0</v>
      </c>
      <c r="E107" s="75">
        <v>0</v>
      </c>
      <c r="F107" s="72">
        <v>0</v>
      </c>
      <c r="G107" s="170">
        <v>0</v>
      </c>
      <c r="H107" s="49">
        <f>+(Table113[[#This Row],[OPENING ]]+Table113[[#This Row],[RECEIPTS]]+Table113[[#This Row],[RETURNS]])-(Table113[[#This Row],[EXCHANGED]]+Table113[[#This Row],[SALES]]+Table113[[#This Row],[ISSUES]])</f>
        <v>0</v>
      </c>
      <c r="I107" s="48"/>
      <c r="J107" s="76">
        <f t="shared" si="57"/>
        <v>0</v>
      </c>
      <c r="K107" s="48">
        <f>+'DAY10'!K107+'DAY11'!C107</f>
        <v>0</v>
      </c>
      <c r="L107" s="49">
        <f>+'DAY10'!L107+'DAY11'!D107</f>
        <v>0</v>
      </c>
      <c r="M107" s="50">
        <f>+'DAY10'!M107+'DAY11'!E107</f>
        <v>0</v>
      </c>
      <c r="N107" s="47">
        <f>+'DAY10'!N107+'DAY11'!F107</f>
        <v>0</v>
      </c>
      <c r="O107" s="163">
        <f>+'DAY10'!O107+'DAY11'!G107</f>
        <v>0</v>
      </c>
      <c r="P107" s="48">
        <f t="shared" si="58"/>
        <v>0</v>
      </c>
      <c r="Q107" s="49">
        <f t="shared" si="59"/>
        <v>0</v>
      </c>
      <c r="R107" s="50">
        <f t="shared" si="60"/>
        <v>0</v>
      </c>
      <c r="S107" s="47">
        <f t="shared" si="61"/>
        <v>0</v>
      </c>
      <c r="T107" s="163">
        <f t="shared" si="62"/>
        <v>0</v>
      </c>
      <c r="U107" s="92">
        <f t="shared" si="63"/>
        <v>0</v>
      </c>
    </row>
    <row r="108" spans="1:21" x14ac:dyDescent="0.25">
      <c r="A108" s="193" t="s">
        <v>90</v>
      </c>
      <c r="B108" s="47">
        <f>'DAY10'!H108</f>
        <v>57</v>
      </c>
      <c r="C108" s="73">
        <v>0</v>
      </c>
      <c r="D108" s="74">
        <v>0</v>
      </c>
      <c r="E108" s="75">
        <v>0</v>
      </c>
      <c r="F108" s="72">
        <v>0</v>
      </c>
      <c r="G108" s="170">
        <v>0</v>
      </c>
      <c r="H108" s="49">
        <f>+(Table113[[#This Row],[OPENING ]]+Table113[[#This Row],[RECEIPTS]]+Table113[[#This Row],[RETURNS]])-(Table113[[#This Row],[EXCHANGED]]+Table113[[#This Row],[SALES]]+Table113[[#This Row],[ISSUES]])</f>
        <v>57</v>
      </c>
      <c r="I108" s="48"/>
      <c r="J108" s="76">
        <f t="shared" si="57"/>
        <v>-57</v>
      </c>
      <c r="K108" s="48">
        <f>+'DAY10'!K108+'DAY11'!C108</f>
        <v>0</v>
      </c>
      <c r="L108" s="49">
        <f>+'DAY10'!L108+'DAY11'!D108</f>
        <v>0</v>
      </c>
      <c r="M108" s="50">
        <f>+'DAY10'!M108+'DAY11'!E108</f>
        <v>0</v>
      </c>
      <c r="N108" s="47">
        <f>+'DAY10'!N108+'DAY11'!F108</f>
        <v>0</v>
      </c>
      <c r="O108" s="163">
        <f>+'DAY10'!O108+'DAY11'!G108</f>
        <v>0</v>
      </c>
      <c r="P108" s="48">
        <f t="shared" si="58"/>
        <v>0</v>
      </c>
      <c r="Q108" s="49">
        <f t="shared" si="59"/>
        <v>0</v>
      </c>
      <c r="R108" s="50">
        <f t="shared" si="60"/>
        <v>0</v>
      </c>
      <c r="S108" s="47">
        <f t="shared" si="61"/>
        <v>0</v>
      </c>
      <c r="T108" s="163">
        <f t="shared" si="62"/>
        <v>0</v>
      </c>
      <c r="U108" s="92">
        <f t="shared" si="63"/>
        <v>0</v>
      </c>
    </row>
    <row r="109" spans="1:21" x14ac:dyDescent="0.25">
      <c r="A109" s="193" t="s">
        <v>91</v>
      </c>
      <c r="B109" s="47">
        <f>'DAY10'!H109</f>
        <v>345.3</v>
      </c>
      <c r="C109" s="73">
        <v>0</v>
      </c>
      <c r="D109" s="74">
        <v>0</v>
      </c>
      <c r="E109" s="75">
        <v>0</v>
      </c>
      <c r="F109" s="72">
        <v>0</v>
      </c>
      <c r="G109" s="170">
        <v>0</v>
      </c>
      <c r="H109" s="49">
        <f>+(Table113[[#This Row],[OPENING ]]+Table113[[#This Row],[RECEIPTS]]+Table113[[#This Row],[RETURNS]])-(Table113[[#This Row],[EXCHANGED]]+Table113[[#This Row],[SALES]]+Table113[[#This Row],[ISSUES]])</f>
        <v>345.3</v>
      </c>
      <c r="I109" s="48"/>
      <c r="J109" s="76">
        <f t="shared" si="57"/>
        <v>-345.3</v>
      </c>
      <c r="K109" s="48">
        <f>+'DAY10'!K109+'DAY11'!C109</f>
        <v>0</v>
      </c>
      <c r="L109" s="49">
        <f>+'DAY10'!L109+'DAY11'!D109</f>
        <v>0</v>
      </c>
      <c r="M109" s="50">
        <f>+'DAY10'!M109+'DAY11'!E109</f>
        <v>0</v>
      </c>
      <c r="N109" s="47">
        <f>+'DAY10'!N109+'DAY11'!F109</f>
        <v>0</v>
      </c>
      <c r="O109" s="163">
        <f>+'DAY10'!O109+'DAY11'!G109</f>
        <v>0</v>
      </c>
      <c r="P109" s="48">
        <f t="shared" si="58"/>
        <v>0</v>
      </c>
      <c r="Q109" s="49">
        <f t="shared" si="59"/>
        <v>0</v>
      </c>
      <c r="R109" s="50">
        <f t="shared" si="60"/>
        <v>0</v>
      </c>
      <c r="S109" s="47">
        <f t="shared" si="61"/>
        <v>0</v>
      </c>
      <c r="T109" s="163">
        <f t="shared" si="62"/>
        <v>0</v>
      </c>
      <c r="U109" s="92">
        <f t="shared" si="63"/>
        <v>0</v>
      </c>
    </row>
    <row r="110" spans="1:21" x14ac:dyDescent="0.25">
      <c r="A110" s="193" t="s">
        <v>92</v>
      </c>
      <c r="B110" s="47">
        <f>'DAY10'!H110</f>
        <v>38</v>
      </c>
      <c r="C110" s="73">
        <v>0</v>
      </c>
      <c r="D110" s="74">
        <v>0</v>
      </c>
      <c r="E110" s="75">
        <v>0</v>
      </c>
      <c r="F110" s="72">
        <v>0</v>
      </c>
      <c r="G110" s="170">
        <v>0</v>
      </c>
      <c r="H110" s="49">
        <f>+(Table113[[#This Row],[OPENING ]]+Table113[[#This Row],[RECEIPTS]]+Table113[[#This Row],[RETURNS]])-(Table113[[#This Row],[EXCHANGED]]+Table113[[#This Row],[SALES]]+Table113[[#This Row],[ISSUES]])</f>
        <v>38</v>
      </c>
      <c r="I110" s="48"/>
      <c r="J110" s="76">
        <f t="shared" si="57"/>
        <v>-38</v>
      </c>
      <c r="K110" s="48">
        <f>+'DAY10'!K110+'DAY11'!C110</f>
        <v>0</v>
      </c>
      <c r="L110" s="49">
        <f>+'DAY10'!L110+'DAY11'!D110</f>
        <v>0</v>
      </c>
      <c r="M110" s="50">
        <f>+'DAY10'!M110+'DAY11'!E110</f>
        <v>0</v>
      </c>
      <c r="N110" s="47">
        <f>+'DAY10'!N110+'DAY11'!F110</f>
        <v>0</v>
      </c>
      <c r="O110" s="163">
        <f>+'DAY10'!O110+'DAY11'!G110</f>
        <v>0</v>
      </c>
      <c r="P110" s="48">
        <f t="shared" si="58"/>
        <v>0</v>
      </c>
      <c r="Q110" s="49">
        <f t="shared" si="59"/>
        <v>0</v>
      </c>
      <c r="R110" s="50">
        <f t="shared" si="60"/>
        <v>0</v>
      </c>
      <c r="S110" s="47">
        <f t="shared" si="61"/>
        <v>0</v>
      </c>
      <c r="T110" s="163">
        <f t="shared" si="62"/>
        <v>0</v>
      </c>
      <c r="U110" s="92">
        <f t="shared" si="63"/>
        <v>0</v>
      </c>
    </row>
    <row r="111" spans="1:21" x14ac:dyDescent="0.25">
      <c r="A111" s="193" t="s">
        <v>94</v>
      </c>
      <c r="B111" s="47">
        <f>'DAY10'!H111</f>
        <v>0</v>
      </c>
      <c r="C111" s="73">
        <v>0</v>
      </c>
      <c r="D111" s="74">
        <v>0</v>
      </c>
      <c r="E111" s="75">
        <v>0</v>
      </c>
      <c r="F111" s="72">
        <v>0</v>
      </c>
      <c r="G111" s="170">
        <v>0</v>
      </c>
      <c r="H111" s="49">
        <f>+(Table113[[#This Row],[OPENING ]]+Table113[[#This Row],[RECEIPTS]]+Table113[[#This Row],[RETURNS]])-(Table113[[#This Row],[EXCHANGED]]+Table113[[#This Row],[SALES]]+Table113[[#This Row],[ISSUES]])</f>
        <v>0</v>
      </c>
      <c r="I111" s="48"/>
      <c r="J111" s="76">
        <f t="shared" si="57"/>
        <v>0</v>
      </c>
      <c r="K111" s="48">
        <f>+'DAY10'!K111+'DAY11'!C111</f>
        <v>0</v>
      </c>
      <c r="L111" s="49">
        <f>+'DAY10'!L111+'DAY11'!D111</f>
        <v>0</v>
      </c>
      <c r="M111" s="50">
        <f>+'DAY10'!M111+'DAY11'!E111</f>
        <v>0</v>
      </c>
      <c r="N111" s="47">
        <f>+'DAY10'!N111+'DAY11'!F111</f>
        <v>0</v>
      </c>
      <c r="O111" s="163">
        <f>+'DAY10'!O111+'DAY11'!G111</f>
        <v>0</v>
      </c>
      <c r="P111" s="48">
        <f t="shared" si="58"/>
        <v>0</v>
      </c>
      <c r="Q111" s="49">
        <f t="shared" si="59"/>
        <v>0</v>
      </c>
      <c r="R111" s="50">
        <f t="shared" si="60"/>
        <v>0</v>
      </c>
      <c r="S111" s="47">
        <f t="shared" si="61"/>
        <v>0</v>
      </c>
      <c r="T111" s="163">
        <f t="shared" si="62"/>
        <v>0</v>
      </c>
      <c r="U111" s="92">
        <f t="shared" si="63"/>
        <v>0</v>
      </c>
    </row>
    <row r="112" spans="1:21" x14ac:dyDescent="0.25">
      <c r="A112" s="193" t="s">
        <v>93</v>
      </c>
      <c r="B112" s="47">
        <f>'DAY10'!H112</f>
        <v>0</v>
      </c>
      <c r="C112" s="73">
        <v>0</v>
      </c>
      <c r="D112" s="74">
        <v>0</v>
      </c>
      <c r="E112" s="75">
        <v>0</v>
      </c>
      <c r="F112" s="72">
        <v>0</v>
      </c>
      <c r="G112" s="170">
        <v>0</v>
      </c>
      <c r="H112" s="49">
        <f>+(Table113[[#This Row],[OPENING ]]+Table113[[#This Row],[RECEIPTS]]+Table113[[#This Row],[RETURNS]])-(Table113[[#This Row],[EXCHANGED]]+Table113[[#This Row],[SALES]]+Table113[[#This Row],[ISSUES]])</f>
        <v>0</v>
      </c>
      <c r="I112" s="48"/>
      <c r="J112" s="76">
        <f t="shared" si="57"/>
        <v>0</v>
      </c>
      <c r="K112" s="48">
        <f>+'DAY10'!K112+'DAY11'!C112</f>
        <v>0</v>
      </c>
      <c r="L112" s="49">
        <f>+'DAY10'!L112+'DAY11'!D112</f>
        <v>0</v>
      </c>
      <c r="M112" s="50">
        <f>+'DAY10'!M112+'DAY11'!E112</f>
        <v>0</v>
      </c>
      <c r="N112" s="47">
        <f>+'DAY10'!N112+'DAY11'!F112</f>
        <v>0</v>
      </c>
      <c r="O112" s="163">
        <f>+'DAY10'!O112+'DAY11'!G112</f>
        <v>0</v>
      </c>
      <c r="P112" s="48">
        <f t="shared" si="58"/>
        <v>0</v>
      </c>
      <c r="Q112" s="49">
        <f t="shared" si="59"/>
        <v>0</v>
      </c>
      <c r="R112" s="50">
        <f t="shared" si="60"/>
        <v>0</v>
      </c>
      <c r="S112" s="47">
        <f t="shared" si="61"/>
        <v>0</v>
      </c>
      <c r="T112" s="163">
        <f t="shared" si="62"/>
        <v>0</v>
      </c>
      <c r="U112" s="92">
        <f t="shared" si="63"/>
        <v>0</v>
      </c>
    </row>
    <row r="113" spans="1:21" x14ac:dyDescent="0.25">
      <c r="A113" s="193" t="s">
        <v>114</v>
      </c>
      <c r="B113" s="47">
        <f>'DAY10'!H113</f>
        <v>0</v>
      </c>
      <c r="C113" s="73">
        <v>0</v>
      </c>
      <c r="D113" s="74">
        <v>0</v>
      </c>
      <c r="E113" s="75">
        <v>0</v>
      </c>
      <c r="F113" s="72">
        <v>0</v>
      </c>
      <c r="G113" s="170">
        <v>0</v>
      </c>
      <c r="H113" s="49">
        <f>+(Table113[[#This Row],[OPENING ]]+Table113[[#This Row],[RECEIPTS]]+Table113[[#This Row],[RETURNS]])-(Table113[[#This Row],[EXCHANGED]]+Table113[[#This Row],[SALES]]+Table113[[#This Row],[ISSUES]])</f>
        <v>0</v>
      </c>
      <c r="I113" s="48"/>
      <c r="J113" s="76">
        <f t="shared" si="57"/>
        <v>0</v>
      </c>
      <c r="K113" s="48">
        <f>+'DAY10'!K113+'DAY11'!C113</f>
        <v>0</v>
      </c>
      <c r="L113" s="49">
        <f>+'DAY10'!L113+'DAY11'!D113</f>
        <v>0</v>
      </c>
      <c r="M113" s="50">
        <f>+'DAY10'!M113+'DAY11'!E113</f>
        <v>0</v>
      </c>
      <c r="N113" s="47">
        <f>+'DAY10'!N113+'DAY11'!F113</f>
        <v>0</v>
      </c>
      <c r="O113" s="163">
        <f>+'DAY10'!O113+'DAY11'!G113</f>
        <v>0</v>
      </c>
      <c r="P113" s="48">
        <f t="shared" si="58"/>
        <v>0</v>
      </c>
      <c r="Q113" s="49">
        <f t="shared" si="59"/>
        <v>0</v>
      </c>
      <c r="R113" s="50">
        <f t="shared" si="60"/>
        <v>0</v>
      </c>
      <c r="S113" s="47">
        <f t="shared" si="61"/>
        <v>0</v>
      </c>
      <c r="T113" s="163">
        <f t="shared" si="62"/>
        <v>0</v>
      </c>
      <c r="U113" s="92">
        <f t="shared" si="63"/>
        <v>0</v>
      </c>
    </row>
    <row r="114" spans="1:21" ht="15.75" thickBot="1" x14ac:dyDescent="0.3">
      <c r="A114" s="193" t="s">
        <v>107</v>
      </c>
      <c r="B114" s="47">
        <f>'DAY10'!H114</f>
        <v>0</v>
      </c>
      <c r="C114" s="73">
        <v>0</v>
      </c>
      <c r="D114" s="74">
        <v>0</v>
      </c>
      <c r="E114" s="75">
        <v>0</v>
      </c>
      <c r="F114" s="72">
        <v>0</v>
      </c>
      <c r="G114" s="170">
        <v>0</v>
      </c>
      <c r="H114" s="49">
        <f>+(Table113[[#This Row],[OPENING ]]+Table113[[#This Row],[RECEIPTS]]+Table113[[#This Row],[RETURNS]])-(Table113[[#This Row],[EXCHANGED]]+Table113[[#This Row],[SALES]]+Table113[[#This Row],[ISSUES]])</f>
        <v>0</v>
      </c>
      <c r="I114" s="48"/>
      <c r="J114" s="76">
        <f t="shared" si="57"/>
        <v>0</v>
      </c>
      <c r="K114" s="48">
        <f>+'DAY10'!K114+'DAY11'!C114</f>
        <v>0</v>
      </c>
      <c r="L114" s="49">
        <f>+'DAY10'!L114+'DAY11'!D114</f>
        <v>0</v>
      </c>
      <c r="M114" s="50">
        <f>+'DAY10'!M114+'DAY11'!E114</f>
        <v>0</v>
      </c>
      <c r="N114" s="47">
        <f>+'DAY10'!N114+'DAY11'!F114</f>
        <v>0</v>
      </c>
      <c r="O114" s="163">
        <f>+'DAY10'!O114+'DAY11'!G114</f>
        <v>0</v>
      </c>
      <c r="P114" s="48">
        <f t="shared" si="58"/>
        <v>0</v>
      </c>
      <c r="Q114" s="49">
        <f t="shared" si="59"/>
        <v>0</v>
      </c>
      <c r="R114" s="50">
        <f t="shared" si="60"/>
        <v>0</v>
      </c>
      <c r="S114" s="47">
        <f t="shared" si="61"/>
        <v>0</v>
      </c>
      <c r="T114" s="163">
        <f t="shared" si="62"/>
        <v>0</v>
      </c>
      <c r="U114" s="92">
        <f t="shared" si="63"/>
        <v>0</v>
      </c>
    </row>
    <row r="115" spans="1:21" ht="17.25" thickBot="1" x14ac:dyDescent="0.35">
      <c r="A115" s="85" t="s">
        <v>55</v>
      </c>
      <c r="B115" s="86">
        <f>SUM(B76:B114)</f>
        <v>7710.0300000000007</v>
      </c>
      <c r="C115" s="87">
        <f t="shared" ref="C115:U115" si="64">SUM(C76:C114)</f>
        <v>0</v>
      </c>
      <c r="D115" s="88">
        <f t="shared" si="64"/>
        <v>0</v>
      </c>
      <c r="E115" s="89">
        <f t="shared" si="64"/>
        <v>0</v>
      </c>
      <c r="F115" s="86">
        <f t="shared" si="64"/>
        <v>0</v>
      </c>
      <c r="G115" s="164">
        <f t="shared" si="64"/>
        <v>0</v>
      </c>
      <c r="H115" s="88">
        <f t="shared" si="64"/>
        <v>7710.0300000000007</v>
      </c>
      <c r="I115" s="87">
        <f t="shared" si="64"/>
        <v>0</v>
      </c>
      <c r="J115" s="90">
        <f t="shared" si="64"/>
        <v>-7710.0300000000007</v>
      </c>
      <c r="K115" s="87">
        <f t="shared" si="64"/>
        <v>0</v>
      </c>
      <c r="L115" s="88">
        <f t="shared" si="64"/>
        <v>276</v>
      </c>
      <c r="M115" s="89">
        <f t="shared" si="64"/>
        <v>0</v>
      </c>
      <c r="N115" s="86">
        <f t="shared" si="64"/>
        <v>0</v>
      </c>
      <c r="O115" s="164">
        <f t="shared" si="64"/>
        <v>2169.88</v>
      </c>
      <c r="P115" s="87">
        <f t="shared" si="64"/>
        <v>0</v>
      </c>
      <c r="Q115" s="88">
        <f t="shared" si="64"/>
        <v>25.09090909090909</v>
      </c>
      <c r="R115" s="89">
        <f t="shared" si="64"/>
        <v>0</v>
      </c>
      <c r="S115" s="86">
        <f t="shared" si="64"/>
        <v>0</v>
      </c>
      <c r="T115" s="164">
        <f t="shared" si="64"/>
        <v>197.26181818181817</v>
      </c>
      <c r="U115" s="89">
        <f t="shared" si="64"/>
        <v>14.25942709620719</v>
      </c>
    </row>
    <row r="116" spans="1:21" x14ac:dyDescent="0.25">
      <c r="A116" s="78"/>
      <c r="B116" s="79"/>
      <c r="C116" s="80"/>
      <c r="D116" s="81"/>
      <c r="E116" s="82"/>
      <c r="F116" s="79"/>
      <c r="G116" s="165"/>
      <c r="H116" s="81"/>
      <c r="I116" s="80"/>
      <c r="J116" s="83">
        <f t="shared" si="0"/>
        <v>0</v>
      </c>
      <c r="K116" s="80"/>
      <c r="L116" s="81"/>
      <c r="M116" s="82"/>
      <c r="N116" s="79"/>
      <c r="O116" s="165"/>
      <c r="P116" s="80"/>
      <c r="Q116" s="81"/>
      <c r="R116" s="82"/>
      <c r="S116" s="79"/>
      <c r="T116" s="165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163"/>
      <c r="H117" s="49"/>
      <c r="I117" s="48"/>
      <c r="J117" s="51">
        <f t="shared" si="0"/>
        <v>0</v>
      </c>
      <c r="K117" s="48"/>
      <c r="L117" s="49"/>
      <c r="M117" s="50"/>
      <c r="N117" s="47"/>
      <c r="O117" s="163"/>
      <c r="P117" s="48"/>
      <c r="Q117" s="49"/>
      <c r="R117" s="50"/>
      <c r="S117" s="47"/>
      <c r="T117" s="163"/>
      <c r="U117" s="54"/>
    </row>
    <row r="118" spans="1:21" ht="15.75" x14ac:dyDescent="0.3">
      <c r="A118" s="309" t="s">
        <v>97</v>
      </c>
      <c r="B118" s="47">
        <f>'DAY10'!H118</f>
        <v>0</v>
      </c>
      <c r="C118" s="48">
        <v>0</v>
      </c>
      <c r="D118" s="49">
        <v>0</v>
      </c>
      <c r="E118" s="50">
        <v>0</v>
      </c>
      <c r="F118" s="47">
        <v>0</v>
      </c>
      <c r="G118" s="163">
        <v>0</v>
      </c>
      <c r="H118" s="49">
        <f>+(Table113[[#This Row],[OPENING ]]+Table113[[#This Row],[RECEIPTS]]+Table113[[#This Row],[RETURNS]])-(Table113[[#This Row],[EXCHANGED]]+Table113[[#This Row],[SALES]]+Table113[[#This Row],[ISSUES]])</f>
        <v>0</v>
      </c>
      <c r="I118" s="48">
        <v>0</v>
      </c>
      <c r="J118" s="51">
        <f t="shared" si="0"/>
        <v>0</v>
      </c>
      <c r="K118" s="48">
        <f>+'DAY10'!K118+'DAY11'!C118</f>
        <v>0</v>
      </c>
      <c r="L118" s="49">
        <f>+'DAY10'!L118+'DAY11'!D118</f>
        <v>19.5</v>
      </c>
      <c r="M118" s="50">
        <f>+'DAY10'!M118+'DAY11'!E118</f>
        <v>0</v>
      </c>
      <c r="N118" s="47">
        <f>+'DAY10'!N118+'DAY11'!F118</f>
        <v>0</v>
      </c>
      <c r="O118" s="163">
        <f>+'DAY10'!O118+'DAY11'!G118</f>
        <v>0</v>
      </c>
      <c r="P118" s="48">
        <f t="shared" ref="P118" si="65">+K118/11</f>
        <v>0</v>
      </c>
      <c r="Q118" s="49">
        <f t="shared" ref="Q118" si="66">+L118/11</f>
        <v>1.7727272727272727</v>
      </c>
      <c r="R118" s="50">
        <f t="shared" ref="R118" si="67">+M118/11</f>
        <v>0</v>
      </c>
      <c r="S118" s="47">
        <f t="shared" ref="S118" si="68">+N118/11</f>
        <v>0</v>
      </c>
      <c r="T118" s="163">
        <f t="shared" ref="T118" si="69">+O118/11</f>
        <v>0</v>
      </c>
      <c r="U118" s="54">
        <f t="shared" si="1"/>
        <v>0</v>
      </c>
    </row>
    <row r="119" spans="1:21" x14ac:dyDescent="0.25">
      <c r="A119" s="53"/>
      <c r="B119" s="47">
        <f>'DAY10'!H119</f>
        <v>19.5</v>
      </c>
      <c r="C119" s="48">
        <v>0</v>
      </c>
      <c r="D119" s="49">
        <v>0</v>
      </c>
      <c r="E119" s="50">
        <v>0</v>
      </c>
      <c r="F119" s="47">
        <v>0</v>
      </c>
      <c r="G119" s="163">
        <v>0</v>
      </c>
      <c r="H119" s="49">
        <f>+(Table113[[#This Row],[OPENING ]]+Table113[[#This Row],[RECEIPTS]]+Table113[[#This Row],[RETURNS]])-(Table113[[#This Row],[EXCHANGED]]+Table113[[#This Row],[SALES]]+Table113[[#This Row],[ISSUES]])</f>
        <v>19.5</v>
      </c>
      <c r="I119" s="48">
        <v>0</v>
      </c>
      <c r="J119" s="51">
        <f t="shared" si="0"/>
        <v>-19.5</v>
      </c>
      <c r="K119" s="48">
        <f>+'DAY10'!K119+'DAY11'!C119</f>
        <v>0</v>
      </c>
      <c r="L119" s="49">
        <f>+'DAY10'!L119+'DAY11'!D119</f>
        <v>0</v>
      </c>
      <c r="M119" s="50">
        <f>+'DAY10'!M119+'DAY11'!E119</f>
        <v>0</v>
      </c>
      <c r="N119" s="47">
        <f>+'DAY10'!N119+'DAY11'!F119</f>
        <v>0</v>
      </c>
      <c r="O119" s="163">
        <f>+'DAY10'!O119+'DAY11'!G119</f>
        <v>0</v>
      </c>
      <c r="P119" s="48">
        <f t="shared" ref="P119:P134" si="70">+K119/11</f>
        <v>0</v>
      </c>
      <c r="Q119" s="49">
        <f t="shared" ref="Q119:Q134" si="71">+L119/11</f>
        <v>0</v>
      </c>
      <c r="R119" s="50">
        <f t="shared" ref="R119:R134" si="72">+M119/11</f>
        <v>0</v>
      </c>
      <c r="S119" s="47">
        <f t="shared" ref="S119:S134" si="73">+N119/11</f>
        <v>0</v>
      </c>
      <c r="T119" s="163">
        <f t="shared" ref="T119:T134" si="74">+O119/11</f>
        <v>0</v>
      </c>
      <c r="U119" s="54">
        <f t="shared" si="1"/>
        <v>0</v>
      </c>
    </row>
    <row r="120" spans="1:21" x14ac:dyDescent="0.25">
      <c r="A120" s="53"/>
      <c r="B120" s="47">
        <f>'DAY10'!H120</f>
        <v>5</v>
      </c>
      <c r="C120" s="48">
        <v>0</v>
      </c>
      <c r="D120" s="49">
        <v>0</v>
      </c>
      <c r="E120" s="50">
        <v>0</v>
      </c>
      <c r="F120" s="47">
        <v>0</v>
      </c>
      <c r="G120" s="163">
        <v>0</v>
      </c>
      <c r="H120" s="49">
        <f>+(Table113[[#This Row],[OPENING ]]+Table113[[#This Row],[RECEIPTS]]+Table113[[#This Row],[RETURNS]])-(Table113[[#This Row],[EXCHANGED]]+Table113[[#This Row],[SALES]]+Table113[[#This Row],[ISSUES]])</f>
        <v>5</v>
      </c>
      <c r="I120" s="48"/>
      <c r="J120" s="51">
        <f t="shared" si="0"/>
        <v>-5</v>
      </c>
      <c r="K120" s="48">
        <f>+'DAY10'!K120+'DAY11'!C120</f>
        <v>0</v>
      </c>
      <c r="L120" s="49">
        <f>+'DAY10'!L120+'DAY11'!D120</f>
        <v>0</v>
      </c>
      <c r="M120" s="50">
        <f>+'DAY10'!M120+'DAY11'!E120</f>
        <v>0</v>
      </c>
      <c r="N120" s="47">
        <f>+'DAY10'!N120+'DAY11'!F120</f>
        <v>0</v>
      </c>
      <c r="O120" s="163">
        <f>+'DAY10'!O120+'DAY11'!G120</f>
        <v>0</v>
      </c>
      <c r="P120" s="48">
        <f t="shared" si="70"/>
        <v>0</v>
      </c>
      <c r="Q120" s="49">
        <f t="shared" si="71"/>
        <v>0</v>
      </c>
      <c r="R120" s="50">
        <f t="shared" si="72"/>
        <v>0</v>
      </c>
      <c r="S120" s="47">
        <f t="shared" si="73"/>
        <v>0</v>
      </c>
      <c r="T120" s="163">
        <f t="shared" si="74"/>
        <v>0</v>
      </c>
      <c r="U120" s="54">
        <f t="shared" si="1"/>
        <v>0</v>
      </c>
    </row>
    <row r="121" spans="1:21" x14ac:dyDescent="0.25">
      <c r="A121" s="310" t="s">
        <v>67</v>
      </c>
      <c r="B121" s="47">
        <f>'DAY10'!H121</f>
        <v>0</v>
      </c>
      <c r="C121" s="48">
        <v>0</v>
      </c>
      <c r="D121" s="49">
        <v>0</v>
      </c>
      <c r="E121" s="50">
        <v>0</v>
      </c>
      <c r="F121" s="47">
        <v>0</v>
      </c>
      <c r="G121" s="163">
        <v>0</v>
      </c>
      <c r="H121" s="49">
        <f>+(Table113[[#This Row],[OPENING ]]+Table113[[#This Row],[RECEIPTS]]+Table113[[#This Row],[RETURNS]])-(Table113[[#This Row],[EXCHANGED]]+Table113[[#This Row],[SALES]]+Table113[[#This Row],[ISSUES]])</f>
        <v>0</v>
      </c>
      <c r="I121" s="48"/>
      <c r="J121" s="51">
        <f t="shared" si="0"/>
        <v>0</v>
      </c>
      <c r="K121" s="48">
        <f>+'DAY10'!K121+'DAY11'!C121</f>
        <v>0</v>
      </c>
      <c r="L121" s="49">
        <f>+'DAY10'!L121+'DAY11'!D121</f>
        <v>0</v>
      </c>
      <c r="M121" s="50">
        <f>+'DAY10'!M121+'DAY11'!E121</f>
        <v>0</v>
      </c>
      <c r="N121" s="47">
        <f>+'DAY10'!N121+'DAY11'!F121</f>
        <v>0</v>
      </c>
      <c r="O121" s="163">
        <f>+'DAY10'!O121+'DAY11'!G121</f>
        <v>0</v>
      </c>
      <c r="P121" s="48">
        <f t="shared" si="70"/>
        <v>0</v>
      </c>
      <c r="Q121" s="49">
        <f t="shared" si="71"/>
        <v>0</v>
      </c>
      <c r="R121" s="50">
        <f t="shared" si="72"/>
        <v>0</v>
      </c>
      <c r="S121" s="47">
        <f t="shared" si="73"/>
        <v>0</v>
      </c>
      <c r="T121" s="163">
        <f t="shared" si="74"/>
        <v>0</v>
      </c>
      <c r="U121" s="54">
        <f t="shared" si="1"/>
        <v>0</v>
      </c>
    </row>
    <row r="122" spans="1:21" x14ac:dyDescent="0.25">
      <c r="A122" s="310" t="s">
        <v>66</v>
      </c>
      <c r="B122" s="47">
        <f>'DAY10'!H122</f>
        <v>4</v>
      </c>
      <c r="C122" s="48">
        <v>0</v>
      </c>
      <c r="D122" s="49">
        <v>0</v>
      </c>
      <c r="E122" s="50">
        <v>0</v>
      </c>
      <c r="F122" s="47">
        <v>0</v>
      </c>
      <c r="G122" s="163">
        <v>0</v>
      </c>
      <c r="H122" s="49">
        <f>+(Table113[[#This Row],[OPENING ]]+Table113[[#This Row],[RECEIPTS]]+Table113[[#This Row],[RETURNS]])-(Table113[[#This Row],[EXCHANGED]]+Table113[[#This Row],[SALES]]+Table113[[#This Row],[ISSUES]])</f>
        <v>4</v>
      </c>
      <c r="I122" s="48"/>
      <c r="J122" s="51">
        <f t="shared" si="0"/>
        <v>-4</v>
      </c>
      <c r="K122" s="48">
        <f>+'DAY10'!K122+'DAY11'!C122</f>
        <v>0</v>
      </c>
      <c r="L122" s="49">
        <f>+'DAY10'!L122+'DAY11'!D122</f>
        <v>0</v>
      </c>
      <c r="M122" s="50">
        <f>+'DAY10'!M122+'DAY11'!E122</f>
        <v>0</v>
      </c>
      <c r="N122" s="47">
        <f>+'DAY10'!N122+'DAY11'!F122</f>
        <v>0</v>
      </c>
      <c r="O122" s="163">
        <f>+'DAY10'!O122+'DAY11'!G122</f>
        <v>0</v>
      </c>
      <c r="P122" s="48">
        <f t="shared" si="70"/>
        <v>0</v>
      </c>
      <c r="Q122" s="49">
        <f t="shared" si="71"/>
        <v>0</v>
      </c>
      <c r="R122" s="50">
        <f t="shared" si="72"/>
        <v>0</v>
      </c>
      <c r="S122" s="47">
        <f t="shared" si="73"/>
        <v>0</v>
      </c>
      <c r="T122" s="163">
        <f t="shared" si="74"/>
        <v>0</v>
      </c>
      <c r="U122" s="54">
        <f t="shared" si="1"/>
        <v>0</v>
      </c>
    </row>
    <row r="123" spans="1:21" x14ac:dyDescent="0.25">
      <c r="A123" s="310" t="s">
        <v>68</v>
      </c>
      <c r="B123" s="47">
        <f>'DAY10'!H123</f>
        <v>106</v>
      </c>
      <c r="C123" s="48">
        <v>0</v>
      </c>
      <c r="D123" s="49">
        <v>0</v>
      </c>
      <c r="E123" s="50">
        <v>0</v>
      </c>
      <c r="F123" s="47">
        <v>0</v>
      </c>
      <c r="G123" s="163">
        <v>0</v>
      </c>
      <c r="H123" s="49">
        <f>+(Table113[[#This Row],[OPENING ]]+Table113[[#This Row],[RECEIPTS]]+Table113[[#This Row],[RETURNS]])-(Table113[[#This Row],[EXCHANGED]]+Table113[[#This Row],[SALES]]+Table113[[#This Row],[ISSUES]])</f>
        <v>106</v>
      </c>
      <c r="I123" s="48"/>
      <c r="J123" s="51">
        <f t="shared" si="0"/>
        <v>-106</v>
      </c>
      <c r="K123" s="48">
        <f>+'DAY10'!K123+'DAY11'!C123</f>
        <v>0</v>
      </c>
      <c r="L123" s="49">
        <f>+'DAY10'!L123+'DAY11'!D123</f>
        <v>0</v>
      </c>
      <c r="M123" s="50">
        <f>+'DAY10'!M123+'DAY11'!E123</f>
        <v>0</v>
      </c>
      <c r="N123" s="47">
        <f>+'DAY10'!N123+'DAY11'!F123</f>
        <v>0</v>
      </c>
      <c r="O123" s="163">
        <f>+'DAY10'!O123+'DAY11'!G123</f>
        <v>0</v>
      </c>
      <c r="P123" s="48">
        <f t="shared" si="70"/>
        <v>0</v>
      </c>
      <c r="Q123" s="49">
        <f t="shared" si="71"/>
        <v>0</v>
      </c>
      <c r="R123" s="50">
        <f t="shared" si="72"/>
        <v>0</v>
      </c>
      <c r="S123" s="47">
        <f t="shared" si="73"/>
        <v>0</v>
      </c>
      <c r="T123" s="163">
        <f t="shared" si="74"/>
        <v>0</v>
      </c>
      <c r="U123" s="54">
        <f t="shared" si="1"/>
        <v>0</v>
      </c>
    </row>
    <row r="124" spans="1:21" x14ac:dyDescent="0.25">
      <c r="A124" s="310" t="s">
        <v>69</v>
      </c>
      <c r="B124" s="47">
        <f>'DAY10'!H124</f>
        <v>5</v>
      </c>
      <c r="C124" s="48">
        <v>0</v>
      </c>
      <c r="D124" s="49">
        <v>0</v>
      </c>
      <c r="E124" s="50">
        <v>0</v>
      </c>
      <c r="F124" s="47">
        <v>0</v>
      </c>
      <c r="G124" s="163">
        <v>0</v>
      </c>
      <c r="H124" s="49">
        <f>+(Table113[[#This Row],[OPENING ]]+Table113[[#This Row],[RECEIPTS]]+Table113[[#This Row],[RETURNS]])-(Table113[[#This Row],[EXCHANGED]]+Table113[[#This Row],[SALES]]+Table113[[#This Row],[ISSUES]])</f>
        <v>5</v>
      </c>
      <c r="I124" s="48"/>
      <c r="J124" s="51">
        <f t="shared" si="0"/>
        <v>-5</v>
      </c>
      <c r="K124" s="48">
        <f>+'DAY10'!K124+'DAY11'!C124</f>
        <v>0</v>
      </c>
      <c r="L124" s="49">
        <f>+'DAY10'!L124+'DAY11'!D124</f>
        <v>0</v>
      </c>
      <c r="M124" s="50">
        <f>+'DAY10'!M124+'DAY11'!E124</f>
        <v>0</v>
      </c>
      <c r="N124" s="47">
        <f>+'DAY10'!N124+'DAY11'!F124</f>
        <v>0</v>
      </c>
      <c r="O124" s="163">
        <f>+'DAY10'!O124+'DAY11'!G124</f>
        <v>0</v>
      </c>
      <c r="P124" s="48">
        <f t="shared" si="70"/>
        <v>0</v>
      </c>
      <c r="Q124" s="49">
        <f t="shared" si="71"/>
        <v>0</v>
      </c>
      <c r="R124" s="50">
        <f t="shared" si="72"/>
        <v>0</v>
      </c>
      <c r="S124" s="47">
        <f t="shared" si="73"/>
        <v>0</v>
      </c>
      <c r="T124" s="163">
        <f t="shared" si="74"/>
        <v>0</v>
      </c>
      <c r="U124" s="54">
        <f t="shared" ref="U124:U134" si="75">IFERROR(+H124/(P124+Q124+R124+S124+T124),0)</f>
        <v>0</v>
      </c>
    </row>
    <row r="125" spans="1:21" x14ac:dyDescent="0.25">
      <c r="A125" s="310" t="s">
        <v>70</v>
      </c>
      <c r="B125" s="47">
        <f>'DAY10'!H125</f>
        <v>0</v>
      </c>
      <c r="C125" s="48">
        <v>0</v>
      </c>
      <c r="D125" s="49">
        <v>0</v>
      </c>
      <c r="E125" s="50">
        <v>0</v>
      </c>
      <c r="F125" s="47">
        <v>0</v>
      </c>
      <c r="G125" s="163">
        <v>0</v>
      </c>
      <c r="H125" s="49">
        <f>+(Table113[[#This Row],[OPENING ]]+Table113[[#This Row],[RECEIPTS]]+Table113[[#This Row],[RETURNS]])-(Table113[[#This Row],[EXCHANGED]]+Table113[[#This Row],[SALES]]+Table113[[#This Row],[ISSUES]])</f>
        <v>0</v>
      </c>
      <c r="I125" s="48"/>
      <c r="J125" s="51">
        <f t="shared" si="0"/>
        <v>0</v>
      </c>
      <c r="K125" s="48">
        <f>+'DAY10'!K125+'DAY11'!C125</f>
        <v>0</v>
      </c>
      <c r="L125" s="49">
        <f>+'DAY10'!L125+'DAY11'!D125</f>
        <v>0</v>
      </c>
      <c r="M125" s="50">
        <f>+'DAY10'!M125+'DAY11'!E125</f>
        <v>0</v>
      </c>
      <c r="N125" s="47">
        <f>+'DAY10'!N125+'DAY11'!F125</f>
        <v>0</v>
      </c>
      <c r="O125" s="163">
        <f>+'DAY10'!O125+'DAY11'!G125</f>
        <v>0</v>
      </c>
      <c r="P125" s="48">
        <f t="shared" si="70"/>
        <v>0</v>
      </c>
      <c r="Q125" s="49">
        <f t="shared" si="71"/>
        <v>0</v>
      </c>
      <c r="R125" s="50">
        <f t="shared" si="72"/>
        <v>0</v>
      </c>
      <c r="S125" s="47">
        <f t="shared" si="73"/>
        <v>0</v>
      </c>
      <c r="T125" s="163">
        <f t="shared" si="74"/>
        <v>0</v>
      </c>
      <c r="U125" s="54">
        <f t="shared" si="75"/>
        <v>0</v>
      </c>
    </row>
    <row r="126" spans="1:21" x14ac:dyDescent="0.25">
      <c r="A126" s="310" t="s">
        <v>33</v>
      </c>
      <c r="B126" s="47">
        <f>'DAY10'!H126</f>
        <v>0</v>
      </c>
      <c r="C126" s="48">
        <v>0</v>
      </c>
      <c r="D126" s="49">
        <v>0</v>
      </c>
      <c r="E126" s="50">
        <v>0</v>
      </c>
      <c r="F126" s="47">
        <v>0</v>
      </c>
      <c r="G126" s="163">
        <v>0</v>
      </c>
      <c r="H126" s="49">
        <f>+(Table113[[#This Row],[OPENING ]]+Table113[[#This Row],[RECEIPTS]]+Table113[[#This Row],[RETURNS]])-(Table113[[#This Row],[EXCHANGED]]+Table113[[#This Row],[SALES]]+Table113[[#This Row],[ISSUES]])</f>
        <v>0</v>
      </c>
      <c r="I126" s="48"/>
      <c r="J126" s="51">
        <f t="shared" si="0"/>
        <v>0</v>
      </c>
      <c r="K126" s="48">
        <f>+'DAY10'!K126+'DAY11'!C126</f>
        <v>0</v>
      </c>
      <c r="L126" s="49">
        <f>+'DAY10'!L126+'DAY11'!D126</f>
        <v>0</v>
      </c>
      <c r="M126" s="50">
        <f>+'DAY10'!M126+'DAY11'!E126</f>
        <v>0</v>
      </c>
      <c r="N126" s="47">
        <f>+'DAY10'!N126+'DAY11'!F126</f>
        <v>0</v>
      </c>
      <c r="O126" s="163">
        <f>+'DAY10'!O126+'DAY11'!G126</f>
        <v>0</v>
      </c>
      <c r="P126" s="48">
        <f t="shared" si="70"/>
        <v>0</v>
      </c>
      <c r="Q126" s="49">
        <f t="shared" si="71"/>
        <v>0</v>
      </c>
      <c r="R126" s="50">
        <f t="shared" si="72"/>
        <v>0</v>
      </c>
      <c r="S126" s="47">
        <f t="shared" si="73"/>
        <v>0</v>
      </c>
      <c r="T126" s="163">
        <f t="shared" si="74"/>
        <v>0</v>
      </c>
      <c r="U126" s="54">
        <f t="shared" si="75"/>
        <v>0</v>
      </c>
    </row>
    <row r="127" spans="1:21" x14ac:dyDescent="0.25">
      <c r="A127" s="310" t="s">
        <v>96</v>
      </c>
      <c r="B127" s="47">
        <f>'DAY10'!H127</f>
        <v>14.1</v>
      </c>
      <c r="C127" s="48">
        <v>0</v>
      </c>
      <c r="D127" s="49">
        <v>0</v>
      </c>
      <c r="E127" s="50">
        <v>0</v>
      </c>
      <c r="F127" s="47">
        <v>0</v>
      </c>
      <c r="G127" s="163">
        <v>0</v>
      </c>
      <c r="H127" s="49">
        <f>+(Table113[[#This Row],[OPENING ]]+Table113[[#This Row],[RECEIPTS]]+Table113[[#This Row],[RETURNS]])-(Table113[[#This Row],[EXCHANGED]]+Table113[[#This Row],[SALES]]+Table113[[#This Row],[ISSUES]])</f>
        <v>14.1</v>
      </c>
      <c r="I127" s="48"/>
      <c r="J127" s="51">
        <f t="shared" si="0"/>
        <v>-14.1</v>
      </c>
      <c r="K127" s="48">
        <f>+'DAY10'!K127+'DAY11'!C127</f>
        <v>0</v>
      </c>
      <c r="L127" s="49">
        <f>+'DAY10'!L127+'DAY11'!D127</f>
        <v>0</v>
      </c>
      <c r="M127" s="50">
        <f>+'DAY10'!M127+'DAY11'!E127</f>
        <v>0</v>
      </c>
      <c r="N127" s="47">
        <f>+'DAY10'!N127+'DAY11'!F127</f>
        <v>0</v>
      </c>
      <c r="O127" s="163">
        <f>+'DAY10'!O127+'DAY11'!G127</f>
        <v>0</v>
      </c>
      <c r="P127" s="48">
        <f t="shared" si="70"/>
        <v>0</v>
      </c>
      <c r="Q127" s="49">
        <f t="shared" si="71"/>
        <v>0</v>
      </c>
      <c r="R127" s="50">
        <f t="shared" si="72"/>
        <v>0</v>
      </c>
      <c r="S127" s="47">
        <f t="shared" si="73"/>
        <v>0</v>
      </c>
      <c r="T127" s="163">
        <f t="shared" si="74"/>
        <v>0</v>
      </c>
      <c r="U127" s="54">
        <f t="shared" si="75"/>
        <v>0</v>
      </c>
    </row>
    <row r="128" spans="1:21" x14ac:dyDescent="0.25">
      <c r="A128" s="310" t="s">
        <v>118</v>
      </c>
      <c r="B128" s="47">
        <f>'DAY10'!H128</f>
        <v>20</v>
      </c>
      <c r="C128" s="48">
        <v>0</v>
      </c>
      <c r="D128" s="49">
        <v>0</v>
      </c>
      <c r="E128" s="50">
        <v>0</v>
      </c>
      <c r="F128" s="47">
        <v>0</v>
      </c>
      <c r="G128" s="163">
        <v>0</v>
      </c>
      <c r="H128" s="49">
        <f>+(Table113[[#This Row],[OPENING ]]+Table113[[#This Row],[RECEIPTS]]+Table113[[#This Row],[RETURNS]])-(Table113[[#This Row],[EXCHANGED]]+Table113[[#This Row],[SALES]]+Table113[[#This Row],[ISSUES]])</f>
        <v>20</v>
      </c>
      <c r="I128" s="48"/>
      <c r="J128" s="51">
        <f t="shared" si="0"/>
        <v>-20</v>
      </c>
      <c r="K128" s="48">
        <f>+'DAY10'!K128+'DAY11'!C128</f>
        <v>0</v>
      </c>
      <c r="L128" s="49">
        <f>+'DAY10'!L128+'DAY11'!D128</f>
        <v>0</v>
      </c>
      <c r="M128" s="50">
        <f>+'DAY10'!M128+'DAY11'!E128</f>
        <v>0</v>
      </c>
      <c r="N128" s="47">
        <f>+'DAY10'!N128+'DAY11'!F128</f>
        <v>0</v>
      </c>
      <c r="O128" s="163">
        <f>+'DAY10'!O128+'DAY11'!G128</f>
        <v>0</v>
      </c>
      <c r="P128" s="48">
        <f t="shared" si="70"/>
        <v>0</v>
      </c>
      <c r="Q128" s="49">
        <f t="shared" si="71"/>
        <v>0</v>
      </c>
      <c r="R128" s="50">
        <f t="shared" si="72"/>
        <v>0</v>
      </c>
      <c r="S128" s="47">
        <f t="shared" si="73"/>
        <v>0</v>
      </c>
      <c r="T128" s="163">
        <f t="shared" si="74"/>
        <v>0</v>
      </c>
      <c r="U128" s="54">
        <f t="shared" si="75"/>
        <v>0</v>
      </c>
    </row>
    <row r="129" spans="1:21" x14ac:dyDescent="0.25">
      <c r="A129" s="310" t="s">
        <v>119</v>
      </c>
      <c r="B129" s="47">
        <f>'DAY10'!H129</f>
        <v>0</v>
      </c>
      <c r="C129" s="48">
        <v>0</v>
      </c>
      <c r="D129" s="49">
        <v>0</v>
      </c>
      <c r="E129" s="50">
        <v>0</v>
      </c>
      <c r="F129" s="47">
        <v>0</v>
      </c>
      <c r="G129" s="163">
        <v>0</v>
      </c>
      <c r="H129" s="49">
        <f>+(Table113[[#This Row],[OPENING ]]+Table113[[#This Row],[RECEIPTS]]+Table113[[#This Row],[RETURNS]])-(Table113[[#This Row],[EXCHANGED]]+Table113[[#This Row],[SALES]]+Table113[[#This Row],[ISSUES]])</f>
        <v>0</v>
      </c>
      <c r="I129" s="48"/>
      <c r="J129" s="51">
        <f t="shared" si="0"/>
        <v>0</v>
      </c>
      <c r="K129" s="48">
        <f>+'DAY10'!K129+'DAY11'!C129</f>
        <v>0</v>
      </c>
      <c r="L129" s="49">
        <f>+'DAY10'!L129+'DAY11'!D129</f>
        <v>0</v>
      </c>
      <c r="M129" s="50">
        <f>+'DAY10'!M129+'DAY11'!E129</f>
        <v>0</v>
      </c>
      <c r="N129" s="47">
        <f>+'DAY10'!N129+'DAY11'!F129</f>
        <v>0</v>
      </c>
      <c r="O129" s="163">
        <f>+'DAY10'!O129+'DAY11'!G129</f>
        <v>0</v>
      </c>
      <c r="P129" s="48">
        <f t="shared" si="70"/>
        <v>0</v>
      </c>
      <c r="Q129" s="49">
        <f t="shared" si="71"/>
        <v>0</v>
      </c>
      <c r="R129" s="50">
        <f t="shared" si="72"/>
        <v>0</v>
      </c>
      <c r="S129" s="47">
        <f t="shared" si="73"/>
        <v>0</v>
      </c>
      <c r="T129" s="163">
        <f t="shared" si="74"/>
        <v>0</v>
      </c>
      <c r="U129" s="54">
        <f t="shared" si="75"/>
        <v>0</v>
      </c>
    </row>
    <row r="130" spans="1:21" x14ac:dyDescent="0.25">
      <c r="A130" s="310"/>
      <c r="B130" s="47">
        <f>'DAY10'!H130</f>
        <v>20</v>
      </c>
      <c r="C130" s="48">
        <v>0</v>
      </c>
      <c r="D130" s="49">
        <v>0</v>
      </c>
      <c r="E130" s="50">
        <v>0</v>
      </c>
      <c r="F130" s="47">
        <v>0</v>
      </c>
      <c r="G130" s="163">
        <v>0</v>
      </c>
      <c r="H130" s="49">
        <f>+(Table113[[#This Row],[OPENING ]]+Table113[[#This Row],[RECEIPTS]]+Table113[[#This Row],[RETURNS]])-(Table113[[#This Row],[EXCHANGED]]+Table113[[#This Row],[SALES]]+Table113[[#This Row],[ISSUES]])</f>
        <v>20</v>
      </c>
      <c r="I130" s="48"/>
      <c r="J130" s="51">
        <f t="shared" si="0"/>
        <v>-20</v>
      </c>
      <c r="K130" s="48">
        <f>+'DAY10'!K130+'DAY11'!C130</f>
        <v>0</v>
      </c>
      <c r="L130" s="49">
        <f>+'DAY10'!L130+'DAY11'!D130</f>
        <v>0</v>
      </c>
      <c r="M130" s="50">
        <f>+'DAY10'!M130+'DAY11'!E130</f>
        <v>0</v>
      </c>
      <c r="N130" s="47">
        <f>+'DAY10'!N130+'DAY11'!F130</f>
        <v>0</v>
      </c>
      <c r="O130" s="163">
        <f>+'DAY10'!O130+'DAY11'!G130</f>
        <v>0</v>
      </c>
      <c r="P130" s="48">
        <f t="shared" si="70"/>
        <v>0</v>
      </c>
      <c r="Q130" s="49">
        <f t="shared" si="71"/>
        <v>0</v>
      </c>
      <c r="R130" s="50">
        <f t="shared" si="72"/>
        <v>0</v>
      </c>
      <c r="S130" s="47">
        <f t="shared" si="73"/>
        <v>0</v>
      </c>
      <c r="T130" s="163">
        <f t="shared" si="74"/>
        <v>0</v>
      </c>
      <c r="U130" s="54">
        <f t="shared" si="75"/>
        <v>0</v>
      </c>
    </row>
    <row r="131" spans="1:21" x14ac:dyDescent="0.25">
      <c r="A131" s="310"/>
      <c r="B131" s="47">
        <f>'DAY10'!H131</f>
        <v>0</v>
      </c>
      <c r="C131" s="48">
        <v>0</v>
      </c>
      <c r="D131" s="49">
        <v>0</v>
      </c>
      <c r="E131" s="50">
        <v>0</v>
      </c>
      <c r="F131" s="47">
        <v>0</v>
      </c>
      <c r="G131" s="163">
        <v>0</v>
      </c>
      <c r="H131" s="49">
        <f>+(Table113[[#This Row],[OPENING ]]+Table113[[#This Row],[RECEIPTS]]+Table113[[#This Row],[RETURNS]])-(Table113[[#This Row],[EXCHANGED]]+Table113[[#This Row],[SALES]]+Table113[[#This Row],[ISSUES]])</f>
        <v>0</v>
      </c>
      <c r="I131" s="48"/>
      <c r="J131" s="51">
        <f t="shared" si="0"/>
        <v>0</v>
      </c>
      <c r="K131" s="48">
        <f>+'DAY10'!K131+'DAY11'!C131</f>
        <v>0</v>
      </c>
      <c r="L131" s="49">
        <f>+'DAY10'!L131+'DAY11'!D131</f>
        <v>0</v>
      </c>
      <c r="M131" s="50">
        <f>+'DAY10'!M131+'DAY11'!E131</f>
        <v>0</v>
      </c>
      <c r="N131" s="47">
        <f>+'DAY10'!N131+'DAY11'!F131</f>
        <v>0</v>
      </c>
      <c r="O131" s="163">
        <f>+'DAY10'!O131+'DAY11'!G131</f>
        <v>0</v>
      </c>
      <c r="P131" s="48">
        <f t="shared" si="70"/>
        <v>0</v>
      </c>
      <c r="Q131" s="49">
        <f t="shared" si="71"/>
        <v>0</v>
      </c>
      <c r="R131" s="50">
        <f t="shared" si="72"/>
        <v>0</v>
      </c>
      <c r="S131" s="47">
        <f t="shared" si="73"/>
        <v>0</v>
      </c>
      <c r="T131" s="163">
        <f t="shared" si="74"/>
        <v>0</v>
      </c>
      <c r="U131" s="54">
        <f t="shared" si="75"/>
        <v>0</v>
      </c>
    </row>
    <row r="132" spans="1:21" x14ac:dyDescent="0.25">
      <c r="A132" s="310"/>
      <c r="B132" s="47">
        <f>'DAY10'!H132</f>
        <v>0</v>
      </c>
      <c r="C132" s="48">
        <v>0</v>
      </c>
      <c r="D132" s="49">
        <v>0</v>
      </c>
      <c r="E132" s="50">
        <v>0</v>
      </c>
      <c r="F132" s="47">
        <v>0</v>
      </c>
      <c r="G132" s="163">
        <v>0</v>
      </c>
      <c r="H132" s="49">
        <f>+(Table113[[#This Row],[OPENING ]]+Table113[[#This Row],[RECEIPTS]]+Table113[[#This Row],[RETURNS]])-(Table113[[#This Row],[EXCHANGED]]+Table113[[#This Row],[SALES]]+Table113[[#This Row],[ISSUES]])</f>
        <v>0</v>
      </c>
      <c r="I132" s="48"/>
      <c r="J132" s="51">
        <f t="shared" ref="J132:J134" si="76">+I132-H132</f>
        <v>0</v>
      </c>
      <c r="K132" s="48">
        <f>+'DAY10'!K132+'DAY11'!C132</f>
        <v>0</v>
      </c>
      <c r="L132" s="49">
        <f>+'DAY10'!L132+'DAY11'!D132</f>
        <v>0</v>
      </c>
      <c r="M132" s="50">
        <f>+'DAY10'!M132+'DAY11'!E132</f>
        <v>0</v>
      </c>
      <c r="N132" s="47">
        <f>+'DAY10'!N132+'DAY11'!F132</f>
        <v>0</v>
      </c>
      <c r="O132" s="163">
        <f>+'DAY10'!O132+'DAY11'!G132</f>
        <v>0</v>
      </c>
      <c r="P132" s="48">
        <f t="shared" si="70"/>
        <v>0</v>
      </c>
      <c r="Q132" s="49">
        <f t="shared" si="71"/>
        <v>0</v>
      </c>
      <c r="R132" s="50">
        <f t="shared" si="72"/>
        <v>0</v>
      </c>
      <c r="S132" s="47">
        <f t="shared" si="73"/>
        <v>0</v>
      </c>
      <c r="T132" s="163">
        <f t="shared" si="74"/>
        <v>0</v>
      </c>
      <c r="U132" s="54">
        <f t="shared" si="75"/>
        <v>0</v>
      </c>
    </row>
    <row r="133" spans="1:21" x14ac:dyDescent="0.25">
      <c r="A133" s="53"/>
      <c r="B133" s="47">
        <f>'DAY10'!H133</f>
        <v>0</v>
      </c>
      <c r="C133" s="48">
        <v>0</v>
      </c>
      <c r="D133" s="49">
        <v>0</v>
      </c>
      <c r="E133" s="50">
        <v>0</v>
      </c>
      <c r="F133" s="47">
        <v>0</v>
      </c>
      <c r="G133" s="163">
        <v>0</v>
      </c>
      <c r="H133" s="49">
        <f>+(Table113[[#This Row],[OPENING ]]+Table113[[#This Row],[RECEIPTS]]+Table113[[#This Row],[RETURNS]])-(Table113[[#This Row],[EXCHANGED]]+Table113[[#This Row],[SALES]]+Table113[[#This Row],[ISSUES]])</f>
        <v>0</v>
      </c>
      <c r="I133" s="48"/>
      <c r="J133" s="51">
        <f>+I133-H133</f>
        <v>0</v>
      </c>
      <c r="K133" s="48">
        <f>+'DAY10'!K133+'DAY11'!C133</f>
        <v>0</v>
      </c>
      <c r="L133" s="49">
        <f>+'DAY10'!L133+'DAY11'!D133</f>
        <v>0</v>
      </c>
      <c r="M133" s="50">
        <f>+'DAY10'!M133+'DAY11'!E133</f>
        <v>0</v>
      </c>
      <c r="N133" s="47">
        <f>+'DAY10'!N133+'DAY11'!F133</f>
        <v>0</v>
      </c>
      <c r="O133" s="163">
        <f>+'DAY10'!O133+'DAY11'!G133</f>
        <v>0</v>
      </c>
      <c r="P133" s="48">
        <f t="shared" si="70"/>
        <v>0</v>
      </c>
      <c r="Q133" s="49">
        <f t="shared" si="71"/>
        <v>0</v>
      </c>
      <c r="R133" s="50">
        <f t="shared" si="72"/>
        <v>0</v>
      </c>
      <c r="S133" s="47">
        <f t="shared" si="73"/>
        <v>0</v>
      </c>
      <c r="T133" s="163">
        <f t="shared" si="74"/>
        <v>0</v>
      </c>
      <c r="U133" s="54">
        <f t="shared" si="75"/>
        <v>0</v>
      </c>
    </row>
    <row r="134" spans="1:21" ht="16.5" x14ac:dyDescent="0.3">
      <c r="A134" s="327" t="s">
        <v>98</v>
      </c>
      <c r="B134" s="47">
        <f>'DAY10'!H134</f>
        <v>0</v>
      </c>
      <c r="C134" s="73">
        <v>0</v>
      </c>
      <c r="D134" s="74">
        <v>0</v>
      </c>
      <c r="E134" s="75">
        <v>0</v>
      </c>
      <c r="F134" s="72">
        <v>0</v>
      </c>
      <c r="G134" s="170">
        <v>0</v>
      </c>
      <c r="H134" s="49">
        <f>+(Table113[[#This Row],[OPENING ]]+Table113[[#This Row],[RECEIPTS]]+Table113[[#This Row],[RETURNS]])-(Table113[[#This Row],[EXCHANGED]]+Table113[[#This Row],[SALES]]+Table113[[#This Row],[ISSUES]])</f>
        <v>0</v>
      </c>
      <c r="I134" s="48"/>
      <c r="J134" s="76">
        <f t="shared" si="76"/>
        <v>0</v>
      </c>
      <c r="K134" s="48">
        <f>+'DAY10'!K134+'DAY11'!C134</f>
        <v>0</v>
      </c>
      <c r="L134" s="49">
        <f>+'DAY10'!L134+'DAY11'!D134</f>
        <v>0</v>
      </c>
      <c r="M134" s="50">
        <f>+'DAY10'!M134+'DAY11'!E134</f>
        <v>0</v>
      </c>
      <c r="N134" s="47">
        <f>+'DAY10'!N134+'DAY11'!F134</f>
        <v>0</v>
      </c>
      <c r="O134" s="163">
        <f>+'DAY10'!O134+'DAY11'!G134</f>
        <v>1559.5</v>
      </c>
      <c r="P134" s="48">
        <f t="shared" si="70"/>
        <v>0</v>
      </c>
      <c r="Q134" s="49">
        <f t="shared" si="71"/>
        <v>0</v>
      </c>
      <c r="R134" s="50">
        <f t="shared" si="72"/>
        <v>0</v>
      </c>
      <c r="S134" s="47">
        <f t="shared" si="73"/>
        <v>0</v>
      </c>
      <c r="T134" s="163">
        <f t="shared" si="74"/>
        <v>141.77272727272728</v>
      </c>
      <c r="U134" s="92">
        <f t="shared" si="75"/>
        <v>0</v>
      </c>
    </row>
    <row r="135" spans="1:21" x14ac:dyDescent="0.25">
      <c r="A135" s="308" t="s">
        <v>99</v>
      </c>
      <c r="B135" s="47">
        <f>'DAY10'!H135</f>
        <v>42.2</v>
      </c>
      <c r="C135" s="73">
        <v>0</v>
      </c>
      <c r="D135" s="74">
        <v>0</v>
      </c>
      <c r="E135" s="75">
        <v>0</v>
      </c>
      <c r="F135" s="72">
        <v>0</v>
      </c>
      <c r="G135" s="170">
        <v>0</v>
      </c>
      <c r="H135" s="49">
        <f>+(Table113[[#This Row],[OPENING ]]+Table113[[#This Row],[RECEIPTS]]+Table113[[#This Row],[RETURNS]])-(Table113[[#This Row],[EXCHANGED]]+Table113[[#This Row],[SALES]]+Table113[[#This Row],[ISSUES]])</f>
        <v>42.2</v>
      </c>
      <c r="I135" s="48"/>
      <c r="J135" s="76">
        <f t="shared" ref="J135:J156" si="77">+I135-H135</f>
        <v>-42.2</v>
      </c>
      <c r="K135" s="48">
        <f>+'DAY10'!K135+'DAY11'!C135</f>
        <v>0</v>
      </c>
      <c r="L135" s="49">
        <f>+'DAY10'!L135+'DAY11'!D135</f>
        <v>138</v>
      </c>
      <c r="M135" s="50">
        <f>+'DAY10'!M135+'DAY11'!E135</f>
        <v>0</v>
      </c>
      <c r="N135" s="47">
        <f>+'DAY10'!N135+'DAY11'!F135</f>
        <v>0</v>
      </c>
      <c r="O135" s="163">
        <f>+'DAY10'!O135+'DAY11'!G135</f>
        <v>2410.94</v>
      </c>
      <c r="P135" s="48">
        <f t="shared" ref="P135:P156" si="78">+K135/11</f>
        <v>0</v>
      </c>
      <c r="Q135" s="49">
        <f t="shared" ref="Q135:Q156" si="79">+L135/11</f>
        <v>12.545454545454545</v>
      </c>
      <c r="R135" s="50">
        <f t="shared" ref="R135:R156" si="80">+M135/11</f>
        <v>0</v>
      </c>
      <c r="S135" s="47">
        <f t="shared" ref="S135:S156" si="81">+N135/11</f>
        <v>0</v>
      </c>
      <c r="T135" s="163">
        <f t="shared" ref="T135:T156" si="82">+O135/11</f>
        <v>219.17636363636365</v>
      </c>
      <c r="U135" s="92">
        <f t="shared" ref="U135:U156" si="83">IFERROR(+H135/(P135+Q135+R135+S135+T135),0)</f>
        <v>0.1821149183582195</v>
      </c>
    </row>
    <row r="136" spans="1:21" x14ac:dyDescent="0.25">
      <c r="A136" s="308" t="s">
        <v>108</v>
      </c>
      <c r="B136" s="47">
        <f>'DAY10'!H136</f>
        <v>220.5</v>
      </c>
      <c r="C136" s="73">
        <v>0</v>
      </c>
      <c r="D136" s="74">
        <v>0</v>
      </c>
      <c r="E136" s="75">
        <v>0</v>
      </c>
      <c r="F136" s="72">
        <v>0</v>
      </c>
      <c r="G136" s="170">
        <v>0</v>
      </c>
      <c r="H136" s="49">
        <f>+(Table113[[#This Row],[OPENING ]]+Table113[[#This Row],[RECEIPTS]]+Table113[[#This Row],[RETURNS]])-(Table113[[#This Row],[EXCHANGED]]+Table113[[#This Row],[SALES]]+Table113[[#This Row],[ISSUES]])</f>
        <v>220.5</v>
      </c>
      <c r="I136" s="48"/>
      <c r="J136" s="76">
        <f t="shared" si="77"/>
        <v>-220.5</v>
      </c>
      <c r="K136" s="48">
        <f>+'DAY10'!K136+'DAY11'!C136</f>
        <v>0</v>
      </c>
      <c r="L136" s="49">
        <f>+'DAY10'!L136+'DAY11'!D136</f>
        <v>0</v>
      </c>
      <c r="M136" s="50">
        <f>+'DAY10'!M136+'DAY11'!E136</f>
        <v>0</v>
      </c>
      <c r="N136" s="47">
        <f>+'DAY10'!N136+'DAY11'!F136</f>
        <v>0</v>
      </c>
      <c r="O136" s="163">
        <f>+'DAY10'!O136+'DAY11'!G136</f>
        <v>0</v>
      </c>
      <c r="P136" s="48">
        <f t="shared" si="78"/>
        <v>0</v>
      </c>
      <c r="Q136" s="49">
        <f t="shared" si="79"/>
        <v>0</v>
      </c>
      <c r="R136" s="50">
        <f t="shared" si="80"/>
        <v>0</v>
      </c>
      <c r="S136" s="47">
        <f t="shared" si="81"/>
        <v>0</v>
      </c>
      <c r="T136" s="163">
        <f t="shared" si="82"/>
        <v>0</v>
      </c>
      <c r="U136" s="92">
        <f t="shared" si="83"/>
        <v>0</v>
      </c>
    </row>
    <row r="137" spans="1:21" x14ac:dyDescent="0.25">
      <c r="A137" s="308"/>
      <c r="B137" s="47">
        <f>'DAY10'!H137</f>
        <v>63.2</v>
      </c>
      <c r="C137" s="73">
        <v>0</v>
      </c>
      <c r="D137" s="74">
        <v>0</v>
      </c>
      <c r="E137" s="75">
        <v>0</v>
      </c>
      <c r="F137" s="72">
        <v>0</v>
      </c>
      <c r="G137" s="170">
        <v>0</v>
      </c>
      <c r="H137" s="49">
        <f>+(Table113[[#This Row],[OPENING ]]+Table113[[#This Row],[RECEIPTS]]+Table113[[#This Row],[RETURNS]])-(Table113[[#This Row],[EXCHANGED]]+Table113[[#This Row],[SALES]]+Table113[[#This Row],[ISSUES]])</f>
        <v>63.2</v>
      </c>
      <c r="I137" s="48">
        <v>0</v>
      </c>
      <c r="J137" s="76">
        <f t="shared" si="77"/>
        <v>-63.2</v>
      </c>
      <c r="K137" s="48">
        <f>+'DAY10'!K137+'DAY11'!C137</f>
        <v>0</v>
      </c>
      <c r="L137" s="49">
        <f>+'DAY10'!L137+'DAY11'!D137</f>
        <v>0</v>
      </c>
      <c r="M137" s="50">
        <f>+'DAY10'!M137+'DAY11'!E137</f>
        <v>0</v>
      </c>
      <c r="N137" s="47">
        <f>+'DAY10'!N137+'DAY11'!F137</f>
        <v>0</v>
      </c>
      <c r="O137" s="163">
        <f>+'DAY10'!O137+'DAY11'!G137</f>
        <v>0</v>
      </c>
      <c r="P137" s="48">
        <f t="shared" si="78"/>
        <v>0</v>
      </c>
      <c r="Q137" s="49">
        <f t="shared" si="79"/>
        <v>0</v>
      </c>
      <c r="R137" s="50">
        <f t="shared" si="80"/>
        <v>0</v>
      </c>
      <c r="S137" s="47">
        <f t="shared" si="81"/>
        <v>0</v>
      </c>
      <c r="T137" s="163">
        <f t="shared" si="82"/>
        <v>0</v>
      </c>
      <c r="U137" s="92">
        <f t="shared" si="83"/>
        <v>0</v>
      </c>
    </row>
    <row r="138" spans="1:21" x14ac:dyDescent="0.25">
      <c r="A138" s="308"/>
      <c r="B138" s="47">
        <f>'DAY10'!H138</f>
        <v>17.5</v>
      </c>
      <c r="C138" s="73">
        <v>0</v>
      </c>
      <c r="D138" s="74">
        <v>0</v>
      </c>
      <c r="E138" s="75">
        <v>0</v>
      </c>
      <c r="F138" s="72">
        <v>0</v>
      </c>
      <c r="G138" s="170">
        <v>0</v>
      </c>
      <c r="H138" s="49">
        <f>+(Table113[[#This Row],[OPENING ]]+Table113[[#This Row],[RECEIPTS]]+Table113[[#This Row],[RETURNS]])-(Table113[[#This Row],[EXCHANGED]]+Table113[[#This Row],[SALES]]+Table113[[#This Row],[ISSUES]])</f>
        <v>17.5</v>
      </c>
      <c r="I138" s="48"/>
      <c r="J138" s="76">
        <f t="shared" si="77"/>
        <v>-17.5</v>
      </c>
      <c r="K138" s="48">
        <f>+'DAY10'!K138+'DAY11'!C138</f>
        <v>0</v>
      </c>
      <c r="L138" s="49">
        <f>+'DAY10'!L138+'DAY11'!D138</f>
        <v>0</v>
      </c>
      <c r="M138" s="50">
        <f>+'DAY10'!M138+'DAY11'!E138</f>
        <v>0</v>
      </c>
      <c r="N138" s="47">
        <f>+'DAY10'!N138+'DAY11'!F138</f>
        <v>0</v>
      </c>
      <c r="O138" s="163">
        <f>+'DAY10'!O138+'DAY11'!G138</f>
        <v>0</v>
      </c>
      <c r="P138" s="48">
        <f t="shared" si="78"/>
        <v>0</v>
      </c>
      <c r="Q138" s="49">
        <f t="shared" si="79"/>
        <v>0</v>
      </c>
      <c r="R138" s="50">
        <f t="shared" si="80"/>
        <v>0</v>
      </c>
      <c r="S138" s="47">
        <f t="shared" si="81"/>
        <v>0</v>
      </c>
      <c r="T138" s="163">
        <f t="shared" si="82"/>
        <v>0</v>
      </c>
      <c r="U138" s="92">
        <f t="shared" si="83"/>
        <v>0</v>
      </c>
    </row>
    <row r="139" spans="1:21" x14ac:dyDescent="0.25">
      <c r="A139" s="308"/>
      <c r="B139" s="47">
        <f>'DAY10'!H139</f>
        <v>14.7</v>
      </c>
      <c r="C139" s="73">
        <v>0</v>
      </c>
      <c r="D139" s="74">
        <v>0</v>
      </c>
      <c r="E139" s="75">
        <v>0</v>
      </c>
      <c r="F139" s="72">
        <v>0</v>
      </c>
      <c r="G139" s="170">
        <v>0</v>
      </c>
      <c r="H139" s="49">
        <f>+(Table113[[#This Row],[OPENING ]]+Table113[[#This Row],[RECEIPTS]]+Table113[[#This Row],[RETURNS]])-(Table113[[#This Row],[EXCHANGED]]+Table113[[#This Row],[SALES]]+Table113[[#This Row],[ISSUES]])</f>
        <v>14.7</v>
      </c>
      <c r="I139" s="48"/>
      <c r="J139" s="76">
        <f t="shared" si="77"/>
        <v>-14.7</v>
      </c>
      <c r="K139" s="48">
        <f>+'DAY10'!K139+'DAY11'!C139</f>
        <v>0</v>
      </c>
      <c r="L139" s="49">
        <f>+'DAY10'!L139+'DAY11'!D139</f>
        <v>0</v>
      </c>
      <c r="M139" s="50">
        <f>+'DAY10'!M139+'DAY11'!E139</f>
        <v>0</v>
      </c>
      <c r="N139" s="47">
        <f>+'DAY10'!N139+'DAY11'!F139</f>
        <v>0</v>
      </c>
      <c r="O139" s="163">
        <f>+'DAY10'!O139+'DAY11'!G139</f>
        <v>0</v>
      </c>
      <c r="P139" s="48">
        <f t="shared" si="78"/>
        <v>0</v>
      </c>
      <c r="Q139" s="49">
        <f t="shared" si="79"/>
        <v>0</v>
      </c>
      <c r="R139" s="50">
        <f t="shared" si="80"/>
        <v>0</v>
      </c>
      <c r="S139" s="47">
        <f t="shared" si="81"/>
        <v>0</v>
      </c>
      <c r="T139" s="163">
        <f t="shared" si="82"/>
        <v>0</v>
      </c>
      <c r="U139" s="92">
        <f t="shared" si="83"/>
        <v>0</v>
      </c>
    </row>
    <row r="140" spans="1:21" x14ac:dyDescent="0.25">
      <c r="A140" s="308"/>
      <c r="B140" s="47">
        <f>'DAY10'!H140</f>
        <v>0</v>
      </c>
      <c r="C140" s="73">
        <v>0</v>
      </c>
      <c r="D140" s="74">
        <v>0</v>
      </c>
      <c r="E140" s="75">
        <v>0</v>
      </c>
      <c r="F140" s="72">
        <v>0</v>
      </c>
      <c r="G140" s="170">
        <v>0</v>
      </c>
      <c r="H140" s="49">
        <f>+(Table113[[#This Row],[OPENING ]]+Table113[[#This Row],[RECEIPTS]]+Table113[[#This Row],[RETURNS]])-(Table113[[#This Row],[EXCHANGED]]+Table113[[#This Row],[SALES]]+Table113[[#This Row],[ISSUES]])</f>
        <v>0</v>
      </c>
      <c r="I140" s="48"/>
      <c r="J140" s="76">
        <f t="shared" si="77"/>
        <v>0</v>
      </c>
      <c r="K140" s="48">
        <f>+'DAY10'!K140+'DAY11'!C140</f>
        <v>0</v>
      </c>
      <c r="L140" s="49">
        <f>+'DAY10'!L140+'DAY11'!D140</f>
        <v>0</v>
      </c>
      <c r="M140" s="50">
        <f>+'DAY10'!M140+'DAY11'!E140</f>
        <v>0</v>
      </c>
      <c r="N140" s="47">
        <f>+'DAY10'!N140+'DAY11'!F140</f>
        <v>0</v>
      </c>
      <c r="O140" s="163">
        <f>+'DAY10'!O140+'DAY11'!G140</f>
        <v>0</v>
      </c>
      <c r="P140" s="48">
        <f t="shared" si="78"/>
        <v>0</v>
      </c>
      <c r="Q140" s="49">
        <f t="shared" si="79"/>
        <v>0</v>
      </c>
      <c r="R140" s="50">
        <f t="shared" si="80"/>
        <v>0</v>
      </c>
      <c r="S140" s="47">
        <f t="shared" si="81"/>
        <v>0</v>
      </c>
      <c r="T140" s="163">
        <f t="shared" si="82"/>
        <v>0</v>
      </c>
      <c r="U140" s="92">
        <f t="shared" si="83"/>
        <v>0</v>
      </c>
    </row>
    <row r="141" spans="1:21" x14ac:dyDescent="0.25">
      <c r="A141" s="308"/>
      <c r="B141" s="47">
        <f>'DAY10'!H141</f>
        <v>115.5</v>
      </c>
      <c r="C141" s="73">
        <v>0</v>
      </c>
      <c r="D141" s="74">
        <v>0</v>
      </c>
      <c r="E141" s="75">
        <v>0</v>
      </c>
      <c r="F141" s="72">
        <v>0</v>
      </c>
      <c r="G141" s="170">
        <v>0</v>
      </c>
      <c r="H141" s="49">
        <f>+(Table113[[#This Row],[OPENING ]]+Table113[[#This Row],[RECEIPTS]]+Table113[[#This Row],[RETURNS]])-(Table113[[#This Row],[EXCHANGED]]+Table113[[#This Row],[SALES]]+Table113[[#This Row],[ISSUES]])</f>
        <v>115.5</v>
      </c>
      <c r="I141" s="48"/>
      <c r="J141" s="76">
        <f t="shared" si="77"/>
        <v>-115.5</v>
      </c>
      <c r="K141" s="48">
        <f>+'DAY10'!K141+'DAY11'!C141</f>
        <v>0</v>
      </c>
      <c r="L141" s="49">
        <f>+'DAY10'!L141+'DAY11'!D141</f>
        <v>0</v>
      </c>
      <c r="M141" s="50">
        <f>+'DAY10'!M141+'DAY11'!E141</f>
        <v>0</v>
      </c>
      <c r="N141" s="47">
        <f>+'DAY10'!N141+'DAY11'!F141</f>
        <v>0</v>
      </c>
      <c r="O141" s="163">
        <f>+'DAY10'!O141+'DAY11'!G141</f>
        <v>0</v>
      </c>
      <c r="P141" s="48">
        <f t="shared" si="78"/>
        <v>0</v>
      </c>
      <c r="Q141" s="49">
        <f t="shared" si="79"/>
        <v>0</v>
      </c>
      <c r="R141" s="50">
        <f t="shared" si="80"/>
        <v>0</v>
      </c>
      <c r="S141" s="47">
        <f t="shared" si="81"/>
        <v>0</v>
      </c>
      <c r="T141" s="163">
        <f t="shared" si="82"/>
        <v>0</v>
      </c>
      <c r="U141" s="92">
        <f t="shared" si="83"/>
        <v>0</v>
      </c>
    </row>
    <row r="142" spans="1:21" x14ac:dyDescent="0.25">
      <c r="A142" s="308"/>
      <c r="B142" s="47">
        <f>'DAY10'!H142</f>
        <v>81.5</v>
      </c>
      <c r="C142" s="73">
        <v>0</v>
      </c>
      <c r="D142" s="74">
        <v>0</v>
      </c>
      <c r="E142" s="75">
        <v>0</v>
      </c>
      <c r="F142" s="72">
        <v>0</v>
      </c>
      <c r="G142" s="170">
        <v>0</v>
      </c>
      <c r="H142" s="49">
        <f>+(Table113[[#This Row],[OPENING ]]+Table113[[#This Row],[RECEIPTS]]+Table113[[#This Row],[RETURNS]])-(Table113[[#This Row],[EXCHANGED]]+Table113[[#This Row],[SALES]]+Table113[[#This Row],[ISSUES]])</f>
        <v>81.5</v>
      </c>
      <c r="I142" s="48"/>
      <c r="J142" s="76">
        <f t="shared" si="77"/>
        <v>-81.5</v>
      </c>
      <c r="K142" s="48">
        <f>+'DAY10'!K142+'DAY11'!C142</f>
        <v>0</v>
      </c>
      <c r="L142" s="49">
        <f>+'DAY10'!L142+'DAY11'!D142</f>
        <v>15.2</v>
      </c>
      <c r="M142" s="50">
        <f>+'DAY10'!M142+'DAY11'!E142</f>
        <v>0</v>
      </c>
      <c r="N142" s="47">
        <f>+'DAY10'!N142+'DAY11'!F142</f>
        <v>0</v>
      </c>
      <c r="O142" s="163">
        <f>+'DAY10'!O142+'DAY11'!G142</f>
        <v>0</v>
      </c>
      <c r="P142" s="48">
        <f t="shared" si="78"/>
        <v>0</v>
      </c>
      <c r="Q142" s="49">
        <f t="shared" si="79"/>
        <v>1.3818181818181818</v>
      </c>
      <c r="R142" s="50">
        <f t="shared" si="80"/>
        <v>0</v>
      </c>
      <c r="S142" s="47">
        <f t="shared" si="81"/>
        <v>0</v>
      </c>
      <c r="T142" s="163">
        <f t="shared" si="82"/>
        <v>0</v>
      </c>
      <c r="U142" s="92">
        <f t="shared" si="83"/>
        <v>58.980263157894733</v>
      </c>
    </row>
    <row r="143" spans="1:21" x14ac:dyDescent="0.25">
      <c r="A143" s="308"/>
      <c r="B143" s="47">
        <f>'DAY10'!H143</f>
        <v>15.2</v>
      </c>
      <c r="C143" s="73">
        <v>0</v>
      </c>
      <c r="D143" s="74">
        <v>0</v>
      </c>
      <c r="E143" s="75">
        <v>0</v>
      </c>
      <c r="F143" s="72">
        <v>0</v>
      </c>
      <c r="G143" s="170">
        <v>0</v>
      </c>
      <c r="H143" s="49">
        <f>+(Table113[[#This Row],[OPENING ]]+Table113[[#This Row],[RECEIPTS]]+Table113[[#This Row],[RETURNS]])-(Table113[[#This Row],[EXCHANGED]]+Table113[[#This Row],[SALES]]+Table113[[#This Row],[ISSUES]])</f>
        <v>15.2</v>
      </c>
      <c r="I143" s="48"/>
      <c r="J143" s="76">
        <f t="shared" si="77"/>
        <v>-15.2</v>
      </c>
      <c r="K143" s="48">
        <f>+'DAY10'!K143+'DAY11'!C143</f>
        <v>0</v>
      </c>
      <c r="L143" s="49">
        <f>+'DAY10'!L143+'DAY11'!D143</f>
        <v>0</v>
      </c>
      <c r="M143" s="50">
        <f>+'DAY10'!M143+'DAY11'!E143</f>
        <v>0</v>
      </c>
      <c r="N143" s="47">
        <f>+'DAY10'!N143+'DAY11'!F143</f>
        <v>0</v>
      </c>
      <c r="O143" s="163">
        <f>+'DAY10'!O143+'DAY11'!G143</f>
        <v>0</v>
      </c>
      <c r="P143" s="48">
        <f t="shared" si="78"/>
        <v>0</v>
      </c>
      <c r="Q143" s="49">
        <f t="shared" si="79"/>
        <v>0</v>
      </c>
      <c r="R143" s="50">
        <f t="shared" si="80"/>
        <v>0</v>
      </c>
      <c r="S143" s="47">
        <f t="shared" si="81"/>
        <v>0</v>
      </c>
      <c r="T143" s="163">
        <f t="shared" si="82"/>
        <v>0</v>
      </c>
      <c r="U143" s="92">
        <f t="shared" si="83"/>
        <v>0</v>
      </c>
    </row>
    <row r="144" spans="1:21" x14ac:dyDescent="0.25">
      <c r="A144" s="53"/>
      <c r="B144" s="47">
        <f>'DAY10'!H144</f>
        <v>0</v>
      </c>
      <c r="C144" s="73">
        <v>0</v>
      </c>
      <c r="D144" s="74">
        <v>0</v>
      </c>
      <c r="E144" s="75">
        <v>0</v>
      </c>
      <c r="F144" s="72">
        <v>0</v>
      </c>
      <c r="G144" s="170">
        <v>0</v>
      </c>
      <c r="H144" s="49">
        <f>+(Table113[[#This Row],[OPENING ]]+Table113[[#This Row],[RECEIPTS]]+Table113[[#This Row],[RETURNS]])-(Table113[[#This Row],[EXCHANGED]]+Table113[[#This Row],[SALES]]+Table113[[#This Row],[ISSUES]])</f>
        <v>0</v>
      </c>
      <c r="I144" s="48"/>
      <c r="J144" s="76">
        <f t="shared" si="77"/>
        <v>0</v>
      </c>
      <c r="K144" s="48">
        <f>+'DAY10'!K144+'DAY11'!C144</f>
        <v>0</v>
      </c>
      <c r="L144" s="49">
        <f>+'DAY10'!L144+'DAY11'!D144</f>
        <v>0</v>
      </c>
      <c r="M144" s="50">
        <f>+'DAY10'!M144+'DAY11'!E144</f>
        <v>0</v>
      </c>
      <c r="N144" s="47">
        <f>+'DAY10'!N144+'DAY11'!F144</f>
        <v>0</v>
      </c>
      <c r="O144" s="163">
        <f>+'DAY10'!O144+'DAY11'!G144</f>
        <v>0</v>
      </c>
      <c r="P144" s="48">
        <f t="shared" si="78"/>
        <v>0</v>
      </c>
      <c r="Q144" s="49">
        <f t="shared" si="79"/>
        <v>0</v>
      </c>
      <c r="R144" s="50">
        <f t="shared" si="80"/>
        <v>0</v>
      </c>
      <c r="S144" s="47">
        <f t="shared" si="81"/>
        <v>0</v>
      </c>
      <c r="T144" s="163">
        <f t="shared" si="82"/>
        <v>0</v>
      </c>
      <c r="U144" s="92">
        <f t="shared" si="83"/>
        <v>0</v>
      </c>
    </row>
    <row r="145" spans="1:21" x14ac:dyDescent="0.25">
      <c r="A145" s="308" t="s">
        <v>113</v>
      </c>
      <c r="B145" s="47">
        <f>'DAY10'!H145</f>
        <v>0</v>
      </c>
      <c r="C145" s="73">
        <v>0</v>
      </c>
      <c r="D145" s="74">
        <v>0</v>
      </c>
      <c r="E145" s="75">
        <v>0</v>
      </c>
      <c r="F145" s="72">
        <v>0</v>
      </c>
      <c r="G145" s="170">
        <v>0</v>
      </c>
      <c r="H145" s="49">
        <f>+(Table113[[#This Row],[OPENING ]]+Table113[[#This Row],[RECEIPTS]]+Table113[[#This Row],[RETURNS]])-(Table113[[#This Row],[EXCHANGED]]+Table113[[#This Row],[SALES]]+Table113[[#This Row],[ISSUES]])</f>
        <v>0</v>
      </c>
      <c r="I145" s="48">
        <v>0</v>
      </c>
      <c r="J145" s="76">
        <f t="shared" si="77"/>
        <v>0</v>
      </c>
      <c r="K145" s="48">
        <f>+'DAY10'!K145+'DAY11'!C145</f>
        <v>0</v>
      </c>
      <c r="L145" s="49">
        <f>+'DAY10'!L145+'DAY11'!D145</f>
        <v>0</v>
      </c>
      <c r="M145" s="50">
        <f>+'DAY10'!M145+'DAY11'!E145</f>
        <v>0</v>
      </c>
      <c r="N145" s="47">
        <f>+'DAY10'!N145+'DAY11'!F145</f>
        <v>0</v>
      </c>
      <c r="O145" s="163">
        <f>+'DAY10'!O145+'DAY11'!G145</f>
        <v>0</v>
      </c>
      <c r="P145" s="48">
        <f t="shared" si="78"/>
        <v>0</v>
      </c>
      <c r="Q145" s="49">
        <f t="shared" si="79"/>
        <v>0</v>
      </c>
      <c r="R145" s="50">
        <f t="shared" si="80"/>
        <v>0</v>
      </c>
      <c r="S145" s="47">
        <f t="shared" si="81"/>
        <v>0</v>
      </c>
      <c r="T145" s="163">
        <f t="shared" si="82"/>
        <v>0</v>
      </c>
      <c r="U145" s="92">
        <f t="shared" si="83"/>
        <v>0</v>
      </c>
    </row>
    <row r="146" spans="1:21" x14ac:dyDescent="0.25">
      <c r="A146" s="308"/>
      <c r="B146" s="47">
        <f>'DAY10'!H146</f>
        <v>0</v>
      </c>
      <c r="C146" s="73">
        <v>0</v>
      </c>
      <c r="D146" s="74">
        <v>0</v>
      </c>
      <c r="E146" s="75">
        <v>0</v>
      </c>
      <c r="F146" s="72">
        <v>0</v>
      </c>
      <c r="G146" s="170">
        <v>0</v>
      </c>
      <c r="H146" s="49">
        <f>+(Table113[[#This Row],[OPENING ]]+Table113[[#This Row],[RECEIPTS]]+Table113[[#This Row],[RETURNS]])-(Table113[[#This Row],[EXCHANGED]]+Table113[[#This Row],[SALES]]+Table113[[#This Row],[ISSUES]])</f>
        <v>0</v>
      </c>
      <c r="I146" s="48"/>
      <c r="J146" s="76">
        <f t="shared" si="77"/>
        <v>0</v>
      </c>
      <c r="K146" s="48">
        <f>+'DAY10'!K146+'DAY11'!C146</f>
        <v>0</v>
      </c>
      <c r="L146" s="49">
        <f>+'DAY10'!L146+'DAY11'!D146</f>
        <v>0</v>
      </c>
      <c r="M146" s="50">
        <f>+'DAY10'!M146+'DAY11'!E146</f>
        <v>0</v>
      </c>
      <c r="N146" s="47">
        <f>+'DAY10'!N146+'DAY11'!F146</f>
        <v>0</v>
      </c>
      <c r="O146" s="163">
        <f>+'DAY10'!O146+'DAY11'!G146</f>
        <v>0</v>
      </c>
      <c r="P146" s="48">
        <f t="shared" si="78"/>
        <v>0</v>
      </c>
      <c r="Q146" s="49">
        <f t="shared" si="79"/>
        <v>0</v>
      </c>
      <c r="R146" s="50">
        <f t="shared" si="80"/>
        <v>0</v>
      </c>
      <c r="S146" s="47">
        <f t="shared" si="81"/>
        <v>0</v>
      </c>
      <c r="T146" s="163">
        <f t="shared" si="82"/>
        <v>0</v>
      </c>
      <c r="U146" s="92">
        <f t="shared" si="83"/>
        <v>0</v>
      </c>
    </row>
    <row r="147" spans="1:21" x14ac:dyDescent="0.25">
      <c r="A147" s="308"/>
      <c r="B147" s="47">
        <f>'DAY10'!H147</f>
        <v>0</v>
      </c>
      <c r="C147" s="73">
        <v>0</v>
      </c>
      <c r="D147" s="74">
        <v>0</v>
      </c>
      <c r="E147" s="75">
        <v>0</v>
      </c>
      <c r="F147" s="72">
        <v>0</v>
      </c>
      <c r="G147" s="170">
        <v>0</v>
      </c>
      <c r="H147" s="49">
        <f>+(Table113[[#This Row],[OPENING ]]+Table113[[#This Row],[RECEIPTS]]+Table113[[#This Row],[RETURNS]])-(Table113[[#This Row],[EXCHANGED]]+Table113[[#This Row],[SALES]]+Table113[[#This Row],[ISSUES]])</f>
        <v>0</v>
      </c>
      <c r="I147" s="48"/>
      <c r="J147" s="76">
        <f t="shared" si="77"/>
        <v>0</v>
      </c>
      <c r="K147" s="48">
        <f>+'DAY10'!K147+'DAY11'!C147</f>
        <v>0</v>
      </c>
      <c r="L147" s="49">
        <f>+'DAY10'!L147+'DAY11'!D147</f>
        <v>0</v>
      </c>
      <c r="M147" s="50">
        <f>+'DAY10'!M147+'DAY11'!E147</f>
        <v>0</v>
      </c>
      <c r="N147" s="47">
        <f>+'DAY10'!N147+'DAY11'!F147</f>
        <v>0</v>
      </c>
      <c r="O147" s="163">
        <f>+'DAY10'!O147+'DAY11'!G147</f>
        <v>0</v>
      </c>
      <c r="P147" s="48">
        <f t="shared" si="78"/>
        <v>0</v>
      </c>
      <c r="Q147" s="49">
        <f t="shared" si="79"/>
        <v>0</v>
      </c>
      <c r="R147" s="50">
        <f t="shared" si="80"/>
        <v>0</v>
      </c>
      <c r="S147" s="47">
        <f t="shared" si="81"/>
        <v>0</v>
      </c>
      <c r="T147" s="163">
        <f t="shared" si="82"/>
        <v>0</v>
      </c>
      <c r="U147" s="92">
        <f t="shared" si="83"/>
        <v>0</v>
      </c>
    </row>
    <row r="148" spans="1:21" x14ac:dyDescent="0.25">
      <c r="A148" s="308"/>
      <c r="B148" s="47">
        <f>'DAY10'!H148</f>
        <v>49</v>
      </c>
      <c r="C148" s="73">
        <v>0</v>
      </c>
      <c r="D148" s="74">
        <v>0</v>
      </c>
      <c r="E148" s="75">
        <v>0</v>
      </c>
      <c r="F148" s="72">
        <v>0</v>
      </c>
      <c r="G148" s="170">
        <v>0</v>
      </c>
      <c r="H148" s="49">
        <f>+(Table113[[#This Row],[OPENING ]]+Table113[[#This Row],[RECEIPTS]]+Table113[[#This Row],[RETURNS]])-(Table113[[#This Row],[EXCHANGED]]+Table113[[#This Row],[SALES]]+Table113[[#This Row],[ISSUES]])</f>
        <v>49</v>
      </c>
      <c r="I148" s="48"/>
      <c r="J148" s="76">
        <f t="shared" si="77"/>
        <v>-49</v>
      </c>
      <c r="K148" s="48">
        <f>+'DAY10'!K148+'DAY11'!C148</f>
        <v>0</v>
      </c>
      <c r="L148" s="49">
        <f>+'DAY10'!L148+'DAY11'!D148</f>
        <v>0</v>
      </c>
      <c r="M148" s="50">
        <f>+'DAY10'!M148+'DAY11'!E148</f>
        <v>0</v>
      </c>
      <c r="N148" s="47">
        <f>+'DAY10'!N148+'DAY11'!F148</f>
        <v>0</v>
      </c>
      <c r="O148" s="163">
        <f>+'DAY10'!O148+'DAY11'!G148</f>
        <v>0</v>
      </c>
      <c r="P148" s="48">
        <f t="shared" si="78"/>
        <v>0</v>
      </c>
      <c r="Q148" s="49">
        <f t="shared" si="79"/>
        <v>0</v>
      </c>
      <c r="R148" s="50">
        <f t="shared" si="80"/>
        <v>0</v>
      </c>
      <c r="S148" s="47">
        <f t="shared" si="81"/>
        <v>0</v>
      </c>
      <c r="T148" s="163">
        <f t="shared" si="82"/>
        <v>0</v>
      </c>
      <c r="U148" s="92">
        <f t="shared" si="83"/>
        <v>0</v>
      </c>
    </row>
    <row r="149" spans="1:21" x14ac:dyDescent="0.25">
      <c r="A149" s="308"/>
      <c r="B149" s="47">
        <f>'DAY10'!H149</f>
        <v>132</v>
      </c>
      <c r="C149" s="73">
        <v>0</v>
      </c>
      <c r="D149" s="74">
        <v>0</v>
      </c>
      <c r="E149" s="75">
        <v>0</v>
      </c>
      <c r="F149" s="72">
        <v>0</v>
      </c>
      <c r="G149" s="170">
        <v>0</v>
      </c>
      <c r="H149" s="49">
        <f>+(Table113[[#This Row],[OPENING ]]+Table113[[#This Row],[RECEIPTS]]+Table113[[#This Row],[RETURNS]])-(Table113[[#This Row],[EXCHANGED]]+Table113[[#This Row],[SALES]]+Table113[[#This Row],[ISSUES]])</f>
        <v>132</v>
      </c>
      <c r="I149" s="48"/>
      <c r="J149" s="76">
        <f t="shared" si="77"/>
        <v>-132</v>
      </c>
      <c r="K149" s="48">
        <f>+'DAY10'!K149+'DAY11'!C149</f>
        <v>0</v>
      </c>
      <c r="L149" s="49">
        <f>+'DAY10'!L149+'DAY11'!D149</f>
        <v>0</v>
      </c>
      <c r="M149" s="50">
        <f>+'DAY10'!M149+'DAY11'!E149</f>
        <v>0</v>
      </c>
      <c r="N149" s="47">
        <f>+'DAY10'!N149+'DAY11'!F149</f>
        <v>0</v>
      </c>
      <c r="O149" s="163">
        <f>+'DAY10'!O149+'DAY11'!G149</f>
        <v>0</v>
      </c>
      <c r="P149" s="48">
        <f t="shared" si="78"/>
        <v>0</v>
      </c>
      <c r="Q149" s="49">
        <f t="shared" si="79"/>
        <v>0</v>
      </c>
      <c r="R149" s="50">
        <f t="shared" si="80"/>
        <v>0</v>
      </c>
      <c r="S149" s="47">
        <f t="shared" si="81"/>
        <v>0</v>
      </c>
      <c r="T149" s="163">
        <f t="shared" si="82"/>
        <v>0</v>
      </c>
      <c r="U149" s="92">
        <f t="shared" si="83"/>
        <v>0</v>
      </c>
    </row>
    <row r="150" spans="1:21" x14ac:dyDescent="0.25">
      <c r="A150" s="308"/>
      <c r="B150" s="47">
        <f>'DAY10'!H150</f>
        <v>0</v>
      </c>
      <c r="C150" s="73">
        <v>0</v>
      </c>
      <c r="D150" s="74">
        <v>0</v>
      </c>
      <c r="E150" s="75">
        <v>0</v>
      </c>
      <c r="F150" s="72">
        <v>0</v>
      </c>
      <c r="G150" s="170">
        <v>0</v>
      </c>
      <c r="H150" s="49">
        <f>+(Table113[[#This Row],[OPENING ]]+Table113[[#This Row],[RECEIPTS]]+Table113[[#This Row],[RETURNS]])-(Table113[[#This Row],[EXCHANGED]]+Table113[[#This Row],[SALES]]+Table113[[#This Row],[ISSUES]])</f>
        <v>0</v>
      </c>
      <c r="I150" s="48"/>
      <c r="J150" s="76">
        <f t="shared" si="77"/>
        <v>0</v>
      </c>
      <c r="K150" s="48">
        <f>+'DAY10'!K150+'DAY11'!C150</f>
        <v>0</v>
      </c>
      <c r="L150" s="49">
        <f>+'DAY10'!L150+'DAY11'!D150</f>
        <v>0</v>
      </c>
      <c r="M150" s="50">
        <f>+'DAY10'!M150+'DAY11'!E150</f>
        <v>0</v>
      </c>
      <c r="N150" s="47">
        <f>+'DAY10'!N150+'DAY11'!F150</f>
        <v>0</v>
      </c>
      <c r="O150" s="163">
        <f>+'DAY10'!O150+'DAY11'!G150</f>
        <v>0</v>
      </c>
      <c r="P150" s="48">
        <f t="shared" si="78"/>
        <v>0</v>
      </c>
      <c r="Q150" s="49">
        <f t="shared" si="79"/>
        <v>0</v>
      </c>
      <c r="R150" s="50">
        <f t="shared" si="80"/>
        <v>0</v>
      </c>
      <c r="S150" s="47">
        <f t="shared" si="81"/>
        <v>0</v>
      </c>
      <c r="T150" s="163">
        <f t="shared" si="82"/>
        <v>0</v>
      </c>
      <c r="U150" s="92">
        <f t="shared" si="83"/>
        <v>0</v>
      </c>
    </row>
    <row r="151" spans="1:21" x14ac:dyDescent="0.25">
      <c r="A151" s="308"/>
      <c r="B151" s="47">
        <f>'DAY10'!H151</f>
        <v>46</v>
      </c>
      <c r="C151" s="73">
        <v>0</v>
      </c>
      <c r="D151" s="74">
        <v>0</v>
      </c>
      <c r="E151" s="75">
        <v>0</v>
      </c>
      <c r="F151" s="72">
        <v>0</v>
      </c>
      <c r="G151" s="170">
        <v>0</v>
      </c>
      <c r="H151" s="49">
        <f>+(Table113[[#This Row],[OPENING ]]+Table113[[#This Row],[RECEIPTS]]+Table113[[#This Row],[RETURNS]])-(Table113[[#This Row],[EXCHANGED]]+Table113[[#This Row],[SALES]]+Table113[[#This Row],[ISSUES]])</f>
        <v>46</v>
      </c>
      <c r="I151" s="48"/>
      <c r="J151" s="76">
        <f t="shared" si="77"/>
        <v>-46</v>
      </c>
      <c r="K151" s="48">
        <f>+'DAY10'!K151+'DAY11'!C151</f>
        <v>0</v>
      </c>
      <c r="L151" s="49">
        <f>+'DAY10'!L151+'DAY11'!D151</f>
        <v>0</v>
      </c>
      <c r="M151" s="50">
        <f>+'DAY10'!M151+'DAY11'!E151</f>
        <v>0</v>
      </c>
      <c r="N151" s="47">
        <f>+'DAY10'!N151+'DAY11'!F151</f>
        <v>0</v>
      </c>
      <c r="O151" s="163">
        <f>+'DAY10'!O151+'DAY11'!G151</f>
        <v>0</v>
      </c>
      <c r="P151" s="48">
        <f t="shared" si="78"/>
        <v>0</v>
      </c>
      <c r="Q151" s="49">
        <f t="shared" si="79"/>
        <v>0</v>
      </c>
      <c r="R151" s="50">
        <f t="shared" si="80"/>
        <v>0</v>
      </c>
      <c r="S151" s="47">
        <f t="shared" si="81"/>
        <v>0</v>
      </c>
      <c r="T151" s="163">
        <f t="shared" si="82"/>
        <v>0</v>
      </c>
      <c r="U151" s="92">
        <f t="shared" si="83"/>
        <v>0</v>
      </c>
    </row>
    <row r="152" spans="1:21" x14ac:dyDescent="0.25">
      <c r="A152" s="308"/>
      <c r="B152" s="47">
        <f>'DAY10'!H152</f>
        <v>0</v>
      </c>
      <c r="C152" s="73">
        <v>0</v>
      </c>
      <c r="D152" s="74">
        <v>0</v>
      </c>
      <c r="E152" s="75">
        <v>0</v>
      </c>
      <c r="F152" s="72">
        <v>0</v>
      </c>
      <c r="G152" s="170">
        <v>0</v>
      </c>
      <c r="H152" s="49">
        <f>+(Table113[[#This Row],[OPENING ]]+Table113[[#This Row],[RECEIPTS]]+Table113[[#This Row],[RETURNS]])-(Table113[[#This Row],[EXCHANGED]]+Table113[[#This Row],[SALES]]+Table113[[#This Row],[ISSUES]])</f>
        <v>0</v>
      </c>
      <c r="I152" s="48"/>
      <c r="J152" s="76">
        <f t="shared" si="77"/>
        <v>0</v>
      </c>
      <c r="K152" s="48">
        <f>+'DAY10'!K152+'DAY11'!C152</f>
        <v>0</v>
      </c>
      <c r="L152" s="49">
        <f>+'DAY10'!L152+'DAY11'!D152</f>
        <v>0</v>
      </c>
      <c r="M152" s="50">
        <f>+'DAY10'!M152+'DAY11'!E152</f>
        <v>0</v>
      </c>
      <c r="N152" s="47">
        <f>+'DAY10'!N152+'DAY11'!F152</f>
        <v>0</v>
      </c>
      <c r="O152" s="163">
        <f>+'DAY10'!O152+'DAY11'!G152</f>
        <v>0</v>
      </c>
      <c r="P152" s="48">
        <f t="shared" si="78"/>
        <v>0</v>
      </c>
      <c r="Q152" s="49">
        <f t="shared" si="79"/>
        <v>0</v>
      </c>
      <c r="R152" s="50">
        <f t="shared" si="80"/>
        <v>0</v>
      </c>
      <c r="S152" s="47">
        <f t="shared" si="81"/>
        <v>0</v>
      </c>
      <c r="T152" s="163">
        <f t="shared" si="82"/>
        <v>0</v>
      </c>
      <c r="U152" s="92">
        <f t="shared" si="83"/>
        <v>0</v>
      </c>
    </row>
    <row r="153" spans="1:21" x14ac:dyDescent="0.25">
      <c r="A153" s="308"/>
      <c r="B153" s="47">
        <f>'DAY10'!H153</f>
        <v>0</v>
      </c>
      <c r="C153" s="73">
        <v>0</v>
      </c>
      <c r="D153" s="74">
        <v>0</v>
      </c>
      <c r="E153" s="75">
        <v>0</v>
      </c>
      <c r="F153" s="72">
        <v>0</v>
      </c>
      <c r="G153" s="170">
        <v>0</v>
      </c>
      <c r="H153" s="49">
        <f>+(Table113[[#This Row],[OPENING ]]+Table113[[#This Row],[RECEIPTS]]+Table113[[#This Row],[RETURNS]])-(Table113[[#This Row],[EXCHANGED]]+Table113[[#This Row],[SALES]]+Table113[[#This Row],[ISSUES]])</f>
        <v>0</v>
      </c>
      <c r="I153" s="48"/>
      <c r="J153" s="76">
        <f t="shared" si="77"/>
        <v>0</v>
      </c>
      <c r="K153" s="48">
        <f>+'DAY10'!K153+'DAY11'!C153</f>
        <v>0</v>
      </c>
      <c r="L153" s="49">
        <f>+'DAY10'!L153+'DAY11'!D153</f>
        <v>0</v>
      </c>
      <c r="M153" s="50">
        <f>+'DAY10'!M153+'DAY11'!E153</f>
        <v>0</v>
      </c>
      <c r="N153" s="47">
        <f>+'DAY10'!N153+'DAY11'!F153</f>
        <v>0</v>
      </c>
      <c r="O153" s="163">
        <f>+'DAY10'!O153+'DAY11'!G153</f>
        <v>0</v>
      </c>
      <c r="P153" s="48">
        <f t="shared" si="78"/>
        <v>0</v>
      </c>
      <c r="Q153" s="49">
        <f t="shared" si="79"/>
        <v>0</v>
      </c>
      <c r="R153" s="50">
        <f t="shared" si="80"/>
        <v>0</v>
      </c>
      <c r="S153" s="47">
        <f t="shared" si="81"/>
        <v>0</v>
      </c>
      <c r="T153" s="163">
        <f t="shared" si="82"/>
        <v>0</v>
      </c>
      <c r="U153" s="92">
        <f t="shared" si="83"/>
        <v>0</v>
      </c>
    </row>
    <row r="154" spans="1:21" x14ac:dyDescent="0.25">
      <c r="A154" s="308"/>
      <c r="B154" s="47">
        <f>'DAY10'!H154</f>
        <v>0</v>
      </c>
      <c r="C154" s="73">
        <v>0</v>
      </c>
      <c r="D154" s="74">
        <v>0</v>
      </c>
      <c r="E154" s="75">
        <v>0</v>
      </c>
      <c r="F154" s="72">
        <v>0</v>
      </c>
      <c r="G154" s="170">
        <v>0</v>
      </c>
      <c r="H154" s="49">
        <f>+(Table113[[#This Row],[OPENING ]]+Table113[[#This Row],[RECEIPTS]]+Table113[[#This Row],[RETURNS]])-(Table113[[#This Row],[EXCHANGED]]+Table113[[#This Row],[SALES]]+Table113[[#This Row],[ISSUES]])</f>
        <v>0</v>
      </c>
      <c r="I154" s="48"/>
      <c r="J154" s="76">
        <f t="shared" si="77"/>
        <v>0</v>
      </c>
      <c r="K154" s="48">
        <f>+'DAY10'!K154+'DAY11'!C154</f>
        <v>0</v>
      </c>
      <c r="L154" s="49">
        <f>+'DAY10'!L154+'DAY11'!D154</f>
        <v>0</v>
      </c>
      <c r="M154" s="50">
        <f>+'DAY10'!M154+'DAY11'!E154</f>
        <v>0</v>
      </c>
      <c r="N154" s="47">
        <f>+'DAY10'!N154+'DAY11'!F154</f>
        <v>0</v>
      </c>
      <c r="O154" s="163">
        <f>+'DAY10'!O154+'DAY11'!G154</f>
        <v>0</v>
      </c>
      <c r="P154" s="48">
        <f t="shared" si="78"/>
        <v>0</v>
      </c>
      <c r="Q154" s="49">
        <f t="shared" si="79"/>
        <v>0</v>
      </c>
      <c r="R154" s="50">
        <f t="shared" si="80"/>
        <v>0</v>
      </c>
      <c r="S154" s="47">
        <f t="shared" si="81"/>
        <v>0</v>
      </c>
      <c r="T154" s="163">
        <f t="shared" si="82"/>
        <v>0</v>
      </c>
      <c r="U154" s="92">
        <f t="shared" si="83"/>
        <v>0</v>
      </c>
    </row>
    <row r="155" spans="1:21" x14ac:dyDescent="0.25">
      <c r="A155" s="308"/>
      <c r="B155" s="47">
        <f>'DAY10'!H155</f>
        <v>0</v>
      </c>
      <c r="C155" s="73">
        <v>0</v>
      </c>
      <c r="D155" s="74">
        <v>0</v>
      </c>
      <c r="E155" s="75">
        <v>0</v>
      </c>
      <c r="F155" s="72">
        <v>0</v>
      </c>
      <c r="G155" s="170">
        <v>0</v>
      </c>
      <c r="H155" s="49">
        <f>+(Table113[[#This Row],[OPENING ]]+Table113[[#This Row],[RECEIPTS]]+Table113[[#This Row],[RETURNS]])-(Table113[[#This Row],[EXCHANGED]]+Table113[[#This Row],[SALES]]+Table113[[#This Row],[ISSUES]])</f>
        <v>0</v>
      </c>
      <c r="I155" s="48"/>
      <c r="J155" s="76">
        <f t="shared" si="77"/>
        <v>0</v>
      </c>
      <c r="K155" s="48">
        <f>+'DAY10'!K155+'DAY11'!C155</f>
        <v>0</v>
      </c>
      <c r="L155" s="49">
        <f>+'DAY10'!L155+'DAY11'!D155</f>
        <v>0</v>
      </c>
      <c r="M155" s="50">
        <f>+'DAY10'!M155+'DAY11'!E155</f>
        <v>0</v>
      </c>
      <c r="N155" s="47">
        <f>+'DAY10'!N155+'DAY11'!F155</f>
        <v>0</v>
      </c>
      <c r="O155" s="163">
        <f>+'DAY10'!O155+'DAY11'!G155</f>
        <v>0</v>
      </c>
      <c r="P155" s="48">
        <f t="shared" si="78"/>
        <v>0</v>
      </c>
      <c r="Q155" s="49">
        <f t="shared" si="79"/>
        <v>0</v>
      </c>
      <c r="R155" s="50">
        <f t="shared" si="80"/>
        <v>0</v>
      </c>
      <c r="S155" s="47">
        <f t="shared" si="81"/>
        <v>0</v>
      </c>
      <c r="T155" s="163">
        <f t="shared" si="82"/>
        <v>0</v>
      </c>
      <c r="U155" s="92">
        <f t="shared" si="83"/>
        <v>0</v>
      </c>
    </row>
    <row r="156" spans="1:21" x14ac:dyDescent="0.25">
      <c r="A156" s="334"/>
      <c r="B156" s="47">
        <f>'DAY10'!H156</f>
        <v>0</v>
      </c>
      <c r="C156" s="73">
        <v>0</v>
      </c>
      <c r="D156" s="74">
        <v>0</v>
      </c>
      <c r="E156" s="75">
        <v>0</v>
      </c>
      <c r="F156" s="72">
        <v>0</v>
      </c>
      <c r="G156" s="170">
        <v>0</v>
      </c>
      <c r="H156" s="49">
        <f>+(Table113[[#This Row],[OPENING ]]+Table113[[#This Row],[RECEIPTS]]+Table113[[#This Row],[RETURNS]])-(Table113[[#This Row],[EXCHANGED]]+Table113[[#This Row],[SALES]]+Table113[[#This Row],[ISSUES]])</f>
        <v>0</v>
      </c>
      <c r="I156" s="48"/>
      <c r="J156" s="76">
        <f t="shared" si="77"/>
        <v>0</v>
      </c>
      <c r="K156" s="48">
        <f>+'DAY10'!K156+'DAY11'!C156</f>
        <v>0</v>
      </c>
      <c r="L156" s="49">
        <f>+'DAY10'!L156+'DAY11'!D156</f>
        <v>172.7</v>
      </c>
      <c r="M156" s="50">
        <f>+'DAY10'!M156+'DAY11'!E156</f>
        <v>0</v>
      </c>
      <c r="N156" s="47">
        <f>+'DAY10'!N156+'DAY11'!F156</f>
        <v>0</v>
      </c>
      <c r="O156" s="163">
        <f>+'DAY10'!O156+'DAY11'!G156</f>
        <v>3970.44</v>
      </c>
      <c r="P156" s="48">
        <f t="shared" si="78"/>
        <v>0</v>
      </c>
      <c r="Q156" s="49">
        <f t="shared" si="79"/>
        <v>15.7</v>
      </c>
      <c r="R156" s="50">
        <f t="shared" si="80"/>
        <v>0</v>
      </c>
      <c r="S156" s="47">
        <f t="shared" si="81"/>
        <v>0</v>
      </c>
      <c r="T156" s="163">
        <f t="shared" si="82"/>
        <v>360.9490909090909</v>
      </c>
      <c r="U156" s="92">
        <f t="shared" si="83"/>
        <v>0</v>
      </c>
    </row>
    <row r="157" spans="1:21" ht="17.25" thickBot="1" x14ac:dyDescent="0.35">
      <c r="A157" s="171" t="s">
        <v>58</v>
      </c>
      <c r="B157" s="155">
        <f t="shared" ref="B157:U157" si="84">SUM(B118:B156)</f>
        <v>990.90000000000009</v>
      </c>
      <c r="C157" s="156">
        <f t="shared" si="84"/>
        <v>0</v>
      </c>
      <c r="D157" s="157">
        <f t="shared" si="84"/>
        <v>0</v>
      </c>
      <c r="E157" s="158">
        <f t="shared" si="84"/>
        <v>0</v>
      </c>
      <c r="F157" s="155">
        <f t="shared" si="84"/>
        <v>0</v>
      </c>
      <c r="G157" s="167">
        <f t="shared" si="84"/>
        <v>0</v>
      </c>
      <c r="H157" s="157">
        <f t="shared" si="84"/>
        <v>990.90000000000009</v>
      </c>
      <c r="I157" s="156">
        <f t="shared" si="84"/>
        <v>0</v>
      </c>
      <c r="J157" s="172">
        <f t="shared" si="84"/>
        <v>-990.90000000000009</v>
      </c>
      <c r="K157" s="156">
        <f t="shared" si="84"/>
        <v>0</v>
      </c>
      <c r="L157" s="157">
        <f t="shared" si="84"/>
        <v>345.4</v>
      </c>
      <c r="M157" s="158">
        <f t="shared" si="84"/>
        <v>0</v>
      </c>
      <c r="N157" s="155">
        <f t="shared" si="84"/>
        <v>0</v>
      </c>
      <c r="O157" s="167">
        <f t="shared" si="84"/>
        <v>7940.88</v>
      </c>
      <c r="P157" s="156">
        <f t="shared" si="84"/>
        <v>0</v>
      </c>
      <c r="Q157" s="157">
        <f t="shared" si="84"/>
        <v>31.4</v>
      </c>
      <c r="R157" s="158">
        <f t="shared" si="84"/>
        <v>0</v>
      </c>
      <c r="S157" s="155">
        <f t="shared" si="84"/>
        <v>0</v>
      </c>
      <c r="T157" s="167">
        <f t="shared" si="84"/>
        <v>721.89818181818191</v>
      </c>
      <c r="U157" s="158">
        <f t="shared" si="84"/>
        <v>59.162378076252949</v>
      </c>
    </row>
    <row r="158" spans="1:21" ht="17.25" thickBot="1" x14ac:dyDescent="0.35">
      <c r="A158" s="85" t="s">
        <v>57</v>
      </c>
      <c r="B158" s="86">
        <f t="shared" ref="B158:U158" si="85">B38+B73+B115+B157</f>
        <v>17011.22</v>
      </c>
      <c r="C158" s="87">
        <f t="shared" si="85"/>
        <v>0</v>
      </c>
      <c r="D158" s="88">
        <f t="shared" si="85"/>
        <v>0</v>
      </c>
      <c r="E158" s="89">
        <f t="shared" si="85"/>
        <v>0</v>
      </c>
      <c r="F158" s="86">
        <f t="shared" si="85"/>
        <v>0</v>
      </c>
      <c r="G158" s="164">
        <f t="shared" si="85"/>
        <v>0</v>
      </c>
      <c r="H158" s="88">
        <f t="shared" si="85"/>
        <v>17011.22</v>
      </c>
      <c r="I158" s="87">
        <f t="shared" si="85"/>
        <v>0</v>
      </c>
      <c r="J158" s="90">
        <f t="shared" si="85"/>
        <v>-17011.22</v>
      </c>
      <c r="K158" s="87">
        <f t="shared" si="85"/>
        <v>7227</v>
      </c>
      <c r="L158" s="88">
        <f t="shared" si="85"/>
        <v>838.7</v>
      </c>
      <c r="M158" s="89">
        <f t="shared" si="85"/>
        <v>0</v>
      </c>
      <c r="N158" s="86">
        <f t="shared" si="85"/>
        <v>0</v>
      </c>
      <c r="O158" s="164">
        <f t="shared" si="85"/>
        <v>12411.560000000001</v>
      </c>
      <c r="P158" s="87">
        <f t="shared" si="85"/>
        <v>657</v>
      </c>
      <c r="Q158" s="88">
        <f t="shared" si="85"/>
        <v>76.24545454545455</v>
      </c>
      <c r="R158" s="89">
        <f t="shared" si="85"/>
        <v>0</v>
      </c>
      <c r="S158" s="86">
        <f t="shared" si="85"/>
        <v>0</v>
      </c>
      <c r="T158" s="164">
        <f t="shared" si="85"/>
        <v>1128.3236363636365</v>
      </c>
      <c r="U158" s="89">
        <f t="shared" si="85"/>
        <v>409.61622726764699</v>
      </c>
    </row>
  </sheetData>
  <conditionalFormatting sqref="I116:I156 I1:I37 I74:I114 I39:I72">
    <cfRule type="dataBar" priority="5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{600D0EB4-F3B0-41A2-A0ED-44CE07399760}</x14:id>
        </ext>
      </extLst>
    </cfRule>
  </conditionalFormatting>
  <pageMargins left="0.7" right="0.7" top="0.75" bottom="0.75" header="0.3" footer="0.3"/>
  <pageSetup orientation="portrait" r:id="rId1"/>
  <ignoredErrors>
    <ignoredError sqref="U3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0D0EB4-F3B0-41A2-A0ED-44CE0739976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I116:I156 I1:I37 I74:I114 I39:I72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90BE-287A-428C-832D-591E0CB8960D}">
  <dimension ref="A1:U158"/>
  <sheetViews>
    <sheetView topLeftCell="A154" zoomScaleNormal="100" workbookViewId="0">
      <selection activeCell="B177" sqref="B177"/>
    </sheetView>
  </sheetViews>
  <sheetFormatPr defaultRowHeight="15" x14ac:dyDescent="0.25"/>
  <cols>
    <col min="1" max="1" width="61.28515625" customWidth="1"/>
    <col min="2" max="2" width="19.85546875" bestFit="1" customWidth="1"/>
    <col min="3" max="3" width="9.28515625" style="6" bestFit="1" customWidth="1"/>
    <col min="4" max="4" width="9.28515625" style="2" bestFit="1" customWidth="1"/>
    <col min="5" max="5" width="13" style="3" customWidth="1"/>
    <col min="6" max="6" width="12.7109375" style="5" customWidth="1"/>
    <col min="7" max="7" width="10.7109375" style="224" customWidth="1"/>
    <col min="8" max="8" width="17.5703125" style="2" customWidth="1"/>
    <col min="9" max="9" width="18.42578125" style="6" customWidth="1"/>
    <col min="10" max="10" width="9.28515625" style="4" bestFit="1" customWidth="1"/>
    <col min="11" max="11" width="11.5703125" style="6" customWidth="1"/>
    <col min="12" max="12" width="9.140625" style="2"/>
    <col min="13" max="13" width="9.140625" style="3"/>
    <col min="15" max="15" width="9.140625" style="224"/>
    <col min="16" max="16" width="9.140625" style="6"/>
    <col min="17" max="17" width="9.140625" style="2"/>
    <col min="18" max="18" width="9.140625" style="3"/>
    <col min="20" max="20" width="9.140625" style="224"/>
    <col min="21" max="21" width="9.140625" style="3"/>
  </cols>
  <sheetData>
    <row r="1" spans="1:21" ht="15.75" thickBot="1" x14ac:dyDescent="0.3">
      <c r="A1" s="12" t="s">
        <v>123</v>
      </c>
      <c r="B1" s="13"/>
      <c r="C1" s="14"/>
      <c r="D1" s="15"/>
      <c r="E1" s="16"/>
      <c r="F1" s="144"/>
      <c r="G1" s="228"/>
      <c r="H1" s="220"/>
      <c r="I1" s="12"/>
      <c r="J1" s="20"/>
      <c r="K1" s="12"/>
      <c r="L1" s="21"/>
      <c r="M1" s="22"/>
      <c r="N1" s="23"/>
      <c r="O1" s="222"/>
      <c r="P1" s="12"/>
      <c r="Q1" s="21"/>
      <c r="R1" s="22"/>
      <c r="S1" s="23"/>
      <c r="T1" s="222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207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223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223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207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207" t="s">
        <v>9</v>
      </c>
      <c r="P3" s="27" t="s">
        <v>10</v>
      </c>
      <c r="Q3" s="28" t="s">
        <v>10</v>
      </c>
      <c r="R3" s="29" t="s">
        <v>10</v>
      </c>
      <c r="S3" s="30"/>
      <c r="T3" s="207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208"/>
      <c r="H4" s="43"/>
      <c r="I4" s="42"/>
      <c r="J4" s="45"/>
      <c r="K4" s="42"/>
      <c r="L4" s="43"/>
      <c r="M4" s="44"/>
      <c r="N4" s="41"/>
      <c r="O4" s="208"/>
      <c r="P4" s="42"/>
      <c r="Q4" s="43"/>
      <c r="R4" s="44"/>
      <c r="S4" s="41"/>
      <c r="T4" s="208"/>
      <c r="U4" s="46"/>
    </row>
    <row r="5" spans="1:21" x14ac:dyDescent="0.25">
      <c r="A5" s="189"/>
      <c r="B5" s="47">
        <f>'DAY11'!H5</f>
        <v>0</v>
      </c>
      <c r="C5" s="48">
        <v>0</v>
      </c>
      <c r="D5" s="49">
        <v>0</v>
      </c>
      <c r="E5" s="50">
        <v>0</v>
      </c>
      <c r="F5" s="47">
        <v>0</v>
      </c>
      <c r="G5" s="209">
        <v>0</v>
      </c>
      <c r="H5" s="49">
        <f>+(Table114[[#This Row],[OPENING ]]+Table114[[#This Row],[RECEIPTS]]+Table114[[#This Row],[RETURNS]])-(Table114[[#This Row],[EXCHANGED]]+Table114[[#This Row],[SALES]]+Table114[[#This Row],[ISSUES]])</f>
        <v>0</v>
      </c>
      <c r="I5" s="48">
        <v>0</v>
      </c>
      <c r="J5" s="51">
        <f t="shared" ref="J5:J131" si="0">+I5-H5</f>
        <v>0</v>
      </c>
      <c r="K5" s="48">
        <f>+'DAY11'!K5+'DAY12'!C5</f>
        <v>0</v>
      </c>
      <c r="L5" s="49">
        <f>+'DAY11'!L5+'DAY12'!D5</f>
        <v>0</v>
      </c>
      <c r="M5" s="50">
        <f>+'DAY11'!M5+'DAY12'!E5</f>
        <v>0</v>
      </c>
      <c r="N5" s="47">
        <f>+'DAY11'!N5+'DAY12'!F5</f>
        <v>0</v>
      </c>
      <c r="O5" s="209">
        <f>+'DAY11'!O5+'DAY12'!G5</f>
        <v>0</v>
      </c>
      <c r="P5" s="48">
        <f>+K5/12</f>
        <v>0</v>
      </c>
      <c r="Q5" s="49">
        <f>+L5/12</f>
        <v>0</v>
      </c>
      <c r="R5" s="50">
        <f>+M5/12</f>
        <v>0</v>
      </c>
      <c r="S5" s="47">
        <f>+N5/12</f>
        <v>0</v>
      </c>
      <c r="T5" s="209">
        <f>+O5/12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'DAY11'!H6</f>
        <v>0</v>
      </c>
      <c r="C6" s="48">
        <v>0</v>
      </c>
      <c r="D6" s="49">
        <v>0</v>
      </c>
      <c r="E6" s="50">
        <v>0</v>
      </c>
      <c r="F6" s="47">
        <v>0</v>
      </c>
      <c r="G6" s="209">
        <v>0</v>
      </c>
      <c r="H6" s="49">
        <f>+(Table114[[#This Row],[OPENING ]]+Table114[[#This Row],[RECEIPTS]]+Table114[[#This Row],[RETURNS]])-(Table114[[#This Row],[EXCHANGED]]+Table114[[#This Row],[SALES]]+Table114[[#This Row],[ISSUES]])</f>
        <v>0</v>
      </c>
      <c r="I6" s="48">
        <v>0</v>
      </c>
      <c r="J6" s="51">
        <f t="shared" si="0"/>
        <v>0</v>
      </c>
      <c r="K6" s="48">
        <f>+'DAY11'!K6+'DAY12'!C6</f>
        <v>0</v>
      </c>
      <c r="L6" s="49">
        <f>+'DAY11'!L6+'DAY12'!D6</f>
        <v>0</v>
      </c>
      <c r="M6" s="50">
        <f>+'DAY11'!M6+'DAY12'!E6</f>
        <v>0</v>
      </c>
      <c r="N6" s="47">
        <f>+'DAY11'!N6+'DAY12'!F6</f>
        <v>0</v>
      </c>
      <c r="O6" s="209">
        <f>+'DAY11'!O6+'DAY12'!G6</f>
        <v>0</v>
      </c>
      <c r="P6" s="48">
        <f t="shared" ref="P6:P17" si="2">+K6/12</f>
        <v>0</v>
      </c>
      <c r="Q6" s="49">
        <f t="shared" ref="Q6:Q17" si="3">+L6/12</f>
        <v>0</v>
      </c>
      <c r="R6" s="50">
        <f t="shared" ref="R6:R17" si="4">+M6/12</f>
        <v>0</v>
      </c>
      <c r="S6" s="47">
        <f t="shared" ref="S6:S17" si="5">+N6/12</f>
        <v>0</v>
      </c>
      <c r="T6" s="209">
        <f t="shared" ref="T6:T17" si="6">+O6/12</f>
        <v>0</v>
      </c>
      <c r="U6" s="52">
        <f t="shared" si="1"/>
        <v>0</v>
      </c>
    </row>
    <row r="7" spans="1:21" x14ac:dyDescent="0.25">
      <c r="A7" s="189"/>
      <c r="B7" s="47">
        <f>'DAY11'!H7</f>
        <v>0</v>
      </c>
      <c r="C7" s="48">
        <v>0</v>
      </c>
      <c r="D7" s="49">
        <v>0</v>
      </c>
      <c r="E7" s="50">
        <v>0</v>
      </c>
      <c r="F7" s="47">
        <v>0</v>
      </c>
      <c r="G7" s="209">
        <v>0</v>
      </c>
      <c r="H7" s="49">
        <f>+(Table114[[#This Row],[OPENING ]]+Table114[[#This Row],[RECEIPTS]]+Table114[[#This Row],[RETURNS]])-(Table114[[#This Row],[EXCHANGED]]+Table114[[#This Row],[SALES]]+Table114[[#This Row],[ISSUES]])</f>
        <v>0</v>
      </c>
      <c r="I7" s="48">
        <v>0</v>
      </c>
      <c r="J7" s="51">
        <f t="shared" si="0"/>
        <v>0</v>
      </c>
      <c r="K7" s="48">
        <f>+'DAY11'!K7+'DAY12'!C7</f>
        <v>0</v>
      </c>
      <c r="L7" s="49">
        <f>+'DAY11'!L7+'DAY12'!D7</f>
        <v>0</v>
      </c>
      <c r="M7" s="50">
        <f>+'DAY11'!M7+'DAY12'!E7</f>
        <v>0</v>
      </c>
      <c r="N7" s="47">
        <f>+'DAY11'!N7+'DAY12'!F7</f>
        <v>0</v>
      </c>
      <c r="O7" s="209">
        <f>+'DAY11'!O7+'DAY12'!G7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209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'DAY11'!H8</f>
        <v>8.5</v>
      </c>
      <c r="C8" s="48">
        <v>0</v>
      </c>
      <c r="D8" s="49">
        <v>0</v>
      </c>
      <c r="E8" s="50">
        <v>0</v>
      </c>
      <c r="F8" s="47">
        <v>0</v>
      </c>
      <c r="G8" s="209">
        <v>0</v>
      </c>
      <c r="H8" s="49">
        <f>+(Table114[[#This Row],[OPENING ]]+Table114[[#This Row],[RECEIPTS]]+Table114[[#This Row],[RETURNS]])-(Table114[[#This Row],[EXCHANGED]]+Table114[[#This Row],[SALES]]+Table114[[#This Row],[ISSUES]])</f>
        <v>8.5</v>
      </c>
      <c r="I8" s="48"/>
      <c r="J8" s="51">
        <f t="shared" si="0"/>
        <v>-8.5</v>
      </c>
      <c r="K8" s="48">
        <f>+'DAY11'!K8+'DAY12'!C8</f>
        <v>0</v>
      </c>
      <c r="L8" s="49">
        <f>+'DAY11'!L8+'DAY12'!D8</f>
        <v>0</v>
      </c>
      <c r="M8" s="50">
        <f>+'DAY11'!M8+'DAY12'!E8</f>
        <v>0</v>
      </c>
      <c r="N8" s="47">
        <f>+'DAY11'!N8+'DAY12'!F8</f>
        <v>0</v>
      </c>
      <c r="O8" s="209">
        <f>+'DAY11'!O8+'DAY12'!G8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209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'DAY11'!H9</f>
        <v>15</v>
      </c>
      <c r="C9" s="48">
        <v>0</v>
      </c>
      <c r="D9" s="49">
        <v>0</v>
      </c>
      <c r="E9" s="50">
        <v>0</v>
      </c>
      <c r="F9" s="47">
        <v>0</v>
      </c>
      <c r="G9" s="209">
        <v>0</v>
      </c>
      <c r="H9" s="49">
        <f>+(Table114[[#This Row],[OPENING ]]+Table114[[#This Row],[RECEIPTS]]+Table114[[#This Row],[RETURNS]])-(Table114[[#This Row],[EXCHANGED]]+Table114[[#This Row],[SALES]]+Table114[[#This Row],[ISSUES]])</f>
        <v>15</v>
      </c>
      <c r="I9" s="48"/>
      <c r="J9" s="51">
        <f t="shared" si="0"/>
        <v>-15</v>
      </c>
      <c r="K9" s="48">
        <f>+'DAY11'!K9+'DAY12'!C9</f>
        <v>0</v>
      </c>
      <c r="L9" s="49">
        <f>+'DAY11'!L9+'DAY12'!D9</f>
        <v>0</v>
      </c>
      <c r="M9" s="50">
        <f>+'DAY11'!M9+'DAY12'!E9</f>
        <v>0</v>
      </c>
      <c r="N9" s="47">
        <f>+'DAY11'!N9+'DAY12'!F9</f>
        <v>0</v>
      </c>
      <c r="O9" s="209">
        <f>+'DAY11'!O9+'DAY12'!G9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209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'DAY11'!H10</f>
        <v>18</v>
      </c>
      <c r="C10" s="48">
        <v>0</v>
      </c>
      <c r="D10" s="49">
        <v>0</v>
      </c>
      <c r="E10" s="50">
        <v>0</v>
      </c>
      <c r="F10" s="47">
        <v>0</v>
      </c>
      <c r="G10" s="209">
        <v>0</v>
      </c>
      <c r="H10" s="49">
        <f>+(Table114[[#This Row],[OPENING ]]+Table114[[#This Row],[RECEIPTS]]+Table114[[#This Row],[RETURNS]])-(Table114[[#This Row],[EXCHANGED]]+Table114[[#This Row],[SALES]]+Table114[[#This Row],[ISSUES]])</f>
        <v>18</v>
      </c>
      <c r="I10" s="48"/>
      <c r="J10" s="51">
        <f t="shared" si="0"/>
        <v>-18</v>
      </c>
      <c r="K10" s="48">
        <f>+'DAY11'!K10+'DAY12'!C10</f>
        <v>0</v>
      </c>
      <c r="L10" s="49">
        <f>+'DAY11'!L10+'DAY12'!D10</f>
        <v>0</v>
      </c>
      <c r="M10" s="50">
        <f>+'DAY11'!M10+'DAY12'!E10</f>
        <v>0</v>
      </c>
      <c r="N10" s="47">
        <f>+'DAY11'!N10+'DAY12'!F10</f>
        <v>0</v>
      </c>
      <c r="O10" s="209">
        <f>+'DAY11'!O10+'DAY12'!G10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209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'DAY11'!H11</f>
        <v>10</v>
      </c>
      <c r="C11" s="48">
        <v>0</v>
      </c>
      <c r="D11" s="49">
        <v>0</v>
      </c>
      <c r="E11" s="50">
        <v>0</v>
      </c>
      <c r="F11" s="47">
        <v>0</v>
      </c>
      <c r="G11" s="209">
        <v>0</v>
      </c>
      <c r="H11" s="49">
        <f>+(Table114[[#This Row],[OPENING ]]+Table114[[#This Row],[RECEIPTS]]+Table114[[#This Row],[RETURNS]])-(Table114[[#This Row],[EXCHANGED]]+Table114[[#This Row],[SALES]]+Table114[[#This Row],[ISSUES]])</f>
        <v>10</v>
      </c>
      <c r="I11" s="48"/>
      <c r="J11" s="51">
        <f t="shared" si="0"/>
        <v>-10</v>
      </c>
      <c r="K11" s="48">
        <f>+'DAY11'!K11+'DAY12'!C11</f>
        <v>0</v>
      </c>
      <c r="L11" s="49">
        <f>+'DAY11'!L11+'DAY12'!D11</f>
        <v>0</v>
      </c>
      <c r="M11" s="50">
        <f>+'DAY11'!M11+'DAY12'!E11</f>
        <v>0</v>
      </c>
      <c r="N11" s="47">
        <f>+'DAY11'!N11+'DAY12'!F11</f>
        <v>0</v>
      </c>
      <c r="O11" s="209">
        <f>+'DAY11'!O11+'DAY12'!G11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209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'DAY11'!H12</f>
        <v>28.6</v>
      </c>
      <c r="C12" s="48">
        <v>0</v>
      </c>
      <c r="D12" s="49">
        <v>0</v>
      </c>
      <c r="E12" s="50">
        <v>0</v>
      </c>
      <c r="F12" s="47">
        <v>0</v>
      </c>
      <c r="G12" s="209">
        <v>0</v>
      </c>
      <c r="H12" s="49">
        <f>+(Table114[[#This Row],[OPENING ]]+Table114[[#This Row],[RECEIPTS]]+Table114[[#This Row],[RETURNS]])-(Table114[[#This Row],[EXCHANGED]]+Table114[[#This Row],[SALES]]+Table114[[#This Row],[ISSUES]])</f>
        <v>28.6</v>
      </c>
      <c r="I12" s="48"/>
      <c r="J12" s="51">
        <f t="shared" si="0"/>
        <v>-28.6</v>
      </c>
      <c r="K12" s="48">
        <f>+'DAY11'!K12+'DAY12'!C12</f>
        <v>0</v>
      </c>
      <c r="L12" s="49">
        <f>+'DAY11'!L12+'DAY12'!D12</f>
        <v>0</v>
      </c>
      <c r="M12" s="50">
        <f>+'DAY11'!M12+'DAY12'!E12</f>
        <v>0</v>
      </c>
      <c r="N12" s="47">
        <f>+'DAY11'!N12+'DAY12'!F12</f>
        <v>0</v>
      </c>
      <c r="O12" s="209">
        <f>+'DAY11'!O12+'DAY12'!G12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209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'DAY11'!H13</f>
        <v>23.5</v>
      </c>
      <c r="C13" s="48">
        <v>0</v>
      </c>
      <c r="D13" s="49">
        <v>0</v>
      </c>
      <c r="E13" s="50">
        <v>0</v>
      </c>
      <c r="F13" s="47">
        <v>0</v>
      </c>
      <c r="G13" s="209">
        <v>0</v>
      </c>
      <c r="H13" s="49">
        <f>+(Table114[[#This Row],[OPENING ]]+Table114[[#This Row],[RECEIPTS]]+Table114[[#This Row],[RETURNS]])-(Table114[[#This Row],[EXCHANGED]]+Table114[[#This Row],[SALES]]+Table114[[#This Row],[ISSUES]])</f>
        <v>23.5</v>
      </c>
      <c r="I13" s="48"/>
      <c r="J13" s="51">
        <f t="shared" si="0"/>
        <v>-23.5</v>
      </c>
      <c r="K13" s="48">
        <f>+'DAY11'!K13+'DAY12'!C13</f>
        <v>0</v>
      </c>
      <c r="L13" s="49">
        <f>+'DAY11'!L13+'DAY12'!D13</f>
        <v>0</v>
      </c>
      <c r="M13" s="50">
        <f>+'DAY11'!M13+'DAY12'!E13</f>
        <v>0</v>
      </c>
      <c r="N13" s="47">
        <f>+'DAY11'!N13+'DAY12'!F13</f>
        <v>0</v>
      </c>
      <c r="O13" s="209">
        <f>+'DAY11'!O13+'DAY12'!G13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209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'DAY11'!H14</f>
        <v>30.5</v>
      </c>
      <c r="C14" s="48">
        <v>0</v>
      </c>
      <c r="D14" s="49">
        <v>0</v>
      </c>
      <c r="E14" s="50">
        <v>0</v>
      </c>
      <c r="F14" s="47">
        <v>0</v>
      </c>
      <c r="G14" s="209">
        <v>0</v>
      </c>
      <c r="H14" s="49">
        <f>+(Table114[[#This Row],[OPENING ]]+Table114[[#This Row],[RECEIPTS]]+Table114[[#This Row],[RETURNS]])-(Table114[[#This Row],[EXCHANGED]]+Table114[[#This Row],[SALES]]+Table114[[#This Row],[ISSUES]])</f>
        <v>30.5</v>
      </c>
      <c r="I14" s="48"/>
      <c r="J14" s="51">
        <f t="shared" si="0"/>
        <v>-30.5</v>
      </c>
      <c r="K14" s="48">
        <f>+'DAY11'!K14+'DAY12'!C14</f>
        <v>0</v>
      </c>
      <c r="L14" s="49">
        <f>+'DAY11'!L14+'DAY12'!D14</f>
        <v>0</v>
      </c>
      <c r="M14" s="50">
        <f>+'DAY11'!M14+'DAY12'!E14</f>
        <v>0</v>
      </c>
      <c r="N14" s="47">
        <f>+'DAY11'!N14+'DAY12'!F14</f>
        <v>0</v>
      </c>
      <c r="O14" s="209">
        <f>+'DAY11'!O14+'DAY12'!G14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209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'DAY11'!H15</f>
        <v>33.5</v>
      </c>
      <c r="C15" s="48">
        <v>0</v>
      </c>
      <c r="D15" s="49">
        <v>0</v>
      </c>
      <c r="E15" s="50">
        <v>0</v>
      </c>
      <c r="F15" s="47">
        <v>0</v>
      </c>
      <c r="G15" s="209">
        <v>0</v>
      </c>
      <c r="H15" s="49">
        <f>+(Table114[[#This Row],[OPENING ]]+Table114[[#This Row],[RECEIPTS]]+Table114[[#This Row],[RETURNS]])-(Table114[[#This Row],[EXCHANGED]]+Table114[[#This Row],[SALES]]+Table114[[#This Row],[ISSUES]])</f>
        <v>33.5</v>
      </c>
      <c r="I15" s="48"/>
      <c r="J15" s="51">
        <f t="shared" si="0"/>
        <v>-33.5</v>
      </c>
      <c r="K15" s="48">
        <f>+'DAY11'!K15+'DAY12'!C15</f>
        <v>0</v>
      </c>
      <c r="L15" s="49">
        <f>+'DAY11'!L15+'DAY12'!D15</f>
        <v>0</v>
      </c>
      <c r="M15" s="50">
        <f>+'DAY11'!M15+'DAY12'!E15</f>
        <v>0</v>
      </c>
      <c r="N15" s="47">
        <f>+'DAY11'!N15+'DAY12'!F15</f>
        <v>0</v>
      </c>
      <c r="O15" s="209">
        <f>+'DAY11'!O15+'DAY12'!G15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209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'DAY11'!H16</f>
        <v>36</v>
      </c>
      <c r="C16" s="48">
        <v>0</v>
      </c>
      <c r="D16" s="49">
        <v>0</v>
      </c>
      <c r="E16" s="50">
        <v>0</v>
      </c>
      <c r="F16" s="47">
        <v>0</v>
      </c>
      <c r="G16" s="209">
        <v>0</v>
      </c>
      <c r="H16" s="49">
        <f>+(Table114[[#This Row],[OPENING ]]+Table114[[#This Row],[RECEIPTS]]+Table114[[#This Row],[RETURNS]])-(Table114[[#This Row],[EXCHANGED]]+Table114[[#This Row],[SALES]]+Table114[[#This Row],[ISSUES]])</f>
        <v>36</v>
      </c>
      <c r="I16" s="48"/>
      <c r="J16" s="51">
        <f t="shared" si="0"/>
        <v>-36</v>
      </c>
      <c r="K16" s="48">
        <f>+'DAY11'!K16+'DAY12'!C16</f>
        <v>0</v>
      </c>
      <c r="L16" s="49">
        <f>+'DAY11'!L16+'DAY12'!D16</f>
        <v>0</v>
      </c>
      <c r="M16" s="50">
        <f>+'DAY11'!M16+'DAY12'!E16</f>
        <v>0</v>
      </c>
      <c r="N16" s="47">
        <f>+'DAY11'!N16+'DAY12'!F16</f>
        <v>0</v>
      </c>
      <c r="O16" s="209">
        <f>+'DAY11'!O16+'DAY12'!G16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209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'DAY11'!H17</f>
        <v>0</v>
      </c>
      <c r="C17" s="48">
        <v>0</v>
      </c>
      <c r="D17" s="49">
        <v>0</v>
      </c>
      <c r="E17" s="50">
        <v>0</v>
      </c>
      <c r="F17" s="47">
        <v>0</v>
      </c>
      <c r="G17" s="209">
        <v>0</v>
      </c>
      <c r="H17" s="49">
        <f>+(Table114[[#This Row],[OPENING ]]+Table114[[#This Row],[RECEIPTS]]+Table114[[#This Row],[RETURNS]])-(Table114[[#This Row],[EXCHANGED]]+Table114[[#This Row],[SALES]]+Table114[[#This Row],[ISSUES]])</f>
        <v>0</v>
      </c>
      <c r="I17" s="48"/>
      <c r="J17" s="51">
        <f t="shared" si="0"/>
        <v>0</v>
      </c>
      <c r="K17" s="48">
        <f>+'DAY11'!K17+'DAY12'!C17</f>
        <v>0</v>
      </c>
      <c r="L17" s="49">
        <f>+'DAY11'!L17+'DAY12'!D17</f>
        <v>0</v>
      </c>
      <c r="M17" s="50">
        <f>+'DAY11'!M17+'DAY12'!E17</f>
        <v>0</v>
      </c>
      <c r="N17" s="47">
        <f>+'DAY11'!N17+'DAY12'!F17</f>
        <v>0</v>
      </c>
      <c r="O17" s="209">
        <f>+'DAY11'!O17+'DAY12'!G17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209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'DAY11'!H18</f>
        <v>0</v>
      </c>
      <c r="C18" s="48">
        <v>0</v>
      </c>
      <c r="D18" s="49">
        <v>0</v>
      </c>
      <c r="E18" s="50">
        <v>0</v>
      </c>
      <c r="F18" s="47">
        <v>0</v>
      </c>
      <c r="G18" s="209">
        <v>0</v>
      </c>
      <c r="H18" s="49">
        <f>+(Table114[[#This Row],[OPENING ]]+Table114[[#This Row],[RECEIPTS]]+Table114[[#This Row],[RETURNS]])-(Table114[[#This Row],[EXCHANGED]]+Table114[[#This Row],[SALES]]+Table114[[#This Row],[ISSUES]])</f>
        <v>0</v>
      </c>
      <c r="I18" s="48"/>
      <c r="J18" s="51">
        <f t="shared" ref="J18:J24" si="7">+I18-H18</f>
        <v>0</v>
      </c>
      <c r="K18" s="48">
        <f>+'DAY11'!K18+'DAY12'!C18</f>
        <v>0</v>
      </c>
      <c r="L18" s="49">
        <f>+'DAY11'!L18+'DAY12'!D18</f>
        <v>0</v>
      </c>
      <c r="M18" s="50">
        <f>+'DAY11'!M18+'DAY12'!E18</f>
        <v>0</v>
      </c>
      <c r="N18" s="47">
        <f>+'DAY11'!N18+'DAY12'!F18</f>
        <v>0</v>
      </c>
      <c r="O18" s="209">
        <f>+'DAY11'!O18+'DAY12'!G18</f>
        <v>0</v>
      </c>
      <c r="P18" s="48">
        <f t="shared" ref="P18:P26" si="8">+K18/12</f>
        <v>0</v>
      </c>
      <c r="Q18" s="49">
        <f t="shared" ref="Q18:Q26" si="9">+L18/12</f>
        <v>0</v>
      </c>
      <c r="R18" s="50">
        <f t="shared" ref="R18:R26" si="10">+M18/12</f>
        <v>0</v>
      </c>
      <c r="S18" s="47">
        <f t="shared" ref="S18:S26" si="11">+N18/12</f>
        <v>0</v>
      </c>
      <c r="T18" s="209">
        <f t="shared" ref="T18:T26" si="12">+O18/12</f>
        <v>0</v>
      </c>
      <c r="U18" s="52">
        <f t="shared" ref="U18:U26" si="13">IFERROR(+H18/(P18+Q18+R18+S18+T18),0)</f>
        <v>0</v>
      </c>
    </row>
    <row r="19" spans="1:21" x14ac:dyDescent="0.25">
      <c r="A19" s="189" t="s">
        <v>131</v>
      </c>
      <c r="B19" s="47">
        <f>'DAY11'!H19</f>
        <v>27</v>
      </c>
      <c r="C19" s="48">
        <v>0</v>
      </c>
      <c r="D19" s="49">
        <v>0</v>
      </c>
      <c r="E19" s="50">
        <v>0</v>
      </c>
      <c r="F19" s="47">
        <v>0</v>
      </c>
      <c r="G19" s="209">
        <v>0</v>
      </c>
      <c r="H19" s="49">
        <f>+(Table114[[#This Row],[OPENING ]]+Table114[[#This Row],[RECEIPTS]]+Table114[[#This Row],[RETURNS]])-(Table114[[#This Row],[EXCHANGED]]+Table114[[#This Row],[SALES]]+Table114[[#This Row],[ISSUES]])</f>
        <v>27</v>
      </c>
      <c r="I19" s="48"/>
      <c r="J19" s="51">
        <f t="shared" si="7"/>
        <v>-27</v>
      </c>
      <c r="K19" s="48">
        <f>+'DAY11'!K19+'DAY12'!C19</f>
        <v>0</v>
      </c>
      <c r="L19" s="49">
        <f>+'DAY11'!L19+'DAY12'!D19</f>
        <v>0</v>
      </c>
      <c r="M19" s="50">
        <f>+'DAY11'!M19+'DAY12'!E19</f>
        <v>0</v>
      </c>
      <c r="N19" s="47">
        <f>+'DAY11'!N19+'DAY12'!F19</f>
        <v>0</v>
      </c>
      <c r="O19" s="209">
        <f>+'DAY11'!O19+'DAY12'!G19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209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'DAY11'!H20</f>
        <v>228.5</v>
      </c>
      <c r="C20" s="48">
        <v>0</v>
      </c>
      <c r="D20" s="49">
        <v>0</v>
      </c>
      <c r="E20" s="50">
        <v>0</v>
      </c>
      <c r="F20" s="47">
        <v>0</v>
      </c>
      <c r="G20" s="209">
        <v>0</v>
      </c>
      <c r="H20" s="49">
        <f>+(Table114[[#This Row],[OPENING ]]+Table114[[#This Row],[RECEIPTS]]+Table114[[#This Row],[RETURNS]])-(Table114[[#This Row],[EXCHANGED]]+Table114[[#This Row],[SALES]]+Table114[[#This Row],[ISSUES]])</f>
        <v>228.5</v>
      </c>
      <c r="I20" s="48"/>
      <c r="J20" s="51">
        <f t="shared" si="7"/>
        <v>-228.5</v>
      </c>
      <c r="K20" s="48">
        <f>+'DAY11'!K20+'DAY12'!C20</f>
        <v>3104.7000000000003</v>
      </c>
      <c r="L20" s="49">
        <f>+'DAY11'!L20+'DAY12'!D20</f>
        <v>0</v>
      </c>
      <c r="M20" s="50">
        <f>+'DAY11'!M20+'DAY12'!E20</f>
        <v>0</v>
      </c>
      <c r="N20" s="47">
        <f>+'DAY11'!N20+'DAY12'!F20</f>
        <v>0</v>
      </c>
      <c r="O20" s="209">
        <f>+'DAY11'!O20+'DAY12'!G20</f>
        <v>0</v>
      </c>
      <c r="P20" s="48">
        <f t="shared" si="8"/>
        <v>258.72500000000002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209">
        <f t="shared" si="12"/>
        <v>0</v>
      </c>
      <c r="U20" s="52">
        <f t="shared" si="13"/>
        <v>0.88317711856217984</v>
      </c>
    </row>
    <row r="21" spans="1:21" x14ac:dyDescent="0.25">
      <c r="A21" s="189" t="s">
        <v>129</v>
      </c>
      <c r="B21" s="47">
        <f>'DAY11'!H21</f>
        <v>70</v>
      </c>
      <c r="C21" s="48">
        <v>0</v>
      </c>
      <c r="D21" s="49">
        <v>0</v>
      </c>
      <c r="E21" s="50">
        <v>0</v>
      </c>
      <c r="F21" s="47">
        <v>0</v>
      </c>
      <c r="G21" s="209">
        <v>0</v>
      </c>
      <c r="H21" s="49">
        <f>+(Table114[[#This Row],[OPENING ]]+Table114[[#This Row],[RECEIPTS]]+Table114[[#This Row],[RETURNS]])-(Table114[[#This Row],[EXCHANGED]]+Table114[[#This Row],[SALES]]+Table114[[#This Row],[ISSUES]])</f>
        <v>70</v>
      </c>
      <c r="I21" s="48"/>
      <c r="J21" s="51">
        <f t="shared" si="7"/>
        <v>-70</v>
      </c>
      <c r="K21" s="48">
        <f>+'DAY11'!K21+'DAY12'!C21</f>
        <v>0</v>
      </c>
      <c r="L21" s="49">
        <f>+'DAY11'!L21+'DAY12'!D21</f>
        <v>0</v>
      </c>
      <c r="M21" s="50">
        <f>+'DAY11'!M21+'DAY12'!E21</f>
        <v>0</v>
      </c>
      <c r="N21" s="47">
        <f>+'DAY11'!N21+'DAY12'!F21</f>
        <v>0</v>
      </c>
      <c r="O21" s="209">
        <f>+'DAY11'!O21+'DAY12'!G21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209">
        <f t="shared" si="12"/>
        <v>0</v>
      </c>
      <c r="U21" s="52">
        <f t="shared" si="13"/>
        <v>0</v>
      </c>
    </row>
    <row r="22" spans="1:21" x14ac:dyDescent="0.25">
      <c r="A22" s="154"/>
      <c r="B22" s="47">
        <f>'DAY11'!H22</f>
        <v>14</v>
      </c>
      <c r="C22" s="48">
        <v>0</v>
      </c>
      <c r="D22" s="49">
        <v>0</v>
      </c>
      <c r="E22" s="50">
        <v>0</v>
      </c>
      <c r="F22" s="47">
        <v>0</v>
      </c>
      <c r="G22" s="209">
        <v>0</v>
      </c>
      <c r="H22" s="49">
        <f>+(Table114[[#This Row],[OPENING ]]+Table114[[#This Row],[RECEIPTS]]+Table114[[#This Row],[RETURNS]])-(Table114[[#This Row],[EXCHANGED]]+Table114[[#This Row],[SALES]]+Table114[[#This Row],[ISSUES]])</f>
        <v>14</v>
      </c>
      <c r="I22" s="48"/>
      <c r="J22" s="51">
        <f t="shared" si="7"/>
        <v>-14</v>
      </c>
      <c r="K22" s="48">
        <f>+'DAY11'!K22+'DAY12'!C22</f>
        <v>0</v>
      </c>
      <c r="L22" s="49">
        <f>+'DAY11'!L22+'DAY12'!D22</f>
        <v>0</v>
      </c>
      <c r="M22" s="50">
        <f>+'DAY11'!M22+'DAY12'!E22</f>
        <v>0</v>
      </c>
      <c r="N22" s="47">
        <f>+'DAY11'!N22+'DAY12'!F22</f>
        <v>0</v>
      </c>
      <c r="O22" s="209">
        <f>+'DAY11'!O22+'DAY12'!G22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209">
        <f t="shared" si="12"/>
        <v>0</v>
      </c>
      <c r="U22" s="52">
        <f t="shared" si="13"/>
        <v>0</v>
      </c>
    </row>
    <row r="23" spans="1:21" x14ac:dyDescent="0.25">
      <c r="A23" s="154"/>
      <c r="B23" s="47">
        <f>'DAY11'!H23</f>
        <v>70</v>
      </c>
      <c r="C23" s="48">
        <v>0</v>
      </c>
      <c r="D23" s="49">
        <v>0</v>
      </c>
      <c r="E23" s="50">
        <v>0</v>
      </c>
      <c r="F23" s="47">
        <v>0</v>
      </c>
      <c r="G23" s="209">
        <v>0</v>
      </c>
      <c r="H23" s="49">
        <f>+(Table114[[#This Row],[OPENING ]]+Table114[[#This Row],[RECEIPTS]]+Table114[[#This Row],[RETURNS]])-(Table114[[#This Row],[EXCHANGED]]+Table114[[#This Row],[SALES]]+Table114[[#This Row],[ISSUES]])</f>
        <v>70</v>
      </c>
      <c r="I23" s="48"/>
      <c r="J23" s="51">
        <f t="shared" si="7"/>
        <v>-70</v>
      </c>
      <c r="K23" s="48">
        <f>+'DAY11'!K23+'DAY12'!C23</f>
        <v>0</v>
      </c>
      <c r="L23" s="49">
        <f>+'DAY11'!L23+'DAY12'!D23</f>
        <v>0</v>
      </c>
      <c r="M23" s="50">
        <f>+'DAY11'!M23+'DAY12'!E23</f>
        <v>0</v>
      </c>
      <c r="N23" s="47">
        <f>+'DAY11'!N23+'DAY12'!F23</f>
        <v>0</v>
      </c>
      <c r="O23" s="209">
        <f>+'DAY11'!O23+'DAY12'!G23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209">
        <f t="shared" si="12"/>
        <v>0</v>
      </c>
      <c r="U23" s="52">
        <f t="shared" si="13"/>
        <v>0</v>
      </c>
    </row>
    <row r="24" spans="1:21" x14ac:dyDescent="0.25">
      <c r="A24" s="154"/>
      <c r="B24" s="47">
        <f>'DAY11'!H24</f>
        <v>49</v>
      </c>
      <c r="C24" s="48">
        <v>0</v>
      </c>
      <c r="D24" s="49">
        <v>0</v>
      </c>
      <c r="E24" s="50">
        <v>0</v>
      </c>
      <c r="F24" s="47">
        <v>0</v>
      </c>
      <c r="G24" s="209">
        <v>0</v>
      </c>
      <c r="H24" s="49">
        <f>+(Table114[[#This Row],[OPENING ]]+Table114[[#This Row],[RECEIPTS]]+Table114[[#This Row],[RETURNS]])-(Table114[[#This Row],[EXCHANGED]]+Table114[[#This Row],[SALES]]+Table114[[#This Row],[ISSUES]])</f>
        <v>49</v>
      </c>
      <c r="I24" s="48"/>
      <c r="J24" s="51">
        <f t="shared" si="7"/>
        <v>-49</v>
      </c>
      <c r="K24" s="48">
        <f>+'DAY11'!K24+'DAY12'!C24</f>
        <v>0</v>
      </c>
      <c r="L24" s="49">
        <f>+'DAY11'!L24+'DAY12'!D24</f>
        <v>0</v>
      </c>
      <c r="M24" s="50">
        <f>+'DAY11'!M24+'DAY12'!E24</f>
        <v>0</v>
      </c>
      <c r="N24" s="47">
        <f>+'DAY11'!N24+'DAY12'!F24</f>
        <v>0</v>
      </c>
      <c r="O24" s="209">
        <f>+'DAY11'!O24+'DAY12'!G24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209">
        <f t="shared" si="12"/>
        <v>0</v>
      </c>
      <c r="U24" s="52">
        <f t="shared" si="13"/>
        <v>0</v>
      </c>
    </row>
    <row r="25" spans="1:21" x14ac:dyDescent="0.25">
      <c r="A25" s="154"/>
      <c r="B25" s="47">
        <f>'DAY11'!H25</f>
        <v>0</v>
      </c>
      <c r="C25" s="48">
        <v>0</v>
      </c>
      <c r="D25" s="49">
        <v>0</v>
      </c>
      <c r="E25" s="50">
        <v>0</v>
      </c>
      <c r="F25" s="47">
        <v>0</v>
      </c>
      <c r="G25" s="209">
        <v>0</v>
      </c>
      <c r="H25" s="49">
        <f>+(Table114[[#This Row],[OPENING ]]+Table114[[#This Row],[RECEIPTS]]+Table114[[#This Row],[RETURNS]])-(Table114[[#This Row],[EXCHANGED]]+Table114[[#This Row],[SALES]]+Table114[[#This Row],[ISSUES]])</f>
        <v>0</v>
      </c>
      <c r="I25" s="48"/>
      <c r="J25" s="51">
        <f t="shared" si="0"/>
        <v>0</v>
      </c>
      <c r="K25" s="48">
        <f>+'DAY11'!K25+'DAY12'!C25</f>
        <v>0</v>
      </c>
      <c r="L25" s="49">
        <f>+'DAY11'!L25+'DAY12'!D25</f>
        <v>0</v>
      </c>
      <c r="M25" s="50">
        <f>+'DAY11'!M25+'DAY12'!E25</f>
        <v>0</v>
      </c>
      <c r="N25" s="47">
        <f>+'DAY11'!N25+'DAY12'!F25</f>
        <v>0</v>
      </c>
      <c r="O25" s="209">
        <f>+'DAY11'!O25+'DAY12'!G25</f>
        <v>0</v>
      </c>
      <c r="P25" s="48">
        <f t="shared" si="8"/>
        <v>0</v>
      </c>
      <c r="Q25" s="49">
        <f t="shared" si="9"/>
        <v>0</v>
      </c>
      <c r="R25" s="50">
        <f t="shared" si="10"/>
        <v>0</v>
      </c>
      <c r="S25" s="47">
        <f t="shared" si="11"/>
        <v>0</v>
      </c>
      <c r="T25" s="209">
        <f t="shared" si="12"/>
        <v>0</v>
      </c>
      <c r="U25" s="52">
        <f t="shared" si="13"/>
        <v>0</v>
      </c>
    </row>
    <row r="26" spans="1:21" x14ac:dyDescent="0.25">
      <c r="A26" s="312" t="s">
        <v>106</v>
      </c>
      <c r="B26" s="47">
        <f>'DAY11'!H26</f>
        <v>0</v>
      </c>
      <c r="C26" s="48">
        <v>0</v>
      </c>
      <c r="D26" s="49">
        <v>0</v>
      </c>
      <c r="E26" s="50">
        <v>0</v>
      </c>
      <c r="F26" s="47">
        <v>0</v>
      </c>
      <c r="G26" s="209">
        <v>0</v>
      </c>
      <c r="H26" s="49">
        <f>+(Table114[[#This Row],[OPENING ]]+Table114[[#This Row],[RECEIPTS]]+Table114[[#This Row],[RETURNS]])-(Table114[[#This Row],[EXCHANGED]]+Table114[[#This Row],[SALES]]+Table114[[#This Row],[ISSUES]])</f>
        <v>0</v>
      </c>
      <c r="I26" s="48"/>
      <c r="J26" s="76">
        <f t="shared" si="0"/>
        <v>0</v>
      </c>
      <c r="K26" s="48">
        <f>+'DAY11'!K26+'DAY12'!C26</f>
        <v>0</v>
      </c>
      <c r="L26" s="49">
        <f>+'DAY11'!L26+'DAY12'!D26</f>
        <v>0</v>
      </c>
      <c r="M26" s="50">
        <f>+'DAY11'!M26+'DAY12'!E26</f>
        <v>0</v>
      </c>
      <c r="N26" s="47">
        <f>+'DAY11'!N26+'DAY12'!F26</f>
        <v>0</v>
      </c>
      <c r="O26" s="209">
        <f>+'DAY11'!O26+'DAY12'!G26</f>
        <v>0</v>
      </c>
      <c r="P26" s="48">
        <f t="shared" si="8"/>
        <v>0</v>
      </c>
      <c r="Q26" s="49">
        <f t="shared" si="9"/>
        <v>0</v>
      </c>
      <c r="R26" s="50">
        <f t="shared" si="10"/>
        <v>0</v>
      </c>
      <c r="S26" s="47">
        <f t="shared" si="11"/>
        <v>0</v>
      </c>
      <c r="T26" s="209">
        <f t="shared" si="12"/>
        <v>0</v>
      </c>
      <c r="U26" s="52">
        <f t="shared" si="13"/>
        <v>0</v>
      </c>
    </row>
    <row r="27" spans="1:21" x14ac:dyDescent="0.25">
      <c r="A27" s="154" t="s">
        <v>61</v>
      </c>
      <c r="B27" s="47">
        <f>'DAY11'!H27</f>
        <v>506.2</v>
      </c>
      <c r="C27" s="48">
        <v>0</v>
      </c>
      <c r="D27" s="49">
        <v>0</v>
      </c>
      <c r="E27" s="50">
        <v>0</v>
      </c>
      <c r="F27" s="47">
        <v>0</v>
      </c>
      <c r="G27" s="209">
        <v>0</v>
      </c>
      <c r="H27" s="49">
        <f>+(Table114[[#This Row],[OPENING ]]+Table114[[#This Row],[RECEIPTS]]+Table114[[#This Row],[RETURNS]])-(Table114[[#This Row],[EXCHANGED]]+Table114[[#This Row],[SALES]]+Table114[[#This Row],[ISSUES]])</f>
        <v>506.2</v>
      </c>
      <c r="I27" s="48"/>
      <c r="J27" s="76">
        <f t="shared" ref="J27:J37" si="14">+I27-H27</f>
        <v>-506.2</v>
      </c>
      <c r="K27" s="48">
        <f>+'DAY11'!K27+'DAY12'!C27</f>
        <v>1034.9000000000001</v>
      </c>
      <c r="L27" s="49">
        <f>+'DAY11'!L27+'DAY12'!D27</f>
        <v>0</v>
      </c>
      <c r="M27" s="50">
        <f>+'DAY11'!M27+'DAY12'!E27</f>
        <v>0</v>
      </c>
      <c r="N27" s="47">
        <f>+'DAY11'!N27+'DAY12'!F27</f>
        <v>0</v>
      </c>
      <c r="O27" s="209">
        <f>+'DAY11'!O27+'DAY12'!G27</f>
        <v>0</v>
      </c>
      <c r="P27" s="48">
        <f t="shared" ref="P27:P37" si="15">+K27/12</f>
        <v>86.241666666666674</v>
      </c>
      <c r="Q27" s="49">
        <f t="shared" ref="Q27:Q37" si="16">+L27/12</f>
        <v>0</v>
      </c>
      <c r="R27" s="50">
        <f t="shared" ref="R27:R37" si="17">+M27/12</f>
        <v>0</v>
      </c>
      <c r="S27" s="47">
        <f t="shared" ref="S27:S37" si="18">+N27/12</f>
        <v>0</v>
      </c>
      <c r="T27" s="209">
        <f t="shared" ref="T27:T37" si="19">+O27/12</f>
        <v>0</v>
      </c>
      <c r="U27" s="52">
        <f t="shared" ref="U27:U37" si="20">IFERROR(+H27/(P27+Q27+R27+S27+T27),0)</f>
        <v>5.8695526137791081</v>
      </c>
    </row>
    <row r="28" spans="1:21" x14ac:dyDescent="0.25">
      <c r="A28" s="53"/>
      <c r="B28" s="47">
        <f>'DAY11'!H28</f>
        <v>0</v>
      </c>
      <c r="C28" s="48">
        <v>0</v>
      </c>
      <c r="D28" s="49">
        <v>0</v>
      </c>
      <c r="E28" s="50">
        <v>0</v>
      </c>
      <c r="F28" s="47">
        <v>0</v>
      </c>
      <c r="G28" s="209">
        <v>0</v>
      </c>
      <c r="H28" s="49">
        <f>+(Table114[[#This Row],[OPENING ]]+Table114[[#This Row],[RECEIPTS]]+Table114[[#This Row],[RETURNS]])-(Table114[[#This Row],[EXCHANGED]]+Table114[[#This Row],[SALES]]+Table114[[#This Row],[ISSUES]])</f>
        <v>0</v>
      </c>
      <c r="I28" s="48"/>
      <c r="J28" s="76">
        <f t="shared" si="14"/>
        <v>0</v>
      </c>
      <c r="K28" s="48">
        <f>+'DAY11'!K28+'DAY12'!C28</f>
        <v>0</v>
      </c>
      <c r="L28" s="49">
        <f>+'DAY11'!L28+'DAY12'!D28</f>
        <v>0</v>
      </c>
      <c r="M28" s="50">
        <f>+'DAY11'!M28+'DAY12'!E28</f>
        <v>0</v>
      </c>
      <c r="N28" s="47">
        <f>+'DAY11'!N28+'DAY12'!F28</f>
        <v>0</v>
      </c>
      <c r="O28" s="209">
        <f>+'DAY11'!O28+'DAY12'!G28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209">
        <f t="shared" si="19"/>
        <v>0</v>
      </c>
      <c r="U28" s="52">
        <f t="shared" si="20"/>
        <v>0</v>
      </c>
    </row>
    <row r="29" spans="1:21" x14ac:dyDescent="0.25">
      <c r="A29" s="53"/>
      <c r="B29" s="47">
        <f>'DAY11'!H29</f>
        <v>254.5</v>
      </c>
      <c r="C29" s="48">
        <v>0</v>
      </c>
      <c r="D29" s="49">
        <v>0</v>
      </c>
      <c r="E29" s="50">
        <v>0</v>
      </c>
      <c r="F29" s="47">
        <v>0</v>
      </c>
      <c r="G29" s="209">
        <v>0</v>
      </c>
      <c r="H29" s="49">
        <f>+(Table114[[#This Row],[OPENING ]]+Table114[[#This Row],[RECEIPTS]]+Table114[[#This Row],[RETURNS]])-(Table114[[#This Row],[EXCHANGED]]+Table114[[#This Row],[SALES]]+Table114[[#This Row],[ISSUES]])</f>
        <v>254.5</v>
      </c>
      <c r="I29" s="48"/>
      <c r="J29" s="76">
        <f t="shared" si="14"/>
        <v>-254.5</v>
      </c>
      <c r="K29" s="48">
        <f>+'DAY11'!K29+'DAY12'!C29</f>
        <v>0</v>
      </c>
      <c r="L29" s="49">
        <f>+'DAY11'!L29+'DAY12'!D29</f>
        <v>0</v>
      </c>
      <c r="M29" s="50">
        <f>+'DAY11'!M29+'DAY12'!E29</f>
        <v>0</v>
      </c>
      <c r="N29" s="47">
        <f>+'DAY11'!N29+'DAY12'!F29</f>
        <v>0</v>
      </c>
      <c r="O29" s="209">
        <f>+'DAY11'!O29+'DAY12'!G29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209">
        <f t="shared" si="19"/>
        <v>5.3166666666666664</v>
      </c>
      <c r="U29" s="52">
        <f t="shared" si="20"/>
        <v>47.868338557993731</v>
      </c>
    </row>
    <row r="30" spans="1:21" x14ac:dyDescent="0.25">
      <c r="A30" s="53"/>
      <c r="B30" s="47">
        <f>'DAY11'!H30</f>
        <v>0</v>
      </c>
      <c r="C30" s="48">
        <v>0</v>
      </c>
      <c r="D30" s="49">
        <v>0</v>
      </c>
      <c r="E30" s="50">
        <v>0</v>
      </c>
      <c r="F30" s="47">
        <v>0</v>
      </c>
      <c r="G30" s="209">
        <v>0</v>
      </c>
      <c r="H30" s="49">
        <f>+(Table114[[#This Row],[OPENING ]]+Table114[[#This Row],[RECEIPTS]]+Table114[[#This Row],[RETURNS]])-(Table114[[#This Row],[EXCHANGED]]+Table114[[#This Row],[SALES]]+Table114[[#This Row],[ISSUES]])</f>
        <v>0</v>
      </c>
      <c r="I30" s="48"/>
      <c r="J30" s="76">
        <f t="shared" si="14"/>
        <v>0</v>
      </c>
      <c r="K30" s="48">
        <f>+'DAY11'!K30+'DAY12'!C30</f>
        <v>0</v>
      </c>
      <c r="L30" s="49">
        <f>+'DAY11'!L30+'DAY12'!D30</f>
        <v>0</v>
      </c>
      <c r="M30" s="50">
        <f>+'DAY11'!M30+'DAY12'!E30</f>
        <v>0</v>
      </c>
      <c r="N30" s="47">
        <f>+'DAY11'!N30+'DAY12'!F30</f>
        <v>0</v>
      </c>
      <c r="O30" s="209">
        <f>+'DAY11'!O30+'DAY12'!G30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209">
        <f t="shared" si="19"/>
        <v>0</v>
      </c>
      <c r="U30" s="52">
        <f t="shared" si="20"/>
        <v>0</v>
      </c>
    </row>
    <row r="31" spans="1:21" x14ac:dyDescent="0.25">
      <c r="A31" s="53"/>
      <c r="B31" s="47">
        <f>'DAY11'!H31</f>
        <v>0</v>
      </c>
      <c r="C31" s="48">
        <v>0</v>
      </c>
      <c r="D31" s="49">
        <v>0</v>
      </c>
      <c r="E31" s="50">
        <v>0</v>
      </c>
      <c r="F31" s="47">
        <v>0</v>
      </c>
      <c r="G31" s="209">
        <v>0</v>
      </c>
      <c r="H31" s="49">
        <f>+(Table114[[#This Row],[OPENING ]]+Table114[[#This Row],[RECEIPTS]]+Table114[[#This Row],[RETURNS]])-(Table114[[#This Row],[EXCHANGED]]+Table114[[#This Row],[SALES]]+Table114[[#This Row],[ISSUES]])</f>
        <v>0</v>
      </c>
      <c r="I31" s="48"/>
      <c r="J31" s="76">
        <f t="shared" si="14"/>
        <v>0</v>
      </c>
      <c r="K31" s="48">
        <f>+'DAY11'!K31+'DAY12'!C31</f>
        <v>0</v>
      </c>
      <c r="L31" s="49">
        <f>+'DAY11'!L31+'DAY12'!D31</f>
        <v>0</v>
      </c>
      <c r="M31" s="50">
        <f>+'DAY11'!M31+'DAY12'!E31</f>
        <v>0</v>
      </c>
      <c r="N31" s="47">
        <f>+'DAY11'!N31+'DAY12'!F31</f>
        <v>0</v>
      </c>
      <c r="O31" s="209">
        <f>+'DAY11'!O31+'DAY12'!G31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209">
        <f t="shared" si="19"/>
        <v>0</v>
      </c>
      <c r="U31" s="52">
        <f t="shared" si="20"/>
        <v>0</v>
      </c>
    </row>
    <row r="32" spans="1:21" x14ac:dyDescent="0.25">
      <c r="A32" s="53"/>
      <c r="B32" s="47">
        <f>'DAY11'!H32</f>
        <v>0</v>
      </c>
      <c r="C32" s="48">
        <v>0</v>
      </c>
      <c r="D32" s="49">
        <v>0</v>
      </c>
      <c r="E32" s="50">
        <v>0</v>
      </c>
      <c r="F32" s="47">
        <v>0</v>
      </c>
      <c r="G32" s="209">
        <v>0</v>
      </c>
      <c r="H32" s="49">
        <f>+(Table114[[#This Row],[OPENING ]]+Table114[[#This Row],[RECEIPTS]]+Table114[[#This Row],[RETURNS]])-(Table114[[#This Row],[EXCHANGED]]+Table114[[#This Row],[SALES]]+Table114[[#This Row],[ISSUES]])</f>
        <v>0</v>
      </c>
      <c r="I32" s="48"/>
      <c r="J32" s="76">
        <f t="shared" si="14"/>
        <v>0</v>
      </c>
      <c r="K32" s="48">
        <f>+'DAY11'!K32+'DAY12'!C32</f>
        <v>0</v>
      </c>
      <c r="L32" s="49">
        <f>+'DAY11'!L32+'DAY12'!D32</f>
        <v>0</v>
      </c>
      <c r="M32" s="50">
        <f>+'DAY11'!M32+'DAY12'!E32</f>
        <v>0</v>
      </c>
      <c r="N32" s="47">
        <f>+'DAY11'!N32+'DAY12'!F32</f>
        <v>0</v>
      </c>
      <c r="O32" s="209">
        <f>+'DAY11'!O32+'DAY12'!G32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209">
        <f t="shared" si="19"/>
        <v>0</v>
      </c>
      <c r="U32" s="52">
        <f t="shared" si="20"/>
        <v>0</v>
      </c>
    </row>
    <row r="33" spans="1:21" x14ac:dyDescent="0.25">
      <c r="A33" s="53"/>
      <c r="B33" s="47">
        <f>'DAY11'!H33</f>
        <v>0</v>
      </c>
      <c r="C33" s="48">
        <v>0</v>
      </c>
      <c r="D33" s="49">
        <v>0</v>
      </c>
      <c r="E33" s="50">
        <v>0</v>
      </c>
      <c r="F33" s="47">
        <v>0</v>
      </c>
      <c r="G33" s="209">
        <v>0</v>
      </c>
      <c r="H33" s="49">
        <f>+(Table114[[#This Row],[OPENING ]]+Table114[[#This Row],[RECEIPTS]]+Table114[[#This Row],[RETURNS]])-(Table114[[#This Row],[EXCHANGED]]+Table114[[#This Row],[SALES]]+Table114[[#This Row],[ISSUES]])</f>
        <v>0</v>
      </c>
      <c r="I33" s="48"/>
      <c r="J33" s="76">
        <f t="shared" si="14"/>
        <v>0</v>
      </c>
      <c r="K33" s="48">
        <f>+'DAY11'!K33+'DAY12'!C33</f>
        <v>0</v>
      </c>
      <c r="L33" s="49">
        <f>+'DAY11'!L33+'DAY12'!D33</f>
        <v>0</v>
      </c>
      <c r="M33" s="50">
        <f>+'DAY11'!M33+'DAY12'!E33</f>
        <v>0</v>
      </c>
      <c r="N33" s="47">
        <f>+'DAY11'!N33+'DAY12'!F33</f>
        <v>0</v>
      </c>
      <c r="O33" s="209">
        <f>+'DAY11'!O33+'DAY12'!G33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209">
        <f t="shared" si="19"/>
        <v>0</v>
      </c>
      <c r="U33" s="52">
        <f t="shared" si="20"/>
        <v>0</v>
      </c>
    </row>
    <row r="34" spans="1:21" x14ac:dyDescent="0.25">
      <c r="A34" s="53"/>
      <c r="B34" s="47">
        <f>'DAY11'!H34</f>
        <v>58.1</v>
      </c>
      <c r="C34" s="48">
        <v>0</v>
      </c>
      <c r="D34" s="49">
        <v>0</v>
      </c>
      <c r="E34" s="50">
        <v>0</v>
      </c>
      <c r="F34" s="47">
        <v>0</v>
      </c>
      <c r="G34" s="209">
        <v>0</v>
      </c>
      <c r="H34" s="49">
        <f>+(Table114[[#This Row],[OPENING ]]+Table114[[#This Row],[RECEIPTS]]+Table114[[#This Row],[RETURNS]])-(Table114[[#This Row],[EXCHANGED]]+Table114[[#This Row],[SALES]]+Table114[[#This Row],[ISSUES]])</f>
        <v>58.1</v>
      </c>
      <c r="I34" s="48"/>
      <c r="J34" s="76">
        <f t="shared" si="14"/>
        <v>-58.1</v>
      </c>
      <c r="K34" s="48">
        <f>+'DAY11'!K34+'DAY12'!C34</f>
        <v>0</v>
      </c>
      <c r="L34" s="49">
        <f>+'DAY11'!L34+'DAY12'!D34</f>
        <v>0</v>
      </c>
      <c r="M34" s="50">
        <f>+'DAY11'!M34+'DAY12'!E34</f>
        <v>0</v>
      </c>
      <c r="N34" s="47">
        <f>+'DAY11'!N34+'DAY12'!F34</f>
        <v>0</v>
      </c>
      <c r="O34" s="209">
        <f>+'DAY11'!O34+'DAY12'!G34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209">
        <f t="shared" si="19"/>
        <v>0</v>
      </c>
      <c r="U34" s="52">
        <f t="shared" si="20"/>
        <v>0</v>
      </c>
    </row>
    <row r="35" spans="1:21" x14ac:dyDescent="0.25">
      <c r="A35" s="53"/>
      <c r="B35" s="47">
        <f>'DAY11'!H35</f>
        <v>0</v>
      </c>
      <c r="C35" s="48">
        <v>0</v>
      </c>
      <c r="D35" s="49">
        <v>0</v>
      </c>
      <c r="E35" s="50">
        <v>0</v>
      </c>
      <c r="F35" s="47">
        <v>0</v>
      </c>
      <c r="G35" s="209">
        <v>0</v>
      </c>
      <c r="H35" s="49">
        <f>+(Table114[[#This Row],[OPENING ]]+Table114[[#This Row],[RECEIPTS]]+Table114[[#This Row],[RETURNS]])-(Table114[[#This Row],[EXCHANGED]]+Table114[[#This Row],[SALES]]+Table114[[#This Row],[ISSUES]])</f>
        <v>0</v>
      </c>
      <c r="I35" s="48"/>
      <c r="J35" s="76">
        <f t="shared" si="14"/>
        <v>0</v>
      </c>
      <c r="K35" s="48">
        <f>+'DAY11'!K35+'DAY12'!C35</f>
        <v>0</v>
      </c>
      <c r="L35" s="49">
        <f>+'DAY11'!L35+'DAY12'!D35</f>
        <v>0</v>
      </c>
      <c r="M35" s="50">
        <f>+'DAY11'!M35+'DAY12'!E35</f>
        <v>0</v>
      </c>
      <c r="N35" s="47">
        <f>+'DAY11'!N35+'DAY12'!F35</f>
        <v>0</v>
      </c>
      <c r="O35" s="209">
        <f>+'DAY11'!O35+'DAY12'!G35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209">
        <f t="shared" si="19"/>
        <v>0</v>
      </c>
      <c r="U35" s="52">
        <f t="shared" si="20"/>
        <v>0</v>
      </c>
    </row>
    <row r="36" spans="1:21" x14ac:dyDescent="0.25">
      <c r="A36" s="53"/>
      <c r="B36" s="47">
        <f>'DAY11'!H36</f>
        <v>31.35</v>
      </c>
      <c r="C36" s="48">
        <v>0</v>
      </c>
      <c r="D36" s="49">
        <v>0</v>
      </c>
      <c r="E36" s="50">
        <v>0</v>
      </c>
      <c r="F36" s="47">
        <v>0</v>
      </c>
      <c r="G36" s="209">
        <v>0</v>
      </c>
      <c r="H36" s="49">
        <f>+(Table114[[#This Row],[OPENING ]]+Table114[[#This Row],[RECEIPTS]]+Table114[[#This Row],[RETURNS]])-(Table114[[#This Row],[EXCHANGED]]+Table114[[#This Row],[SALES]]+Table114[[#This Row],[ISSUES]])</f>
        <v>31.35</v>
      </c>
      <c r="I36" s="48"/>
      <c r="J36" s="76">
        <f t="shared" si="14"/>
        <v>-31.35</v>
      </c>
      <c r="K36" s="48">
        <f>+'DAY11'!K36+'DAY12'!C36</f>
        <v>0</v>
      </c>
      <c r="L36" s="49">
        <f>+'DAY11'!L36+'DAY12'!D36</f>
        <v>0</v>
      </c>
      <c r="M36" s="50">
        <f>+'DAY11'!M36+'DAY12'!E36</f>
        <v>0</v>
      </c>
      <c r="N36" s="47">
        <f>+'DAY11'!N36+'DAY12'!F36</f>
        <v>0</v>
      </c>
      <c r="O36" s="209">
        <f>+'DAY11'!O36+'DAY12'!G36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209">
        <f t="shared" si="19"/>
        <v>0</v>
      </c>
      <c r="U36" s="52">
        <f t="shared" si="20"/>
        <v>0</v>
      </c>
    </row>
    <row r="37" spans="1:21" ht="15.75" thickBot="1" x14ac:dyDescent="0.3">
      <c r="A37" s="53"/>
      <c r="B37" s="47">
        <f>'DAY11'!H37</f>
        <v>0</v>
      </c>
      <c r="C37" s="48">
        <v>0</v>
      </c>
      <c r="D37" s="49">
        <v>0</v>
      </c>
      <c r="E37" s="50">
        <v>0</v>
      </c>
      <c r="F37" s="47">
        <v>0</v>
      </c>
      <c r="G37" s="209">
        <v>0</v>
      </c>
      <c r="H37" s="49">
        <f>+(Table114[[#This Row],[OPENING ]]+Table114[[#This Row],[RECEIPTS]]+Table114[[#This Row],[RETURNS]])-(Table114[[#This Row],[EXCHANGED]]+Table114[[#This Row],[SALES]]+Table114[[#This Row],[ISSUES]])</f>
        <v>0</v>
      </c>
      <c r="I37" s="48"/>
      <c r="J37" s="76">
        <f t="shared" si="14"/>
        <v>0</v>
      </c>
      <c r="K37" s="48">
        <f>+'DAY11'!K37+'DAY12'!C37</f>
        <v>0</v>
      </c>
      <c r="L37" s="49">
        <f>+'DAY11'!L37+'DAY12'!D37</f>
        <v>0</v>
      </c>
      <c r="M37" s="50">
        <f>+'DAY11'!M37+'DAY12'!E37</f>
        <v>0</v>
      </c>
      <c r="N37" s="47">
        <f>+'DAY11'!N37+'DAY12'!F37</f>
        <v>0</v>
      </c>
      <c r="O37" s="209">
        <f>+'DAY11'!O37+'DAY12'!G37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209">
        <f t="shared" si="19"/>
        <v>0</v>
      </c>
      <c r="U37" s="52">
        <f t="shared" si="20"/>
        <v>0</v>
      </c>
    </row>
    <row r="38" spans="1:21" ht="17.25" thickBot="1" x14ac:dyDescent="0.35">
      <c r="A38" s="85" t="s">
        <v>29</v>
      </c>
      <c r="B38" s="86">
        <f>SUM(B5:B37)</f>
        <v>1512.2499999999998</v>
      </c>
      <c r="C38" s="87">
        <f t="shared" ref="C38:U38" si="21">SUM(C5:C37)</f>
        <v>0</v>
      </c>
      <c r="D38" s="88">
        <f t="shared" si="21"/>
        <v>0</v>
      </c>
      <c r="E38" s="89">
        <f t="shared" si="21"/>
        <v>0</v>
      </c>
      <c r="F38" s="86">
        <f t="shared" si="21"/>
        <v>0</v>
      </c>
      <c r="G38" s="213">
        <f t="shared" si="21"/>
        <v>0</v>
      </c>
      <c r="H38" s="88">
        <f t="shared" si="21"/>
        <v>1512.2499999999998</v>
      </c>
      <c r="I38" s="87">
        <f t="shared" si="21"/>
        <v>0</v>
      </c>
      <c r="J38" s="90">
        <f t="shared" si="21"/>
        <v>-1512.2499999999998</v>
      </c>
      <c r="K38" s="87">
        <f t="shared" si="21"/>
        <v>4139.6000000000004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213">
        <f t="shared" si="21"/>
        <v>63.8</v>
      </c>
      <c r="P38" s="87">
        <f t="shared" si="21"/>
        <v>344.9666666666667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213">
        <f t="shared" si="21"/>
        <v>5.3166666666666664</v>
      </c>
      <c r="U38" s="89">
        <f t="shared" si="21"/>
        <v>54.621068290335018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212"/>
      <c r="H39" s="81"/>
      <c r="I39" s="80"/>
      <c r="J39" s="83"/>
      <c r="K39" s="80"/>
      <c r="L39" s="81"/>
      <c r="M39" s="82"/>
      <c r="N39" s="79"/>
      <c r="O39" s="212"/>
      <c r="P39" s="80"/>
      <c r="Q39" s="81"/>
      <c r="R39" s="82"/>
      <c r="S39" s="79"/>
      <c r="T39" s="212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209"/>
      <c r="H40" s="49"/>
      <c r="I40" s="48"/>
      <c r="J40" s="51"/>
      <c r="K40" s="48"/>
      <c r="L40" s="49"/>
      <c r="M40" s="50"/>
      <c r="N40" s="47"/>
      <c r="O40" s="209"/>
      <c r="P40" s="48"/>
      <c r="Q40" s="49"/>
      <c r="R40" s="50"/>
      <c r="S40" s="47"/>
      <c r="T40" s="209"/>
      <c r="U40" s="54"/>
    </row>
    <row r="41" spans="1:21" x14ac:dyDescent="0.25">
      <c r="A41" s="154" t="s">
        <v>46</v>
      </c>
      <c r="B41" s="47">
        <f>'DAY11'!H41</f>
        <v>452.6</v>
      </c>
      <c r="C41" s="48">
        <v>0</v>
      </c>
      <c r="D41" s="49">
        <v>0</v>
      </c>
      <c r="E41" s="50">
        <v>0</v>
      </c>
      <c r="F41" s="47">
        <v>0</v>
      </c>
      <c r="G41" s="209">
        <v>0</v>
      </c>
      <c r="H41" s="49">
        <f>+(Table114[[#This Row],[OPENING ]]+Table114[[#This Row],[RECEIPTS]]+Table114[[#This Row],[RETURNS]])-(Table114[[#This Row],[EXCHANGED]]+Table114[[#This Row],[SALES]]+Table114[[#This Row],[ISSUES]])</f>
        <v>452.6</v>
      </c>
      <c r="I41" s="48"/>
      <c r="J41" s="51">
        <f t="shared" si="0"/>
        <v>-452.6</v>
      </c>
      <c r="K41" s="48">
        <f>+'DAY11'!K41+'DAY12'!C41</f>
        <v>0</v>
      </c>
      <c r="L41" s="49">
        <f>+'DAY11'!L41+'DAY12'!D41</f>
        <v>0</v>
      </c>
      <c r="M41" s="50">
        <f>+'DAY11'!M41+'DAY12'!E41</f>
        <v>0</v>
      </c>
      <c r="N41" s="47">
        <f>+'DAY11'!N41+'DAY12'!F41</f>
        <v>0</v>
      </c>
      <c r="O41" s="209">
        <f>+'DAY11'!O41+'DAY12'!G41</f>
        <v>0</v>
      </c>
      <c r="P41" s="48">
        <f>+K41/12</f>
        <v>0</v>
      </c>
      <c r="Q41" s="49">
        <f>+L41/12</f>
        <v>0</v>
      </c>
      <c r="R41" s="50">
        <f>+M41/12</f>
        <v>0</v>
      </c>
      <c r="S41" s="47">
        <f>+N41/12</f>
        <v>0</v>
      </c>
      <c r="T41" s="209">
        <f>+O41/12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'DAY11'!H42</f>
        <v>555.6</v>
      </c>
      <c r="C42" s="48">
        <v>0</v>
      </c>
      <c r="D42" s="49">
        <v>0</v>
      </c>
      <c r="E42" s="50">
        <v>0</v>
      </c>
      <c r="F42" s="47">
        <v>0</v>
      </c>
      <c r="G42" s="209">
        <v>0</v>
      </c>
      <c r="H42" s="49">
        <f>+(Table114[[#This Row],[OPENING ]]+Table114[[#This Row],[RECEIPTS]]+Table114[[#This Row],[RETURNS]])-(Table114[[#This Row],[EXCHANGED]]+Table114[[#This Row],[SALES]]+Table114[[#This Row],[ISSUES]])</f>
        <v>555.6</v>
      </c>
      <c r="I42" s="48"/>
      <c r="J42" s="51">
        <f t="shared" si="0"/>
        <v>-555.6</v>
      </c>
      <c r="K42" s="48">
        <f>+'DAY11'!K42+'DAY12'!C42</f>
        <v>0</v>
      </c>
      <c r="L42" s="49">
        <f>+'DAY11'!L42+'DAY12'!D42</f>
        <v>0</v>
      </c>
      <c r="M42" s="50">
        <f>+'DAY11'!M42+'DAY12'!E42</f>
        <v>0</v>
      </c>
      <c r="N42" s="47">
        <f>+'DAY11'!N42+'DAY12'!F42</f>
        <v>0</v>
      </c>
      <c r="O42" s="209">
        <f>+'DAY11'!O42+'DAY12'!G42</f>
        <v>0</v>
      </c>
      <c r="P42" s="48">
        <f t="shared" ref="P42:P57" si="22">+K42/12</f>
        <v>0</v>
      </c>
      <c r="Q42" s="49">
        <f t="shared" ref="Q42:Q57" si="23">+L42/12</f>
        <v>0</v>
      </c>
      <c r="R42" s="50">
        <f t="shared" ref="R42:R57" si="24">+M42/12</f>
        <v>0</v>
      </c>
      <c r="S42" s="47">
        <f t="shared" ref="S42:S57" si="25">+N42/12</f>
        <v>0</v>
      </c>
      <c r="T42" s="209">
        <f t="shared" ref="T42:T57" si="26">+O42/12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'DAY11'!H43</f>
        <v>0</v>
      </c>
      <c r="C43" s="48">
        <v>0</v>
      </c>
      <c r="D43" s="49">
        <v>0</v>
      </c>
      <c r="E43" s="50">
        <v>0</v>
      </c>
      <c r="F43" s="47">
        <v>0</v>
      </c>
      <c r="G43" s="209">
        <v>0</v>
      </c>
      <c r="H43" s="49">
        <f>+(Table114[[#This Row],[OPENING ]]+Table114[[#This Row],[RECEIPTS]]+Table114[[#This Row],[RETURNS]])-(Table114[[#This Row],[EXCHANGED]]+Table114[[#This Row],[SALES]]+Table114[[#This Row],[ISSUES]])</f>
        <v>0</v>
      </c>
      <c r="I43" s="48"/>
      <c r="J43" s="51">
        <f t="shared" si="0"/>
        <v>0</v>
      </c>
      <c r="K43" s="48">
        <f>+'DAY11'!K43+'DAY12'!C43</f>
        <v>0</v>
      </c>
      <c r="L43" s="49">
        <f>+'DAY11'!L43+'DAY12'!D43</f>
        <v>0</v>
      </c>
      <c r="M43" s="50">
        <f>+'DAY11'!M43+'DAY12'!E43</f>
        <v>0</v>
      </c>
      <c r="N43" s="47">
        <f>+'DAY11'!N43+'DAY12'!F43</f>
        <v>0</v>
      </c>
      <c r="O43" s="209">
        <f>+'DAY11'!O43+'DAY12'!G43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209">
        <f t="shared" si="26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'DAY11'!H44</f>
        <v>0</v>
      </c>
      <c r="C44" s="48">
        <v>0</v>
      </c>
      <c r="D44" s="49">
        <v>0</v>
      </c>
      <c r="E44" s="50">
        <v>0</v>
      </c>
      <c r="F44" s="47">
        <v>0</v>
      </c>
      <c r="G44" s="209">
        <v>0</v>
      </c>
      <c r="H44" s="49">
        <f>+(Table114[[#This Row],[OPENING ]]+Table114[[#This Row],[RECEIPTS]]+Table114[[#This Row],[RETURNS]])-(Table114[[#This Row],[EXCHANGED]]+Table114[[#This Row],[SALES]]+Table114[[#This Row],[ISSUES]])</f>
        <v>0</v>
      </c>
      <c r="I44" s="48"/>
      <c r="J44" s="51">
        <f t="shared" si="0"/>
        <v>0</v>
      </c>
      <c r="K44" s="48">
        <f>+'DAY11'!K44+'DAY12'!C44</f>
        <v>0</v>
      </c>
      <c r="L44" s="49">
        <f>+'DAY11'!L44+'DAY12'!D44</f>
        <v>0</v>
      </c>
      <c r="M44" s="50">
        <f>+'DAY11'!M44+'DAY12'!E44</f>
        <v>0</v>
      </c>
      <c r="N44" s="47">
        <f>+'DAY11'!N44+'DAY12'!F44</f>
        <v>0</v>
      </c>
      <c r="O44" s="209">
        <f>+'DAY11'!O44+'DAY12'!G44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209">
        <f t="shared" si="26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'DAY11'!H45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209">
        <v>0</v>
      </c>
      <c r="H45" s="49">
        <f>+(Table114[[#This Row],[OPENING ]]+Table114[[#This Row],[RECEIPTS]]+Table114[[#This Row],[RETURNS]])-(Table114[[#This Row],[EXCHANGED]]+Table114[[#This Row],[SALES]]+Table114[[#This Row],[ISSUES]])</f>
        <v>320.29999999999995</v>
      </c>
      <c r="I45" s="48"/>
      <c r="J45" s="51">
        <f t="shared" si="0"/>
        <v>-320.29999999999995</v>
      </c>
      <c r="K45" s="48">
        <f>+'DAY11'!K45+'DAY12'!C45</f>
        <v>1034.9000000000001</v>
      </c>
      <c r="L45" s="49">
        <f>+'DAY11'!L45+'DAY12'!D45</f>
        <v>0</v>
      </c>
      <c r="M45" s="50">
        <f>+'DAY11'!M45+'DAY12'!E45</f>
        <v>0</v>
      </c>
      <c r="N45" s="47">
        <f>+'DAY11'!N45+'DAY12'!F45</f>
        <v>0</v>
      </c>
      <c r="O45" s="209">
        <f>+'DAY11'!O45+'DAY12'!G45</f>
        <v>795.90000000000009</v>
      </c>
      <c r="P45" s="48">
        <f t="shared" si="22"/>
        <v>86.241666666666674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209">
        <f t="shared" si="26"/>
        <v>66.325000000000003</v>
      </c>
      <c r="U45" s="54">
        <f t="shared" si="1"/>
        <v>2.0994100939480007</v>
      </c>
    </row>
    <row r="46" spans="1:21" x14ac:dyDescent="0.25">
      <c r="A46" s="154" t="s">
        <v>111</v>
      </c>
      <c r="B46" s="47">
        <f>'DAY11'!H46</f>
        <v>122.2</v>
      </c>
      <c r="C46" s="48">
        <v>0</v>
      </c>
      <c r="D46" s="49">
        <v>0</v>
      </c>
      <c r="E46" s="50">
        <v>0</v>
      </c>
      <c r="F46" s="47">
        <v>0</v>
      </c>
      <c r="G46" s="209">
        <v>0</v>
      </c>
      <c r="H46" s="49">
        <f>+(Table114[[#This Row],[OPENING ]]+Table114[[#This Row],[RECEIPTS]]+Table114[[#This Row],[RETURNS]])-(Table114[[#This Row],[EXCHANGED]]+Table114[[#This Row],[SALES]]+Table114[[#This Row],[ISSUES]])</f>
        <v>122.2</v>
      </c>
      <c r="I46" s="48"/>
      <c r="J46" s="51">
        <f t="shared" si="0"/>
        <v>-122.2</v>
      </c>
      <c r="K46" s="48">
        <f>+'DAY11'!K46+'DAY12'!C46</f>
        <v>0</v>
      </c>
      <c r="L46" s="49">
        <f>+'DAY11'!L46+'DAY12'!D46</f>
        <v>0</v>
      </c>
      <c r="M46" s="50">
        <f>+'DAY11'!M46+'DAY12'!E46</f>
        <v>0</v>
      </c>
      <c r="N46" s="47">
        <f>+'DAY11'!N46+'DAY12'!F46</f>
        <v>0</v>
      </c>
      <c r="O46" s="209">
        <f>+'DAY11'!O46+'DAY12'!G46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209">
        <f t="shared" si="26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'DAY11'!H47</f>
        <v>0</v>
      </c>
      <c r="C47" s="48">
        <v>0</v>
      </c>
      <c r="D47" s="49">
        <v>0</v>
      </c>
      <c r="E47" s="50">
        <v>0</v>
      </c>
      <c r="F47" s="47">
        <v>0</v>
      </c>
      <c r="G47" s="209">
        <v>0</v>
      </c>
      <c r="H47" s="49">
        <f>+(Table114[[#This Row],[OPENING ]]+Table114[[#This Row],[RECEIPTS]]+Table114[[#This Row],[RETURNS]])-(Table114[[#This Row],[EXCHANGED]]+Table114[[#This Row],[SALES]]+Table114[[#This Row],[ISSUES]])</f>
        <v>0</v>
      </c>
      <c r="I47" s="48"/>
      <c r="J47" s="51">
        <f t="shared" si="0"/>
        <v>0</v>
      </c>
      <c r="K47" s="48">
        <f>+'DAY11'!K47+'DAY12'!C47</f>
        <v>0</v>
      </c>
      <c r="L47" s="49">
        <f>+'DAY11'!L47+'DAY12'!D47</f>
        <v>0</v>
      </c>
      <c r="M47" s="50">
        <f>+'DAY11'!M47+'DAY12'!E47</f>
        <v>0</v>
      </c>
      <c r="N47" s="47">
        <f>+'DAY11'!N47+'DAY12'!F47</f>
        <v>0</v>
      </c>
      <c r="O47" s="209">
        <f>+'DAY11'!O47+'DAY12'!G47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209">
        <f t="shared" si="26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'DAY11'!H48</f>
        <v>7</v>
      </c>
      <c r="C48" s="48">
        <v>0</v>
      </c>
      <c r="D48" s="49">
        <v>0</v>
      </c>
      <c r="E48" s="50">
        <v>0</v>
      </c>
      <c r="F48" s="47">
        <v>0</v>
      </c>
      <c r="G48" s="209">
        <v>0</v>
      </c>
      <c r="H48" s="49">
        <f>+(Table114[[#This Row],[OPENING ]]+Table114[[#This Row],[RECEIPTS]]+Table114[[#This Row],[RETURNS]])-(Table114[[#This Row],[EXCHANGED]]+Table114[[#This Row],[SALES]]+Table114[[#This Row],[ISSUES]])</f>
        <v>7</v>
      </c>
      <c r="I48" s="48"/>
      <c r="J48" s="51">
        <f t="shared" si="0"/>
        <v>-7</v>
      </c>
      <c r="K48" s="48">
        <f>+'DAY11'!K48+'DAY12'!C48</f>
        <v>0</v>
      </c>
      <c r="L48" s="49">
        <f>+'DAY11'!L48+'DAY12'!D48</f>
        <v>0</v>
      </c>
      <c r="M48" s="50">
        <f>+'DAY11'!M48+'DAY12'!E48</f>
        <v>0</v>
      </c>
      <c r="N48" s="47">
        <f>+'DAY11'!N48+'DAY12'!F48</f>
        <v>0</v>
      </c>
      <c r="O48" s="209">
        <f>+'DAY11'!O48+'DAY12'!G48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209">
        <f t="shared" si="26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'DAY11'!H49</f>
        <v>17.3</v>
      </c>
      <c r="C49" s="48">
        <v>0</v>
      </c>
      <c r="D49" s="49">
        <v>0</v>
      </c>
      <c r="E49" s="50">
        <v>0</v>
      </c>
      <c r="F49" s="47">
        <v>0</v>
      </c>
      <c r="G49" s="209">
        <v>0</v>
      </c>
      <c r="H49" s="49">
        <f>+(Table114[[#This Row],[OPENING ]]+Table114[[#This Row],[RECEIPTS]]+Table114[[#This Row],[RETURNS]])-(Table114[[#This Row],[EXCHANGED]]+Table114[[#This Row],[SALES]]+Table114[[#This Row],[ISSUES]])</f>
        <v>17.3</v>
      </c>
      <c r="I49" s="48"/>
      <c r="J49" s="51">
        <f t="shared" si="0"/>
        <v>-17.3</v>
      </c>
      <c r="K49" s="48">
        <f>+'DAY11'!K49+'DAY12'!C49</f>
        <v>0</v>
      </c>
      <c r="L49" s="49">
        <f>+'DAY11'!L49+'DAY12'!D49</f>
        <v>0</v>
      </c>
      <c r="M49" s="50">
        <f>+'DAY11'!M49+'DAY12'!E49</f>
        <v>0</v>
      </c>
      <c r="N49" s="47">
        <f>+'DAY11'!N49+'DAY12'!F49</f>
        <v>0</v>
      </c>
      <c r="O49" s="209">
        <f>+'DAY11'!O49+'DAY12'!G49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209">
        <f t="shared" si="26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'DAY11'!H50</f>
        <v>400.5</v>
      </c>
      <c r="C50" s="48">
        <v>0</v>
      </c>
      <c r="D50" s="49">
        <v>0</v>
      </c>
      <c r="E50" s="50">
        <v>0</v>
      </c>
      <c r="F50" s="47">
        <v>0</v>
      </c>
      <c r="G50" s="209">
        <v>0</v>
      </c>
      <c r="H50" s="49">
        <f>+(Table114[[#This Row],[OPENING ]]+Table114[[#This Row],[RECEIPTS]]+Table114[[#This Row],[RETURNS]])-(Table114[[#This Row],[EXCHANGED]]+Table114[[#This Row],[SALES]]+Table114[[#This Row],[ISSUES]])</f>
        <v>400.5</v>
      </c>
      <c r="I50" s="48"/>
      <c r="J50" s="51">
        <f t="shared" si="0"/>
        <v>-400.5</v>
      </c>
      <c r="K50" s="48">
        <f>+'DAY11'!K50+'DAY12'!C50</f>
        <v>0</v>
      </c>
      <c r="L50" s="49">
        <f>+'DAY11'!L50+'DAY12'!D50</f>
        <v>0</v>
      </c>
      <c r="M50" s="50">
        <f>+'DAY11'!M50+'DAY12'!E50</f>
        <v>0</v>
      </c>
      <c r="N50" s="47">
        <f>+'DAY11'!N50+'DAY12'!F50</f>
        <v>0</v>
      </c>
      <c r="O50" s="209">
        <f>+'DAY11'!O50+'DAY12'!G50</f>
        <v>140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209">
        <f t="shared" si="26"/>
        <v>11.666666666666666</v>
      </c>
      <c r="U50" s="54">
        <f t="shared" si="1"/>
        <v>34.328571428571429</v>
      </c>
    </row>
    <row r="51" spans="1:21" x14ac:dyDescent="0.25">
      <c r="A51" s="154" t="s">
        <v>79</v>
      </c>
      <c r="B51" s="47">
        <f>'DAY11'!H51</f>
        <v>0</v>
      </c>
      <c r="C51" s="48">
        <v>0</v>
      </c>
      <c r="D51" s="49">
        <v>0</v>
      </c>
      <c r="E51" s="50">
        <v>0</v>
      </c>
      <c r="F51" s="47">
        <v>0</v>
      </c>
      <c r="G51" s="209">
        <v>0</v>
      </c>
      <c r="H51" s="49">
        <f>+(Table114[[#This Row],[OPENING ]]+Table114[[#This Row],[RECEIPTS]]+Table114[[#This Row],[RETURNS]])-(Table114[[#This Row],[EXCHANGED]]+Table114[[#This Row],[SALES]]+Table114[[#This Row],[ISSUES]])</f>
        <v>0</v>
      </c>
      <c r="I51" s="48"/>
      <c r="J51" s="51">
        <f t="shared" si="0"/>
        <v>0</v>
      </c>
      <c r="K51" s="48">
        <f>+'DAY11'!K51+'DAY12'!C51</f>
        <v>0</v>
      </c>
      <c r="L51" s="49">
        <f>+'DAY11'!L51+'DAY12'!D51</f>
        <v>0</v>
      </c>
      <c r="M51" s="50">
        <f>+'DAY11'!M51+'DAY12'!E51</f>
        <v>0</v>
      </c>
      <c r="N51" s="47">
        <f>+'DAY11'!N51+'DAY12'!F51</f>
        <v>0</v>
      </c>
      <c r="O51" s="209">
        <f>+'DAY11'!O51+'DAY12'!G51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209">
        <f t="shared" si="26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'DAY11'!H52</f>
        <v>0</v>
      </c>
      <c r="C52" s="48">
        <v>0</v>
      </c>
      <c r="D52" s="49">
        <v>0</v>
      </c>
      <c r="E52" s="50">
        <v>0</v>
      </c>
      <c r="F52" s="47">
        <v>0</v>
      </c>
      <c r="G52" s="209">
        <v>0</v>
      </c>
      <c r="H52" s="49">
        <f>+(Table114[[#This Row],[OPENING ]]+Table114[[#This Row],[RECEIPTS]]+Table114[[#This Row],[RETURNS]])-(Table114[[#This Row],[EXCHANGED]]+Table114[[#This Row],[SALES]]+Table114[[#This Row],[ISSUES]])</f>
        <v>0</v>
      </c>
      <c r="I52" s="48"/>
      <c r="J52" s="51">
        <f t="shared" si="0"/>
        <v>0</v>
      </c>
      <c r="K52" s="48">
        <f>+'DAY11'!K52+'DAY12'!C52</f>
        <v>0</v>
      </c>
      <c r="L52" s="49">
        <f>+'DAY11'!L52+'DAY12'!D52</f>
        <v>0</v>
      </c>
      <c r="M52" s="50">
        <f>+'DAY11'!M52+'DAY12'!E52</f>
        <v>0</v>
      </c>
      <c r="N52" s="47">
        <f>+'DAY11'!N52+'DAY12'!F52</f>
        <v>0</v>
      </c>
      <c r="O52" s="209">
        <f>+'DAY11'!O52+'DAY12'!G52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209">
        <f t="shared" si="26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'DAY11'!H53</f>
        <v>0</v>
      </c>
      <c r="C53" s="48">
        <v>0</v>
      </c>
      <c r="D53" s="49">
        <v>0</v>
      </c>
      <c r="E53" s="50">
        <v>0</v>
      </c>
      <c r="F53" s="47">
        <v>0</v>
      </c>
      <c r="G53" s="209">
        <v>0</v>
      </c>
      <c r="H53" s="49">
        <f>+(Table114[[#This Row],[OPENING ]]+Table114[[#This Row],[RECEIPTS]]+Table114[[#This Row],[RETURNS]])-(Table114[[#This Row],[EXCHANGED]]+Table114[[#This Row],[SALES]]+Table114[[#This Row],[ISSUES]])</f>
        <v>0</v>
      </c>
      <c r="I53" s="48"/>
      <c r="J53" s="51">
        <f>+I53-H53</f>
        <v>0</v>
      </c>
      <c r="K53" s="48">
        <f>+'DAY11'!K53+'DAY12'!C53</f>
        <v>0</v>
      </c>
      <c r="L53" s="49">
        <f>+'DAY11'!L53+'DAY12'!D53</f>
        <v>0</v>
      </c>
      <c r="M53" s="50">
        <f>+'DAY11'!M53+'DAY12'!E53</f>
        <v>0</v>
      </c>
      <c r="N53" s="47">
        <f>+'DAY11'!N53+'DAY12'!F53</f>
        <v>0</v>
      </c>
      <c r="O53" s="209">
        <f>+'DAY11'!O53+'DAY12'!G53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209">
        <f t="shared" si="26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'DAY11'!H54</f>
        <v>0</v>
      </c>
      <c r="C54" s="48">
        <v>0</v>
      </c>
      <c r="D54" s="49">
        <v>0</v>
      </c>
      <c r="E54" s="50">
        <v>0</v>
      </c>
      <c r="F54" s="47">
        <v>0</v>
      </c>
      <c r="G54" s="209">
        <v>0</v>
      </c>
      <c r="H54" s="49">
        <f>+(Table114[[#This Row],[OPENING ]]+Table114[[#This Row],[RECEIPTS]]+Table114[[#This Row],[RETURNS]])-(Table114[[#This Row],[EXCHANGED]]+Table114[[#This Row],[SALES]]+Table114[[#This Row],[ISSUES]])</f>
        <v>0</v>
      </c>
      <c r="I54" s="48"/>
      <c r="J54" s="51">
        <f>+I54-H54</f>
        <v>0</v>
      </c>
      <c r="K54" s="48">
        <f>+'DAY11'!K54+'DAY12'!C54</f>
        <v>0</v>
      </c>
      <c r="L54" s="49">
        <f>+'DAY11'!L54+'DAY12'!D54</f>
        <v>0</v>
      </c>
      <c r="M54" s="50">
        <f>+'DAY11'!M54+'DAY12'!E54</f>
        <v>0</v>
      </c>
      <c r="N54" s="47">
        <f>+'DAY11'!N54+'DAY12'!F54</f>
        <v>0</v>
      </c>
      <c r="O54" s="209">
        <f>+'DAY11'!O54+'DAY12'!G54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209">
        <f t="shared" si="26"/>
        <v>0</v>
      </c>
      <c r="U54" s="54">
        <f t="shared" si="1"/>
        <v>0</v>
      </c>
    </row>
    <row r="55" spans="1:21" x14ac:dyDescent="0.25">
      <c r="A55" s="154" t="s">
        <v>81</v>
      </c>
      <c r="B55" s="47">
        <f>'DAY11'!H55</f>
        <v>676.3</v>
      </c>
      <c r="C55" s="48">
        <v>0</v>
      </c>
      <c r="D55" s="49">
        <v>0</v>
      </c>
      <c r="E55" s="50">
        <v>0</v>
      </c>
      <c r="F55" s="47">
        <v>0</v>
      </c>
      <c r="G55" s="209">
        <v>0</v>
      </c>
      <c r="H55" s="49">
        <f>+(Table114[[#This Row],[OPENING ]]+Table114[[#This Row],[RECEIPTS]]+Table114[[#This Row],[RETURNS]])-(Table114[[#This Row],[EXCHANGED]]+Table114[[#This Row],[SALES]]+Table114[[#This Row],[ISSUES]])</f>
        <v>676.3</v>
      </c>
      <c r="I55" s="48"/>
      <c r="J55" s="51">
        <f>+I55-H55</f>
        <v>-676.3</v>
      </c>
      <c r="K55" s="48">
        <f>+'DAY11'!K55+'DAY12'!C55</f>
        <v>0</v>
      </c>
      <c r="L55" s="49">
        <f>+'DAY11'!L55+'DAY12'!D55</f>
        <v>0</v>
      </c>
      <c r="M55" s="50">
        <f>+'DAY11'!M55+'DAY12'!E55</f>
        <v>0</v>
      </c>
      <c r="N55" s="47">
        <f>+'DAY11'!N55+'DAY12'!F55</f>
        <v>0</v>
      </c>
      <c r="O55" s="209">
        <f>+'DAY11'!O55+'DAY12'!G55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209">
        <f t="shared" si="26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'DAY11'!H56</f>
        <v>0</v>
      </c>
      <c r="C56" s="48">
        <v>0</v>
      </c>
      <c r="D56" s="49">
        <v>0</v>
      </c>
      <c r="E56" s="50">
        <v>0</v>
      </c>
      <c r="F56" s="47">
        <v>0</v>
      </c>
      <c r="G56" s="209">
        <v>0</v>
      </c>
      <c r="H56" s="49">
        <f>+(Table114[[#This Row],[OPENING ]]+Table114[[#This Row],[RECEIPTS]]+Table114[[#This Row],[RETURNS]])-(Table114[[#This Row],[EXCHANGED]]+Table114[[#This Row],[SALES]]+Table114[[#This Row],[ISSUES]])</f>
        <v>0</v>
      </c>
      <c r="I56" s="48"/>
      <c r="J56" s="51">
        <f>+I56-H56</f>
        <v>0</v>
      </c>
      <c r="K56" s="48">
        <f>+'DAY11'!K56+'DAY12'!C56</f>
        <v>0</v>
      </c>
      <c r="L56" s="49">
        <f>+'DAY11'!L56+'DAY12'!D56</f>
        <v>0</v>
      </c>
      <c r="M56" s="50">
        <f>+'DAY11'!M56+'DAY12'!E56</f>
        <v>0</v>
      </c>
      <c r="N56" s="47">
        <f>+'DAY11'!N56+'DAY12'!F56</f>
        <v>0</v>
      </c>
      <c r="O56" s="209">
        <f>+'DAY11'!O56+'DAY12'!G56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209">
        <f t="shared" si="26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'DAY11'!H57</f>
        <v>0</v>
      </c>
      <c r="C57" s="48">
        <v>0</v>
      </c>
      <c r="D57" s="49">
        <v>0</v>
      </c>
      <c r="E57" s="50">
        <v>0</v>
      </c>
      <c r="F57" s="47">
        <v>0</v>
      </c>
      <c r="G57" s="209">
        <v>0</v>
      </c>
      <c r="H57" s="49">
        <f>+(Table114[[#This Row],[OPENING ]]+Table114[[#This Row],[RECEIPTS]]+Table114[[#This Row],[RETURNS]])-(Table114[[#This Row],[EXCHANGED]]+Table114[[#This Row],[SALES]]+Table114[[#This Row],[ISSUES]])</f>
        <v>0</v>
      </c>
      <c r="I57" s="48"/>
      <c r="J57" s="76">
        <f t="shared" si="0"/>
        <v>0</v>
      </c>
      <c r="K57" s="48">
        <f>+'DAY11'!K57+'DAY12'!C57</f>
        <v>0</v>
      </c>
      <c r="L57" s="49">
        <f>+'DAY11'!L57+'DAY12'!D57</f>
        <v>0</v>
      </c>
      <c r="M57" s="50">
        <f>+'DAY11'!M57+'DAY12'!E57</f>
        <v>0</v>
      </c>
      <c r="N57" s="47">
        <f>+'DAY11'!N57+'DAY12'!F57</f>
        <v>0</v>
      </c>
      <c r="O57" s="209">
        <f>+'DAY11'!O57+'DAY12'!G57</f>
        <v>0</v>
      </c>
      <c r="P57" s="48">
        <f t="shared" si="22"/>
        <v>0</v>
      </c>
      <c r="Q57" s="49">
        <f t="shared" si="23"/>
        <v>0</v>
      </c>
      <c r="R57" s="50">
        <f t="shared" si="24"/>
        <v>0</v>
      </c>
      <c r="S57" s="47">
        <f t="shared" si="25"/>
        <v>0</v>
      </c>
      <c r="T57" s="209">
        <f t="shared" si="26"/>
        <v>0</v>
      </c>
      <c r="U57" s="92">
        <f t="shared" si="1"/>
        <v>0</v>
      </c>
    </row>
    <row r="58" spans="1:21" x14ac:dyDescent="0.25">
      <c r="A58" s="154" t="s">
        <v>50</v>
      </c>
      <c r="B58" s="47">
        <f>'DAY11'!H58</f>
        <v>0</v>
      </c>
      <c r="C58" s="48">
        <v>0</v>
      </c>
      <c r="D58" s="49">
        <v>0</v>
      </c>
      <c r="E58" s="50">
        <v>0</v>
      </c>
      <c r="F58" s="47">
        <v>0</v>
      </c>
      <c r="G58" s="209">
        <v>0</v>
      </c>
      <c r="H58" s="49">
        <f>+(Table114[[#This Row],[OPENING ]]+Table114[[#This Row],[RECEIPTS]]+Table114[[#This Row],[RETURNS]])-(Table114[[#This Row],[EXCHANGED]]+Table114[[#This Row],[SALES]]+Table114[[#This Row],[ISSUES]])</f>
        <v>0</v>
      </c>
      <c r="I58" s="48"/>
      <c r="J58" s="76">
        <f t="shared" ref="J58:J72" si="27">+I58-H58</f>
        <v>0</v>
      </c>
      <c r="K58" s="48">
        <f>+'DAY11'!K58+'DAY12'!C58</f>
        <v>2052.5</v>
      </c>
      <c r="L58" s="49">
        <f>+'DAY11'!L58+'DAY12'!D58</f>
        <v>0</v>
      </c>
      <c r="M58" s="50">
        <f>+'DAY11'!M58+'DAY12'!E58</f>
        <v>0</v>
      </c>
      <c r="N58" s="47">
        <f>+'DAY11'!N58+'DAY12'!F58</f>
        <v>0</v>
      </c>
      <c r="O58" s="209">
        <f>+'DAY11'!O58+'DAY12'!G58</f>
        <v>237.7</v>
      </c>
      <c r="P58" s="48">
        <f t="shared" ref="P58:P72" si="28">+K58/12</f>
        <v>171.04166666666666</v>
      </c>
      <c r="Q58" s="49">
        <f t="shared" ref="Q58:Q72" si="29">+L58/12</f>
        <v>0</v>
      </c>
      <c r="R58" s="50">
        <f t="shared" ref="R58:R72" si="30">+M58/12</f>
        <v>0</v>
      </c>
      <c r="S58" s="47">
        <f t="shared" ref="S58:S72" si="31">+N58/12</f>
        <v>0</v>
      </c>
      <c r="T58" s="209">
        <f t="shared" ref="T58:T72" si="32">+O58/12</f>
        <v>19.808333333333334</v>
      </c>
      <c r="U58" s="92">
        <f t="shared" ref="U58:U72" si="33">IFERROR(+H58/(P58+Q58+R58+S58+T58),0)</f>
        <v>0</v>
      </c>
    </row>
    <row r="59" spans="1:21" x14ac:dyDescent="0.25">
      <c r="A59" s="154" t="s">
        <v>51</v>
      </c>
      <c r="B59" s="47">
        <f>'DAY11'!H59</f>
        <v>0</v>
      </c>
      <c r="C59" s="48">
        <v>0</v>
      </c>
      <c r="D59" s="49">
        <v>0</v>
      </c>
      <c r="E59" s="50">
        <v>0</v>
      </c>
      <c r="F59" s="47">
        <v>0</v>
      </c>
      <c r="G59" s="209">
        <v>0</v>
      </c>
      <c r="H59" s="49">
        <f>+(Table114[[#This Row],[OPENING ]]+Table114[[#This Row],[RECEIPTS]]+Table114[[#This Row],[RETURNS]])-(Table114[[#This Row],[EXCHANGED]]+Table114[[#This Row],[SALES]]+Table114[[#This Row],[ISSUES]])</f>
        <v>0</v>
      </c>
      <c r="I59" s="48"/>
      <c r="J59" s="76">
        <f t="shared" si="27"/>
        <v>0</v>
      </c>
      <c r="K59" s="48">
        <f>+'DAY11'!K59+'DAY12'!C59</f>
        <v>0</v>
      </c>
      <c r="L59" s="49">
        <f>+'DAY11'!L59+'DAY12'!D59</f>
        <v>0</v>
      </c>
      <c r="M59" s="50">
        <f>+'DAY11'!M59+'DAY12'!E59</f>
        <v>0</v>
      </c>
      <c r="N59" s="47">
        <f>+'DAY11'!N59+'DAY12'!F59</f>
        <v>0</v>
      </c>
      <c r="O59" s="209">
        <f>+'DAY11'!O59+'DAY12'!G59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209">
        <f t="shared" si="32"/>
        <v>0</v>
      </c>
      <c r="U59" s="92">
        <f t="shared" si="33"/>
        <v>0</v>
      </c>
    </row>
    <row r="60" spans="1:21" x14ac:dyDescent="0.25">
      <c r="A60" s="154" t="s">
        <v>52</v>
      </c>
      <c r="B60" s="47">
        <f>'DAY11'!H60</f>
        <v>0</v>
      </c>
      <c r="C60" s="48">
        <v>0</v>
      </c>
      <c r="D60" s="49">
        <v>0</v>
      </c>
      <c r="E60" s="50">
        <v>0</v>
      </c>
      <c r="F60" s="47">
        <v>0</v>
      </c>
      <c r="G60" s="209">
        <v>0</v>
      </c>
      <c r="H60" s="49">
        <f>+(Table114[[#This Row],[OPENING ]]+Table114[[#This Row],[RECEIPTS]]+Table114[[#This Row],[RETURNS]])-(Table114[[#This Row],[EXCHANGED]]+Table114[[#This Row],[SALES]]+Table114[[#This Row],[ISSUES]])</f>
        <v>0</v>
      </c>
      <c r="I60" s="48"/>
      <c r="J60" s="76">
        <f t="shared" si="27"/>
        <v>0</v>
      </c>
      <c r="K60" s="48">
        <f>+'DAY11'!K60+'DAY12'!C60</f>
        <v>0</v>
      </c>
      <c r="L60" s="49">
        <f>+'DAY11'!L60+'DAY12'!D60</f>
        <v>0</v>
      </c>
      <c r="M60" s="50">
        <f>+'DAY11'!M60+'DAY12'!E60</f>
        <v>0</v>
      </c>
      <c r="N60" s="47">
        <f>+'DAY11'!N60+'DAY12'!F60</f>
        <v>0</v>
      </c>
      <c r="O60" s="209">
        <f>+'DAY11'!O60+'DAY12'!G60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209">
        <f t="shared" si="32"/>
        <v>0</v>
      </c>
      <c r="U60" s="92">
        <f t="shared" si="33"/>
        <v>0</v>
      </c>
    </row>
    <row r="61" spans="1:21" x14ac:dyDescent="0.25">
      <c r="A61" s="154" t="s">
        <v>53</v>
      </c>
      <c r="B61" s="47">
        <f>'DAY11'!H61</f>
        <v>0</v>
      </c>
      <c r="C61" s="48">
        <v>0</v>
      </c>
      <c r="D61" s="49">
        <v>0</v>
      </c>
      <c r="E61" s="50">
        <v>0</v>
      </c>
      <c r="F61" s="47">
        <v>0</v>
      </c>
      <c r="G61" s="209">
        <v>0</v>
      </c>
      <c r="H61" s="49">
        <f>+(Table114[[#This Row],[OPENING ]]+Table114[[#This Row],[RECEIPTS]]+Table114[[#This Row],[RETURNS]])-(Table114[[#This Row],[EXCHANGED]]+Table114[[#This Row],[SALES]]+Table114[[#This Row],[ISSUES]])</f>
        <v>0</v>
      </c>
      <c r="I61" s="48"/>
      <c r="J61" s="76">
        <f t="shared" si="27"/>
        <v>0</v>
      </c>
      <c r="K61" s="48">
        <f>+'DAY11'!K61+'DAY12'!C61</f>
        <v>0</v>
      </c>
      <c r="L61" s="49">
        <f>+'DAY11'!L61+'DAY12'!D61</f>
        <v>0</v>
      </c>
      <c r="M61" s="50">
        <f>+'DAY11'!M61+'DAY12'!E61</f>
        <v>0</v>
      </c>
      <c r="N61" s="47">
        <f>+'DAY11'!N61+'DAY12'!F61</f>
        <v>0</v>
      </c>
      <c r="O61" s="209">
        <f>+'DAY11'!O61+'DAY12'!G61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209">
        <f t="shared" si="32"/>
        <v>0</v>
      </c>
      <c r="U61" s="92">
        <f t="shared" si="33"/>
        <v>0</v>
      </c>
    </row>
    <row r="62" spans="1:21" x14ac:dyDescent="0.25">
      <c r="A62" s="154" t="s">
        <v>54</v>
      </c>
      <c r="B62" s="47">
        <f>'DAY11'!H62</f>
        <v>0</v>
      </c>
      <c r="C62" s="48">
        <v>0</v>
      </c>
      <c r="D62" s="49">
        <v>0</v>
      </c>
      <c r="E62" s="50">
        <v>0</v>
      </c>
      <c r="F62" s="47">
        <v>0</v>
      </c>
      <c r="G62" s="209">
        <v>0</v>
      </c>
      <c r="H62" s="49">
        <f>+(Table114[[#This Row],[OPENING ]]+Table114[[#This Row],[RECEIPTS]]+Table114[[#This Row],[RETURNS]])-(Table114[[#This Row],[EXCHANGED]]+Table114[[#This Row],[SALES]]+Table114[[#This Row],[ISSUES]])</f>
        <v>0</v>
      </c>
      <c r="I62" s="48"/>
      <c r="J62" s="76">
        <f t="shared" si="27"/>
        <v>0</v>
      </c>
      <c r="K62" s="48">
        <f>+'DAY11'!K62+'DAY12'!C62</f>
        <v>0</v>
      </c>
      <c r="L62" s="49">
        <f>+'DAY11'!L62+'DAY12'!D62</f>
        <v>0</v>
      </c>
      <c r="M62" s="50">
        <f>+'DAY11'!M62+'DAY12'!E62</f>
        <v>0</v>
      </c>
      <c r="N62" s="47">
        <f>+'DAY11'!N62+'DAY12'!F62</f>
        <v>0</v>
      </c>
      <c r="O62" s="209">
        <f>+'DAY11'!O62+'DAY12'!G62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209">
        <f t="shared" si="32"/>
        <v>0</v>
      </c>
      <c r="U62" s="92">
        <f t="shared" si="33"/>
        <v>0</v>
      </c>
    </row>
    <row r="63" spans="1:21" x14ac:dyDescent="0.25">
      <c r="A63" s="154" t="s">
        <v>109</v>
      </c>
      <c r="B63" s="47">
        <f>'DAY11'!H63</f>
        <v>0</v>
      </c>
      <c r="C63" s="48">
        <v>0</v>
      </c>
      <c r="D63" s="49">
        <v>0</v>
      </c>
      <c r="E63" s="50">
        <v>0</v>
      </c>
      <c r="F63" s="47">
        <v>0</v>
      </c>
      <c r="G63" s="209">
        <v>0</v>
      </c>
      <c r="H63" s="49">
        <f>+(Table114[[#This Row],[OPENING ]]+Table114[[#This Row],[RECEIPTS]]+Table114[[#This Row],[RETURNS]])-(Table114[[#This Row],[EXCHANGED]]+Table114[[#This Row],[SALES]]+Table114[[#This Row],[ISSUES]])</f>
        <v>0</v>
      </c>
      <c r="I63" s="48"/>
      <c r="J63" s="76">
        <f t="shared" si="27"/>
        <v>0</v>
      </c>
      <c r="K63" s="48">
        <f>+'DAY11'!K63+'DAY12'!C63</f>
        <v>0</v>
      </c>
      <c r="L63" s="49">
        <f>+'DAY11'!L63+'DAY12'!D63</f>
        <v>0</v>
      </c>
      <c r="M63" s="50">
        <f>+'DAY11'!M63+'DAY12'!E63</f>
        <v>0</v>
      </c>
      <c r="N63" s="47">
        <f>+'DAY11'!N63+'DAY12'!F63</f>
        <v>0</v>
      </c>
      <c r="O63" s="209">
        <f>+'DAY11'!O63+'DAY12'!G63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209">
        <f t="shared" si="32"/>
        <v>0</v>
      </c>
      <c r="U63" s="92">
        <f t="shared" si="33"/>
        <v>0</v>
      </c>
    </row>
    <row r="64" spans="1:21" x14ac:dyDescent="0.25">
      <c r="A64" s="154" t="s">
        <v>112</v>
      </c>
      <c r="B64" s="47">
        <f>'DAY11'!H64</f>
        <v>0</v>
      </c>
      <c r="C64" s="48">
        <v>0</v>
      </c>
      <c r="D64" s="49">
        <v>0</v>
      </c>
      <c r="E64" s="50">
        <v>0</v>
      </c>
      <c r="F64" s="47">
        <v>0</v>
      </c>
      <c r="G64" s="209">
        <v>0</v>
      </c>
      <c r="H64" s="49">
        <f>+(Table114[[#This Row],[OPENING ]]+Table114[[#This Row],[RECEIPTS]]+Table114[[#This Row],[RETURNS]])-(Table114[[#This Row],[EXCHANGED]]+Table114[[#This Row],[SALES]]+Table114[[#This Row],[ISSUES]])</f>
        <v>0</v>
      </c>
      <c r="I64" s="48"/>
      <c r="J64" s="76">
        <f t="shared" si="27"/>
        <v>0</v>
      </c>
      <c r="K64" s="48">
        <f>+'DAY11'!K64+'DAY12'!C64</f>
        <v>0</v>
      </c>
      <c r="L64" s="49">
        <f>+'DAY11'!L64+'DAY12'!D64</f>
        <v>0</v>
      </c>
      <c r="M64" s="50">
        <f>+'DAY11'!M64+'DAY12'!E64</f>
        <v>0</v>
      </c>
      <c r="N64" s="47">
        <f>+'DAY11'!N64+'DAY12'!F64</f>
        <v>0</v>
      </c>
      <c r="O64" s="209">
        <f>+'DAY11'!O64+'DAY12'!G64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209">
        <f t="shared" si="32"/>
        <v>0</v>
      </c>
      <c r="U64" s="92">
        <f t="shared" si="33"/>
        <v>0</v>
      </c>
    </row>
    <row r="65" spans="1:21" x14ac:dyDescent="0.25">
      <c r="A65" s="154" t="s">
        <v>115</v>
      </c>
      <c r="B65" s="47">
        <f>'DAY11'!H65</f>
        <v>0</v>
      </c>
      <c r="C65" s="48">
        <v>0</v>
      </c>
      <c r="D65" s="49">
        <v>0</v>
      </c>
      <c r="E65" s="50">
        <v>0</v>
      </c>
      <c r="F65" s="47">
        <v>0</v>
      </c>
      <c r="G65" s="209">
        <v>0</v>
      </c>
      <c r="H65" s="49">
        <f>+(Table114[[#This Row],[OPENING ]]+Table114[[#This Row],[RECEIPTS]]+Table114[[#This Row],[RETURNS]])-(Table114[[#This Row],[EXCHANGED]]+Table114[[#This Row],[SALES]]+Table114[[#This Row],[ISSUES]])</f>
        <v>0</v>
      </c>
      <c r="I65" s="48"/>
      <c r="J65" s="76">
        <f t="shared" si="27"/>
        <v>0</v>
      </c>
      <c r="K65" s="48">
        <f>+'DAY11'!K65+'DAY12'!C65</f>
        <v>0</v>
      </c>
      <c r="L65" s="49">
        <f>+'DAY11'!L65+'DAY12'!D65</f>
        <v>0</v>
      </c>
      <c r="M65" s="50">
        <f>+'DAY11'!M65+'DAY12'!E65</f>
        <v>0</v>
      </c>
      <c r="N65" s="47">
        <f>+'DAY11'!N65+'DAY12'!F65</f>
        <v>0</v>
      </c>
      <c r="O65" s="209">
        <f>+'DAY11'!O65+'DAY12'!G65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209">
        <f t="shared" si="32"/>
        <v>0</v>
      </c>
      <c r="U65" s="92">
        <f t="shared" si="33"/>
        <v>0</v>
      </c>
    </row>
    <row r="66" spans="1:21" x14ac:dyDescent="0.25">
      <c r="A66" s="154" t="s">
        <v>116</v>
      </c>
      <c r="B66" s="47">
        <f>'DAY11'!H66</f>
        <v>2006.84</v>
      </c>
      <c r="C66" s="48">
        <v>0</v>
      </c>
      <c r="D66" s="49">
        <v>0</v>
      </c>
      <c r="E66" s="50">
        <v>0</v>
      </c>
      <c r="F66" s="47">
        <v>0</v>
      </c>
      <c r="G66" s="209">
        <v>0</v>
      </c>
      <c r="H66" s="49">
        <f>+(Table114[[#This Row],[OPENING ]]+Table114[[#This Row],[RECEIPTS]]+Table114[[#This Row],[RETURNS]])-(Table114[[#This Row],[EXCHANGED]]+Table114[[#This Row],[SALES]]+Table114[[#This Row],[ISSUES]])</f>
        <v>2006.84</v>
      </c>
      <c r="I66" s="48"/>
      <c r="J66" s="76">
        <f t="shared" si="27"/>
        <v>-2006.84</v>
      </c>
      <c r="K66" s="48">
        <f>+'DAY11'!K66+'DAY12'!C66</f>
        <v>0</v>
      </c>
      <c r="L66" s="49">
        <f>+'DAY11'!L66+'DAY12'!D66</f>
        <v>0</v>
      </c>
      <c r="M66" s="50">
        <f>+'DAY11'!M66+'DAY12'!E66</f>
        <v>0</v>
      </c>
      <c r="N66" s="47">
        <f>+'DAY11'!N66+'DAY12'!F66</f>
        <v>0</v>
      </c>
      <c r="O66" s="209">
        <f>+'DAY11'!O66+'DAY12'!G66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209">
        <f t="shared" si="32"/>
        <v>0</v>
      </c>
      <c r="U66" s="92">
        <f t="shared" si="33"/>
        <v>0</v>
      </c>
    </row>
    <row r="67" spans="1:21" x14ac:dyDescent="0.25">
      <c r="A67" s="154" t="s">
        <v>121</v>
      </c>
      <c r="B67" s="47">
        <f>'DAY11'!H67</f>
        <v>0</v>
      </c>
      <c r="C67" s="48">
        <v>0</v>
      </c>
      <c r="D67" s="49">
        <v>0</v>
      </c>
      <c r="E67" s="50">
        <v>0</v>
      </c>
      <c r="F67" s="47">
        <v>0</v>
      </c>
      <c r="G67" s="209">
        <v>0</v>
      </c>
      <c r="H67" s="49">
        <f>+(Table114[[#This Row],[OPENING ]]+Table114[[#This Row],[RECEIPTS]]+Table114[[#This Row],[RETURNS]])-(Table114[[#This Row],[EXCHANGED]]+Table114[[#This Row],[SALES]]+Table114[[#This Row],[ISSUES]])</f>
        <v>0</v>
      </c>
      <c r="I67" s="48"/>
      <c r="J67" s="76">
        <f t="shared" si="27"/>
        <v>0</v>
      </c>
      <c r="K67" s="48">
        <f>+'DAY11'!K67+'DAY12'!C67</f>
        <v>0</v>
      </c>
      <c r="L67" s="49">
        <f>+'DAY11'!L67+'DAY12'!D67</f>
        <v>0</v>
      </c>
      <c r="M67" s="50">
        <f>+'DAY11'!M67+'DAY12'!E67</f>
        <v>0</v>
      </c>
      <c r="N67" s="47">
        <f>+'DAY11'!N67+'DAY12'!F67</f>
        <v>0</v>
      </c>
      <c r="O67" s="209">
        <f>+'DAY11'!O67+'DAY12'!G67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209">
        <f t="shared" si="32"/>
        <v>0</v>
      </c>
      <c r="U67" s="92">
        <f t="shared" si="33"/>
        <v>0</v>
      </c>
    </row>
    <row r="68" spans="1:21" x14ac:dyDescent="0.25">
      <c r="A68" s="154" t="s">
        <v>120</v>
      </c>
      <c r="B68" s="47">
        <f>'DAY11'!H68</f>
        <v>150.30000000000001</v>
      </c>
      <c r="C68" s="48">
        <v>0</v>
      </c>
      <c r="D68" s="49">
        <v>0</v>
      </c>
      <c r="E68" s="50">
        <v>0</v>
      </c>
      <c r="F68" s="47">
        <v>0</v>
      </c>
      <c r="G68" s="209">
        <v>0</v>
      </c>
      <c r="H68" s="49">
        <f>+(Table114[[#This Row],[OPENING ]]+Table114[[#This Row],[RECEIPTS]]+Table114[[#This Row],[RETURNS]])-(Table114[[#This Row],[EXCHANGED]]+Table114[[#This Row],[SALES]]+Table114[[#This Row],[ISSUES]])</f>
        <v>150.30000000000001</v>
      </c>
      <c r="I68" s="48"/>
      <c r="J68" s="76">
        <f t="shared" si="27"/>
        <v>-150.30000000000001</v>
      </c>
      <c r="K68" s="48">
        <f>+'DAY11'!K68+'DAY12'!C68</f>
        <v>0</v>
      </c>
      <c r="L68" s="49">
        <f>+'DAY11'!L68+'DAY12'!D68</f>
        <v>0</v>
      </c>
      <c r="M68" s="50">
        <f>+'DAY11'!M68+'DAY12'!E68</f>
        <v>0</v>
      </c>
      <c r="N68" s="47">
        <f>+'DAY11'!N68+'DAY12'!F68</f>
        <v>0</v>
      </c>
      <c r="O68" s="209">
        <f>+'DAY11'!O68+'DAY12'!G68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209">
        <f t="shared" si="32"/>
        <v>0</v>
      </c>
      <c r="U68" s="92">
        <f t="shared" si="33"/>
        <v>0</v>
      </c>
    </row>
    <row r="69" spans="1:21" x14ac:dyDescent="0.25">
      <c r="A69" s="154" t="s">
        <v>122</v>
      </c>
      <c r="B69" s="47">
        <f>'DAY11'!H69</f>
        <v>92.500000000000142</v>
      </c>
      <c r="C69" s="48">
        <v>0</v>
      </c>
      <c r="D69" s="49">
        <v>0</v>
      </c>
      <c r="E69" s="50">
        <v>0</v>
      </c>
      <c r="F69" s="47">
        <v>0</v>
      </c>
      <c r="G69" s="209">
        <v>0</v>
      </c>
      <c r="H69" s="49">
        <f>+(Table114[[#This Row],[OPENING ]]+Table114[[#This Row],[RECEIPTS]]+Table114[[#This Row],[RETURNS]])-(Table114[[#This Row],[EXCHANGED]]+Table114[[#This Row],[SALES]]+Table114[[#This Row],[ISSUES]])</f>
        <v>92.500000000000142</v>
      </c>
      <c r="I69" s="48"/>
      <c r="J69" s="76">
        <f t="shared" si="27"/>
        <v>-92.500000000000142</v>
      </c>
      <c r="K69" s="48">
        <f>+'DAY11'!K69+'DAY12'!C69</f>
        <v>0</v>
      </c>
      <c r="L69" s="49">
        <f>+'DAY11'!L69+'DAY12'!D69</f>
        <v>138.30000000000001</v>
      </c>
      <c r="M69" s="50">
        <f>+'DAY11'!M69+'DAY12'!E69</f>
        <v>0</v>
      </c>
      <c r="N69" s="47">
        <f>+'DAY11'!N69+'DAY12'!F69</f>
        <v>0</v>
      </c>
      <c r="O69" s="209">
        <f>+'DAY11'!O69+'DAY12'!G69</f>
        <v>1063.4000000000001</v>
      </c>
      <c r="P69" s="48">
        <f t="shared" si="28"/>
        <v>0</v>
      </c>
      <c r="Q69" s="49">
        <f t="shared" si="29"/>
        <v>11.525</v>
      </c>
      <c r="R69" s="50">
        <f t="shared" si="30"/>
        <v>0</v>
      </c>
      <c r="S69" s="47">
        <f t="shared" si="31"/>
        <v>0</v>
      </c>
      <c r="T69" s="209">
        <f t="shared" si="32"/>
        <v>88.616666666666674</v>
      </c>
      <c r="U69" s="92">
        <f t="shared" si="33"/>
        <v>0.92369143713073276</v>
      </c>
    </row>
    <row r="70" spans="1:21" x14ac:dyDescent="0.25">
      <c r="A70" s="53"/>
      <c r="B70" s="47">
        <f>'DAY11'!H70</f>
        <v>0</v>
      </c>
      <c r="C70" s="48">
        <v>0</v>
      </c>
      <c r="D70" s="49">
        <v>0</v>
      </c>
      <c r="E70" s="50">
        <v>0</v>
      </c>
      <c r="F70" s="47">
        <v>0</v>
      </c>
      <c r="G70" s="209">
        <v>0</v>
      </c>
      <c r="H70" s="49">
        <f>+(Table114[[#This Row],[OPENING ]]+Table114[[#This Row],[RECEIPTS]]+Table114[[#This Row],[RETURNS]])-(Table114[[#This Row],[EXCHANGED]]+Table114[[#This Row],[SALES]]+Table114[[#This Row],[ISSUES]])</f>
        <v>0</v>
      </c>
      <c r="I70" s="48"/>
      <c r="J70" s="76">
        <f t="shared" si="27"/>
        <v>0</v>
      </c>
      <c r="K70" s="48">
        <f>+'DAY11'!K70+'DAY12'!C70</f>
        <v>0</v>
      </c>
      <c r="L70" s="49">
        <f>+'DAY11'!L70+'DAY12'!D70</f>
        <v>0</v>
      </c>
      <c r="M70" s="50">
        <f>+'DAY11'!M70+'DAY12'!E70</f>
        <v>0</v>
      </c>
      <c r="N70" s="47">
        <f>+'DAY11'!N70+'DAY12'!F70</f>
        <v>0</v>
      </c>
      <c r="O70" s="209">
        <f>+'DAY11'!O70+'DAY12'!G70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209">
        <f t="shared" si="32"/>
        <v>0</v>
      </c>
      <c r="U70" s="92">
        <f t="shared" si="33"/>
        <v>0</v>
      </c>
    </row>
    <row r="71" spans="1:21" x14ac:dyDescent="0.25">
      <c r="A71" s="53"/>
      <c r="B71" s="47">
        <f>'DAY11'!H71</f>
        <v>187.6</v>
      </c>
      <c r="C71" s="48">
        <v>0</v>
      </c>
      <c r="D71" s="49">
        <v>0</v>
      </c>
      <c r="E71" s="50">
        <v>0</v>
      </c>
      <c r="F71" s="47">
        <v>0</v>
      </c>
      <c r="G71" s="209">
        <v>0</v>
      </c>
      <c r="H71" s="49">
        <f>+(Table114[[#This Row],[OPENING ]]+Table114[[#This Row],[RECEIPTS]]+Table114[[#This Row],[RETURNS]])-(Table114[[#This Row],[EXCHANGED]]+Table114[[#This Row],[SALES]]+Table114[[#This Row],[ISSUES]])</f>
        <v>187.6</v>
      </c>
      <c r="I71" s="48"/>
      <c r="J71" s="76">
        <f t="shared" si="27"/>
        <v>-187.6</v>
      </c>
      <c r="K71" s="48">
        <f>+'DAY11'!K71+'DAY12'!C71</f>
        <v>0</v>
      </c>
      <c r="L71" s="49">
        <f>+'DAY11'!L71+'DAY12'!D71</f>
        <v>0</v>
      </c>
      <c r="M71" s="50">
        <f>+'DAY11'!M71+'DAY12'!E71</f>
        <v>0</v>
      </c>
      <c r="N71" s="47">
        <f>+'DAY11'!N71+'DAY12'!F71</f>
        <v>0</v>
      </c>
      <c r="O71" s="209">
        <f>+'DAY11'!O71+'DAY12'!G71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209">
        <f t="shared" si="32"/>
        <v>0</v>
      </c>
      <c r="U71" s="92">
        <f t="shared" si="33"/>
        <v>0</v>
      </c>
    </row>
    <row r="72" spans="1:21" ht="15.75" thickBot="1" x14ac:dyDescent="0.3">
      <c r="A72" s="53"/>
      <c r="B72" s="47">
        <f>'DAY11'!H72</f>
        <v>1809</v>
      </c>
      <c r="C72" s="48">
        <v>0</v>
      </c>
      <c r="D72" s="49">
        <v>0</v>
      </c>
      <c r="E72" s="50">
        <v>0</v>
      </c>
      <c r="F72" s="47">
        <v>0</v>
      </c>
      <c r="G72" s="209">
        <v>0</v>
      </c>
      <c r="H72" s="49">
        <f>+(Table114[[#This Row],[OPENING ]]+Table114[[#This Row],[RECEIPTS]]+Table114[[#This Row],[RETURNS]])-(Table114[[#This Row],[EXCHANGED]]+Table114[[#This Row],[SALES]]+Table114[[#This Row],[ISSUES]])</f>
        <v>1809</v>
      </c>
      <c r="I72" s="48"/>
      <c r="J72" s="76">
        <f t="shared" si="27"/>
        <v>-1809</v>
      </c>
      <c r="K72" s="48">
        <f>+'DAY11'!K72+'DAY12'!C72</f>
        <v>0</v>
      </c>
      <c r="L72" s="49">
        <f>+'DAY11'!L72+'DAY12'!D72</f>
        <v>79</v>
      </c>
      <c r="M72" s="50">
        <f>+'DAY11'!M72+'DAY12'!E72</f>
        <v>0</v>
      </c>
      <c r="N72" s="47">
        <f>+'DAY11'!N72+'DAY12'!F72</f>
        <v>0</v>
      </c>
      <c r="O72" s="209">
        <f>+'DAY11'!O72+'DAY12'!G72</f>
        <v>0</v>
      </c>
      <c r="P72" s="48">
        <f t="shared" si="28"/>
        <v>0</v>
      </c>
      <c r="Q72" s="49">
        <f t="shared" si="29"/>
        <v>6.583333333333333</v>
      </c>
      <c r="R72" s="50">
        <f t="shared" si="30"/>
        <v>0</v>
      </c>
      <c r="S72" s="47">
        <f t="shared" si="31"/>
        <v>0</v>
      </c>
      <c r="T72" s="209">
        <f t="shared" si="32"/>
        <v>0</v>
      </c>
      <c r="U72" s="92">
        <f t="shared" si="33"/>
        <v>274.78481012658227</v>
      </c>
    </row>
    <row r="73" spans="1:21" ht="17.25" thickBot="1" x14ac:dyDescent="0.35">
      <c r="A73" s="85" t="s">
        <v>37</v>
      </c>
      <c r="B73" s="86">
        <f>SUM(B41:B72)</f>
        <v>6798.0400000000009</v>
      </c>
      <c r="C73" s="87">
        <f t="shared" ref="C73:U73" si="34">SUM(C41:C72)</f>
        <v>0</v>
      </c>
      <c r="D73" s="88">
        <f t="shared" si="34"/>
        <v>0</v>
      </c>
      <c r="E73" s="89">
        <f t="shared" si="34"/>
        <v>0</v>
      </c>
      <c r="F73" s="86">
        <f t="shared" si="34"/>
        <v>0</v>
      </c>
      <c r="G73" s="213">
        <f t="shared" si="34"/>
        <v>0</v>
      </c>
      <c r="H73" s="88">
        <f t="shared" si="34"/>
        <v>6798.0400000000009</v>
      </c>
      <c r="I73" s="87">
        <f t="shared" si="34"/>
        <v>0</v>
      </c>
      <c r="J73" s="90">
        <f t="shared" si="34"/>
        <v>-6798.0400000000009</v>
      </c>
      <c r="K73" s="87">
        <f t="shared" si="34"/>
        <v>3087.4</v>
      </c>
      <c r="L73" s="88">
        <f t="shared" si="34"/>
        <v>217.3</v>
      </c>
      <c r="M73" s="89">
        <f t="shared" si="34"/>
        <v>0</v>
      </c>
      <c r="N73" s="86">
        <f t="shared" si="34"/>
        <v>0</v>
      </c>
      <c r="O73" s="213">
        <f t="shared" si="34"/>
        <v>2237</v>
      </c>
      <c r="P73" s="87">
        <f t="shared" si="34"/>
        <v>257.2833333333333</v>
      </c>
      <c r="Q73" s="88">
        <f t="shared" si="34"/>
        <v>18.108333333333334</v>
      </c>
      <c r="R73" s="89">
        <f t="shared" si="34"/>
        <v>0</v>
      </c>
      <c r="S73" s="86">
        <f t="shared" si="34"/>
        <v>0</v>
      </c>
      <c r="T73" s="213">
        <f t="shared" si="34"/>
        <v>186.41666666666669</v>
      </c>
      <c r="U73" s="89">
        <f t="shared" si="34"/>
        <v>312.13648308623243</v>
      </c>
    </row>
    <row r="74" spans="1:21" ht="15.75" x14ac:dyDescent="0.3">
      <c r="A74" s="78"/>
      <c r="B74" s="93"/>
      <c r="C74" s="56"/>
      <c r="D74" s="62"/>
      <c r="E74" s="63"/>
      <c r="F74" s="60"/>
      <c r="G74" s="214"/>
      <c r="H74" s="94"/>
      <c r="I74" s="56"/>
      <c r="J74" s="95"/>
      <c r="K74" s="56"/>
      <c r="L74" s="62"/>
      <c r="M74" s="63"/>
      <c r="N74" s="60"/>
      <c r="O74" s="218"/>
      <c r="P74" s="61"/>
      <c r="Q74" s="62"/>
      <c r="R74" s="63"/>
      <c r="S74" s="60"/>
      <c r="T74" s="214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209"/>
      <c r="H75" s="49"/>
      <c r="I75" s="48"/>
      <c r="J75" s="51"/>
      <c r="K75" s="48"/>
      <c r="L75" s="49"/>
      <c r="M75" s="50"/>
      <c r="N75" s="47"/>
      <c r="O75" s="209"/>
      <c r="P75" s="48"/>
      <c r="Q75" s="49"/>
      <c r="R75" s="50"/>
      <c r="S75" s="47"/>
      <c r="T75" s="209"/>
      <c r="U75" s="50"/>
    </row>
    <row r="76" spans="1:21" x14ac:dyDescent="0.25">
      <c r="A76" s="152" t="s">
        <v>44</v>
      </c>
      <c r="B76" s="47">
        <f>'DAY11'!H76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209">
        <v>0</v>
      </c>
      <c r="H76" s="49">
        <f>+(Table114[[#This Row],[OPENING ]]+Table114[[#This Row],[RECEIPTS]]+Table114[[#This Row],[RETURNS]])-(Table114[[#This Row],[EXCHANGED]]+Table114[[#This Row],[SALES]]+Table114[[#This Row],[ISSUES]])</f>
        <v>1267.3399999999999</v>
      </c>
      <c r="I76" s="48"/>
      <c r="J76" s="51">
        <f t="shared" si="0"/>
        <v>-1267.3399999999999</v>
      </c>
      <c r="K76" s="48">
        <f>+'DAY11'!K76+'DAY12'!C76</f>
        <v>0</v>
      </c>
      <c r="L76" s="49">
        <f>+'DAY11'!L76+'DAY12'!D76</f>
        <v>0</v>
      </c>
      <c r="M76" s="50">
        <f>+'DAY11'!M76+'DAY12'!E76</f>
        <v>0</v>
      </c>
      <c r="N76" s="47">
        <f>+'DAY11'!N76+'DAY12'!F76</f>
        <v>0</v>
      </c>
      <c r="O76" s="209">
        <f>+'DAY11'!O76+'DAY12'!G76</f>
        <v>0</v>
      </c>
      <c r="P76" s="48">
        <f>+K76/12</f>
        <v>0</v>
      </c>
      <c r="Q76" s="49">
        <f>+L76/12</f>
        <v>0</v>
      </c>
      <c r="R76" s="50">
        <f>+M76/12</f>
        <v>0</v>
      </c>
      <c r="S76" s="47">
        <f>+N76/12</f>
        <v>0</v>
      </c>
      <c r="T76" s="209">
        <f>+O76/12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'DAY11'!H77</f>
        <v>96.1</v>
      </c>
      <c r="C77" s="48">
        <v>0</v>
      </c>
      <c r="D77" s="49">
        <v>0</v>
      </c>
      <c r="E77" s="50">
        <v>0</v>
      </c>
      <c r="F77" s="47">
        <v>0</v>
      </c>
      <c r="G77" s="209">
        <v>0</v>
      </c>
      <c r="H77" s="49">
        <f>+(Table114[[#This Row],[OPENING ]]+Table114[[#This Row],[RECEIPTS]]+Table114[[#This Row],[RETURNS]])-(Table114[[#This Row],[EXCHANGED]]+Table114[[#This Row],[SALES]]+Table114[[#This Row],[ISSUES]])</f>
        <v>96.1</v>
      </c>
      <c r="I77" s="48"/>
      <c r="J77" s="51">
        <f t="shared" si="0"/>
        <v>-96.1</v>
      </c>
      <c r="K77" s="48">
        <f>+'DAY11'!K77+'DAY12'!C77</f>
        <v>0</v>
      </c>
      <c r="L77" s="49">
        <f>+'DAY11'!L77+'DAY12'!D77</f>
        <v>0</v>
      </c>
      <c r="M77" s="50">
        <f>+'DAY11'!M77+'DAY12'!E77</f>
        <v>0</v>
      </c>
      <c r="N77" s="47">
        <f>+'DAY11'!N77+'DAY12'!F77</f>
        <v>0</v>
      </c>
      <c r="O77" s="209">
        <f>+'DAY11'!O77+'DAY12'!G77</f>
        <v>0</v>
      </c>
      <c r="P77" s="48">
        <f t="shared" ref="P77:P101" si="35">+K77/12</f>
        <v>0</v>
      </c>
      <c r="Q77" s="49">
        <f t="shared" ref="Q77:Q101" si="36">+L77/12</f>
        <v>0</v>
      </c>
      <c r="R77" s="50">
        <f t="shared" ref="R77:R101" si="37">+M77/12</f>
        <v>0</v>
      </c>
      <c r="S77" s="47">
        <f t="shared" ref="S77:S101" si="38">+N77/12</f>
        <v>0</v>
      </c>
      <c r="T77" s="209">
        <f t="shared" ref="T77:T101" si="39">+O77/12</f>
        <v>0</v>
      </c>
      <c r="U77" s="54">
        <f t="shared" si="1"/>
        <v>0</v>
      </c>
    </row>
    <row r="78" spans="1:21" x14ac:dyDescent="0.25">
      <c r="A78" s="192"/>
      <c r="B78" s="47">
        <f>'DAY11'!H78</f>
        <v>0</v>
      </c>
      <c r="C78" s="48">
        <v>0</v>
      </c>
      <c r="D78" s="49">
        <v>0</v>
      </c>
      <c r="E78" s="50">
        <v>0</v>
      </c>
      <c r="F78" s="47">
        <v>0</v>
      </c>
      <c r="G78" s="209">
        <v>0</v>
      </c>
      <c r="H78" s="49">
        <f>+(Table114[[#This Row],[OPENING ]]+Table114[[#This Row],[RECEIPTS]]+Table114[[#This Row],[RETURNS]])-(Table114[[#This Row],[EXCHANGED]]+Table114[[#This Row],[SALES]]+Table114[[#This Row],[ISSUES]])</f>
        <v>0</v>
      </c>
      <c r="I78" s="48"/>
      <c r="J78" s="51">
        <f t="shared" si="0"/>
        <v>0</v>
      </c>
      <c r="K78" s="48">
        <f>+'DAY11'!K78+'DAY12'!C78</f>
        <v>0</v>
      </c>
      <c r="L78" s="49">
        <f>+'DAY11'!L78+'DAY12'!D78</f>
        <v>0</v>
      </c>
      <c r="M78" s="50">
        <f>+'DAY11'!M78+'DAY12'!E78</f>
        <v>0</v>
      </c>
      <c r="N78" s="47">
        <f>+'DAY11'!N78+'DAY12'!F78</f>
        <v>0</v>
      </c>
      <c r="O78" s="209">
        <f>+'DAY11'!O78+'DAY12'!G78</f>
        <v>0</v>
      </c>
      <c r="P78" s="48">
        <f t="shared" si="35"/>
        <v>0</v>
      </c>
      <c r="Q78" s="49">
        <f t="shared" si="36"/>
        <v>0</v>
      </c>
      <c r="R78" s="50">
        <f t="shared" si="37"/>
        <v>0</v>
      </c>
      <c r="S78" s="47">
        <f t="shared" si="38"/>
        <v>0</v>
      </c>
      <c r="T78" s="209">
        <f t="shared" si="39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'DAY11'!H79</f>
        <v>0</v>
      </c>
      <c r="C79" s="48">
        <v>0</v>
      </c>
      <c r="D79" s="49">
        <v>0</v>
      </c>
      <c r="E79" s="50">
        <v>0</v>
      </c>
      <c r="F79" s="47">
        <v>0</v>
      </c>
      <c r="G79" s="209">
        <v>0</v>
      </c>
      <c r="H79" s="49">
        <f>+(Table114[[#This Row],[OPENING ]]+Table114[[#This Row],[RECEIPTS]]+Table114[[#This Row],[RETURNS]])-(Table114[[#This Row],[EXCHANGED]]+Table114[[#This Row],[SALES]]+Table114[[#This Row],[ISSUES]])</f>
        <v>0</v>
      </c>
      <c r="I79" s="48"/>
      <c r="J79" s="51">
        <f t="shared" si="0"/>
        <v>0</v>
      </c>
      <c r="K79" s="48">
        <f>+'DAY11'!K79+'DAY12'!C79</f>
        <v>0</v>
      </c>
      <c r="L79" s="49">
        <f>+'DAY11'!L79+'DAY12'!D79</f>
        <v>0</v>
      </c>
      <c r="M79" s="50">
        <f>+'DAY11'!M79+'DAY12'!E79</f>
        <v>0</v>
      </c>
      <c r="N79" s="47">
        <f>+'DAY11'!N79+'DAY12'!F79</f>
        <v>0</v>
      </c>
      <c r="O79" s="209">
        <f>+'DAY11'!O79+'DAY12'!G79</f>
        <v>0</v>
      </c>
      <c r="P79" s="48">
        <f t="shared" si="35"/>
        <v>0</v>
      </c>
      <c r="Q79" s="49">
        <f t="shared" si="36"/>
        <v>0</v>
      </c>
      <c r="R79" s="50">
        <f t="shared" si="37"/>
        <v>0</v>
      </c>
      <c r="S79" s="47">
        <f t="shared" si="38"/>
        <v>0</v>
      </c>
      <c r="T79" s="209">
        <f t="shared" si="39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'DAY11'!H80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209">
        <v>0</v>
      </c>
      <c r="H80" s="49">
        <f>+(Table114[[#This Row],[OPENING ]]+Table114[[#This Row],[RECEIPTS]]+Table114[[#This Row],[RETURNS]])-(Table114[[#This Row],[EXCHANGED]]+Table114[[#This Row],[SALES]]+Table114[[#This Row],[ISSUES]])</f>
        <v>1289.1400000000001</v>
      </c>
      <c r="I80" s="48"/>
      <c r="J80" s="51">
        <f t="shared" si="0"/>
        <v>-1289.1400000000001</v>
      </c>
      <c r="K80" s="48">
        <f>+'DAY11'!K80+'DAY12'!C80</f>
        <v>0</v>
      </c>
      <c r="L80" s="49">
        <f>+'DAY11'!L80+'DAY12'!D80</f>
        <v>0</v>
      </c>
      <c r="M80" s="50">
        <f>+'DAY11'!M80+'DAY12'!E80</f>
        <v>0</v>
      </c>
      <c r="N80" s="47">
        <f>+'DAY11'!N80+'DAY12'!F80</f>
        <v>0</v>
      </c>
      <c r="O80" s="209">
        <f>+'DAY11'!O80+'DAY12'!G80</f>
        <v>0</v>
      </c>
      <c r="P80" s="48">
        <f t="shared" si="35"/>
        <v>0</v>
      </c>
      <c r="Q80" s="49">
        <f t="shared" si="36"/>
        <v>0</v>
      </c>
      <c r="R80" s="50">
        <f t="shared" si="37"/>
        <v>0</v>
      </c>
      <c r="S80" s="47">
        <f t="shared" si="38"/>
        <v>0</v>
      </c>
      <c r="T80" s="209">
        <f t="shared" si="39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'DAY11'!H81</f>
        <v>64.75</v>
      </c>
      <c r="C81" s="48">
        <v>0</v>
      </c>
      <c r="D81" s="49">
        <v>0</v>
      </c>
      <c r="E81" s="50">
        <v>0</v>
      </c>
      <c r="F81" s="47">
        <v>0</v>
      </c>
      <c r="G81" s="209">
        <v>0</v>
      </c>
      <c r="H81" s="49">
        <f>+(Table114[[#This Row],[OPENING ]]+Table114[[#This Row],[RECEIPTS]]+Table114[[#This Row],[RETURNS]])-(Table114[[#This Row],[EXCHANGED]]+Table114[[#This Row],[SALES]]+Table114[[#This Row],[ISSUES]])</f>
        <v>64.75</v>
      </c>
      <c r="I81" s="48"/>
      <c r="J81" s="51">
        <f t="shared" si="0"/>
        <v>-64.75</v>
      </c>
      <c r="K81" s="48">
        <f>+'DAY11'!K81+'DAY12'!C81</f>
        <v>0</v>
      </c>
      <c r="L81" s="49">
        <f>+'DAY11'!L81+'DAY12'!D81</f>
        <v>0</v>
      </c>
      <c r="M81" s="50">
        <f>+'DAY11'!M81+'DAY12'!E81</f>
        <v>0</v>
      </c>
      <c r="N81" s="47">
        <f>+'DAY11'!N81+'DAY12'!F81</f>
        <v>0</v>
      </c>
      <c r="O81" s="209">
        <f>+'DAY11'!O81+'DAY12'!G81</f>
        <v>0</v>
      </c>
      <c r="P81" s="48">
        <f t="shared" si="35"/>
        <v>0</v>
      </c>
      <c r="Q81" s="49">
        <f t="shared" si="36"/>
        <v>0</v>
      </c>
      <c r="R81" s="50">
        <f t="shared" si="37"/>
        <v>0</v>
      </c>
      <c r="S81" s="47">
        <f t="shared" si="38"/>
        <v>0</v>
      </c>
      <c r="T81" s="209">
        <f t="shared" si="39"/>
        <v>0</v>
      </c>
      <c r="U81" s="54">
        <f t="shared" si="1"/>
        <v>0</v>
      </c>
    </row>
    <row r="82" spans="1:21" x14ac:dyDescent="0.25">
      <c r="A82" s="153" t="s">
        <v>45</v>
      </c>
      <c r="B82" s="47"/>
      <c r="C82" s="48"/>
      <c r="D82" s="49"/>
      <c r="E82" s="50"/>
      <c r="F82" s="47"/>
      <c r="G82" s="209"/>
      <c r="H82" s="49"/>
      <c r="I82" s="48"/>
      <c r="J82" s="51"/>
      <c r="K82" s="48"/>
      <c r="L82" s="49"/>
      <c r="M82" s="50"/>
      <c r="N82" s="47"/>
      <c r="O82" s="209"/>
      <c r="P82" s="48"/>
      <c r="Q82" s="49"/>
      <c r="R82" s="50"/>
      <c r="S82" s="47"/>
      <c r="T82" s="209"/>
      <c r="U82" s="54"/>
    </row>
    <row r="83" spans="1:21" x14ac:dyDescent="0.25">
      <c r="A83" s="152" t="s">
        <v>71</v>
      </c>
      <c r="B83" s="47">
        <f>'DAY11'!H83</f>
        <v>497.9</v>
      </c>
      <c r="C83" s="48">
        <v>0</v>
      </c>
      <c r="D83" s="49">
        <v>0</v>
      </c>
      <c r="E83" s="50">
        <v>0</v>
      </c>
      <c r="F83" s="47">
        <v>0</v>
      </c>
      <c r="G83" s="209">
        <v>0</v>
      </c>
      <c r="H83" s="49">
        <f>+(Table114[[#This Row],[OPENING ]]+Table114[[#This Row],[RECEIPTS]]+Table114[[#This Row],[RETURNS]])-(Table114[[#This Row],[EXCHANGED]]+Table114[[#This Row],[SALES]]+Table114[[#This Row],[ISSUES]])</f>
        <v>497.9</v>
      </c>
      <c r="I83" s="48"/>
      <c r="J83" s="51">
        <f t="shared" si="0"/>
        <v>-497.9</v>
      </c>
      <c r="K83" s="48">
        <f>+'DAY11'!K83+'DAY12'!C83</f>
        <v>0</v>
      </c>
      <c r="L83" s="49">
        <f>+'DAY11'!L83+'DAY12'!D83</f>
        <v>0</v>
      </c>
      <c r="M83" s="50">
        <f>+'DAY11'!M83+'DAY12'!E83</f>
        <v>0</v>
      </c>
      <c r="N83" s="47">
        <f>+'DAY11'!N83+'DAY12'!F83</f>
        <v>0</v>
      </c>
      <c r="O83" s="209">
        <f>+'DAY11'!O83+'DAY12'!G83</f>
        <v>0</v>
      </c>
      <c r="P83" s="48">
        <f t="shared" si="35"/>
        <v>0</v>
      </c>
      <c r="Q83" s="49">
        <f t="shared" si="36"/>
        <v>0</v>
      </c>
      <c r="R83" s="50">
        <f t="shared" si="37"/>
        <v>0</v>
      </c>
      <c r="S83" s="47">
        <f t="shared" si="38"/>
        <v>0</v>
      </c>
      <c r="T83" s="209">
        <f t="shared" si="39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'DAY11'!H84</f>
        <v>424.4</v>
      </c>
      <c r="C84" s="48">
        <v>0</v>
      </c>
      <c r="D84" s="49">
        <v>0</v>
      </c>
      <c r="E84" s="50">
        <v>0</v>
      </c>
      <c r="F84" s="47">
        <v>0</v>
      </c>
      <c r="G84" s="209">
        <v>0</v>
      </c>
      <c r="H84" s="49">
        <f>+(Table114[[#This Row],[OPENING ]]+Table114[[#This Row],[RECEIPTS]]+Table114[[#This Row],[RETURNS]])-(Table114[[#This Row],[EXCHANGED]]+Table114[[#This Row],[SALES]]+Table114[[#This Row],[ISSUES]])</f>
        <v>424.4</v>
      </c>
      <c r="I84" s="48"/>
      <c r="J84" s="51">
        <f t="shared" si="0"/>
        <v>-424.4</v>
      </c>
      <c r="K84" s="48">
        <f>+'DAY11'!K84+'DAY12'!C84</f>
        <v>0</v>
      </c>
      <c r="L84" s="49">
        <f>+'DAY11'!L84+'DAY12'!D84</f>
        <v>0</v>
      </c>
      <c r="M84" s="50">
        <f>+'DAY11'!M84+'DAY12'!E84</f>
        <v>0</v>
      </c>
      <c r="N84" s="47">
        <f>+'DAY11'!N84+'DAY12'!F84</f>
        <v>0</v>
      </c>
      <c r="O84" s="209">
        <f>+'DAY11'!O84+'DAY12'!G84</f>
        <v>0</v>
      </c>
      <c r="P84" s="48">
        <f t="shared" si="35"/>
        <v>0</v>
      </c>
      <c r="Q84" s="49">
        <f t="shared" si="36"/>
        <v>0</v>
      </c>
      <c r="R84" s="50">
        <f t="shared" si="37"/>
        <v>0</v>
      </c>
      <c r="S84" s="47">
        <f t="shared" si="38"/>
        <v>0</v>
      </c>
      <c r="T84" s="209">
        <f t="shared" si="39"/>
        <v>0</v>
      </c>
      <c r="U84" s="54">
        <f t="shared" si="1"/>
        <v>0</v>
      </c>
    </row>
    <row r="85" spans="1:21" x14ac:dyDescent="0.25">
      <c r="A85" s="53"/>
      <c r="B85" s="47">
        <f>'DAY11'!H85</f>
        <v>0</v>
      </c>
      <c r="C85" s="48">
        <v>0</v>
      </c>
      <c r="D85" s="49">
        <v>0</v>
      </c>
      <c r="E85" s="50">
        <v>0</v>
      </c>
      <c r="F85" s="47">
        <v>0</v>
      </c>
      <c r="G85" s="209">
        <v>0</v>
      </c>
      <c r="H85" s="49">
        <f>+(Table114[[#This Row],[OPENING ]]+Table114[[#This Row],[RECEIPTS]]+Table114[[#This Row],[RETURNS]])-(Table114[[#This Row],[EXCHANGED]]+Table114[[#This Row],[SALES]]+Table114[[#This Row],[ISSUES]])</f>
        <v>0</v>
      </c>
      <c r="I85" s="48"/>
      <c r="J85" s="51">
        <f t="shared" si="0"/>
        <v>0</v>
      </c>
      <c r="K85" s="48">
        <f>+'DAY11'!K85+'DAY12'!C85</f>
        <v>0</v>
      </c>
      <c r="L85" s="49">
        <f>+'DAY11'!L85+'DAY12'!D85</f>
        <v>0</v>
      </c>
      <c r="M85" s="50">
        <f>+'DAY11'!M85+'DAY12'!E85</f>
        <v>0</v>
      </c>
      <c r="N85" s="47">
        <f>+'DAY11'!N85+'DAY12'!F85</f>
        <v>0</v>
      </c>
      <c r="O85" s="209">
        <f>+'DAY11'!O85+'DAY12'!G85</f>
        <v>0</v>
      </c>
      <c r="P85" s="48">
        <f t="shared" si="35"/>
        <v>0</v>
      </c>
      <c r="Q85" s="49">
        <f t="shared" si="36"/>
        <v>0</v>
      </c>
      <c r="R85" s="50">
        <f t="shared" si="37"/>
        <v>0</v>
      </c>
      <c r="S85" s="47">
        <f t="shared" si="38"/>
        <v>0</v>
      </c>
      <c r="T85" s="209">
        <f t="shared" si="39"/>
        <v>0</v>
      </c>
      <c r="U85" s="54">
        <f t="shared" si="1"/>
        <v>0</v>
      </c>
    </row>
    <row r="86" spans="1:21" x14ac:dyDescent="0.25">
      <c r="A86" s="53"/>
      <c r="B86" s="47">
        <f>'DAY11'!H86</f>
        <v>263.8</v>
      </c>
      <c r="C86" s="48">
        <v>0</v>
      </c>
      <c r="D86" s="49">
        <v>0</v>
      </c>
      <c r="E86" s="50">
        <v>0</v>
      </c>
      <c r="F86" s="47">
        <v>0</v>
      </c>
      <c r="G86" s="209">
        <v>0</v>
      </c>
      <c r="H86" s="49">
        <f>+(Table114[[#This Row],[OPENING ]]+Table114[[#This Row],[RECEIPTS]]+Table114[[#This Row],[RETURNS]])-(Table114[[#This Row],[EXCHANGED]]+Table114[[#This Row],[SALES]]+Table114[[#This Row],[ISSUES]])</f>
        <v>263.8</v>
      </c>
      <c r="I86" s="48"/>
      <c r="J86" s="51">
        <f t="shared" si="0"/>
        <v>-263.8</v>
      </c>
      <c r="K86" s="48">
        <f>+'DAY11'!K86+'DAY12'!C86</f>
        <v>0</v>
      </c>
      <c r="L86" s="49">
        <f>+'DAY11'!L86+'DAY12'!D86</f>
        <v>0</v>
      </c>
      <c r="M86" s="50">
        <f>+'DAY11'!M86+'DAY12'!E86</f>
        <v>0</v>
      </c>
      <c r="N86" s="47">
        <f>+'DAY11'!N86+'DAY12'!F86</f>
        <v>0</v>
      </c>
      <c r="O86" s="209">
        <f>+'DAY11'!O86+'DAY12'!G86</f>
        <v>0</v>
      </c>
      <c r="P86" s="48">
        <f t="shared" si="35"/>
        <v>0</v>
      </c>
      <c r="Q86" s="49">
        <f t="shared" si="36"/>
        <v>0</v>
      </c>
      <c r="R86" s="50">
        <f t="shared" si="37"/>
        <v>0</v>
      </c>
      <c r="S86" s="47">
        <f t="shared" si="38"/>
        <v>0</v>
      </c>
      <c r="T86" s="209">
        <f t="shared" si="39"/>
        <v>0</v>
      </c>
      <c r="U86" s="54">
        <f t="shared" si="1"/>
        <v>0</v>
      </c>
    </row>
    <row r="87" spans="1:21" x14ac:dyDescent="0.25">
      <c r="A87" s="53"/>
      <c r="B87" s="47">
        <f>'DAY11'!H87</f>
        <v>0</v>
      </c>
      <c r="C87" s="48">
        <v>0</v>
      </c>
      <c r="D87" s="49">
        <v>0</v>
      </c>
      <c r="E87" s="50">
        <v>0</v>
      </c>
      <c r="F87" s="47">
        <v>0</v>
      </c>
      <c r="G87" s="209">
        <v>0</v>
      </c>
      <c r="H87" s="49">
        <f>+(Table114[[#This Row],[OPENING ]]+Table114[[#This Row],[RECEIPTS]]+Table114[[#This Row],[RETURNS]])-(Table114[[#This Row],[EXCHANGED]]+Table114[[#This Row],[SALES]]+Table114[[#This Row],[ISSUES]])</f>
        <v>0</v>
      </c>
      <c r="I87" s="48"/>
      <c r="J87" s="51">
        <f t="shared" si="0"/>
        <v>0</v>
      </c>
      <c r="K87" s="48">
        <f>+'DAY11'!K87+'DAY12'!C87</f>
        <v>0</v>
      </c>
      <c r="L87" s="49">
        <f>+'DAY11'!L87+'DAY12'!D87</f>
        <v>0</v>
      </c>
      <c r="M87" s="50">
        <f>+'DAY11'!M87+'DAY12'!E87</f>
        <v>0</v>
      </c>
      <c r="N87" s="47">
        <f>+'DAY11'!N87+'DAY12'!F87</f>
        <v>0</v>
      </c>
      <c r="O87" s="209">
        <f>+'DAY11'!O87+'DAY12'!G87</f>
        <v>0</v>
      </c>
      <c r="P87" s="48">
        <f t="shared" si="35"/>
        <v>0</v>
      </c>
      <c r="Q87" s="49">
        <f t="shared" si="36"/>
        <v>0</v>
      </c>
      <c r="R87" s="50">
        <f t="shared" si="37"/>
        <v>0</v>
      </c>
      <c r="S87" s="47">
        <f t="shared" si="38"/>
        <v>0</v>
      </c>
      <c r="T87" s="209">
        <f t="shared" si="39"/>
        <v>0</v>
      </c>
      <c r="U87" s="54">
        <f t="shared" si="1"/>
        <v>0</v>
      </c>
    </row>
    <row r="88" spans="1:21" x14ac:dyDescent="0.25">
      <c r="A88" s="53"/>
      <c r="B88" s="47">
        <f>'DAY11'!H88</f>
        <v>0</v>
      </c>
      <c r="C88" s="48">
        <v>0</v>
      </c>
      <c r="D88" s="49">
        <v>0</v>
      </c>
      <c r="E88" s="50">
        <v>0</v>
      </c>
      <c r="F88" s="47">
        <v>0</v>
      </c>
      <c r="G88" s="209">
        <v>0</v>
      </c>
      <c r="H88" s="49">
        <f>+(Table114[[#This Row],[OPENING ]]+Table114[[#This Row],[RECEIPTS]]+Table114[[#This Row],[RETURNS]])-(Table114[[#This Row],[EXCHANGED]]+Table114[[#This Row],[SALES]]+Table114[[#This Row],[ISSUES]])</f>
        <v>0</v>
      </c>
      <c r="I88" s="48"/>
      <c r="J88" s="51">
        <f t="shared" ref="J88:J95" si="40">+I88-H88</f>
        <v>0</v>
      </c>
      <c r="K88" s="48">
        <f>+'DAY11'!K88+'DAY12'!C88</f>
        <v>0</v>
      </c>
      <c r="L88" s="49">
        <f>+'DAY11'!L88+'DAY12'!D88</f>
        <v>0</v>
      </c>
      <c r="M88" s="50">
        <f>+'DAY11'!M88+'DAY12'!E88</f>
        <v>0</v>
      </c>
      <c r="N88" s="47">
        <f>+'DAY11'!N88+'DAY12'!F88</f>
        <v>0</v>
      </c>
      <c r="O88" s="209">
        <f>+'DAY11'!O88+'DAY12'!G88</f>
        <v>0</v>
      </c>
      <c r="P88" s="48">
        <f t="shared" ref="P88:P95" si="41">+K88/12</f>
        <v>0</v>
      </c>
      <c r="Q88" s="49">
        <f t="shared" ref="Q88:Q95" si="42">+L88/12</f>
        <v>0</v>
      </c>
      <c r="R88" s="50">
        <f t="shared" ref="R88:R95" si="43">+M88/12</f>
        <v>0</v>
      </c>
      <c r="S88" s="47">
        <f t="shared" ref="S88:S95" si="44">+N88/12</f>
        <v>0</v>
      </c>
      <c r="T88" s="209">
        <f t="shared" ref="T88:T95" si="45">+O88/12</f>
        <v>0</v>
      </c>
      <c r="U88" s="54">
        <f t="shared" ref="U88:U95" si="46">IFERROR(+H88/(P88+Q88+R88+S88+T88),0)</f>
        <v>0</v>
      </c>
    </row>
    <row r="89" spans="1:21" x14ac:dyDescent="0.25">
      <c r="A89" s="53"/>
      <c r="B89" s="47">
        <f>'DAY11'!H89</f>
        <v>0</v>
      </c>
      <c r="C89" s="48">
        <v>0</v>
      </c>
      <c r="D89" s="49">
        <v>0</v>
      </c>
      <c r="E89" s="50">
        <v>0</v>
      </c>
      <c r="F89" s="47">
        <v>0</v>
      </c>
      <c r="G89" s="209">
        <v>0</v>
      </c>
      <c r="H89" s="49">
        <f>+(Table114[[#This Row],[OPENING ]]+Table114[[#This Row],[RECEIPTS]]+Table114[[#This Row],[RETURNS]])-(Table114[[#This Row],[EXCHANGED]]+Table114[[#This Row],[SALES]]+Table114[[#This Row],[ISSUES]])</f>
        <v>0</v>
      </c>
      <c r="I89" s="48"/>
      <c r="J89" s="51">
        <f t="shared" si="40"/>
        <v>0</v>
      </c>
      <c r="K89" s="48">
        <f>+'DAY11'!K89+'DAY12'!C89</f>
        <v>0</v>
      </c>
      <c r="L89" s="49">
        <f>+'DAY11'!L89+'DAY12'!D89</f>
        <v>0</v>
      </c>
      <c r="M89" s="50">
        <f>+'DAY11'!M89+'DAY12'!E89</f>
        <v>0</v>
      </c>
      <c r="N89" s="47">
        <f>+'DAY11'!N89+'DAY12'!F89</f>
        <v>0</v>
      </c>
      <c r="O89" s="209">
        <f>+'DAY11'!O89+'DAY12'!G89</f>
        <v>0</v>
      </c>
      <c r="P89" s="48">
        <f t="shared" si="41"/>
        <v>0</v>
      </c>
      <c r="Q89" s="49">
        <f t="shared" si="42"/>
        <v>0</v>
      </c>
      <c r="R89" s="50">
        <f t="shared" si="43"/>
        <v>0</v>
      </c>
      <c r="S89" s="47">
        <f t="shared" si="44"/>
        <v>0</v>
      </c>
      <c r="T89" s="209">
        <f t="shared" si="45"/>
        <v>0</v>
      </c>
      <c r="U89" s="54">
        <f t="shared" si="46"/>
        <v>0</v>
      </c>
    </row>
    <row r="90" spans="1:21" x14ac:dyDescent="0.25">
      <c r="A90" s="53"/>
      <c r="B90" s="47">
        <f>'DAY11'!H90</f>
        <v>0</v>
      </c>
      <c r="C90" s="48">
        <v>0</v>
      </c>
      <c r="D90" s="49">
        <v>0</v>
      </c>
      <c r="E90" s="50">
        <v>0</v>
      </c>
      <c r="F90" s="47">
        <v>0</v>
      </c>
      <c r="G90" s="209">
        <v>0</v>
      </c>
      <c r="H90" s="49">
        <f>+(Table114[[#This Row],[OPENING ]]+Table114[[#This Row],[RECEIPTS]]+Table114[[#This Row],[RETURNS]])-(Table114[[#This Row],[EXCHANGED]]+Table114[[#This Row],[SALES]]+Table114[[#This Row],[ISSUES]])</f>
        <v>0</v>
      </c>
      <c r="I90" s="48"/>
      <c r="J90" s="51">
        <f t="shared" si="40"/>
        <v>0</v>
      </c>
      <c r="K90" s="48">
        <f>+'DAY11'!K90+'DAY12'!C90</f>
        <v>0</v>
      </c>
      <c r="L90" s="49">
        <f>+'DAY11'!L90+'DAY12'!D90</f>
        <v>0</v>
      </c>
      <c r="M90" s="50">
        <f>+'DAY11'!M90+'DAY12'!E90</f>
        <v>0</v>
      </c>
      <c r="N90" s="47">
        <f>+'DAY11'!N90+'DAY12'!F90</f>
        <v>0</v>
      </c>
      <c r="O90" s="209">
        <f>+'DAY11'!O90+'DAY12'!G90</f>
        <v>0</v>
      </c>
      <c r="P90" s="48">
        <f t="shared" si="41"/>
        <v>0</v>
      </c>
      <c r="Q90" s="49">
        <f t="shared" si="42"/>
        <v>0</v>
      </c>
      <c r="R90" s="50">
        <f t="shared" si="43"/>
        <v>0</v>
      </c>
      <c r="S90" s="47">
        <f t="shared" si="44"/>
        <v>0</v>
      </c>
      <c r="T90" s="209">
        <f t="shared" si="45"/>
        <v>0</v>
      </c>
      <c r="U90" s="54">
        <f t="shared" si="46"/>
        <v>0</v>
      </c>
    </row>
    <row r="91" spans="1:21" x14ac:dyDescent="0.25">
      <c r="A91" s="53"/>
      <c r="B91" s="47">
        <f>'DAY11'!H91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209">
        <v>0</v>
      </c>
      <c r="H91" s="49">
        <f>+(Table114[[#This Row],[OPENING ]]+Table114[[#This Row],[RECEIPTS]]+Table114[[#This Row],[RETURNS]])-(Table114[[#This Row],[EXCHANGED]]+Table114[[#This Row],[SALES]]+Table114[[#This Row],[ISSUES]])</f>
        <v>551.20000000000005</v>
      </c>
      <c r="I91" s="48"/>
      <c r="J91" s="51">
        <f t="shared" si="40"/>
        <v>-551.20000000000005</v>
      </c>
      <c r="K91" s="48">
        <f>+'DAY11'!K91+'DAY12'!C91</f>
        <v>0</v>
      </c>
      <c r="L91" s="49">
        <f>+'DAY11'!L91+'DAY12'!D91</f>
        <v>0</v>
      </c>
      <c r="M91" s="50">
        <f>+'DAY11'!M91+'DAY12'!E91</f>
        <v>0</v>
      </c>
      <c r="N91" s="47">
        <f>+'DAY11'!N91+'DAY12'!F91</f>
        <v>0</v>
      </c>
      <c r="O91" s="209">
        <f>+'DAY11'!O91+'DAY12'!G91</f>
        <v>0</v>
      </c>
      <c r="P91" s="48">
        <f t="shared" si="41"/>
        <v>0</v>
      </c>
      <c r="Q91" s="49">
        <f t="shared" si="42"/>
        <v>0</v>
      </c>
      <c r="R91" s="50">
        <f t="shared" si="43"/>
        <v>0</v>
      </c>
      <c r="S91" s="47">
        <f t="shared" si="44"/>
        <v>0</v>
      </c>
      <c r="T91" s="209">
        <f t="shared" si="45"/>
        <v>0</v>
      </c>
      <c r="U91" s="54">
        <f t="shared" si="46"/>
        <v>0</v>
      </c>
    </row>
    <row r="92" spans="1:21" x14ac:dyDescent="0.25">
      <c r="A92" s="53"/>
      <c r="B92" s="47">
        <f>'DAY11'!H92</f>
        <v>200.8</v>
      </c>
      <c r="C92" s="48">
        <v>0</v>
      </c>
      <c r="D92" s="49">
        <v>0</v>
      </c>
      <c r="E92" s="50">
        <v>0</v>
      </c>
      <c r="F92" s="47">
        <v>0</v>
      </c>
      <c r="G92" s="209">
        <v>0</v>
      </c>
      <c r="H92" s="49">
        <f>+(Table114[[#This Row],[OPENING ]]+Table114[[#This Row],[RECEIPTS]]+Table114[[#This Row],[RETURNS]])-(Table114[[#This Row],[EXCHANGED]]+Table114[[#This Row],[SALES]]+Table114[[#This Row],[ISSUES]])</f>
        <v>200.8</v>
      </c>
      <c r="I92" s="48"/>
      <c r="J92" s="51">
        <f t="shared" si="40"/>
        <v>-200.8</v>
      </c>
      <c r="K92" s="48">
        <f>+'DAY11'!K92+'DAY12'!C92</f>
        <v>0</v>
      </c>
      <c r="L92" s="49">
        <f>+'DAY11'!L92+'DAY12'!D92</f>
        <v>0</v>
      </c>
      <c r="M92" s="50">
        <f>+'DAY11'!M92+'DAY12'!E92</f>
        <v>0</v>
      </c>
      <c r="N92" s="47">
        <f>+'DAY11'!N92+'DAY12'!F92</f>
        <v>0</v>
      </c>
      <c r="O92" s="209">
        <f>+'DAY11'!O92+'DAY12'!G92</f>
        <v>0</v>
      </c>
      <c r="P92" s="48">
        <f t="shared" si="41"/>
        <v>0</v>
      </c>
      <c r="Q92" s="49">
        <f t="shared" si="42"/>
        <v>0</v>
      </c>
      <c r="R92" s="50">
        <f t="shared" si="43"/>
        <v>0</v>
      </c>
      <c r="S92" s="47">
        <f t="shared" si="44"/>
        <v>0</v>
      </c>
      <c r="T92" s="209">
        <f t="shared" si="45"/>
        <v>0</v>
      </c>
      <c r="U92" s="54">
        <f t="shared" si="46"/>
        <v>0</v>
      </c>
    </row>
    <row r="93" spans="1:21" x14ac:dyDescent="0.25">
      <c r="A93" s="53"/>
      <c r="B93" s="47">
        <f>'DAY11'!H93</f>
        <v>0</v>
      </c>
      <c r="C93" s="48">
        <v>0</v>
      </c>
      <c r="D93" s="49">
        <v>0</v>
      </c>
      <c r="E93" s="50">
        <v>0</v>
      </c>
      <c r="F93" s="47">
        <v>0</v>
      </c>
      <c r="G93" s="209">
        <v>0</v>
      </c>
      <c r="H93" s="49">
        <f>+(Table114[[#This Row],[OPENING ]]+Table114[[#This Row],[RECEIPTS]]+Table114[[#This Row],[RETURNS]])-(Table114[[#This Row],[EXCHANGED]]+Table114[[#This Row],[SALES]]+Table114[[#This Row],[ISSUES]])</f>
        <v>0</v>
      </c>
      <c r="I93" s="48"/>
      <c r="J93" s="51">
        <f t="shared" si="40"/>
        <v>0</v>
      </c>
      <c r="K93" s="48">
        <f>+'DAY11'!K93+'DAY12'!C93</f>
        <v>0</v>
      </c>
      <c r="L93" s="49">
        <f>+'DAY11'!L93+'DAY12'!D93</f>
        <v>138</v>
      </c>
      <c r="M93" s="50">
        <f>+'DAY11'!M93+'DAY12'!E93</f>
        <v>0</v>
      </c>
      <c r="N93" s="47">
        <f>+'DAY11'!N93+'DAY12'!F93</f>
        <v>0</v>
      </c>
      <c r="O93" s="209">
        <f>+'DAY11'!O93+'DAY12'!G93</f>
        <v>851.44</v>
      </c>
      <c r="P93" s="48">
        <f t="shared" si="41"/>
        <v>0</v>
      </c>
      <c r="Q93" s="49">
        <f t="shared" si="42"/>
        <v>11.5</v>
      </c>
      <c r="R93" s="50">
        <f t="shared" si="43"/>
        <v>0</v>
      </c>
      <c r="S93" s="47">
        <f t="shared" si="44"/>
        <v>0</v>
      </c>
      <c r="T93" s="209">
        <f t="shared" si="45"/>
        <v>70.953333333333333</v>
      </c>
      <c r="U93" s="54">
        <f t="shared" si="46"/>
        <v>0</v>
      </c>
    </row>
    <row r="94" spans="1:21" x14ac:dyDescent="0.25">
      <c r="A94" s="53"/>
      <c r="B94" s="47">
        <f>'DAY11'!H94</f>
        <v>0</v>
      </c>
      <c r="C94" s="48">
        <v>0</v>
      </c>
      <c r="D94" s="49">
        <v>0</v>
      </c>
      <c r="E94" s="50">
        <v>0</v>
      </c>
      <c r="F94" s="47">
        <v>0</v>
      </c>
      <c r="G94" s="209">
        <v>0</v>
      </c>
      <c r="H94" s="49">
        <f>+(Table114[[#This Row],[OPENING ]]+Table114[[#This Row],[RECEIPTS]]+Table114[[#This Row],[RETURNS]])-(Table114[[#This Row],[EXCHANGED]]+Table114[[#This Row],[SALES]]+Table114[[#This Row],[ISSUES]])</f>
        <v>0</v>
      </c>
      <c r="I94" s="48"/>
      <c r="J94" s="51">
        <f t="shared" si="40"/>
        <v>0</v>
      </c>
      <c r="K94" s="48">
        <f>+'DAY11'!K94+'DAY12'!C94</f>
        <v>0</v>
      </c>
      <c r="L94" s="49">
        <f>+'DAY11'!L94+'DAY12'!D94</f>
        <v>0</v>
      </c>
      <c r="M94" s="50">
        <f>+'DAY11'!M94+'DAY12'!E94</f>
        <v>0</v>
      </c>
      <c r="N94" s="47">
        <f>+'DAY11'!N94+'DAY12'!F94</f>
        <v>0</v>
      </c>
      <c r="O94" s="209">
        <f>+'DAY11'!O94+'DAY12'!G94</f>
        <v>0</v>
      </c>
      <c r="P94" s="48">
        <f t="shared" si="41"/>
        <v>0</v>
      </c>
      <c r="Q94" s="49">
        <f t="shared" si="42"/>
        <v>0</v>
      </c>
      <c r="R94" s="50">
        <f t="shared" si="43"/>
        <v>0</v>
      </c>
      <c r="S94" s="47">
        <f t="shared" si="44"/>
        <v>0</v>
      </c>
      <c r="T94" s="209">
        <f t="shared" si="45"/>
        <v>0</v>
      </c>
      <c r="U94" s="54">
        <f t="shared" si="46"/>
        <v>0</v>
      </c>
    </row>
    <row r="95" spans="1:21" x14ac:dyDescent="0.25">
      <c r="A95" s="53"/>
      <c r="B95" s="47">
        <f>'DAY11'!H95</f>
        <v>0</v>
      </c>
      <c r="C95" s="48">
        <v>0</v>
      </c>
      <c r="D95" s="49">
        <v>0</v>
      </c>
      <c r="E95" s="50">
        <v>0</v>
      </c>
      <c r="F95" s="47">
        <v>0</v>
      </c>
      <c r="G95" s="209">
        <v>0</v>
      </c>
      <c r="H95" s="49">
        <f>+(Table114[[#This Row],[OPENING ]]+Table114[[#This Row],[RECEIPTS]]+Table114[[#This Row],[RETURNS]])-(Table114[[#This Row],[EXCHANGED]]+Table114[[#This Row],[SALES]]+Table114[[#This Row],[ISSUES]])</f>
        <v>0</v>
      </c>
      <c r="I95" s="48"/>
      <c r="J95" s="51">
        <f t="shared" si="40"/>
        <v>0</v>
      </c>
      <c r="K95" s="48">
        <f>+'DAY11'!K95+'DAY12'!C95</f>
        <v>0</v>
      </c>
      <c r="L95" s="49">
        <f>+'DAY11'!L95+'DAY12'!D95</f>
        <v>0</v>
      </c>
      <c r="M95" s="50">
        <f>+'DAY11'!M95+'DAY12'!E95</f>
        <v>0</v>
      </c>
      <c r="N95" s="47">
        <f>+'DAY11'!N95+'DAY12'!F95</f>
        <v>0</v>
      </c>
      <c r="O95" s="209">
        <f>+'DAY11'!O95+'DAY12'!G95</f>
        <v>0</v>
      </c>
      <c r="P95" s="48">
        <f t="shared" si="41"/>
        <v>0</v>
      </c>
      <c r="Q95" s="49">
        <f t="shared" si="42"/>
        <v>0</v>
      </c>
      <c r="R95" s="50">
        <f t="shared" si="43"/>
        <v>0</v>
      </c>
      <c r="S95" s="47">
        <f t="shared" si="44"/>
        <v>0</v>
      </c>
      <c r="T95" s="209">
        <f t="shared" si="45"/>
        <v>0</v>
      </c>
      <c r="U95" s="54">
        <f t="shared" si="46"/>
        <v>0</v>
      </c>
    </row>
    <row r="96" spans="1:21" x14ac:dyDescent="0.25">
      <c r="A96" s="53"/>
      <c r="B96" s="47">
        <f>'DAY11'!H96</f>
        <v>0</v>
      </c>
      <c r="C96" s="48">
        <v>0</v>
      </c>
      <c r="D96" s="49">
        <v>0</v>
      </c>
      <c r="E96" s="50">
        <v>0</v>
      </c>
      <c r="F96" s="47">
        <v>0</v>
      </c>
      <c r="G96" s="209">
        <v>0</v>
      </c>
      <c r="H96" s="49">
        <f>+(Table114[[#This Row],[OPENING ]]+Table114[[#This Row],[RECEIPTS]]+Table114[[#This Row],[RETURNS]])-(Table114[[#This Row],[EXCHANGED]]+Table114[[#This Row],[SALES]]+Table114[[#This Row],[ISSUES]])</f>
        <v>0</v>
      </c>
      <c r="I96" s="48"/>
      <c r="J96" s="51">
        <f t="shared" ref="J96" si="47">+I96-H96</f>
        <v>0</v>
      </c>
      <c r="K96" s="48">
        <f>+'DAY11'!K96+'DAY12'!C96</f>
        <v>0</v>
      </c>
      <c r="L96" s="49">
        <f>+'DAY11'!L96+'DAY12'!D96</f>
        <v>0</v>
      </c>
      <c r="M96" s="50">
        <f>+'DAY11'!M96+'DAY12'!E96</f>
        <v>0</v>
      </c>
      <c r="N96" s="47">
        <f>+'DAY11'!N96+'DAY12'!F96</f>
        <v>0</v>
      </c>
      <c r="O96" s="209">
        <f>+'DAY11'!O96+'DAY12'!G96</f>
        <v>0</v>
      </c>
      <c r="P96" s="48">
        <f t="shared" ref="P96" si="48">+K96/12</f>
        <v>0</v>
      </c>
      <c r="Q96" s="49">
        <f t="shared" ref="Q96" si="49">+L96/12</f>
        <v>0</v>
      </c>
      <c r="R96" s="50">
        <f t="shared" ref="R96" si="50">+M96/12</f>
        <v>0</v>
      </c>
      <c r="S96" s="47">
        <f t="shared" ref="S96" si="51">+N96/12</f>
        <v>0</v>
      </c>
      <c r="T96" s="209">
        <f t="shared" ref="T96" si="52">+O96/12</f>
        <v>0</v>
      </c>
      <c r="U96" s="54">
        <f t="shared" ref="U96" si="53">IFERROR(+H96/(P96+Q96+R96+S96+T96),0)</f>
        <v>0</v>
      </c>
    </row>
    <row r="97" spans="1:21" x14ac:dyDescent="0.25">
      <c r="A97" s="151" t="s">
        <v>41</v>
      </c>
      <c r="B97" s="47"/>
      <c r="C97" s="48"/>
      <c r="D97" s="49"/>
      <c r="E97" s="50"/>
      <c r="F97" s="47"/>
      <c r="G97" s="209"/>
      <c r="H97" s="49"/>
      <c r="I97" s="48"/>
      <c r="J97" s="51"/>
      <c r="K97" s="48"/>
      <c r="L97" s="49"/>
      <c r="M97" s="50"/>
      <c r="N97" s="47"/>
      <c r="O97" s="209"/>
      <c r="P97" s="48"/>
      <c r="Q97" s="49"/>
      <c r="R97" s="50"/>
      <c r="S97" s="47"/>
      <c r="T97" s="209"/>
      <c r="U97" s="54"/>
    </row>
    <row r="98" spans="1:21" x14ac:dyDescent="0.25">
      <c r="A98" s="153" t="s">
        <v>40</v>
      </c>
      <c r="B98" s="47">
        <f>'DAY11'!H98</f>
        <v>0</v>
      </c>
      <c r="C98" s="48">
        <v>0</v>
      </c>
      <c r="D98" s="49">
        <v>0</v>
      </c>
      <c r="E98" s="50">
        <v>0</v>
      </c>
      <c r="F98" s="47">
        <v>0</v>
      </c>
      <c r="G98" s="209">
        <v>0</v>
      </c>
      <c r="H98" s="49">
        <f>+(Table114[[#This Row],[OPENING ]]+Table114[[#This Row],[RECEIPTS]]+Table114[[#This Row],[RETURNS]])-(Table114[[#This Row],[EXCHANGED]]+Table114[[#This Row],[SALES]]+Table114[[#This Row],[ISSUES]])</f>
        <v>0</v>
      </c>
      <c r="I98" s="48">
        <v>0</v>
      </c>
      <c r="J98" s="51">
        <f t="shared" si="0"/>
        <v>0</v>
      </c>
      <c r="K98" s="48">
        <f>+'DAY11'!K98+'DAY12'!C98</f>
        <v>0</v>
      </c>
      <c r="L98" s="49">
        <f>+'DAY11'!L98+'DAY12'!D98</f>
        <v>0</v>
      </c>
      <c r="M98" s="50">
        <f>+'DAY11'!M98+'DAY12'!E98</f>
        <v>0</v>
      </c>
      <c r="N98" s="47">
        <f>+'DAY11'!N98+'DAY12'!F98</f>
        <v>0</v>
      </c>
      <c r="O98" s="209">
        <f>+'DAY11'!O98+'DAY12'!G98</f>
        <v>0</v>
      </c>
      <c r="P98" s="48">
        <f t="shared" si="35"/>
        <v>0</v>
      </c>
      <c r="Q98" s="49">
        <f t="shared" si="36"/>
        <v>0</v>
      </c>
      <c r="R98" s="50">
        <f t="shared" si="37"/>
        <v>0</v>
      </c>
      <c r="S98" s="47">
        <f t="shared" si="38"/>
        <v>0</v>
      </c>
      <c r="T98" s="209">
        <f t="shared" si="39"/>
        <v>0</v>
      </c>
      <c r="U98" s="54">
        <f t="shared" si="1"/>
        <v>0</v>
      </c>
    </row>
    <row r="99" spans="1:21" x14ac:dyDescent="0.25">
      <c r="A99" s="152" t="s">
        <v>42</v>
      </c>
      <c r="B99" s="47">
        <f>'DAY11'!H99</f>
        <v>0</v>
      </c>
      <c r="C99" s="48">
        <v>0</v>
      </c>
      <c r="D99" s="49">
        <v>0</v>
      </c>
      <c r="E99" s="50">
        <v>0</v>
      </c>
      <c r="F99" s="47">
        <v>0</v>
      </c>
      <c r="G99" s="209">
        <v>0</v>
      </c>
      <c r="H99" s="49">
        <f>+(Table114[[#This Row],[OPENING ]]+Table114[[#This Row],[RECEIPTS]]+Table114[[#This Row],[RETURNS]])-(Table114[[#This Row],[EXCHANGED]]+Table114[[#This Row],[SALES]]+Table114[[#This Row],[ISSUES]])</f>
        <v>0</v>
      </c>
      <c r="I99" s="48">
        <v>0</v>
      </c>
      <c r="J99" s="51">
        <f t="shared" si="0"/>
        <v>0</v>
      </c>
      <c r="K99" s="48">
        <f>+'DAY11'!K99+'DAY12'!C99</f>
        <v>0</v>
      </c>
      <c r="L99" s="49">
        <f>+'DAY11'!L99+'DAY12'!D99</f>
        <v>0</v>
      </c>
      <c r="M99" s="50">
        <f>+'DAY11'!M99+'DAY12'!E99</f>
        <v>0</v>
      </c>
      <c r="N99" s="47">
        <f>+'DAY11'!N99+'DAY12'!F99</f>
        <v>0</v>
      </c>
      <c r="O99" s="209">
        <f>+'DAY11'!O99+'DAY12'!G99</f>
        <v>0</v>
      </c>
      <c r="P99" s="48">
        <f t="shared" si="35"/>
        <v>0</v>
      </c>
      <c r="Q99" s="49">
        <f t="shared" si="36"/>
        <v>0</v>
      </c>
      <c r="R99" s="50">
        <f t="shared" si="37"/>
        <v>0</v>
      </c>
      <c r="S99" s="47">
        <f t="shared" si="38"/>
        <v>0</v>
      </c>
      <c r="T99" s="209">
        <f t="shared" si="39"/>
        <v>0</v>
      </c>
      <c r="U99" s="54">
        <f t="shared" si="1"/>
        <v>0</v>
      </c>
    </row>
    <row r="100" spans="1:21" x14ac:dyDescent="0.25">
      <c r="A100" s="152" t="s">
        <v>43</v>
      </c>
      <c r="B100" s="47">
        <f>'DAY11'!H100</f>
        <v>0</v>
      </c>
      <c r="C100" s="48">
        <v>0</v>
      </c>
      <c r="D100" s="49">
        <v>0</v>
      </c>
      <c r="E100" s="50">
        <v>0</v>
      </c>
      <c r="F100" s="47">
        <v>0</v>
      </c>
      <c r="G100" s="209">
        <v>0</v>
      </c>
      <c r="H100" s="49">
        <f>+(Table114[[#This Row],[OPENING ]]+Table114[[#This Row],[RECEIPTS]]+Table114[[#This Row],[RETURNS]])-(Table114[[#This Row],[EXCHANGED]]+Table114[[#This Row],[SALES]]+Table114[[#This Row],[ISSUES]])</f>
        <v>0</v>
      </c>
      <c r="I100" s="48">
        <v>0</v>
      </c>
      <c r="J100" s="51">
        <f t="shared" si="0"/>
        <v>0</v>
      </c>
      <c r="K100" s="48">
        <f>+'DAY11'!K100+'DAY12'!C100</f>
        <v>0</v>
      </c>
      <c r="L100" s="49">
        <f>+'DAY11'!L100+'DAY12'!D100</f>
        <v>0</v>
      </c>
      <c r="M100" s="50">
        <f>+'DAY11'!M100+'DAY12'!E100</f>
        <v>0</v>
      </c>
      <c r="N100" s="47">
        <f>+'DAY11'!N100+'DAY12'!F100</f>
        <v>0</v>
      </c>
      <c r="O100" s="209">
        <f>+'DAY11'!O100+'DAY12'!G100</f>
        <v>0</v>
      </c>
      <c r="P100" s="48">
        <f t="shared" si="35"/>
        <v>0</v>
      </c>
      <c r="Q100" s="49">
        <f t="shared" si="36"/>
        <v>0</v>
      </c>
      <c r="R100" s="50">
        <f t="shared" si="37"/>
        <v>0</v>
      </c>
      <c r="S100" s="47">
        <f t="shared" si="38"/>
        <v>0</v>
      </c>
      <c r="T100" s="209">
        <f t="shared" si="39"/>
        <v>0</v>
      </c>
      <c r="U100" s="54">
        <f t="shared" si="1"/>
        <v>0</v>
      </c>
    </row>
    <row r="101" spans="1:21" x14ac:dyDescent="0.25">
      <c r="A101" s="153"/>
      <c r="B101" s="47">
        <f>'DAY11'!H101</f>
        <v>0</v>
      </c>
      <c r="C101" s="48">
        <v>0</v>
      </c>
      <c r="D101" s="49">
        <v>0</v>
      </c>
      <c r="E101" s="50">
        <v>0</v>
      </c>
      <c r="F101" s="47">
        <v>0</v>
      </c>
      <c r="G101" s="209">
        <v>0</v>
      </c>
      <c r="H101" s="49">
        <f>+(Table114[[#This Row],[OPENING ]]+Table114[[#This Row],[RECEIPTS]]+Table114[[#This Row],[RETURNS]])-(Table114[[#This Row],[EXCHANGED]]+Table114[[#This Row],[SALES]]+Table114[[#This Row],[ISSUES]])</f>
        <v>0</v>
      </c>
      <c r="I101" s="48">
        <v>0</v>
      </c>
      <c r="J101" s="76">
        <f t="shared" si="0"/>
        <v>0</v>
      </c>
      <c r="K101" s="48">
        <f>+'DAY11'!K101+'DAY12'!C101</f>
        <v>0</v>
      </c>
      <c r="L101" s="49">
        <f>+'DAY11'!L101+'DAY12'!D101</f>
        <v>0</v>
      </c>
      <c r="M101" s="50">
        <f>+'DAY11'!M101+'DAY12'!E101</f>
        <v>0</v>
      </c>
      <c r="N101" s="47">
        <f>+'DAY11'!N101+'DAY12'!F101</f>
        <v>0</v>
      </c>
      <c r="O101" s="209">
        <f>+'DAY11'!O101+'DAY12'!G101</f>
        <v>0</v>
      </c>
      <c r="P101" s="48">
        <f t="shared" si="35"/>
        <v>0</v>
      </c>
      <c r="Q101" s="49">
        <f t="shared" si="36"/>
        <v>0</v>
      </c>
      <c r="R101" s="50">
        <f t="shared" si="37"/>
        <v>0</v>
      </c>
      <c r="S101" s="47">
        <f t="shared" si="38"/>
        <v>0</v>
      </c>
      <c r="T101" s="209">
        <f t="shared" si="39"/>
        <v>0</v>
      </c>
      <c r="U101" s="92">
        <f t="shared" si="1"/>
        <v>0</v>
      </c>
    </row>
    <row r="102" spans="1:21" x14ac:dyDescent="0.25">
      <c r="A102" s="152" t="s">
        <v>87</v>
      </c>
      <c r="B102" s="47">
        <f>'DAY11'!H102</f>
        <v>1888</v>
      </c>
      <c r="C102" s="48">
        <v>0</v>
      </c>
      <c r="D102" s="49">
        <v>0</v>
      </c>
      <c r="E102" s="50">
        <v>0</v>
      </c>
      <c r="F102" s="47">
        <v>0</v>
      </c>
      <c r="G102" s="209">
        <v>0</v>
      </c>
      <c r="H102" s="49">
        <f>+(Table114[[#This Row],[OPENING ]]+Table114[[#This Row],[RECEIPTS]]+Table114[[#This Row],[RETURNS]])-(Table114[[#This Row],[EXCHANGED]]+Table114[[#This Row],[SALES]]+Table114[[#This Row],[ISSUES]])</f>
        <v>1888</v>
      </c>
      <c r="I102" s="48"/>
      <c r="J102" s="76">
        <f t="shared" ref="J102:J114" si="54">+I102-H102</f>
        <v>-1888</v>
      </c>
      <c r="K102" s="48">
        <f>+'DAY11'!K102+'DAY12'!C102</f>
        <v>0</v>
      </c>
      <c r="L102" s="49">
        <f>+'DAY11'!L102+'DAY12'!D102</f>
        <v>138</v>
      </c>
      <c r="M102" s="50">
        <f>+'DAY11'!M102+'DAY12'!E102</f>
        <v>0</v>
      </c>
      <c r="N102" s="47">
        <f>+'DAY11'!N102+'DAY12'!F102</f>
        <v>0</v>
      </c>
      <c r="O102" s="209">
        <f>+'DAY11'!O102+'DAY12'!G102</f>
        <v>1318.44</v>
      </c>
      <c r="P102" s="48">
        <f t="shared" ref="P102:P114" si="55">+K102/12</f>
        <v>0</v>
      </c>
      <c r="Q102" s="49">
        <f t="shared" ref="Q102:Q114" si="56">+L102/12</f>
        <v>11.5</v>
      </c>
      <c r="R102" s="50">
        <f t="shared" ref="R102:R114" si="57">+M102/12</f>
        <v>0</v>
      </c>
      <c r="S102" s="47">
        <f t="shared" ref="S102:S114" si="58">+N102/12</f>
        <v>0</v>
      </c>
      <c r="T102" s="209">
        <f t="shared" ref="T102:T114" si="59">+O102/12</f>
        <v>109.87</v>
      </c>
      <c r="U102" s="92">
        <f t="shared" ref="U102:U114" si="60">IFERROR(+H102/(P102+Q102+R102+S102+T102),0)</f>
        <v>15.555738650407843</v>
      </c>
    </row>
    <row r="103" spans="1:21" x14ac:dyDescent="0.25">
      <c r="A103" s="152" t="s">
        <v>88</v>
      </c>
      <c r="B103" s="47">
        <f>'DAY11'!H103</f>
        <v>0</v>
      </c>
      <c r="C103" s="48">
        <v>0</v>
      </c>
      <c r="D103" s="49">
        <v>0</v>
      </c>
      <c r="E103" s="50">
        <v>0</v>
      </c>
      <c r="F103" s="47">
        <v>0</v>
      </c>
      <c r="G103" s="209">
        <v>0</v>
      </c>
      <c r="H103" s="49">
        <f>+(Table114[[#This Row],[OPENING ]]+Table114[[#This Row],[RECEIPTS]]+Table114[[#This Row],[RETURNS]])-(Table114[[#This Row],[EXCHANGED]]+Table114[[#This Row],[SALES]]+Table114[[#This Row],[ISSUES]])</f>
        <v>0</v>
      </c>
      <c r="I103" s="48"/>
      <c r="J103" s="76">
        <f t="shared" si="54"/>
        <v>0</v>
      </c>
      <c r="K103" s="48">
        <f>+'DAY11'!K103+'DAY12'!C103</f>
        <v>0</v>
      </c>
      <c r="L103" s="49">
        <f>+'DAY11'!L103+'DAY12'!D103</f>
        <v>0</v>
      </c>
      <c r="M103" s="50">
        <f>+'DAY11'!M103+'DAY12'!E103</f>
        <v>0</v>
      </c>
      <c r="N103" s="47">
        <f>+'DAY11'!N103+'DAY12'!F103</f>
        <v>0</v>
      </c>
      <c r="O103" s="209">
        <f>+'DAY11'!O103+'DAY12'!G103</f>
        <v>0</v>
      </c>
      <c r="P103" s="48">
        <f t="shared" si="55"/>
        <v>0</v>
      </c>
      <c r="Q103" s="49">
        <f t="shared" si="56"/>
        <v>0</v>
      </c>
      <c r="R103" s="50">
        <f t="shared" si="57"/>
        <v>0</v>
      </c>
      <c r="S103" s="47">
        <f t="shared" si="58"/>
        <v>0</v>
      </c>
      <c r="T103" s="209">
        <f t="shared" si="59"/>
        <v>0</v>
      </c>
      <c r="U103" s="92">
        <f t="shared" si="60"/>
        <v>0</v>
      </c>
    </row>
    <row r="104" spans="1:21" x14ac:dyDescent="0.25">
      <c r="A104" s="152" t="s">
        <v>95</v>
      </c>
      <c r="B104" s="47">
        <f>'DAY11'!H104</f>
        <v>695.3</v>
      </c>
      <c r="C104" s="48">
        <v>0</v>
      </c>
      <c r="D104" s="49">
        <v>0</v>
      </c>
      <c r="E104" s="50">
        <v>0</v>
      </c>
      <c r="F104" s="47">
        <v>0</v>
      </c>
      <c r="G104" s="209">
        <v>0</v>
      </c>
      <c r="H104" s="49">
        <f>+(Table114[[#This Row],[OPENING ]]+Table114[[#This Row],[RECEIPTS]]+Table114[[#This Row],[RETURNS]])-(Table114[[#This Row],[EXCHANGED]]+Table114[[#This Row],[SALES]]+Table114[[#This Row],[ISSUES]])</f>
        <v>695.3</v>
      </c>
      <c r="I104" s="48"/>
      <c r="J104" s="76">
        <f t="shared" si="54"/>
        <v>-695.3</v>
      </c>
      <c r="K104" s="48">
        <f>+'DAY11'!K104+'DAY12'!C104</f>
        <v>0</v>
      </c>
      <c r="L104" s="49">
        <f>+'DAY11'!L104+'DAY12'!D104</f>
        <v>0</v>
      </c>
      <c r="M104" s="50">
        <f>+'DAY11'!M104+'DAY12'!E104</f>
        <v>0</v>
      </c>
      <c r="N104" s="47">
        <f>+'DAY11'!N104+'DAY12'!F104</f>
        <v>0</v>
      </c>
      <c r="O104" s="209">
        <f>+'DAY11'!O104+'DAY12'!G104</f>
        <v>0</v>
      </c>
      <c r="P104" s="48">
        <f t="shared" si="55"/>
        <v>0</v>
      </c>
      <c r="Q104" s="49">
        <f t="shared" si="56"/>
        <v>0</v>
      </c>
      <c r="R104" s="50">
        <f t="shared" si="57"/>
        <v>0</v>
      </c>
      <c r="S104" s="47">
        <f t="shared" si="58"/>
        <v>0</v>
      </c>
      <c r="T104" s="209">
        <f t="shared" si="59"/>
        <v>0</v>
      </c>
      <c r="U104" s="92">
        <f t="shared" si="60"/>
        <v>0</v>
      </c>
    </row>
    <row r="105" spans="1:21" x14ac:dyDescent="0.25">
      <c r="A105" s="152" t="s">
        <v>132</v>
      </c>
      <c r="B105" s="47">
        <f>'DAY11'!H105</f>
        <v>0</v>
      </c>
      <c r="C105" s="48">
        <v>0</v>
      </c>
      <c r="D105" s="49">
        <v>0</v>
      </c>
      <c r="E105" s="50">
        <v>0</v>
      </c>
      <c r="F105" s="47">
        <v>0</v>
      </c>
      <c r="G105" s="209">
        <v>0</v>
      </c>
      <c r="H105" s="49">
        <f>+(Table114[[#This Row],[OPENING ]]+Table114[[#This Row],[RECEIPTS]]+Table114[[#This Row],[RETURNS]])-(Table114[[#This Row],[EXCHANGED]]+Table114[[#This Row],[SALES]]+Table114[[#This Row],[ISSUES]])</f>
        <v>0</v>
      </c>
      <c r="I105" s="48"/>
      <c r="J105" s="76">
        <f t="shared" si="54"/>
        <v>0</v>
      </c>
      <c r="K105" s="48">
        <f>+'DAY11'!K105+'DAY12'!C105</f>
        <v>0</v>
      </c>
      <c r="L105" s="49">
        <f>+'DAY11'!L105+'DAY12'!D105</f>
        <v>0</v>
      </c>
      <c r="M105" s="50">
        <f>+'DAY11'!M105+'DAY12'!E105</f>
        <v>0</v>
      </c>
      <c r="N105" s="47">
        <f>+'DAY11'!N105+'DAY12'!F105</f>
        <v>0</v>
      </c>
      <c r="O105" s="209">
        <f>+'DAY11'!O105+'DAY12'!G105</f>
        <v>0</v>
      </c>
      <c r="P105" s="48">
        <f t="shared" si="55"/>
        <v>0</v>
      </c>
      <c r="Q105" s="49">
        <f t="shared" si="56"/>
        <v>0</v>
      </c>
      <c r="R105" s="50">
        <f t="shared" si="57"/>
        <v>0</v>
      </c>
      <c r="S105" s="47">
        <f t="shared" si="58"/>
        <v>0</v>
      </c>
      <c r="T105" s="209">
        <f t="shared" si="59"/>
        <v>0</v>
      </c>
      <c r="U105" s="92">
        <f t="shared" si="60"/>
        <v>0</v>
      </c>
    </row>
    <row r="106" spans="1:21" x14ac:dyDescent="0.25">
      <c r="A106" s="152" t="s">
        <v>124</v>
      </c>
      <c r="B106" s="47">
        <f>'DAY11'!H106</f>
        <v>31</v>
      </c>
      <c r="C106" s="48">
        <v>0</v>
      </c>
      <c r="D106" s="49">
        <v>0</v>
      </c>
      <c r="E106" s="50">
        <v>0</v>
      </c>
      <c r="F106" s="47">
        <v>0</v>
      </c>
      <c r="G106" s="209">
        <v>0</v>
      </c>
      <c r="H106" s="49">
        <f>+(Table114[[#This Row],[OPENING ]]+Table114[[#This Row],[RECEIPTS]]+Table114[[#This Row],[RETURNS]])-(Table114[[#This Row],[EXCHANGED]]+Table114[[#This Row],[SALES]]+Table114[[#This Row],[ISSUES]])</f>
        <v>31</v>
      </c>
      <c r="I106" s="48"/>
      <c r="J106" s="76">
        <f t="shared" si="54"/>
        <v>-31</v>
      </c>
      <c r="K106" s="48">
        <f>+'DAY11'!K106+'DAY12'!C106</f>
        <v>0</v>
      </c>
      <c r="L106" s="49">
        <f>+'DAY11'!L106+'DAY12'!D106</f>
        <v>0</v>
      </c>
      <c r="M106" s="50">
        <f>+'DAY11'!M106+'DAY12'!E106</f>
        <v>0</v>
      </c>
      <c r="N106" s="47">
        <f>+'DAY11'!N106+'DAY12'!F106</f>
        <v>0</v>
      </c>
      <c r="O106" s="209">
        <f>+'DAY11'!O106+'DAY12'!G106</f>
        <v>0</v>
      </c>
      <c r="P106" s="48">
        <f t="shared" si="55"/>
        <v>0</v>
      </c>
      <c r="Q106" s="49">
        <f t="shared" si="56"/>
        <v>0</v>
      </c>
      <c r="R106" s="50">
        <f t="shared" si="57"/>
        <v>0</v>
      </c>
      <c r="S106" s="47">
        <f t="shared" si="58"/>
        <v>0</v>
      </c>
      <c r="T106" s="209">
        <f t="shared" si="59"/>
        <v>0</v>
      </c>
      <c r="U106" s="92">
        <f t="shared" si="60"/>
        <v>0</v>
      </c>
    </row>
    <row r="107" spans="1:21" ht="15.75" x14ac:dyDescent="0.3">
      <c r="A107" s="311" t="s">
        <v>89</v>
      </c>
      <c r="B107" s="47">
        <f>'DAY11'!H107</f>
        <v>0</v>
      </c>
      <c r="C107" s="48">
        <v>0</v>
      </c>
      <c r="D107" s="49">
        <v>0</v>
      </c>
      <c r="E107" s="50">
        <v>0</v>
      </c>
      <c r="F107" s="47">
        <v>0</v>
      </c>
      <c r="G107" s="209">
        <v>0</v>
      </c>
      <c r="H107" s="49">
        <f>+(Table114[[#This Row],[OPENING ]]+Table114[[#This Row],[RECEIPTS]]+Table114[[#This Row],[RETURNS]])-(Table114[[#This Row],[EXCHANGED]]+Table114[[#This Row],[SALES]]+Table114[[#This Row],[ISSUES]])</f>
        <v>0</v>
      </c>
      <c r="I107" s="48"/>
      <c r="J107" s="76">
        <f t="shared" si="54"/>
        <v>0</v>
      </c>
      <c r="K107" s="48">
        <f>+'DAY11'!K107+'DAY12'!C107</f>
        <v>0</v>
      </c>
      <c r="L107" s="49">
        <f>+'DAY11'!L107+'DAY12'!D107</f>
        <v>0</v>
      </c>
      <c r="M107" s="50">
        <f>+'DAY11'!M107+'DAY12'!E107</f>
        <v>0</v>
      </c>
      <c r="N107" s="47">
        <f>+'DAY11'!N107+'DAY12'!F107</f>
        <v>0</v>
      </c>
      <c r="O107" s="209">
        <f>+'DAY11'!O107+'DAY12'!G107</f>
        <v>0</v>
      </c>
      <c r="P107" s="48">
        <f t="shared" si="55"/>
        <v>0</v>
      </c>
      <c r="Q107" s="49">
        <f t="shared" si="56"/>
        <v>0</v>
      </c>
      <c r="R107" s="50">
        <f t="shared" si="57"/>
        <v>0</v>
      </c>
      <c r="S107" s="47">
        <f t="shared" si="58"/>
        <v>0</v>
      </c>
      <c r="T107" s="209">
        <f t="shared" si="59"/>
        <v>0</v>
      </c>
      <c r="U107" s="92">
        <f t="shared" si="60"/>
        <v>0</v>
      </c>
    </row>
    <row r="108" spans="1:21" x14ac:dyDescent="0.25">
      <c r="A108" s="193" t="s">
        <v>90</v>
      </c>
      <c r="B108" s="47">
        <f>'DAY11'!H108</f>
        <v>57</v>
      </c>
      <c r="C108" s="48">
        <v>0</v>
      </c>
      <c r="D108" s="49">
        <v>0</v>
      </c>
      <c r="E108" s="50">
        <v>0</v>
      </c>
      <c r="F108" s="47">
        <v>0</v>
      </c>
      <c r="G108" s="209">
        <v>0</v>
      </c>
      <c r="H108" s="49">
        <f>+(Table114[[#This Row],[OPENING ]]+Table114[[#This Row],[RECEIPTS]]+Table114[[#This Row],[RETURNS]])-(Table114[[#This Row],[EXCHANGED]]+Table114[[#This Row],[SALES]]+Table114[[#This Row],[ISSUES]])</f>
        <v>57</v>
      </c>
      <c r="I108" s="48"/>
      <c r="J108" s="76">
        <f t="shared" si="54"/>
        <v>-57</v>
      </c>
      <c r="K108" s="48">
        <f>+'DAY11'!K108+'DAY12'!C108</f>
        <v>0</v>
      </c>
      <c r="L108" s="49">
        <f>+'DAY11'!L108+'DAY12'!D108</f>
        <v>0</v>
      </c>
      <c r="M108" s="50">
        <f>+'DAY11'!M108+'DAY12'!E108</f>
        <v>0</v>
      </c>
      <c r="N108" s="47">
        <f>+'DAY11'!N108+'DAY12'!F108</f>
        <v>0</v>
      </c>
      <c r="O108" s="209">
        <f>+'DAY11'!O108+'DAY12'!G108</f>
        <v>0</v>
      </c>
      <c r="P108" s="48">
        <f t="shared" si="55"/>
        <v>0</v>
      </c>
      <c r="Q108" s="49">
        <f t="shared" si="56"/>
        <v>0</v>
      </c>
      <c r="R108" s="50">
        <f t="shared" si="57"/>
        <v>0</v>
      </c>
      <c r="S108" s="47">
        <f t="shared" si="58"/>
        <v>0</v>
      </c>
      <c r="T108" s="209">
        <f t="shared" si="59"/>
        <v>0</v>
      </c>
      <c r="U108" s="92">
        <f t="shared" si="60"/>
        <v>0</v>
      </c>
    </row>
    <row r="109" spans="1:21" x14ac:dyDescent="0.25">
      <c r="A109" s="193" t="s">
        <v>91</v>
      </c>
      <c r="B109" s="47">
        <f>'DAY11'!H109</f>
        <v>345.3</v>
      </c>
      <c r="C109" s="48">
        <v>0</v>
      </c>
      <c r="D109" s="49">
        <v>0</v>
      </c>
      <c r="E109" s="50">
        <v>0</v>
      </c>
      <c r="F109" s="47">
        <v>0</v>
      </c>
      <c r="G109" s="209">
        <v>0</v>
      </c>
      <c r="H109" s="49">
        <f>+(Table114[[#This Row],[OPENING ]]+Table114[[#This Row],[RECEIPTS]]+Table114[[#This Row],[RETURNS]])-(Table114[[#This Row],[EXCHANGED]]+Table114[[#This Row],[SALES]]+Table114[[#This Row],[ISSUES]])</f>
        <v>345.3</v>
      </c>
      <c r="I109" s="48"/>
      <c r="J109" s="76">
        <f t="shared" si="54"/>
        <v>-345.3</v>
      </c>
      <c r="K109" s="48">
        <f>+'DAY11'!K109+'DAY12'!C109</f>
        <v>0</v>
      </c>
      <c r="L109" s="49">
        <f>+'DAY11'!L109+'DAY12'!D109</f>
        <v>0</v>
      </c>
      <c r="M109" s="50">
        <f>+'DAY11'!M109+'DAY12'!E109</f>
        <v>0</v>
      </c>
      <c r="N109" s="47">
        <f>+'DAY11'!N109+'DAY12'!F109</f>
        <v>0</v>
      </c>
      <c r="O109" s="209">
        <f>+'DAY11'!O109+'DAY12'!G109</f>
        <v>0</v>
      </c>
      <c r="P109" s="48">
        <f t="shared" si="55"/>
        <v>0</v>
      </c>
      <c r="Q109" s="49">
        <f t="shared" si="56"/>
        <v>0</v>
      </c>
      <c r="R109" s="50">
        <f t="shared" si="57"/>
        <v>0</v>
      </c>
      <c r="S109" s="47">
        <f t="shared" si="58"/>
        <v>0</v>
      </c>
      <c r="T109" s="209">
        <f t="shared" si="59"/>
        <v>0</v>
      </c>
      <c r="U109" s="92">
        <f t="shared" si="60"/>
        <v>0</v>
      </c>
    </row>
    <row r="110" spans="1:21" x14ac:dyDescent="0.25">
      <c r="A110" s="193" t="s">
        <v>92</v>
      </c>
      <c r="B110" s="47">
        <f>'DAY11'!H110</f>
        <v>38</v>
      </c>
      <c r="C110" s="48">
        <v>0</v>
      </c>
      <c r="D110" s="49">
        <v>0</v>
      </c>
      <c r="E110" s="50">
        <v>0</v>
      </c>
      <c r="F110" s="47">
        <v>0</v>
      </c>
      <c r="G110" s="209">
        <v>0</v>
      </c>
      <c r="H110" s="49">
        <f>+(Table114[[#This Row],[OPENING ]]+Table114[[#This Row],[RECEIPTS]]+Table114[[#This Row],[RETURNS]])-(Table114[[#This Row],[EXCHANGED]]+Table114[[#This Row],[SALES]]+Table114[[#This Row],[ISSUES]])</f>
        <v>38</v>
      </c>
      <c r="I110" s="48"/>
      <c r="J110" s="76">
        <f t="shared" si="54"/>
        <v>-38</v>
      </c>
      <c r="K110" s="48">
        <f>+'DAY11'!K110+'DAY12'!C110</f>
        <v>0</v>
      </c>
      <c r="L110" s="49">
        <f>+'DAY11'!L110+'DAY12'!D110</f>
        <v>0</v>
      </c>
      <c r="M110" s="50">
        <f>+'DAY11'!M110+'DAY12'!E110</f>
        <v>0</v>
      </c>
      <c r="N110" s="47">
        <f>+'DAY11'!N110+'DAY12'!F110</f>
        <v>0</v>
      </c>
      <c r="O110" s="209">
        <f>+'DAY11'!O110+'DAY12'!G110</f>
        <v>0</v>
      </c>
      <c r="P110" s="48">
        <f t="shared" si="55"/>
        <v>0</v>
      </c>
      <c r="Q110" s="49">
        <f t="shared" si="56"/>
        <v>0</v>
      </c>
      <c r="R110" s="50">
        <f t="shared" si="57"/>
        <v>0</v>
      </c>
      <c r="S110" s="47">
        <f t="shared" si="58"/>
        <v>0</v>
      </c>
      <c r="T110" s="209">
        <f t="shared" si="59"/>
        <v>0</v>
      </c>
      <c r="U110" s="92">
        <f t="shared" si="60"/>
        <v>0</v>
      </c>
    </row>
    <row r="111" spans="1:21" x14ac:dyDescent="0.25">
      <c r="A111" s="193" t="s">
        <v>94</v>
      </c>
      <c r="B111" s="47">
        <f>'DAY11'!H111</f>
        <v>0</v>
      </c>
      <c r="C111" s="48">
        <v>0</v>
      </c>
      <c r="D111" s="49">
        <v>0</v>
      </c>
      <c r="E111" s="50">
        <v>0</v>
      </c>
      <c r="F111" s="47">
        <v>0</v>
      </c>
      <c r="G111" s="209">
        <v>0</v>
      </c>
      <c r="H111" s="49">
        <f>+(Table114[[#This Row],[OPENING ]]+Table114[[#This Row],[RECEIPTS]]+Table114[[#This Row],[RETURNS]])-(Table114[[#This Row],[EXCHANGED]]+Table114[[#This Row],[SALES]]+Table114[[#This Row],[ISSUES]])</f>
        <v>0</v>
      </c>
      <c r="I111" s="48"/>
      <c r="J111" s="76">
        <f t="shared" si="54"/>
        <v>0</v>
      </c>
      <c r="K111" s="48">
        <f>+'DAY11'!K111+'DAY12'!C111</f>
        <v>0</v>
      </c>
      <c r="L111" s="49">
        <f>+'DAY11'!L111+'DAY12'!D111</f>
        <v>0</v>
      </c>
      <c r="M111" s="50">
        <f>+'DAY11'!M111+'DAY12'!E111</f>
        <v>0</v>
      </c>
      <c r="N111" s="47">
        <f>+'DAY11'!N111+'DAY12'!F111</f>
        <v>0</v>
      </c>
      <c r="O111" s="209">
        <f>+'DAY11'!O111+'DAY12'!G111</f>
        <v>0</v>
      </c>
      <c r="P111" s="48">
        <f t="shared" si="55"/>
        <v>0</v>
      </c>
      <c r="Q111" s="49">
        <f t="shared" si="56"/>
        <v>0</v>
      </c>
      <c r="R111" s="50">
        <f t="shared" si="57"/>
        <v>0</v>
      </c>
      <c r="S111" s="47">
        <f t="shared" si="58"/>
        <v>0</v>
      </c>
      <c r="T111" s="209">
        <f t="shared" si="59"/>
        <v>0</v>
      </c>
      <c r="U111" s="92">
        <f t="shared" si="60"/>
        <v>0</v>
      </c>
    </row>
    <row r="112" spans="1:21" x14ac:dyDescent="0.25">
      <c r="A112" s="193" t="s">
        <v>93</v>
      </c>
      <c r="B112" s="47">
        <f>'DAY11'!H112</f>
        <v>0</v>
      </c>
      <c r="C112" s="48">
        <v>0</v>
      </c>
      <c r="D112" s="49">
        <v>0</v>
      </c>
      <c r="E112" s="50">
        <v>0</v>
      </c>
      <c r="F112" s="47">
        <v>0</v>
      </c>
      <c r="G112" s="209">
        <v>0</v>
      </c>
      <c r="H112" s="49">
        <f>+(Table114[[#This Row],[OPENING ]]+Table114[[#This Row],[RECEIPTS]]+Table114[[#This Row],[RETURNS]])-(Table114[[#This Row],[EXCHANGED]]+Table114[[#This Row],[SALES]]+Table114[[#This Row],[ISSUES]])</f>
        <v>0</v>
      </c>
      <c r="I112" s="48"/>
      <c r="J112" s="76">
        <f t="shared" si="54"/>
        <v>0</v>
      </c>
      <c r="K112" s="48">
        <f>+'DAY11'!K112+'DAY12'!C112</f>
        <v>0</v>
      </c>
      <c r="L112" s="49">
        <f>+'DAY11'!L112+'DAY12'!D112</f>
        <v>0</v>
      </c>
      <c r="M112" s="50">
        <f>+'DAY11'!M112+'DAY12'!E112</f>
        <v>0</v>
      </c>
      <c r="N112" s="47">
        <f>+'DAY11'!N112+'DAY12'!F112</f>
        <v>0</v>
      </c>
      <c r="O112" s="209">
        <f>+'DAY11'!O112+'DAY12'!G112</f>
        <v>0</v>
      </c>
      <c r="P112" s="48">
        <f t="shared" si="55"/>
        <v>0</v>
      </c>
      <c r="Q112" s="49">
        <f t="shared" si="56"/>
        <v>0</v>
      </c>
      <c r="R112" s="50">
        <f t="shared" si="57"/>
        <v>0</v>
      </c>
      <c r="S112" s="47">
        <f t="shared" si="58"/>
        <v>0</v>
      </c>
      <c r="T112" s="209">
        <f t="shared" si="59"/>
        <v>0</v>
      </c>
      <c r="U112" s="92">
        <f t="shared" si="60"/>
        <v>0</v>
      </c>
    </row>
    <row r="113" spans="1:21" x14ac:dyDescent="0.25">
      <c r="A113" s="193" t="s">
        <v>114</v>
      </c>
      <c r="B113" s="47">
        <f>'DAY11'!H113</f>
        <v>0</v>
      </c>
      <c r="C113" s="48">
        <v>0</v>
      </c>
      <c r="D113" s="49">
        <v>0</v>
      </c>
      <c r="E113" s="50">
        <v>0</v>
      </c>
      <c r="F113" s="47">
        <v>0</v>
      </c>
      <c r="G113" s="209">
        <v>0</v>
      </c>
      <c r="H113" s="49">
        <f>+(Table114[[#This Row],[OPENING ]]+Table114[[#This Row],[RECEIPTS]]+Table114[[#This Row],[RETURNS]])-(Table114[[#This Row],[EXCHANGED]]+Table114[[#This Row],[SALES]]+Table114[[#This Row],[ISSUES]])</f>
        <v>0</v>
      </c>
      <c r="I113" s="48"/>
      <c r="J113" s="76">
        <f t="shared" si="54"/>
        <v>0</v>
      </c>
      <c r="K113" s="48">
        <f>+'DAY11'!K113+'DAY12'!C113</f>
        <v>0</v>
      </c>
      <c r="L113" s="49">
        <f>+'DAY11'!L113+'DAY12'!D113</f>
        <v>0</v>
      </c>
      <c r="M113" s="50">
        <f>+'DAY11'!M113+'DAY12'!E113</f>
        <v>0</v>
      </c>
      <c r="N113" s="47">
        <f>+'DAY11'!N113+'DAY12'!F113</f>
        <v>0</v>
      </c>
      <c r="O113" s="209">
        <f>+'DAY11'!O113+'DAY12'!G113</f>
        <v>0</v>
      </c>
      <c r="P113" s="48">
        <f t="shared" si="55"/>
        <v>0</v>
      </c>
      <c r="Q113" s="49">
        <f t="shared" si="56"/>
        <v>0</v>
      </c>
      <c r="R113" s="50">
        <f t="shared" si="57"/>
        <v>0</v>
      </c>
      <c r="S113" s="47">
        <f t="shared" si="58"/>
        <v>0</v>
      </c>
      <c r="T113" s="209">
        <f t="shared" si="59"/>
        <v>0</v>
      </c>
      <c r="U113" s="92">
        <f t="shared" si="60"/>
        <v>0</v>
      </c>
    </row>
    <row r="114" spans="1:21" ht="15.75" thickBot="1" x14ac:dyDescent="0.3">
      <c r="A114" s="193" t="s">
        <v>107</v>
      </c>
      <c r="B114" s="47">
        <f>'DAY11'!H114</f>
        <v>0</v>
      </c>
      <c r="C114" s="48">
        <v>0</v>
      </c>
      <c r="D114" s="49">
        <v>0</v>
      </c>
      <c r="E114" s="50">
        <v>0</v>
      </c>
      <c r="F114" s="47">
        <v>0</v>
      </c>
      <c r="G114" s="209">
        <v>0</v>
      </c>
      <c r="H114" s="49">
        <f>+(Table114[[#This Row],[OPENING ]]+Table114[[#This Row],[RECEIPTS]]+Table114[[#This Row],[RETURNS]])-(Table114[[#This Row],[EXCHANGED]]+Table114[[#This Row],[SALES]]+Table114[[#This Row],[ISSUES]])</f>
        <v>0</v>
      </c>
      <c r="I114" s="48"/>
      <c r="J114" s="76">
        <f t="shared" si="54"/>
        <v>0</v>
      </c>
      <c r="K114" s="48">
        <f>+'DAY11'!K114+'DAY12'!C114</f>
        <v>0</v>
      </c>
      <c r="L114" s="49">
        <f>+'DAY11'!L114+'DAY12'!D114</f>
        <v>0</v>
      </c>
      <c r="M114" s="50">
        <f>+'DAY11'!M114+'DAY12'!E114</f>
        <v>0</v>
      </c>
      <c r="N114" s="47">
        <f>+'DAY11'!N114+'DAY12'!F114</f>
        <v>0</v>
      </c>
      <c r="O114" s="209">
        <f>+'DAY11'!O114+'DAY12'!G114</f>
        <v>0</v>
      </c>
      <c r="P114" s="48">
        <f t="shared" si="55"/>
        <v>0</v>
      </c>
      <c r="Q114" s="49">
        <f t="shared" si="56"/>
        <v>0</v>
      </c>
      <c r="R114" s="50">
        <f t="shared" si="57"/>
        <v>0</v>
      </c>
      <c r="S114" s="47">
        <f t="shared" si="58"/>
        <v>0</v>
      </c>
      <c r="T114" s="209">
        <f t="shared" si="59"/>
        <v>0</v>
      </c>
      <c r="U114" s="92">
        <f t="shared" si="60"/>
        <v>0</v>
      </c>
    </row>
    <row r="115" spans="1:21" ht="17.25" thickBot="1" x14ac:dyDescent="0.35">
      <c r="A115" s="85" t="s">
        <v>55</v>
      </c>
      <c r="B115" s="86">
        <f>SUM(B76:B114)</f>
        <v>7710.0300000000007</v>
      </c>
      <c r="C115" s="87">
        <f t="shared" ref="C115:U115" si="61">SUM(C76:C114)</f>
        <v>0</v>
      </c>
      <c r="D115" s="88">
        <f t="shared" si="61"/>
        <v>0</v>
      </c>
      <c r="E115" s="89">
        <f t="shared" si="61"/>
        <v>0</v>
      </c>
      <c r="F115" s="86">
        <f t="shared" si="61"/>
        <v>0</v>
      </c>
      <c r="G115" s="213">
        <f t="shared" si="61"/>
        <v>0</v>
      </c>
      <c r="H115" s="88">
        <f t="shared" si="61"/>
        <v>7710.0300000000007</v>
      </c>
      <c r="I115" s="87">
        <f t="shared" si="61"/>
        <v>0</v>
      </c>
      <c r="J115" s="90">
        <f t="shared" si="61"/>
        <v>-7710.0300000000007</v>
      </c>
      <c r="K115" s="87">
        <f t="shared" si="61"/>
        <v>0</v>
      </c>
      <c r="L115" s="88">
        <f t="shared" si="61"/>
        <v>276</v>
      </c>
      <c r="M115" s="89">
        <f t="shared" si="61"/>
        <v>0</v>
      </c>
      <c r="N115" s="86">
        <f t="shared" si="61"/>
        <v>0</v>
      </c>
      <c r="O115" s="213">
        <f t="shared" si="61"/>
        <v>2169.88</v>
      </c>
      <c r="P115" s="87">
        <f t="shared" si="61"/>
        <v>0</v>
      </c>
      <c r="Q115" s="88">
        <f t="shared" si="61"/>
        <v>23</v>
      </c>
      <c r="R115" s="89">
        <f t="shared" si="61"/>
        <v>0</v>
      </c>
      <c r="S115" s="86">
        <f t="shared" si="61"/>
        <v>0</v>
      </c>
      <c r="T115" s="213">
        <f t="shared" si="61"/>
        <v>180.82333333333332</v>
      </c>
      <c r="U115" s="89">
        <f t="shared" si="61"/>
        <v>15.555738650407843</v>
      </c>
    </row>
    <row r="116" spans="1:21" x14ac:dyDescent="0.25">
      <c r="A116" s="78"/>
      <c r="B116" s="79"/>
      <c r="C116" s="80"/>
      <c r="D116" s="81"/>
      <c r="E116" s="82"/>
      <c r="F116" s="79"/>
      <c r="G116" s="212"/>
      <c r="H116" s="81"/>
      <c r="I116" s="80"/>
      <c r="J116" s="83"/>
      <c r="K116" s="80"/>
      <c r="L116" s="81"/>
      <c r="M116" s="82"/>
      <c r="N116" s="79"/>
      <c r="O116" s="212"/>
      <c r="P116" s="80"/>
      <c r="Q116" s="81"/>
      <c r="R116" s="82"/>
      <c r="S116" s="79"/>
      <c r="T116" s="212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209"/>
      <c r="H117" s="49"/>
      <c r="I117" s="48"/>
      <c r="J117" s="51"/>
      <c r="K117" s="48"/>
      <c r="L117" s="49"/>
      <c r="M117" s="50"/>
      <c r="N117" s="47"/>
      <c r="O117" s="209"/>
      <c r="P117" s="48"/>
      <c r="Q117" s="49"/>
      <c r="R117" s="50"/>
      <c r="S117" s="47"/>
      <c r="T117" s="209"/>
      <c r="U117" s="54"/>
    </row>
    <row r="118" spans="1:21" ht="15.75" x14ac:dyDescent="0.3">
      <c r="A118" s="309" t="s">
        <v>97</v>
      </c>
      <c r="B118" s="47">
        <f>'DAY11'!H118</f>
        <v>0</v>
      </c>
      <c r="C118" s="48">
        <v>0</v>
      </c>
      <c r="D118" s="49">
        <v>0</v>
      </c>
      <c r="E118" s="50">
        <v>0</v>
      </c>
      <c r="F118" s="47">
        <v>0</v>
      </c>
      <c r="G118" s="209">
        <v>0</v>
      </c>
      <c r="H118" s="49">
        <f>+(Table114[[#This Row],[OPENING ]]+Table114[[#This Row],[RECEIPTS]]+Table114[[#This Row],[RETURNS]])-(Table114[[#This Row],[EXCHANGED]]+Table114[[#This Row],[SALES]]+Table114[[#This Row],[ISSUES]])</f>
        <v>0</v>
      </c>
      <c r="I118" s="48">
        <v>0</v>
      </c>
      <c r="J118" s="51">
        <f t="shared" si="0"/>
        <v>0</v>
      </c>
      <c r="K118" s="48">
        <f>+'DAY11'!K118+'DAY12'!C118</f>
        <v>0</v>
      </c>
      <c r="L118" s="49">
        <f>+'DAY11'!L118+'DAY12'!D118</f>
        <v>19.5</v>
      </c>
      <c r="M118" s="50">
        <f>+'DAY11'!M118+'DAY12'!E118</f>
        <v>0</v>
      </c>
      <c r="N118" s="47">
        <f>+'DAY11'!N118+'DAY12'!F118</f>
        <v>0</v>
      </c>
      <c r="O118" s="209">
        <f>+'DAY11'!O118+'DAY12'!G118</f>
        <v>0</v>
      </c>
      <c r="P118" s="48">
        <f>+K118/12</f>
        <v>0</v>
      </c>
      <c r="Q118" s="49">
        <f>+L118/12</f>
        <v>1.625</v>
      </c>
      <c r="R118" s="50">
        <f>+M118/12</f>
        <v>0</v>
      </c>
      <c r="S118" s="47">
        <f>+N118/12</f>
        <v>0</v>
      </c>
      <c r="T118" s="209">
        <f>+O118/12</f>
        <v>0</v>
      </c>
      <c r="U118" s="54">
        <f t="shared" si="1"/>
        <v>0</v>
      </c>
    </row>
    <row r="119" spans="1:21" x14ac:dyDescent="0.25">
      <c r="A119" s="53"/>
      <c r="B119" s="47">
        <f>'DAY11'!H119</f>
        <v>19.5</v>
      </c>
      <c r="C119" s="48">
        <v>0</v>
      </c>
      <c r="D119" s="49">
        <v>0</v>
      </c>
      <c r="E119" s="50">
        <v>0</v>
      </c>
      <c r="F119" s="47">
        <v>0</v>
      </c>
      <c r="G119" s="209">
        <v>0</v>
      </c>
      <c r="H119" s="49">
        <f>+(Table114[[#This Row],[OPENING ]]+Table114[[#This Row],[RECEIPTS]]+Table114[[#This Row],[RETURNS]])-(Table114[[#This Row],[EXCHANGED]]+Table114[[#This Row],[SALES]]+Table114[[#This Row],[ISSUES]])</f>
        <v>19.5</v>
      </c>
      <c r="I119" s="48">
        <v>0</v>
      </c>
      <c r="J119" s="51">
        <f t="shared" si="0"/>
        <v>-19.5</v>
      </c>
      <c r="K119" s="48">
        <f>+'DAY11'!K119+'DAY12'!C119</f>
        <v>0</v>
      </c>
      <c r="L119" s="49">
        <f>+'DAY11'!L119+'DAY12'!D119</f>
        <v>0</v>
      </c>
      <c r="M119" s="50">
        <f>+'DAY11'!M119+'DAY12'!E119</f>
        <v>0</v>
      </c>
      <c r="N119" s="47">
        <f>+'DAY11'!N119+'DAY12'!F119</f>
        <v>0</v>
      </c>
      <c r="O119" s="209">
        <f>+'DAY11'!O119+'DAY12'!G119</f>
        <v>0</v>
      </c>
      <c r="P119" s="48">
        <f t="shared" ref="P119:P134" si="62">+K119/12</f>
        <v>0</v>
      </c>
      <c r="Q119" s="49">
        <f t="shared" ref="Q119:Q134" si="63">+L119/12</f>
        <v>0</v>
      </c>
      <c r="R119" s="50">
        <f t="shared" ref="R119:R134" si="64">+M119/12</f>
        <v>0</v>
      </c>
      <c r="S119" s="47">
        <f t="shared" ref="S119:S134" si="65">+N119/12</f>
        <v>0</v>
      </c>
      <c r="T119" s="209">
        <f t="shared" ref="T119:T134" si="66">+O119/12</f>
        <v>0</v>
      </c>
      <c r="U119" s="54">
        <f t="shared" si="1"/>
        <v>0</v>
      </c>
    </row>
    <row r="120" spans="1:21" x14ac:dyDescent="0.25">
      <c r="A120" s="310" t="s">
        <v>130</v>
      </c>
      <c r="B120" s="47">
        <f>'DAY11'!H120</f>
        <v>5</v>
      </c>
      <c r="C120" s="48">
        <v>0</v>
      </c>
      <c r="D120" s="49">
        <v>0</v>
      </c>
      <c r="E120" s="50">
        <v>0</v>
      </c>
      <c r="F120" s="47">
        <v>0</v>
      </c>
      <c r="G120" s="209">
        <v>0</v>
      </c>
      <c r="H120" s="49">
        <f>+(Table114[[#This Row],[OPENING ]]+Table114[[#This Row],[RECEIPTS]]+Table114[[#This Row],[RETURNS]])-(Table114[[#This Row],[EXCHANGED]]+Table114[[#This Row],[SALES]]+Table114[[#This Row],[ISSUES]])</f>
        <v>5</v>
      </c>
      <c r="I120" s="48">
        <v>0</v>
      </c>
      <c r="J120" s="51">
        <f t="shared" si="0"/>
        <v>-5</v>
      </c>
      <c r="K120" s="48">
        <f>+'DAY11'!K120+'DAY12'!C120</f>
        <v>0</v>
      </c>
      <c r="L120" s="49">
        <f>+'DAY11'!L120+'DAY12'!D120</f>
        <v>0</v>
      </c>
      <c r="M120" s="50">
        <f>+'DAY11'!M120+'DAY12'!E120</f>
        <v>0</v>
      </c>
      <c r="N120" s="47">
        <f>+'DAY11'!N120+'DAY12'!F120</f>
        <v>0</v>
      </c>
      <c r="O120" s="209">
        <f>+'DAY11'!O120+'DAY12'!G120</f>
        <v>0</v>
      </c>
      <c r="P120" s="48">
        <f t="shared" si="62"/>
        <v>0</v>
      </c>
      <c r="Q120" s="49">
        <f t="shared" si="63"/>
        <v>0</v>
      </c>
      <c r="R120" s="50">
        <f t="shared" si="64"/>
        <v>0</v>
      </c>
      <c r="S120" s="47">
        <f t="shared" si="65"/>
        <v>0</v>
      </c>
      <c r="T120" s="209">
        <f t="shared" si="66"/>
        <v>0</v>
      </c>
      <c r="U120" s="54">
        <f t="shared" si="1"/>
        <v>0</v>
      </c>
    </row>
    <row r="121" spans="1:21" x14ac:dyDescent="0.25">
      <c r="A121" s="310" t="s">
        <v>67</v>
      </c>
      <c r="B121" s="47">
        <f>'DAY11'!H121</f>
        <v>0</v>
      </c>
      <c r="C121" s="48">
        <v>0</v>
      </c>
      <c r="D121" s="49">
        <v>0</v>
      </c>
      <c r="E121" s="50">
        <v>0</v>
      </c>
      <c r="F121" s="47">
        <v>0</v>
      </c>
      <c r="G121" s="209">
        <v>0</v>
      </c>
      <c r="H121" s="49">
        <f>+(Table114[[#This Row],[OPENING ]]+Table114[[#This Row],[RECEIPTS]]+Table114[[#This Row],[RETURNS]])-(Table114[[#This Row],[EXCHANGED]]+Table114[[#This Row],[SALES]]+Table114[[#This Row],[ISSUES]])</f>
        <v>0</v>
      </c>
      <c r="I121" s="48"/>
      <c r="J121" s="51">
        <f t="shared" si="0"/>
        <v>0</v>
      </c>
      <c r="K121" s="48">
        <f>+'DAY11'!K121+'DAY12'!C121</f>
        <v>0</v>
      </c>
      <c r="L121" s="49">
        <f>+'DAY11'!L121+'DAY12'!D121</f>
        <v>0</v>
      </c>
      <c r="M121" s="50">
        <f>+'DAY11'!M121+'DAY12'!E121</f>
        <v>0</v>
      </c>
      <c r="N121" s="47">
        <f>+'DAY11'!N121+'DAY12'!F121</f>
        <v>0</v>
      </c>
      <c r="O121" s="209">
        <f>+'DAY11'!O121+'DAY12'!G121</f>
        <v>0</v>
      </c>
      <c r="P121" s="48">
        <f t="shared" si="62"/>
        <v>0</v>
      </c>
      <c r="Q121" s="49">
        <f t="shared" si="63"/>
        <v>0</v>
      </c>
      <c r="R121" s="50">
        <f t="shared" si="64"/>
        <v>0</v>
      </c>
      <c r="S121" s="47">
        <f t="shared" si="65"/>
        <v>0</v>
      </c>
      <c r="T121" s="209">
        <f t="shared" si="66"/>
        <v>0</v>
      </c>
      <c r="U121" s="54">
        <f t="shared" si="1"/>
        <v>0</v>
      </c>
    </row>
    <row r="122" spans="1:21" x14ac:dyDescent="0.25">
      <c r="A122" s="310" t="s">
        <v>66</v>
      </c>
      <c r="B122" s="47">
        <f>'DAY11'!H122</f>
        <v>4</v>
      </c>
      <c r="C122" s="48">
        <v>0</v>
      </c>
      <c r="D122" s="49">
        <v>0</v>
      </c>
      <c r="E122" s="50">
        <v>0</v>
      </c>
      <c r="F122" s="47">
        <v>0</v>
      </c>
      <c r="G122" s="209">
        <v>0</v>
      </c>
      <c r="H122" s="49">
        <f>+(Table114[[#This Row],[OPENING ]]+Table114[[#This Row],[RECEIPTS]]+Table114[[#This Row],[RETURNS]])-(Table114[[#This Row],[EXCHANGED]]+Table114[[#This Row],[SALES]]+Table114[[#This Row],[ISSUES]])</f>
        <v>4</v>
      </c>
      <c r="I122" s="48"/>
      <c r="J122" s="51">
        <f t="shared" si="0"/>
        <v>-4</v>
      </c>
      <c r="K122" s="48">
        <f>+'DAY11'!K122+'DAY12'!C122</f>
        <v>0</v>
      </c>
      <c r="L122" s="49">
        <f>+'DAY11'!L122+'DAY12'!D122</f>
        <v>0</v>
      </c>
      <c r="M122" s="50">
        <f>+'DAY11'!M122+'DAY12'!E122</f>
        <v>0</v>
      </c>
      <c r="N122" s="47">
        <f>+'DAY11'!N122+'DAY12'!F122</f>
        <v>0</v>
      </c>
      <c r="O122" s="209">
        <f>+'DAY11'!O122+'DAY12'!G122</f>
        <v>0</v>
      </c>
      <c r="P122" s="48">
        <f t="shared" si="62"/>
        <v>0</v>
      </c>
      <c r="Q122" s="49">
        <f t="shared" si="63"/>
        <v>0</v>
      </c>
      <c r="R122" s="50">
        <f t="shared" si="64"/>
        <v>0</v>
      </c>
      <c r="S122" s="47">
        <f t="shared" si="65"/>
        <v>0</v>
      </c>
      <c r="T122" s="209">
        <f t="shared" si="66"/>
        <v>0</v>
      </c>
      <c r="U122" s="54">
        <f t="shared" si="1"/>
        <v>0</v>
      </c>
    </row>
    <row r="123" spans="1:21" x14ac:dyDescent="0.25">
      <c r="A123" s="310" t="s">
        <v>68</v>
      </c>
      <c r="B123" s="47">
        <f>'DAY11'!H123</f>
        <v>106</v>
      </c>
      <c r="C123" s="48">
        <v>0</v>
      </c>
      <c r="D123" s="49">
        <v>0</v>
      </c>
      <c r="E123" s="50">
        <v>0</v>
      </c>
      <c r="F123" s="47">
        <v>0</v>
      </c>
      <c r="G123" s="209">
        <v>0</v>
      </c>
      <c r="H123" s="49">
        <f>+(Table114[[#This Row],[OPENING ]]+Table114[[#This Row],[RECEIPTS]]+Table114[[#This Row],[RETURNS]])-(Table114[[#This Row],[EXCHANGED]]+Table114[[#This Row],[SALES]]+Table114[[#This Row],[ISSUES]])</f>
        <v>106</v>
      </c>
      <c r="I123" s="48"/>
      <c r="J123" s="51">
        <f t="shared" si="0"/>
        <v>-106</v>
      </c>
      <c r="K123" s="48">
        <f>+'DAY11'!K123+'DAY12'!C123</f>
        <v>0</v>
      </c>
      <c r="L123" s="49">
        <f>+'DAY11'!L123+'DAY12'!D123</f>
        <v>0</v>
      </c>
      <c r="M123" s="50">
        <f>+'DAY11'!M123+'DAY12'!E123</f>
        <v>0</v>
      </c>
      <c r="N123" s="47">
        <f>+'DAY11'!N123+'DAY12'!F123</f>
        <v>0</v>
      </c>
      <c r="O123" s="209">
        <f>+'DAY11'!O123+'DAY12'!G123</f>
        <v>0</v>
      </c>
      <c r="P123" s="48">
        <f t="shared" si="62"/>
        <v>0</v>
      </c>
      <c r="Q123" s="49">
        <f t="shared" si="63"/>
        <v>0</v>
      </c>
      <c r="R123" s="50">
        <f t="shared" si="64"/>
        <v>0</v>
      </c>
      <c r="S123" s="47">
        <f t="shared" si="65"/>
        <v>0</v>
      </c>
      <c r="T123" s="209">
        <f t="shared" si="66"/>
        <v>0</v>
      </c>
      <c r="U123" s="54">
        <f t="shared" si="1"/>
        <v>0</v>
      </c>
    </row>
    <row r="124" spans="1:21" x14ac:dyDescent="0.25">
      <c r="A124" s="310" t="s">
        <v>69</v>
      </c>
      <c r="B124" s="47">
        <f>'DAY11'!H124</f>
        <v>5</v>
      </c>
      <c r="C124" s="48">
        <v>0</v>
      </c>
      <c r="D124" s="49">
        <v>0</v>
      </c>
      <c r="E124" s="50">
        <v>0</v>
      </c>
      <c r="F124" s="47">
        <v>0</v>
      </c>
      <c r="G124" s="209">
        <v>0</v>
      </c>
      <c r="H124" s="49">
        <f>+(Table114[[#This Row],[OPENING ]]+Table114[[#This Row],[RECEIPTS]]+Table114[[#This Row],[RETURNS]])-(Table114[[#This Row],[EXCHANGED]]+Table114[[#This Row],[SALES]]+Table114[[#This Row],[ISSUES]])</f>
        <v>5</v>
      </c>
      <c r="I124" s="48"/>
      <c r="J124" s="51">
        <f t="shared" si="0"/>
        <v>-5</v>
      </c>
      <c r="K124" s="48">
        <f>+'DAY11'!K124+'DAY12'!C124</f>
        <v>0</v>
      </c>
      <c r="L124" s="49">
        <f>+'DAY11'!L124+'DAY12'!D124</f>
        <v>0</v>
      </c>
      <c r="M124" s="50">
        <f>+'DAY11'!M124+'DAY12'!E124</f>
        <v>0</v>
      </c>
      <c r="N124" s="47">
        <f>+'DAY11'!N124+'DAY12'!F124</f>
        <v>0</v>
      </c>
      <c r="O124" s="209">
        <f>+'DAY11'!O124+'DAY12'!G124</f>
        <v>0</v>
      </c>
      <c r="P124" s="48">
        <f t="shared" si="62"/>
        <v>0</v>
      </c>
      <c r="Q124" s="49">
        <f t="shared" si="63"/>
        <v>0</v>
      </c>
      <c r="R124" s="50">
        <f t="shared" si="64"/>
        <v>0</v>
      </c>
      <c r="S124" s="47">
        <f t="shared" si="65"/>
        <v>0</v>
      </c>
      <c r="T124" s="209">
        <f t="shared" si="66"/>
        <v>0</v>
      </c>
      <c r="U124" s="54">
        <f t="shared" ref="U124:U134" si="67">IFERROR(+H124/(P124+Q124+R124+S124+T124),0)</f>
        <v>0</v>
      </c>
    </row>
    <row r="125" spans="1:21" x14ac:dyDescent="0.25">
      <c r="A125" s="310" t="s">
        <v>70</v>
      </c>
      <c r="B125" s="47">
        <f>'DAY11'!H125</f>
        <v>0</v>
      </c>
      <c r="C125" s="48">
        <v>0</v>
      </c>
      <c r="D125" s="49">
        <v>0</v>
      </c>
      <c r="E125" s="50">
        <v>0</v>
      </c>
      <c r="F125" s="47">
        <v>0</v>
      </c>
      <c r="G125" s="209">
        <v>0</v>
      </c>
      <c r="H125" s="49">
        <f>+(Table114[[#This Row],[OPENING ]]+Table114[[#This Row],[RECEIPTS]]+Table114[[#This Row],[RETURNS]])-(Table114[[#This Row],[EXCHANGED]]+Table114[[#This Row],[SALES]]+Table114[[#This Row],[ISSUES]])</f>
        <v>0</v>
      </c>
      <c r="I125" s="48"/>
      <c r="J125" s="51">
        <f t="shared" si="0"/>
        <v>0</v>
      </c>
      <c r="K125" s="48">
        <f>+'DAY11'!K125+'DAY12'!C125</f>
        <v>0</v>
      </c>
      <c r="L125" s="49">
        <f>+'DAY11'!L125+'DAY12'!D125</f>
        <v>0</v>
      </c>
      <c r="M125" s="50">
        <f>+'DAY11'!M125+'DAY12'!E125</f>
        <v>0</v>
      </c>
      <c r="N125" s="47">
        <f>+'DAY11'!N125+'DAY12'!F125</f>
        <v>0</v>
      </c>
      <c r="O125" s="209">
        <f>+'DAY11'!O125+'DAY12'!G125</f>
        <v>0</v>
      </c>
      <c r="P125" s="48">
        <f t="shared" si="62"/>
        <v>0</v>
      </c>
      <c r="Q125" s="49">
        <f t="shared" si="63"/>
        <v>0</v>
      </c>
      <c r="R125" s="50">
        <f t="shared" si="64"/>
        <v>0</v>
      </c>
      <c r="S125" s="47">
        <f t="shared" si="65"/>
        <v>0</v>
      </c>
      <c r="T125" s="209">
        <f t="shared" si="66"/>
        <v>0</v>
      </c>
      <c r="U125" s="54">
        <f t="shared" si="67"/>
        <v>0</v>
      </c>
    </row>
    <row r="126" spans="1:21" x14ac:dyDescent="0.25">
      <c r="A126" s="310" t="s">
        <v>33</v>
      </c>
      <c r="B126" s="47">
        <f>'DAY11'!H126</f>
        <v>0</v>
      </c>
      <c r="C126" s="48">
        <v>0</v>
      </c>
      <c r="D126" s="49">
        <v>0</v>
      </c>
      <c r="E126" s="50">
        <v>0</v>
      </c>
      <c r="F126" s="47">
        <v>0</v>
      </c>
      <c r="G126" s="209">
        <v>0</v>
      </c>
      <c r="H126" s="49">
        <f>+(Table114[[#This Row],[OPENING ]]+Table114[[#This Row],[RECEIPTS]]+Table114[[#This Row],[RETURNS]])-(Table114[[#This Row],[EXCHANGED]]+Table114[[#This Row],[SALES]]+Table114[[#This Row],[ISSUES]])</f>
        <v>0</v>
      </c>
      <c r="I126" s="48"/>
      <c r="J126" s="51">
        <f t="shared" si="0"/>
        <v>0</v>
      </c>
      <c r="K126" s="48">
        <f>+'DAY11'!K126+'DAY12'!C126</f>
        <v>0</v>
      </c>
      <c r="L126" s="49">
        <f>+'DAY11'!L126+'DAY12'!D126</f>
        <v>0</v>
      </c>
      <c r="M126" s="50">
        <f>+'DAY11'!M126+'DAY12'!E126</f>
        <v>0</v>
      </c>
      <c r="N126" s="47">
        <f>+'DAY11'!N126+'DAY12'!F126</f>
        <v>0</v>
      </c>
      <c r="O126" s="209">
        <f>+'DAY11'!O126+'DAY12'!G126</f>
        <v>0</v>
      </c>
      <c r="P126" s="48">
        <f t="shared" si="62"/>
        <v>0</v>
      </c>
      <c r="Q126" s="49">
        <f t="shared" si="63"/>
        <v>0</v>
      </c>
      <c r="R126" s="50">
        <f t="shared" si="64"/>
        <v>0</v>
      </c>
      <c r="S126" s="47">
        <f t="shared" si="65"/>
        <v>0</v>
      </c>
      <c r="T126" s="209">
        <f t="shared" si="66"/>
        <v>0</v>
      </c>
      <c r="U126" s="54">
        <f t="shared" si="67"/>
        <v>0</v>
      </c>
    </row>
    <row r="127" spans="1:21" x14ac:dyDescent="0.25">
      <c r="A127" s="310" t="s">
        <v>96</v>
      </c>
      <c r="B127" s="47">
        <f>'DAY11'!H127</f>
        <v>14.1</v>
      </c>
      <c r="C127" s="48">
        <v>0</v>
      </c>
      <c r="D127" s="49">
        <v>0</v>
      </c>
      <c r="E127" s="50">
        <v>0</v>
      </c>
      <c r="F127" s="47">
        <v>0</v>
      </c>
      <c r="G127" s="209">
        <v>0</v>
      </c>
      <c r="H127" s="49">
        <f>+(Table114[[#This Row],[OPENING ]]+Table114[[#This Row],[RECEIPTS]]+Table114[[#This Row],[RETURNS]])-(Table114[[#This Row],[EXCHANGED]]+Table114[[#This Row],[SALES]]+Table114[[#This Row],[ISSUES]])</f>
        <v>14.1</v>
      </c>
      <c r="I127" s="48"/>
      <c r="J127" s="51">
        <f t="shared" si="0"/>
        <v>-14.1</v>
      </c>
      <c r="K127" s="48">
        <f>+'DAY11'!K127+'DAY12'!C127</f>
        <v>0</v>
      </c>
      <c r="L127" s="49">
        <f>+'DAY11'!L127+'DAY12'!D127</f>
        <v>0</v>
      </c>
      <c r="M127" s="50">
        <f>+'DAY11'!M127+'DAY12'!E127</f>
        <v>0</v>
      </c>
      <c r="N127" s="47">
        <f>+'DAY11'!N127+'DAY12'!F127</f>
        <v>0</v>
      </c>
      <c r="O127" s="209">
        <f>+'DAY11'!O127+'DAY12'!G127</f>
        <v>0</v>
      </c>
      <c r="P127" s="48">
        <f t="shared" si="62"/>
        <v>0</v>
      </c>
      <c r="Q127" s="49">
        <f t="shared" si="63"/>
        <v>0</v>
      </c>
      <c r="R127" s="50">
        <f t="shared" si="64"/>
        <v>0</v>
      </c>
      <c r="S127" s="47">
        <f t="shared" si="65"/>
        <v>0</v>
      </c>
      <c r="T127" s="209">
        <f t="shared" si="66"/>
        <v>0</v>
      </c>
      <c r="U127" s="54">
        <f t="shared" si="67"/>
        <v>0</v>
      </c>
    </row>
    <row r="128" spans="1:21" x14ac:dyDescent="0.25">
      <c r="A128" s="310" t="s">
        <v>118</v>
      </c>
      <c r="B128" s="47">
        <f>'DAY11'!H128</f>
        <v>20</v>
      </c>
      <c r="C128" s="48">
        <v>0</v>
      </c>
      <c r="D128" s="49">
        <v>0</v>
      </c>
      <c r="E128" s="50">
        <v>0</v>
      </c>
      <c r="F128" s="47">
        <v>0</v>
      </c>
      <c r="G128" s="209">
        <v>0</v>
      </c>
      <c r="H128" s="49">
        <f>+(Table114[[#This Row],[OPENING ]]+Table114[[#This Row],[RECEIPTS]]+Table114[[#This Row],[RETURNS]])-(Table114[[#This Row],[EXCHANGED]]+Table114[[#This Row],[SALES]]+Table114[[#This Row],[ISSUES]])</f>
        <v>20</v>
      </c>
      <c r="I128" s="48"/>
      <c r="J128" s="51">
        <f t="shared" si="0"/>
        <v>-20</v>
      </c>
      <c r="K128" s="48">
        <f>+'DAY11'!K128+'DAY12'!C128</f>
        <v>0</v>
      </c>
      <c r="L128" s="49">
        <f>+'DAY11'!L128+'DAY12'!D128</f>
        <v>0</v>
      </c>
      <c r="M128" s="50">
        <f>+'DAY11'!M128+'DAY12'!E128</f>
        <v>0</v>
      </c>
      <c r="N128" s="47">
        <f>+'DAY11'!N128+'DAY12'!F128</f>
        <v>0</v>
      </c>
      <c r="O128" s="209">
        <f>+'DAY11'!O128+'DAY12'!G128</f>
        <v>0</v>
      </c>
      <c r="P128" s="48">
        <f t="shared" si="62"/>
        <v>0</v>
      </c>
      <c r="Q128" s="49">
        <f t="shared" si="63"/>
        <v>0</v>
      </c>
      <c r="R128" s="50">
        <f t="shared" si="64"/>
        <v>0</v>
      </c>
      <c r="S128" s="47">
        <f t="shared" si="65"/>
        <v>0</v>
      </c>
      <c r="T128" s="209">
        <f t="shared" si="66"/>
        <v>0</v>
      </c>
      <c r="U128" s="54">
        <f t="shared" si="67"/>
        <v>0</v>
      </c>
    </row>
    <row r="129" spans="1:21" x14ac:dyDescent="0.25">
      <c r="A129" s="310" t="s">
        <v>119</v>
      </c>
      <c r="B129" s="47">
        <f>'DAY11'!H129</f>
        <v>0</v>
      </c>
      <c r="C129" s="48">
        <v>0</v>
      </c>
      <c r="D129" s="49">
        <v>0</v>
      </c>
      <c r="E129" s="50">
        <v>0</v>
      </c>
      <c r="F129" s="47">
        <v>0</v>
      </c>
      <c r="G129" s="209">
        <v>0</v>
      </c>
      <c r="H129" s="49">
        <f>+(Table114[[#This Row],[OPENING ]]+Table114[[#This Row],[RECEIPTS]]+Table114[[#This Row],[RETURNS]])-(Table114[[#This Row],[EXCHANGED]]+Table114[[#This Row],[SALES]]+Table114[[#This Row],[ISSUES]])</f>
        <v>0</v>
      </c>
      <c r="I129" s="48"/>
      <c r="J129" s="51">
        <f t="shared" si="0"/>
        <v>0</v>
      </c>
      <c r="K129" s="48">
        <f>+'DAY11'!K129+'DAY12'!C129</f>
        <v>0</v>
      </c>
      <c r="L129" s="49">
        <f>+'DAY11'!L129+'DAY12'!D129</f>
        <v>0</v>
      </c>
      <c r="M129" s="50">
        <f>+'DAY11'!M129+'DAY12'!E129</f>
        <v>0</v>
      </c>
      <c r="N129" s="47">
        <f>+'DAY11'!N129+'DAY12'!F129</f>
        <v>0</v>
      </c>
      <c r="O129" s="209">
        <f>+'DAY11'!O129+'DAY12'!G129</f>
        <v>0</v>
      </c>
      <c r="P129" s="48">
        <f t="shared" si="62"/>
        <v>0</v>
      </c>
      <c r="Q129" s="49">
        <f t="shared" si="63"/>
        <v>0</v>
      </c>
      <c r="R129" s="50">
        <f t="shared" si="64"/>
        <v>0</v>
      </c>
      <c r="S129" s="47">
        <f t="shared" si="65"/>
        <v>0</v>
      </c>
      <c r="T129" s="209">
        <f t="shared" si="66"/>
        <v>0</v>
      </c>
      <c r="U129" s="54">
        <f t="shared" si="67"/>
        <v>0</v>
      </c>
    </row>
    <row r="130" spans="1:21" x14ac:dyDescent="0.25">
      <c r="A130" s="310"/>
      <c r="B130" s="47">
        <f>'DAY11'!H130</f>
        <v>20</v>
      </c>
      <c r="C130" s="48">
        <v>0</v>
      </c>
      <c r="D130" s="49">
        <v>0</v>
      </c>
      <c r="E130" s="50">
        <v>0</v>
      </c>
      <c r="F130" s="47">
        <v>0</v>
      </c>
      <c r="G130" s="209">
        <v>0</v>
      </c>
      <c r="H130" s="49">
        <f>+(Table114[[#This Row],[OPENING ]]+Table114[[#This Row],[RECEIPTS]]+Table114[[#This Row],[RETURNS]])-(Table114[[#This Row],[EXCHANGED]]+Table114[[#This Row],[SALES]]+Table114[[#This Row],[ISSUES]])</f>
        <v>20</v>
      </c>
      <c r="I130" s="48"/>
      <c r="J130" s="51">
        <f t="shared" si="0"/>
        <v>-20</v>
      </c>
      <c r="K130" s="48">
        <f>+'DAY11'!K130+'DAY12'!C130</f>
        <v>0</v>
      </c>
      <c r="L130" s="49">
        <f>+'DAY11'!L130+'DAY12'!D130</f>
        <v>0</v>
      </c>
      <c r="M130" s="50">
        <f>+'DAY11'!M130+'DAY12'!E130</f>
        <v>0</v>
      </c>
      <c r="N130" s="47">
        <f>+'DAY11'!N130+'DAY12'!F130</f>
        <v>0</v>
      </c>
      <c r="O130" s="209">
        <f>+'DAY11'!O130+'DAY12'!G130</f>
        <v>0</v>
      </c>
      <c r="P130" s="48">
        <f t="shared" si="62"/>
        <v>0</v>
      </c>
      <c r="Q130" s="49">
        <f t="shared" si="63"/>
        <v>0</v>
      </c>
      <c r="R130" s="50">
        <f t="shared" si="64"/>
        <v>0</v>
      </c>
      <c r="S130" s="47">
        <f t="shared" si="65"/>
        <v>0</v>
      </c>
      <c r="T130" s="209">
        <f t="shared" si="66"/>
        <v>0</v>
      </c>
      <c r="U130" s="54">
        <f t="shared" si="67"/>
        <v>0</v>
      </c>
    </row>
    <row r="131" spans="1:21" x14ac:dyDescent="0.25">
      <c r="A131" s="310"/>
      <c r="B131" s="47">
        <f>'DAY11'!H131</f>
        <v>0</v>
      </c>
      <c r="C131" s="48">
        <v>0</v>
      </c>
      <c r="D131" s="49">
        <v>0</v>
      </c>
      <c r="E131" s="50">
        <v>0</v>
      </c>
      <c r="F131" s="47">
        <v>0</v>
      </c>
      <c r="G131" s="209">
        <v>0</v>
      </c>
      <c r="H131" s="49">
        <f>+(Table114[[#This Row],[OPENING ]]+Table114[[#This Row],[RECEIPTS]]+Table114[[#This Row],[RETURNS]])-(Table114[[#This Row],[EXCHANGED]]+Table114[[#This Row],[SALES]]+Table114[[#This Row],[ISSUES]])</f>
        <v>0</v>
      </c>
      <c r="I131" s="48"/>
      <c r="J131" s="51">
        <f t="shared" si="0"/>
        <v>0</v>
      </c>
      <c r="K131" s="48">
        <f>+'DAY11'!K131+'DAY12'!C131</f>
        <v>0</v>
      </c>
      <c r="L131" s="49">
        <f>+'DAY11'!L131+'DAY12'!D131</f>
        <v>0</v>
      </c>
      <c r="M131" s="50">
        <f>+'DAY11'!M131+'DAY12'!E131</f>
        <v>0</v>
      </c>
      <c r="N131" s="47">
        <f>+'DAY11'!N131+'DAY12'!F131</f>
        <v>0</v>
      </c>
      <c r="O131" s="209">
        <f>+'DAY11'!O131+'DAY12'!G131</f>
        <v>0</v>
      </c>
      <c r="P131" s="48">
        <f t="shared" si="62"/>
        <v>0</v>
      </c>
      <c r="Q131" s="49">
        <f t="shared" si="63"/>
        <v>0</v>
      </c>
      <c r="R131" s="50">
        <f t="shared" si="64"/>
        <v>0</v>
      </c>
      <c r="S131" s="47">
        <f t="shared" si="65"/>
        <v>0</v>
      </c>
      <c r="T131" s="209">
        <f t="shared" si="66"/>
        <v>0</v>
      </c>
      <c r="U131" s="54">
        <f t="shared" si="67"/>
        <v>0</v>
      </c>
    </row>
    <row r="132" spans="1:21" x14ac:dyDescent="0.25">
      <c r="A132" s="310"/>
      <c r="B132" s="47">
        <f>'DAY11'!H132</f>
        <v>0</v>
      </c>
      <c r="C132" s="48">
        <v>0</v>
      </c>
      <c r="D132" s="49">
        <v>0</v>
      </c>
      <c r="E132" s="50">
        <v>0</v>
      </c>
      <c r="F132" s="47">
        <v>0</v>
      </c>
      <c r="G132" s="209">
        <v>0</v>
      </c>
      <c r="H132" s="49">
        <f>+(Table114[[#This Row],[OPENING ]]+Table114[[#This Row],[RECEIPTS]]+Table114[[#This Row],[RETURNS]])-(Table114[[#This Row],[EXCHANGED]]+Table114[[#This Row],[SALES]]+Table114[[#This Row],[ISSUES]])</f>
        <v>0</v>
      </c>
      <c r="I132" s="48"/>
      <c r="J132" s="51">
        <f t="shared" ref="J132:J134" si="68">+I132-H132</f>
        <v>0</v>
      </c>
      <c r="K132" s="48">
        <f>+'DAY11'!K132+'DAY12'!C132</f>
        <v>0</v>
      </c>
      <c r="L132" s="49">
        <f>+'DAY11'!L132+'DAY12'!D132</f>
        <v>0</v>
      </c>
      <c r="M132" s="50">
        <f>+'DAY11'!M132+'DAY12'!E132</f>
        <v>0</v>
      </c>
      <c r="N132" s="47">
        <f>+'DAY11'!N132+'DAY12'!F132</f>
        <v>0</v>
      </c>
      <c r="O132" s="209">
        <f>+'DAY11'!O132+'DAY12'!G132</f>
        <v>0</v>
      </c>
      <c r="P132" s="48">
        <f t="shared" si="62"/>
        <v>0</v>
      </c>
      <c r="Q132" s="49">
        <f t="shared" si="63"/>
        <v>0</v>
      </c>
      <c r="R132" s="50">
        <f t="shared" si="64"/>
        <v>0</v>
      </c>
      <c r="S132" s="47">
        <f t="shared" si="65"/>
        <v>0</v>
      </c>
      <c r="T132" s="209">
        <f t="shared" si="66"/>
        <v>0</v>
      </c>
      <c r="U132" s="54">
        <f t="shared" si="67"/>
        <v>0</v>
      </c>
    </row>
    <row r="133" spans="1:21" x14ac:dyDescent="0.25">
      <c r="A133" s="53"/>
      <c r="B133" s="47">
        <f>'DAY11'!H133</f>
        <v>0</v>
      </c>
      <c r="C133" s="48">
        <v>0</v>
      </c>
      <c r="D133" s="49">
        <v>0</v>
      </c>
      <c r="E133" s="50">
        <v>0</v>
      </c>
      <c r="F133" s="47">
        <v>0</v>
      </c>
      <c r="G133" s="209">
        <v>0</v>
      </c>
      <c r="H133" s="49">
        <f>+(Table114[[#This Row],[OPENING ]]+Table114[[#This Row],[RECEIPTS]]+Table114[[#This Row],[RETURNS]])-(Table114[[#This Row],[EXCHANGED]]+Table114[[#This Row],[SALES]]+Table114[[#This Row],[ISSUES]])</f>
        <v>0</v>
      </c>
      <c r="I133" s="48"/>
      <c r="J133" s="51">
        <f>+I133-H133</f>
        <v>0</v>
      </c>
      <c r="K133" s="48">
        <f>+'DAY11'!K133+'DAY12'!C133</f>
        <v>0</v>
      </c>
      <c r="L133" s="49">
        <f>+'DAY11'!L133+'DAY12'!D133</f>
        <v>0</v>
      </c>
      <c r="M133" s="50">
        <f>+'DAY11'!M133+'DAY12'!E133</f>
        <v>0</v>
      </c>
      <c r="N133" s="47">
        <f>+'DAY11'!N133+'DAY12'!F133</f>
        <v>0</v>
      </c>
      <c r="O133" s="209">
        <f>+'DAY11'!O133+'DAY12'!G133</f>
        <v>0</v>
      </c>
      <c r="P133" s="48">
        <f t="shared" si="62"/>
        <v>0</v>
      </c>
      <c r="Q133" s="49">
        <f t="shared" si="63"/>
        <v>0</v>
      </c>
      <c r="R133" s="50">
        <f t="shared" si="64"/>
        <v>0</v>
      </c>
      <c r="S133" s="47">
        <f t="shared" si="65"/>
        <v>0</v>
      </c>
      <c r="T133" s="209">
        <f t="shared" si="66"/>
        <v>0</v>
      </c>
      <c r="U133" s="54">
        <f t="shared" si="67"/>
        <v>0</v>
      </c>
    </row>
    <row r="134" spans="1:21" ht="16.5" x14ac:dyDescent="0.3">
      <c r="A134" s="327" t="s">
        <v>98</v>
      </c>
      <c r="B134" s="47">
        <f>'DAY11'!H134</f>
        <v>0</v>
      </c>
      <c r="C134" s="48">
        <v>0</v>
      </c>
      <c r="D134" s="49">
        <v>0</v>
      </c>
      <c r="E134" s="50">
        <v>0</v>
      </c>
      <c r="F134" s="47">
        <v>0</v>
      </c>
      <c r="G134" s="209">
        <v>0</v>
      </c>
      <c r="H134" s="49">
        <f>+(Table114[[#This Row],[OPENING ]]+Table114[[#This Row],[RECEIPTS]]+Table114[[#This Row],[RETURNS]])-(Table114[[#This Row],[EXCHANGED]]+Table114[[#This Row],[SALES]]+Table114[[#This Row],[ISSUES]])</f>
        <v>0</v>
      </c>
      <c r="I134" s="48"/>
      <c r="J134" s="76">
        <f t="shared" si="68"/>
        <v>0</v>
      </c>
      <c r="K134" s="48">
        <f>+'DAY11'!K134+'DAY12'!C134</f>
        <v>0</v>
      </c>
      <c r="L134" s="49">
        <f>+'DAY11'!L134+'DAY12'!D134</f>
        <v>0</v>
      </c>
      <c r="M134" s="50">
        <f>+'DAY11'!M134+'DAY12'!E134</f>
        <v>0</v>
      </c>
      <c r="N134" s="47">
        <f>+'DAY11'!N134+'DAY12'!F134</f>
        <v>0</v>
      </c>
      <c r="O134" s="209">
        <f>+'DAY11'!O134+'DAY12'!G134</f>
        <v>1559.5</v>
      </c>
      <c r="P134" s="48">
        <f t="shared" si="62"/>
        <v>0</v>
      </c>
      <c r="Q134" s="49">
        <f t="shared" si="63"/>
        <v>0</v>
      </c>
      <c r="R134" s="50">
        <f t="shared" si="64"/>
        <v>0</v>
      </c>
      <c r="S134" s="47">
        <f t="shared" si="65"/>
        <v>0</v>
      </c>
      <c r="T134" s="209">
        <f t="shared" si="66"/>
        <v>129.95833333333334</v>
      </c>
      <c r="U134" s="92">
        <f t="shared" si="67"/>
        <v>0</v>
      </c>
    </row>
    <row r="135" spans="1:21" x14ac:dyDescent="0.25">
      <c r="A135" s="308" t="s">
        <v>127</v>
      </c>
      <c r="B135" s="47">
        <f>'DAY11'!H135</f>
        <v>42.2</v>
      </c>
      <c r="C135" s="48">
        <v>0</v>
      </c>
      <c r="D135" s="49">
        <v>0</v>
      </c>
      <c r="E135" s="50">
        <v>0</v>
      </c>
      <c r="F135" s="47">
        <v>0</v>
      </c>
      <c r="G135" s="209">
        <v>0</v>
      </c>
      <c r="H135" s="49">
        <f>+(Table114[[#This Row],[OPENING ]]+Table114[[#This Row],[RECEIPTS]]+Table114[[#This Row],[RETURNS]])-(Table114[[#This Row],[EXCHANGED]]+Table114[[#This Row],[SALES]]+Table114[[#This Row],[ISSUES]])</f>
        <v>42.2</v>
      </c>
      <c r="I135" s="48"/>
      <c r="J135" s="76">
        <f t="shared" ref="J135:J156" si="69">+I135-H135</f>
        <v>-42.2</v>
      </c>
      <c r="K135" s="48">
        <f>+'DAY11'!K135+'DAY12'!C135</f>
        <v>0</v>
      </c>
      <c r="L135" s="49">
        <f>+'DAY11'!L135+'DAY12'!D135</f>
        <v>138</v>
      </c>
      <c r="M135" s="50">
        <f>+'DAY11'!M135+'DAY12'!E135</f>
        <v>0</v>
      </c>
      <c r="N135" s="47">
        <f>+'DAY11'!N135+'DAY12'!F135</f>
        <v>0</v>
      </c>
      <c r="O135" s="209">
        <f>+'DAY11'!O135+'DAY12'!G135</f>
        <v>2410.94</v>
      </c>
      <c r="P135" s="48">
        <f t="shared" ref="P135:P156" si="70">+K135/12</f>
        <v>0</v>
      </c>
      <c r="Q135" s="49">
        <f t="shared" ref="Q135:Q156" si="71">+L135/12</f>
        <v>11.5</v>
      </c>
      <c r="R135" s="50">
        <f t="shared" ref="R135:R156" si="72">+M135/12</f>
        <v>0</v>
      </c>
      <c r="S135" s="47">
        <f t="shared" ref="S135:S156" si="73">+N135/12</f>
        <v>0</v>
      </c>
      <c r="T135" s="209">
        <f t="shared" ref="T135:T156" si="74">+O135/12</f>
        <v>200.91166666666666</v>
      </c>
      <c r="U135" s="92">
        <f t="shared" ref="U135:U156" si="75">IFERROR(+H135/(P135+Q135+R135+S135+T135),0)</f>
        <v>0.19867082002714856</v>
      </c>
    </row>
    <row r="136" spans="1:21" x14ac:dyDescent="0.25">
      <c r="A136" s="308" t="s">
        <v>128</v>
      </c>
      <c r="B136" s="47">
        <f>'DAY11'!H136</f>
        <v>220.5</v>
      </c>
      <c r="C136" s="48">
        <v>0</v>
      </c>
      <c r="D136" s="49">
        <v>0</v>
      </c>
      <c r="E136" s="50">
        <v>0</v>
      </c>
      <c r="F136" s="47">
        <v>0</v>
      </c>
      <c r="G136" s="209">
        <v>0</v>
      </c>
      <c r="H136" s="49">
        <f>+(Table114[[#This Row],[OPENING ]]+Table114[[#This Row],[RECEIPTS]]+Table114[[#This Row],[RETURNS]])-(Table114[[#This Row],[EXCHANGED]]+Table114[[#This Row],[SALES]]+Table114[[#This Row],[ISSUES]])</f>
        <v>220.5</v>
      </c>
      <c r="I136" s="48"/>
      <c r="J136" s="76">
        <f t="shared" si="69"/>
        <v>-220.5</v>
      </c>
      <c r="K136" s="48">
        <f>+'DAY11'!K136+'DAY12'!C136</f>
        <v>0</v>
      </c>
      <c r="L136" s="49">
        <f>+'DAY11'!L136+'DAY12'!D136</f>
        <v>0</v>
      </c>
      <c r="M136" s="50">
        <f>+'DAY11'!M136+'DAY12'!E136</f>
        <v>0</v>
      </c>
      <c r="N136" s="47">
        <f>+'DAY11'!N136+'DAY12'!F136</f>
        <v>0</v>
      </c>
      <c r="O136" s="209">
        <f>+'DAY11'!O136+'DAY12'!G136</f>
        <v>0</v>
      </c>
      <c r="P136" s="48">
        <f t="shared" si="70"/>
        <v>0</v>
      </c>
      <c r="Q136" s="49">
        <f t="shared" si="71"/>
        <v>0</v>
      </c>
      <c r="R136" s="50">
        <f t="shared" si="72"/>
        <v>0</v>
      </c>
      <c r="S136" s="47">
        <f t="shared" si="73"/>
        <v>0</v>
      </c>
      <c r="T136" s="209">
        <f t="shared" si="74"/>
        <v>0</v>
      </c>
      <c r="U136" s="92">
        <f t="shared" si="75"/>
        <v>0</v>
      </c>
    </row>
    <row r="137" spans="1:21" x14ac:dyDescent="0.25">
      <c r="A137" s="308" t="s">
        <v>126</v>
      </c>
      <c r="B137" s="47">
        <f>'DAY11'!H137</f>
        <v>63.2</v>
      </c>
      <c r="C137" s="48">
        <v>0</v>
      </c>
      <c r="D137" s="49">
        <v>0</v>
      </c>
      <c r="E137" s="50">
        <v>0</v>
      </c>
      <c r="F137" s="47">
        <v>0</v>
      </c>
      <c r="G137" s="209">
        <v>0</v>
      </c>
      <c r="H137" s="49">
        <f>+(Table114[[#This Row],[OPENING ]]+Table114[[#This Row],[RECEIPTS]]+Table114[[#This Row],[RETURNS]])-(Table114[[#This Row],[EXCHANGED]]+Table114[[#This Row],[SALES]]+Table114[[#This Row],[ISSUES]])</f>
        <v>63.2</v>
      </c>
      <c r="I137" s="48"/>
      <c r="J137" s="76">
        <f t="shared" si="69"/>
        <v>-63.2</v>
      </c>
      <c r="K137" s="48">
        <f>+'DAY11'!K137+'DAY12'!C137</f>
        <v>0</v>
      </c>
      <c r="L137" s="49">
        <f>+'DAY11'!L137+'DAY12'!D137</f>
        <v>0</v>
      </c>
      <c r="M137" s="50">
        <f>+'DAY11'!M137+'DAY12'!E137</f>
        <v>0</v>
      </c>
      <c r="N137" s="47">
        <f>+'DAY11'!N137+'DAY12'!F137</f>
        <v>0</v>
      </c>
      <c r="O137" s="209">
        <f>+'DAY11'!O137+'DAY12'!G137</f>
        <v>0</v>
      </c>
      <c r="P137" s="48">
        <f t="shared" si="70"/>
        <v>0</v>
      </c>
      <c r="Q137" s="49">
        <f t="shared" si="71"/>
        <v>0</v>
      </c>
      <c r="R137" s="50">
        <f t="shared" si="72"/>
        <v>0</v>
      </c>
      <c r="S137" s="47">
        <f t="shared" si="73"/>
        <v>0</v>
      </c>
      <c r="T137" s="209">
        <f t="shared" si="74"/>
        <v>0</v>
      </c>
      <c r="U137" s="92">
        <f t="shared" si="75"/>
        <v>0</v>
      </c>
    </row>
    <row r="138" spans="1:21" x14ac:dyDescent="0.25">
      <c r="A138" s="308"/>
      <c r="B138" s="47">
        <f>'DAY11'!H138</f>
        <v>17.5</v>
      </c>
      <c r="C138" s="48">
        <v>0</v>
      </c>
      <c r="D138" s="49">
        <v>0</v>
      </c>
      <c r="E138" s="50">
        <v>0</v>
      </c>
      <c r="F138" s="47">
        <v>0</v>
      </c>
      <c r="G138" s="209">
        <v>0</v>
      </c>
      <c r="H138" s="49">
        <f>+(Table114[[#This Row],[OPENING ]]+Table114[[#This Row],[RECEIPTS]]+Table114[[#This Row],[RETURNS]])-(Table114[[#This Row],[EXCHANGED]]+Table114[[#This Row],[SALES]]+Table114[[#This Row],[ISSUES]])</f>
        <v>17.5</v>
      </c>
      <c r="I138" s="48"/>
      <c r="J138" s="76">
        <f t="shared" si="69"/>
        <v>-17.5</v>
      </c>
      <c r="K138" s="48">
        <f>+'DAY11'!K138+'DAY12'!C138</f>
        <v>0</v>
      </c>
      <c r="L138" s="49">
        <f>+'DAY11'!L138+'DAY12'!D138</f>
        <v>0</v>
      </c>
      <c r="M138" s="50">
        <f>+'DAY11'!M138+'DAY12'!E138</f>
        <v>0</v>
      </c>
      <c r="N138" s="47">
        <f>+'DAY11'!N138+'DAY12'!F138</f>
        <v>0</v>
      </c>
      <c r="O138" s="209">
        <f>+'DAY11'!O138+'DAY12'!G138</f>
        <v>0</v>
      </c>
      <c r="P138" s="48">
        <f t="shared" si="70"/>
        <v>0</v>
      </c>
      <c r="Q138" s="49">
        <f t="shared" si="71"/>
        <v>0</v>
      </c>
      <c r="R138" s="50">
        <f t="shared" si="72"/>
        <v>0</v>
      </c>
      <c r="S138" s="47">
        <f t="shared" si="73"/>
        <v>0</v>
      </c>
      <c r="T138" s="209">
        <f t="shared" si="74"/>
        <v>0</v>
      </c>
      <c r="U138" s="92">
        <f t="shared" si="75"/>
        <v>0</v>
      </c>
    </row>
    <row r="139" spans="1:21" x14ac:dyDescent="0.25">
      <c r="A139" s="308"/>
      <c r="B139" s="47">
        <f>'DAY11'!H139</f>
        <v>14.7</v>
      </c>
      <c r="C139" s="48">
        <v>0</v>
      </c>
      <c r="D139" s="49">
        <v>0</v>
      </c>
      <c r="E139" s="50">
        <v>0</v>
      </c>
      <c r="F139" s="47">
        <v>0</v>
      </c>
      <c r="G139" s="209">
        <v>0</v>
      </c>
      <c r="H139" s="49">
        <f>+(Table114[[#This Row],[OPENING ]]+Table114[[#This Row],[RECEIPTS]]+Table114[[#This Row],[RETURNS]])-(Table114[[#This Row],[EXCHANGED]]+Table114[[#This Row],[SALES]]+Table114[[#This Row],[ISSUES]])</f>
        <v>14.7</v>
      </c>
      <c r="I139" s="48"/>
      <c r="J139" s="76">
        <f t="shared" si="69"/>
        <v>-14.7</v>
      </c>
      <c r="K139" s="48">
        <f>+'DAY11'!K139+'DAY12'!C139</f>
        <v>0</v>
      </c>
      <c r="L139" s="49">
        <f>+'DAY11'!L139+'DAY12'!D139</f>
        <v>0</v>
      </c>
      <c r="M139" s="50">
        <f>+'DAY11'!M139+'DAY12'!E139</f>
        <v>0</v>
      </c>
      <c r="N139" s="47">
        <f>+'DAY11'!N139+'DAY12'!F139</f>
        <v>0</v>
      </c>
      <c r="O139" s="209">
        <f>+'DAY11'!O139+'DAY12'!G139</f>
        <v>0</v>
      </c>
      <c r="P139" s="48">
        <f t="shared" si="70"/>
        <v>0</v>
      </c>
      <c r="Q139" s="49">
        <f t="shared" si="71"/>
        <v>0</v>
      </c>
      <c r="R139" s="50">
        <f t="shared" si="72"/>
        <v>0</v>
      </c>
      <c r="S139" s="47">
        <f t="shared" si="73"/>
        <v>0</v>
      </c>
      <c r="T139" s="209">
        <f t="shared" si="74"/>
        <v>0</v>
      </c>
      <c r="U139" s="92">
        <f t="shared" si="75"/>
        <v>0</v>
      </c>
    </row>
    <row r="140" spans="1:21" x14ac:dyDescent="0.25">
      <c r="A140" s="308"/>
      <c r="B140" s="47">
        <f>'DAY11'!H140</f>
        <v>0</v>
      </c>
      <c r="C140" s="48">
        <v>0</v>
      </c>
      <c r="D140" s="49">
        <v>0</v>
      </c>
      <c r="E140" s="50">
        <v>0</v>
      </c>
      <c r="F140" s="47">
        <v>0</v>
      </c>
      <c r="G140" s="209">
        <v>0</v>
      </c>
      <c r="H140" s="49">
        <f>+(Table114[[#This Row],[OPENING ]]+Table114[[#This Row],[RECEIPTS]]+Table114[[#This Row],[RETURNS]])-(Table114[[#This Row],[EXCHANGED]]+Table114[[#This Row],[SALES]]+Table114[[#This Row],[ISSUES]])</f>
        <v>0</v>
      </c>
      <c r="I140" s="48"/>
      <c r="J140" s="76">
        <f t="shared" si="69"/>
        <v>0</v>
      </c>
      <c r="K140" s="48">
        <f>+'DAY11'!K140+'DAY12'!C140</f>
        <v>0</v>
      </c>
      <c r="L140" s="49">
        <f>+'DAY11'!L140+'DAY12'!D140</f>
        <v>0</v>
      </c>
      <c r="M140" s="50">
        <f>+'DAY11'!M140+'DAY12'!E140</f>
        <v>0</v>
      </c>
      <c r="N140" s="47">
        <f>+'DAY11'!N140+'DAY12'!F140</f>
        <v>0</v>
      </c>
      <c r="O140" s="209">
        <f>+'DAY11'!O140+'DAY12'!G140</f>
        <v>0</v>
      </c>
      <c r="P140" s="48">
        <f t="shared" si="70"/>
        <v>0</v>
      </c>
      <c r="Q140" s="49">
        <f t="shared" si="71"/>
        <v>0</v>
      </c>
      <c r="R140" s="50">
        <f t="shared" si="72"/>
        <v>0</v>
      </c>
      <c r="S140" s="47">
        <f t="shared" si="73"/>
        <v>0</v>
      </c>
      <c r="T140" s="209">
        <f t="shared" si="74"/>
        <v>0</v>
      </c>
      <c r="U140" s="92">
        <f t="shared" si="75"/>
        <v>0</v>
      </c>
    </row>
    <row r="141" spans="1:21" x14ac:dyDescent="0.25">
      <c r="A141" s="308"/>
      <c r="B141" s="47">
        <f>'DAY11'!H141</f>
        <v>115.5</v>
      </c>
      <c r="C141" s="48">
        <v>0</v>
      </c>
      <c r="D141" s="49">
        <v>0</v>
      </c>
      <c r="E141" s="50">
        <v>0</v>
      </c>
      <c r="F141" s="47">
        <v>0</v>
      </c>
      <c r="G141" s="209">
        <v>0</v>
      </c>
      <c r="H141" s="49">
        <f>+(Table114[[#This Row],[OPENING ]]+Table114[[#This Row],[RECEIPTS]]+Table114[[#This Row],[RETURNS]])-(Table114[[#This Row],[EXCHANGED]]+Table114[[#This Row],[SALES]]+Table114[[#This Row],[ISSUES]])</f>
        <v>115.5</v>
      </c>
      <c r="I141" s="48"/>
      <c r="J141" s="76">
        <f t="shared" si="69"/>
        <v>-115.5</v>
      </c>
      <c r="K141" s="48">
        <f>+'DAY11'!K141+'DAY12'!C141</f>
        <v>0</v>
      </c>
      <c r="L141" s="49">
        <f>+'DAY11'!L141+'DAY12'!D141</f>
        <v>0</v>
      </c>
      <c r="M141" s="50">
        <f>+'DAY11'!M141+'DAY12'!E141</f>
        <v>0</v>
      </c>
      <c r="N141" s="47">
        <f>+'DAY11'!N141+'DAY12'!F141</f>
        <v>0</v>
      </c>
      <c r="O141" s="209">
        <f>+'DAY11'!O141+'DAY12'!G141</f>
        <v>0</v>
      </c>
      <c r="P141" s="48">
        <f t="shared" si="70"/>
        <v>0</v>
      </c>
      <c r="Q141" s="49">
        <f t="shared" si="71"/>
        <v>0</v>
      </c>
      <c r="R141" s="50">
        <f t="shared" si="72"/>
        <v>0</v>
      </c>
      <c r="S141" s="47">
        <f t="shared" si="73"/>
        <v>0</v>
      </c>
      <c r="T141" s="209">
        <f t="shared" si="74"/>
        <v>0</v>
      </c>
      <c r="U141" s="92">
        <f t="shared" si="75"/>
        <v>0</v>
      </c>
    </row>
    <row r="142" spans="1:21" x14ac:dyDescent="0.25">
      <c r="A142" s="308"/>
      <c r="B142" s="47">
        <f>'DAY11'!H142</f>
        <v>81.5</v>
      </c>
      <c r="C142" s="48">
        <v>0</v>
      </c>
      <c r="D142" s="49">
        <v>0</v>
      </c>
      <c r="E142" s="50">
        <v>0</v>
      </c>
      <c r="F142" s="47">
        <v>0</v>
      </c>
      <c r="G142" s="209">
        <v>0</v>
      </c>
      <c r="H142" s="49">
        <f>+(Table114[[#This Row],[OPENING ]]+Table114[[#This Row],[RECEIPTS]]+Table114[[#This Row],[RETURNS]])-(Table114[[#This Row],[EXCHANGED]]+Table114[[#This Row],[SALES]]+Table114[[#This Row],[ISSUES]])</f>
        <v>81.5</v>
      </c>
      <c r="I142" s="48"/>
      <c r="J142" s="76">
        <f t="shared" si="69"/>
        <v>-81.5</v>
      </c>
      <c r="K142" s="48">
        <f>+'DAY11'!K142+'DAY12'!C142</f>
        <v>0</v>
      </c>
      <c r="L142" s="49">
        <f>+'DAY11'!L142+'DAY12'!D142</f>
        <v>15.2</v>
      </c>
      <c r="M142" s="50">
        <f>+'DAY11'!M142+'DAY12'!E142</f>
        <v>0</v>
      </c>
      <c r="N142" s="47">
        <f>+'DAY11'!N142+'DAY12'!F142</f>
        <v>0</v>
      </c>
      <c r="O142" s="209">
        <f>+'DAY11'!O142+'DAY12'!G142</f>
        <v>0</v>
      </c>
      <c r="P142" s="48">
        <f t="shared" si="70"/>
        <v>0</v>
      </c>
      <c r="Q142" s="49">
        <f t="shared" si="71"/>
        <v>1.2666666666666666</v>
      </c>
      <c r="R142" s="50">
        <f t="shared" si="72"/>
        <v>0</v>
      </c>
      <c r="S142" s="47">
        <f t="shared" si="73"/>
        <v>0</v>
      </c>
      <c r="T142" s="209">
        <f t="shared" si="74"/>
        <v>0</v>
      </c>
      <c r="U142" s="92">
        <f t="shared" si="75"/>
        <v>64.342105263157904</v>
      </c>
    </row>
    <row r="143" spans="1:21" x14ac:dyDescent="0.25">
      <c r="A143" s="308"/>
      <c r="B143" s="47">
        <f>'DAY11'!H143</f>
        <v>15.2</v>
      </c>
      <c r="C143" s="48">
        <v>0</v>
      </c>
      <c r="D143" s="49">
        <v>0</v>
      </c>
      <c r="E143" s="50">
        <v>0</v>
      </c>
      <c r="F143" s="47">
        <v>0</v>
      </c>
      <c r="G143" s="209">
        <v>0</v>
      </c>
      <c r="H143" s="49">
        <f>+(Table114[[#This Row],[OPENING ]]+Table114[[#This Row],[RECEIPTS]]+Table114[[#This Row],[RETURNS]])-(Table114[[#This Row],[EXCHANGED]]+Table114[[#This Row],[SALES]]+Table114[[#This Row],[ISSUES]])</f>
        <v>15.2</v>
      </c>
      <c r="I143" s="48"/>
      <c r="J143" s="76">
        <f t="shared" si="69"/>
        <v>-15.2</v>
      </c>
      <c r="K143" s="48">
        <f>+'DAY11'!K143+'DAY12'!C143</f>
        <v>0</v>
      </c>
      <c r="L143" s="49">
        <f>+'DAY11'!L143+'DAY12'!D143</f>
        <v>0</v>
      </c>
      <c r="M143" s="50">
        <f>+'DAY11'!M143+'DAY12'!E143</f>
        <v>0</v>
      </c>
      <c r="N143" s="47">
        <f>+'DAY11'!N143+'DAY12'!F143</f>
        <v>0</v>
      </c>
      <c r="O143" s="209">
        <f>+'DAY11'!O143+'DAY12'!G143</f>
        <v>0</v>
      </c>
      <c r="P143" s="48">
        <f t="shared" si="70"/>
        <v>0</v>
      </c>
      <c r="Q143" s="49">
        <f t="shared" si="71"/>
        <v>0</v>
      </c>
      <c r="R143" s="50">
        <f t="shared" si="72"/>
        <v>0</v>
      </c>
      <c r="S143" s="47">
        <f t="shared" si="73"/>
        <v>0</v>
      </c>
      <c r="T143" s="209">
        <f t="shared" si="74"/>
        <v>0</v>
      </c>
      <c r="U143" s="92">
        <f t="shared" si="75"/>
        <v>0</v>
      </c>
    </row>
    <row r="144" spans="1:21" x14ac:dyDescent="0.25">
      <c r="A144" s="308" t="s">
        <v>113</v>
      </c>
      <c r="B144" s="47">
        <f>'DAY11'!H144</f>
        <v>0</v>
      </c>
      <c r="C144" s="48">
        <v>0</v>
      </c>
      <c r="D144" s="49">
        <v>0</v>
      </c>
      <c r="E144" s="50">
        <v>0</v>
      </c>
      <c r="F144" s="47">
        <v>0</v>
      </c>
      <c r="G144" s="209">
        <v>0</v>
      </c>
      <c r="H144" s="49">
        <f>+(Table114[[#This Row],[OPENING ]]+Table114[[#This Row],[RECEIPTS]]+Table114[[#This Row],[RETURNS]])-(Table114[[#This Row],[EXCHANGED]]+Table114[[#This Row],[SALES]]+Table114[[#This Row],[ISSUES]])</f>
        <v>0</v>
      </c>
      <c r="I144" s="48"/>
      <c r="J144" s="76">
        <f t="shared" si="69"/>
        <v>0</v>
      </c>
      <c r="K144" s="48">
        <f>+'DAY11'!K144+'DAY12'!C144</f>
        <v>0</v>
      </c>
      <c r="L144" s="49">
        <f>+'DAY11'!L144+'DAY12'!D144</f>
        <v>0</v>
      </c>
      <c r="M144" s="50">
        <f>+'DAY11'!M144+'DAY12'!E144</f>
        <v>0</v>
      </c>
      <c r="N144" s="47">
        <f>+'DAY11'!N144+'DAY12'!F144</f>
        <v>0</v>
      </c>
      <c r="O144" s="209">
        <f>+'DAY11'!O144+'DAY12'!G144</f>
        <v>0</v>
      </c>
      <c r="P144" s="48">
        <f t="shared" si="70"/>
        <v>0</v>
      </c>
      <c r="Q144" s="49">
        <f t="shared" si="71"/>
        <v>0</v>
      </c>
      <c r="R144" s="50">
        <f t="shared" si="72"/>
        <v>0</v>
      </c>
      <c r="S144" s="47">
        <f t="shared" si="73"/>
        <v>0</v>
      </c>
      <c r="T144" s="209">
        <f t="shared" si="74"/>
        <v>0</v>
      </c>
      <c r="U144" s="92">
        <f t="shared" si="75"/>
        <v>0</v>
      </c>
    </row>
    <row r="145" spans="1:21" x14ac:dyDescent="0.25">
      <c r="A145" s="308"/>
      <c r="B145" s="47">
        <f>'DAY11'!H145</f>
        <v>0</v>
      </c>
      <c r="C145" s="48">
        <v>0</v>
      </c>
      <c r="D145" s="49">
        <v>0</v>
      </c>
      <c r="E145" s="50">
        <v>0</v>
      </c>
      <c r="F145" s="47">
        <v>0</v>
      </c>
      <c r="G145" s="209">
        <v>0</v>
      </c>
      <c r="H145" s="49">
        <f>+(Table114[[#This Row],[OPENING ]]+Table114[[#This Row],[RECEIPTS]]+Table114[[#This Row],[RETURNS]])-(Table114[[#This Row],[EXCHANGED]]+Table114[[#This Row],[SALES]]+Table114[[#This Row],[ISSUES]])</f>
        <v>0</v>
      </c>
      <c r="I145" s="48"/>
      <c r="J145" s="76">
        <f t="shared" si="69"/>
        <v>0</v>
      </c>
      <c r="K145" s="48">
        <f>+'DAY11'!K145+'DAY12'!C145</f>
        <v>0</v>
      </c>
      <c r="L145" s="49">
        <f>+'DAY11'!L145+'DAY12'!D145</f>
        <v>0</v>
      </c>
      <c r="M145" s="50">
        <f>+'DAY11'!M145+'DAY12'!E145</f>
        <v>0</v>
      </c>
      <c r="N145" s="47">
        <f>+'DAY11'!N145+'DAY12'!F145</f>
        <v>0</v>
      </c>
      <c r="O145" s="209">
        <f>+'DAY11'!O145+'DAY12'!G145</f>
        <v>0</v>
      </c>
      <c r="P145" s="48">
        <f t="shared" si="70"/>
        <v>0</v>
      </c>
      <c r="Q145" s="49">
        <f t="shared" si="71"/>
        <v>0</v>
      </c>
      <c r="R145" s="50">
        <f t="shared" si="72"/>
        <v>0</v>
      </c>
      <c r="S145" s="47">
        <f t="shared" si="73"/>
        <v>0</v>
      </c>
      <c r="T145" s="209">
        <f t="shared" si="74"/>
        <v>0</v>
      </c>
      <c r="U145" s="92">
        <f t="shared" si="75"/>
        <v>0</v>
      </c>
    </row>
    <row r="146" spans="1:21" x14ac:dyDescent="0.25">
      <c r="A146" s="308"/>
      <c r="B146" s="47">
        <f>'DAY11'!H146</f>
        <v>0</v>
      </c>
      <c r="C146" s="48">
        <v>0</v>
      </c>
      <c r="D146" s="49">
        <v>0</v>
      </c>
      <c r="E146" s="50">
        <v>0</v>
      </c>
      <c r="F146" s="47">
        <v>0</v>
      </c>
      <c r="G146" s="209">
        <v>0</v>
      </c>
      <c r="H146" s="49">
        <f>+(Table114[[#This Row],[OPENING ]]+Table114[[#This Row],[RECEIPTS]]+Table114[[#This Row],[RETURNS]])-(Table114[[#This Row],[EXCHANGED]]+Table114[[#This Row],[SALES]]+Table114[[#This Row],[ISSUES]])</f>
        <v>0</v>
      </c>
      <c r="I146" s="48"/>
      <c r="J146" s="76">
        <f t="shared" si="69"/>
        <v>0</v>
      </c>
      <c r="K146" s="48">
        <f>+'DAY11'!K146+'DAY12'!C146</f>
        <v>0</v>
      </c>
      <c r="L146" s="49">
        <f>+'DAY11'!L146+'DAY12'!D146</f>
        <v>0</v>
      </c>
      <c r="M146" s="50">
        <f>+'DAY11'!M146+'DAY12'!E146</f>
        <v>0</v>
      </c>
      <c r="N146" s="47">
        <f>+'DAY11'!N146+'DAY12'!F146</f>
        <v>0</v>
      </c>
      <c r="O146" s="209">
        <f>+'DAY11'!O146+'DAY12'!G146</f>
        <v>0</v>
      </c>
      <c r="P146" s="48">
        <f t="shared" si="70"/>
        <v>0</v>
      </c>
      <c r="Q146" s="49">
        <f t="shared" si="71"/>
        <v>0</v>
      </c>
      <c r="R146" s="50">
        <f t="shared" si="72"/>
        <v>0</v>
      </c>
      <c r="S146" s="47">
        <f t="shared" si="73"/>
        <v>0</v>
      </c>
      <c r="T146" s="209">
        <f t="shared" si="74"/>
        <v>0</v>
      </c>
      <c r="U146" s="92">
        <f t="shared" si="75"/>
        <v>0</v>
      </c>
    </row>
    <row r="147" spans="1:21" x14ac:dyDescent="0.25">
      <c r="A147" s="308"/>
      <c r="B147" s="47">
        <f>'DAY11'!H147</f>
        <v>0</v>
      </c>
      <c r="C147" s="48">
        <v>0</v>
      </c>
      <c r="D147" s="49">
        <v>0</v>
      </c>
      <c r="E147" s="50">
        <v>0</v>
      </c>
      <c r="F147" s="47">
        <v>0</v>
      </c>
      <c r="G147" s="209">
        <v>0</v>
      </c>
      <c r="H147" s="49">
        <f>+(Table114[[#This Row],[OPENING ]]+Table114[[#This Row],[RECEIPTS]]+Table114[[#This Row],[RETURNS]])-(Table114[[#This Row],[EXCHANGED]]+Table114[[#This Row],[SALES]]+Table114[[#This Row],[ISSUES]])</f>
        <v>0</v>
      </c>
      <c r="I147" s="48"/>
      <c r="J147" s="76">
        <f t="shared" si="69"/>
        <v>0</v>
      </c>
      <c r="K147" s="48">
        <f>+'DAY11'!K147+'DAY12'!C147</f>
        <v>0</v>
      </c>
      <c r="L147" s="49">
        <f>+'DAY11'!L147+'DAY12'!D147</f>
        <v>0</v>
      </c>
      <c r="M147" s="50">
        <f>+'DAY11'!M147+'DAY12'!E147</f>
        <v>0</v>
      </c>
      <c r="N147" s="47">
        <f>+'DAY11'!N147+'DAY12'!F147</f>
        <v>0</v>
      </c>
      <c r="O147" s="209">
        <f>+'DAY11'!O147+'DAY12'!G147</f>
        <v>0</v>
      </c>
      <c r="P147" s="48">
        <f t="shared" si="70"/>
        <v>0</v>
      </c>
      <c r="Q147" s="49">
        <f t="shared" si="71"/>
        <v>0</v>
      </c>
      <c r="R147" s="50">
        <f t="shared" si="72"/>
        <v>0</v>
      </c>
      <c r="S147" s="47">
        <f t="shared" si="73"/>
        <v>0</v>
      </c>
      <c r="T147" s="209">
        <f t="shared" si="74"/>
        <v>0</v>
      </c>
      <c r="U147" s="92">
        <f t="shared" si="75"/>
        <v>0</v>
      </c>
    </row>
    <row r="148" spans="1:21" x14ac:dyDescent="0.25">
      <c r="A148" s="308"/>
      <c r="B148" s="47">
        <f>'DAY11'!H148</f>
        <v>49</v>
      </c>
      <c r="C148" s="48">
        <v>0</v>
      </c>
      <c r="D148" s="49">
        <v>0</v>
      </c>
      <c r="E148" s="50">
        <v>0</v>
      </c>
      <c r="F148" s="47">
        <v>0</v>
      </c>
      <c r="G148" s="209">
        <v>0</v>
      </c>
      <c r="H148" s="49">
        <f>+(Table114[[#This Row],[OPENING ]]+Table114[[#This Row],[RECEIPTS]]+Table114[[#This Row],[RETURNS]])-(Table114[[#This Row],[EXCHANGED]]+Table114[[#This Row],[SALES]]+Table114[[#This Row],[ISSUES]])</f>
        <v>49</v>
      </c>
      <c r="I148" s="48"/>
      <c r="J148" s="76">
        <f t="shared" si="69"/>
        <v>-49</v>
      </c>
      <c r="K148" s="48">
        <f>+'DAY11'!K148+'DAY12'!C148</f>
        <v>0</v>
      </c>
      <c r="L148" s="49">
        <f>+'DAY11'!L148+'DAY12'!D148</f>
        <v>0</v>
      </c>
      <c r="M148" s="50">
        <f>+'DAY11'!M148+'DAY12'!E148</f>
        <v>0</v>
      </c>
      <c r="N148" s="47">
        <f>+'DAY11'!N148+'DAY12'!F148</f>
        <v>0</v>
      </c>
      <c r="O148" s="209">
        <f>+'DAY11'!O148+'DAY12'!G148</f>
        <v>0</v>
      </c>
      <c r="P148" s="48">
        <f t="shared" si="70"/>
        <v>0</v>
      </c>
      <c r="Q148" s="49">
        <f t="shared" si="71"/>
        <v>0</v>
      </c>
      <c r="R148" s="50">
        <f t="shared" si="72"/>
        <v>0</v>
      </c>
      <c r="S148" s="47">
        <f t="shared" si="73"/>
        <v>0</v>
      </c>
      <c r="T148" s="209">
        <f t="shared" si="74"/>
        <v>0</v>
      </c>
      <c r="U148" s="92">
        <f t="shared" si="75"/>
        <v>0</v>
      </c>
    </row>
    <row r="149" spans="1:21" x14ac:dyDescent="0.25">
      <c r="A149" s="308"/>
      <c r="B149" s="47">
        <f>'DAY11'!H149</f>
        <v>132</v>
      </c>
      <c r="C149" s="48">
        <v>0</v>
      </c>
      <c r="D149" s="49">
        <v>0</v>
      </c>
      <c r="E149" s="50">
        <v>0</v>
      </c>
      <c r="F149" s="47">
        <v>0</v>
      </c>
      <c r="G149" s="209">
        <v>0</v>
      </c>
      <c r="H149" s="49">
        <f>+(Table114[[#This Row],[OPENING ]]+Table114[[#This Row],[RECEIPTS]]+Table114[[#This Row],[RETURNS]])-(Table114[[#This Row],[EXCHANGED]]+Table114[[#This Row],[SALES]]+Table114[[#This Row],[ISSUES]])</f>
        <v>132</v>
      </c>
      <c r="I149" s="48"/>
      <c r="J149" s="76">
        <f t="shared" si="69"/>
        <v>-132</v>
      </c>
      <c r="K149" s="48">
        <f>+'DAY11'!K149+'DAY12'!C149</f>
        <v>0</v>
      </c>
      <c r="L149" s="49">
        <f>+'DAY11'!L149+'DAY12'!D149</f>
        <v>0</v>
      </c>
      <c r="M149" s="50">
        <f>+'DAY11'!M149+'DAY12'!E149</f>
        <v>0</v>
      </c>
      <c r="N149" s="47">
        <f>+'DAY11'!N149+'DAY12'!F149</f>
        <v>0</v>
      </c>
      <c r="O149" s="209">
        <f>+'DAY11'!O149+'DAY12'!G149</f>
        <v>0</v>
      </c>
      <c r="P149" s="48">
        <f t="shared" si="70"/>
        <v>0</v>
      </c>
      <c r="Q149" s="49">
        <f t="shared" si="71"/>
        <v>0</v>
      </c>
      <c r="R149" s="50">
        <f t="shared" si="72"/>
        <v>0</v>
      </c>
      <c r="S149" s="47">
        <f t="shared" si="73"/>
        <v>0</v>
      </c>
      <c r="T149" s="209">
        <f t="shared" si="74"/>
        <v>0</v>
      </c>
      <c r="U149" s="92">
        <f t="shared" si="75"/>
        <v>0</v>
      </c>
    </row>
    <row r="150" spans="1:21" x14ac:dyDescent="0.25">
      <c r="A150" s="308"/>
      <c r="B150" s="47">
        <f>'DAY11'!H150</f>
        <v>0</v>
      </c>
      <c r="C150" s="48">
        <v>0</v>
      </c>
      <c r="D150" s="49">
        <v>0</v>
      </c>
      <c r="E150" s="50">
        <v>0</v>
      </c>
      <c r="F150" s="47">
        <v>0</v>
      </c>
      <c r="G150" s="209">
        <v>0</v>
      </c>
      <c r="H150" s="49">
        <f>+(Table114[[#This Row],[OPENING ]]+Table114[[#This Row],[RECEIPTS]]+Table114[[#This Row],[RETURNS]])-(Table114[[#This Row],[EXCHANGED]]+Table114[[#This Row],[SALES]]+Table114[[#This Row],[ISSUES]])</f>
        <v>0</v>
      </c>
      <c r="I150" s="48"/>
      <c r="J150" s="76">
        <f t="shared" si="69"/>
        <v>0</v>
      </c>
      <c r="K150" s="48">
        <f>+'DAY11'!K150+'DAY12'!C150</f>
        <v>0</v>
      </c>
      <c r="L150" s="49">
        <f>+'DAY11'!L150+'DAY12'!D150</f>
        <v>0</v>
      </c>
      <c r="M150" s="50">
        <f>+'DAY11'!M150+'DAY12'!E150</f>
        <v>0</v>
      </c>
      <c r="N150" s="47">
        <f>+'DAY11'!N150+'DAY12'!F150</f>
        <v>0</v>
      </c>
      <c r="O150" s="209">
        <f>+'DAY11'!O150+'DAY12'!G150</f>
        <v>0</v>
      </c>
      <c r="P150" s="48">
        <f t="shared" si="70"/>
        <v>0</v>
      </c>
      <c r="Q150" s="49">
        <f t="shared" si="71"/>
        <v>0</v>
      </c>
      <c r="R150" s="50">
        <f t="shared" si="72"/>
        <v>0</v>
      </c>
      <c r="S150" s="47">
        <f t="shared" si="73"/>
        <v>0</v>
      </c>
      <c r="T150" s="209">
        <f t="shared" si="74"/>
        <v>0</v>
      </c>
      <c r="U150" s="92">
        <f t="shared" si="75"/>
        <v>0</v>
      </c>
    </row>
    <row r="151" spans="1:21" x14ac:dyDescent="0.25">
      <c r="A151" s="308"/>
      <c r="B151" s="47">
        <f>'DAY11'!H151</f>
        <v>46</v>
      </c>
      <c r="C151" s="48">
        <v>0</v>
      </c>
      <c r="D151" s="49">
        <v>0</v>
      </c>
      <c r="E151" s="50">
        <v>0</v>
      </c>
      <c r="F151" s="47">
        <v>0</v>
      </c>
      <c r="G151" s="209">
        <v>0</v>
      </c>
      <c r="H151" s="49">
        <f>+(Table114[[#This Row],[OPENING ]]+Table114[[#This Row],[RECEIPTS]]+Table114[[#This Row],[RETURNS]])-(Table114[[#This Row],[EXCHANGED]]+Table114[[#This Row],[SALES]]+Table114[[#This Row],[ISSUES]])</f>
        <v>46</v>
      </c>
      <c r="I151" s="48"/>
      <c r="J151" s="76">
        <f t="shared" si="69"/>
        <v>-46</v>
      </c>
      <c r="K151" s="48">
        <f>+'DAY11'!K151+'DAY12'!C151</f>
        <v>0</v>
      </c>
      <c r="L151" s="49">
        <f>+'DAY11'!L151+'DAY12'!D151</f>
        <v>0</v>
      </c>
      <c r="M151" s="50">
        <f>+'DAY11'!M151+'DAY12'!E151</f>
        <v>0</v>
      </c>
      <c r="N151" s="47">
        <f>+'DAY11'!N151+'DAY12'!F151</f>
        <v>0</v>
      </c>
      <c r="O151" s="209">
        <f>+'DAY11'!O151+'DAY12'!G151</f>
        <v>0</v>
      </c>
      <c r="P151" s="48">
        <f t="shared" si="70"/>
        <v>0</v>
      </c>
      <c r="Q151" s="49">
        <f t="shared" si="71"/>
        <v>0</v>
      </c>
      <c r="R151" s="50">
        <f t="shared" si="72"/>
        <v>0</v>
      </c>
      <c r="S151" s="47">
        <f t="shared" si="73"/>
        <v>0</v>
      </c>
      <c r="T151" s="209">
        <f t="shared" si="74"/>
        <v>0</v>
      </c>
      <c r="U151" s="92">
        <f t="shared" si="75"/>
        <v>0</v>
      </c>
    </row>
    <row r="152" spans="1:21" x14ac:dyDescent="0.25">
      <c r="A152" s="308"/>
      <c r="B152" s="47">
        <f>'DAY11'!H152</f>
        <v>0</v>
      </c>
      <c r="C152" s="48">
        <v>0</v>
      </c>
      <c r="D152" s="49">
        <v>0</v>
      </c>
      <c r="E152" s="50">
        <v>0</v>
      </c>
      <c r="F152" s="47">
        <v>0</v>
      </c>
      <c r="G152" s="209">
        <v>0</v>
      </c>
      <c r="H152" s="49">
        <f>+(Table114[[#This Row],[OPENING ]]+Table114[[#This Row],[RECEIPTS]]+Table114[[#This Row],[RETURNS]])-(Table114[[#This Row],[EXCHANGED]]+Table114[[#This Row],[SALES]]+Table114[[#This Row],[ISSUES]])</f>
        <v>0</v>
      </c>
      <c r="I152" s="48"/>
      <c r="J152" s="76">
        <f t="shared" si="69"/>
        <v>0</v>
      </c>
      <c r="K152" s="48">
        <f>+'DAY11'!K152+'DAY12'!C152</f>
        <v>0</v>
      </c>
      <c r="L152" s="49">
        <f>+'DAY11'!L152+'DAY12'!D152</f>
        <v>0</v>
      </c>
      <c r="M152" s="50">
        <f>+'DAY11'!M152+'DAY12'!E152</f>
        <v>0</v>
      </c>
      <c r="N152" s="47">
        <f>+'DAY11'!N152+'DAY12'!F152</f>
        <v>0</v>
      </c>
      <c r="O152" s="209">
        <f>+'DAY11'!O152+'DAY12'!G152</f>
        <v>0</v>
      </c>
      <c r="P152" s="48">
        <f t="shared" si="70"/>
        <v>0</v>
      </c>
      <c r="Q152" s="49">
        <f t="shared" si="71"/>
        <v>0</v>
      </c>
      <c r="R152" s="50">
        <f t="shared" si="72"/>
        <v>0</v>
      </c>
      <c r="S152" s="47">
        <f t="shared" si="73"/>
        <v>0</v>
      </c>
      <c r="T152" s="209">
        <f t="shared" si="74"/>
        <v>0</v>
      </c>
      <c r="U152" s="92">
        <f t="shared" si="75"/>
        <v>0</v>
      </c>
    </row>
    <row r="153" spans="1:21" x14ac:dyDescent="0.25">
      <c r="A153" s="308"/>
      <c r="B153" s="47">
        <f>'DAY11'!H153</f>
        <v>0</v>
      </c>
      <c r="C153" s="48">
        <v>0</v>
      </c>
      <c r="D153" s="49">
        <v>0</v>
      </c>
      <c r="E153" s="50">
        <v>0</v>
      </c>
      <c r="F153" s="47">
        <v>0</v>
      </c>
      <c r="G153" s="209">
        <v>0</v>
      </c>
      <c r="H153" s="49">
        <f>+(Table114[[#This Row],[OPENING ]]+Table114[[#This Row],[RECEIPTS]]+Table114[[#This Row],[RETURNS]])-(Table114[[#This Row],[EXCHANGED]]+Table114[[#This Row],[SALES]]+Table114[[#This Row],[ISSUES]])</f>
        <v>0</v>
      </c>
      <c r="I153" s="48"/>
      <c r="J153" s="76">
        <f t="shared" si="69"/>
        <v>0</v>
      </c>
      <c r="K153" s="48">
        <f>+'DAY11'!K153+'DAY12'!C153</f>
        <v>0</v>
      </c>
      <c r="L153" s="49">
        <f>+'DAY11'!L153+'DAY12'!D153</f>
        <v>0</v>
      </c>
      <c r="M153" s="50">
        <f>+'DAY11'!M153+'DAY12'!E153</f>
        <v>0</v>
      </c>
      <c r="N153" s="47">
        <f>+'DAY11'!N153+'DAY12'!F153</f>
        <v>0</v>
      </c>
      <c r="O153" s="209">
        <f>+'DAY11'!O153+'DAY12'!G153</f>
        <v>0</v>
      </c>
      <c r="P153" s="48">
        <f t="shared" si="70"/>
        <v>0</v>
      </c>
      <c r="Q153" s="49">
        <f t="shared" si="71"/>
        <v>0</v>
      </c>
      <c r="R153" s="50">
        <f t="shared" si="72"/>
        <v>0</v>
      </c>
      <c r="S153" s="47">
        <f t="shared" si="73"/>
        <v>0</v>
      </c>
      <c r="T153" s="209">
        <f t="shared" si="74"/>
        <v>0</v>
      </c>
      <c r="U153" s="92">
        <f t="shared" si="75"/>
        <v>0</v>
      </c>
    </row>
    <row r="154" spans="1:21" x14ac:dyDescent="0.25">
      <c r="A154" s="308"/>
      <c r="B154" s="47">
        <f>'DAY11'!H154</f>
        <v>0</v>
      </c>
      <c r="C154" s="48">
        <v>0</v>
      </c>
      <c r="D154" s="49">
        <v>0</v>
      </c>
      <c r="E154" s="50">
        <v>0</v>
      </c>
      <c r="F154" s="47">
        <v>0</v>
      </c>
      <c r="G154" s="209">
        <v>0</v>
      </c>
      <c r="H154" s="49">
        <f>+(Table114[[#This Row],[OPENING ]]+Table114[[#This Row],[RECEIPTS]]+Table114[[#This Row],[RETURNS]])-(Table114[[#This Row],[EXCHANGED]]+Table114[[#This Row],[SALES]]+Table114[[#This Row],[ISSUES]])</f>
        <v>0</v>
      </c>
      <c r="I154" s="48"/>
      <c r="J154" s="76">
        <f t="shared" si="69"/>
        <v>0</v>
      </c>
      <c r="K154" s="48">
        <f>+'DAY11'!K154+'DAY12'!C154</f>
        <v>0</v>
      </c>
      <c r="L154" s="49">
        <f>+'DAY11'!L154+'DAY12'!D154</f>
        <v>0</v>
      </c>
      <c r="M154" s="50">
        <f>+'DAY11'!M154+'DAY12'!E154</f>
        <v>0</v>
      </c>
      <c r="N154" s="47">
        <f>+'DAY11'!N154+'DAY12'!F154</f>
        <v>0</v>
      </c>
      <c r="O154" s="209">
        <f>+'DAY11'!O154+'DAY12'!G154</f>
        <v>0</v>
      </c>
      <c r="P154" s="48">
        <f t="shared" si="70"/>
        <v>0</v>
      </c>
      <c r="Q154" s="49">
        <f t="shared" si="71"/>
        <v>0</v>
      </c>
      <c r="R154" s="50">
        <f t="shared" si="72"/>
        <v>0</v>
      </c>
      <c r="S154" s="47">
        <f t="shared" si="73"/>
        <v>0</v>
      </c>
      <c r="T154" s="209">
        <f t="shared" si="74"/>
        <v>0</v>
      </c>
      <c r="U154" s="92">
        <f t="shared" si="75"/>
        <v>0</v>
      </c>
    </row>
    <row r="155" spans="1:21" x14ac:dyDescent="0.25">
      <c r="A155" s="308"/>
      <c r="B155" s="47">
        <f>'DAY11'!H155</f>
        <v>0</v>
      </c>
      <c r="C155" s="48">
        <v>0</v>
      </c>
      <c r="D155" s="49">
        <v>0</v>
      </c>
      <c r="E155" s="50">
        <v>0</v>
      </c>
      <c r="F155" s="47">
        <v>0</v>
      </c>
      <c r="G155" s="209">
        <v>0</v>
      </c>
      <c r="H155" s="49">
        <f>+(Table114[[#This Row],[OPENING ]]+Table114[[#This Row],[RECEIPTS]]+Table114[[#This Row],[RETURNS]])-(Table114[[#This Row],[EXCHANGED]]+Table114[[#This Row],[SALES]]+Table114[[#This Row],[ISSUES]])</f>
        <v>0</v>
      </c>
      <c r="I155" s="48"/>
      <c r="J155" s="76">
        <f t="shared" si="69"/>
        <v>0</v>
      </c>
      <c r="K155" s="48">
        <f>+'DAY11'!K155+'DAY12'!C155</f>
        <v>0</v>
      </c>
      <c r="L155" s="49">
        <f>+'DAY11'!L155+'DAY12'!D155</f>
        <v>0</v>
      </c>
      <c r="M155" s="50">
        <f>+'DAY11'!M155+'DAY12'!E155</f>
        <v>0</v>
      </c>
      <c r="N155" s="47">
        <f>+'DAY11'!N155+'DAY12'!F155</f>
        <v>0</v>
      </c>
      <c r="O155" s="209">
        <f>+'DAY11'!O155+'DAY12'!G155</f>
        <v>0</v>
      </c>
      <c r="P155" s="48">
        <f t="shared" si="70"/>
        <v>0</v>
      </c>
      <c r="Q155" s="49">
        <f t="shared" si="71"/>
        <v>0</v>
      </c>
      <c r="R155" s="50">
        <f t="shared" si="72"/>
        <v>0</v>
      </c>
      <c r="S155" s="47">
        <f t="shared" si="73"/>
        <v>0</v>
      </c>
      <c r="T155" s="209">
        <f t="shared" si="74"/>
        <v>0</v>
      </c>
      <c r="U155" s="92">
        <f t="shared" si="75"/>
        <v>0</v>
      </c>
    </row>
    <row r="156" spans="1:21" x14ac:dyDescent="0.25">
      <c r="A156" s="334"/>
      <c r="B156" s="47">
        <f>'DAY11'!H156</f>
        <v>0</v>
      </c>
      <c r="C156" s="48">
        <v>0</v>
      </c>
      <c r="D156" s="49">
        <v>0</v>
      </c>
      <c r="E156" s="50">
        <v>0</v>
      </c>
      <c r="F156" s="47">
        <v>0</v>
      </c>
      <c r="G156" s="209">
        <v>0</v>
      </c>
      <c r="H156" s="49">
        <f>+(Table114[[#This Row],[OPENING ]]+Table114[[#This Row],[RECEIPTS]]+Table114[[#This Row],[RETURNS]])-(Table114[[#This Row],[EXCHANGED]]+Table114[[#This Row],[SALES]]+Table114[[#This Row],[ISSUES]])</f>
        <v>0</v>
      </c>
      <c r="I156" s="48"/>
      <c r="J156" s="76">
        <f t="shared" si="69"/>
        <v>0</v>
      </c>
      <c r="K156" s="48">
        <f>+'DAY11'!K156+'DAY12'!C156</f>
        <v>0</v>
      </c>
      <c r="L156" s="49">
        <f>+'DAY11'!L156+'DAY12'!D156</f>
        <v>172.7</v>
      </c>
      <c r="M156" s="50">
        <f>+'DAY11'!M156+'DAY12'!E156</f>
        <v>0</v>
      </c>
      <c r="N156" s="47">
        <f>+'DAY11'!N156+'DAY12'!F156</f>
        <v>0</v>
      </c>
      <c r="O156" s="209">
        <f>+'DAY11'!O156+'DAY12'!G156</f>
        <v>3970.44</v>
      </c>
      <c r="P156" s="48">
        <f t="shared" si="70"/>
        <v>0</v>
      </c>
      <c r="Q156" s="49">
        <f t="shared" si="71"/>
        <v>14.391666666666666</v>
      </c>
      <c r="R156" s="50">
        <f t="shared" si="72"/>
        <v>0</v>
      </c>
      <c r="S156" s="47">
        <f t="shared" si="73"/>
        <v>0</v>
      </c>
      <c r="T156" s="209">
        <f t="shared" si="74"/>
        <v>330.87</v>
      </c>
      <c r="U156" s="92">
        <f t="shared" si="75"/>
        <v>0</v>
      </c>
    </row>
    <row r="157" spans="1:21" ht="17.25" thickBot="1" x14ac:dyDescent="0.35">
      <c r="A157" s="171" t="s">
        <v>58</v>
      </c>
      <c r="B157" s="155">
        <f>SUM(B118:B156)</f>
        <v>990.90000000000009</v>
      </c>
      <c r="C157" s="156">
        <f t="shared" ref="C157:U157" si="76">SUM(C118:C156)</f>
        <v>0</v>
      </c>
      <c r="D157" s="157">
        <f t="shared" si="76"/>
        <v>0</v>
      </c>
      <c r="E157" s="158">
        <f t="shared" si="76"/>
        <v>0</v>
      </c>
      <c r="F157" s="155">
        <f t="shared" si="76"/>
        <v>0</v>
      </c>
      <c r="G157" s="215">
        <f t="shared" si="76"/>
        <v>0</v>
      </c>
      <c r="H157" s="157">
        <f t="shared" si="76"/>
        <v>990.90000000000009</v>
      </c>
      <c r="I157" s="156">
        <f t="shared" si="76"/>
        <v>0</v>
      </c>
      <c r="J157" s="172">
        <f t="shared" si="76"/>
        <v>-990.90000000000009</v>
      </c>
      <c r="K157" s="156">
        <f t="shared" si="76"/>
        <v>0</v>
      </c>
      <c r="L157" s="157">
        <f t="shared" si="76"/>
        <v>345.4</v>
      </c>
      <c r="M157" s="158">
        <f t="shared" si="76"/>
        <v>0</v>
      </c>
      <c r="N157" s="155">
        <f t="shared" si="76"/>
        <v>0</v>
      </c>
      <c r="O157" s="215">
        <f t="shared" si="76"/>
        <v>7940.88</v>
      </c>
      <c r="P157" s="156">
        <f t="shared" si="76"/>
        <v>0</v>
      </c>
      <c r="Q157" s="157">
        <f t="shared" si="76"/>
        <v>28.783333333333331</v>
      </c>
      <c r="R157" s="158">
        <f t="shared" si="76"/>
        <v>0</v>
      </c>
      <c r="S157" s="155">
        <f t="shared" si="76"/>
        <v>0</v>
      </c>
      <c r="T157" s="215">
        <f t="shared" si="76"/>
        <v>661.74</v>
      </c>
      <c r="U157" s="158">
        <f t="shared" si="76"/>
        <v>64.540776083185051</v>
      </c>
    </row>
    <row r="158" spans="1:21" ht="17.25" thickBot="1" x14ac:dyDescent="0.35">
      <c r="A158" s="85" t="s">
        <v>57</v>
      </c>
      <c r="B158" s="86">
        <f>B38+B73+B115+B157</f>
        <v>17011.22</v>
      </c>
      <c r="C158" s="87">
        <f t="shared" ref="C158:U158" si="77">C38+C73+C115+C157</f>
        <v>0</v>
      </c>
      <c r="D158" s="88">
        <f t="shared" si="77"/>
        <v>0</v>
      </c>
      <c r="E158" s="89">
        <f t="shared" si="77"/>
        <v>0</v>
      </c>
      <c r="F158" s="86">
        <f t="shared" si="77"/>
        <v>0</v>
      </c>
      <c r="G158" s="213">
        <f t="shared" si="77"/>
        <v>0</v>
      </c>
      <c r="H158" s="88">
        <f t="shared" si="77"/>
        <v>17011.22</v>
      </c>
      <c r="I158" s="87">
        <f t="shared" si="77"/>
        <v>0</v>
      </c>
      <c r="J158" s="90">
        <f t="shared" si="77"/>
        <v>-17011.22</v>
      </c>
      <c r="K158" s="87">
        <f t="shared" si="77"/>
        <v>7227</v>
      </c>
      <c r="L158" s="88">
        <f t="shared" si="77"/>
        <v>838.7</v>
      </c>
      <c r="M158" s="89">
        <f t="shared" si="77"/>
        <v>0</v>
      </c>
      <c r="N158" s="86">
        <f t="shared" si="77"/>
        <v>0</v>
      </c>
      <c r="O158" s="213">
        <f t="shared" si="77"/>
        <v>12411.560000000001</v>
      </c>
      <c r="P158" s="87">
        <f t="shared" si="77"/>
        <v>602.25</v>
      </c>
      <c r="Q158" s="88">
        <f t="shared" si="77"/>
        <v>69.891666666666666</v>
      </c>
      <c r="R158" s="89">
        <f t="shared" si="77"/>
        <v>0</v>
      </c>
      <c r="S158" s="86">
        <f t="shared" si="77"/>
        <v>0</v>
      </c>
      <c r="T158" s="213">
        <f t="shared" si="77"/>
        <v>1034.2966666666666</v>
      </c>
      <c r="U158" s="89">
        <f t="shared" si="77"/>
        <v>446.85406611016032</v>
      </c>
    </row>
  </sheetData>
  <conditionalFormatting sqref="I1:I37 I116:I156 I74:I114 I39:I72">
    <cfRule type="dataBar" priority="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{5FBA5DD6-FA38-40A4-9926-6A0FB7CBA09F}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BA5DD6-FA38-40A4-9926-6A0FB7CBA09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I1:I37 I116:I156 I74:I114 I39:I72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D615-9CFD-4322-9E20-AB2BF2EE97D5}">
  <dimension ref="A1:U158"/>
  <sheetViews>
    <sheetView topLeftCell="A142" zoomScaleNormal="100" workbookViewId="0">
      <selection activeCell="I76" sqref="I76:I86"/>
    </sheetView>
  </sheetViews>
  <sheetFormatPr defaultRowHeight="15" x14ac:dyDescent="0.25"/>
  <cols>
    <col min="1" max="1" width="47.140625" style="7" bestFit="1" customWidth="1"/>
    <col min="2" max="2" width="15.28515625" customWidth="1"/>
    <col min="3" max="3" width="9.28515625" style="5" bestFit="1" customWidth="1"/>
    <col min="4" max="4" width="9.28515625" style="2" bestFit="1" customWidth="1"/>
    <col min="5" max="5" width="9.140625" customWidth="1"/>
    <col min="6" max="6" width="8.7109375" style="5" customWidth="1"/>
    <col min="7" max="7" width="9.42578125" style="168" customWidth="1"/>
    <col min="8" max="8" width="12.140625" style="2" bestFit="1" customWidth="1"/>
    <col min="9" max="9" width="13.7109375" style="6" bestFit="1" customWidth="1"/>
    <col min="10" max="10" width="9.28515625" style="4" bestFit="1" customWidth="1"/>
    <col min="11" max="11" width="10.85546875" style="6" customWidth="1"/>
    <col min="12" max="12" width="9.140625" style="2"/>
    <col min="13" max="13" width="9.140625" style="3"/>
    <col min="14" max="14" width="9.140625" style="5"/>
    <col min="15" max="15" width="9.140625" style="168"/>
    <col min="16" max="16" width="9.140625" style="6"/>
    <col min="17" max="17" width="9.140625" style="2"/>
    <col min="18" max="18" width="9.140625" style="3"/>
    <col min="19" max="19" width="9.140625" style="5"/>
    <col min="20" max="20" width="9.140625" style="168"/>
    <col min="21" max="21" width="9.140625" style="3"/>
  </cols>
  <sheetData>
    <row r="1" spans="1:21" ht="15.75" thickBot="1" x14ac:dyDescent="0.3">
      <c r="A1" s="12" t="s">
        <v>133</v>
      </c>
      <c r="B1" s="13"/>
      <c r="C1" s="144"/>
      <c r="D1" s="15"/>
      <c r="E1" s="16"/>
      <c r="F1" s="144"/>
      <c r="G1" s="230"/>
      <c r="H1" s="220"/>
      <c r="I1" s="12"/>
      <c r="J1" s="20"/>
      <c r="K1" s="12"/>
      <c r="L1" s="21"/>
      <c r="M1" s="22"/>
      <c r="N1" s="23"/>
      <c r="O1" s="159"/>
      <c r="P1" s="12"/>
      <c r="Q1" s="21"/>
      <c r="R1" s="22"/>
      <c r="S1" s="23"/>
      <c r="T1" s="159"/>
      <c r="U1" s="22"/>
    </row>
    <row r="2" spans="1:21" ht="15.75" thickBot="1" x14ac:dyDescent="0.3">
      <c r="A2" s="25" t="s">
        <v>14</v>
      </c>
      <c r="B2" s="26" t="s">
        <v>12</v>
      </c>
      <c r="C2" s="30" t="s">
        <v>5</v>
      </c>
      <c r="D2" s="28" t="s">
        <v>15</v>
      </c>
      <c r="E2" s="29" t="s">
        <v>17</v>
      </c>
      <c r="F2" s="30" t="s">
        <v>16</v>
      </c>
      <c r="G2" s="161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160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160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30"/>
      <c r="D3" s="28"/>
      <c r="E3" s="29"/>
      <c r="F3" s="30"/>
      <c r="G3" s="161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161" t="s">
        <v>9</v>
      </c>
      <c r="P3" s="27" t="s">
        <v>10</v>
      </c>
      <c r="Q3" s="28" t="s">
        <v>10</v>
      </c>
      <c r="R3" s="29" t="s">
        <v>10</v>
      </c>
      <c r="S3" s="30"/>
      <c r="T3" s="161" t="s">
        <v>10</v>
      </c>
      <c r="U3" s="39" t="s">
        <v>11</v>
      </c>
    </row>
    <row r="4" spans="1:21" x14ac:dyDescent="0.25">
      <c r="A4" s="40" t="s">
        <v>100</v>
      </c>
      <c r="B4" s="41"/>
      <c r="C4" s="41"/>
      <c r="D4" s="43"/>
      <c r="E4" s="44"/>
      <c r="F4" s="41"/>
      <c r="G4" s="162"/>
      <c r="H4" s="43"/>
      <c r="I4" s="42"/>
      <c r="J4" s="45"/>
      <c r="K4" s="42"/>
      <c r="L4" s="43"/>
      <c r="M4" s="44"/>
      <c r="N4" s="41"/>
      <c r="O4" s="162"/>
      <c r="P4" s="42"/>
      <c r="Q4" s="43"/>
      <c r="R4" s="44"/>
      <c r="S4" s="41"/>
      <c r="T4" s="162"/>
      <c r="U4" s="46"/>
    </row>
    <row r="5" spans="1:21" x14ac:dyDescent="0.25">
      <c r="A5" s="189"/>
      <c r="B5" s="47">
        <f>'DAY12'!H5</f>
        <v>0</v>
      </c>
      <c r="C5" s="47">
        <v>0</v>
      </c>
      <c r="D5" s="49">
        <v>0</v>
      </c>
      <c r="E5" s="50">
        <v>0</v>
      </c>
      <c r="F5" s="47">
        <v>0</v>
      </c>
      <c r="G5" s="163">
        <v>0</v>
      </c>
      <c r="H5" s="49">
        <f>+(Table115[[#This Row],[OPENING ]]+Table115[[#This Row],[RECEIPTS]]+Table115[[#This Row],[RETURNS]])-(Table115[[#This Row],[EXCHANGED]]+Table115[[#This Row],[SALES]]+Table115[[#This Row],[ISSUES]])</f>
        <v>0</v>
      </c>
      <c r="I5" s="48">
        <v>0</v>
      </c>
      <c r="J5" s="51">
        <f t="shared" ref="J5:J131" si="0">+I5-H5</f>
        <v>0</v>
      </c>
      <c r="K5" s="48">
        <f>+'DAY12'!K5+'DAY13'!C5</f>
        <v>0</v>
      </c>
      <c r="L5" s="49">
        <f>+'DAY12'!L5+'DAY13'!D5</f>
        <v>0</v>
      </c>
      <c r="M5" s="50">
        <f>+'DAY12'!M5+'DAY13'!E5</f>
        <v>0</v>
      </c>
      <c r="N5" s="47">
        <f>+'DAY12'!N5+'DAY13'!F5</f>
        <v>0</v>
      </c>
      <c r="O5" s="163">
        <f>+'DAY12'!O5+'DAY13'!G5</f>
        <v>0</v>
      </c>
      <c r="P5" s="48">
        <f>+K5/13</f>
        <v>0</v>
      </c>
      <c r="Q5" s="49">
        <f>+L5/13</f>
        <v>0</v>
      </c>
      <c r="R5" s="50">
        <f>+M5/13</f>
        <v>0</v>
      </c>
      <c r="S5" s="47">
        <f>+N5/13</f>
        <v>0</v>
      </c>
      <c r="T5" s="163">
        <f>+O5/13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'DAY12'!H6</f>
        <v>0</v>
      </c>
      <c r="C6" s="47">
        <v>0</v>
      </c>
      <c r="D6" s="49">
        <v>0</v>
      </c>
      <c r="E6" s="50">
        <v>0</v>
      </c>
      <c r="F6" s="47">
        <v>0</v>
      </c>
      <c r="G6" s="163">
        <v>0</v>
      </c>
      <c r="H6" s="49">
        <f>+(Table115[[#This Row],[OPENING ]]+Table115[[#This Row],[RECEIPTS]]+Table115[[#This Row],[RETURNS]])-(Table115[[#This Row],[EXCHANGED]]+Table115[[#This Row],[SALES]]+Table115[[#This Row],[ISSUES]])</f>
        <v>0</v>
      </c>
      <c r="I6" s="48">
        <v>0</v>
      </c>
      <c r="J6" s="51">
        <f t="shared" si="0"/>
        <v>0</v>
      </c>
      <c r="K6" s="48">
        <f>+'DAY12'!K6+'DAY13'!C6</f>
        <v>0</v>
      </c>
      <c r="L6" s="49">
        <f>+'DAY12'!L6+'DAY13'!D6</f>
        <v>0</v>
      </c>
      <c r="M6" s="50">
        <f>+'DAY12'!M6+'DAY13'!E6</f>
        <v>0</v>
      </c>
      <c r="N6" s="47">
        <f>+'DAY12'!N6+'DAY13'!F6</f>
        <v>0</v>
      </c>
      <c r="O6" s="163">
        <f>+'DAY12'!O6+'DAY13'!G6</f>
        <v>0</v>
      </c>
      <c r="P6" s="48">
        <f t="shared" ref="P6:P17" si="2">+K6/13</f>
        <v>0</v>
      </c>
      <c r="Q6" s="49">
        <f t="shared" ref="Q6:Q17" si="3">+L6/13</f>
        <v>0</v>
      </c>
      <c r="R6" s="50">
        <f t="shared" ref="R6:R17" si="4">+M6/13</f>
        <v>0</v>
      </c>
      <c r="S6" s="47">
        <f t="shared" ref="S6:S17" si="5">+N6/13</f>
        <v>0</v>
      </c>
      <c r="T6" s="163">
        <f t="shared" ref="T6:T17" si="6">+O6/13</f>
        <v>0</v>
      </c>
      <c r="U6" s="52">
        <f t="shared" si="1"/>
        <v>0</v>
      </c>
    </row>
    <row r="7" spans="1:21" x14ac:dyDescent="0.25">
      <c r="A7" s="189"/>
      <c r="B7" s="47">
        <f>'DAY12'!H7</f>
        <v>0</v>
      </c>
      <c r="C7" s="47">
        <v>0</v>
      </c>
      <c r="D7" s="49">
        <v>0</v>
      </c>
      <c r="E7" s="50">
        <v>0</v>
      </c>
      <c r="F7" s="47">
        <v>0</v>
      </c>
      <c r="G7" s="163">
        <v>0</v>
      </c>
      <c r="H7" s="49">
        <f>+(Table115[[#This Row],[OPENING ]]+Table115[[#This Row],[RECEIPTS]]+Table115[[#This Row],[RETURNS]])-(Table115[[#This Row],[EXCHANGED]]+Table115[[#This Row],[SALES]]+Table115[[#This Row],[ISSUES]])</f>
        <v>0</v>
      </c>
      <c r="I7" s="48">
        <v>0</v>
      </c>
      <c r="J7" s="51">
        <f t="shared" si="0"/>
        <v>0</v>
      </c>
      <c r="K7" s="48">
        <f>+'DAY12'!K7+'DAY13'!C7</f>
        <v>0</v>
      </c>
      <c r="L7" s="49">
        <f>+'DAY12'!L7+'DAY13'!D7</f>
        <v>0</v>
      </c>
      <c r="M7" s="50">
        <f>+'DAY12'!M7+'DAY13'!E7</f>
        <v>0</v>
      </c>
      <c r="N7" s="47">
        <f>+'DAY12'!N7+'DAY13'!F7</f>
        <v>0</v>
      </c>
      <c r="O7" s="163">
        <f>+'DAY12'!O7+'DAY13'!G7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163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'DAY12'!H8</f>
        <v>8.5</v>
      </c>
      <c r="C8" s="47">
        <v>0</v>
      </c>
      <c r="D8" s="49">
        <v>0</v>
      </c>
      <c r="E8" s="50">
        <v>0</v>
      </c>
      <c r="F8" s="47">
        <v>0</v>
      </c>
      <c r="G8" s="163">
        <v>0</v>
      </c>
      <c r="H8" s="49">
        <f>+(Table115[[#This Row],[OPENING ]]+Table115[[#This Row],[RECEIPTS]]+Table115[[#This Row],[RETURNS]])-(Table115[[#This Row],[EXCHANGED]]+Table115[[#This Row],[SALES]]+Table115[[#This Row],[ISSUES]])</f>
        <v>8.5</v>
      </c>
      <c r="I8" s="48"/>
      <c r="J8" s="51">
        <f t="shared" si="0"/>
        <v>-8.5</v>
      </c>
      <c r="K8" s="48">
        <f>+'DAY12'!K8+'DAY13'!C8</f>
        <v>0</v>
      </c>
      <c r="L8" s="49">
        <f>+'DAY12'!L8+'DAY13'!D8</f>
        <v>0</v>
      </c>
      <c r="M8" s="50">
        <f>+'DAY12'!M8+'DAY13'!E8</f>
        <v>0</v>
      </c>
      <c r="N8" s="47">
        <f>+'DAY12'!N8+'DAY13'!F8</f>
        <v>0</v>
      </c>
      <c r="O8" s="163">
        <f>+'DAY12'!O8+'DAY13'!G8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163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'DAY12'!H9</f>
        <v>15</v>
      </c>
      <c r="C9" s="47">
        <v>0</v>
      </c>
      <c r="D9" s="49">
        <v>0</v>
      </c>
      <c r="E9" s="50">
        <v>0</v>
      </c>
      <c r="F9" s="47">
        <v>0</v>
      </c>
      <c r="G9" s="163">
        <v>0</v>
      </c>
      <c r="H9" s="49">
        <f>+(Table115[[#This Row],[OPENING ]]+Table115[[#This Row],[RECEIPTS]]+Table115[[#This Row],[RETURNS]])-(Table115[[#This Row],[EXCHANGED]]+Table115[[#This Row],[SALES]]+Table115[[#This Row],[ISSUES]])</f>
        <v>15</v>
      </c>
      <c r="I9" s="48"/>
      <c r="J9" s="51">
        <f t="shared" si="0"/>
        <v>-15</v>
      </c>
      <c r="K9" s="48">
        <f>+'DAY12'!K9+'DAY13'!C9</f>
        <v>0</v>
      </c>
      <c r="L9" s="49">
        <f>+'DAY12'!L9+'DAY13'!D9</f>
        <v>0</v>
      </c>
      <c r="M9" s="50">
        <f>+'DAY12'!M9+'DAY13'!E9</f>
        <v>0</v>
      </c>
      <c r="N9" s="47">
        <f>+'DAY12'!N9+'DAY13'!F9</f>
        <v>0</v>
      </c>
      <c r="O9" s="163">
        <f>+'DAY12'!O9+'DAY13'!G9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163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'DAY12'!H10</f>
        <v>18</v>
      </c>
      <c r="C10" s="47">
        <v>0</v>
      </c>
      <c r="D10" s="49">
        <v>0</v>
      </c>
      <c r="E10" s="50">
        <v>0</v>
      </c>
      <c r="F10" s="47">
        <v>0</v>
      </c>
      <c r="G10" s="163">
        <v>0</v>
      </c>
      <c r="H10" s="49">
        <f>+(Table115[[#This Row],[OPENING ]]+Table115[[#This Row],[RECEIPTS]]+Table115[[#This Row],[RETURNS]])-(Table115[[#This Row],[EXCHANGED]]+Table115[[#This Row],[SALES]]+Table115[[#This Row],[ISSUES]])</f>
        <v>18</v>
      </c>
      <c r="I10" s="48"/>
      <c r="J10" s="51">
        <f t="shared" si="0"/>
        <v>-18</v>
      </c>
      <c r="K10" s="48">
        <f>+'DAY12'!K10+'DAY13'!C10</f>
        <v>0</v>
      </c>
      <c r="L10" s="49">
        <f>+'DAY12'!L10+'DAY13'!D10</f>
        <v>0</v>
      </c>
      <c r="M10" s="50">
        <f>+'DAY12'!M10+'DAY13'!E10</f>
        <v>0</v>
      </c>
      <c r="N10" s="47">
        <f>+'DAY12'!N10+'DAY13'!F10</f>
        <v>0</v>
      </c>
      <c r="O10" s="163">
        <f>+'DAY12'!O10+'DAY13'!G10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163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'DAY12'!H11</f>
        <v>10</v>
      </c>
      <c r="C11" s="47">
        <v>0</v>
      </c>
      <c r="D11" s="49">
        <v>0</v>
      </c>
      <c r="E11" s="50">
        <v>0</v>
      </c>
      <c r="F11" s="47">
        <v>0</v>
      </c>
      <c r="G11" s="163">
        <v>0</v>
      </c>
      <c r="H11" s="49">
        <f>+(Table115[[#This Row],[OPENING ]]+Table115[[#This Row],[RECEIPTS]]+Table115[[#This Row],[RETURNS]])-(Table115[[#This Row],[EXCHANGED]]+Table115[[#This Row],[SALES]]+Table115[[#This Row],[ISSUES]])</f>
        <v>10</v>
      </c>
      <c r="I11" s="48"/>
      <c r="J11" s="51">
        <f t="shared" si="0"/>
        <v>-10</v>
      </c>
      <c r="K11" s="48">
        <f>+'DAY12'!K11+'DAY13'!C11</f>
        <v>0</v>
      </c>
      <c r="L11" s="49">
        <f>+'DAY12'!L11+'DAY13'!D11</f>
        <v>0</v>
      </c>
      <c r="M11" s="50">
        <f>+'DAY12'!M11+'DAY13'!E11</f>
        <v>0</v>
      </c>
      <c r="N11" s="47">
        <f>+'DAY12'!N11+'DAY13'!F11</f>
        <v>0</v>
      </c>
      <c r="O11" s="163">
        <f>+'DAY12'!O11+'DAY13'!G11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163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'DAY12'!H12</f>
        <v>28.6</v>
      </c>
      <c r="C12" s="47">
        <v>0</v>
      </c>
      <c r="D12" s="49">
        <v>0</v>
      </c>
      <c r="E12" s="50">
        <v>0</v>
      </c>
      <c r="F12" s="47">
        <v>0</v>
      </c>
      <c r="G12" s="163">
        <v>0</v>
      </c>
      <c r="H12" s="49">
        <f>+(Table115[[#This Row],[OPENING ]]+Table115[[#This Row],[RECEIPTS]]+Table115[[#This Row],[RETURNS]])-(Table115[[#This Row],[EXCHANGED]]+Table115[[#This Row],[SALES]]+Table115[[#This Row],[ISSUES]])</f>
        <v>28.6</v>
      </c>
      <c r="I12" s="48"/>
      <c r="J12" s="51">
        <f t="shared" si="0"/>
        <v>-28.6</v>
      </c>
      <c r="K12" s="48">
        <f>+'DAY12'!K12+'DAY13'!C12</f>
        <v>0</v>
      </c>
      <c r="L12" s="49">
        <f>+'DAY12'!L12+'DAY13'!D12</f>
        <v>0</v>
      </c>
      <c r="M12" s="50">
        <f>+'DAY12'!M12+'DAY13'!E12</f>
        <v>0</v>
      </c>
      <c r="N12" s="47">
        <f>+'DAY12'!N12+'DAY13'!F12</f>
        <v>0</v>
      </c>
      <c r="O12" s="163">
        <f>+'DAY12'!O12+'DAY13'!G12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163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'DAY12'!H13</f>
        <v>23.5</v>
      </c>
      <c r="C13" s="47">
        <v>0</v>
      </c>
      <c r="D13" s="49">
        <v>0</v>
      </c>
      <c r="E13" s="50">
        <v>0</v>
      </c>
      <c r="F13" s="47">
        <v>0</v>
      </c>
      <c r="G13" s="163">
        <v>0</v>
      </c>
      <c r="H13" s="49">
        <f>+(Table115[[#This Row],[OPENING ]]+Table115[[#This Row],[RECEIPTS]]+Table115[[#This Row],[RETURNS]])-(Table115[[#This Row],[EXCHANGED]]+Table115[[#This Row],[SALES]]+Table115[[#This Row],[ISSUES]])</f>
        <v>23.5</v>
      </c>
      <c r="I13" s="48"/>
      <c r="J13" s="51">
        <f t="shared" si="0"/>
        <v>-23.5</v>
      </c>
      <c r="K13" s="48">
        <f>+'DAY12'!K13+'DAY13'!C13</f>
        <v>0</v>
      </c>
      <c r="L13" s="49">
        <f>+'DAY12'!L13+'DAY13'!D13</f>
        <v>0</v>
      </c>
      <c r="M13" s="50">
        <f>+'DAY12'!M13+'DAY13'!E13</f>
        <v>0</v>
      </c>
      <c r="N13" s="47">
        <f>+'DAY12'!N13+'DAY13'!F13</f>
        <v>0</v>
      </c>
      <c r="O13" s="163">
        <f>+'DAY12'!O13+'DAY13'!G13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163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'DAY12'!H14</f>
        <v>30.5</v>
      </c>
      <c r="C14" s="47">
        <v>0</v>
      </c>
      <c r="D14" s="49">
        <v>0</v>
      </c>
      <c r="E14" s="50">
        <v>0</v>
      </c>
      <c r="F14" s="47">
        <v>0</v>
      </c>
      <c r="G14" s="163">
        <v>0</v>
      </c>
      <c r="H14" s="49">
        <f>+(Table115[[#This Row],[OPENING ]]+Table115[[#This Row],[RECEIPTS]]+Table115[[#This Row],[RETURNS]])-(Table115[[#This Row],[EXCHANGED]]+Table115[[#This Row],[SALES]]+Table115[[#This Row],[ISSUES]])</f>
        <v>30.5</v>
      </c>
      <c r="I14" s="48"/>
      <c r="J14" s="51">
        <f t="shared" si="0"/>
        <v>-30.5</v>
      </c>
      <c r="K14" s="48">
        <f>+'DAY12'!K14+'DAY13'!C14</f>
        <v>0</v>
      </c>
      <c r="L14" s="49">
        <f>+'DAY12'!L14+'DAY13'!D14</f>
        <v>0</v>
      </c>
      <c r="M14" s="50">
        <f>+'DAY12'!M14+'DAY13'!E14</f>
        <v>0</v>
      </c>
      <c r="N14" s="47">
        <f>+'DAY12'!N14+'DAY13'!F14</f>
        <v>0</v>
      </c>
      <c r="O14" s="163">
        <f>+'DAY12'!O14+'DAY13'!G14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163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'DAY12'!H15</f>
        <v>33.5</v>
      </c>
      <c r="C15" s="47">
        <v>0</v>
      </c>
      <c r="D15" s="49">
        <v>0</v>
      </c>
      <c r="E15" s="50">
        <v>0</v>
      </c>
      <c r="F15" s="47">
        <v>0</v>
      </c>
      <c r="G15" s="163">
        <v>0</v>
      </c>
      <c r="H15" s="49">
        <f>+(Table115[[#This Row],[OPENING ]]+Table115[[#This Row],[RECEIPTS]]+Table115[[#This Row],[RETURNS]])-(Table115[[#This Row],[EXCHANGED]]+Table115[[#This Row],[SALES]]+Table115[[#This Row],[ISSUES]])</f>
        <v>33.5</v>
      </c>
      <c r="I15" s="48"/>
      <c r="J15" s="51">
        <f t="shared" si="0"/>
        <v>-33.5</v>
      </c>
      <c r="K15" s="48">
        <f>+'DAY12'!K15+'DAY13'!C15</f>
        <v>0</v>
      </c>
      <c r="L15" s="49">
        <f>+'DAY12'!L15+'DAY13'!D15</f>
        <v>0</v>
      </c>
      <c r="M15" s="50">
        <f>+'DAY12'!M15+'DAY13'!E15</f>
        <v>0</v>
      </c>
      <c r="N15" s="47">
        <f>+'DAY12'!N15+'DAY13'!F15</f>
        <v>0</v>
      </c>
      <c r="O15" s="163">
        <f>+'DAY12'!O15+'DAY13'!G15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163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'DAY12'!H16</f>
        <v>36</v>
      </c>
      <c r="C16" s="47">
        <v>0</v>
      </c>
      <c r="D16" s="49">
        <v>0</v>
      </c>
      <c r="E16" s="50">
        <v>0</v>
      </c>
      <c r="F16" s="47">
        <v>0</v>
      </c>
      <c r="G16" s="163">
        <v>0</v>
      </c>
      <c r="H16" s="49">
        <f>+(Table115[[#This Row],[OPENING ]]+Table115[[#This Row],[RECEIPTS]]+Table115[[#This Row],[RETURNS]])-(Table115[[#This Row],[EXCHANGED]]+Table115[[#This Row],[SALES]]+Table115[[#This Row],[ISSUES]])</f>
        <v>36</v>
      </c>
      <c r="I16" s="48"/>
      <c r="J16" s="51">
        <f t="shared" si="0"/>
        <v>-36</v>
      </c>
      <c r="K16" s="48">
        <f>+'DAY12'!K16+'DAY13'!C16</f>
        <v>0</v>
      </c>
      <c r="L16" s="49">
        <f>+'DAY12'!L16+'DAY13'!D16</f>
        <v>0</v>
      </c>
      <c r="M16" s="50">
        <f>+'DAY12'!M16+'DAY13'!E16</f>
        <v>0</v>
      </c>
      <c r="N16" s="47">
        <f>+'DAY12'!N16+'DAY13'!F16</f>
        <v>0</v>
      </c>
      <c r="O16" s="163">
        <f>+'DAY12'!O16+'DAY13'!G16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163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'DAY12'!H17</f>
        <v>0</v>
      </c>
      <c r="C17" s="47">
        <v>0</v>
      </c>
      <c r="D17" s="49">
        <v>0</v>
      </c>
      <c r="E17" s="50">
        <v>0</v>
      </c>
      <c r="F17" s="47">
        <v>0</v>
      </c>
      <c r="G17" s="163">
        <v>0</v>
      </c>
      <c r="H17" s="49">
        <f>+(Table115[[#This Row],[OPENING ]]+Table115[[#This Row],[RECEIPTS]]+Table115[[#This Row],[RETURNS]])-(Table115[[#This Row],[EXCHANGED]]+Table115[[#This Row],[SALES]]+Table115[[#This Row],[ISSUES]])</f>
        <v>0</v>
      </c>
      <c r="I17" s="48"/>
      <c r="J17" s="51">
        <f t="shared" si="0"/>
        <v>0</v>
      </c>
      <c r="K17" s="48">
        <f>+'DAY12'!K17+'DAY13'!C17</f>
        <v>0</v>
      </c>
      <c r="L17" s="49">
        <f>+'DAY12'!L17+'DAY13'!D17</f>
        <v>0</v>
      </c>
      <c r="M17" s="50">
        <f>+'DAY12'!M17+'DAY13'!E17</f>
        <v>0</v>
      </c>
      <c r="N17" s="47">
        <f>+'DAY12'!N17+'DAY13'!F17</f>
        <v>0</v>
      </c>
      <c r="O17" s="163">
        <f>+'DAY12'!O17+'DAY13'!G17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163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'DAY12'!H18</f>
        <v>0</v>
      </c>
      <c r="C18" s="47">
        <v>0</v>
      </c>
      <c r="D18" s="49">
        <v>0</v>
      </c>
      <c r="E18" s="50">
        <v>0</v>
      </c>
      <c r="F18" s="47">
        <v>0</v>
      </c>
      <c r="G18" s="163">
        <v>0</v>
      </c>
      <c r="H18" s="49">
        <f>+(Table115[[#This Row],[OPENING ]]+Table115[[#This Row],[RECEIPTS]]+Table115[[#This Row],[RETURNS]])-(Table115[[#This Row],[EXCHANGED]]+Table115[[#This Row],[SALES]]+Table115[[#This Row],[ISSUES]])</f>
        <v>0</v>
      </c>
      <c r="I18" s="48"/>
      <c r="J18" s="51">
        <f t="shared" ref="J18:J24" si="7">+I18-H18</f>
        <v>0</v>
      </c>
      <c r="K18" s="48">
        <f>+'DAY12'!K18+'DAY13'!C18</f>
        <v>0</v>
      </c>
      <c r="L18" s="49">
        <f>+'DAY12'!L18+'DAY13'!D18</f>
        <v>0</v>
      </c>
      <c r="M18" s="50">
        <f>+'DAY12'!M18+'DAY13'!E18</f>
        <v>0</v>
      </c>
      <c r="N18" s="47">
        <f>+'DAY12'!N18+'DAY13'!F18</f>
        <v>0</v>
      </c>
      <c r="O18" s="163">
        <f>+'DAY12'!O18+'DAY13'!G18</f>
        <v>0</v>
      </c>
      <c r="P18" s="48">
        <f t="shared" ref="P18:P26" si="8">+K18/13</f>
        <v>0</v>
      </c>
      <c r="Q18" s="49">
        <f t="shared" ref="Q18:Q26" si="9">+L18/13</f>
        <v>0</v>
      </c>
      <c r="R18" s="50">
        <f t="shared" ref="R18:R26" si="10">+M18/13</f>
        <v>0</v>
      </c>
      <c r="S18" s="47">
        <f t="shared" ref="S18:S26" si="11">+N18/13</f>
        <v>0</v>
      </c>
      <c r="T18" s="163">
        <f t="shared" ref="T18:T26" si="12">+O18/13</f>
        <v>0</v>
      </c>
      <c r="U18" s="52">
        <f t="shared" ref="U18:U26" si="13">IFERROR(+H18/(P18+Q18+R18+S18+T18),0)</f>
        <v>0</v>
      </c>
    </row>
    <row r="19" spans="1:21" x14ac:dyDescent="0.25">
      <c r="A19" s="189" t="s">
        <v>131</v>
      </c>
      <c r="B19" s="47">
        <f>'DAY12'!H19</f>
        <v>27</v>
      </c>
      <c r="C19" s="47">
        <v>0</v>
      </c>
      <c r="D19" s="49">
        <v>0</v>
      </c>
      <c r="E19" s="50">
        <v>0</v>
      </c>
      <c r="F19" s="47">
        <v>0</v>
      </c>
      <c r="G19" s="163">
        <v>0</v>
      </c>
      <c r="H19" s="49">
        <f>+(Table115[[#This Row],[OPENING ]]+Table115[[#This Row],[RECEIPTS]]+Table115[[#This Row],[RETURNS]])-(Table115[[#This Row],[EXCHANGED]]+Table115[[#This Row],[SALES]]+Table115[[#This Row],[ISSUES]])</f>
        <v>27</v>
      </c>
      <c r="I19" s="48"/>
      <c r="J19" s="51">
        <f t="shared" si="7"/>
        <v>-27</v>
      </c>
      <c r="K19" s="48">
        <f>+'DAY12'!K19+'DAY13'!C19</f>
        <v>0</v>
      </c>
      <c r="L19" s="49">
        <f>+'DAY12'!L19+'DAY13'!D19</f>
        <v>0</v>
      </c>
      <c r="M19" s="50">
        <f>+'DAY12'!M19+'DAY13'!E19</f>
        <v>0</v>
      </c>
      <c r="N19" s="47">
        <f>+'DAY12'!N19+'DAY13'!F19</f>
        <v>0</v>
      </c>
      <c r="O19" s="163">
        <f>+'DAY12'!O19+'DAY13'!G19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163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'DAY12'!H20</f>
        <v>228.5</v>
      </c>
      <c r="C20" s="47">
        <v>0</v>
      </c>
      <c r="D20" s="49">
        <v>0</v>
      </c>
      <c r="E20" s="50">
        <v>0</v>
      </c>
      <c r="F20" s="47">
        <v>0</v>
      </c>
      <c r="G20" s="163">
        <v>0</v>
      </c>
      <c r="H20" s="49">
        <f>+(Table115[[#This Row],[OPENING ]]+Table115[[#This Row],[RECEIPTS]]+Table115[[#This Row],[RETURNS]])-(Table115[[#This Row],[EXCHANGED]]+Table115[[#This Row],[SALES]]+Table115[[#This Row],[ISSUES]])</f>
        <v>228.5</v>
      </c>
      <c r="I20" s="48"/>
      <c r="J20" s="51">
        <f t="shared" si="7"/>
        <v>-228.5</v>
      </c>
      <c r="K20" s="48">
        <f>+'DAY12'!K20+'DAY13'!C20</f>
        <v>3104.7000000000003</v>
      </c>
      <c r="L20" s="49">
        <f>+'DAY12'!L20+'DAY13'!D20</f>
        <v>0</v>
      </c>
      <c r="M20" s="50">
        <f>+'DAY12'!M20+'DAY13'!E20</f>
        <v>0</v>
      </c>
      <c r="N20" s="47">
        <f>+'DAY12'!N20+'DAY13'!F20</f>
        <v>0</v>
      </c>
      <c r="O20" s="163">
        <f>+'DAY12'!O20+'DAY13'!G20</f>
        <v>0</v>
      </c>
      <c r="P20" s="48">
        <f t="shared" si="8"/>
        <v>238.82307692307694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163">
        <f t="shared" si="12"/>
        <v>0</v>
      </c>
      <c r="U20" s="52">
        <f t="shared" si="13"/>
        <v>0.9567752117756948</v>
      </c>
    </row>
    <row r="21" spans="1:21" x14ac:dyDescent="0.25">
      <c r="A21" s="189" t="s">
        <v>129</v>
      </c>
      <c r="B21" s="47">
        <f>'DAY12'!H21</f>
        <v>70</v>
      </c>
      <c r="C21" s="47">
        <v>0</v>
      </c>
      <c r="D21" s="49">
        <v>0</v>
      </c>
      <c r="E21" s="50">
        <v>0</v>
      </c>
      <c r="F21" s="47">
        <v>0</v>
      </c>
      <c r="G21" s="163">
        <v>0</v>
      </c>
      <c r="H21" s="49">
        <f>+(Table115[[#This Row],[OPENING ]]+Table115[[#This Row],[RECEIPTS]]+Table115[[#This Row],[RETURNS]])-(Table115[[#This Row],[EXCHANGED]]+Table115[[#This Row],[SALES]]+Table115[[#This Row],[ISSUES]])</f>
        <v>70</v>
      </c>
      <c r="I21" s="48"/>
      <c r="J21" s="51">
        <f t="shared" si="7"/>
        <v>-70</v>
      </c>
      <c r="K21" s="48">
        <f>+'DAY12'!K21+'DAY13'!C21</f>
        <v>0</v>
      </c>
      <c r="L21" s="49">
        <f>+'DAY12'!L21+'DAY13'!D21</f>
        <v>0</v>
      </c>
      <c r="M21" s="50">
        <f>+'DAY12'!M21+'DAY13'!E21</f>
        <v>0</v>
      </c>
      <c r="N21" s="47">
        <f>+'DAY12'!N21+'DAY13'!F21</f>
        <v>0</v>
      </c>
      <c r="O21" s="163">
        <f>+'DAY12'!O21+'DAY13'!G21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163">
        <f t="shared" si="12"/>
        <v>0</v>
      </c>
      <c r="U21" s="52">
        <f t="shared" si="13"/>
        <v>0</v>
      </c>
    </row>
    <row r="22" spans="1:21" x14ac:dyDescent="0.25">
      <c r="A22" s="154"/>
      <c r="B22" s="47">
        <f>'DAY12'!H22</f>
        <v>14</v>
      </c>
      <c r="C22" s="47">
        <v>0</v>
      </c>
      <c r="D22" s="49">
        <v>0</v>
      </c>
      <c r="E22" s="50">
        <v>0</v>
      </c>
      <c r="F22" s="47">
        <v>0</v>
      </c>
      <c r="G22" s="163">
        <v>0</v>
      </c>
      <c r="H22" s="49">
        <f>+(Table115[[#This Row],[OPENING ]]+Table115[[#This Row],[RECEIPTS]]+Table115[[#This Row],[RETURNS]])-(Table115[[#This Row],[EXCHANGED]]+Table115[[#This Row],[SALES]]+Table115[[#This Row],[ISSUES]])</f>
        <v>14</v>
      </c>
      <c r="I22" s="48"/>
      <c r="J22" s="51">
        <f t="shared" si="7"/>
        <v>-14</v>
      </c>
      <c r="K22" s="48">
        <f>+'DAY12'!K22+'DAY13'!C22</f>
        <v>0</v>
      </c>
      <c r="L22" s="49">
        <f>+'DAY12'!L22+'DAY13'!D22</f>
        <v>0</v>
      </c>
      <c r="M22" s="50">
        <f>+'DAY12'!M22+'DAY13'!E22</f>
        <v>0</v>
      </c>
      <c r="N22" s="47">
        <f>+'DAY12'!N22+'DAY13'!F22</f>
        <v>0</v>
      </c>
      <c r="O22" s="163">
        <f>+'DAY12'!O22+'DAY13'!G22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163">
        <f t="shared" si="12"/>
        <v>0</v>
      </c>
      <c r="U22" s="52">
        <f t="shared" si="13"/>
        <v>0</v>
      </c>
    </row>
    <row r="23" spans="1:21" x14ac:dyDescent="0.25">
      <c r="A23" s="154"/>
      <c r="B23" s="47">
        <f>'DAY12'!H23</f>
        <v>70</v>
      </c>
      <c r="C23" s="47">
        <v>0</v>
      </c>
      <c r="D23" s="49">
        <v>0</v>
      </c>
      <c r="E23" s="50">
        <v>0</v>
      </c>
      <c r="F23" s="47">
        <v>0</v>
      </c>
      <c r="G23" s="163">
        <v>0</v>
      </c>
      <c r="H23" s="49">
        <f>+(Table115[[#This Row],[OPENING ]]+Table115[[#This Row],[RECEIPTS]]+Table115[[#This Row],[RETURNS]])-(Table115[[#This Row],[EXCHANGED]]+Table115[[#This Row],[SALES]]+Table115[[#This Row],[ISSUES]])</f>
        <v>70</v>
      </c>
      <c r="I23" s="48"/>
      <c r="J23" s="51">
        <f t="shared" si="7"/>
        <v>-70</v>
      </c>
      <c r="K23" s="48">
        <f>+'DAY12'!K23+'DAY13'!C23</f>
        <v>0</v>
      </c>
      <c r="L23" s="49">
        <f>+'DAY12'!L23+'DAY13'!D23</f>
        <v>0</v>
      </c>
      <c r="M23" s="50">
        <f>+'DAY12'!M23+'DAY13'!E23</f>
        <v>0</v>
      </c>
      <c r="N23" s="47">
        <f>+'DAY12'!N23+'DAY13'!F23</f>
        <v>0</v>
      </c>
      <c r="O23" s="163">
        <f>+'DAY12'!O23+'DAY13'!G23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163">
        <f t="shared" si="12"/>
        <v>0</v>
      </c>
      <c r="U23" s="52">
        <f t="shared" si="13"/>
        <v>0</v>
      </c>
    </row>
    <row r="24" spans="1:21" x14ac:dyDescent="0.25">
      <c r="A24" s="154"/>
      <c r="B24" s="47">
        <f>'DAY12'!H24</f>
        <v>49</v>
      </c>
      <c r="C24" s="47">
        <v>0</v>
      </c>
      <c r="D24" s="49">
        <v>0</v>
      </c>
      <c r="E24" s="50">
        <v>0</v>
      </c>
      <c r="F24" s="47">
        <v>0</v>
      </c>
      <c r="G24" s="163">
        <v>0</v>
      </c>
      <c r="H24" s="49">
        <f>+(Table115[[#This Row],[OPENING ]]+Table115[[#This Row],[RECEIPTS]]+Table115[[#This Row],[RETURNS]])-(Table115[[#This Row],[EXCHANGED]]+Table115[[#This Row],[SALES]]+Table115[[#This Row],[ISSUES]])</f>
        <v>49</v>
      </c>
      <c r="I24" s="48"/>
      <c r="J24" s="51">
        <f t="shared" si="7"/>
        <v>-49</v>
      </c>
      <c r="K24" s="48">
        <f>+'DAY12'!K24+'DAY13'!C24</f>
        <v>0</v>
      </c>
      <c r="L24" s="49">
        <f>+'DAY12'!L24+'DAY13'!D24</f>
        <v>0</v>
      </c>
      <c r="M24" s="50">
        <f>+'DAY12'!M24+'DAY13'!E24</f>
        <v>0</v>
      </c>
      <c r="N24" s="47">
        <f>+'DAY12'!N24+'DAY13'!F24</f>
        <v>0</v>
      </c>
      <c r="O24" s="163">
        <f>+'DAY12'!O24+'DAY13'!G24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163">
        <f t="shared" si="12"/>
        <v>0</v>
      </c>
      <c r="U24" s="52">
        <f t="shared" si="13"/>
        <v>0</v>
      </c>
    </row>
    <row r="25" spans="1:21" x14ac:dyDescent="0.25">
      <c r="A25" s="154"/>
      <c r="B25" s="47">
        <f>'DAY12'!H25</f>
        <v>0</v>
      </c>
      <c r="C25" s="47">
        <v>0</v>
      </c>
      <c r="D25" s="49">
        <v>0</v>
      </c>
      <c r="E25" s="50">
        <v>0</v>
      </c>
      <c r="F25" s="47">
        <v>0</v>
      </c>
      <c r="G25" s="163">
        <v>0</v>
      </c>
      <c r="H25" s="49">
        <f>+(Table115[[#This Row],[OPENING ]]+Table115[[#This Row],[RECEIPTS]]+Table115[[#This Row],[RETURNS]])-(Table115[[#This Row],[EXCHANGED]]+Table115[[#This Row],[SALES]]+Table115[[#This Row],[ISSUES]])</f>
        <v>0</v>
      </c>
      <c r="I25" s="48"/>
      <c r="J25" s="51">
        <f t="shared" si="0"/>
        <v>0</v>
      </c>
      <c r="K25" s="48">
        <f>+'DAY12'!K25+'DAY13'!C25</f>
        <v>0</v>
      </c>
      <c r="L25" s="49">
        <f>+'DAY12'!L25+'DAY13'!D25</f>
        <v>0</v>
      </c>
      <c r="M25" s="50">
        <f>+'DAY12'!M25+'DAY13'!E25</f>
        <v>0</v>
      </c>
      <c r="N25" s="47">
        <f>+'DAY12'!N25+'DAY13'!F25</f>
        <v>0</v>
      </c>
      <c r="O25" s="163">
        <f>+'DAY12'!O25+'DAY13'!G25</f>
        <v>0</v>
      </c>
      <c r="P25" s="48">
        <f t="shared" si="8"/>
        <v>0</v>
      </c>
      <c r="Q25" s="49">
        <f t="shared" si="9"/>
        <v>0</v>
      </c>
      <c r="R25" s="50">
        <f t="shared" si="10"/>
        <v>0</v>
      </c>
      <c r="S25" s="47">
        <f t="shared" si="11"/>
        <v>0</v>
      </c>
      <c r="T25" s="163">
        <f t="shared" si="12"/>
        <v>0</v>
      </c>
      <c r="U25" s="52">
        <f t="shared" si="13"/>
        <v>0</v>
      </c>
    </row>
    <row r="26" spans="1:21" x14ac:dyDescent="0.25">
      <c r="A26" s="312" t="s">
        <v>106</v>
      </c>
      <c r="B26" s="47">
        <f>'DAY12'!H26</f>
        <v>0</v>
      </c>
      <c r="C26" s="47">
        <v>0</v>
      </c>
      <c r="D26" s="49">
        <v>0</v>
      </c>
      <c r="E26" s="50">
        <v>0</v>
      </c>
      <c r="F26" s="47">
        <v>0</v>
      </c>
      <c r="G26" s="163">
        <v>0</v>
      </c>
      <c r="H26" s="49">
        <f>+(Table115[[#This Row],[OPENING ]]+Table115[[#This Row],[RECEIPTS]]+Table115[[#This Row],[RETURNS]])-(Table115[[#This Row],[EXCHANGED]]+Table115[[#This Row],[SALES]]+Table115[[#This Row],[ISSUES]])</f>
        <v>0</v>
      </c>
      <c r="I26" s="48"/>
      <c r="J26" s="76">
        <f t="shared" si="0"/>
        <v>0</v>
      </c>
      <c r="K26" s="48">
        <f>+'DAY12'!K26+'DAY13'!C26</f>
        <v>0</v>
      </c>
      <c r="L26" s="49">
        <f>+'DAY12'!L26+'DAY13'!D26</f>
        <v>0</v>
      </c>
      <c r="M26" s="50">
        <f>+'DAY12'!M26+'DAY13'!E26</f>
        <v>0</v>
      </c>
      <c r="N26" s="47">
        <f>+'DAY12'!N26+'DAY13'!F26</f>
        <v>0</v>
      </c>
      <c r="O26" s="163">
        <f>+'DAY12'!O26+'DAY13'!G26</f>
        <v>0</v>
      </c>
      <c r="P26" s="48">
        <f t="shared" si="8"/>
        <v>0</v>
      </c>
      <c r="Q26" s="49">
        <f t="shared" si="9"/>
        <v>0</v>
      </c>
      <c r="R26" s="50">
        <f t="shared" si="10"/>
        <v>0</v>
      </c>
      <c r="S26" s="47">
        <f t="shared" si="11"/>
        <v>0</v>
      </c>
      <c r="T26" s="163">
        <f t="shared" si="12"/>
        <v>0</v>
      </c>
      <c r="U26" s="52">
        <f t="shared" si="13"/>
        <v>0</v>
      </c>
    </row>
    <row r="27" spans="1:21" x14ac:dyDescent="0.25">
      <c r="A27" s="154" t="s">
        <v>61</v>
      </c>
      <c r="B27" s="47">
        <f>'DAY12'!H27</f>
        <v>506.2</v>
      </c>
      <c r="C27" s="47">
        <v>0</v>
      </c>
      <c r="D27" s="49">
        <v>0</v>
      </c>
      <c r="E27" s="50">
        <v>0</v>
      </c>
      <c r="F27" s="47">
        <v>0</v>
      </c>
      <c r="G27" s="163">
        <v>0</v>
      </c>
      <c r="H27" s="49">
        <f>+(Table115[[#This Row],[OPENING ]]+Table115[[#This Row],[RECEIPTS]]+Table115[[#This Row],[RETURNS]])-(Table115[[#This Row],[EXCHANGED]]+Table115[[#This Row],[SALES]]+Table115[[#This Row],[ISSUES]])</f>
        <v>506.2</v>
      </c>
      <c r="I27" s="48"/>
      <c r="J27" s="76">
        <f t="shared" ref="J27:J37" si="14">+I27-H27</f>
        <v>-506.2</v>
      </c>
      <c r="K27" s="48">
        <f>+'DAY12'!K27+'DAY13'!C27</f>
        <v>1034.9000000000001</v>
      </c>
      <c r="L27" s="49">
        <f>+'DAY12'!L27+'DAY13'!D27</f>
        <v>0</v>
      </c>
      <c r="M27" s="50">
        <f>+'DAY12'!M27+'DAY13'!E27</f>
        <v>0</v>
      </c>
      <c r="N27" s="47">
        <f>+'DAY12'!N27+'DAY13'!F27</f>
        <v>0</v>
      </c>
      <c r="O27" s="163">
        <f>+'DAY12'!O27+'DAY13'!G27</f>
        <v>0</v>
      </c>
      <c r="P27" s="48">
        <f t="shared" ref="P27:P37" si="15">+K27/13</f>
        <v>79.607692307692318</v>
      </c>
      <c r="Q27" s="49">
        <f t="shared" ref="Q27:Q37" si="16">+L27/13</f>
        <v>0</v>
      </c>
      <c r="R27" s="50">
        <f t="shared" ref="R27:R37" si="17">+M27/13</f>
        <v>0</v>
      </c>
      <c r="S27" s="47">
        <f t="shared" ref="S27:S37" si="18">+N27/13</f>
        <v>0</v>
      </c>
      <c r="T27" s="163">
        <f t="shared" ref="T27:T37" si="19">+O27/13</f>
        <v>0</v>
      </c>
      <c r="U27" s="52">
        <f t="shared" ref="U27:U37" si="20">IFERROR(+H27/(P27+Q27+R27+S27+T27),0)</f>
        <v>6.3586819982607006</v>
      </c>
    </row>
    <row r="28" spans="1:21" x14ac:dyDescent="0.25">
      <c r="A28" s="53"/>
      <c r="B28" s="47">
        <f>'DAY12'!H28</f>
        <v>0</v>
      </c>
      <c r="C28" s="47">
        <v>0</v>
      </c>
      <c r="D28" s="49">
        <v>0</v>
      </c>
      <c r="E28" s="50">
        <v>0</v>
      </c>
      <c r="F28" s="47">
        <v>0</v>
      </c>
      <c r="G28" s="163">
        <v>0</v>
      </c>
      <c r="H28" s="49">
        <f>+(Table115[[#This Row],[OPENING ]]+Table115[[#This Row],[RECEIPTS]]+Table115[[#This Row],[RETURNS]])-(Table115[[#This Row],[EXCHANGED]]+Table115[[#This Row],[SALES]]+Table115[[#This Row],[ISSUES]])</f>
        <v>0</v>
      </c>
      <c r="I28" s="48"/>
      <c r="J28" s="76">
        <f t="shared" si="14"/>
        <v>0</v>
      </c>
      <c r="K28" s="48">
        <f>+'DAY12'!K28+'DAY13'!C28</f>
        <v>0</v>
      </c>
      <c r="L28" s="49">
        <f>+'DAY12'!L28+'DAY13'!D28</f>
        <v>0</v>
      </c>
      <c r="M28" s="50">
        <f>+'DAY12'!M28+'DAY13'!E28</f>
        <v>0</v>
      </c>
      <c r="N28" s="47">
        <f>+'DAY12'!N28+'DAY13'!F28</f>
        <v>0</v>
      </c>
      <c r="O28" s="163">
        <f>+'DAY12'!O28+'DAY13'!G28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163">
        <f t="shared" si="19"/>
        <v>0</v>
      </c>
      <c r="U28" s="52">
        <f t="shared" si="20"/>
        <v>0</v>
      </c>
    </row>
    <row r="29" spans="1:21" x14ac:dyDescent="0.25">
      <c r="A29" s="53"/>
      <c r="B29" s="47">
        <f>'DAY12'!H29</f>
        <v>254.5</v>
      </c>
      <c r="C29" s="47">
        <v>0</v>
      </c>
      <c r="D29" s="49">
        <v>0</v>
      </c>
      <c r="E29" s="50">
        <v>0</v>
      </c>
      <c r="F29" s="47">
        <v>0</v>
      </c>
      <c r="G29" s="163">
        <v>0</v>
      </c>
      <c r="H29" s="49">
        <f>+(Table115[[#This Row],[OPENING ]]+Table115[[#This Row],[RECEIPTS]]+Table115[[#This Row],[RETURNS]])-(Table115[[#This Row],[EXCHANGED]]+Table115[[#This Row],[SALES]]+Table115[[#This Row],[ISSUES]])</f>
        <v>254.5</v>
      </c>
      <c r="I29" s="48"/>
      <c r="J29" s="76">
        <f t="shared" si="14"/>
        <v>-254.5</v>
      </c>
      <c r="K29" s="48">
        <f>+'DAY12'!K29+'DAY13'!C29</f>
        <v>0</v>
      </c>
      <c r="L29" s="49">
        <f>+'DAY12'!L29+'DAY13'!D29</f>
        <v>0</v>
      </c>
      <c r="M29" s="50">
        <f>+'DAY12'!M29+'DAY13'!E29</f>
        <v>0</v>
      </c>
      <c r="N29" s="47">
        <f>+'DAY12'!N29+'DAY13'!F29</f>
        <v>0</v>
      </c>
      <c r="O29" s="163">
        <f>+'DAY12'!O29+'DAY13'!G29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163">
        <f t="shared" si="19"/>
        <v>4.9076923076923071</v>
      </c>
      <c r="U29" s="52">
        <f t="shared" si="20"/>
        <v>51.857366771159882</v>
      </c>
    </row>
    <row r="30" spans="1:21" x14ac:dyDescent="0.25">
      <c r="A30" s="53"/>
      <c r="B30" s="47">
        <f>'DAY12'!H30</f>
        <v>0</v>
      </c>
      <c r="C30" s="47">
        <v>0</v>
      </c>
      <c r="D30" s="49">
        <v>0</v>
      </c>
      <c r="E30" s="50">
        <v>0</v>
      </c>
      <c r="F30" s="47">
        <v>0</v>
      </c>
      <c r="G30" s="163">
        <v>0</v>
      </c>
      <c r="H30" s="49">
        <f>+(Table115[[#This Row],[OPENING ]]+Table115[[#This Row],[RECEIPTS]]+Table115[[#This Row],[RETURNS]])-(Table115[[#This Row],[EXCHANGED]]+Table115[[#This Row],[SALES]]+Table115[[#This Row],[ISSUES]])</f>
        <v>0</v>
      </c>
      <c r="I30" s="48"/>
      <c r="J30" s="76">
        <f t="shared" si="14"/>
        <v>0</v>
      </c>
      <c r="K30" s="48">
        <f>+'DAY12'!K30+'DAY13'!C30</f>
        <v>0</v>
      </c>
      <c r="L30" s="49">
        <f>+'DAY12'!L30+'DAY13'!D30</f>
        <v>0</v>
      </c>
      <c r="M30" s="50">
        <f>+'DAY12'!M30+'DAY13'!E30</f>
        <v>0</v>
      </c>
      <c r="N30" s="47">
        <f>+'DAY12'!N30+'DAY13'!F30</f>
        <v>0</v>
      </c>
      <c r="O30" s="163">
        <f>+'DAY12'!O30+'DAY13'!G30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163">
        <f t="shared" si="19"/>
        <v>0</v>
      </c>
      <c r="U30" s="52">
        <f t="shared" si="20"/>
        <v>0</v>
      </c>
    </row>
    <row r="31" spans="1:21" x14ac:dyDescent="0.25">
      <c r="A31" s="53"/>
      <c r="B31" s="47">
        <f>'DAY12'!H31</f>
        <v>0</v>
      </c>
      <c r="C31" s="47">
        <v>0</v>
      </c>
      <c r="D31" s="49">
        <v>0</v>
      </c>
      <c r="E31" s="50">
        <v>0</v>
      </c>
      <c r="F31" s="47">
        <v>0</v>
      </c>
      <c r="G31" s="163">
        <v>0</v>
      </c>
      <c r="H31" s="49">
        <f>+(Table115[[#This Row],[OPENING ]]+Table115[[#This Row],[RECEIPTS]]+Table115[[#This Row],[RETURNS]])-(Table115[[#This Row],[EXCHANGED]]+Table115[[#This Row],[SALES]]+Table115[[#This Row],[ISSUES]])</f>
        <v>0</v>
      </c>
      <c r="I31" s="48"/>
      <c r="J31" s="76">
        <f t="shared" si="14"/>
        <v>0</v>
      </c>
      <c r="K31" s="48">
        <f>+'DAY12'!K31+'DAY13'!C31</f>
        <v>0</v>
      </c>
      <c r="L31" s="49">
        <f>+'DAY12'!L31+'DAY13'!D31</f>
        <v>0</v>
      </c>
      <c r="M31" s="50">
        <f>+'DAY12'!M31+'DAY13'!E31</f>
        <v>0</v>
      </c>
      <c r="N31" s="47">
        <f>+'DAY12'!N31+'DAY13'!F31</f>
        <v>0</v>
      </c>
      <c r="O31" s="163">
        <f>+'DAY12'!O31+'DAY13'!G31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163">
        <f t="shared" si="19"/>
        <v>0</v>
      </c>
      <c r="U31" s="52">
        <f t="shared" si="20"/>
        <v>0</v>
      </c>
    </row>
    <row r="32" spans="1:21" x14ac:dyDescent="0.25">
      <c r="A32" s="53"/>
      <c r="B32" s="47">
        <f>'DAY12'!H32</f>
        <v>0</v>
      </c>
      <c r="C32" s="47">
        <v>0</v>
      </c>
      <c r="D32" s="49">
        <v>0</v>
      </c>
      <c r="E32" s="50">
        <v>0</v>
      </c>
      <c r="F32" s="47">
        <v>0</v>
      </c>
      <c r="G32" s="163">
        <v>0</v>
      </c>
      <c r="H32" s="49">
        <f>+(Table115[[#This Row],[OPENING ]]+Table115[[#This Row],[RECEIPTS]]+Table115[[#This Row],[RETURNS]])-(Table115[[#This Row],[EXCHANGED]]+Table115[[#This Row],[SALES]]+Table115[[#This Row],[ISSUES]])</f>
        <v>0</v>
      </c>
      <c r="I32" s="48"/>
      <c r="J32" s="76">
        <f t="shared" si="14"/>
        <v>0</v>
      </c>
      <c r="K32" s="48">
        <f>+'DAY12'!K32+'DAY13'!C32</f>
        <v>0</v>
      </c>
      <c r="L32" s="49">
        <f>+'DAY12'!L32+'DAY13'!D32</f>
        <v>0</v>
      </c>
      <c r="M32" s="50">
        <f>+'DAY12'!M32+'DAY13'!E32</f>
        <v>0</v>
      </c>
      <c r="N32" s="47">
        <f>+'DAY12'!N32+'DAY13'!F32</f>
        <v>0</v>
      </c>
      <c r="O32" s="163">
        <f>+'DAY12'!O32+'DAY13'!G32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163">
        <f t="shared" si="19"/>
        <v>0</v>
      </c>
      <c r="U32" s="52">
        <f t="shared" si="20"/>
        <v>0</v>
      </c>
    </row>
    <row r="33" spans="1:21" x14ac:dyDescent="0.25">
      <c r="A33" s="53"/>
      <c r="B33" s="47">
        <f>'DAY12'!H33</f>
        <v>0</v>
      </c>
      <c r="C33" s="47">
        <v>0</v>
      </c>
      <c r="D33" s="49">
        <v>0</v>
      </c>
      <c r="E33" s="50">
        <v>0</v>
      </c>
      <c r="F33" s="47">
        <v>0</v>
      </c>
      <c r="G33" s="163">
        <v>0</v>
      </c>
      <c r="H33" s="49">
        <f>+(Table115[[#This Row],[OPENING ]]+Table115[[#This Row],[RECEIPTS]]+Table115[[#This Row],[RETURNS]])-(Table115[[#This Row],[EXCHANGED]]+Table115[[#This Row],[SALES]]+Table115[[#This Row],[ISSUES]])</f>
        <v>0</v>
      </c>
      <c r="I33" s="48"/>
      <c r="J33" s="76">
        <f t="shared" si="14"/>
        <v>0</v>
      </c>
      <c r="K33" s="48">
        <f>+'DAY12'!K33+'DAY13'!C33</f>
        <v>0</v>
      </c>
      <c r="L33" s="49">
        <f>+'DAY12'!L33+'DAY13'!D33</f>
        <v>0</v>
      </c>
      <c r="M33" s="50">
        <f>+'DAY12'!M33+'DAY13'!E33</f>
        <v>0</v>
      </c>
      <c r="N33" s="47">
        <f>+'DAY12'!N33+'DAY13'!F33</f>
        <v>0</v>
      </c>
      <c r="O33" s="163">
        <f>+'DAY12'!O33+'DAY13'!G33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163">
        <f t="shared" si="19"/>
        <v>0</v>
      </c>
      <c r="U33" s="52">
        <f t="shared" si="20"/>
        <v>0</v>
      </c>
    </row>
    <row r="34" spans="1:21" x14ac:dyDescent="0.25">
      <c r="A34" s="53"/>
      <c r="B34" s="47">
        <f>'DAY12'!H34</f>
        <v>58.1</v>
      </c>
      <c r="C34" s="47">
        <v>0</v>
      </c>
      <c r="D34" s="49">
        <v>0</v>
      </c>
      <c r="E34" s="50">
        <v>0</v>
      </c>
      <c r="F34" s="47">
        <v>0</v>
      </c>
      <c r="G34" s="163">
        <v>0</v>
      </c>
      <c r="H34" s="49">
        <f>+(Table115[[#This Row],[OPENING ]]+Table115[[#This Row],[RECEIPTS]]+Table115[[#This Row],[RETURNS]])-(Table115[[#This Row],[EXCHANGED]]+Table115[[#This Row],[SALES]]+Table115[[#This Row],[ISSUES]])</f>
        <v>58.1</v>
      </c>
      <c r="I34" s="48"/>
      <c r="J34" s="76">
        <f t="shared" si="14"/>
        <v>-58.1</v>
      </c>
      <c r="K34" s="48">
        <f>+'DAY12'!K34+'DAY13'!C34</f>
        <v>0</v>
      </c>
      <c r="L34" s="49">
        <f>+'DAY12'!L34+'DAY13'!D34</f>
        <v>0</v>
      </c>
      <c r="M34" s="50">
        <f>+'DAY12'!M34+'DAY13'!E34</f>
        <v>0</v>
      </c>
      <c r="N34" s="47">
        <f>+'DAY12'!N34+'DAY13'!F34</f>
        <v>0</v>
      </c>
      <c r="O34" s="163">
        <f>+'DAY12'!O34+'DAY13'!G34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163">
        <f t="shared" si="19"/>
        <v>0</v>
      </c>
      <c r="U34" s="52">
        <f t="shared" si="20"/>
        <v>0</v>
      </c>
    </row>
    <row r="35" spans="1:21" x14ac:dyDescent="0.25">
      <c r="A35" s="53"/>
      <c r="B35" s="47">
        <f>'DAY12'!H35</f>
        <v>0</v>
      </c>
      <c r="C35" s="47">
        <v>0</v>
      </c>
      <c r="D35" s="49">
        <v>0</v>
      </c>
      <c r="E35" s="50">
        <v>0</v>
      </c>
      <c r="F35" s="47">
        <v>0</v>
      </c>
      <c r="G35" s="163">
        <v>0</v>
      </c>
      <c r="H35" s="49">
        <f>+(Table115[[#This Row],[OPENING ]]+Table115[[#This Row],[RECEIPTS]]+Table115[[#This Row],[RETURNS]])-(Table115[[#This Row],[EXCHANGED]]+Table115[[#This Row],[SALES]]+Table115[[#This Row],[ISSUES]])</f>
        <v>0</v>
      </c>
      <c r="I35" s="48"/>
      <c r="J35" s="76">
        <f t="shared" si="14"/>
        <v>0</v>
      </c>
      <c r="K35" s="48">
        <f>+'DAY12'!K35+'DAY13'!C35</f>
        <v>0</v>
      </c>
      <c r="L35" s="49">
        <f>+'DAY12'!L35+'DAY13'!D35</f>
        <v>0</v>
      </c>
      <c r="M35" s="50">
        <f>+'DAY12'!M35+'DAY13'!E35</f>
        <v>0</v>
      </c>
      <c r="N35" s="47">
        <f>+'DAY12'!N35+'DAY13'!F35</f>
        <v>0</v>
      </c>
      <c r="O35" s="163">
        <f>+'DAY12'!O35+'DAY13'!G35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163">
        <f t="shared" si="19"/>
        <v>0</v>
      </c>
      <c r="U35" s="52">
        <f t="shared" si="20"/>
        <v>0</v>
      </c>
    </row>
    <row r="36" spans="1:21" x14ac:dyDescent="0.25">
      <c r="A36" s="53"/>
      <c r="B36" s="47">
        <f>'DAY12'!H36</f>
        <v>31.35</v>
      </c>
      <c r="C36" s="47">
        <v>0</v>
      </c>
      <c r="D36" s="49">
        <v>0</v>
      </c>
      <c r="E36" s="50">
        <v>0</v>
      </c>
      <c r="F36" s="47">
        <v>0</v>
      </c>
      <c r="G36" s="163">
        <v>0</v>
      </c>
      <c r="H36" s="49">
        <f>+(Table115[[#This Row],[OPENING ]]+Table115[[#This Row],[RECEIPTS]]+Table115[[#This Row],[RETURNS]])-(Table115[[#This Row],[EXCHANGED]]+Table115[[#This Row],[SALES]]+Table115[[#This Row],[ISSUES]])</f>
        <v>31.35</v>
      </c>
      <c r="I36" s="48"/>
      <c r="J36" s="76">
        <f t="shared" si="14"/>
        <v>-31.35</v>
      </c>
      <c r="K36" s="48">
        <f>+'DAY12'!K36+'DAY13'!C36</f>
        <v>0</v>
      </c>
      <c r="L36" s="49">
        <f>+'DAY12'!L36+'DAY13'!D36</f>
        <v>0</v>
      </c>
      <c r="M36" s="50">
        <f>+'DAY12'!M36+'DAY13'!E36</f>
        <v>0</v>
      </c>
      <c r="N36" s="47">
        <f>+'DAY12'!N36+'DAY13'!F36</f>
        <v>0</v>
      </c>
      <c r="O36" s="163">
        <f>+'DAY12'!O36+'DAY13'!G36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163">
        <f t="shared" si="19"/>
        <v>0</v>
      </c>
      <c r="U36" s="52">
        <f t="shared" si="20"/>
        <v>0</v>
      </c>
    </row>
    <row r="37" spans="1:21" ht="15.75" thickBot="1" x14ac:dyDescent="0.3">
      <c r="A37" s="53"/>
      <c r="B37" s="47">
        <f>'DAY12'!H37</f>
        <v>0</v>
      </c>
      <c r="C37" s="47">
        <v>0</v>
      </c>
      <c r="D37" s="49">
        <v>0</v>
      </c>
      <c r="E37" s="50">
        <v>0</v>
      </c>
      <c r="F37" s="47">
        <v>0</v>
      </c>
      <c r="G37" s="163">
        <v>0</v>
      </c>
      <c r="H37" s="49">
        <f>+(Table115[[#This Row],[OPENING ]]+Table115[[#This Row],[RECEIPTS]]+Table115[[#This Row],[RETURNS]])-(Table115[[#This Row],[EXCHANGED]]+Table115[[#This Row],[SALES]]+Table115[[#This Row],[ISSUES]])</f>
        <v>0</v>
      </c>
      <c r="I37" s="48"/>
      <c r="J37" s="76">
        <f t="shared" si="14"/>
        <v>0</v>
      </c>
      <c r="K37" s="48">
        <f>+'DAY12'!K37+'DAY13'!C37</f>
        <v>0</v>
      </c>
      <c r="L37" s="49">
        <f>+'DAY12'!L37+'DAY13'!D37</f>
        <v>0</v>
      </c>
      <c r="M37" s="50">
        <f>+'DAY12'!M37+'DAY13'!E37</f>
        <v>0</v>
      </c>
      <c r="N37" s="47">
        <f>+'DAY12'!N37+'DAY13'!F37</f>
        <v>0</v>
      </c>
      <c r="O37" s="163">
        <f>+'DAY12'!O37+'DAY13'!G37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163">
        <f t="shared" si="19"/>
        <v>0</v>
      </c>
      <c r="U37" s="52">
        <f t="shared" si="20"/>
        <v>0</v>
      </c>
    </row>
    <row r="38" spans="1:21" ht="17.25" thickBot="1" x14ac:dyDescent="0.35">
      <c r="A38" s="85" t="s">
        <v>29</v>
      </c>
      <c r="B38" s="86">
        <f>SUM(B5:B23)</f>
        <v>613.1</v>
      </c>
      <c r="C38" s="86">
        <f t="shared" ref="C38:U38" si="21">SUM(C5:C23)</f>
        <v>0</v>
      </c>
      <c r="D38" s="88">
        <f t="shared" si="21"/>
        <v>0</v>
      </c>
      <c r="E38" s="86">
        <f t="shared" si="21"/>
        <v>0</v>
      </c>
      <c r="F38" s="86">
        <f t="shared" si="21"/>
        <v>0</v>
      </c>
      <c r="G38" s="164">
        <f t="shared" si="21"/>
        <v>0</v>
      </c>
      <c r="H38" s="88">
        <f t="shared" si="21"/>
        <v>613.1</v>
      </c>
      <c r="I38" s="87">
        <f t="shared" si="21"/>
        <v>0</v>
      </c>
      <c r="J38" s="90">
        <f t="shared" si="21"/>
        <v>-613.1</v>
      </c>
      <c r="K38" s="87">
        <f t="shared" si="21"/>
        <v>3104.7000000000003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164">
        <f t="shared" si="21"/>
        <v>0</v>
      </c>
      <c r="P38" s="87">
        <f t="shared" si="21"/>
        <v>238.82307692307694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164">
        <f t="shared" si="21"/>
        <v>0</v>
      </c>
      <c r="U38" s="89">
        <f t="shared" si="21"/>
        <v>0.9567752117756948</v>
      </c>
    </row>
    <row r="39" spans="1:21" ht="19.5" x14ac:dyDescent="0.35">
      <c r="A39" s="173" t="s">
        <v>60</v>
      </c>
      <c r="B39" s="79"/>
      <c r="C39" s="79"/>
      <c r="D39" s="81"/>
      <c r="E39" s="82"/>
      <c r="F39" s="79"/>
      <c r="G39" s="165"/>
      <c r="H39" s="81"/>
      <c r="I39" s="80"/>
      <c r="J39" s="83"/>
      <c r="K39" s="80"/>
      <c r="L39" s="81"/>
      <c r="M39" s="82"/>
      <c r="N39" s="79"/>
      <c r="O39" s="165"/>
      <c r="P39" s="80"/>
      <c r="Q39" s="81"/>
      <c r="R39" s="82"/>
      <c r="S39" s="79"/>
      <c r="T39" s="165"/>
      <c r="U39" s="84"/>
    </row>
    <row r="40" spans="1:21" x14ac:dyDescent="0.25">
      <c r="A40" s="55" t="s">
        <v>36</v>
      </c>
      <c r="B40" s="47"/>
      <c r="C40" s="47"/>
      <c r="D40" s="49"/>
      <c r="E40" s="50"/>
      <c r="F40" s="47"/>
      <c r="G40" s="163"/>
      <c r="H40" s="49"/>
      <c r="I40" s="48"/>
      <c r="J40" s="51"/>
      <c r="K40" s="48"/>
      <c r="L40" s="49"/>
      <c r="M40" s="50"/>
      <c r="N40" s="47"/>
      <c r="O40" s="163"/>
      <c r="P40" s="48"/>
      <c r="Q40" s="49"/>
      <c r="R40" s="50"/>
      <c r="S40" s="47"/>
      <c r="T40" s="163"/>
      <c r="U40" s="54"/>
    </row>
    <row r="41" spans="1:21" x14ac:dyDescent="0.25">
      <c r="A41" s="154" t="s">
        <v>46</v>
      </c>
      <c r="B41" s="47">
        <f>'DAY12'!H41</f>
        <v>452.6</v>
      </c>
      <c r="C41" s="47">
        <v>0</v>
      </c>
      <c r="D41" s="49">
        <v>0</v>
      </c>
      <c r="E41" s="50">
        <v>0</v>
      </c>
      <c r="F41" s="47">
        <v>0</v>
      </c>
      <c r="G41" s="163">
        <v>0</v>
      </c>
      <c r="H41" s="49">
        <f>+(Table115[[#This Row],[OPENING ]]+Table115[[#This Row],[RECEIPTS]]+Table115[[#This Row],[RETURNS]])-(Table115[[#This Row],[EXCHANGED]]+Table115[[#This Row],[SALES]]+Table115[[#This Row],[ISSUES]])</f>
        <v>452.6</v>
      </c>
      <c r="I41" s="48"/>
      <c r="J41" s="51">
        <f t="shared" si="0"/>
        <v>-452.6</v>
      </c>
      <c r="K41" s="48">
        <f>+'DAY12'!K41+'DAY13'!C41</f>
        <v>0</v>
      </c>
      <c r="L41" s="49">
        <f>+'DAY12'!L41+'DAY13'!D41</f>
        <v>0</v>
      </c>
      <c r="M41" s="50">
        <f>+'DAY12'!M41+'DAY13'!E41</f>
        <v>0</v>
      </c>
      <c r="N41" s="47">
        <f>+'DAY12'!N41+'DAY13'!F41</f>
        <v>0</v>
      </c>
      <c r="O41" s="163">
        <f>+'DAY12'!O41+'DAY13'!G41</f>
        <v>0</v>
      </c>
      <c r="P41" s="48">
        <f>+K41/13</f>
        <v>0</v>
      </c>
      <c r="Q41" s="49">
        <f>+L41/13</f>
        <v>0</v>
      </c>
      <c r="R41" s="50">
        <f>+M41/13</f>
        <v>0</v>
      </c>
      <c r="S41" s="47">
        <f>+N41/13</f>
        <v>0</v>
      </c>
      <c r="T41" s="163">
        <f>+O41/13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'DAY12'!H42</f>
        <v>555.6</v>
      </c>
      <c r="C42" s="47">
        <v>0</v>
      </c>
      <c r="D42" s="49">
        <v>0</v>
      </c>
      <c r="E42" s="50">
        <v>0</v>
      </c>
      <c r="F42" s="47">
        <v>0</v>
      </c>
      <c r="G42" s="163">
        <v>0</v>
      </c>
      <c r="H42" s="49">
        <f>+(Table115[[#This Row],[OPENING ]]+Table115[[#This Row],[RECEIPTS]]+Table115[[#This Row],[RETURNS]])-(Table115[[#This Row],[EXCHANGED]]+Table115[[#This Row],[SALES]]+Table115[[#This Row],[ISSUES]])</f>
        <v>555.6</v>
      </c>
      <c r="I42" s="48"/>
      <c r="J42" s="51">
        <f t="shared" si="0"/>
        <v>-555.6</v>
      </c>
      <c r="K42" s="48">
        <f>+'DAY12'!K42+'DAY13'!C42</f>
        <v>0</v>
      </c>
      <c r="L42" s="49">
        <f>+'DAY12'!L42+'DAY13'!D42</f>
        <v>0</v>
      </c>
      <c r="M42" s="50">
        <f>+'DAY12'!M42+'DAY13'!E42</f>
        <v>0</v>
      </c>
      <c r="N42" s="47">
        <f>+'DAY12'!N42+'DAY13'!F42</f>
        <v>0</v>
      </c>
      <c r="O42" s="163">
        <f>+'DAY12'!O42+'DAY13'!G42</f>
        <v>0</v>
      </c>
      <c r="P42" s="48">
        <f t="shared" ref="P42:P57" si="22">+K42/13</f>
        <v>0</v>
      </c>
      <c r="Q42" s="49">
        <f t="shared" ref="Q42:Q57" si="23">+L42/13</f>
        <v>0</v>
      </c>
      <c r="R42" s="50">
        <f t="shared" ref="R42:R57" si="24">+M42/13</f>
        <v>0</v>
      </c>
      <c r="S42" s="47">
        <f t="shared" ref="S42:S57" si="25">+N42/13</f>
        <v>0</v>
      </c>
      <c r="T42" s="163">
        <f t="shared" ref="T42:T57" si="26">+O42/13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'DAY12'!H43</f>
        <v>0</v>
      </c>
      <c r="C43" s="47">
        <v>0</v>
      </c>
      <c r="D43" s="49">
        <v>0</v>
      </c>
      <c r="E43" s="50">
        <v>0</v>
      </c>
      <c r="F43" s="47">
        <v>0</v>
      </c>
      <c r="G43" s="163">
        <v>0</v>
      </c>
      <c r="H43" s="49">
        <f>+(Table115[[#This Row],[OPENING ]]+Table115[[#This Row],[RECEIPTS]]+Table115[[#This Row],[RETURNS]])-(Table115[[#This Row],[EXCHANGED]]+Table115[[#This Row],[SALES]]+Table115[[#This Row],[ISSUES]])</f>
        <v>0</v>
      </c>
      <c r="I43" s="48"/>
      <c r="J43" s="51">
        <f t="shared" si="0"/>
        <v>0</v>
      </c>
      <c r="K43" s="48">
        <f>+'DAY12'!K43+'DAY13'!C43</f>
        <v>0</v>
      </c>
      <c r="L43" s="49">
        <f>+'DAY12'!L43+'DAY13'!D43</f>
        <v>0</v>
      </c>
      <c r="M43" s="50">
        <f>+'DAY12'!M43+'DAY13'!E43</f>
        <v>0</v>
      </c>
      <c r="N43" s="47">
        <f>+'DAY12'!N43+'DAY13'!F43</f>
        <v>0</v>
      </c>
      <c r="O43" s="163">
        <f>+'DAY12'!O43+'DAY13'!G43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163">
        <f t="shared" si="26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'DAY12'!H44</f>
        <v>0</v>
      </c>
      <c r="C44" s="47">
        <v>0</v>
      </c>
      <c r="D44" s="49">
        <v>0</v>
      </c>
      <c r="E44" s="50">
        <v>0</v>
      </c>
      <c r="F44" s="47">
        <v>0</v>
      </c>
      <c r="G44" s="163">
        <v>0</v>
      </c>
      <c r="H44" s="49">
        <f>+(Table115[[#This Row],[OPENING ]]+Table115[[#This Row],[RECEIPTS]]+Table115[[#This Row],[RETURNS]])-(Table115[[#This Row],[EXCHANGED]]+Table115[[#This Row],[SALES]]+Table115[[#This Row],[ISSUES]])</f>
        <v>0</v>
      </c>
      <c r="I44" s="48"/>
      <c r="J44" s="51">
        <f t="shared" si="0"/>
        <v>0</v>
      </c>
      <c r="K44" s="48">
        <f>+'DAY12'!K44+'DAY13'!C44</f>
        <v>0</v>
      </c>
      <c r="L44" s="49">
        <f>+'DAY12'!L44+'DAY13'!D44</f>
        <v>0</v>
      </c>
      <c r="M44" s="50">
        <f>+'DAY12'!M44+'DAY13'!E44</f>
        <v>0</v>
      </c>
      <c r="N44" s="47">
        <f>+'DAY12'!N44+'DAY13'!F44</f>
        <v>0</v>
      </c>
      <c r="O44" s="163">
        <f>+'DAY12'!O44+'DAY13'!G44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163">
        <f t="shared" si="26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'DAY12'!H45</f>
        <v>320.29999999999995</v>
      </c>
      <c r="C45" s="47">
        <v>0</v>
      </c>
      <c r="D45" s="49">
        <v>0</v>
      </c>
      <c r="E45" s="50">
        <v>0</v>
      </c>
      <c r="F45" s="47">
        <v>0</v>
      </c>
      <c r="G45" s="163">
        <v>0</v>
      </c>
      <c r="H45" s="49">
        <f>+(Table115[[#This Row],[OPENING ]]+Table115[[#This Row],[RECEIPTS]]+Table115[[#This Row],[RETURNS]])-(Table115[[#This Row],[EXCHANGED]]+Table115[[#This Row],[SALES]]+Table115[[#This Row],[ISSUES]])</f>
        <v>320.29999999999995</v>
      </c>
      <c r="I45" s="48"/>
      <c r="J45" s="51">
        <f t="shared" si="0"/>
        <v>-320.29999999999995</v>
      </c>
      <c r="K45" s="48">
        <f>+'DAY12'!K45+'DAY13'!C45</f>
        <v>1034.9000000000001</v>
      </c>
      <c r="L45" s="49">
        <f>+'DAY12'!L45+'DAY13'!D45</f>
        <v>0</v>
      </c>
      <c r="M45" s="50">
        <f>+'DAY12'!M45+'DAY13'!E45</f>
        <v>0</v>
      </c>
      <c r="N45" s="47">
        <f>+'DAY12'!N45+'DAY13'!F45</f>
        <v>0</v>
      </c>
      <c r="O45" s="163">
        <f>+'DAY12'!O45+'DAY13'!G45</f>
        <v>795.90000000000009</v>
      </c>
      <c r="P45" s="48">
        <f t="shared" si="22"/>
        <v>79.607692307692318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163">
        <f t="shared" si="26"/>
        <v>61.223076923076931</v>
      </c>
      <c r="U45" s="54">
        <f t="shared" si="1"/>
        <v>2.2743609351103338</v>
      </c>
    </row>
    <row r="46" spans="1:21" x14ac:dyDescent="0.25">
      <c r="A46" s="154" t="s">
        <v>111</v>
      </c>
      <c r="B46" s="47">
        <f>'DAY12'!H46</f>
        <v>122.2</v>
      </c>
      <c r="C46" s="47">
        <v>0</v>
      </c>
      <c r="D46" s="49">
        <v>0</v>
      </c>
      <c r="E46" s="50">
        <v>0</v>
      </c>
      <c r="F46" s="47">
        <v>0</v>
      </c>
      <c r="G46" s="163">
        <v>0</v>
      </c>
      <c r="H46" s="49">
        <f>+(Table115[[#This Row],[OPENING ]]+Table115[[#This Row],[RECEIPTS]]+Table115[[#This Row],[RETURNS]])-(Table115[[#This Row],[EXCHANGED]]+Table115[[#This Row],[SALES]]+Table115[[#This Row],[ISSUES]])</f>
        <v>122.2</v>
      </c>
      <c r="I46" s="48"/>
      <c r="J46" s="51">
        <f t="shared" si="0"/>
        <v>-122.2</v>
      </c>
      <c r="K46" s="48">
        <f>+'DAY12'!K46+'DAY13'!C46</f>
        <v>0</v>
      </c>
      <c r="L46" s="49">
        <f>+'DAY12'!L46+'DAY13'!D46</f>
        <v>0</v>
      </c>
      <c r="M46" s="50">
        <f>+'DAY12'!M46+'DAY13'!E46</f>
        <v>0</v>
      </c>
      <c r="N46" s="47">
        <f>+'DAY12'!N46+'DAY13'!F46</f>
        <v>0</v>
      </c>
      <c r="O46" s="163">
        <f>+'DAY12'!O46+'DAY13'!G46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163">
        <f t="shared" si="26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'DAY12'!H47</f>
        <v>0</v>
      </c>
      <c r="C47" s="47">
        <v>0</v>
      </c>
      <c r="D47" s="49">
        <v>0</v>
      </c>
      <c r="E47" s="50">
        <v>0</v>
      </c>
      <c r="F47" s="47">
        <v>0</v>
      </c>
      <c r="G47" s="163">
        <v>0</v>
      </c>
      <c r="H47" s="49">
        <f>+(Table115[[#This Row],[OPENING ]]+Table115[[#This Row],[RECEIPTS]]+Table115[[#This Row],[RETURNS]])-(Table115[[#This Row],[EXCHANGED]]+Table115[[#This Row],[SALES]]+Table115[[#This Row],[ISSUES]])</f>
        <v>0</v>
      </c>
      <c r="I47" s="48"/>
      <c r="J47" s="51">
        <f t="shared" si="0"/>
        <v>0</v>
      </c>
      <c r="K47" s="48">
        <f>+'DAY12'!K47+'DAY13'!C47</f>
        <v>0</v>
      </c>
      <c r="L47" s="49">
        <f>+'DAY12'!L47+'DAY13'!D47</f>
        <v>0</v>
      </c>
      <c r="M47" s="50">
        <f>+'DAY12'!M47+'DAY13'!E47</f>
        <v>0</v>
      </c>
      <c r="N47" s="47">
        <f>+'DAY12'!N47+'DAY13'!F47</f>
        <v>0</v>
      </c>
      <c r="O47" s="163">
        <f>+'DAY12'!O47+'DAY13'!G47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163">
        <f t="shared" si="26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'DAY12'!H48</f>
        <v>7</v>
      </c>
      <c r="C48" s="47">
        <v>0</v>
      </c>
      <c r="D48" s="49">
        <v>0</v>
      </c>
      <c r="E48" s="50">
        <v>0</v>
      </c>
      <c r="F48" s="47">
        <v>0</v>
      </c>
      <c r="G48" s="163">
        <v>0</v>
      </c>
      <c r="H48" s="49">
        <f>+(Table115[[#This Row],[OPENING ]]+Table115[[#This Row],[RECEIPTS]]+Table115[[#This Row],[RETURNS]])-(Table115[[#This Row],[EXCHANGED]]+Table115[[#This Row],[SALES]]+Table115[[#This Row],[ISSUES]])</f>
        <v>7</v>
      </c>
      <c r="I48" s="48"/>
      <c r="J48" s="51">
        <f t="shared" si="0"/>
        <v>-7</v>
      </c>
      <c r="K48" s="48">
        <f>+'DAY12'!K48+'DAY13'!C48</f>
        <v>0</v>
      </c>
      <c r="L48" s="49">
        <f>+'DAY12'!L48+'DAY13'!D48</f>
        <v>0</v>
      </c>
      <c r="M48" s="50">
        <f>+'DAY12'!M48+'DAY13'!E48</f>
        <v>0</v>
      </c>
      <c r="N48" s="47">
        <f>+'DAY12'!N48+'DAY13'!F48</f>
        <v>0</v>
      </c>
      <c r="O48" s="163">
        <f>+'DAY12'!O48+'DAY13'!G48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163">
        <f t="shared" si="26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'DAY12'!H49</f>
        <v>17.3</v>
      </c>
      <c r="C49" s="47">
        <v>0</v>
      </c>
      <c r="D49" s="49">
        <v>0</v>
      </c>
      <c r="E49" s="50">
        <v>0</v>
      </c>
      <c r="F49" s="47">
        <v>0</v>
      </c>
      <c r="G49" s="163">
        <v>0</v>
      </c>
      <c r="H49" s="49">
        <f>+(Table115[[#This Row],[OPENING ]]+Table115[[#This Row],[RECEIPTS]]+Table115[[#This Row],[RETURNS]])-(Table115[[#This Row],[EXCHANGED]]+Table115[[#This Row],[SALES]]+Table115[[#This Row],[ISSUES]])</f>
        <v>17.3</v>
      </c>
      <c r="I49" s="48"/>
      <c r="J49" s="51">
        <f t="shared" si="0"/>
        <v>-17.3</v>
      </c>
      <c r="K49" s="48">
        <f>+'DAY12'!K49+'DAY13'!C49</f>
        <v>0</v>
      </c>
      <c r="L49" s="49">
        <f>+'DAY12'!L49+'DAY13'!D49</f>
        <v>0</v>
      </c>
      <c r="M49" s="50">
        <f>+'DAY12'!M49+'DAY13'!E49</f>
        <v>0</v>
      </c>
      <c r="N49" s="47">
        <f>+'DAY12'!N49+'DAY13'!F49</f>
        <v>0</v>
      </c>
      <c r="O49" s="163">
        <f>+'DAY12'!O49+'DAY13'!G49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163">
        <f t="shared" si="26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'DAY12'!H50</f>
        <v>400.5</v>
      </c>
      <c r="C50" s="47">
        <v>0</v>
      </c>
      <c r="D50" s="49">
        <v>0</v>
      </c>
      <c r="E50" s="50">
        <v>0</v>
      </c>
      <c r="F50" s="47">
        <v>0</v>
      </c>
      <c r="G50" s="163">
        <v>0</v>
      </c>
      <c r="H50" s="49">
        <f>+(Table115[[#This Row],[OPENING ]]+Table115[[#This Row],[RECEIPTS]]+Table115[[#This Row],[RETURNS]])-(Table115[[#This Row],[EXCHANGED]]+Table115[[#This Row],[SALES]]+Table115[[#This Row],[ISSUES]])</f>
        <v>400.5</v>
      </c>
      <c r="I50" s="48"/>
      <c r="J50" s="51">
        <f t="shared" si="0"/>
        <v>-400.5</v>
      </c>
      <c r="K50" s="48">
        <f>+'DAY12'!K50+'DAY13'!C50</f>
        <v>0</v>
      </c>
      <c r="L50" s="49">
        <f>+'DAY12'!L50+'DAY13'!D50</f>
        <v>0</v>
      </c>
      <c r="M50" s="50">
        <f>+'DAY12'!M50+'DAY13'!E50</f>
        <v>0</v>
      </c>
      <c r="N50" s="47">
        <f>+'DAY12'!N50+'DAY13'!F50</f>
        <v>0</v>
      </c>
      <c r="O50" s="163">
        <f>+'DAY12'!O50+'DAY13'!G50</f>
        <v>140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163">
        <f t="shared" si="26"/>
        <v>10.76923076923077</v>
      </c>
      <c r="U50" s="54">
        <f t="shared" si="1"/>
        <v>37.18928571428571</v>
      </c>
    </row>
    <row r="51" spans="1:21" x14ac:dyDescent="0.25">
      <c r="A51" s="154" t="s">
        <v>79</v>
      </c>
      <c r="B51" s="47">
        <f>'DAY12'!H51</f>
        <v>0</v>
      </c>
      <c r="C51" s="47">
        <v>0</v>
      </c>
      <c r="D51" s="49">
        <v>0</v>
      </c>
      <c r="E51" s="50">
        <v>0</v>
      </c>
      <c r="F51" s="47">
        <v>0</v>
      </c>
      <c r="G51" s="163">
        <v>0</v>
      </c>
      <c r="H51" s="49">
        <f>+(Table115[[#This Row],[OPENING ]]+Table115[[#This Row],[RECEIPTS]]+Table115[[#This Row],[RETURNS]])-(Table115[[#This Row],[EXCHANGED]]+Table115[[#This Row],[SALES]]+Table115[[#This Row],[ISSUES]])</f>
        <v>0</v>
      </c>
      <c r="I51" s="48"/>
      <c r="J51" s="51">
        <f t="shared" si="0"/>
        <v>0</v>
      </c>
      <c r="K51" s="48">
        <f>+'DAY12'!K51+'DAY13'!C51</f>
        <v>0</v>
      </c>
      <c r="L51" s="49">
        <f>+'DAY12'!L51+'DAY13'!D51</f>
        <v>0</v>
      </c>
      <c r="M51" s="50">
        <f>+'DAY12'!M51+'DAY13'!E51</f>
        <v>0</v>
      </c>
      <c r="N51" s="47">
        <f>+'DAY12'!N51+'DAY13'!F51</f>
        <v>0</v>
      </c>
      <c r="O51" s="163">
        <f>+'DAY12'!O51+'DAY13'!G51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163">
        <f t="shared" si="26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'DAY12'!H52</f>
        <v>0</v>
      </c>
      <c r="C52" s="47">
        <v>0</v>
      </c>
      <c r="D52" s="49">
        <v>0</v>
      </c>
      <c r="E52" s="50">
        <v>0</v>
      </c>
      <c r="F52" s="47">
        <v>0</v>
      </c>
      <c r="G52" s="163">
        <v>0</v>
      </c>
      <c r="H52" s="49">
        <f>+(Table115[[#This Row],[OPENING ]]+Table115[[#This Row],[RECEIPTS]]+Table115[[#This Row],[RETURNS]])-(Table115[[#This Row],[EXCHANGED]]+Table115[[#This Row],[SALES]]+Table115[[#This Row],[ISSUES]])</f>
        <v>0</v>
      </c>
      <c r="I52" s="48"/>
      <c r="J52" s="51">
        <f t="shared" si="0"/>
        <v>0</v>
      </c>
      <c r="K52" s="48">
        <f>+'DAY12'!K52+'DAY13'!C52</f>
        <v>0</v>
      </c>
      <c r="L52" s="49">
        <f>+'DAY12'!L52+'DAY13'!D52</f>
        <v>0</v>
      </c>
      <c r="M52" s="50">
        <f>+'DAY12'!M52+'DAY13'!E52</f>
        <v>0</v>
      </c>
      <c r="N52" s="47">
        <f>+'DAY12'!N52+'DAY13'!F52</f>
        <v>0</v>
      </c>
      <c r="O52" s="163">
        <f>+'DAY12'!O52+'DAY13'!G52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163">
        <f t="shared" si="26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'DAY12'!H53</f>
        <v>0</v>
      </c>
      <c r="C53" s="47">
        <v>0</v>
      </c>
      <c r="D53" s="49">
        <v>0</v>
      </c>
      <c r="E53" s="50">
        <v>0</v>
      </c>
      <c r="F53" s="47">
        <v>0</v>
      </c>
      <c r="G53" s="163">
        <v>0</v>
      </c>
      <c r="H53" s="49">
        <f>+(Table115[[#This Row],[OPENING ]]+Table115[[#This Row],[RECEIPTS]]+Table115[[#This Row],[RETURNS]])-(Table115[[#This Row],[EXCHANGED]]+Table115[[#This Row],[SALES]]+Table115[[#This Row],[ISSUES]])</f>
        <v>0</v>
      </c>
      <c r="I53" s="48"/>
      <c r="J53" s="51">
        <f>+I53-H53</f>
        <v>0</v>
      </c>
      <c r="K53" s="48">
        <f>+'DAY12'!K53+'DAY13'!C53</f>
        <v>0</v>
      </c>
      <c r="L53" s="49">
        <f>+'DAY12'!L53+'DAY13'!D53</f>
        <v>0</v>
      </c>
      <c r="M53" s="50">
        <f>+'DAY12'!M53+'DAY13'!E53</f>
        <v>0</v>
      </c>
      <c r="N53" s="47">
        <f>+'DAY12'!N53+'DAY13'!F53</f>
        <v>0</v>
      </c>
      <c r="O53" s="163">
        <f>+'DAY12'!O53+'DAY13'!G53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163">
        <f t="shared" si="26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'DAY12'!H54</f>
        <v>0</v>
      </c>
      <c r="C54" s="47">
        <v>0</v>
      </c>
      <c r="D54" s="49">
        <v>0</v>
      </c>
      <c r="E54" s="50">
        <v>0</v>
      </c>
      <c r="F54" s="47">
        <v>0</v>
      </c>
      <c r="G54" s="163">
        <v>0</v>
      </c>
      <c r="H54" s="49">
        <f>+(Table115[[#This Row],[OPENING ]]+Table115[[#This Row],[RECEIPTS]]+Table115[[#This Row],[RETURNS]])-(Table115[[#This Row],[EXCHANGED]]+Table115[[#This Row],[SALES]]+Table115[[#This Row],[ISSUES]])</f>
        <v>0</v>
      </c>
      <c r="I54" s="48"/>
      <c r="J54" s="51">
        <f>+I54-H54</f>
        <v>0</v>
      </c>
      <c r="K54" s="48">
        <f>+'DAY12'!K54+'DAY13'!C54</f>
        <v>0</v>
      </c>
      <c r="L54" s="49">
        <f>+'DAY12'!L54+'DAY13'!D54</f>
        <v>0</v>
      </c>
      <c r="M54" s="50">
        <f>+'DAY12'!M54+'DAY13'!E54</f>
        <v>0</v>
      </c>
      <c r="N54" s="47">
        <f>+'DAY12'!N54+'DAY13'!F54</f>
        <v>0</v>
      </c>
      <c r="O54" s="163">
        <f>+'DAY12'!O54+'DAY13'!G54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163">
        <f t="shared" si="26"/>
        <v>0</v>
      </c>
      <c r="U54" s="54">
        <f t="shared" si="1"/>
        <v>0</v>
      </c>
    </row>
    <row r="55" spans="1:21" x14ac:dyDescent="0.25">
      <c r="A55" s="154" t="s">
        <v>81</v>
      </c>
      <c r="B55" s="47">
        <f>'DAY12'!H55</f>
        <v>676.3</v>
      </c>
      <c r="C55" s="47">
        <v>0</v>
      </c>
      <c r="D55" s="49">
        <v>0</v>
      </c>
      <c r="E55" s="50">
        <v>0</v>
      </c>
      <c r="F55" s="47">
        <v>0</v>
      </c>
      <c r="G55" s="163">
        <v>0</v>
      </c>
      <c r="H55" s="49">
        <f>+(Table115[[#This Row],[OPENING ]]+Table115[[#This Row],[RECEIPTS]]+Table115[[#This Row],[RETURNS]])-(Table115[[#This Row],[EXCHANGED]]+Table115[[#This Row],[SALES]]+Table115[[#This Row],[ISSUES]])</f>
        <v>676.3</v>
      </c>
      <c r="I55" s="48"/>
      <c r="J55" s="51">
        <f>+I55-H55</f>
        <v>-676.3</v>
      </c>
      <c r="K55" s="48">
        <f>+'DAY12'!K55+'DAY13'!C55</f>
        <v>0</v>
      </c>
      <c r="L55" s="49">
        <f>+'DAY12'!L55+'DAY13'!D55</f>
        <v>0</v>
      </c>
      <c r="M55" s="50">
        <f>+'DAY12'!M55+'DAY13'!E55</f>
        <v>0</v>
      </c>
      <c r="N55" s="47">
        <f>+'DAY12'!N55+'DAY13'!F55</f>
        <v>0</v>
      </c>
      <c r="O55" s="163">
        <f>+'DAY12'!O55+'DAY13'!G55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163">
        <f t="shared" si="26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'DAY12'!H56</f>
        <v>0</v>
      </c>
      <c r="C56" s="47">
        <v>0</v>
      </c>
      <c r="D56" s="49">
        <v>0</v>
      </c>
      <c r="E56" s="50">
        <v>0</v>
      </c>
      <c r="F56" s="47">
        <v>0</v>
      </c>
      <c r="G56" s="163">
        <v>0</v>
      </c>
      <c r="H56" s="49">
        <f>+(Table115[[#This Row],[OPENING ]]+Table115[[#This Row],[RECEIPTS]]+Table115[[#This Row],[RETURNS]])-(Table115[[#This Row],[EXCHANGED]]+Table115[[#This Row],[SALES]]+Table115[[#This Row],[ISSUES]])</f>
        <v>0</v>
      </c>
      <c r="I56" s="48"/>
      <c r="J56" s="51">
        <f>+I56-H56</f>
        <v>0</v>
      </c>
      <c r="K56" s="48">
        <f>+'DAY12'!K56+'DAY13'!C56</f>
        <v>0</v>
      </c>
      <c r="L56" s="49">
        <f>+'DAY12'!L56+'DAY13'!D56</f>
        <v>0</v>
      </c>
      <c r="M56" s="50">
        <f>+'DAY12'!M56+'DAY13'!E56</f>
        <v>0</v>
      </c>
      <c r="N56" s="47">
        <f>+'DAY12'!N56+'DAY13'!F56</f>
        <v>0</v>
      </c>
      <c r="O56" s="163">
        <f>+'DAY12'!O56+'DAY13'!G56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163">
        <f t="shared" si="26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'DAY12'!H57</f>
        <v>0</v>
      </c>
      <c r="C57" s="47">
        <v>0</v>
      </c>
      <c r="D57" s="49">
        <v>0</v>
      </c>
      <c r="E57" s="50">
        <v>0</v>
      </c>
      <c r="F57" s="47">
        <v>0</v>
      </c>
      <c r="G57" s="163">
        <v>0</v>
      </c>
      <c r="H57" s="49">
        <f>+(Table115[[#This Row],[OPENING ]]+Table115[[#This Row],[RECEIPTS]]+Table115[[#This Row],[RETURNS]])-(Table115[[#This Row],[EXCHANGED]]+Table115[[#This Row],[SALES]]+Table115[[#This Row],[ISSUES]])</f>
        <v>0</v>
      </c>
      <c r="I57" s="73"/>
      <c r="J57" s="76">
        <f t="shared" si="0"/>
        <v>0</v>
      </c>
      <c r="K57" s="48">
        <f>+'DAY12'!K57+'DAY13'!C57</f>
        <v>0</v>
      </c>
      <c r="L57" s="49">
        <f>+'DAY12'!L57+'DAY13'!D57</f>
        <v>0</v>
      </c>
      <c r="M57" s="50">
        <f>+'DAY12'!M57+'DAY13'!E57</f>
        <v>0</v>
      </c>
      <c r="N57" s="47">
        <f>+'DAY12'!N57+'DAY13'!F57</f>
        <v>0</v>
      </c>
      <c r="O57" s="163">
        <f>+'DAY12'!O57+'DAY13'!G57</f>
        <v>0</v>
      </c>
      <c r="P57" s="48">
        <f t="shared" si="22"/>
        <v>0</v>
      </c>
      <c r="Q57" s="49">
        <f t="shared" si="23"/>
        <v>0</v>
      </c>
      <c r="R57" s="50">
        <f t="shared" si="24"/>
        <v>0</v>
      </c>
      <c r="S57" s="47">
        <f t="shared" si="25"/>
        <v>0</v>
      </c>
      <c r="T57" s="163">
        <f t="shared" si="26"/>
        <v>0</v>
      </c>
      <c r="U57" s="92">
        <f t="shared" si="1"/>
        <v>0</v>
      </c>
    </row>
    <row r="58" spans="1:21" x14ac:dyDescent="0.25">
      <c r="A58" s="154" t="s">
        <v>50</v>
      </c>
      <c r="B58" s="47">
        <f>'DAY12'!H58</f>
        <v>0</v>
      </c>
      <c r="C58" s="47">
        <v>0</v>
      </c>
      <c r="D58" s="49">
        <v>0</v>
      </c>
      <c r="E58" s="50">
        <v>0</v>
      </c>
      <c r="F58" s="47">
        <v>0</v>
      </c>
      <c r="G58" s="163">
        <v>0</v>
      </c>
      <c r="H58" s="49">
        <f>+(Table115[[#This Row],[OPENING ]]+Table115[[#This Row],[RECEIPTS]]+Table115[[#This Row],[RETURNS]])-(Table115[[#This Row],[EXCHANGED]]+Table115[[#This Row],[SALES]]+Table115[[#This Row],[ISSUES]])</f>
        <v>0</v>
      </c>
      <c r="I58" s="73"/>
      <c r="J58" s="76">
        <f t="shared" ref="J58:J72" si="27">+I58-H58</f>
        <v>0</v>
      </c>
      <c r="K58" s="48">
        <f>+'DAY12'!K58+'DAY13'!C58</f>
        <v>2052.5</v>
      </c>
      <c r="L58" s="49">
        <f>+'DAY12'!L58+'DAY13'!D58</f>
        <v>0</v>
      </c>
      <c r="M58" s="50">
        <f>+'DAY12'!M58+'DAY13'!E58</f>
        <v>0</v>
      </c>
      <c r="N58" s="47">
        <f>+'DAY12'!N58+'DAY13'!F58</f>
        <v>0</v>
      </c>
      <c r="O58" s="163">
        <f>+'DAY12'!O58+'DAY13'!G58</f>
        <v>237.7</v>
      </c>
      <c r="P58" s="48">
        <f t="shared" ref="P58:P72" si="28">+K58/13</f>
        <v>157.88461538461539</v>
      </c>
      <c r="Q58" s="49">
        <f t="shared" ref="Q58:Q72" si="29">+L58/13</f>
        <v>0</v>
      </c>
      <c r="R58" s="50">
        <f t="shared" ref="R58:R72" si="30">+M58/13</f>
        <v>0</v>
      </c>
      <c r="S58" s="47">
        <f t="shared" ref="S58:S72" si="31">+N58/13</f>
        <v>0</v>
      </c>
      <c r="T58" s="163">
        <f t="shared" ref="T58:T72" si="32">+O58/13</f>
        <v>18.284615384615385</v>
      </c>
      <c r="U58" s="92">
        <f t="shared" ref="U58:U72" si="33">IFERROR(+H58/(P58+Q58+R58+S58+T58),0)</f>
        <v>0</v>
      </c>
    </row>
    <row r="59" spans="1:21" x14ac:dyDescent="0.25">
      <c r="A59" s="154" t="s">
        <v>51</v>
      </c>
      <c r="B59" s="47">
        <f>'DAY12'!H59</f>
        <v>0</v>
      </c>
      <c r="C59" s="47">
        <v>0</v>
      </c>
      <c r="D59" s="49">
        <v>0</v>
      </c>
      <c r="E59" s="50">
        <v>0</v>
      </c>
      <c r="F59" s="47">
        <v>0</v>
      </c>
      <c r="G59" s="163">
        <v>0</v>
      </c>
      <c r="H59" s="49">
        <f>+(Table115[[#This Row],[OPENING ]]+Table115[[#This Row],[RECEIPTS]]+Table115[[#This Row],[RETURNS]])-(Table115[[#This Row],[EXCHANGED]]+Table115[[#This Row],[SALES]]+Table115[[#This Row],[ISSUES]])</f>
        <v>0</v>
      </c>
      <c r="I59" s="73"/>
      <c r="J59" s="76">
        <f t="shared" si="27"/>
        <v>0</v>
      </c>
      <c r="K59" s="48">
        <f>+'DAY12'!K59+'DAY13'!C59</f>
        <v>0</v>
      </c>
      <c r="L59" s="49">
        <f>+'DAY12'!L59+'DAY13'!D59</f>
        <v>0</v>
      </c>
      <c r="M59" s="50">
        <f>+'DAY12'!M59+'DAY13'!E59</f>
        <v>0</v>
      </c>
      <c r="N59" s="47">
        <f>+'DAY12'!N59+'DAY13'!F59</f>
        <v>0</v>
      </c>
      <c r="O59" s="163">
        <f>+'DAY12'!O59+'DAY13'!G59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163">
        <f t="shared" si="32"/>
        <v>0</v>
      </c>
      <c r="U59" s="92">
        <f t="shared" si="33"/>
        <v>0</v>
      </c>
    </row>
    <row r="60" spans="1:21" x14ac:dyDescent="0.25">
      <c r="A60" s="154" t="s">
        <v>52</v>
      </c>
      <c r="B60" s="47">
        <f>'DAY12'!H60</f>
        <v>0</v>
      </c>
      <c r="C60" s="47">
        <v>0</v>
      </c>
      <c r="D60" s="49">
        <v>0</v>
      </c>
      <c r="E60" s="50">
        <v>0</v>
      </c>
      <c r="F60" s="47">
        <v>0</v>
      </c>
      <c r="G60" s="163">
        <v>0</v>
      </c>
      <c r="H60" s="49">
        <f>+(Table115[[#This Row],[OPENING ]]+Table115[[#This Row],[RECEIPTS]]+Table115[[#This Row],[RETURNS]])-(Table115[[#This Row],[EXCHANGED]]+Table115[[#This Row],[SALES]]+Table115[[#This Row],[ISSUES]])</f>
        <v>0</v>
      </c>
      <c r="I60" s="73"/>
      <c r="J60" s="76">
        <f t="shared" si="27"/>
        <v>0</v>
      </c>
      <c r="K60" s="48">
        <f>+'DAY12'!K60+'DAY13'!C60</f>
        <v>0</v>
      </c>
      <c r="L60" s="49">
        <f>+'DAY12'!L60+'DAY13'!D60</f>
        <v>0</v>
      </c>
      <c r="M60" s="50">
        <f>+'DAY12'!M60+'DAY13'!E60</f>
        <v>0</v>
      </c>
      <c r="N60" s="47">
        <f>+'DAY12'!N60+'DAY13'!F60</f>
        <v>0</v>
      </c>
      <c r="O60" s="163">
        <f>+'DAY12'!O60+'DAY13'!G60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163">
        <f t="shared" si="32"/>
        <v>0</v>
      </c>
      <c r="U60" s="92">
        <f t="shared" si="33"/>
        <v>0</v>
      </c>
    </row>
    <row r="61" spans="1:21" x14ac:dyDescent="0.25">
      <c r="A61" s="154" t="s">
        <v>53</v>
      </c>
      <c r="B61" s="47">
        <f>'DAY12'!H61</f>
        <v>0</v>
      </c>
      <c r="C61" s="47">
        <v>0</v>
      </c>
      <c r="D61" s="49">
        <v>0</v>
      </c>
      <c r="E61" s="50">
        <v>0</v>
      </c>
      <c r="F61" s="47">
        <v>0</v>
      </c>
      <c r="G61" s="163">
        <v>0</v>
      </c>
      <c r="H61" s="49">
        <f>+(Table115[[#This Row],[OPENING ]]+Table115[[#This Row],[RECEIPTS]]+Table115[[#This Row],[RETURNS]])-(Table115[[#This Row],[EXCHANGED]]+Table115[[#This Row],[SALES]]+Table115[[#This Row],[ISSUES]])</f>
        <v>0</v>
      </c>
      <c r="I61" s="73"/>
      <c r="J61" s="76">
        <f t="shared" si="27"/>
        <v>0</v>
      </c>
      <c r="K61" s="48">
        <f>+'DAY12'!K61+'DAY13'!C61</f>
        <v>0</v>
      </c>
      <c r="L61" s="49">
        <f>+'DAY12'!L61+'DAY13'!D61</f>
        <v>0</v>
      </c>
      <c r="M61" s="50">
        <f>+'DAY12'!M61+'DAY13'!E61</f>
        <v>0</v>
      </c>
      <c r="N61" s="47">
        <f>+'DAY12'!N61+'DAY13'!F61</f>
        <v>0</v>
      </c>
      <c r="O61" s="163">
        <f>+'DAY12'!O61+'DAY13'!G61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163">
        <f t="shared" si="32"/>
        <v>0</v>
      </c>
      <c r="U61" s="92">
        <f t="shared" si="33"/>
        <v>0</v>
      </c>
    </row>
    <row r="62" spans="1:21" x14ac:dyDescent="0.25">
      <c r="A62" s="154" t="s">
        <v>54</v>
      </c>
      <c r="B62" s="47">
        <f>'DAY12'!H62</f>
        <v>0</v>
      </c>
      <c r="C62" s="47">
        <v>0</v>
      </c>
      <c r="D62" s="49">
        <v>0</v>
      </c>
      <c r="E62" s="50">
        <v>0</v>
      </c>
      <c r="F62" s="47">
        <v>0</v>
      </c>
      <c r="G62" s="163">
        <v>0</v>
      </c>
      <c r="H62" s="49">
        <f>+(Table115[[#This Row],[OPENING ]]+Table115[[#This Row],[RECEIPTS]]+Table115[[#This Row],[RETURNS]])-(Table115[[#This Row],[EXCHANGED]]+Table115[[#This Row],[SALES]]+Table115[[#This Row],[ISSUES]])</f>
        <v>0</v>
      </c>
      <c r="I62" s="73"/>
      <c r="J62" s="76">
        <f t="shared" si="27"/>
        <v>0</v>
      </c>
      <c r="K62" s="48">
        <f>+'DAY12'!K62+'DAY13'!C62</f>
        <v>0</v>
      </c>
      <c r="L62" s="49">
        <f>+'DAY12'!L62+'DAY13'!D62</f>
        <v>0</v>
      </c>
      <c r="M62" s="50">
        <f>+'DAY12'!M62+'DAY13'!E62</f>
        <v>0</v>
      </c>
      <c r="N62" s="47">
        <f>+'DAY12'!N62+'DAY13'!F62</f>
        <v>0</v>
      </c>
      <c r="O62" s="163">
        <f>+'DAY12'!O62+'DAY13'!G62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163">
        <f t="shared" si="32"/>
        <v>0</v>
      </c>
      <c r="U62" s="92">
        <f t="shared" si="33"/>
        <v>0</v>
      </c>
    </row>
    <row r="63" spans="1:21" x14ac:dyDescent="0.25">
      <c r="A63" s="154" t="s">
        <v>109</v>
      </c>
      <c r="B63" s="47">
        <f>'DAY12'!H63</f>
        <v>0</v>
      </c>
      <c r="C63" s="47">
        <v>0</v>
      </c>
      <c r="D63" s="49">
        <v>0</v>
      </c>
      <c r="E63" s="50">
        <v>0</v>
      </c>
      <c r="F63" s="47">
        <v>0</v>
      </c>
      <c r="G63" s="163">
        <v>0</v>
      </c>
      <c r="H63" s="49">
        <f>+(Table115[[#This Row],[OPENING ]]+Table115[[#This Row],[RECEIPTS]]+Table115[[#This Row],[RETURNS]])-(Table115[[#This Row],[EXCHANGED]]+Table115[[#This Row],[SALES]]+Table115[[#This Row],[ISSUES]])</f>
        <v>0</v>
      </c>
      <c r="I63" s="73"/>
      <c r="J63" s="76">
        <f t="shared" si="27"/>
        <v>0</v>
      </c>
      <c r="K63" s="48">
        <f>+'DAY12'!K63+'DAY13'!C63</f>
        <v>0</v>
      </c>
      <c r="L63" s="49">
        <f>+'DAY12'!L63+'DAY13'!D63</f>
        <v>0</v>
      </c>
      <c r="M63" s="50">
        <f>+'DAY12'!M63+'DAY13'!E63</f>
        <v>0</v>
      </c>
      <c r="N63" s="47">
        <f>+'DAY12'!N63+'DAY13'!F63</f>
        <v>0</v>
      </c>
      <c r="O63" s="163">
        <f>+'DAY12'!O63+'DAY13'!G63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163">
        <f t="shared" si="32"/>
        <v>0</v>
      </c>
      <c r="U63" s="92">
        <f t="shared" si="33"/>
        <v>0</v>
      </c>
    </row>
    <row r="64" spans="1:21" x14ac:dyDescent="0.25">
      <c r="A64" s="154" t="s">
        <v>112</v>
      </c>
      <c r="B64" s="47">
        <f>'DAY12'!H64</f>
        <v>0</v>
      </c>
      <c r="C64" s="47">
        <v>0</v>
      </c>
      <c r="D64" s="49">
        <v>0</v>
      </c>
      <c r="E64" s="50">
        <v>0</v>
      </c>
      <c r="F64" s="47">
        <v>0</v>
      </c>
      <c r="G64" s="163">
        <v>0</v>
      </c>
      <c r="H64" s="49">
        <f>+(Table115[[#This Row],[OPENING ]]+Table115[[#This Row],[RECEIPTS]]+Table115[[#This Row],[RETURNS]])-(Table115[[#This Row],[EXCHANGED]]+Table115[[#This Row],[SALES]]+Table115[[#This Row],[ISSUES]])</f>
        <v>0</v>
      </c>
      <c r="I64" s="73"/>
      <c r="J64" s="76">
        <f t="shared" si="27"/>
        <v>0</v>
      </c>
      <c r="K64" s="48">
        <f>+'DAY12'!K64+'DAY13'!C64</f>
        <v>0</v>
      </c>
      <c r="L64" s="49">
        <f>+'DAY12'!L64+'DAY13'!D64</f>
        <v>0</v>
      </c>
      <c r="M64" s="50">
        <f>+'DAY12'!M64+'DAY13'!E64</f>
        <v>0</v>
      </c>
      <c r="N64" s="47">
        <f>+'DAY12'!N64+'DAY13'!F64</f>
        <v>0</v>
      </c>
      <c r="O64" s="163">
        <f>+'DAY12'!O64+'DAY13'!G64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163">
        <f t="shared" si="32"/>
        <v>0</v>
      </c>
      <c r="U64" s="92">
        <f t="shared" si="33"/>
        <v>0</v>
      </c>
    </row>
    <row r="65" spans="1:21" x14ac:dyDescent="0.25">
      <c r="A65" s="154" t="s">
        <v>115</v>
      </c>
      <c r="B65" s="47">
        <f>'DAY12'!H65</f>
        <v>0</v>
      </c>
      <c r="C65" s="47">
        <v>0</v>
      </c>
      <c r="D65" s="49">
        <v>0</v>
      </c>
      <c r="E65" s="50">
        <v>0</v>
      </c>
      <c r="F65" s="47">
        <v>0</v>
      </c>
      <c r="G65" s="163">
        <v>0</v>
      </c>
      <c r="H65" s="49">
        <f>+(Table115[[#This Row],[OPENING ]]+Table115[[#This Row],[RECEIPTS]]+Table115[[#This Row],[RETURNS]])-(Table115[[#This Row],[EXCHANGED]]+Table115[[#This Row],[SALES]]+Table115[[#This Row],[ISSUES]])</f>
        <v>0</v>
      </c>
      <c r="I65" s="73"/>
      <c r="J65" s="76">
        <f t="shared" si="27"/>
        <v>0</v>
      </c>
      <c r="K65" s="48">
        <f>+'DAY12'!K65+'DAY13'!C65</f>
        <v>0</v>
      </c>
      <c r="L65" s="49">
        <f>+'DAY12'!L65+'DAY13'!D65</f>
        <v>0</v>
      </c>
      <c r="M65" s="50">
        <f>+'DAY12'!M65+'DAY13'!E65</f>
        <v>0</v>
      </c>
      <c r="N65" s="47">
        <f>+'DAY12'!N65+'DAY13'!F65</f>
        <v>0</v>
      </c>
      <c r="O65" s="163">
        <f>+'DAY12'!O65+'DAY13'!G65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163">
        <f t="shared" si="32"/>
        <v>0</v>
      </c>
      <c r="U65" s="92">
        <f t="shared" si="33"/>
        <v>0</v>
      </c>
    </row>
    <row r="66" spans="1:21" x14ac:dyDescent="0.25">
      <c r="A66" s="154" t="s">
        <v>116</v>
      </c>
      <c r="B66" s="47">
        <f>'DAY12'!H66</f>
        <v>2006.84</v>
      </c>
      <c r="C66" s="47">
        <v>0</v>
      </c>
      <c r="D66" s="49">
        <v>0</v>
      </c>
      <c r="E66" s="50">
        <v>0</v>
      </c>
      <c r="F66" s="47">
        <v>0</v>
      </c>
      <c r="G66" s="163">
        <v>0</v>
      </c>
      <c r="H66" s="49">
        <f>+(Table115[[#This Row],[OPENING ]]+Table115[[#This Row],[RECEIPTS]]+Table115[[#This Row],[RETURNS]])-(Table115[[#This Row],[EXCHANGED]]+Table115[[#This Row],[SALES]]+Table115[[#This Row],[ISSUES]])</f>
        <v>2006.84</v>
      </c>
      <c r="I66" s="73"/>
      <c r="J66" s="76">
        <f t="shared" si="27"/>
        <v>-2006.84</v>
      </c>
      <c r="K66" s="48">
        <f>+'DAY12'!K66+'DAY13'!C66</f>
        <v>0</v>
      </c>
      <c r="L66" s="49">
        <f>+'DAY12'!L66+'DAY13'!D66</f>
        <v>0</v>
      </c>
      <c r="M66" s="50">
        <f>+'DAY12'!M66+'DAY13'!E66</f>
        <v>0</v>
      </c>
      <c r="N66" s="47">
        <f>+'DAY12'!N66+'DAY13'!F66</f>
        <v>0</v>
      </c>
      <c r="O66" s="163">
        <f>+'DAY12'!O66+'DAY13'!G66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163">
        <f t="shared" si="32"/>
        <v>0</v>
      </c>
      <c r="U66" s="92">
        <f t="shared" si="33"/>
        <v>0</v>
      </c>
    </row>
    <row r="67" spans="1:21" x14ac:dyDescent="0.25">
      <c r="A67" s="154" t="s">
        <v>121</v>
      </c>
      <c r="B67" s="47">
        <f>'DAY12'!H67</f>
        <v>0</v>
      </c>
      <c r="C67" s="47">
        <v>0</v>
      </c>
      <c r="D67" s="49">
        <v>0</v>
      </c>
      <c r="E67" s="50">
        <v>0</v>
      </c>
      <c r="F67" s="47">
        <v>0</v>
      </c>
      <c r="G67" s="163"/>
      <c r="H67" s="49">
        <f>+(Table115[[#This Row],[OPENING ]]+Table115[[#This Row],[RECEIPTS]]+Table115[[#This Row],[RETURNS]])-(Table115[[#This Row],[EXCHANGED]]+Table115[[#This Row],[SALES]]+Table115[[#This Row],[ISSUES]])</f>
        <v>0</v>
      </c>
      <c r="I67" s="73"/>
      <c r="J67" s="76">
        <f t="shared" si="27"/>
        <v>0</v>
      </c>
      <c r="K67" s="48">
        <f>+'DAY12'!K67+'DAY13'!C67</f>
        <v>0</v>
      </c>
      <c r="L67" s="49">
        <f>+'DAY12'!L67+'DAY13'!D67</f>
        <v>0</v>
      </c>
      <c r="M67" s="50">
        <f>+'DAY12'!M67+'DAY13'!E67</f>
        <v>0</v>
      </c>
      <c r="N67" s="47">
        <f>+'DAY12'!N67+'DAY13'!F67</f>
        <v>0</v>
      </c>
      <c r="O67" s="163">
        <f>+'DAY12'!O67+'DAY13'!G67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163">
        <f t="shared" si="32"/>
        <v>0</v>
      </c>
      <c r="U67" s="92">
        <f t="shared" si="33"/>
        <v>0</v>
      </c>
    </row>
    <row r="68" spans="1:21" x14ac:dyDescent="0.25">
      <c r="A68" s="154" t="s">
        <v>120</v>
      </c>
      <c r="B68" s="47">
        <f>'DAY12'!H68</f>
        <v>150.30000000000001</v>
      </c>
      <c r="C68" s="47">
        <v>0</v>
      </c>
      <c r="D68" s="49">
        <v>0</v>
      </c>
      <c r="E68" s="50">
        <v>0</v>
      </c>
      <c r="F68" s="47">
        <v>0</v>
      </c>
      <c r="G68" s="163">
        <v>0</v>
      </c>
      <c r="H68" s="49">
        <f>+(Table115[[#This Row],[OPENING ]]+Table115[[#This Row],[RECEIPTS]]+Table115[[#This Row],[RETURNS]])-(Table115[[#This Row],[EXCHANGED]]+Table115[[#This Row],[SALES]]+Table115[[#This Row],[ISSUES]])</f>
        <v>150.30000000000001</v>
      </c>
      <c r="I68" s="73"/>
      <c r="J68" s="76">
        <f t="shared" si="27"/>
        <v>-150.30000000000001</v>
      </c>
      <c r="K68" s="48">
        <f>+'DAY12'!K68+'DAY13'!C68</f>
        <v>0</v>
      </c>
      <c r="L68" s="49">
        <f>+'DAY12'!L68+'DAY13'!D68</f>
        <v>0</v>
      </c>
      <c r="M68" s="50">
        <f>+'DAY12'!M68+'DAY13'!E68</f>
        <v>0</v>
      </c>
      <c r="N68" s="47">
        <f>+'DAY12'!N68+'DAY13'!F68</f>
        <v>0</v>
      </c>
      <c r="O68" s="163">
        <f>+'DAY12'!O68+'DAY13'!G68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163">
        <f t="shared" si="32"/>
        <v>0</v>
      </c>
      <c r="U68" s="92">
        <f t="shared" si="33"/>
        <v>0</v>
      </c>
    </row>
    <row r="69" spans="1:21" x14ac:dyDescent="0.25">
      <c r="A69" s="154" t="s">
        <v>122</v>
      </c>
      <c r="B69" s="47">
        <f>'DAY12'!H69</f>
        <v>92.500000000000142</v>
      </c>
      <c r="C69" s="47">
        <v>0</v>
      </c>
      <c r="D69" s="49">
        <v>0</v>
      </c>
      <c r="E69" s="50">
        <v>0</v>
      </c>
      <c r="F69" s="47">
        <v>0</v>
      </c>
      <c r="G69" s="163">
        <v>0</v>
      </c>
      <c r="H69" s="49">
        <f>+(Table115[[#This Row],[OPENING ]]+Table115[[#This Row],[RECEIPTS]]+Table115[[#This Row],[RETURNS]])-(Table115[[#This Row],[EXCHANGED]]+Table115[[#This Row],[SALES]]+Table115[[#This Row],[ISSUES]])</f>
        <v>92.500000000000142</v>
      </c>
      <c r="I69" s="73"/>
      <c r="J69" s="76">
        <f t="shared" si="27"/>
        <v>-92.500000000000142</v>
      </c>
      <c r="K69" s="48">
        <f>+'DAY12'!K69+'DAY13'!C69</f>
        <v>0</v>
      </c>
      <c r="L69" s="49">
        <f>+'DAY12'!L69+'DAY13'!D69</f>
        <v>138.30000000000001</v>
      </c>
      <c r="M69" s="50">
        <f>+'DAY12'!M69+'DAY13'!E69</f>
        <v>0</v>
      </c>
      <c r="N69" s="47">
        <f>+'DAY12'!N69+'DAY13'!F69</f>
        <v>0</v>
      </c>
      <c r="O69" s="163">
        <f>+'DAY12'!O69+'DAY13'!G69</f>
        <v>1063.4000000000001</v>
      </c>
      <c r="P69" s="48">
        <f t="shared" si="28"/>
        <v>0</v>
      </c>
      <c r="Q69" s="49">
        <f t="shared" si="29"/>
        <v>10.63846153846154</v>
      </c>
      <c r="R69" s="50">
        <f t="shared" si="30"/>
        <v>0</v>
      </c>
      <c r="S69" s="47">
        <f t="shared" si="31"/>
        <v>0</v>
      </c>
      <c r="T69" s="163">
        <f t="shared" si="32"/>
        <v>81.800000000000011</v>
      </c>
      <c r="U69" s="92">
        <f t="shared" si="33"/>
        <v>1.0006657235582939</v>
      </c>
    </row>
    <row r="70" spans="1:21" x14ac:dyDescent="0.25">
      <c r="A70" s="53"/>
      <c r="B70" s="47">
        <f>'DAY12'!H70</f>
        <v>0</v>
      </c>
      <c r="C70" s="47">
        <v>0</v>
      </c>
      <c r="D70" s="49">
        <v>0</v>
      </c>
      <c r="E70" s="50">
        <v>0</v>
      </c>
      <c r="F70" s="47">
        <v>0</v>
      </c>
      <c r="G70" s="163">
        <v>0</v>
      </c>
      <c r="H70" s="49">
        <f>+(Table115[[#This Row],[OPENING ]]+Table115[[#This Row],[RECEIPTS]]+Table115[[#This Row],[RETURNS]])-(Table115[[#This Row],[EXCHANGED]]+Table115[[#This Row],[SALES]]+Table115[[#This Row],[ISSUES]])</f>
        <v>0</v>
      </c>
      <c r="I70" s="73"/>
      <c r="J70" s="76">
        <f t="shared" si="27"/>
        <v>0</v>
      </c>
      <c r="K70" s="48">
        <f>+'DAY12'!K70+'DAY13'!C70</f>
        <v>0</v>
      </c>
      <c r="L70" s="49">
        <f>+'DAY12'!L70+'DAY13'!D70</f>
        <v>0</v>
      </c>
      <c r="M70" s="50">
        <f>+'DAY12'!M70+'DAY13'!E70</f>
        <v>0</v>
      </c>
      <c r="N70" s="47">
        <f>+'DAY12'!N70+'DAY13'!F70</f>
        <v>0</v>
      </c>
      <c r="O70" s="163">
        <f>+'DAY12'!O70+'DAY13'!G70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163">
        <f t="shared" si="32"/>
        <v>0</v>
      </c>
      <c r="U70" s="92">
        <f t="shared" si="33"/>
        <v>0</v>
      </c>
    </row>
    <row r="71" spans="1:21" x14ac:dyDescent="0.25">
      <c r="A71" s="53"/>
      <c r="B71" s="47">
        <f>'DAY12'!H71</f>
        <v>187.6</v>
      </c>
      <c r="C71" s="47">
        <v>0</v>
      </c>
      <c r="D71" s="49">
        <v>0</v>
      </c>
      <c r="E71" s="50">
        <v>0</v>
      </c>
      <c r="F71" s="47">
        <v>0</v>
      </c>
      <c r="G71" s="163">
        <v>0</v>
      </c>
      <c r="H71" s="49">
        <f>+(Table115[[#This Row],[OPENING ]]+Table115[[#This Row],[RECEIPTS]]+Table115[[#This Row],[RETURNS]])-(Table115[[#This Row],[EXCHANGED]]+Table115[[#This Row],[SALES]]+Table115[[#This Row],[ISSUES]])</f>
        <v>187.6</v>
      </c>
      <c r="I71" s="73"/>
      <c r="J71" s="76">
        <f t="shared" si="27"/>
        <v>-187.6</v>
      </c>
      <c r="K71" s="48">
        <f>+'DAY12'!K71+'DAY13'!C71</f>
        <v>0</v>
      </c>
      <c r="L71" s="49">
        <f>+'DAY12'!L71+'DAY13'!D71</f>
        <v>0</v>
      </c>
      <c r="M71" s="50">
        <f>+'DAY12'!M71+'DAY13'!E71</f>
        <v>0</v>
      </c>
      <c r="N71" s="47">
        <f>+'DAY12'!N71+'DAY13'!F71</f>
        <v>0</v>
      </c>
      <c r="O71" s="163">
        <f>+'DAY12'!O71+'DAY13'!G71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163">
        <f t="shared" si="32"/>
        <v>0</v>
      </c>
      <c r="U71" s="92">
        <f t="shared" si="33"/>
        <v>0</v>
      </c>
    </row>
    <row r="72" spans="1:21" ht="15.75" thickBot="1" x14ac:dyDescent="0.3">
      <c r="A72" s="53"/>
      <c r="B72" s="47">
        <f>'DAY12'!H72</f>
        <v>1809</v>
      </c>
      <c r="C72" s="47">
        <v>0</v>
      </c>
      <c r="D72" s="49">
        <v>0</v>
      </c>
      <c r="E72" s="50">
        <v>0</v>
      </c>
      <c r="F72" s="47">
        <v>0</v>
      </c>
      <c r="G72" s="163">
        <v>0</v>
      </c>
      <c r="H72" s="49">
        <f>+(Table115[[#This Row],[OPENING ]]+Table115[[#This Row],[RECEIPTS]]+Table115[[#This Row],[RETURNS]])-(Table115[[#This Row],[EXCHANGED]]+Table115[[#This Row],[SALES]]+Table115[[#This Row],[ISSUES]])</f>
        <v>1809</v>
      </c>
      <c r="I72" s="73"/>
      <c r="J72" s="76">
        <f t="shared" si="27"/>
        <v>-1809</v>
      </c>
      <c r="K72" s="48">
        <f>+'DAY12'!K72+'DAY13'!C72</f>
        <v>0</v>
      </c>
      <c r="L72" s="49">
        <f>+'DAY12'!L72+'DAY13'!D72</f>
        <v>79</v>
      </c>
      <c r="M72" s="50">
        <f>+'DAY12'!M72+'DAY13'!E72</f>
        <v>0</v>
      </c>
      <c r="N72" s="47">
        <f>+'DAY12'!N72+'DAY13'!F72</f>
        <v>0</v>
      </c>
      <c r="O72" s="163">
        <f>+'DAY12'!O72+'DAY13'!G72</f>
        <v>0</v>
      </c>
      <c r="P72" s="48">
        <f t="shared" si="28"/>
        <v>0</v>
      </c>
      <c r="Q72" s="49">
        <f t="shared" si="29"/>
        <v>6.0769230769230766</v>
      </c>
      <c r="R72" s="50">
        <f t="shared" si="30"/>
        <v>0</v>
      </c>
      <c r="S72" s="47">
        <f t="shared" si="31"/>
        <v>0</v>
      </c>
      <c r="T72" s="163">
        <f t="shared" si="32"/>
        <v>0</v>
      </c>
      <c r="U72" s="92">
        <f t="shared" si="33"/>
        <v>297.68354430379748</v>
      </c>
    </row>
    <row r="73" spans="1:21" ht="17.25" thickBot="1" x14ac:dyDescent="0.35">
      <c r="A73" s="85" t="s">
        <v>37</v>
      </c>
      <c r="B73" s="86">
        <f>SUM(B41:B72)</f>
        <v>6798.0400000000009</v>
      </c>
      <c r="C73" s="86">
        <f t="shared" ref="C73:U73" si="34">SUM(C41:C72)</f>
        <v>0</v>
      </c>
      <c r="D73" s="88">
        <f t="shared" si="34"/>
        <v>0</v>
      </c>
      <c r="E73" s="86">
        <f t="shared" si="34"/>
        <v>0</v>
      </c>
      <c r="F73" s="86">
        <f t="shared" si="34"/>
        <v>0</v>
      </c>
      <c r="G73" s="164">
        <f t="shared" si="34"/>
        <v>0</v>
      </c>
      <c r="H73" s="88">
        <f t="shared" si="34"/>
        <v>6798.0400000000009</v>
      </c>
      <c r="I73" s="87">
        <f t="shared" si="34"/>
        <v>0</v>
      </c>
      <c r="J73" s="90">
        <f t="shared" si="34"/>
        <v>-6798.0400000000009</v>
      </c>
      <c r="K73" s="87">
        <f t="shared" si="34"/>
        <v>3087.4</v>
      </c>
      <c r="L73" s="88">
        <f t="shared" si="34"/>
        <v>217.3</v>
      </c>
      <c r="M73" s="89">
        <f t="shared" si="34"/>
        <v>0</v>
      </c>
      <c r="N73" s="86">
        <f t="shared" si="34"/>
        <v>0</v>
      </c>
      <c r="O73" s="164">
        <f t="shared" si="34"/>
        <v>2237</v>
      </c>
      <c r="P73" s="87">
        <f t="shared" si="34"/>
        <v>237.49230769230769</v>
      </c>
      <c r="Q73" s="88">
        <f t="shared" si="34"/>
        <v>16.715384615384615</v>
      </c>
      <c r="R73" s="89">
        <f t="shared" si="34"/>
        <v>0</v>
      </c>
      <c r="S73" s="86">
        <f t="shared" si="34"/>
        <v>0</v>
      </c>
      <c r="T73" s="164">
        <f t="shared" si="34"/>
        <v>172.07692307692309</v>
      </c>
      <c r="U73" s="89">
        <f t="shared" si="34"/>
        <v>338.14785667675181</v>
      </c>
    </row>
    <row r="74" spans="1:21" ht="15.75" x14ac:dyDescent="0.3">
      <c r="A74" s="78"/>
      <c r="B74" s="93"/>
      <c r="C74" s="93"/>
      <c r="D74" s="62"/>
      <c r="E74" s="63"/>
      <c r="F74" s="60"/>
      <c r="G74" s="169"/>
      <c r="H74" s="94"/>
      <c r="I74" s="56"/>
      <c r="J74" s="95"/>
      <c r="K74" s="56"/>
      <c r="L74" s="62"/>
      <c r="M74" s="63"/>
      <c r="N74" s="60"/>
      <c r="O74" s="166"/>
      <c r="P74" s="61"/>
      <c r="Q74" s="62"/>
      <c r="R74" s="63"/>
      <c r="S74" s="60"/>
      <c r="T74" s="169"/>
      <c r="U74" s="65"/>
    </row>
    <row r="75" spans="1:21" x14ac:dyDescent="0.25">
      <c r="A75" s="55" t="s">
        <v>38</v>
      </c>
      <c r="B75" s="47"/>
      <c r="C75" s="47"/>
      <c r="D75" s="49"/>
      <c r="E75" s="50"/>
      <c r="F75" s="47"/>
      <c r="G75" s="163"/>
      <c r="H75" s="49"/>
      <c r="I75" s="48"/>
      <c r="J75" s="51"/>
      <c r="K75" s="48"/>
      <c r="L75" s="49"/>
      <c r="M75" s="50"/>
      <c r="N75" s="47"/>
      <c r="O75" s="163"/>
      <c r="P75" s="48"/>
      <c r="Q75" s="49"/>
      <c r="R75" s="50"/>
      <c r="S75" s="47"/>
      <c r="T75" s="163"/>
      <c r="U75" s="50"/>
    </row>
    <row r="76" spans="1:21" x14ac:dyDescent="0.25">
      <c r="A76" s="152" t="s">
        <v>44</v>
      </c>
      <c r="B76" s="47">
        <f>'DAY12'!H76</f>
        <v>1267.3399999999999</v>
      </c>
      <c r="C76" s="47">
        <v>0</v>
      </c>
      <c r="D76" s="49">
        <v>0</v>
      </c>
      <c r="E76" s="50">
        <v>0</v>
      </c>
      <c r="F76" s="47">
        <v>0</v>
      </c>
      <c r="G76" s="163">
        <v>0</v>
      </c>
      <c r="H76" s="49">
        <f>+(Table115[[#This Row],[OPENING ]]+Table115[[#This Row],[RECEIPTS]]+Table115[[#This Row],[RETURNS]])-(Table115[[#This Row],[EXCHANGED]]+Table115[[#This Row],[SALES]]+Table115[[#This Row],[ISSUES]])</f>
        <v>1267.3399999999999</v>
      </c>
      <c r="I76" s="48"/>
      <c r="J76" s="51">
        <f t="shared" si="0"/>
        <v>-1267.3399999999999</v>
      </c>
      <c r="K76" s="48">
        <f>+'DAY12'!K76+'DAY13'!C76</f>
        <v>0</v>
      </c>
      <c r="L76" s="49">
        <f>+'DAY12'!L76+'DAY13'!D76</f>
        <v>0</v>
      </c>
      <c r="M76" s="50">
        <f>+'DAY12'!M76+'DAY13'!E76</f>
        <v>0</v>
      </c>
      <c r="N76" s="47">
        <f>+'DAY12'!N76+'DAY13'!F76</f>
        <v>0</v>
      </c>
      <c r="O76" s="163">
        <f>+'DAY12'!O76+'DAY13'!G76</f>
        <v>0</v>
      </c>
      <c r="P76" s="48">
        <f>+K76/13</f>
        <v>0</v>
      </c>
      <c r="Q76" s="49">
        <f>+L76/13</f>
        <v>0</v>
      </c>
      <c r="R76" s="50">
        <f>+M76/13</f>
        <v>0</v>
      </c>
      <c r="S76" s="47">
        <f>+N76/13</f>
        <v>0</v>
      </c>
      <c r="T76" s="163">
        <f>+O76/13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'DAY12'!H77</f>
        <v>96.1</v>
      </c>
      <c r="C77" s="47">
        <v>0</v>
      </c>
      <c r="D77" s="49">
        <v>0</v>
      </c>
      <c r="E77" s="50">
        <v>0</v>
      </c>
      <c r="F77" s="47">
        <v>0</v>
      </c>
      <c r="G77" s="163">
        <v>0</v>
      </c>
      <c r="H77" s="49">
        <f>+(Table115[[#This Row],[OPENING ]]+Table115[[#This Row],[RECEIPTS]]+Table115[[#This Row],[RETURNS]])-(Table115[[#This Row],[EXCHANGED]]+Table115[[#This Row],[SALES]]+Table115[[#This Row],[ISSUES]])</f>
        <v>96.1</v>
      </c>
      <c r="I77" s="48"/>
      <c r="J77" s="51">
        <f t="shared" si="0"/>
        <v>-96.1</v>
      </c>
      <c r="K77" s="48">
        <f>+'DAY12'!K77+'DAY13'!C77</f>
        <v>0</v>
      </c>
      <c r="L77" s="49">
        <f>+'DAY12'!L77+'DAY13'!D77</f>
        <v>0</v>
      </c>
      <c r="M77" s="50">
        <f>+'DAY12'!M77+'DAY13'!E77</f>
        <v>0</v>
      </c>
      <c r="N77" s="47">
        <f>+'DAY12'!N77+'DAY13'!F77</f>
        <v>0</v>
      </c>
      <c r="O77" s="163">
        <f>+'DAY12'!O77+'DAY13'!G77</f>
        <v>0</v>
      </c>
      <c r="P77" s="48">
        <f t="shared" ref="P77:P101" si="35">+K77/13</f>
        <v>0</v>
      </c>
      <c r="Q77" s="49">
        <f t="shared" ref="Q77:Q101" si="36">+L77/13</f>
        <v>0</v>
      </c>
      <c r="R77" s="50">
        <f t="shared" ref="R77:R101" si="37">+M77/13</f>
        <v>0</v>
      </c>
      <c r="S77" s="47">
        <f t="shared" ref="S77:S101" si="38">+N77/13</f>
        <v>0</v>
      </c>
      <c r="T77" s="163">
        <f t="shared" ref="T77:T101" si="39">+O77/13</f>
        <v>0</v>
      </c>
      <c r="U77" s="54">
        <f t="shared" si="1"/>
        <v>0</v>
      </c>
    </row>
    <row r="78" spans="1:21" x14ac:dyDescent="0.25">
      <c r="A78" s="192"/>
      <c r="B78" s="47">
        <f>'DAY12'!H78</f>
        <v>0</v>
      </c>
      <c r="C78" s="47">
        <v>0</v>
      </c>
      <c r="D78" s="49">
        <v>0</v>
      </c>
      <c r="E78" s="50">
        <v>0</v>
      </c>
      <c r="F78" s="47">
        <v>0</v>
      </c>
      <c r="G78" s="163">
        <v>0</v>
      </c>
      <c r="H78" s="49">
        <f>+(Table115[[#This Row],[OPENING ]]+Table115[[#This Row],[RECEIPTS]]+Table115[[#This Row],[RETURNS]])-(Table115[[#This Row],[EXCHANGED]]+Table115[[#This Row],[SALES]]+Table115[[#This Row],[ISSUES]])</f>
        <v>0</v>
      </c>
      <c r="I78" s="48"/>
      <c r="J78" s="51">
        <f t="shared" si="0"/>
        <v>0</v>
      </c>
      <c r="K78" s="48">
        <f>+'DAY12'!K78+'DAY13'!C78</f>
        <v>0</v>
      </c>
      <c r="L78" s="49">
        <f>+'DAY12'!L78+'DAY13'!D78</f>
        <v>0</v>
      </c>
      <c r="M78" s="50">
        <f>+'DAY12'!M78+'DAY13'!E78</f>
        <v>0</v>
      </c>
      <c r="N78" s="47">
        <f>+'DAY12'!N78+'DAY13'!F78</f>
        <v>0</v>
      </c>
      <c r="O78" s="163">
        <f>+'DAY12'!O78+'DAY13'!G78</f>
        <v>0</v>
      </c>
      <c r="P78" s="48">
        <f t="shared" si="35"/>
        <v>0</v>
      </c>
      <c r="Q78" s="49">
        <f t="shared" si="36"/>
        <v>0</v>
      </c>
      <c r="R78" s="50">
        <f t="shared" si="37"/>
        <v>0</v>
      </c>
      <c r="S78" s="47">
        <f t="shared" si="38"/>
        <v>0</v>
      </c>
      <c r="T78" s="163">
        <f t="shared" si="39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'DAY12'!H79</f>
        <v>0</v>
      </c>
      <c r="C79" s="47">
        <v>0</v>
      </c>
      <c r="D79" s="49">
        <v>0</v>
      </c>
      <c r="E79" s="50">
        <v>0</v>
      </c>
      <c r="F79" s="47">
        <v>0</v>
      </c>
      <c r="G79" s="163">
        <v>0</v>
      </c>
      <c r="H79" s="49">
        <f>+(Table115[[#This Row],[OPENING ]]+Table115[[#This Row],[RECEIPTS]]+Table115[[#This Row],[RETURNS]])-(Table115[[#This Row],[EXCHANGED]]+Table115[[#This Row],[SALES]]+Table115[[#This Row],[ISSUES]])</f>
        <v>0</v>
      </c>
      <c r="I79" s="48"/>
      <c r="J79" s="51">
        <f t="shared" si="0"/>
        <v>0</v>
      </c>
      <c r="K79" s="48">
        <f>+'DAY12'!K79+'DAY13'!C79</f>
        <v>0</v>
      </c>
      <c r="L79" s="49">
        <f>+'DAY12'!L79+'DAY13'!D79</f>
        <v>0</v>
      </c>
      <c r="M79" s="50">
        <f>+'DAY12'!M79+'DAY13'!E79</f>
        <v>0</v>
      </c>
      <c r="N79" s="47">
        <f>+'DAY12'!N79+'DAY13'!F79</f>
        <v>0</v>
      </c>
      <c r="O79" s="163">
        <f>+'DAY12'!O79+'DAY13'!G79</f>
        <v>0</v>
      </c>
      <c r="P79" s="48">
        <f t="shared" si="35"/>
        <v>0</v>
      </c>
      <c r="Q79" s="49">
        <f t="shared" si="36"/>
        <v>0</v>
      </c>
      <c r="R79" s="50">
        <f t="shared" si="37"/>
        <v>0</v>
      </c>
      <c r="S79" s="47">
        <f t="shared" si="38"/>
        <v>0</v>
      </c>
      <c r="T79" s="163">
        <f t="shared" si="39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'DAY12'!H80</f>
        <v>1289.1400000000001</v>
      </c>
      <c r="C80" s="47">
        <v>0</v>
      </c>
      <c r="D80" s="49">
        <v>0</v>
      </c>
      <c r="E80" s="50">
        <v>0</v>
      </c>
      <c r="F80" s="47">
        <v>0</v>
      </c>
      <c r="G80" s="163">
        <v>0</v>
      </c>
      <c r="H80" s="49">
        <f>+(Table115[[#This Row],[OPENING ]]+Table115[[#This Row],[RECEIPTS]]+Table115[[#This Row],[RETURNS]])-(Table115[[#This Row],[EXCHANGED]]+Table115[[#This Row],[SALES]]+Table115[[#This Row],[ISSUES]])</f>
        <v>1289.1400000000001</v>
      </c>
      <c r="I80" s="48"/>
      <c r="J80" s="51">
        <f t="shared" si="0"/>
        <v>-1289.1400000000001</v>
      </c>
      <c r="K80" s="48">
        <f>+'DAY12'!K80+'DAY13'!C80</f>
        <v>0</v>
      </c>
      <c r="L80" s="49">
        <f>+'DAY12'!L80+'DAY13'!D80</f>
        <v>0</v>
      </c>
      <c r="M80" s="50">
        <f>+'DAY12'!M80+'DAY13'!E80</f>
        <v>0</v>
      </c>
      <c r="N80" s="47">
        <f>+'DAY12'!N80+'DAY13'!F80</f>
        <v>0</v>
      </c>
      <c r="O80" s="163">
        <f>+'DAY12'!O80+'DAY13'!G80</f>
        <v>0</v>
      </c>
      <c r="P80" s="48">
        <f t="shared" si="35"/>
        <v>0</v>
      </c>
      <c r="Q80" s="49">
        <f t="shared" si="36"/>
        <v>0</v>
      </c>
      <c r="R80" s="50">
        <f t="shared" si="37"/>
        <v>0</v>
      </c>
      <c r="S80" s="47">
        <f t="shared" si="38"/>
        <v>0</v>
      </c>
      <c r="T80" s="163">
        <f t="shared" si="39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'DAY12'!H81</f>
        <v>64.75</v>
      </c>
      <c r="C81" s="47">
        <v>0</v>
      </c>
      <c r="D81" s="49">
        <v>0</v>
      </c>
      <c r="E81" s="50">
        <v>0</v>
      </c>
      <c r="F81" s="47">
        <v>0</v>
      </c>
      <c r="G81" s="163">
        <v>0</v>
      </c>
      <c r="H81" s="49">
        <f>+(Table115[[#This Row],[OPENING ]]+Table115[[#This Row],[RECEIPTS]]+Table115[[#This Row],[RETURNS]])-(Table115[[#This Row],[EXCHANGED]]+Table115[[#This Row],[SALES]]+Table115[[#This Row],[ISSUES]])</f>
        <v>64.75</v>
      </c>
      <c r="I81" s="48"/>
      <c r="J81" s="51">
        <f t="shared" si="0"/>
        <v>-64.75</v>
      </c>
      <c r="K81" s="48">
        <f>+'DAY12'!K81+'DAY13'!C81</f>
        <v>0</v>
      </c>
      <c r="L81" s="49">
        <f>+'DAY12'!L81+'DAY13'!D81</f>
        <v>0</v>
      </c>
      <c r="M81" s="50">
        <f>+'DAY12'!M81+'DAY13'!E81</f>
        <v>0</v>
      </c>
      <c r="N81" s="47">
        <f>+'DAY12'!N81+'DAY13'!F81</f>
        <v>0</v>
      </c>
      <c r="O81" s="163">
        <f>+'DAY12'!O81+'DAY13'!G81</f>
        <v>0</v>
      </c>
      <c r="P81" s="48">
        <f t="shared" si="35"/>
        <v>0</v>
      </c>
      <c r="Q81" s="49">
        <f t="shared" si="36"/>
        <v>0</v>
      </c>
      <c r="R81" s="50">
        <f t="shared" si="37"/>
        <v>0</v>
      </c>
      <c r="S81" s="47">
        <f t="shared" si="38"/>
        <v>0</v>
      </c>
      <c r="T81" s="163">
        <f t="shared" si="39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'DAY12'!H82</f>
        <v>0</v>
      </c>
      <c r="C82" s="47">
        <v>0</v>
      </c>
      <c r="D82" s="49">
        <v>0</v>
      </c>
      <c r="E82" s="50">
        <v>0</v>
      </c>
      <c r="F82" s="47">
        <v>0</v>
      </c>
      <c r="G82" s="163">
        <v>0</v>
      </c>
      <c r="H82" s="49">
        <f>+(Table115[[#This Row],[OPENING ]]+Table115[[#This Row],[RECEIPTS]]+Table115[[#This Row],[RETURNS]])-(Table115[[#This Row],[EXCHANGED]]+Table115[[#This Row],[SALES]]+Table115[[#This Row],[ISSUES]])</f>
        <v>0</v>
      </c>
      <c r="I82" s="48"/>
      <c r="J82" s="51">
        <f t="shared" si="0"/>
        <v>0</v>
      </c>
      <c r="K82" s="48">
        <f>+'DAY12'!K82+'DAY13'!C82</f>
        <v>0</v>
      </c>
      <c r="L82" s="49">
        <f>+'DAY12'!L82+'DAY13'!D82</f>
        <v>0</v>
      </c>
      <c r="M82" s="50">
        <f>+'DAY12'!M82+'DAY13'!E82</f>
        <v>0</v>
      </c>
      <c r="N82" s="47">
        <f>+'DAY12'!N82+'DAY13'!F82</f>
        <v>0</v>
      </c>
      <c r="O82" s="163">
        <f>+'DAY12'!O82+'DAY13'!G82</f>
        <v>0</v>
      </c>
      <c r="P82" s="48">
        <f t="shared" si="35"/>
        <v>0</v>
      </c>
      <c r="Q82" s="49">
        <f t="shared" si="36"/>
        <v>0</v>
      </c>
      <c r="R82" s="50">
        <f t="shared" si="37"/>
        <v>0</v>
      </c>
      <c r="S82" s="47">
        <f t="shared" si="38"/>
        <v>0</v>
      </c>
      <c r="T82" s="163">
        <f t="shared" si="39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'DAY12'!H83</f>
        <v>497.9</v>
      </c>
      <c r="C83" s="47">
        <v>0</v>
      </c>
      <c r="D83" s="49">
        <v>0</v>
      </c>
      <c r="E83" s="50">
        <v>0</v>
      </c>
      <c r="F83" s="47">
        <v>0</v>
      </c>
      <c r="G83" s="163">
        <v>0</v>
      </c>
      <c r="H83" s="49">
        <f>+(Table115[[#This Row],[OPENING ]]+Table115[[#This Row],[RECEIPTS]]+Table115[[#This Row],[RETURNS]])-(Table115[[#This Row],[EXCHANGED]]+Table115[[#This Row],[SALES]]+Table115[[#This Row],[ISSUES]])</f>
        <v>497.9</v>
      </c>
      <c r="I83" s="48"/>
      <c r="J83" s="51">
        <f t="shared" si="0"/>
        <v>-497.9</v>
      </c>
      <c r="K83" s="48">
        <f>+'DAY12'!K83+'DAY13'!C83</f>
        <v>0</v>
      </c>
      <c r="L83" s="49">
        <f>+'DAY12'!L83+'DAY13'!D83</f>
        <v>0</v>
      </c>
      <c r="M83" s="50">
        <f>+'DAY12'!M83+'DAY13'!E83</f>
        <v>0</v>
      </c>
      <c r="N83" s="47">
        <f>+'DAY12'!N83+'DAY13'!F83</f>
        <v>0</v>
      </c>
      <c r="O83" s="163">
        <f>+'DAY12'!O83+'DAY13'!G83</f>
        <v>0</v>
      </c>
      <c r="P83" s="48">
        <f t="shared" si="35"/>
        <v>0</v>
      </c>
      <c r="Q83" s="49">
        <f t="shared" si="36"/>
        <v>0</v>
      </c>
      <c r="R83" s="50">
        <f t="shared" si="37"/>
        <v>0</v>
      </c>
      <c r="S83" s="47">
        <f t="shared" si="38"/>
        <v>0</v>
      </c>
      <c r="T83" s="163">
        <f t="shared" si="39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'DAY12'!H84</f>
        <v>424.4</v>
      </c>
      <c r="C84" s="47">
        <v>0</v>
      </c>
      <c r="D84" s="49">
        <v>0</v>
      </c>
      <c r="E84" s="50">
        <v>0</v>
      </c>
      <c r="F84" s="47">
        <v>0</v>
      </c>
      <c r="G84" s="163">
        <v>0</v>
      </c>
      <c r="H84" s="49">
        <f>+(Table115[[#This Row],[OPENING ]]+Table115[[#This Row],[RECEIPTS]]+Table115[[#This Row],[RETURNS]])-(Table115[[#This Row],[EXCHANGED]]+Table115[[#This Row],[SALES]]+Table115[[#This Row],[ISSUES]])</f>
        <v>424.4</v>
      </c>
      <c r="I84" s="48"/>
      <c r="J84" s="51">
        <f t="shared" si="0"/>
        <v>-424.4</v>
      </c>
      <c r="K84" s="48">
        <f>+'DAY12'!K84+'DAY13'!C84</f>
        <v>0</v>
      </c>
      <c r="L84" s="49">
        <f>+'DAY12'!L84+'DAY13'!D84</f>
        <v>0</v>
      </c>
      <c r="M84" s="50">
        <f>+'DAY12'!M84+'DAY13'!E84</f>
        <v>0</v>
      </c>
      <c r="N84" s="47">
        <f>+'DAY12'!N84+'DAY13'!F84</f>
        <v>0</v>
      </c>
      <c r="O84" s="163">
        <f>+'DAY12'!O84+'DAY13'!G84</f>
        <v>0</v>
      </c>
      <c r="P84" s="48">
        <f t="shared" si="35"/>
        <v>0</v>
      </c>
      <c r="Q84" s="49">
        <f t="shared" si="36"/>
        <v>0</v>
      </c>
      <c r="R84" s="50">
        <f t="shared" si="37"/>
        <v>0</v>
      </c>
      <c r="S84" s="47">
        <f t="shared" si="38"/>
        <v>0</v>
      </c>
      <c r="T84" s="163">
        <f t="shared" si="39"/>
        <v>0</v>
      </c>
      <c r="U84" s="54">
        <f t="shared" si="1"/>
        <v>0</v>
      </c>
    </row>
    <row r="85" spans="1:21" x14ac:dyDescent="0.25">
      <c r="A85" s="53"/>
      <c r="B85" s="47">
        <f>'DAY12'!H85</f>
        <v>0</v>
      </c>
      <c r="C85" s="47">
        <v>0</v>
      </c>
      <c r="D85" s="49">
        <v>0</v>
      </c>
      <c r="E85" s="50">
        <v>0</v>
      </c>
      <c r="F85" s="47">
        <v>0</v>
      </c>
      <c r="G85" s="163">
        <v>0</v>
      </c>
      <c r="H85" s="49">
        <f>+(Table115[[#This Row],[OPENING ]]+Table115[[#This Row],[RECEIPTS]]+Table115[[#This Row],[RETURNS]])-(Table115[[#This Row],[EXCHANGED]]+Table115[[#This Row],[SALES]]+Table115[[#This Row],[ISSUES]])</f>
        <v>0</v>
      </c>
      <c r="I85" s="48"/>
      <c r="J85" s="51">
        <f t="shared" si="0"/>
        <v>0</v>
      </c>
      <c r="K85" s="48">
        <f>+'DAY12'!K85+'DAY13'!C85</f>
        <v>0</v>
      </c>
      <c r="L85" s="49">
        <f>+'DAY12'!L85+'DAY13'!D85</f>
        <v>0</v>
      </c>
      <c r="M85" s="50">
        <f>+'DAY12'!M85+'DAY13'!E85</f>
        <v>0</v>
      </c>
      <c r="N85" s="47">
        <f>+'DAY12'!N85+'DAY13'!F85</f>
        <v>0</v>
      </c>
      <c r="O85" s="163">
        <f>+'DAY12'!O85+'DAY13'!G85</f>
        <v>0</v>
      </c>
      <c r="P85" s="48">
        <f t="shared" si="35"/>
        <v>0</v>
      </c>
      <c r="Q85" s="49">
        <f t="shared" si="36"/>
        <v>0</v>
      </c>
      <c r="R85" s="50">
        <f t="shared" si="37"/>
        <v>0</v>
      </c>
      <c r="S85" s="47">
        <f t="shared" si="38"/>
        <v>0</v>
      </c>
      <c r="T85" s="163">
        <f t="shared" si="39"/>
        <v>0</v>
      </c>
      <c r="U85" s="54">
        <f t="shared" si="1"/>
        <v>0</v>
      </c>
    </row>
    <row r="86" spans="1:21" x14ac:dyDescent="0.25">
      <c r="A86" s="53"/>
      <c r="B86" s="47">
        <f>'DAY12'!H86</f>
        <v>263.8</v>
      </c>
      <c r="C86" s="47">
        <v>0</v>
      </c>
      <c r="D86" s="49">
        <v>0</v>
      </c>
      <c r="E86" s="50">
        <v>0</v>
      </c>
      <c r="F86" s="47">
        <v>0</v>
      </c>
      <c r="G86" s="163">
        <v>0</v>
      </c>
      <c r="H86" s="49">
        <f>+(Table115[[#This Row],[OPENING ]]+Table115[[#This Row],[RECEIPTS]]+Table115[[#This Row],[RETURNS]])-(Table115[[#This Row],[EXCHANGED]]+Table115[[#This Row],[SALES]]+Table115[[#This Row],[ISSUES]])</f>
        <v>263.8</v>
      </c>
      <c r="I86" s="48"/>
      <c r="J86" s="51">
        <f t="shared" si="0"/>
        <v>-263.8</v>
      </c>
      <c r="K86" s="48">
        <f>+'DAY12'!K86+'DAY13'!C86</f>
        <v>0</v>
      </c>
      <c r="L86" s="49">
        <f>+'DAY12'!L86+'DAY13'!D86</f>
        <v>0</v>
      </c>
      <c r="M86" s="50">
        <f>+'DAY12'!M86+'DAY13'!E86</f>
        <v>0</v>
      </c>
      <c r="N86" s="47">
        <f>+'DAY12'!N86+'DAY13'!F86</f>
        <v>0</v>
      </c>
      <c r="O86" s="163">
        <f>+'DAY12'!O86+'DAY13'!G86</f>
        <v>0</v>
      </c>
      <c r="P86" s="48">
        <f t="shared" si="35"/>
        <v>0</v>
      </c>
      <c r="Q86" s="49">
        <f t="shared" si="36"/>
        <v>0</v>
      </c>
      <c r="R86" s="50">
        <f t="shared" si="37"/>
        <v>0</v>
      </c>
      <c r="S86" s="47">
        <f t="shared" si="38"/>
        <v>0</v>
      </c>
      <c r="T86" s="163">
        <f t="shared" si="39"/>
        <v>0</v>
      </c>
      <c r="U86" s="54">
        <f t="shared" si="1"/>
        <v>0</v>
      </c>
    </row>
    <row r="87" spans="1:21" x14ac:dyDescent="0.25">
      <c r="A87" s="53"/>
      <c r="B87" s="47">
        <f>'DAY12'!H87</f>
        <v>0</v>
      </c>
      <c r="C87" s="47">
        <v>0</v>
      </c>
      <c r="D87" s="49">
        <v>0</v>
      </c>
      <c r="E87" s="50">
        <v>0</v>
      </c>
      <c r="F87" s="47">
        <v>0</v>
      </c>
      <c r="G87" s="163">
        <v>0</v>
      </c>
      <c r="H87" s="49">
        <f>+(Table115[[#This Row],[OPENING ]]+Table115[[#This Row],[RECEIPTS]]+Table115[[#This Row],[RETURNS]])-(Table115[[#This Row],[EXCHANGED]]+Table115[[#This Row],[SALES]]+Table115[[#This Row],[ISSUES]])</f>
        <v>0</v>
      </c>
      <c r="I87" s="48">
        <v>0</v>
      </c>
      <c r="J87" s="51">
        <f t="shared" si="0"/>
        <v>0</v>
      </c>
      <c r="K87" s="48">
        <f>+'DAY12'!K87+'DAY13'!C87</f>
        <v>0</v>
      </c>
      <c r="L87" s="49">
        <f>+'DAY12'!L87+'DAY13'!D87</f>
        <v>0</v>
      </c>
      <c r="M87" s="50">
        <f>+'DAY12'!M87+'DAY13'!E87</f>
        <v>0</v>
      </c>
      <c r="N87" s="47">
        <f>+'DAY12'!N87+'DAY13'!F87</f>
        <v>0</v>
      </c>
      <c r="O87" s="163">
        <f>+'DAY12'!O87+'DAY13'!G87</f>
        <v>0</v>
      </c>
      <c r="P87" s="48">
        <f t="shared" si="35"/>
        <v>0</v>
      </c>
      <c r="Q87" s="49">
        <f t="shared" si="36"/>
        <v>0</v>
      </c>
      <c r="R87" s="50">
        <f t="shared" si="37"/>
        <v>0</v>
      </c>
      <c r="S87" s="47">
        <f t="shared" si="38"/>
        <v>0</v>
      </c>
      <c r="T87" s="163">
        <f t="shared" si="39"/>
        <v>0</v>
      </c>
      <c r="U87" s="54">
        <f t="shared" si="1"/>
        <v>0</v>
      </c>
    </row>
    <row r="88" spans="1:21" x14ac:dyDescent="0.25">
      <c r="A88" s="53"/>
      <c r="B88" s="47">
        <f>'DAY12'!H88</f>
        <v>0</v>
      </c>
      <c r="C88" s="47">
        <v>0</v>
      </c>
      <c r="D88" s="49">
        <v>0</v>
      </c>
      <c r="E88" s="50">
        <v>0</v>
      </c>
      <c r="F88" s="47">
        <v>0</v>
      </c>
      <c r="G88" s="163">
        <v>0</v>
      </c>
      <c r="H88" s="49">
        <f>+(Table115[[#This Row],[OPENING ]]+Table115[[#This Row],[RECEIPTS]]+Table115[[#This Row],[RETURNS]])-(Table115[[#This Row],[EXCHANGED]]+Table115[[#This Row],[SALES]]+Table115[[#This Row],[ISSUES]])</f>
        <v>0</v>
      </c>
      <c r="I88" s="48"/>
      <c r="J88" s="51">
        <f t="shared" ref="J88:J96" si="40">+I88-H88</f>
        <v>0</v>
      </c>
      <c r="K88" s="48">
        <f>+'DAY12'!K88+'DAY13'!C88</f>
        <v>0</v>
      </c>
      <c r="L88" s="49">
        <f>+'DAY12'!L88+'DAY13'!D88</f>
        <v>0</v>
      </c>
      <c r="M88" s="50">
        <f>+'DAY12'!M88+'DAY13'!E88</f>
        <v>0</v>
      </c>
      <c r="N88" s="47">
        <f>+'DAY12'!N88+'DAY13'!F88</f>
        <v>0</v>
      </c>
      <c r="O88" s="163">
        <f>+'DAY12'!O88+'DAY13'!G88</f>
        <v>0</v>
      </c>
      <c r="P88" s="48">
        <f t="shared" ref="P88:P96" si="41">+K88/13</f>
        <v>0</v>
      </c>
      <c r="Q88" s="49">
        <f t="shared" ref="Q88:Q96" si="42">+L88/13</f>
        <v>0</v>
      </c>
      <c r="R88" s="50">
        <f t="shared" ref="R88:R96" si="43">+M88/13</f>
        <v>0</v>
      </c>
      <c r="S88" s="47">
        <f t="shared" ref="S88:S96" si="44">+N88/13</f>
        <v>0</v>
      </c>
      <c r="T88" s="163">
        <f t="shared" ref="T88:T96" si="45">+O88/13</f>
        <v>0</v>
      </c>
      <c r="U88" s="54">
        <f t="shared" ref="U88:U96" si="46">IFERROR(+H88/(P88+Q88+R88+S88+T88),0)</f>
        <v>0</v>
      </c>
    </row>
    <row r="89" spans="1:21" x14ac:dyDescent="0.25">
      <c r="A89" s="53"/>
      <c r="B89" s="47">
        <f>'DAY12'!H89</f>
        <v>0</v>
      </c>
      <c r="C89" s="47">
        <v>0</v>
      </c>
      <c r="D89" s="49">
        <v>0</v>
      </c>
      <c r="E89" s="50">
        <v>0</v>
      </c>
      <c r="F89" s="47">
        <v>0</v>
      </c>
      <c r="G89" s="163">
        <v>0</v>
      </c>
      <c r="H89" s="49">
        <f>+(Table115[[#This Row],[OPENING ]]+Table115[[#This Row],[RECEIPTS]]+Table115[[#This Row],[RETURNS]])-(Table115[[#This Row],[EXCHANGED]]+Table115[[#This Row],[SALES]]+Table115[[#This Row],[ISSUES]])</f>
        <v>0</v>
      </c>
      <c r="I89" s="48"/>
      <c r="J89" s="51">
        <f t="shared" si="40"/>
        <v>0</v>
      </c>
      <c r="K89" s="48">
        <f>+'DAY12'!K89+'DAY13'!C89</f>
        <v>0</v>
      </c>
      <c r="L89" s="49">
        <f>+'DAY12'!L89+'DAY13'!D89</f>
        <v>0</v>
      </c>
      <c r="M89" s="50">
        <f>+'DAY12'!M89+'DAY13'!E89</f>
        <v>0</v>
      </c>
      <c r="N89" s="47">
        <f>+'DAY12'!N89+'DAY13'!F89</f>
        <v>0</v>
      </c>
      <c r="O89" s="163">
        <f>+'DAY12'!O89+'DAY13'!G89</f>
        <v>0</v>
      </c>
      <c r="P89" s="48">
        <f t="shared" si="41"/>
        <v>0</v>
      </c>
      <c r="Q89" s="49">
        <f t="shared" si="42"/>
        <v>0</v>
      </c>
      <c r="R89" s="50">
        <f t="shared" si="43"/>
        <v>0</v>
      </c>
      <c r="S89" s="47">
        <f t="shared" si="44"/>
        <v>0</v>
      </c>
      <c r="T89" s="163">
        <f t="shared" si="45"/>
        <v>0</v>
      </c>
      <c r="U89" s="54">
        <f t="shared" si="46"/>
        <v>0</v>
      </c>
    </row>
    <row r="90" spans="1:21" x14ac:dyDescent="0.25">
      <c r="A90" s="53"/>
      <c r="B90" s="47">
        <f>'DAY12'!H90</f>
        <v>0</v>
      </c>
      <c r="C90" s="47">
        <v>0</v>
      </c>
      <c r="D90" s="49">
        <v>0</v>
      </c>
      <c r="E90" s="50">
        <v>0</v>
      </c>
      <c r="F90" s="47">
        <v>0</v>
      </c>
      <c r="G90" s="163">
        <v>0</v>
      </c>
      <c r="H90" s="49">
        <f>+(Table115[[#This Row],[OPENING ]]+Table115[[#This Row],[RECEIPTS]]+Table115[[#This Row],[RETURNS]])-(Table115[[#This Row],[EXCHANGED]]+Table115[[#This Row],[SALES]]+Table115[[#This Row],[ISSUES]])</f>
        <v>0</v>
      </c>
      <c r="I90" s="48"/>
      <c r="J90" s="51">
        <f t="shared" si="40"/>
        <v>0</v>
      </c>
      <c r="K90" s="48">
        <f>+'DAY12'!K90+'DAY13'!C90</f>
        <v>0</v>
      </c>
      <c r="L90" s="49">
        <f>+'DAY12'!L90+'DAY13'!D90</f>
        <v>0</v>
      </c>
      <c r="M90" s="50">
        <f>+'DAY12'!M90+'DAY13'!E90</f>
        <v>0</v>
      </c>
      <c r="N90" s="47">
        <f>+'DAY12'!N90+'DAY13'!F90</f>
        <v>0</v>
      </c>
      <c r="O90" s="163">
        <f>+'DAY12'!O90+'DAY13'!G90</f>
        <v>0</v>
      </c>
      <c r="P90" s="48">
        <f t="shared" si="41"/>
        <v>0</v>
      </c>
      <c r="Q90" s="49">
        <f t="shared" si="42"/>
        <v>0</v>
      </c>
      <c r="R90" s="50">
        <f t="shared" si="43"/>
        <v>0</v>
      </c>
      <c r="S90" s="47">
        <f t="shared" si="44"/>
        <v>0</v>
      </c>
      <c r="T90" s="163">
        <f t="shared" si="45"/>
        <v>0</v>
      </c>
      <c r="U90" s="54">
        <f t="shared" si="46"/>
        <v>0</v>
      </c>
    </row>
    <row r="91" spans="1:21" x14ac:dyDescent="0.25">
      <c r="A91" s="53"/>
      <c r="B91" s="47">
        <f>'DAY12'!H91</f>
        <v>551.20000000000005</v>
      </c>
      <c r="C91" s="47">
        <v>0</v>
      </c>
      <c r="D91" s="49">
        <v>0</v>
      </c>
      <c r="E91" s="50">
        <v>0</v>
      </c>
      <c r="F91" s="47">
        <v>0</v>
      </c>
      <c r="G91" s="163">
        <v>0</v>
      </c>
      <c r="H91" s="49">
        <f>+(Table115[[#This Row],[OPENING ]]+Table115[[#This Row],[RECEIPTS]]+Table115[[#This Row],[RETURNS]])-(Table115[[#This Row],[EXCHANGED]]+Table115[[#This Row],[SALES]]+Table115[[#This Row],[ISSUES]])</f>
        <v>551.20000000000005</v>
      </c>
      <c r="I91" s="48"/>
      <c r="J91" s="51">
        <f t="shared" si="40"/>
        <v>-551.20000000000005</v>
      </c>
      <c r="K91" s="48">
        <f>+'DAY12'!K91+'DAY13'!C91</f>
        <v>0</v>
      </c>
      <c r="L91" s="49">
        <f>+'DAY12'!L91+'DAY13'!D91</f>
        <v>0</v>
      </c>
      <c r="M91" s="50">
        <f>+'DAY12'!M91+'DAY13'!E91</f>
        <v>0</v>
      </c>
      <c r="N91" s="47">
        <f>+'DAY12'!N91+'DAY13'!F91</f>
        <v>0</v>
      </c>
      <c r="O91" s="163">
        <f>+'DAY12'!O91+'DAY13'!G91</f>
        <v>0</v>
      </c>
      <c r="P91" s="48">
        <f t="shared" si="41"/>
        <v>0</v>
      </c>
      <c r="Q91" s="49">
        <f t="shared" si="42"/>
        <v>0</v>
      </c>
      <c r="R91" s="50">
        <f t="shared" si="43"/>
        <v>0</v>
      </c>
      <c r="S91" s="47">
        <f t="shared" si="44"/>
        <v>0</v>
      </c>
      <c r="T91" s="163">
        <f t="shared" si="45"/>
        <v>0</v>
      </c>
      <c r="U91" s="54">
        <f t="shared" si="46"/>
        <v>0</v>
      </c>
    </row>
    <row r="92" spans="1:21" x14ac:dyDescent="0.25">
      <c r="A92" s="53"/>
      <c r="B92" s="47">
        <f>'DAY12'!H92</f>
        <v>200.8</v>
      </c>
      <c r="C92" s="47">
        <v>0</v>
      </c>
      <c r="D92" s="49">
        <v>0</v>
      </c>
      <c r="E92" s="50">
        <v>0</v>
      </c>
      <c r="F92" s="47">
        <v>0</v>
      </c>
      <c r="G92" s="163">
        <v>0</v>
      </c>
      <c r="H92" s="49">
        <f>+(Table115[[#This Row],[OPENING ]]+Table115[[#This Row],[RECEIPTS]]+Table115[[#This Row],[RETURNS]])-(Table115[[#This Row],[EXCHANGED]]+Table115[[#This Row],[SALES]]+Table115[[#This Row],[ISSUES]])</f>
        <v>200.8</v>
      </c>
      <c r="I92" s="48"/>
      <c r="J92" s="51">
        <f t="shared" si="40"/>
        <v>-200.8</v>
      </c>
      <c r="K92" s="48">
        <f>+'DAY12'!K92+'DAY13'!C92</f>
        <v>0</v>
      </c>
      <c r="L92" s="49">
        <f>+'DAY12'!L92+'DAY13'!D92</f>
        <v>0</v>
      </c>
      <c r="M92" s="50">
        <f>+'DAY12'!M92+'DAY13'!E92</f>
        <v>0</v>
      </c>
      <c r="N92" s="47">
        <f>+'DAY12'!N92+'DAY13'!F92</f>
        <v>0</v>
      </c>
      <c r="O92" s="163">
        <f>+'DAY12'!O92+'DAY13'!G92</f>
        <v>0</v>
      </c>
      <c r="P92" s="48">
        <f t="shared" si="41"/>
        <v>0</v>
      </c>
      <c r="Q92" s="49">
        <f t="shared" si="42"/>
        <v>0</v>
      </c>
      <c r="R92" s="50">
        <f t="shared" si="43"/>
        <v>0</v>
      </c>
      <c r="S92" s="47">
        <f t="shared" si="44"/>
        <v>0</v>
      </c>
      <c r="T92" s="163">
        <f t="shared" si="45"/>
        <v>0</v>
      </c>
      <c r="U92" s="54">
        <f t="shared" si="46"/>
        <v>0</v>
      </c>
    </row>
    <row r="93" spans="1:21" x14ac:dyDescent="0.25">
      <c r="A93" s="53"/>
      <c r="B93" s="47">
        <f>'DAY12'!H93</f>
        <v>0</v>
      </c>
      <c r="C93" s="47">
        <v>0</v>
      </c>
      <c r="D93" s="49">
        <v>0</v>
      </c>
      <c r="E93" s="50">
        <v>0</v>
      </c>
      <c r="F93" s="47">
        <v>0</v>
      </c>
      <c r="G93" s="163">
        <v>0</v>
      </c>
      <c r="H93" s="49">
        <f>+(Table115[[#This Row],[OPENING ]]+Table115[[#This Row],[RECEIPTS]]+Table115[[#This Row],[RETURNS]])-(Table115[[#This Row],[EXCHANGED]]+Table115[[#This Row],[SALES]]+Table115[[#This Row],[ISSUES]])</f>
        <v>0</v>
      </c>
      <c r="I93" s="48"/>
      <c r="J93" s="51">
        <f t="shared" si="40"/>
        <v>0</v>
      </c>
      <c r="K93" s="48">
        <f>+'DAY12'!K93+'DAY13'!C93</f>
        <v>0</v>
      </c>
      <c r="L93" s="49">
        <f>+'DAY12'!L93+'DAY13'!D93</f>
        <v>138</v>
      </c>
      <c r="M93" s="50">
        <f>+'DAY12'!M93+'DAY13'!E93</f>
        <v>0</v>
      </c>
      <c r="N93" s="47">
        <f>+'DAY12'!N93+'DAY13'!F93</f>
        <v>0</v>
      </c>
      <c r="O93" s="163">
        <f>+'DAY12'!O93+'DAY13'!G93</f>
        <v>851.44</v>
      </c>
      <c r="P93" s="48">
        <f t="shared" si="41"/>
        <v>0</v>
      </c>
      <c r="Q93" s="49">
        <f t="shared" si="42"/>
        <v>10.615384615384615</v>
      </c>
      <c r="R93" s="50">
        <f t="shared" si="43"/>
        <v>0</v>
      </c>
      <c r="S93" s="47">
        <f t="shared" si="44"/>
        <v>0</v>
      </c>
      <c r="T93" s="163">
        <f t="shared" si="45"/>
        <v>65.495384615384623</v>
      </c>
      <c r="U93" s="54">
        <f t="shared" si="46"/>
        <v>0</v>
      </c>
    </row>
    <row r="94" spans="1:21" x14ac:dyDescent="0.25">
      <c r="A94" s="53"/>
      <c r="B94" s="47">
        <f>'DAY12'!H94</f>
        <v>0</v>
      </c>
      <c r="C94" s="47">
        <v>0</v>
      </c>
      <c r="D94" s="49">
        <v>0</v>
      </c>
      <c r="E94" s="50">
        <v>0</v>
      </c>
      <c r="F94" s="47">
        <v>0</v>
      </c>
      <c r="G94" s="163">
        <v>0</v>
      </c>
      <c r="H94" s="49">
        <f>+(Table115[[#This Row],[OPENING ]]+Table115[[#This Row],[RECEIPTS]]+Table115[[#This Row],[RETURNS]])-(Table115[[#This Row],[EXCHANGED]]+Table115[[#This Row],[SALES]]+Table115[[#This Row],[ISSUES]])</f>
        <v>0</v>
      </c>
      <c r="I94" s="48"/>
      <c r="J94" s="51">
        <f t="shared" si="40"/>
        <v>0</v>
      </c>
      <c r="K94" s="48">
        <f>+'DAY12'!K94+'DAY13'!C94</f>
        <v>0</v>
      </c>
      <c r="L94" s="49">
        <f>+'DAY12'!L94+'DAY13'!D94</f>
        <v>0</v>
      </c>
      <c r="M94" s="50">
        <f>+'DAY12'!M94+'DAY13'!E94</f>
        <v>0</v>
      </c>
      <c r="N94" s="47">
        <f>+'DAY12'!N94+'DAY13'!F94</f>
        <v>0</v>
      </c>
      <c r="O94" s="163">
        <f>+'DAY12'!O94+'DAY13'!G94</f>
        <v>0</v>
      </c>
      <c r="P94" s="48">
        <f t="shared" si="41"/>
        <v>0</v>
      </c>
      <c r="Q94" s="49">
        <f t="shared" si="42"/>
        <v>0</v>
      </c>
      <c r="R94" s="50">
        <f t="shared" si="43"/>
        <v>0</v>
      </c>
      <c r="S94" s="47">
        <f t="shared" si="44"/>
        <v>0</v>
      </c>
      <c r="T94" s="163">
        <f t="shared" si="45"/>
        <v>0</v>
      </c>
      <c r="U94" s="54">
        <f t="shared" si="46"/>
        <v>0</v>
      </c>
    </row>
    <row r="95" spans="1:21" x14ac:dyDescent="0.25">
      <c r="A95" s="53"/>
      <c r="B95" s="47">
        <f>'DAY12'!H95</f>
        <v>0</v>
      </c>
      <c r="C95" s="47">
        <v>0</v>
      </c>
      <c r="D95" s="49">
        <v>0</v>
      </c>
      <c r="E95" s="50">
        <v>0</v>
      </c>
      <c r="F95" s="47">
        <v>0</v>
      </c>
      <c r="G95" s="163">
        <v>0</v>
      </c>
      <c r="H95" s="49">
        <f>+(Table115[[#This Row],[OPENING ]]+Table115[[#This Row],[RECEIPTS]]+Table115[[#This Row],[RETURNS]])-(Table115[[#This Row],[EXCHANGED]]+Table115[[#This Row],[SALES]]+Table115[[#This Row],[ISSUES]])</f>
        <v>0</v>
      </c>
      <c r="I95" s="48"/>
      <c r="J95" s="51">
        <f t="shared" si="40"/>
        <v>0</v>
      </c>
      <c r="K95" s="48">
        <f>+'DAY12'!K95+'DAY13'!C95</f>
        <v>0</v>
      </c>
      <c r="L95" s="49">
        <f>+'DAY12'!L95+'DAY13'!D95</f>
        <v>0</v>
      </c>
      <c r="M95" s="50">
        <f>+'DAY12'!M95+'DAY13'!E95</f>
        <v>0</v>
      </c>
      <c r="N95" s="47">
        <f>+'DAY12'!N95+'DAY13'!F95</f>
        <v>0</v>
      </c>
      <c r="O95" s="163">
        <f>+'DAY12'!O95+'DAY13'!G95</f>
        <v>0</v>
      </c>
      <c r="P95" s="48">
        <f t="shared" si="41"/>
        <v>0</v>
      </c>
      <c r="Q95" s="49">
        <f t="shared" si="42"/>
        <v>0</v>
      </c>
      <c r="R95" s="50">
        <f t="shared" si="43"/>
        <v>0</v>
      </c>
      <c r="S95" s="47">
        <f t="shared" si="44"/>
        <v>0</v>
      </c>
      <c r="T95" s="163">
        <f t="shared" si="45"/>
        <v>0</v>
      </c>
      <c r="U95" s="54">
        <f t="shared" si="46"/>
        <v>0</v>
      </c>
    </row>
    <row r="96" spans="1:21" x14ac:dyDescent="0.25">
      <c r="A96" s="53"/>
      <c r="B96" s="47">
        <f>'DAY12'!H96</f>
        <v>0</v>
      </c>
      <c r="C96" s="47">
        <v>0</v>
      </c>
      <c r="D96" s="49">
        <v>0</v>
      </c>
      <c r="E96" s="50">
        <v>0</v>
      </c>
      <c r="F96" s="47">
        <v>0</v>
      </c>
      <c r="G96" s="163">
        <v>0</v>
      </c>
      <c r="H96" s="49">
        <f>+(Table115[[#This Row],[OPENING ]]+Table115[[#This Row],[RECEIPTS]]+Table115[[#This Row],[RETURNS]])-(Table115[[#This Row],[EXCHANGED]]+Table115[[#This Row],[SALES]]+Table115[[#This Row],[ISSUES]])</f>
        <v>0</v>
      </c>
      <c r="I96" s="48"/>
      <c r="J96" s="51">
        <f t="shared" si="40"/>
        <v>0</v>
      </c>
      <c r="K96" s="48">
        <f>+'DAY12'!K96+'DAY13'!C96</f>
        <v>0</v>
      </c>
      <c r="L96" s="49">
        <f>+'DAY12'!L96+'DAY13'!D96</f>
        <v>0</v>
      </c>
      <c r="M96" s="50">
        <f>+'DAY12'!M96+'DAY13'!E96</f>
        <v>0</v>
      </c>
      <c r="N96" s="47">
        <f>+'DAY12'!N96+'DAY13'!F96</f>
        <v>0</v>
      </c>
      <c r="O96" s="163">
        <f>+'DAY12'!O96+'DAY13'!G96</f>
        <v>0</v>
      </c>
      <c r="P96" s="48">
        <f t="shared" si="41"/>
        <v>0</v>
      </c>
      <c r="Q96" s="49">
        <f t="shared" si="42"/>
        <v>0</v>
      </c>
      <c r="R96" s="50">
        <f t="shared" si="43"/>
        <v>0</v>
      </c>
      <c r="S96" s="47">
        <f t="shared" si="44"/>
        <v>0</v>
      </c>
      <c r="T96" s="163">
        <f t="shared" si="45"/>
        <v>0</v>
      </c>
      <c r="U96" s="54">
        <f t="shared" si="46"/>
        <v>0</v>
      </c>
    </row>
    <row r="97" spans="1:21" x14ac:dyDescent="0.25">
      <c r="A97" s="151" t="s">
        <v>41</v>
      </c>
      <c r="B97" s="47"/>
      <c r="C97" s="47"/>
      <c r="D97" s="49"/>
      <c r="E97" s="50"/>
      <c r="F97" s="47"/>
      <c r="G97" s="163"/>
      <c r="H97" s="49"/>
      <c r="I97" s="48"/>
      <c r="J97" s="51"/>
      <c r="K97" s="48"/>
      <c r="L97" s="49"/>
      <c r="M97" s="50"/>
      <c r="N97" s="47"/>
      <c r="O97" s="163"/>
      <c r="P97" s="48"/>
      <c r="Q97" s="49"/>
      <c r="R97" s="50"/>
      <c r="S97" s="47"/>
      <c r="T97" s="163"/>
      <c r="U97" s="54"/>
    </row>
    <row r="98" spans="1:21" x14ac:dyDescent="0.25">
      <c r="A98" s="153" t="s">
        <v>40</v>
      </c>
      <c r="B98" s="47"/>
      <c r="C98" s="47"/>
      <c r="D98" s="49"/>
      <c r="E98" s="50"/>
      <c r="F98" s="47"/>
      <c r="G98" s="163"/>
      <c r="H98" s="49"/>
      <c r="I98" s="48"/>
      <c r="J98" s="51"/>
      <c r="K98" s="48"/>
      <c r="L98" s="49"/>
      <c r="M98" s="50"/>
      <c r="N98" s="47"/>
      <c r="O98" s="163"/>
      <c r="P98" s="48"/>
      <c r="Q98" s="49"/>
      <c r="R98" s="50"/>
      <c r="S98" s="47"/>
      <c r="T98" s="163"/>
      <c r="U98" s="54"/>
    </row>
    <row r="99" spans="1:21" x14ac:dyDescent="0.25">
      <c r="A99" s="152" t="s">
        <v>42</v>
      </c>
      <c r="B99" s="47">
        <f>'DAY12'!H99</f>
        <v>0</v>
      </c>
      <c r="C99" s="47">
        <v>0</v>
      </c>
      <c r="D99" s="49">
        <v>0</v>
      </c>
      <c r="E99" s="50">
        <v>0</v>
      </c>
      <c r="F99" s="47">
        <v>0</v>
      </c>
      <c r="G99" s="163">
        <v>0</v>
      </c>
      <c r="H99" s="49">
        <f>+(Table115[[#This Row],[OPENING ]]+Table115[[#This Row],[RECEIPTS]]+Table115[[#This Row],[RETURNS]])-(Table115[[#This Row],[EXCHANGED]]+Table115[[#This Row],[SALES]]+Table115[[#This Row],[ISSUES]])</f>
        <v>0</v>
      </c>
      <c r="I99" s="48">
        <v>0</v>
      </c>
      <c r="J99" s="51">
        <f t="shared" si="0"/>
        <v>0</v>
      </c>
      <c r="K99" s="48">
        <f>+'DAY12'!K99+'DAY13'!C99</f>
        <v>0</v>
      </c>
      <c r="L99" s="49">
        <f>+'DAY12'!L99+'DAY13'!D99</f>
        <v>0</v>
      </c>
      <c r="M99" s="50">
        <f>+'DAY12'!M99+'DAY13'!E99</f>
        <v>0</v>
      </c>
      <c r="N99" s="47">
        <f>+'DAY12'!N99+'DAY13'!F99</f>
        <v>0</v>
      </c>
      <c r="O99" s="163">
        <f>+'DAY12'!O99+'DAY13'!G99</f>
        <v>0</v>
      </c>
      <c r="P99" s="48">
        <f t="shared" si="35"/>
        <v>0</v>
      </c>
      <c r="Q99" s="49">
        <f t="shared" si="36"/>
        <v>0</v>
      </c>
      <c r="R99" s="50">
        <f t="shared" si="37"/>
        <v>0</v>
      </c>
      <c r="S99" s="47">
        <f t="shared" si="38"/>
        <v>0</v>
      </c>
      <c r="T99" s="163">
        <f t="shared" si="39"/>
        <v>0</v>
      </c>
      <c r="U99" s="54">
        <f t="shared" si="1"/>
        <v>0</v>
      </c>
    </row>
    <row r="100" spans="1:21" x14ac:dyDescent="0.25">
      <c r="A100" s="152" t="s">
        <v>43</v>
      </c>
      <c r="B100" s="47">
        <f>'DAY12'!H100</f>
        <v>0</v>
      </c>
      <c r="C100" s="47">
        <v>0</v>
      </c>
      <c r="D100" s="49">
        <v>0</v>
      </c>
      <c r="E100" s="50">
        <v>0</v>
      </c>
      <c r="F100" s="47">
        <v>0</v>
      </c>
      <c r="G100" s="163">
        <v>0</v>
      </c>
      <c r="H100" s="49">
        <f>+(Table115[[#This Row],[OPENING ]]+Table115[[#This Row],[RECEIPTS]]+Table115[[#This Row],[RETURNS]])-(Table115[[#This Row],[EXCHANGED]]+Table115[[#This Row],[SALES]]+Table115[[#This Row],[ISSUES]])</f>
        <v>0</v>
      </c>
      <c r="I100" s="48">
        <v>0</v>
      </c>
      <c r="J100" s="51">
        <f t="shared" si="0"/>
        <v>0</v>
      </c>
      <c r="K100" s="48">
        <f>+'DAY12'!K100+'DAY13'!C100</f>
        <v>0</v>
      </c>
      <c r="L100" s="49">
        <f>+'DAY12'!L100+'DAY13'!D100</f>
        <v>0</v>
      </c>
      <c r="M100" s="50">
        <f>+'DAY12'!M100+'DAY13'!E100</f>
        <v>0</v>
      </c>
      <c r="N100" s="47">
        <f>+'DAY12'!N100+'DAY13'!F100</f>
        <v>0</v>
      </c>
      <c r="O100" s="163">
        <f>+'DAY12'!O100+'DAY13'!G100</f>
        <v>0</v>
      </c>
      <c r="P100" s="48">
        <f t="shared" si="35"/>
        <v>0</v>
      </c>
      <c r="Q100" s="49">
        <f t="shared" si="36"/>
        <v>0</v>
      </c>
      <c r="R100" s="50">
        <f t="shared" si="37"/>
        <v>0</v>
      </c>
      <c r="S100" s="47">
        <f t="shared" si="38"/>
        <v>0</v>
      </c>
      <c r="T100" s="163">
        <f t="shared" si="39"/>
        <v>0</v>
      </c>
      <c r="U100" s="54">
        <f t="shared" si="1"/>
        <v>0</v>
      </c>
    </row>
    <row r="101" spans="1:21" x14ac:dyDescent="0.25">
      <c r="A101" s="153"/>
      <c r="B101" s="47">
        <f>'DAY12'!H101</f>
        <v>0</v>
      </c>
      <c r="C101" s="47">
        <v>0</v>
      </c>
      <c r="D101" s="49">
        <v>0</v>
      </c>
      <c r="E101" s="50">
        <v>0</v>
      </c>
      <c r="F101" s="47">
        <v>0</v>
      </c>
      <c r="G101" s="163">
        <v>0</v>
      </c>
      <c r="H101" s="49">
        <f>+(Table115[[#This Row],[OPENING ]]+Table115[[#This Row],[RECEIPTS]]+Table115[[#This Row],[RETURNS]])-(Table115[[#This Row],[EXCHANGED]]+Table115[[#This Row],[SALES]]+Table115[[#This Row],[ISSUES]])</f>
        <v>0</v>
      </c>
      <c r="I101" s="73">
        <v>0</v>
      </c>
      <c r="J101" s="76">
        <f t="shared" si="0"/>
        <v>0</v>
      </c>
      <c r="K101" s="48">
        <f>+'DAY12'!K101+'DAY13'!C101</f>
        <v>0</v>
      </c>
      <c r="L101" s="49">
        <f>+'DAY12'!L101+'DAY13'!D101</f>
        <v>0</v>
      </c>
      <c r="M101" s="50">
        <f>+'DAY12'!M101+'DAY13'!E101</f>
        <v>0</v>
      </c>
      <c r="N101" s="47">
        <f>+'DAY12'!N101+'DAY13'!F101</f>
        <v>0</v>
      </c>
      <c r="O101" s="163">
        <f>+'DAY12'!O101+'DAY13'!G101</f>
        <v>0</v>
      </c>
      <c r="P101" s="48">
        <f t="shared" si="35"/>
        <v>0</v>
      </c>
      <c r="Q101" s="49">
        <f t="shared" si="36"/>
        <v>0</v>
      </c>
      <c r="R101" s="50">
        <f t="shared" si="37"/>
        <v>0</v>
      </c>
      <c r="S101" s="47">
        <f t="shared" si="38"/>
        <v>0</v>
      </c>
      <c r="T101" s="163">
        <f t="shared" si="39"/>
        <v>0</v>
      </c>
      <c r="U101" s="92">
        <f t="shared" si="1"/>
        <v>0</v>
      </c>
    </row>
    <row r="102" spans="1:21" x14ac:dyDescent="0.25">
      <c r="A102" s="152" t="s">
        <v>87</v>
      </c>
      <c r="B102" s="47">
        <f>'DAY12'!H102</f>
        <v>1888</v>
      </c>
      <c r="C102" s="47">
        <v>0</v>
      </c>
      <c r="D102" s="49">
        <v>0</v>
      </c>
      <c r="E102" s="50">
        <v>0</v>
      </c>
      <c r="F102" s="47">
        <v>0</v>
      </c>
      <c r="G102" s="163">
        <v>0</v>
      </c>
      <c r="H102" s="49">
        <f>+(Table115[[#This Row],[OPENING ]]+Table115[[#This Row],[RECEIPTS]]+Table115[[#This Row],[RETURNS]])-(Table115[[#This Row],[EXCHANGED]]+Table115[[#This Row],[SALES]]+Table115[[#This Row],[ISSUES]])</f>
        <v>1888</v>
      </c>
      <c r="I102" s="73"/>
      <c r="J102" s="76">
        <f t="shared" ref="J102:J114" si="47">+I102-H102</f>
        <v>-1888</v>
      </c>
      <c r="K102" s="48">
        <f>+'DAY12'!K102+'DAY13'!C102</f>
        <v>0</v>
      </c>
      <c r="L102" s="49">
        <f>+'DAY12'!L102+'DAY13'!D102</f>
        <v>138</v>
      </c>
      <c r="M102" s="50">
        <f>+'DAY12'!M102+'DAY13'!E102</f>
        <v>0</v>
      </c>
      <c r="N102" s="47">
        <f>+'DAY12'!N102+'DAY13'!F102</f>
        <v>0</v>
      </c>
      <c r="O102" s="163">
        <f>+'DAY12'!O102+'DAY13'!G102</f>
        <v>1318.44</v>
      </c>
      <c r="P102" s="48">
        <f t="shared" ref="P102:P114" si="48">+K102/13</f>
        <v>0</v>
      </c>
      <c r="Q102" s="49">
        <f t="shared" ref="Q102:Q114" si="49">+L102/13</f>
        <v>10.615384615384615</v>
      </c>
      <c r="R102" s="50">
        <f t="shared" ref="R102:R114" si="50">+M102/13</f>
        <v>0</v>
      </c>
      <c r="S102" s="47">
        <f t="shared" ref="S102:S114" si="51">+N102/13</f>
        <v>0</v>
      </c>
      <c r="T102" s="163">
        <f t="shared" ref="T102:T114" si="52">+O102/13</f>
        <v>101.41846153846154</v>
      </c>
      <c r="U102" s="92">
        <f t="shared" ref="U102:U114" si="53">IFERROR(+H102/(P102+Q102+R102+S102+T102),0)</f>
        <v>16.852050204608496</v>
      </c>
    </row>
    <row r="103" spans="1:21" x14ac:dyDescent="0.25">
      <c r="A103" s="152" t="s">
        <v>88</v>
      </c>
      <c r="B103" s="47">
        <f>'DAY12'!H103</f>
        <v>0</v>
      </c>
      <c r="C103" s="47">
        <v>0</v>
      </c>
      <c r="D103" s="49">
        <v>0</v>
      </c>
      <c r="E103" s="50">
        <v>0</v>
      </c>
      <c r="F103" s="47">
        <v>0</v>
      </c>
      <c r="G103" s="163">
        <v>0</v>
      </c>
      <c r="H103" s="49">
        <f>+(Table115[[#This Row],[OPENING ]]+Table115[[#This Row],[RECEIPTS]]+Table115[[#This Row],[RETURNS]])-(Table115[[#This Row],[EXCHANGED]]+Table115[[#This Row],[SALES]]+Table115[[#This Row],[ISSUES]])</f>
        <v>0</v>
      </c>
      <c r="I103" s="73"/>
      <c r="J103" s="76">
        <f t="shared" si="47"/>
        <v>0</v>
      </c>
      <c r="K103" s="48">
        <f>+'DAY12'!K103+'DAY13'!C103</f>
        <v>0</v>
      </c>
      <c r="L103" s="49">
        <f>+'DAY12'!L103+'DAY13'!D103</f>
        <v>0</v>
      </c>
      <c r="M103" s="50">
        <f>+'DAY12'!M103+'DAY13'!E103</f>
        <v>0</v>
      </c>
      <c r="N103" s="47">
        <f>+'DAY12'!N103+'DAY13'!F103</f>
        <v>0</v>
      </c>
      <c r="O103" s="163">
        <f>+'DAY12'!O103+'DAY13'!G103</f>
        <v>0</v>
      </c>
      <c r="P103" s="48">
        <f t="shared" si="48"/>
        <v>0</v>
      </c>
      <c r="Q103" s="49">
        <f t="shared" si="49"/>
        <v>0</v>
      </c>
      <c r="R103" s="50">
        <f t="shared" si="50"/>
        <v>0</v>
      </c>
      <c r="S103" s="47">
        <f t="shared" si="51"/>
        <v>0</v>
      </c>
      <c r="T103" s="163">
        <f t="shared" si="52"/>
        <v>0</v>
      </c>
      <c r="U103" s="92">
        <f t="shared" si="53"/>
        <v>0</v>
      </c>
    </row>
    <row r="104" spans="1:21" x14ac:dyDescent="0.25">
      <c r="A104" s="152" t="s">
        <v>95</v>
      </c>
      <c r="B104" s="47">
        <f>'DAY12'!H104</f>
        <v>695.3</v>
      </c>
      <c r="C104" s="47">
        <v>0</v>
      </c>
      <c r="D104" s="49">
        <v>0</v>
      </c>
      <c r="E104" s="50">
        <v>0</v>
      </c>
      <c r="F104" s="47">
        <v>0</v>
      </c>
      <c r="G104" s="163">
        <v>0</v>
      </c>
      <c r="H104" s="49">
        <f>+(Table115[[#This Row],[OPENING ]]+Table115[[#This Row],[RECEIPTS]]+Table115[[#This Row],[RETURNS]])-(Table115[[#This Row],[EXCHANGED]]+Table115[[#This Row],[SALES]]+Table115[[#This Row],[ISSUES]])</f>
        <v>695.3</v>
      </c>
      <c r="I104" s="73"/>
      <c r="J104" s="76">
        <f t="shared" si="47"/>
        <v>-695.3</v>
      </c>
      <c r="K104" s="48">
        <f>+'DAY12'!K104+'DAY13'!C104</f>
        <v>0</v>
      </c>
      <c r="L104" s="49">
        <f>+'DAY12'!L104+'DAY13'!D104</f>
        <v>0</v>
      </c>
      <c r="M104" s="50">
        <f>+'DAY12'!M104+'DAY13'!E104</f>
        <v>0</v>
      </c>
      <c r="N104" s="47">
        <f>+'DAY12'!N104+'DAY13'!F104</f>
        <v>0</v>
      </c>
      <c r="O104" s="163">
        <f>+'DAY12'!O104+'DAY13'!G104</f>
        <v>0</v>
      </c>
      <c r="P104" s="48">
        <f t="shared" si="48"/>
        <v>0</v>
      </c>
      <c r="Q104" s="49">
        <f t="shared" si="49"/>
        <v>0</v>
      </c>
      <c r="R104" s="50">
        <f t="shared" si="50"/>
        <v>0</v>
      </c>
      <c r="S104" s="47">
        <f t="shared" si="51"/>
        <v>0</v>
      </c>
      <c r="T104" s="163">
        <f t="shared" si="52"/>
        <v>0</v>
      </c>
      <c r="U104" s="92">
        <f t="shared" si="53"/>
        <v>0</v>
      </c>
    </row>
    <row r="105" spans="1:21" x14ac:dyDescent="0.25">
      <c r="A105" s="152" t="s">
        <v>132</v>
      </c>
      <c r="B105" s="47">
        <f>'DAY12'!H105</f>
        <v>0</v>
      </c>
      <c r="C105" s="47">
        <v>0</v>
      </c>
      <c r="D105" s="49">
        <v>0</v>
      </c>
      <c r="E105" s="50">
        <v>0</v>
      </c>
      <c r="F105" s="47">
        <v>0</v>
      </c>
      <c r="G105" s="163">
        <v>0</v>
      </c>
      <c r="H105" s="49">
        <f>+(Table115[[#This Row],[OPENING ]]+Table115[[#This Row],[RECEIPTS]]+Table115[[#This Row],[RETURNS]])-(Table115[[#This Row],[EXCHANGED]]+Table115[[#This Row],[SALES]]+Table115[[#This Row],[ISSUES]])</f>
        <v>0</v>
      </c>
      <c r="I105" s="73"/>
      <c r="J105" s="76">
        <f t="shared" si="47"/>
        <v>0</v>
      </c>
      <c r="K105" s="48">
        <f>+'DAY12'!K105+'DAY13'!C105</f>
        <v>0</v>
      </c>
      <c r="L105" s="49">
        <f>+'DAY12'!L105+'DAY13'!D105</f>
        <v>0</v>
      </c>
      <c r="M105" s="50">
        <f>+'DAY12'!M105+'DAY13'!E105</f>
        <v>0</v>
      </c>
      <c r="N105" s="47">
        <f>+'DAY12'!N105+'DAY13'!F105</f>
        <v>0</v>
      </c>
      <c r="O105" s="163">
        <f>+'DAY12'!O105+'DAY13'!G105</f>
        <v>0</v>
      </c>
      <c r="P105" s="48">
        <f t="shared" si="48"/>
        <v>0</v>
      </c>
      <c r="Q105" s="49">
        <f t="shared" si="49"/>
        <v>0</v>
      </c>
      <c r="R105" s="50">
        <f t="shared" si="50"/>
        <v>0</v>
      </c>
      <c r="S105" s="47">
        <f t="shared" si="51"/>
        <v>0</v>
      </c>
      <c r="T105" s="163">
        <f t="shared" si="52"/>
        <v>0</v>
      </c>
      <c r="U105" s="92">
        <f t="shared" si="53"/>
        <v>0</v>
      </c>
    </row>
    <row r="106" spans="1:21" x14ac:dyDescent="0.25">
      <c r="A106" s="152" t="s">
        <v>124</v>
      </c>
      <c r="B106" s="47">
        <f>'DAY12'!H106</f>
        <v>31</v>
      </c>
      <c r="C106" s="47">
        <v>0</v>
      </c>
      <c r="D106" s="49">
        <v>0</v>
      </c>
      <c r="E106" s="50">
        <v>0</v>
      </c>
      <c r="F106" s="47">
        <v>0</v>
      </c>
      <c r="G106" s="163">
        <v>0</v>
      </c>
      <c r="H106" s="49">
        <f>+(Table115[[#This Row],[OPENING ]]+Table115[[#This Row],[RECEIPTS]]+Table115[[#This Row],[RETURNS]])-(Table115[[#This Row],[EXCHANGED]]+Table115[[#This Row],[SALES]]+Table115[[#This Row],[ISSUES]])</f>
        <v>31</v>
      </c>
      <c r="I106" s="73"/>
      <c r="J106" s="76">
        <f t="shared" si="47"/>
        <v>-31</v>
      </c>
      <c r="K106" s="48">
        <f>+'DAY12'!K106+'DAY13'!C106</f>
        <v>0</v>
      </c>
      <c r="L106" s="49">
        <f>+'DAY12'!L106+'DAY13'!D106</f>
        <v>0</v>
      </c>
      <c r="M106" s="50">
        <f>+'DAY12'!M106+'DAY13'!E106</f>
        <v>0</v>
      </c>
      <c r="N106" s="47">
        <f>+'DAY12'!N106+'DAY13'!F106</f>
        <v>0</v>
      </c>
      <c r="O106" s="163">
        <f>+'DAY12'!O106+'DAY13'!G106</f>
        <v>0</v>
      </c>
      <c r="P106" s="48">
        <f t="shared" si="48"/>
        <v>0</v>
      </c>
      <c r="Q106" s="49">
        <f t="shared" si="49"/>
        <v>0</v>
      </c>
      <c r="R106" s="50">
        <f t="shared" si="50"/>
        <v>0</v>
      </c>
      <c r="S106" s="47">
        <f t="shared" si="51"/>
        <v>0</v>
      </c>
      <c r="T106" s="163">
        <f t="shared" si="52"/>
        <v>0</v>
      </c>
      <c r="U106" s="92">
        <f t="shared" si="53"/>
        <v>0</v>
      </c>
    </row>
    <row r="107" spans="1:21" ht="15.75" x14ac:dyDescent="0.3">
      <c r="A107" s="311" t="s">
        <v>89</v>
      </c>
      <c r="B107" s="47">
        <f>'DAY12'!H107</f>
        <v>0</v>
      </c>
      <c r="C107" s="47">
        <v>0</v>
      </c>
      <c r="D107" s="49">
        <v>0</v>
      </c>
      <c r="E107" s="50">
        <v>0</v>
      </c>
      <c r="F107" s="47">
        <v>0</v>
      </c>
      <c r="G107" s="163">
        <v>0</v>
      </c>
      <c r="H107" s="49">
        <f>+(Table115[[#This Row],[OPENING ]]+Table115[[#This Row],[RECEIPTS]]+Table115[[#This Row],[RETURNS]])-(Table115[[#This Row],[EXCHANGED]]+Table115[[#This Row],[SALES]]+Table115[[#This Row],[ISSUES]])</f>
        <v>0</v>
      </c>
      <c r="I107" s="73"/>
      <c r="J107" s="76">
        <f t="shared" si="47"/>
        <v>0</v>
      </c>
      <c r="K107" s="48">
        <f>+'DAY12'!K107+'DAY13'!C107</f>
        <v>0</v>
      </c>
      <c r="L107" s="49">
        <f>+'DAY12'!L107+'DAY13'!D107</f>
        <v>0</v>
      </c>
      <c r="M107" s="50">
        <f>+'DAY12'!M107+'DAY13'!E107</f>
        <v>0</v>
      </c>
      <c r="N107" s="47">
        <f>+'DAY12'!N107+'DAY13'!F107</f>
        <v>0</v>
      </c>
      <c r="O107" s="163">
        <f>+'DAY12'!O107+'DAY13'!G107</f>
        <v>0</v>
      </c>
      <c r="P107" s="48">
        <f t="shared" si="48"/>
        <v>0</v>
      </c>
      <c r="Q107" s="49">
        <f t="shared" si="49"/>
        <v>0</v>
      </c>
      <c r="R107" s="50">
        <f t="shared" si="50"/>
        <v>0</v>
      </c>
      <c r="S107" s="47">
        <f t="shared" si="51"/>
        <v>0</v>
      </c>
      <c r="T107" s="163">
        <f t="shared" si="52"/>
        <v>0</v>
      </c>
      <c r="U107" s="92">
        <f t="shared" si="53"/>
        <v>0</v>
      </c>
    </row>
    <row r="108" spans="1:21" x14ac:dyDescent="0.25">
      <c r="A108" s="193" t="s">
        <v>90</v>
      </c>
      <c r="B108" s="47">
        <f>'DAY12'!H108</f>
        <v>57</v>
      </c>
      <c r="C108" s="47">
        <v>0</v>
      </c>
      <c r="D108" s="49">
        <v>0</v>
      </c>
      <c r="E108" s="50">
        <v>0</v>
      </c>
      <c r="F108" s="47">
        <v>0</v>
      </c>
      <c r="G108" s="163">
        <v>0</v>
      </c>
      <c r="H108" s="49">
        <f>+(Table115[[#This Row],[OPENING ]]+Table115[[#This Row],[RECEIPTS]]+Table115[[#This Row],[RETURNS]])-(Table115[[#This Row],[EXCHANGED]]+Table115[[#This Row],[SALES]]+Table115[[#This Row],[ISSUES]])</f>
        <v>57</v>
      </c>
      <c r="I108" s="73"/>
      <c r="J108" s="76">
        <f t="shared" si="47"/>
        <v>-57</v>
      </c>
      <c r="K108" s="48">
        <f>+'DAY12'!K108+'DAY13'!C108</f>
        <v>0</v>
      </c>
      <c r="L108" s="49">
        <f>+'DAY12'!L108+'DAY13'!D108</f>
        <v>0</v>
      </c>
      <c r="M108" s="50">
        <f>+'DAY12'!M108+'DAY13'!E108</f>
        <v>0</v>
      </c>
      <c r="N108" s="47">
        <f>+'DAY12'!N108+'DAY13'!F108</f>
        <v>0</v>
      </c>
      <c r="O108" s="163">
        <f>+'DAY12'!O108+'DAY13'!G108</f>
        <v>0</v>
      </c>
      <c r="P108" s="48">
        <f t="shared" si="48"/>
        <v>0</v>
      </c>
      <c r="Q108" s="49">
        <f t="shared" si="49"/>
        <v>0</v>
      </c>
      <c r="R108" s="50">
        <f t="shared" si="50"/>
        <v>0</v>
      </c>
      <c r="S108" s="47">
        <f t="shared" si="51"/>
        <v>0</v>
      </c>
      <c r="T108" s="163">
        <f t="shared" si="52"/>
        <v>0</v>
      </c>
      <c r="U108" s="92">
        <f t="shared" si="53"/>
        <v>0</v>
      </c>
    </row>
    <row r="109" spans="1:21" x14ac:dyDescent="0.25">
      <c r="A109" s="193" t="s">
        <v>91</v>
      </c>
      <c r="B109" s="47">
        <f>'DAY12'!H109</f>
        <v>345.3</v>
      </c>
      <c r="C109" s="47">
        <v>0</v>
      </c>
      <c r="D109" s="49">
        <v>0</v>
      </c>
      <c r="E109" s="50">
        <v>0</v>
      </c>
      <c r="F109" s="47">
        <v>0</v>
      </c>
      <c r="G109" s="163">
        <v>0</v>
      </c>
      <c r="H109" s="49">
        <f>+(Table115[[#This Row],[OPENING ]]+Table115[[#This Row],[RECEIPTS]]+Table115[[#This Row],[RETURNS]])-(Table115[[#This Row],[EXCHANGED]]+Table115[[#This Row],[SALES]]+Table115[[#This Row],[ISSUES]])</f>
        <v>345.3</v>
      </c>
      <c r="I109" s="73"/>
      <c r="J109" s="76">
        <f t="shared" si="47"/>
        <v>-345.3</v>
      </c>
      <c r="K109" s="48">
        <f>+'DAY12'!K109+'DAY13'!C109</f>
        <v>0</v>
      </c>
      <c r="L109" s="49">
        <f>+'DAY12'!L109+'DAY13'!D109</f>
        <v>0</v>
      </c>
      <c r="M109" s="50">
        <f>+'DAY12'!M109+'DAY13'!E109</f>
        <v>0</v>
      </c>
      <c r="N109" s="47">
        <f>+'DAY12'!N109+'DAY13'!F109</f>
        <v>0</v>
      </c>
      <c r="O109" s="163">
        <f>+'DAY12'!O109+'DAY13'!G109</f>
        <v>0</v>
      </c>
      <c r="P109" s="48">
        <f t="shared" si="48"/>
        <v>0</v>
      </c>
      <c r="Q109" s="49">
        <f t="shared" si="49"/>
        <v>0</v>
      </c>
      <c r="R109" s="50">
        <f t="shared" si="50"/>
        <v>0</v>
      </c>
      <c r="S109" s="47">
        <f t="shared" si="51"/>
        <v>0</v>
      </c>
      <c r="T109" s="163">
        <f t="shared" si="52"/>
        <v>0</v>
      </c>
      <c r="U109" s="92">
        <f t="shared" si="53"/>
        <v>0</v>
      </c>
    </row>
    <row r="110" spans="1:21" x14ac:dyDescent="0.25">
      <c r="A110" s="193" t="s">
        <v>92</v>
      </c>
      <c r="B110" s="47">
        <f>'DAY12'!H110</f>
        <v>38</v>
      </c>
      <c r="C110" s="47">
        <v>0</v>
      </c>
      <c r="D110" s="49">
        <v>0</v>
      </c>
      <c r="E110" s="50">
        <v>0</v>
      </c>
      <c r="F110" s="47">
        <v>0</v>
      </c>
      <c r="G110" s="163">
        <v>0</v>
      </c>
      <c r="H110" s="49">
        <f>+(Table115[[#This Row],[OPENING ]]+Table115[[#This Row],[RECEIPTS]]+Table115[[#This Row],[RETURNS]])-(Table115[[#This Row],[EXCHANGED]]+Table115[[#This Row],[SALES]]+Table115[[#This Row],[ISSUES]])</f>
        <v>38</v>
      </c>
      <c r="I110" s="73"/>
      <c r="J110" s="76">
        <f t="shared" si="47"/>
        <v>-38</v>
      </c>
      <c r="K110" s="48">
        <f>+'DAY12'!K110+'DAY13'!C110</f>
        <v>0</v>
      </c>
      <c r="L110" s="49">
        <f>+'DAY12'!L110+'DAY13'!D110</f>
        <v>0</v>
      </c>
      <c r="M110" s="50">
        <f>+'DAY12'!M110+'DAY13'!E110</f>
        <v>0</v>
      </c>
      <c r="N110" s="47">
        <f>+'DAY12'!N110+'DAY13'!F110</f>
        <v>0</v>
      </c>
      <c r="O110" s="163">
        <f>+'DAY12'!O110+'DAY13'!G110</f>
        <v>0</v>
      </c>
      <c r="P110" s="48">
        <f t="shared" si="48"/>
        <v>0</v>
      </c>
      <c r="Q110" s="49">
        <f t="shared" si="49"/>
        <v>0</v>
      </c>
      <c r="R110" s="50">
        <f t="shared" si="50"/>
        <v>0</v>
      </c>
      <c r="S110" s="47">
        <f t="shared" si="51"/>
        <v>0</v>
      </c>
      <c r="T110" s="163">
        <f t="shared" si="52"/>
        <v>0</v>
      </c>
      <c r="U110" s="92">
        <f t="shared" si="53"/>
        <v>0</v>
      </c>
    </row>
    <row r="111" spans="1:21" x14ac:dyDescent="0.25">
      <c r="A111" s="193" t="s">
        <v>94</v>
      </c>
      <c r="B111" s="47">
        <f>'DAY12'!H111</f>
        <v>0</v>
      </c>
      <c r="C111" s="47">
        <v>0</v>
      </c>
      <c r="D111" s="49">
        <v>0</v>
      </c>
      <c r="E111" s="50">
        <v>0</v>
      </c>
      <c r="F111" s="47">
        <v>0</v>
      </c>
      <c r="G111" s="163">
        <v>0</v>
      </c>
      <c r="H111" s="49">
        <f>+(Table115[[#This Row],[OPENING ]]+Table115[[#This Row],[RECEIPTS]]+Table115[[#This Row],[RETURNS]])-(Table115[[#This Row],[EXCHANGED]]+Table115[[#This Row],[SALES]]+Table115[[#This Row],[ISSUES]])</f>
        <v>0</v>
      </c>
      <c r="I111" s="73"/>
      <c r="J111" s="76">
        <f t="shared" si="47"/>
        <v>0</v>
      </c>
      <c r="K111" s="48">
        <f>+'DAY12'!K111+'DAY13'!C111</f>
        <v>0</v>
      </c>
      <c r="L111" s="49">
        <f>+'DAY12'!L111+'DAY13'!D111</f>
        <v>0</v>
      </c>
      <c r="M111" s="50">
        <f>+'DAY12'!M111+'DAY13'!E111</f>
        <v>0</v>
      </c>
      <c r="N111" s="47">
        <f>+'DAY12'!N111+'DAY13'!F111</f>
        <v>0</v>
      </c>
      <c r="O111" s="163">
        <f>+'DAY12'!O111+'DAY13'!G111</f>
        <v>0</v>
      </c>
      <c r="P111" s="48">
        <f t="shared" si="48"/>
        <v>0</v>
      </c>
      <c r="Q111" s="49">
        <f t="shared" si="49"/>
        <v>0</v>
      </c>
      <c r="R111" s="50">
        <f t="shared" si="50"/>
        <v>0</v>
      </c>
      <c r="S111" s="47">
        <f t="shared" si="51"/>
        <v>0</v>
      </c>
      <c r="T111" s="163">
        <f t="shared" si="52"/>
        <v>0</v>
      </c>
      <c r="U111" s="92">
        <f t="shared" si="53"/>
        <v>0</v>
      </c>
    </row>
    <row r="112" spans="1:21" x14ac:dyDescent="0.25">
      <c r="A112" s="193" t="s">
        <v>93</v>
      </c>
      <c r="B112" s="47">
        <f>'DAY12'!H112</f>
        <v>0</v>
      </c>
      <c r="C112" s="47">
        <v>0</v>
      </c>
      <c r="D112" s="49">
        <v>0</v>
      </c>
      <c r="E112" s="50">
        <v>0</v>
      </c>
      <c r="F112" s="47">
        <v>0</v>
      </c>
      <c r="G112" s="163">
        <v>0</v>
      </c>
      <c r="H112" s="49">
        <f>+(Table115[[#This Row],[OPENING ]]+Table115[[#This Row],[RECEIPTS]]+Table115[[#This Row],[RETURNS]])-(Table115[[#This Row],[EXCHANGED]]+Table115[[#This Row],[SALES]]+Table115[[#This Row],[ISSUES]])</f>
        <v>0</v>
      </c>
      <c r="I112" s="73"/>
      <c r="J112" s="76">
        <f t="shared" si="47"/>
        <v>0</v>
      </c>
      <c r="K112" s="48">
        <f>+'DAY12'!K112+'DAY13'!C112</f>
        <v>0</v>
      </c>
      <c r="L112" s="49">
        <f>+'DAY12'!L112+'DAY13'!D112</f>
        <v>0</v>
      </c>
      <c r="M112" s="50">
        <f>+'DAY12'!M112+'DAY13'!E112</f>
        <v>0</v>
      </c>
      <c r="N112" s="47">
        <f>+'DAY12'!N112+'DAY13'!F112</f>
        <v>0</v>
      </c>
      <c r="O112" s="163">
        <f>+'DAY12'!O112+'DAY13'!G112</f>
        <v>0</v>
      </c>
      <c r="P112" s="48">
        <f t="shared" si="48"/>
        <v>0</v>
      </c>
      <c r="Q112" s="49">
        <f t="shared" si="49"/>
        <v>0</v>
      </c>
      <c r="R112" s="50">
        <f t="shared" si="50"/>
        <v>0</v>
      </c>
      <c r="S112" s="47">
        <f t="shared" si="51"/>
        <v>0</v>
      </c>
      <c r="T112" s="163">
        <f t="shared" si="52"/>
        <v>0</v>
      </c>
      <c r="U112" s="92">
        <f t="shared" si="53"/>
        <v>0</v>
      </c>
    </row>
    <row r="113" spans="1:21" x14ac:dyDescent="0.25">
      <c r="A113" s="193" t="s">
        <v>114</v>
      </c>
      <c r="B113" s="47">
        <f>'DAY12'!H113</f>
        <v>0</v>
      </c>
      <c r="C113" s="47">
        <v>0</v>
      </c>
      <c r="D113" s="49">
        <v>0</v>
      </c>
      <c r="E113" s="50">
        <v>0</v>
      </c>
      <c r="F113" s="47">
        <v>0</v>
      </c>
      <c r="G113" s="163">
        <v>0</v>
      </c>
      <c r="H113" s="49">
        <f>+(Table115[[#This Row],[OPENING ]]+Table115[[#This Row],[RECEIPTS]]+Table115[[#This Row],[RETURNS]])-(Table115[[#This Row],[EXCHANGED]]+Table115[[#This Row],[SALES]]+Table115[[#This Row],[ISSUES]])</f>
        <v>0</v>
      </c>
      <c r="I113" s="73"/>
      <c r="J113" s="76">
        <f t="shared" si="47"/>
        <v>0</v>
      </c>
      <c r="K113" s="48">
        <f>+'DAY12'!K113+'DAY13'!C113</f>
        <v>0</v>
      </c>
      <c r="L113" s="49">
        <f>+'DAY12'!L113+'DAY13'!D113</f>
        <v>0</v>
      </c>
      <c r="M113" s="50">
        <f>+'DAY12'!M113+'DAY13'!E113</f>
        <v>0</v>
      </c>
      <c r="N113" s="47">
        <f>+'DAY12'!N113+'DAY13'!F113</f>
        <v>0</v>
      </c>
      <c r="O113" s="163">
        <f>+'DAY12'!O113+'DAY13'!G113</f>
        <v>0</v>
      </c>
      <c r="P113" s="48">
        <f t="shared" si="48"/>
        <v>0</v>
      </c>
      <c r="Q113" s="49">
        <f t="shared" si="49"/>
        <v>0</v>
      </c>
      <c r="R113" s="50">
        <f t="shared" si="50"/>
        <v>0</v>
      </c>
      <c r="S113" s="47">
        <f t="shared" si="51"/>
        <v>0</v>
      </c>
      <c r="T113" s="163">
        <f t="shared" si="52"/>
        <v>0</v>
      </c>
      <c r="U113" s="92">
        <f t="shared" si="53"/>
        <v>0</v>
      </c>
    </row>
    <row r="114" spans="1:21" ht="15.75" thickBot="1" x14ac:dyDescent="0.3">
      <c r="A114" s="193" t="s">
        <v>107</v>
      </c>
      <c r="B114" s="47">
        <f>'DAY12'!H114</f>
        <v>0</v>
      </c>
      <c r="C114" s="47">
        <v>0</v>
      </c>
      <c r="D114" s="49">
        <v>0</v>
      </c>
      <c r="E114" s="50">
        <v>0</v>
      </c>
      <c r="F114" s="47">
        <v>0</v>
      </c>
      <c r="G114" s="163">
        <v>0</v>
      </c>
      <c r="H114" s="49">
        <f>+(Table115[[#This Row],[OPENING ]]+Table115[[#This Row],[RECEIPTS]]+Table115[[#This Row],[RETURNS]])-(Table115[[#This Row],[EXCHANGED]]+Table115[[#This Row],[SALES]]+Table115[[#This Row],[ISSUES]])</f>
        <v>0</v>
      </c>
      <c r="I114" s="73"/>
      <c r="J114" s="76">
        <f t="shared" si="47"/>
        <v>0</v>
      </c>
      <c r="K114" s="48">
        <f>+'DAY12'!K114+'DAY13'!C114</f>
        <v>0</v>
      </c>
      <c r="L114" s="49">
        <f>+'DAY12'!L114+'DAY13'!D114</f>
        <v>0</v>
      </c>
      <c r="M114" s="50">
        <f>+'DAY12'!M114+'DAY13'!E114</f>
        <v>0</v>
      </c>
      <c r="N114" s="47">
        <f>+'DAY12'!N114+'DAY13'!F114</f>
        <v>0</v>
      </c>
      <c r="O114" s="163">
        <f>+'DAY12'!O114+'DAY13'!G114</f>
        <v>0</v>
      </c>
      <c r="P114" s="48">
        <f t="shared" si="48"/>
        <v>0</v>
      </c>
      <c r="Q114" s="49">
        <f t="shared" si="49"/>
        <v>0</v>
      </c>
      <c r="R114" s="50">
        <f t="shared" si="50"/>
        <v>0</v>
      </c>
      <c r="S114" s="47">
        <f t="shared" si="51"/>
        <v>0</v>
      </c>
      <c r="T114" s="163">
        <f t="shared" si="52"/>
        <v>0</v>
      </c>
      <c r="U114" s="92">
        <f t="shared" si="53"/>
        <v>0</v>
      </c>
    </row>
    <row r="115" spans="1:21" ht="17.25" thickBot="1" x14ac:dyDescent="0.35">
      <c r="A115" s="85" t="s">
        <v>55</v>
      </c>
      <c r="B115" s="86">
        <f>SUM(B76:B114)</f>
        <v>7710.0300000000007</v>
      </c>
      <c r="C115" s="86">
        <f t="shared" ref="C115:U115" si="54">SUM(C76:C114)</f>
        <v>0</v>
      </c>
      <c r="D115" s="88">
        <f t="shared" si="54"/>
        <v>0</v>
      </c>
      <c r="E115" s="86">
        <f t="shared" si="54"/>
        <v>0</v>
      </c>
      <c r="F115" s="86">
        <f t="shared" si="54"/>
        <v>0</v>
      </c>
      <c r="G115" s="164">
        <f t="shared" si="54"/>
        <v>0</v>
      </c>
      <c r="H115" s="88">
        <f t="shared" si="54"/>
        <v>7710.0300000000007</v>
      </c>
      <c r="I115" s="87">
        <f t="shared" si="54"/>
        <v>0</v>
      </c>
      <c r="J115" s="90">
        <f t="shared" si="54"/>
        <v>-7710.0300000000007</v>
      </c>
      <c r="K115" s="87">
        <f t="shared" si="54"/>
        <v>0</v>
      </c>
      <c r="L115" s="88">
        <f t="shared" si="54"/>
        <v>276</v>
      </c>
      <c r="M115" s="89">
        <f t="shared" si="54"/>
        <v>0</v>
      </c>
      <c r="N115" s="86">
        <f t="shared" si="54"/>
        <v>0</v>
      </c>
      <c r="O115" s="164">
        <f t="shared" si="54"/>
        <v>2169.88</v>
      </c>
      <c r="P115" s="87">
        <f t="shared" si="54"/>
        <v>0</v>
      </c>
      <c r="Q115" s="88">
        <f t="shared" si="54"/>
        <v>21.23076923076923</v>
      </c>
      <c r="R115" s="89">
        <f t="shared" si="54"/>
        <v>0</v>
      </c>
      <c r="S115" s="86">
        <f t="shared" si="54"/>
        <v>0</v>
      </c>
      <c r="T115" s="164">
        <f t="shared" si="54"/>
        <v>166.91384615384618</v>
      </c>
      <c r="U115" s="89">
        <f t="shared" si="54"/>
        <v>16.852050204608496</v>
      </c>
    </row>
    <row r="116" spans="1:21" x14ac:dyDescent="0.25">
      <c r="A116" s="78"/>
      <c r="B116" s="79"/>
      <c r="C116" s="79"/>
      <c r="D116" s="81"/>
      <c r="E116" s="82"/>
      <c r="F116" s="79"/>
      <c r="G116" s="165"/>
      <c r="H116" s="81"/>
      <c r="I116" s="80"/>
      <c r="J116" s="83"/>
      <c r="K116" s="80"/>
      <c r="L116" s="81"/>
      <c r="M116" s="82"/>
      <c r="N116" s="79"/>
      <c r="O116" s="165"/>
      <c r="P116" s="80"/>
      <c r="Q116" s="81"/>
      <c r="R116" s="82"/>
      <c r="S116" s="79"/>
      <c r="T116" s="165"/>
      <c r="U116" s="84"/>
    </row>
    <row r="117" spans="1:21" x14ac:dyDescent="0.25">
      <c r="A117" s="55" t="s">
        <v>59</v>
      </c>
      <c r="B117" s="47"/>
      <c r="C117" s="47"/>
      <c r="D117" s="49"/>
      <c r="E117" s="50"/>
      <c r="F117" s="47"/>
      <c r="G117" s="163"/>
      <c r="H117" s="49"/>
      <c r="I117" s="48"/>
      <c r="J117" s="51"/>
      <c r="K117" s="48"/>
      <c r="L117" s="49"/>
      <c r="M117" s="50"/>
      <c r="N117" s="47"/>
      <c r="O117" s="163"/>
      <c r="P117" s="48"/>
      <c r="Q117" s="49"/>
      <c r="R117" s="50"/>
      <c r="S117" s="47"/>
      <c r="T117" s="163"/>
      <c r="U117" s="54"/>
    </row>
    <row r="118" spans="1:21" ht="15.75" x14ac:dyDescent="0.3">
      <c r="A118" s="309" t="s">
        <v>97</v>
      </c>
      <c r="B118" s="47">
        <f>'DAY12'!H118</f>
        <v>0</v>
      </c>
      <c r="C118" s="47">
        <v>0</v>
      </c>
      <c r="D118" s="49">
        <v>0</v>
      </c>
      <c r="E118" s="50">
        <v>0</v>
      </c>
      <c r="F118" s="47">
        <v>0</v>
      </c>
      <c r="G118" s="163">
        <v>0</v>
      </c>
      <c r="H118" s="49">
        <f>+(Table115[[#This Row],[OPENING ]]+Table115[[#This Row],[RECEIPTS]]+Table115[[#This Row],[RETURNS]])-(Table115[[#This Row],[EXCHANGED]]+Table115[[#This Row],[SALES]]+Table115[[#This Row],[ISSUES]])</f>
        <v>0</v>
      </c>
      <c r="I118" s="48">
        <v>0</v>
      </c>
      <c r="J118" s="51">
        <f t="shared" si="0"/>
        <v>0</v>
      </c>
      <c r="K118" s="48">
        <f>+'DAY12'!K118+'DAY13'!C118</f>
        <v>0</v>
      </c>
      <c r="L118" s="49">
        <f>+'DAY12'!L118+'DAY13'!D118</f>
        <v>19.5</v>
      </c>
      <c r="M118" s="50">
        <f>+'DAY12'!M118+'DAY13'!E118</f>
        <v>0</v>
      </c>
      <c r="N118" s="47">
        <f>+'DAY12'!N118+'DAY13'!F118</f>
        <v>0</v>
      </c>
      <c r="O118" s="163">
        <f>+'DAY12'!O118+'DAY13'!G118</f>
        <v>0</v>
      </c>
      <c r="P118" s="48">
        <f>+K118/13</f>
        <v>0</v>
      </c>
      <c r="Q118" s="49">
        <f>+L118/13</f>
        <v>1.5</v>
      </c>
      <c r="R118" s="50">
        <f>+M118/13</f>
        <v>0</v>
      </c>
      <c r="S118" s="47">
        <f>+N118/13</f>
        <v>0</v>
      </c>
      <c r="T118" s="163">
        <f>+O118/13</f>
        <v>0</v>
      </c>
      <c r="U118" s="54">
        <f t="shared" si="1"/>
        <v>0</v>
      </c>
    </row>
    <row r="119" spans="1:21" x14ac:dyDescent="0.25">
      <c r="A119" s="53"/>
      <c r="B119" s="47">
        <f>'DAY12'!H119</f>
        <v>19.5</v>
      </c>
      <c r="C119" s="47">
        <v>0</v>
      </c>
      <c r="D119" s="49">
        <v>0</v>
      </c>
      <c r="E119" s="50">
        <v>0</v>
      </c>
      <c r="F119" s="47">
        <v>0</v>
      </c>
      <c r="G119" s="163">
        <v>0</v>
      </c>
      <c r="H119" s="49">
        <f>+(Table115[[#This Row],[OPENING ]]+Table115[[#This Row],[RECEIPTS]]+Table115[[#This Row],[RETURNS]])-(Table115[[#This Row],[EXCHANGED]]+Table115[[#This Row],[SALES]]+Table115[[#This Row],[ISSUES]])</f>
        <v>19.5</v>
      </c>
      <c r="I119" s="48">
        <v>0</v>
      </c>
      <c r="J119" s="51">
        <f t="shared" si="0"/>
        <v>-19.5</v>
      </c>
      <c r="K119" s="48">
        <f>+'DAY12'!K119+'DAY13'!C119</f>
        <v>0</v>
      </c>
      <c r="L119" s="49">
        <f>+'DAY12'!L119+'DAY13'!D119</f>
        <v>0</v>
      </c>
      <c r="M119" s="50">
        <f>+'DAY12'!M119+'DAY13'!E119</f>
        <v>0</v>
      </c>
      <c r="N119" s="47">
        <f>+'DAY12'!N119+'DAY13'!F119</f>
        <v>0</v>
      </c>
      <c r="O119" s="163">
        <f>+'DAY12'!O119+'DAY13'!G119</f>
        <v>0</v>
      </c>
      <c r="P119" s="48">
        <f t="shared" ref="P119:P134" si="55">+K119/13</f>
        <v>0</v>
      </c>
      <c r="Q119" s="49">
        <f t="shared" ref="Q119:Q134" si="56">+L119/13</f>
        <v>0</v>
      </c>
      <c r="R119" s="50">
        <f t="shared" ref="R119:R134" si="57">+M119/13</f>
        <v>0</v>
      </c>
      <c r="S119" s="47">
        <f t="shared" ref="S119:S134" si="58">+N119/13</f>
        <v>0</v>
      </c>
      <c r="T119" s="163">
        <f t="shared" ref="T119:T134" si="59">+O119/13</f>
        <v>0</v>
      </c>
      <c r="U119" s="54">
        <f t="shared" si="1"/>
        <v>0</v>
      </c>
    </row>
    <row r="120" spans="1:21" x14ac:dyDescent="0.25">
      <c r="A120" s="310" t="s">
        <v>130</v>
      </c>
      <c r="B120" s="47">
        <f>'DAY12'!H120</f>
        <v>5</v>
      </c>
      <c r="C120" s="47">
        <v>0</v>
      </c>
      <c r="D120" s="49">
        <v>0</v>
      </c>
      <c r="E120" s="50">
        <v>0</v>
      </c>
      <c r="F120" s="47">
        <v>0</v>
      </c>
      <c r="G120" s="163">
        <v>0</v>
      </c>
      <c r="H120" s="49">
        <f>+(Table115[[#This Row],[OPENING ]]+Table115[[#This Row],[RECEIPTS]]+Table115[[#This Row],[RETURNS]])-(Table115[[#This Row],[EXCHANGED]]+Table115[[#This Row],[SALES]]+Table115[[#This Row],[ISSUES]])</f>
        <v>5</v>
      </c>
      <c r="I120" s="48">
        <v>0</v>
      </c>
      <c r="J120" s="51">
        <f t="shared" si="0"/>
        <v>-5</v>
      </c>
      <c r="K120" s="48">
        <f>+'DAY12'!K120+'DAY13'!C120</f>
        <v>0</v>
      </c>
      <c r="L120" s="49">
        <f>+'DAY12'!L120+'DAY13'!D120</f>
        <v>0</v>
      </c>
      <c r="M120" s="50">
        <f>+'DAY12'!M120+'DAY13'!E120</f>
        <v>0</v>
      </c>
      <c r="N120" s="47">
        <f>+'DAY12'!N120+'DAY13'!F120</f>
        <v>0</v>
      </c>
      <c r="O120" s="163">
        <f>+'DAY12'!O120+'DAY13'!G120</f>
        <v>0</v>
      </c>
      <c r="P120" s="48">
        <f t="shared" si="55"/>
        <v>0</v>
      </c>
      <c r="Q120" s="49">
        <f t="shared" si="56"/>
        <v>0</v>
      </c>
      <c r="R120" s="50">
        <f t="shared" si="57"/>
        <v>0</v>
      </c>
      <c r="S120" s="47">
        <f t="shared" si="58"/>
        <v>0</v>
      </c>
      <c r="T120" s="163">
        <f t="shared" si="59"/>
        <v>0</v>
      </c>
      <c r="U120" s="54">
        <f t="shared" si="1"/>
        <v>0</v>
      </c>
    </row>
    <row r="121" spans="1:21" x14ac:dyDescent="0.25">
      <c r="A121" s="310" t="s">
        <v>67</v>
      </c>
      <c r="B121" s="47">
        <f>'DAY12'!H121</f>
        <v>0</v>
      </c>
      <c r="C121" s="47">
        <v>0</v>
      </c>
      <c r="D121" s="49">
        <v>0</v>
      </c>
      <c r="E121" s="50">
        <v>0</v>
      </c>
      <c r="F121" s="47">
        <v>0</v>
      </c>
      <c r="G121" s="163">
        <v>0</v>
      </c>
      <c r="H121" s="49">
        <f>+(Table115[[#This Row],[OPENING ]]+Table115[[#This Row],[RECEIPTS]]+Table115[[#This Row],[RETURNS]])-(Table115[[#This Row],[EXCHANGED]]+Table115[[#This Row],[SALES]]+Table115[[#This Row],[ISSUES]])</f>
        <v>0</v>
      </c>
      <c r="I121" s="48"/>
      <c r="J121" s="51">
        <f t="shared" si="0"/>
        <v>0</v>
      </c>
      <c r="K121" s="48">
        <f>+'DAY12'!K121+'DAY13'!C121</f>
        <v>0</v>
      </c>
      <c r="L121" s="49">
        <f>+'DAY12'!L121+'DAY13'!D121</f>
        <v>0</v>
      </c>
      <c r="M121" s="50">
        <f>+'DAY12'!M121+'DAY13'!E121</f>
        <v>0</v>
      </c>
      <c r="N121" s="47">
        <f>+'DAY12'!N121+'DAY13'!F121</f>
        <v>0</v>
      </c>
      <c r="O121" s="163">
        <f>+'DAY12'!O121+'DAY13'!G121</f>
        <v>0</v>
      </c>
      <c r="P121" s="48">
        <f t="shared" si="55"/>
        <v>0</v>
      </c>
      <c r="Q121" s="49">
        <f t="shared" si="56"/>
        <v>0</v>
      </c>
      <c r="R121" s="50">
        <f t="shared" si="57"/>
        <v>0</v>
      </c>
      <c r="S121" s="47">
        <f t="shared" si="58"/>
        <v>0</v>
      </c>
      <c r="T121" s="163">
        <f t="shared" si="59"/>
        <v>0</v>
      </c>
      <c r="U121" s="54">
        <f t="shared" si="1"/>
        <v>0</v>
      </c>
    </row>
    <row r="122" spans="1:21" x14ac:dyDescent="0.25">
      <c r="A122" s="310" t="s">
        <v>66</v>
      </c>
      <c r="B122" s="47">
        <f>'DAY12'!H122</f>
        <v>4</v>
      </c>
      <c r="C122" s="47">
        <v>0</v>
      </c>
      <c r="D122" s="49">
        <v>0</v>
      </c>
      <c r="E122" s="50">
        <v>0</v>
      </c>
      <c r="F122" s="47">
        <v>0</v>
      </c>
      <c r="G122" s="163">
        <v>0</v>
      </c>
      <c r="H122" s="49">
        <f>+(Table115[[#This Row],[OPENING ]]+Table115[[#This Row],[RECEIPTS]]+Table115[[#This Row],[RETURNS]])-(Table115[[#This Row],[EXCHANGED]]+Table115[[#This Row],[SALES]]+Table115[[#This Row],[ISSUES]])</f>
        <v>4</v>
      </c>
      <c r="I122" s="48"/>
      <c r="J122" s="51">
        <f t="shared" si="0"/>
        <v>-4</v>
      </c>
      <c r="K122" s="48">
        <f>+'DAY12'!K122+'DAY13'!C122</f>
        <v>0</v>
      </c>
      <c r="L122" s="49">
        <f>+'DAY12'!L122+'DAY13'!D122</f>
        <v>0</v>
      </c>
      <c r="M122" s="50">
        <f>+'DAY12'!M122+'DAY13'!E122</f>
        <v>0</v>
      </c>
      <c r="N122" s="47">
        <f>+'DAY12'!N122+'DAY13'!F122</f>
        <v>0</v>
      </c>
      <c r="O122" s="163">
        <f>+'DAY12'!O122+'DAY13'!G122</f>
        <v>0</v>
      </c>
      <c r="P122" s="48">
        <f t="shared" si="55"/>
        <v>0</v>
      </c>
      <c r="Q122" s="49">
        <f t="shared" si="56"/>
        <v>0</v>
      </c>
      <c r="R122" s="50">
        <f t="shared" si="57"/>
        <v>0</v>
      </c>
      <c r="S122" s="47">
        <f t="shared" si="58"/>
        <v>0</v>
      </c>
      <c r="T122" s="163">
        <f t="shared" si="59"/>
        <v>0</v>
      </c>
      <c r="U122" s="54">
        <f t="shared" si="1"/>
        <v>0</v>
      </c>
    </row>
    <row r="123" spans="1:21" x14ac:dyDescent="0.25">
      <c r="A123" s="310" t="s">
        <v>68</v>
      </c>
      <c r="B123" s="47">
        <f>'DAY12'!H123</f>
        <v>106</v>
      </c>
      <c r="C123" s="47">
        <v>0</v>
      </c>
      <c r="D123" s="49">
        <v>0</v>
      </c>
      <c r="E123" s="50">
        <v>0</v>
      </c>
      <c r="F123" s="47">
        <v>0</v>
      </c>
      <c r="G123" s="163">
        <v>0</v>
      </c>
      <c r="H123" s="49">
        <f>+(Table115[[#This Row],[OPENING ]]+Table115[[#This Row],[RECEIPTS]]+Table115[[#This Row],[RETURNS]])-(Table115[[#This Row],[EXCHANGED]]+Table115[[#This Row],[SALES]]+Table115[[#This Row],[ISSUES]])</f>
        <v>106</v>
      </c>
      <c r="I123" s="48"/>
      <c r="J123" s="51">
        <f t="shared" si="0"/>
        <v>-106</v>
      </c>
      <c r="K123" s="48">
        <f>+'DAY12'!K123+'DAY13'!C123</f>
        <v>0</v>
      </c>
      <c r="L123" s="49">
        <f>+'DAY12'!L123+'DAY13'!D123</f>
        <v>0</v>
      </c>
      <c r="M123" s="50">
        <f>+'DAY12'!M123+'DAY13'!E123</f>
        <v>0</v>
      </c>
      <c r="N123" s="47">
        <f>+'DAY12'!N123+'DAY13'!F123</f>
        <v>0</v>
      </c>
      <c r="O123" s="163">
        <f>+'DAY12'!O123+'DAY13'!G123</f>
        <v>0</v>
      </c>
      <c r="P123" s="48">
        <f t="shared" si="55"/>
        <v>0</v>
      </c>
      <c r="Q123" s="49">
        <f t="shared" si="56"/>
        <v>0</v>
      </c>
      <c r="R123" s="50">
        <f t="shared" si="57"/>
        <v>0</v>
      </c>
      <c r="S123" s="47">
        <f t="shared" si="58"/>
        <v>0</v>
      </c>
      <c r="T123" s="163">
        <f t="shared" si="59"/>
        <v>0</v>
      </c>
      <c r="U123" s="54">
        <f t="shared" si="1"/>
        <v>0</v>
      </c>
    </row>
    <row r="124" spans="1:21" x14ac:dyDescent="0.25">
      <c r="A124" s="310" t="s">
        <v>69</v>
      </c>
      <c r="B124" s="47">
        <f>'DAY12'!H124</f>
        <v>5</v>
      </c>
      <c r="C124" s="47">
        <v>0</v>
      </c>
      <c r="D124" s="49">
        <v>0</v>
      </c>
      <c r="E124" s="50">
        <v>0</v>
      </c>
      <c r="F124" s="47">
        <v>0</v>
      </c>
      <c r="G124" s="163">
        <v>0</v>
      </c>
      <c r="H124" s="49">
        <f>+(Table115[[#This Row],[OPENING ]]+Table115[[#This Row],[RECEIPTS]]+Table115[[#This Row],[RETURNS]])-(Table115[[#This Row],[EXCHANGED]]+Table115[[#This Row],[SALES]]+Table115[[#This Row],[ISSUES]])</f>
        <v>5</v>
      </c>
      <c r="I124" s="48"/>
      <c r="J124" s="51">
        <f t="shared" si="0"/>
        <v>-5</v>
      </c>
      <c r="K124" s="48">
        <f>+'DAY12'!K124+'DAY13'!C124</f>
        <v>0</v>
      </c>
      <c r="L124" s="49">
        <f>+'DAY12'!L124+'DAY13'!D124</f>
        <v>0</v>
      </c>
      <c r="M124" s="50">
        <f>+'DAY12'!M124+'DAY13'!E124</f>
        <v>0</v>
      </c>
      <c r="N124" s="47">
        <f>+'DAY12'!N124+'DAY13'!F124</f>
        <v>0</v>
      </c>
      <c r="O124" s="163">
        <f>+'DAY12'!O124+'DAY13'!G124</f>
        <v>0</v>
      </c>
      <c r="P124" s="48">
        <f t="shared" si="55"/>
        <v>0</v>
      </c>
      <c r="Q124" s="49">
        <f t="shared" si="56"/>
        <v>0</v>
      </c>
      <c r="R124" s="50">
        <f t="shared" si="57"/>
        <v>0</v>
      </c>
      <c r="S124" s="47">
        <f t="shared" si="58"/>
        <v>0</v>
      </c>
      <c r="T124" s="163">
        <f t="shared" si="59"/>
        <v>0</v>
      </c>
      <c r="U124" s="54">
        <f t="shared" ref="U124:U134" si="60">IFERROR(+H124/(P124+Q124+R124+S124+T124),0)</f>
        <v>0</v>
      </c>
    </row>
    <row r="125" spans="1:21" x14ac:dyDescent="0.25">
      <c r="A125" s="310" t="s">
        <v>70</v>
      </c>
      <c r="B125" s="47">
        <f>'DAY12'!H125</f>
        <v>0</v>
      </c>
      <c r="C125" s="47">
        <v>0</v>
      </c>
      <c r="D125" s="49">
        <v>0</v>
      </c>
      <c r="E125" s="50">
        <v>0</v>
      </c>
      <c r="F125" s="47">
        <v>0</v>
      </c>
      <c r="G125" s="163">
        <v>0</v>
      </c>
      <c r="H125" s="49">
        <f>+(Table115[[#This Row],[OPENING ]]+Table115[[#This Row],[RECEIPTS]]+Table115[[#This Row],[RETURNS]])-(Table115[[#This Row],[EXCHANGED]]+Table115[[#This Row],[SALES]]+Table115[[#This Row],[ISSUES]])</f>
        <v>0</v>
      </c>
      <c r="I125" s="48"/>
      <c r="J125" s="51">
        <f t="shared" si="0"/>
        <v>0</v>
      </c>
      <c r="K125" s="48">
        <f>+'DAY12'!K125+'DAY13'!C125</f>
        <v>0</v>
      </c>
      <c r="L125" s="49">
        <f>+'DAY12'!L125+'DAY13'!D125</f>
        <v>0</v>
      </c>
      <c r="M125" s="50">
        <f>+'DAY12'!M125+'DAY13'!E125</f>
        <v>0</v>
      </c>
      <c r="N125" s="47">
        <f>+'DAY12'!N125+'DAY13'!F125</f>
        <v>0</v>
      </c>
      <c r="O125" s="163">
        <f>+'DAY12'!O125+'DAY13'!G125</f>
        <v>0</v>
      </c>
      <c r="P125" s="48">
        <f t="shared" si="55"/>
        <v>0</v>
      </c>
      <c r="Q125" s="49">
        <f t="shared" si="56"/>
        <v>0</v>
      </c>
      <c r="R125" s="50">
        <f t="shared" si="57"/>
        <v>0</v>
      </c>
      <c r="S125" s="47">
        <f t="shared" si="58"/>
        <v>0</v>
      </c>
      <c r="T125" s="163">
        <f t="shared" si="59"/>
        <v>0</v>
      </c>
      <c r="U125" s="54">
        <f t="shared" si="60"/>
        <v>0</v>
      </c>
    </row>
    <row r="126" spans="1:21" x14ac:dyDescent="0.25">
      <c r="A126" s="310" t="s">
        <v>33</v>
      </c>
      <c r="B126" s="47">
        <f>'DAY12'!H126</f>
        <v>0</v>
      </c>
      <c r="C126" s="47">
        <v>0</v>
      </c>
      <c r="D126" s="49">
        <v>0</v>
      </c>
      <c r="E126" s="50">
        <v>0</v>
      </c>
      <c r="F126" s="47">
        <v>0</v>
      </c>
      <c r="G126" s="163">
        <v>0</v>
      </c>
      <c r="H126" s="49">
        <f>+(Table115[[#This Row],[OPENING ]]+Table115[[#This Row],[RECEIPTS]]+Table115[[#This Row],[RETURNS]])-(Table115[[#This Row],[EXCHANGED]]+Table115[[#This Row],[SALES]]+Table115[[#This Row],[ISSUES]])</f>
        <v>0</v>
      </c>
      <c r="I126" s="48"/>
      <c r="J126" s="51">
        <f t="shared" si="0"/>
        <v>0</v>
      </c>
      <c r="K126" s="48">
        <f>+'DAY12'!K126+'DAY13'!C126</f>
        <v>0</v>
      </c>
      <c r="L126" s="49">
        <f>+'DAY12'!L126+'DAY13'!D126</f>
        <v>0</v>
      </c>
      <c r="M126" s="50">
        <f>+'DAY12'!M126+'DAY13'!E126</f>
        <v>0</v>
      </c>
      <c r="N126" s="47">
        <f>+'DAY12'!N126+'DAY13'!F126</f>
        <v>0</v>
      </c>
      <c r="O126" s="163">
        <f>+'DAY12'!O126+'DAY13'!G126</f>
        <v>0</v>
      </c>
      <c r="P126" s="48">
        <f t="shared" si="55"/>
        <v>0</v>
      </c>
      <c r="Q126" s="49">
        <f t="shared" si="56"/>
        <v>0</v>
      </c>
      <c r="R126" s="50">
        <f t="shared" si="57"/>
        <v>0</v>
      </c>
      <c r="S126" s="47">
        <f t="shared" si="58"/>
        <v>0</v>
      </c>
      <c r="T126" s="163">
        <f t="shared" si="59"/>
        <v>0</v>
      </c>
      <c r="U126" s="54">
        <f t="shared" si="60"/>
        <v>0</v>
      </c>
    </row>
    <row r="127" spans="1:21" x14ac:dyDescent="0.25">
      <c r="A127" s="310" t="s">
        <v>96</v>
      </c>
      <c r="B127" s="47">
        <f>'DAY12'!H127</f>
        <v>14.1</v>
      </c>
      <c r="C127" s="47">
        <v>0</v>
      </c>
      <c r="D127" s="49">
        <v>0</v>
      </c>
      <c r="E127" s="50">
        <v>0</v>
      </c>
      <c r="F127" s="47">
        <v>0</v>
      </c>
      <c r="G127" s="163">
        <v>0</v>
      </c>
      <c r="H127" s="49">
        <f>+(Table115[[#This Row],[OPENING ]]+Table115[[#This Row],[RECEIPTS]]+Table115[[#This Row],[RETURNS]])-(Table115[[#This Row],[EXCHANGED]]+Table115[[#This Row],[SALES]]+Table115[[#This Row],[ISSUES]])</f>
        <v>14.1</v>
      </c>
      <c r="I127" s="48"/>
      <c r="J127" s="51">
        <f t="shared" si="0"/>
        <v>-14.1</v>
      </c>
      <c r="K127" s="48">
        <f>+'DAY12'!K127+'DAY13'!C127</f>
        <v>0</v>
      </c>
      <c r="L127" s="49">
        <f>+'DAY12'!L127+'DAY13'!D127</f>
        <v>0</v>
      </c>
      <c r="M127" s="50">
        <f>+'DAY12'!M127+'DAY13'!E127</f>
        <v>0</v>
      </c>
      <c r="N127" s="47">
        <f>+'DAY12'!N127+'DAY13'!F127</f>
        <v>0</v>
      </c>
      <c r="O127" s="163">
        <f>+'DAY12'!O127+'DAY13'!G127</f>
        <v>0</v>
      </c>
      <c r="P127" s="48">
        <f t="shared" si="55"/>
        <v>0</v>
      </c>
      <c r="Q127" s="49">
        <f t="shared" si="56"/>
        <v>0</v>
      </c>
      <c r="R127" s="50">
        <f t="shared" si="57"/>
        <v>0</v>
      </c>
      <c r="S127" s="47">
        <f t="shared" si="58"/>
        <v>0</v>
      </c>
      <c r="T127" s="163">
        <f t="shared" si="59"/>
        <v>0</v>
      </c>
      <c r="U127" s="54">
        <f t="shared" si="60"/>
        <v>0</v>
      </c>
    </row>
    <row r="128" spans="1:21" x14ac:dyDescent="0.25">
      <c r="A128" s="310" t="s">
        <v>118</v>
      </c>
      <c r="B128" s="47">
        <f>'DAY12'!H128</f>
        <v>20</v>
      </c>
      <c r="C128" s="47">
        <v>0</v>
      </c>
      <c r="D128" s="49">
        <v>0</v>
      </c>
      <c r="E128" s="50">
        <v>0</v>
      </c>
      <c r="F128" s="47">
        <v>0</v>
      </c>
      <c r="G128" s="163">
        <v>0</v>
      </c>
      <c r="H128" s="49">
        <f>+(Table115[[#This Row],[OPENING ]]+Table115[[#This Row],[RECEIPTS]]+Table115[[#This Row],[RETURNS]])-(Table115[[#This Row],[EXCHANGED]]+Table115[[#This Row],[SALES]]+Table115[[#This Row],[ISSUES]])</f>
        <v>20</v>
      </c>
      <c r="I128" s="48"/>
      <c r="J128" s="51">
        <f t="shared" si="0"/>
        <v>-20</v>
      </c>
      <c r="K128" s="48">
        <f>+'DAY12'!K128+'DAY13'!C128</f>
        <v>0</v>
      </c>
      <c r="L128" s="49">
        <f>+'DAY12'!L128+'DAY13'!D128</f>
        <v>0</v>
      </c>
      <c r="M128" s="50">
        <f>+'DAY12'!M128+'DAY13'!E128</f>
        <v>0</v>
      </c>
      <c r="N128" s="47">
        <f>+'DAY12'!N128+'DAY13'!F128</f>
        <v>0</v>
      </c>
      <c r="O128" s="163">
        <f>+'DAY12'!O128+'DAY13'!G128</f>
        <v>0</v>
      </c>
      <c r="P128" s="48">
        <f t="shared" si="55"/>
        <v>0</v>
      </c>
      <c r="Q128" s="49">
        <f t="shared" si="56"/>
        <v>0</v>
      </c>
      <c r="R128" s="50">
        <f t="shared" si="57"/>
        <v>0</v>
      </c>
      <c r="S128" s="47">
        <f t="shared" si="58"/>
        <v>0</v>
      </c>
      <c r="T128" s="163">
        <f t="shared" si="59"/>
        <v>0</v>
      </c>
      <c r="U128" s="54">
        <f t="shared" si="60"/>
        <v>0</v>
      </c>
    </row>
    <row r="129" spans="1:21" x14ac:dyDescent="0.25">
      <c r="A129" s="310" t="s">
        <v>119</v>
      </c>
      <c r="B129" s="47">
        <f>'DAY12'!H129</f>
        <v>0</v>
      </c>
      <c r="C129" s="47">
        <v>0</v>
      </c>
      <c r="D129" s="49">
        <v>0</v>
      </c>
      <c r="E129" s="50">
        <v>0</v>
      </c>
      <c r="F129" s="47">
        <v>0</v>
      </c>
      <c r="G129" s="163">
        <v>0</v>
      </c>
      <c r="H129" s="49">
        <f>+(Table115[[#This Row],[OPENING ]]+Table115[[#This Row],[RECEIPTS]]+Table115[[#This Row],[RETURNS]])-(Table115[[#This Row],[EXCHANGED]]+Table115[[#This Row],[SALES]]+Table115[[#This Row],[ISSUES]])</f>
        <v>0</v>
      </c>
      <c r="I129" s="48"/>
      <c r="J129" s="51">
        <f t="shared" si="0"/>
        <v>0</v>
      </c>
      <c r="K129" s="48">
        <f>+'DAY12'!K129+'DAY13'!C129</f>
        <v>0</v>
      </c>
      <c r="L129" s="49">
        <f>+'DAY12'!L129+'DAY13'!D129</f>
        <v>0</v>
      </c>
      <c r="M129" s="50">
        <f>+'DAY12'!M129+'DAY13'!E129</f>
        <v>0</v>
      </c>
      <c r="N129" s="47">
        <f>+'DAY12'!N129+'DAY13'!F129</f>
        <v>0</v>
      </c>
      <c r="O129" s="163">
        <f>+'DAY12'!O129+'DAY13'!G129</f>
        <v>0</v>
      </c>
      <c r="P129" s="48">
        <f t="shared" si="55"/>
        <v>0</v>
      </c>
      <c r="Q129" s="49">
        <f t="shared" si="56"/>
        <v>0</v>
      </c>
      <c r="R129" s="50">
        <f t="shared" si="57"/>
        <v>0</v>
      </c>
      <c r="S129" s="47">
        <f t="shared" si="58"/>
        <v>0</v>
      </c>
      <c r="T129" s="163">
        <f t="shared" si="59"/>
        <v>0</v>
      </c>
      <c r="U129" s="54">
        <f t="shared" si="60"/>
        <v>0</v>
      </c>
    </row>
    <row r="130" spans="1:21" x14ac:dyDescent="0.25">
      <c r="A130" s="310"/>
      <c r="B130" s="47">
        <f>'DAY12'!H130</f>
        <v>20</v>
      </c>
      <c r="C130" s="47">
        <v>0</v>
      </c>
      <c r="D130" s="49">
        <v>0</v>
      </c>
      <c r="E130" s="50">
        <v>0</v>
      </c>
      <c r="F130" s="47">
        <v>0</v>
      </c>
      <c r="G130" s="163">
        <v>0</v>
      </c>
      <c r="H130" s="49">
        <f>+(Table115[[#This Row],[OPENING ]]+Table115[[#This Row],[RECEIPTS]]+Table115[[#This Row],[RETURNS]])-(Table115[[#This Row],[EXCHANGED]]+Table115[[#This Row],[SALES]]+Table115[[#This Row],[ISSUES]])</f>
        <v>20</v>
      </c>
      <c r="I130" s="48"/>
      <c r="J130" s="51">
        <f t="shared" si="0"/>
        <v>-20</v>
      </c>
      <c r="K130" s="48">
        <f>+'DAY12'!K130+'DAY13'!C130</f>
        <v>0</v>
      </c>
      <c r="L130" s="49">
        <f>+'DAY12'!L130+'DAY13'!D130</f>
        <v>0</v>
      </c>
      <c r="M130" s="50">
        <f>+'DAY12'!M130+'DAY13'!E130</f>
        <v>0</v>
      </c>
      <c r="N130" s="47">
        <f>+'DAY12'!N130+'DAY13'!F130</f>
        <v>0</v>
      </c>
      <c r="O130" s="163">
        <f>+'DAY12'!O130+'DAY13'!G130</f>
        <v>0</v>
      </c>
      <c r="P130" s="48">
        <f t="shared" si="55"/>
        <v>0</v>
      </c>
      <c r="Q130" s="49">
        <f t="shared" si="56"/>
        <v>0</v>
      </c>
      <c r="R130" s="50">
        <f t="shared" si="57"/>
        <v>0</v>
      </c>
      <c r="S130" s="47">
        <f t="shared" si="58"/>
        <v>0</v>
      </c>
      <c r="T130" s="163">
        <f t="shared" si="59"/>
        <v>0</v>
      </c>
      <c r="U130" s="54">
        <f t="shared" si="60"/>
        <v>0</v>
      </c>
    </row>
    <row r="131" spans="1:21" x14ac:dyDescent="0.25">
      <c r="A131" s="310"/>
      <c r="B131" s="47">
        <f>'DAY12'!H131</f>
        <v>0</v>
      </c>
      <c r="C131" s="47">
        <v>0</v>
      </c>
      <c r="D131" s="49">
        <v>0</v>
      </c>
      <c r="E131" s="50">
        <v>0</v>
      </c>
      <c r="F131" s="47">
        <v>0</v>
      </c>
      <c r="G131" s="163">
        <v>0</v>
      </c>
      <c r="H131" s="49">
        <f>+(Table115[[#This Row],[OPENING ]]+Table115[[#This Row],[RECEIPTS]]+Table115[[#This Row],[RETURNS]])-(Table115[[#This Row],[EXCHANGED]]+Table115[[#This Row],[SALES]]+Table115[[#This Row],[ISSUES]])</f>
        <v>0</v>
      </c>
      <c r="I131" s="48"/>
      <c r="J131" s="51">
        <f t="shared" si="0"/>
        <v>0</v>
      </c>
      <c r="K131" s="48">
        <f>+'DAY12'!K131+'DAY13'!C131</f>
        <v>0</v>
      </c>
      <c r="L131" s="49">
        <f>+'DAY12'!L131+'DAY13'!D131</f>
        <v>0</v>
      </c>
      <c r="M131" s="50">
        <f>+'DAY12'!M131+'DAY13'!E131</f>
        <v>0</v>
      </c>
      <c r="N131" s="47">
        <f>+'DAY12'!N131+'DAY13'!F131</f>
        <v>0</v>
      </c>
      <c r="O131" s="163">
        <f>+'DAY12'!O131+'DAY13'!G131</f>
        <v>0</v>
      </c>
      <c r="P131" s="48">
        <f t="shared" si="55"/>
        <v>0</v>
      </c>
      <c r="Q131" s="49">
        <f t="shared" si="56"/>
        <v>0</v>
      </c>
      <c r="R131" s="50">
        <f t="shared" si="57"/>
        <v>0</v>
      </c>
      <c r="S131" s="47">
        <f t="shared" si="58"/>
        <v>0</v>
      </c>
      <c r="T131" s="163">
        <f t="shared" si="59"/>
        <v>0</v>
      </c>
      <c r="U131" s="54">
        <f t="shared" si="60"/>
        <v>0</v>
      </c>
    </row>
    <row r="132" spans="1:21" x14ac:dyDescent="0.25">
      <c r="A132" s="310"/>
      <c r="B132" s="47">
        <f>'DAY12'!H132</f>
        <v>0</v>
      </c>
      <c r="C132" s="47">
        <v>0</v>
      </c>
      <c r="D132" s="49">
        <v>0</v>
      </c>
      <c r="E132" s="50">
        <v>0</v>
      </c>
      <c r="F132" s="47">
        <v>0</v>
      </c>
      <c r="G132" s="163">
        <v>0</v>
      </c>
      <c r="H132" s="49">
        <f>+(Table115[[#This Row],[OPENING ]]+Table115[[#This Row],[RECEIPTS]]+Table115[[#This Row],[RETURNS]])-(Table115[[#This Row],[EXCHANGED]]+Table115[[#This Row],[SALES]]+Table115[[#This Row],[ISSUES]])</f>
        <v>0</v>
      </c>
      <c r="I132" s="48"/>
      <c r="J132" s="51">
        <f t="shared" ref="J132:J134" si="61">+I132-H132</f>
        <v>0</v>
      </c>
      <c r="K132" s="48">
        <f>+'DAY12'!K132+'DAY13'!C132</f>
        <v>0</v>
      </c>
      <c r="L132" s="49">
        <f>+'DAY12'!L132+'DAY13'!D132</f>
        <v>0</v>
      </c>
      <c r="M132" s="50">
        <f>+'DAY12'!M132+'DAY13'!E132</f>
        <v>0</v>
      </c>
      <c r="N132" s="47">
        <f>+'DAY12'!N132+'DAY13'!F132</f>
        <v>0</v>
      </c>
      <c r="O132" s="163">
        <f>+'DAY12'!O132+'DAY13'!G132</f>
        <v>0</v>
      </c>
      <c r="P132" s="48">
        <f t="shared" si="55"/>
        <v>0</v>
      </c>
      <c r="Q132" s="49">
        <f t="shared" si="56"/>
        <v>0</v>
      </c>
      <c r="R132" s="50">
        <f t="shared" si="57"/>
        <v>0</v>
      </c>
      <c r="S132" s="47">
        <f t="shared" si="58"/>
        <v>0</v>
      </c>
      <c r="T132" s="163">
        <f t="shared" si="59"/>
        <v>0</v>
      </c>
      <c r="U132" s="54">
        <f t="shared" si="60"/>
        <v>0</v>
      </c>
    </row>
    <row r="133" spans="1:21" x14ac:dyDescent="0.25">
      <c r="A133" s="53"/>
      <c r="B133" s="47">
        <f>'DAY12'!H133</f>
        <v>0</v>
      </c>
      <c r="C133" s="47">
        <v>0</v>
      </c>
      <c r="D133" s="49">
        <v>0</v>
      </c>
      <c r="E133" s="50">
        <v>0</v>
      </c>
      <c r="F133" s="47">
        <v>0</v>
      </c>
      <c r="G133" s="163">
        <v>0</v>
      </c>
      <c r="H133" s="49">
        <f>+(Table115[[#This Row],[OPENING ]]+Table115[[#This Row],[RECEIPTS]]+Table115[[#This Row],[RETURNS]])-(Table115[[#This Row],[EXCHANGED]]+Table115[[#This Row],[SALES]]+Table115[[#This Row],[ISSUES]])</f>
        <v>0</v>
      </c>
      <c r="I133" s="48"/>
      <c r="J133" s="51">
        <f>+I133-H133</f>
        <v>0</v>
      </c>
      <c r="K133" s="48">
        <f>+'DAY12'!K133+'DAY13'!C133</f>
        <v>0</v>
      </c>
      <c r="L133" s="49">
        <f>+'DAY12'!L133+'DAY13'!D133</f>
        <v>0</v>
      </c>
      <c r="M133" s="50">
        <f>+'DAY12'!M133+'DAY13'!E133</f>
        <v>0</v>
      </c>
      <c r="N133" s="47">
        <f>+'DAY12'!N133+'DAY13'!F133</f>
        <v>0</v>
      </c>
      <c r="O133" s="163">
        <f>+'DAY12'!O133+'DAY13'!G133</f>
        <v>0</v>
      </c>
      <c r="P133" s="48">
        <f t="shared" si="55"/>
        <v>0</v>
      </c>
      <c r="Q133" s="49">
        <f t="shared" si="56"/>
        <v>0</v>
      </c>
      <c r="R133" s="50">
        <f t="shared" si="57"/>
        <v>0</v>
      </c>
      <c r="S133" s="47">
        <f t="shared" si="58"/>
        <v>0</v>
      </c>
      <c r="T133" s="163">
        <f t="shared" si="59"/>
        <v>0</v>
      </c>
      <c r="U133" s="54">
        <f t="shared" si="60"/>
        <v>0</v>
      </c>
    </row>
    <row r="134" spans="1:21" ht="16.5" x14ac:dyDescent="0.3">
      <c r="A134" s="327" t="s">
        <v>98</v>
      </c>
      <c r="B134" s="47">
        <f>'DAY12'!H134</f>
        <v>0</v>
      </c>
      <c r="C134" s="47">
        <v>0</v>
      </c>
      <c r="D134" s="49">
        <v>0</v>
      </c>
      <c r="E134" s="50">
        <v>0</v>
      </c>
      <c r="F134" s="47">
        <v>0</v>
      </c>
      <c r="G134" s="163">
        <v>0</v>
      </c>
      <c r="H134" s="49">
        <f>+(Table115[[#This Row],[OPENING ]]+Table115[[#This Row],[RECEIPTS]]+Table115[[#This Row],[RETURNS]])-(Table115[[#This Row],[EXCHANGED]]+Table115[[#This Row],[SALES]]+Table115[[#This Row],[ISSUES]])</f>
        <v>0</v>
      </c>
      <c r="I134" s="73"/>
      <c r="J134" s="76">
        <f t="shared" si="61"/>
        <v>0</v>
      </c>
      <c r="K134" s="48">
        <f>+'DAY12'!K134+'DAY13'!C134</f>
        <v>0</v>
      </c>
      <c r="L134" s="49">
        <f>+'DAY12'!L134+'DAY13'!D134</f>
        <v>0</v>
      </c>
      <c r="M134" s="50">
        <f>+'DAY12'!M134+'DAY13'!E134</f>
        <v>0</v>
      </c>
      <c r="N134" s="47">
        <f>+'DAY12'!N134+'DAY13'!F134</f>
        <v>0</v>
      </c>
      <c r="O134" s="163">
        <f>+'DAY12'!O134+'DAY13'!G134</f>
        <v>1559.5</v>
      </c>
      <c r="P134" s="48">
        <f t="shared" si="55"/>
        <v>0</v>
      </c>
      <c r="Q134" s="49">
        <f t="shared" si="56"/>
        <v>0</v>
      </c>
      <c r="R134" s="50">
        <f t="shared" si="57"/>
        <v>0</v>
      </c>
      <c r="S134" s="47">
        <f t="shared" si="58"/>
        <v>0</v>
      </c>
      <c r="T134" s="163">
        <f t="shared" si="59"/>
        <v>119.96153846153847</v>
      </c>
      <c r="U134" s="92">
        <f t="shared" si="60"/>
        <v>0</v>
      </c>
    </row>
    <row r="135" spans="1:21" x14ac:dyDescent="0.25">
      <c r="A135" s="308" t="s">
        <v>127</v>
      </c>
      <c r="B135" s="47">
        <f>'DAY12'!H135</f>
        <v>42.2</v>
      </c>
      <c r="C135" s="47">
        <v>0</v>
      </c>
      <c r="D135" s="49">
        <v>0</v>
      </c>
      <c r="E135" s="50">
        <v>0</v>
      </c>
      <c r="F135" s="47">
        <v>0</v>
      </c>
      <c r="G135" s="163">
        <v>0</v>
      </c>
      <c r="H135" s="49">
        <f>+(Table115[[#This Row],[OPENING ]]+Table115[[#This Row],[RECEIPTS]]+Table115[[#This Row],[RETURNS]])-(Table115[[#This Row],[EXCHANGED]]+Table115[[#This Row],[SALES]]+Table115[[#This Row],[ISSUES]])</f>
        <v>42.2</v>
      </c>
      <c r="I135" s="73"/>
      <c r="J135" s="76">
        <f t="shared" ref="J135:J156" si="62">+I135-H135</f>
        <v>-42.2</v>
      </c>
      <c r="K135" s="48">
        <f>+'DAY12'!K135+'DAY13'!C135</f>
        <v>0</v>
      </c>
      <c r="L135" s="49">
        <f>+'DAY12'!L135+'DAY13'!D135</f>
        <v>138</v>
      </c>
      <c r="M135" s="50">
        <f>+'DAY12'!M135+'DAY13'!E135</f>
        <v>0</v>
      </c>
      <c r="N135" s="47">
        <f>+'DAY12'!N135+'DAY13'!F135</f>
        <v>0</v>
      </c>
      <c r="O135" s="163">
        <f>+'DAY12'!O135+'DAY13'!G135</f>
        <v>2410.94</v>
      </c>
      <c r="P135" s="48">
        <f t="shared" ref="P135:P156" si="63">+K135/13</f>
        <v>0</v>
      </c>
      <c r="Q135" s="49">
        <f t="shared" ref="Q135:Q156" si="64">+L135/13</f>
        <v>10.615384615384615</v>
      </c>
      <c r="R135" s="50">
        <f t="shared" ref="R135:R156" si="65">+M135/13</f>
        <v>0</v>
      </c>
      <c r="S135" s="47">
        <f t="shared" ref="S135:S156" si="66">+N135/13</f>
        <v>0</v>
      </c>
      <c r="T135" s="163">
        <f t="shared" ref="T135:T156" si="67">+O135/13</f>
        <v>185.45692307692309</v>
      </c>
      <c r="U135" s="92">
        <f t="shared" ref="U135:U156" si="68">IFERROR(+H135/(P135+Q135+R135+S135+T135),0)</f>
        <v>0.21522672169607759</v>
      </c>
    </row>
    <row r="136" spans="1:21" x14ac:dyDescent="0.25">
      <c r="A136" s="308" t="s">
        <v>128</v>
      </c>
      <c r="B136" s="47">
        <f>'DAY12'!H136</f>
        <v>220.5</v>
      </c>
      <c r="C136" s="47">
        <v>0</v>
      </c>
      <c r="D136" s="49">
        <v>0</v>
      </c>
      <c r="E136" s="50">
        <v>0</v>
      </c>
      <c r="F136" s="47">
        <v>0</v>
      </c>
      <c r="G136" s="163">
        <v>0</v>
      </c>
      <c r="H136" s="49">
        <f>+(Table115[[#This Row],[OPENING ]]+Table115[[#This Row],[RECEIPTS]]+Table115[[#This Row],[RETURNS]])-(Table115[[#This Row],[EXCHANGED]]+Table115[[#This Row],[SALES]]+Table115[[#This Row],[ISSUES]])</f>
        <v>220.5</v>
      </c>
      <c r="I136" s="73"/>
      <c r="J136" s="76">
        <f t="shared" si="62"/>
        <v>-220.5</v>
      </c>
      <c r="K136" s="48">
        <f>+'DAY12'!K136+'DAY13'!C136</f>
        <v>0</v>
      </c>
      <c r="L136" s="49">
        <f>+'DAY12'!L136+'DAY13'!D136</f>
        <v>0</v>
      </c>
      <c r="M136" s="50">
        <f>+'DAY12'!M136+'DAY13'!E136</f>
        <v>0</v>
      </c>
      <c r="N136" s="47">
        <f>+'DAY12'!N136+'DAY13'!F136</f>
        <v>0</v>
      </c>
      <c r="O136" s="163">
        <f>+'DAY12'!O136+'DAY13'!G136</f>
        <v>0</v>
      </c>
      <c r="P136" s="48">
        <f t="shared" si="63"/>
        <v>0</v>
      </c>
      <c r="Q136" s="49">
        <f t="shared" si="64"/>
        <v>0</v>
      </c>
      <c r="R136" s="50">
        <f t="shared" si="65"/>
        <v>0</v>
      </c>
      <c r="S136" s="47">
        <f t="shared" si="66"/>
        <v>0</v>
      </c>
      <c r="T136" s="163">
        <f t="shared" si="67"/>
        <v>0</v>
      </c>
      <c r="U136" s="92">
        <f t="shared" si="68"/>
        <v>0</v>
      </c>
    </row>
    <row r="137" spans="1:21" x14ac:dyDescent="0.25">
      <c r="A137" s="308" t="s">
        <v>126</v>
      </c>
      <c r="B137" s="47">
        <f>'DAY12'!H137</f>
        <v>63.2</v>
      </c>
      <c r="C137" s="47">
        <v>0</v>
      </c>
      <c r="D137" s="49">
        <v>0</v>
      </c>
      <c r="E137" s="50">
        <v>0</v>
      </c>
      <c r="F137" s="47">
        <v>0</v>
      </c>
      <c r="G137" s="163">
        <v>0</v>
      </c>
      <c r="H137" s="49">
        <f>+(Table115[[#This Row],[OPENING ]]+Table115[[#This Row],[RECEIPTS]]+Table115[[#This Row],[RETURNS]])-(Table115[[#This Row],[EXCHANGED]]+Table115[[#This Row],[SALES]]+Table115[[#This Row],[ISSUES]])</f>
        <v>63.2</v>
      </c>
      <c r="I137" s="73"/>
      <c r="J137" s="76">
        <f t="shared" si="62"/>
        <v>-63.2</v>
      </c>
      <c r="K137" s="48">
        <f>+'DAY12'!K137+'DAY13'!C137</f>
        <v>0</v>
      </c>
      <c r="L137" s="49">
        <f>+'DAY12'!L137+'DAY13'!D137</f>
        <v>0</v>
      </c>
      <c r="M137" s="50">
        <f>+'DAY12'!M137+'DAY13'!E137</f>
        <v>0</v>
      </c>
      <c r="N137" s="47">
        <f>+'DAY12'!N137+'DAY13'!F137</f>
        <v>0</v>
      </c>
      <c r="O137" s="163">
        <f>+'DAY12'!O137+'DAY13'!G137</f>
        <v>0</v>
      </c>
      <c r="P137" s="48">
        <f t="shared" si="63"/>
        <v>0</v>
      </c>
      <c r="Q137" s="49">
        <f t="shared" si="64"/>
        <v>0</v>
      </c>
      <c r="R137" s="50">
        <f t="shared" si="65"/>
        <v>0</v>
      </c>
      <c r="S137" s="47">
        <f t="shared" si="66"/>
        <v>0</v>
      </c>
      <c r="T137" s="163">
        <f t="shared" si="67"/>
        <v>0</v>
      </c>
      <c r="U137" s="92">
        <f t="shared" si="68"/>
        <v>0</v>
      </c>
    </row>
    <row r="138" spans="1:21" x14ac:dyDescent="0.25">
      <c r="A138" s="308"/>
      <c r="B138" s="47">
        <f>'DAY12'!H138</f>
        <v>17.5</v>
      </c>
      <c r="C138" s="47">
        <v>0</v>
      </c>
      <c r="D138" s="49">
        <v>0</v>
      </c>
      <c r="E138" s="50">
        <v>0</v>
      </c>
      <c r="F138" s="47">
        <v>0</v>
      </c>
      <c r="G138" s="163">
        <v>0</v>
      </c>
      <c r="H138" s="49">
        <f>+(Table115[[#This Row],[OPENING ]]+Table115[[#This Row],[RECEIPTS]]+Table115[[#This Row],[RETURNS]])-(Table115[[#This Row],[EXCHANGED]]+Table115[[#This Row],[SALES]]+Table115[[#This Row],[ISSUES]])</f>
        <v>17.5</v>
      </c>
      <c r="I138" s="73"/>
      <c r="J138" s="76">
        <f t="shared" si="62"/>
        <v>-17.5</v>
      </c>
      <c r="K138" s="48">
        <f>+'DAY12'!K138+'DAY13'!C138</f>
        <v>0</v>
      </c>
      <c r="L138" s="49">
        <f>+'DAY12'!L138+'DAY13'!D138</f>
        <v>0</v>
      </c>
      <c r="M138" s="50">
        <f>+'DAY12'!M138+'DAY13'!E138</f>
        <v>0</v>
      </c>
      <c r="N138" s="47">
        <f>+'DAY12'!N138+'DAY13'!F138</f>
        <v>0</v>
      </c>
      <c r="O138" s="163">
        <f>+'DAY12'!O138+'DAY13'!G138</f>
        <v>0</v>
      </c>
      <c r="P138" s="48">
        <f t="shared" si="63"/>
        <v>0</v>
      </c>
      <c r="Q138" s="49">
        <f t="shared" si="64"/>
        <v>0</v>
      </c>
      <c r="R138" s="50">
        <f t="shared" si="65"/>
        <v>0</v>
      </c>
      <c r="S138" s="47">
        <f t="shared" si="66"/>
        <v>0</v>
      </c>
      <c r="T138" s="163">
        <f t="shared" si="67"/>
        <v>0</v>
      </c>
      <c r="U138" s="92">
        <f t="shared" si="68"/>
        <v>0</v>
      </c>
    </row>
    <row r="139" spans="1:21" x14ac:dyDescent="0.25">
      <c r="A139" s="308"/>
      <c r="B139" s="47">
        <f>'DAY12'!H139</f>
        <v>14.7</v>
      </c>
      <c r="C139" s="47">
        <v>0</v>
      </c>
      <c r="D139" s="49">
        <v>0</v>
      </c>
      <c r="E139" s="50">
        <v>0</v>
      </c>
      <c r="F139" s="47">
        <v>0</v>
      </c>
      <c r="G139" s="163">
        <v>0</v>
      </c>
      <c r="H139" s="49">
        <f>+(Table115[[#This Row],[OPENING ]]+Table115[[#This Row],[RECEIPTS]]+Table115[[#This Row],[RETURNS]])-(Table115[[#This Row],[EXCHANGED]]+Table115[[#This Row],[SALES]]+Table115[[#This Row],[ISSUES]])</f>
        <v>14.7</v>
      </c>
      <c r="I139" s="73"/>
      <c r="J139" s="76">
        <f t="shared" si="62"/>
        <v>-14.7</v>
      </c>
      <c r="K139" s="48">
        <f>+'DAY12'!K139+'DAY13'!C139</f>
        <v>0</v>
      </c>
      <c r="L139" s="49">
        <f>+'DAY12'!L139+'DAY13'!D139</f>
        <v>0</v>
      </c>
      <c r="M139" s="50">
        <f>+'DAY12'!M139+'DAY13'!E139</f>
        <v>0</v>
      </c>
      <c r="N139" s="47">
        <f>+'DAY12'!N139+'DAY13'!F139</f>
        <v>0</v>
      </c>
      <c r="O139" s="163">
        <f>+'DAY12'!O139+'DAY13'!G139</f>
        <v>0</v>
      </c>
      <c r="P139" s="48">
        <f t="shared" si="63"/>
        <v>0</v>
      </c>
      <c r="Q139" s="49">
        <f t="shared" si="64"/>
        <v>0</v>
      </c>
      <c r="R139" s="50">
        <f t="shared" si="65"/>
        <v>0</v>
      </c>
      <c r="S139" s="47">
        <f t="shared" si="66"/>
        <v>0</v>
      </c>
      <c r="T139" s="163">
        <f t="shared" si="67"/>
        <v>0</v>
      </c>
      <c r="U139" s="92">
        <f t="shared" si="68"/>
        <v>0</v>
      </c>
    </row>
    <row r="140" spans="1:21" x14ac:dyDescent="0.25">
      <c r="A140" s="308"/>
      <c r="B140" s="47">
        <f>'DAY12'!H140</f>
        <v>0</v>
      </c>
      <c r="C140" s="47">
        <v>0</v>
      </c>
      <c r="D140" s="49">
        <v>0</v>
      </c>
      <c r="E140" s="50">
        <v>0</v>
      </c>
      <c r="F140" s="47">
        <v>0</v>
      </c>
      <c r="G140" s="163">
        <v>0</v>
      </c>
      <c r="H140" s="49">
        <f>+(Table115[[#This Row],[OPENING ]]+Table115[[#This Row],[RECEIPTS]]+Table115[[#This Row],[RETURNS]])-(Table115[[#This Row],[EXCHANGED]]+Table115[[#This Row],[SALES]]+Table115[[#This Row],[ISSUES]])</f>
        <v>0</v>
      </c>
      <c r="I140" s="73"/>
      <c r="J140" s="76">
        <f t="shared" si="62"/>
        <v>0</v>
      </c>
      <c r="K140" s="48">
        <f>+'DAY12'!K140+'DAY13'!C140</f>
        <v>0</v>
      </c>
      <c r="L140" s="49">
        <f>+'DAY12'!L140+'DAY13'!D140</f>
        <v>0</v>
      </c>
      <c r="M140" s="50">
        <f>+'DAY12'!M140+'DAY13'!E140</f>
        <v>0</v>
      </c>
      <c r="N140" s="47">
        <f>+'DAY12'!N140+'DAY13'!F140</f>
        <v>0</v>
      </c>
      <c r="O140" s="163">
        <f>+'DAY12'!O140+'DAY13'!G140</f>
        <v>0</v>
      </c>
      <c r="P140" s="48">
        <f t="shared" si="63"/>
        <v>0</v>
      </c>
      <c r="Q140" s="49">
        <f t="shared" si="64"/>
        <v>0</v>
      </c>
      <c r="R140" s="50">
        <f t="shared" si="65"/>
        <v>0</v>
      </c>
      <c r="S140" s="47">
        <f t="shared" si="66"/>
        <v>0</v>
      </c>
      <c r="T140" s="163">
        <f t="shared" si="67"/>
        <v>0</v>
      </c>
      <c r="U140" s="92">
        <f t="shared" si="68"/>
        <v>0</v>
      </c>
    </row>
    <row r="141" spans="1:21" x14ac:dyDescent="0.25">
      <c r="A141" s="308"/>
      <c r="B141" s="47">
        <f>'DAY12'!H141</f>
        <v>115.5</v>
      </c>
      <c r="C141" s="47">
        <v>0</v>
      </c>
      <c r="D141" s="49">
        <v>0</v>
      </c>
      <c r="E141" s="50">
        <v>0</v>
      </c>
      <c r="F141" s="47">
        <v>0</v>
      </c>
      <c r="G141" s="163">
        <v>0</v>
      </c>
      <c r="H141" s="49">
        <f>+(Table115[[#This Row],[OPENING ]]+Table115[[#This Row],[RECEIPTS]]+Table115[[#This Row],[RETURNS]])-(Table115[[#This Row],[EXCHANGED]]+Table115[[#This Row],[SALES]]+Table115[[#This Row],[ISSUES]])</f>
        <v>115.5</v>
      </c>
      <c r="I141" s="73"/>
      <c r="J141" s="76">
        <f t="shared" si="62"/>
        <v>-115.5</v>
      </c>
      <c r="K141" s="48">
        <f>+'DAY12'!K141+'DAY13'!C141</f>
        <v>0</v>
      </c>
      <c r="L141" s="49">
        <f>+'DAY12'!L141+'DAY13'!D141</f>
        <v>0</v>
      </c>
      <c r="M141" s="50">
        <f>+'DAY12'!M141+'DAY13'!E141</f>
        <v>0</v>
      </c>
      <c r="N141" s="47">
        <f>+'DAY12'!N141+'DAY13'!F141</f>
        <v>0</v>
      </c>
      <c r="O141" s="163">
        <f>+'DAY12'!O141+'DAY13'!G141</f>
        <v>0</v>
      </c>
      <c r="P141" s="48">
        <f t="shared" si="63"/>
        <v>0</v>
      </c>
      <c r="Q141" s="49">
        <f t="shared" si="64"/>
        <v>0</v>
      </c>
      <c r="R141" s="50">
        <f t="shared" si="65"/>
        <v>0</v>
      </c>
      <c r="S141" s="47">
        <f t="shared" si="66"/>
        <v>0</v>
      </c>
      <c r="T141" s="163">
        <f t="shared" si="67"/>
        <v>0</v>
      </c>
      <c r="U141" s="92">
        <f t="shared" si="68"/>
        <v>0</v>
      </c>
    </row>
    <row r="142" spans="1:21" x14ac:dyDescent="0.25">
      <c r="A142" s="308"/>
      <c r="B142" s="47">
        <f>'DAY12'!H142</f>
        <v>81.5</v>
      </c>
      <c r="C142" s="47">
        <v>0</v>
      </c>
      <c r="D142" s="49">
        <v>0</v>
      </c>
      <c r="E142" s="50">
        <v>0</v>
      </c>
      <c r="F142" s="47">
        <v>0</v>
      </c>
      <c r="G142" s="163">
        <v>0</v>
      </c>
      <c r="H142" s="49">
        <f>+(Table115[[#This Row],[OPENING ]]+Table115[[#This Row],[RECEIPTS]]+Table115[[#This Row],[RETURNS]])-(Table115[[#This Row],[EXCHANGED]]+Table115[[#This Row],[SALES]]+Table115[[#This Row],[ISSUES]])</f>
        <v>81.5</v>
      </c>
      <c r="I142" s="73"/>
      <c r="J142" s="76">
        <f t="shared" si="62"/>
        <v>-81.5</v>
      </c>
      <c r="K142" s="48">
        <f>+'DAY12'!K142+'DAY13'!C142</f>
        <v>0</v>
      </c>
      <c r="L142" s="49">
        <f>+'DAY12'!L142+'DAY13'!D142</f>
        <v>15.2</v>
      </c>
      <c r="M142" s="50">
        <f>+'DAY12'!M142+'DAY13'!E142</f>
        <v>0</v>
      </c>
      <c r="N142" s="47">
        <f>+'DAY12'!N142+'DAY13'!F142</f>
        <v>0</v>
      </c>
      <c r="O142" s="163">
        <f>+'DAY12'!O142+'DAY13'!G142</f>
        <v>0</v>
      </c>
      <c r="P142" s="48">
        <f t="shared" si="63"/>
        <v>0</v>
      </c>
      <c r="Q142" s="49">
        <f t="shared" si="64"/>
        <v>1.1692307692307691</v>
      </c>
      <c r="R142" s="50">
        <f t="shared" si="65"/>
        <v>0</v>
      </c>
      <c r="S142" s="47">
        <f t="shared" si="66"/>
        <v>0</v>
      </c>
      <c r="T142" s="163">
        <f t="shared" si="67"/>
        <v>0</v>
      </c>
      <c r="U142" s="92">
        <f t="shared" si="68"/>
        <v>69.703947368421069</v>
      </c>
    </row>
    <row r="143" spans="1:21" x14ac:dyDescent="0.25">
      <c r="A143" s="308"/>
      <c r="B143" s="47">
        <f>'DAY12'!H143</f>
        <v>15.2</v>
      </c>
      <c r="C143" s="47">
        <v>0</v>
      </c>
      <c r="D143" s="49">
        <v>0</v>
      </c>
      <c r="E143" s="50">
        <v>0</v>
      </c>
      <c r="F143" s="47">
        <v>0</v>
      </c>
      <c r="G143" s="163">
        <v>0</v>
      </c>
      <c r="H143" s="49">
        <f>+(Table115[[#This Row],[OPENING ]]+Table115[[#This Row],[RECEIPTS]]+Table115[[#This Row],[RETURNS]])-(Table115[[#This Row],[EXCHANGED]]+Table115[[#This Row],[SALES]]+Table115[[#This Row],[ISSUES]])</f>
        <v>15.2</v>
      </c>
      <c r="I143" s="73"/>
      <c r="J143" s="76">
        <f t="shared" si="62"/>
        <v>-15.2</v>
      </c>
      <c r="K143" s="48">
        <f>+'DAY12'!K143+'DAY13'!C143</f>
        <v>0</v>
      </c>
      <c r="L143" s="49">
        <f>+'DAY12'!L143+'DAY13'!D143</f>
        <v>0</v>
      </c>
      <c r="M143" s="50">
        <f>+'DAY12'!M143+'DAY13'!E143</f>
        <v>0</v>
      </c>
      <c r="N143" s="47">
        <f>+'DAY12'!N143+'DAY13'!F143</f>
        <v>0</v>
      </c>
      <c r="O143" s="163">
        <f>+'DAY12'!O143+'DAY13'!G143</f>
        <v>0</v>
      </c>
      <c r="P143" s="48">
        <f t="shared" si="63"/>
        <v>0</v>
      </c>
      <c r="Q143" s="49">
        <f t="shared" si="64"/>
        <v>0</v>
      </c>
      <c r="R143" s="50">
        <f t="shared" si="65"/>
        <v>0</v>
      </c>
      <c r="S143" s="47">
        <f t="shared" si="66"/>
        <v>0</v>
      </c>
      <c r="T143" s="163">
        <f t="shared" si="67"/>
        <v>0</v>
      </c>
      <c r="U143" s="92">
        <f t="shared" si="68"/>
        <v>0</v>
      </c>
    </row>
    <row r="144" spans="1:21" x14ac:dyDescent="0.25">
      <c r="A144" s="308" t="s">
        <v>113</v>
      </c>
      <c r="B144" s="47">
        <f>'DAY12'!H144</f>
        <v>0</v>
      </c>
      <c r="C144" s="47">
        <v>0</v>
      </c>
      <c r="D144" s="49">
        <v>0</v>
      </c>
      <c r="E144" s="50">
        <v>0</v>
      </c>
      <c r="F144" s="47">
        <v>0</v>
      </c>
      <c r="G144" s="163">
        <v>0</v>
      </c>
      <c r="H144" s="49">
        <f>+(Table115[[#This Row],[OPENING ]]+Table115[[#This Row],[RECEIPTS]]+Table115[[#This Row],[RETURNS]])-(Table115[[#This Row],[EXCHANGED]]+Table115[[#This Row],[SALES]]+Table115[[#This Row],[ISSUES]])</f>
        <v>0</v>
      </c>
      <c r="I144" s="73"/>
      <c r="J144" s="76">
        <f t="shared" si="62"/>
        <v>0</v>
      </c>
      <c r="K144" s="48">
        <f>+'DAY12'!K144+'DAY13'!C144</f>
        <v>0</v>
      </c>
      <c r="L144" s="49">
        <f>+'DAY12'!L144+'DAY13'!D144</f>
        <v>0</v>
      </c>
      <c r="M144" s="50">
        <f>+'DAY12'!M144+'DAY13'!E144</f>
        <v>0</v>
      </c>
      <c r="N144" s="47">
        <f>+'DAY12'!N144+'DAY13'!F144</f>
        <v>0</v>
      </c>
      <c r="O144" s="163">
        <f>+'DAY12'!O144+'DAY13'!G144</f>
        <v>0</v>
      </c>
      <c r="P144" s="48">
        <f t="shared" si="63"/>
        <v>0</v>
      </c>
      <c r="Q144" s="49">
        <f t="shared" si="64"/>
        <v>0</v>
      </c>
      <c r="R144" s="50">
        <f t="shared" si="65"/>
        <v>0</v>
      </c>
      <c r="S144" s="47">
        <f t="shared" si="66"/>
        <v>0</v>
      </c>
      <c r="T144" s="163">
        <f t="shared" si="67"/>
        <v>0</v>
      </c>
      <c r="U144" s="92">
        <f t="shared" si="68"/>
        <v>0</v>
      </c>
    </row>
    <row r="145" spans="1:21" x14ac:dyDescent="0.25">
      <c r="A145" s="308"/>
      <c r="B145" s="47">
        <f>'DAY12'!H145</f>
        <v>0</v>
      </c>
      <c r="C145" s="47">
        <v>0</v>
      </c>
      <c r="D145" s="49">
        <v>0</v>
      </c>
      <c r="E145" s="50">
        <v>0</v>
      </c>
      <c r="F145" s="47">
        <v>0</v>
      </c>
      <c r="G145" s="163">
        <v>0</v>
      </c>
      <c r="H145" s="49">
        <f>+(Table115[[#This Row],[OPENING ]]+Table115[[#This Row],[RECEIPTS]]+Table115[[#This Row],[RETURNS]])-(Table115[[#This Row],[EXCHANGED]]+Table115[[#This Row],[SALES]]+Table115[[#This Row],[ISSUES]])</f>
        <v>0</v>
      </c>
      <c r="I145" s="73"/>
      <c r="J145" s="76">
        <f t="shared" si="62"/>
        <v>0</v>
      </c>
      <c r="K145" s="48">
        <f>+'DAY12'!K145+'DAY13'!C145</f>
        <v>0</v>
      </c>
      <c r="L145" s="49">
        <f>+'DAY12'!L145+'DAY13'!D145</f>
        <v>0</v>
      </c>
      <c r="M145" s="50">
        <f>+'DAY12'!M145+'DAY13'!E145</f>
        <v>0</v>
      </c>
      <c r="N145" s="47">
        <f>+'DAY12'!N145+'DAY13'!F145</f>
        <v>0</v>
      </c>
      <c r="O145" s="163">
        <f>+'DAY12'!O145+'DAY13'!G145</f>
        <v>0</v>
      </c>
      <c r="P145" s="48">
        <f t="shared" si="63"/>
        <v>0</v>
      </c>
      <c r="Q145" s="49">
        <f t="shared" si="64"/>
        <v>0</v>
      </c>
      <c r="R145" s="50">
        <f t="shared" si="65"/>
        <v>0</v>
      </c>
      <c r="S145" s="47">
        <f t="shared" si="66"/>
        <v>0</v>
      </c>
      <c r="T145" s="163">
        <f t="shared" si="67"/>
        <v>0</v>
      </c>
      <c r="U145" s="92">
        <f t="shared" si="68"/>
        <v>0</v>
      </c>
    </row>
    <row r="146" spans="1:21" x14ac:dyDescent="0.25">
      <c r="A146" s="308"/>
      <c r="B146" s="47">
        <f>'DAY12'!H146</f>
        <v>0</v>
      </c>
      <c r="C146" s="47">
        <v>0</v>
      </c>
      <c r="D146" s="49">
        <v>0</v>
      </c>
      <c r="E146" s="50">
        <v>0</v>
      </c>
      <c r="F146" s="47">
        <v>0</v>
      </c>
      <c r="G146" s="163">
        <v>0</v>
      </c>
      <c r="H146" s="49">
        <f>+(Table115[[#This Row],[OPENING ]]+Table115[[#This Row],[RECEIPTS]]+Table115[[#This Row],[RETURNS]])-(Table115[[#This Row],[EXCHANGED]]+Table115[[#This Row],[SALES]]+Table115[[#This Row],[ISSUES]])</f>
        <v>0</v>
      </c>
      <c r="I146" s="73"/>
      <c r="J146" s="76">
        <f t="shared" si="62"/>
        <v>0</v>
      </c>
      <c r="K146" s="48">
        <f>+'DAY12'!K146+'DAY13'!C146</f>
        <v>0</v>
      </c>
      <c r="L146" s="49">
        <f>+'DAY12'!L146+'DAY13'!D146</f>
        <v>0</v>
      </c>
      <c r="M146" s="50">
        <f>+'DAY12'!M146+'DAY13'!E146</f>
        <v>0</v>
      </c>
      <c r="N146" s="47">
        <f>+'DAY12'!N146+'DAY13'!F146</f>
        <v>0</v>
      </c>
      <c r="O146" s="163">
        <f>+'DAY12'!O146+'DAY13'!G146</f>
        <v>0</v>
      </c>
      <c r="P146" s="48">
        <f t="shared" si="63"/>
        <v>0</v>
      </c>
      <c r="Q146" s="49">
        <f t="shared" si="64"/>
        <v>0</v>
      </c>
      <c r="R146" s="50">
        <f t="shared" si="65"/>
        <v>0</v>
      </c>
      <c r="S146" s="47">
        <f t="shared" si="66"/>
        <v>0</v>
      </c>
      <c r="T146" s="163">
        <f t="shared" si="67"/>
        <v>0</v>
      </c>
      <c r="U146" s="92">
        <f t="shared" si="68"/>
        <v>0</v>
      </c>
    </row>
    <row r="147" spans="1:21" x14ac:dyDescent="0.25">
      <c r="A147" s="308"/>
      <c r="B147" s="47">
        <f>'DAY12'!H147</f>
        <v>0</v>
      </c>
      <c r="C147" s="47">
        <v>0</v>
      </c>
      <c r="D147" s="49">
        <v>0</v>
      </c>
      <c r="E147" s="50">
        <v>0</v>
      </c>
      <c r="F147" s="47">
        <v>0</v>
      </c>
      <c r="G147" s="163">
        <v>0</v>
      </c>
      <c r="H147" s="49">
        <f>+(Table115[[#This Row],[OPENING ]]+Table115[[#This Row],[RECEIPTS]]+Table115[[#This Row],[RETURNS]])-(Table115[[#This Row],[EXCHANGED]]+Table115[[#This Row],[SALES]]+Table115[[#This Row],[ISSUES]])</f>
        <v>0</v>
      </c>
      <c r="I147" s="73"/>
      <c r="J147" s="76">
        <f t="shared" si="62"/>
        <v>0</v>
      </c>
      <c r="K147" s="48">
        <f>+'DAY12'!K147+'DAY13'!C147</f>
        <v>0</v>
      </c>
      <c r="L147" s="49">
        <f>+'DAY12'!L147+'DAY13'!D147</f>
        <v>0</v>
      </c>
      <c r="M147" s="50">
        <f>+'DAY12'!M147+'DAY13'!E147</f>
        <v>0</v>
      </c>
      <c r="N147" s="47">
        <f>+'DAY12'!N147+'DAY13'!F147</f>
        <v>0</v>
      </c>
      <c r="O147" s="163">
        <f>+'DAY12'!O147+'DAY13'!G147</f>
        <v>0</v>
      </c>
      <c r="P147" s="48">
        <f t="shared" si="63"/>
        <v>0</v>
      </c>
      <c r="Q147" s="49">
        <f t="shared" si="64"/>
        <v>0</v>
      </c>
      <c r="R147" s="50">
        <f t="shared" si="65"/>
        <v>0</v>
      </c>
      <c r="S147" s="47">
        <f t="shared" si="66"/>
        <v>0</v>
      </c>
      <c r="T147" s="163">
        <f t="shared" si="67"/>
        <v>0</v>
      </c>
      <c r="U147" s="92">
        <f t="shared" si="68"/>
        <v>0</v>
      </c>
    </row>
    <row r="148" spans="1:21" x14ac:dyDescent="0.25">
      <c r="A148" s="308"/>
      <c r="B148" s="47">
        <f>'DAY12'!H148</f>
        <v>49</v>
      </c>
      <c r="C148" s="47">
        <v>0</v>
      </c>
      <c r="D148" s="49">
        <v>0</v>
      </c>
      <c r="E148" s="50">
        <v>0</v>
      </c>
      <c r="F148" s="47">
        <v>0</v>
      </c>
      <c r="G148" s="163">
        <v>0</v>
      </c>
      <c r="H148" s="49">
        <f>+(Table115[[#This Row],[OPENING ]]+Table115[[#This Row],[RECEIPTS]]+Table115[[#This Row],[RETURNS]])-(Table115[[#This Row],[EXCHANGED]]+Table115[[#This Row],[SALES]]+Table115[[#This Row],[ISSUES]])</f>
        <v>49</v>
      </c>
      <c r="I148" s="73"/>
      <c r="J148" s="76">
        <f t="shared" si="62"/>
        <v>-49</v>
      </c>
      <c r="K148" s="48">
        <f>+'DAY12'!K148+'DAY13'!C148</f>
        <v>0</v>
      </c>
      <c r="L148" s="49">
        <f>+'DAY12'!L148+'DAY13'!D148</f>
        <v>0</v>
      </c>
      <c r="M148" s="50">
        <f>+'DAY12'!M148+'DAY13'!E148</f>
        <v>0</v>
      </c>
      <c r="N148" s="47">
        <f>+'DAY12'!N148+'DAY13'!F148</f>
        <v>0</v>
      </c>
      <c r="O148" s="163">
        <f>+'DAY12'!O148+'DAY13'!G148</f>
        <v>0</v>
      </c>
      <c r="P148" s="48">
        <f t="shared" si="63"/>
        <v>0</v>
      </c>
      <c r="Q148" s="49">
        <f t="shared" si="64"/>
        <v>0</v>
      </c>
      <c r="R148" s="50">
        <f t="shared" si="65"/>
        <v>0</v>
      </c>
      <c r="S148" s="47">
        <f t="shared" si="66"/>
        <v>0</v>
      </c>
      <c r="T148" s="163">
        <f t="shared" si="67"/>
        <v>0</v>
      </c>
      <c r="U148" s="92">
        <f t="shared" si="68"/>
        <v>0</v>
      </c>
    </row>
    <row r="149" spans="1:21" x14ac:dyDescent="0.25">
      <c r="A149" s="308"/>
      <c r="B149" s="47">
        <f>'DAY12'!H149</f>
        <v>132</v>
      </c>
      <c r="C149" s="47">
        <v>0</v>
      </c>
      <c r="D149" s="49">
        <v>0</v>
      </c>
      <c r="E149" s="50">
        <v>0</v>
      </c>
      <c r="F149" s="47">
        <v>0</v>
      </c>
      <c r="G149" s="163">
        <v>0</v>
      </c>
      <c r="H149" s="49">
        <f>+(Table115[[#This Row],[OPENING ]]+Table115[[#This Row],[RECEIPTS]]+Table115[[#This Row],[RETURNS]])-(Table115[[#This Row],[EXCHANGED]]+Table115[[#This Row],[SALES]]+Table115[[#This Row],[ISSUES]])</f>
        <v>132</v>
      </c>
      <c r="I149" s="73"/>
      <c r="J149" s="76">
        <f t="shared" si="62"/>
        <v>-132</v>
      </c>
      <c r="K149" s="48">
        <f>+'DAY12'!K149+'DAY13'!C149</f>
        <v>0</v>
      </c>
      <c r="L149" s="49">
        <f>+'DAY12'!L149+'DAY13'!D149</f>
        <v>0</v>
      </c>
      <c r="M149" s="50">
        <f>+'DAY12'!M149+'DAY13'!E149</f>
        <v>0</v>
      </c>
      <c r="N149" s="47">
        <f>+'DAY12'!N149+'DAY13'!F149</f>
        <v>0</v>
      </c>
      <c r="O149" s="163">
        <f>+'DAY12'!O149+'DAY13'!G149</f>
        <v>0</v>
      </c>
      <c r="P149" s="48">
        <f t="shared" si="63"/>
        <v>0</v>
      </c>
      <c r="Q149" s="49">
        <f t="shared" si="64"/>
        <v>0</v>
      </c>
      <c r="R149" s="50">
        <f t="shared" si="65"/>
        <v>0</v>
      </c>
      <c r="S149" s="47">
        <f t="shared" si="66"/>
        <v>0</v>
      </c>
      <c r="T149" s="163">
        <f t="shared" si="67"/>
        <v>0</v>
      </c>
      <c r="U149" s="92">
        <f t="shared" si="68"/>
        <v>0</v>
      </c>
    </row>
    <row r="150" spans="1:21" x14ac:dyDescent="0.25">
      <c r="A150" s="308"/>
      <c r="B150" s="47">
        <f>'DAY12'!H150</f>
        <v>0</v>
      </c>
      <c r="C150" s="47">
        <v>0</v>
      </c>
      <c r="D150" s="49">
        <v>0</v>
      </c>
      <c r="E150" s="50">
        <v>0</v>
      </c>
      <c r="F150" s="47">
        <v>0</v>
      </c>
      <c r="G150" s="163">
        <v>0</v>
      </c>
      <c r="H150" s="49">
        <f>+(Table115[[#This Row],[OPENING ]]+Table115[[#This Row],[RECEIPTS]]+Table115[[#This Row],[RETURNS]])-(Table115[[#This Row],[EXCHANGED]]+Table115[[#This Row],[SALES]]+Table115[[#This Row],[ISSUES]])</f>
        <v>0</v>
      </c>
      <c r="I150" s="73"/>
      <c r="J150" s="76">
        <f t="shared" si="62"/>
        <v>0</v>
      </c>
      <c r="K150" s="48">
        <f>+'DAY12'!K150+'DAY13'!C150</f>
        <v>0</v>
      </c>
      <c r="L150" s="49">
        <f>+'DAY12'!L150+'DAY13'!D150</f>
        <v>0</v>
      </c>
      <c r="M150" s="50">
        <f>+'DAY12'!M150+'DAY13'!E150</f>
        <v>0</v>
      </c>
      <c r="N150" s="47">
        <f>+'DAY12'!N150+'DAY13'!F150</f>
        <v>0</v>
      </c>
      <c r="O150" s="163">
        <f>+'DAY12'!O150+'DAY13'!G150</f>
        <v>0</v>
      </c>
      <c r="P150" s="48">
        <f t="shared" si="63"/>
        <v>0</v>
      </c>
      <c r="Q150" s="49">
        <f t="shared" si="64"/>
        <v>0</v>
      </c>
      <c r="R150" s="50">
        <f t="shared" si="65"/>
        <v>0</v>
      </c>
      <c r="S150" s="47">
        <f t="shared" si="66"/>
        <v>0</v>
      </c>
      <c r="T150" s="163">
        <f t="shared" si="67"/>
        <v>0</v>
      </c>
      <c r="U150" s="92">
        <f t="shared" si="68"/>
        <v>0</v>
      </c>
    </row>
    <row r="151" spans="1:21" x14ac:dyDescent="0.25">
      <c r="A151" s="308"/>
      <c r="B151" s="47">
        <f>'DAY12'!H151</f>
        <v>46</v>
      </c>
      <c r="C151" s="47">
        <v>0</v>
      </c>
      <c r="D151" s="49">
        <v>0</v>
      </c>
      <c r="E151" s="50">
        <v>0</v>
      </c>
      <c r="F151" s="47">
        <v>0</v>
      </c>
      <c r="G151" s="163">
        <v>0</v>
      </c>
      <c r="H151" s="49">
        <f>+(Table115[[#This Row],[OPENING ]]+Table115[[#This Row],[RECEIPTS]]+Table115[[#This Row],[RETURNS]])-(Table115[[#This Row],[EXCHANGED]]+Table115[[#This Row],[SALES]]+Table115[[#This Row],[ISSUES]])</f>
        <v>46</v>
      </c>
      <c r="I151" s="73"/>
      <c r="J151" s="76">
        <f t="shared" si="62"/>
        <v>-46</v>
      </c>
      <c r="K151" s="48">
        <f>+'DAY12'!K151+'DAY13'!C151</f>
        <v>0</v>
      </c>
      <c r="L151" s="49">
        <f>+'DAY12'!L151+'DAY13'!D151</f>
        <v>0</v>
      </c>
      <c r="M151" s="50">
        <f>+'DAY12'!M151+'DAY13'!E151</f>
        <v>0</v>
      </c>
      <c r="N151" s="47">
        <f>+'DAY12'!N151+'DAY13'!F151</f>
        <v>0</v>
      </c>
      <c r="O151" s="163">
        <f>+'DAY12'!O151+'DAY13'!G151</f>
        <v>0</v>
      </c>
      <c r="P151" s="48">
        <f t="shared" si="63"/>
        <v>0</v>
      </c>
      <c r="Q151" s="49">
        <f t="shared" si="64"/>
        <v>0</v>
      </c>
      <c r="R151" s="50">
        <f t="shared" si="65"/>
        <v>0</v>
      </c>
      <c r="S151" s="47">
        <f t="shared" si="66"/>
        <v>0</v>
      </c>
      <c r="T151" s="163">
        <f t="shared" si="67"/>
        <v>0</v>
      </c>
      <c r="U151" s="92">
        <f t="shared" si="68"/>
        <v>0</v>
      </c>
    </row>
    <row r="152" spans="1:21" x14ac:dyDescent="0.25">
      <c r="A152" s="308"/>
      <c r="B152" s="47">
        <f>'DAY12'!H152</f>
        <v>0</v>
      </c>
      <c r="C152" s="47">
        <v>0</v>
      </c>
      <c r="D152" s="49">
        <v>0</v>
      </c>
      <c r="E152" s="50">
        <v>0</v>
      </c>
      <c r="F152" s="47">
        <v>0</v>
      </c>
      <c r="G152" s="163">
        <v>0</v>
      </c>
      <c r="H152" s="49">
        <f>+(Table115[[#This Row],[OPENING ]]+Table115[[#This Row],[RECEIPTS]]+Table115[[#This Row],[RETURNS]])-(Table115[[#This Row],[EXCHANGED]]+Table115[[#This Row],[SALES]]+Table115[[#This Row],[ISSUES]])</f>
        <v>0</v>
      </c>
      <c r="I152" s="73"/>
      <c r="J152" s="76">
        <f t="shared" si="62"/>
        <v>0</v>
      </c>
      <c r="K152" s="48">
        <f>+'DAY12'!K152+'DAY13'!C152</f>
        <v>0</v>
      </c>
      <c r="L152" s="49">
        <f>+'DAY12'!L152+'DAY13'!D152</f>
        <v>0</v>
      </c>
      <c r="M152" s="50">
        <f>+'DAY12'!M152+'DAY13'!E152</f>
        <v>0</v>
      </c>
      <c r="N152" s="47">
        <f>+'DAY12'!N152+'DAY13'!F152</f>
        <v>0</v>
      </c>
      <c r="O152" s="163">
        <f>+'DAY12'!O152+'DAY13'!G152</f>
        <v>0</v>
      </c>
      <c r="P152" s="48">
        <f t="shared" si="63"/>
        <v>0</v>
      </c>
      <c r="Q152" s="49">
        <f t="shared" si="64"/>
        <v>0</v>
      </c>
      <c r="R152" s="50">
        <f t="shared" si="65"/>
        <v>0</v>
      </c>
      <c r="S152" s="47">
        <f t="shared" si="66"/>
        <v>0</v>
      </c>
      <c r="T152" s="163">
        <f t="shared" si="67"/>
        <v>0</v>
      </c>
      <c r="U152" s="92">
        <f t="shared" si="68"/>
        <v>0</v>
      </c>
    </row>
    <row r="153" spans="1:21" x14ac:dyDescent="0.25">
      <c r="A153" s="308"/>
      <c r="B153" s="47">
        <f>'DAY12'!H153</f>
        <v>0</v>
      </c>
      <c r="C153" s="47">
        <v>0</v>
      </c>
      <c r="D153" s="49">
        <v>0</v>
      </c>
      <c r="E153" s="50">
        <v>0</v>
      </c>
      <c r="F153" s="47">
        <v>0</v>
      </c>
      <c r="G153" s="163">
        <v>0</v>
      </c>
      <c r="H153" s="49">
        <f>+(Table115[[#This Row],[OPENING ]]+Table115[[#This Row],[RECEIPTS]]+Table115[[#This Row],[RETURNS]])-(Table115[[#This Row],[EXCHANGED]]+Table115[[#This Row],[SALES]]+Table115[[#This Row],[ISSUES]])</f>
        <v>0</v>
      </c>
      <c r="I153" s="73"/>
      <c r="J153" s="76">
        <f t="shared" si="62"/>
        <v>0</v>
      </c>
      <c r="K153" s="48">
        <f>+'DAY12'!K153+'DAY13'!C153</f>
        <v>0</v>
      </c>
      <c r="L153" s="49">
        <f>+'DAY12'!L153+'DAY13'!D153</f>
        <v>0</v>
      </c>
      <c r="M153" s="50">
        <f>+'DAY12'!M153+'DAY13'!E153</f>
        <v>0</v>
      </c>
      <c r="N153" s="47">
        <f>+'DAY12'!N153+'DAY13'!F153</f>
        <v>0</v>
      </c>
      <c r="O153" s="163">
        <f>+'DAY12'!O153+'DAY13'!G153</f>
        <v>0</v>
      </c>
      <c r="P153" s="48">
        <f t="shared" si="63"/>
        <v>0</v>
      </c>
      <c r="Q153" s="49">
        <f t="shared" si="64"/>
        <v>0</v>
      </c>
      <c r="R153" s="50">
        <f t="shared" si="65"/>
        <v>0</v>
      </c>
      <c r="S153" s="47">
        <f t="shared" si="66"/>
        <v>0</v>
      </c>
      <c r="T153" s="163">
        <f t="shared" si="67"/>
        <v>0</v>
      </c>
      <c r="U153" s="92">
        <f t="shared" si="68"/>
        <v>0</v>
      </c>
    </row>
    <row r="154" spans="1:21" x14ac:dyDescent="0.25">
      <c r="A154" s="308"/>
      <c r="B154" s="47">
        <f>'DAY12'!H154</f>
        <v>0</v>
      </c>
      <c r="C154" s="47">
        <v>0</v>
      </c>
      <c r="D154" s="49">
        <v>0</v>
      </c>
      <c r="E154" s="50">
        <v>0</v>
      </c>
      <c r="F154" s="47">
        <v>0</v>
      </c>
      <c r="G154" s="163">
        <v>0</v>
      </c>
      <c r="H154" s="49">
        <f>+(Table115[[#This Row],[OPENING ]]+Table115[[#This Row],[RECEIPTS]]+Table115[[#This Row],[RETURNS]])-(Table115[[#This Row],[EXCHANGED]]+Table115[[#This Row],[SALES]]+Table115[[#This Row],[ISSUES]])</f>
        <v>0</v>
      </c>
      <c r="I154" s="73"/>
      <c r="J154" s="76">
        <f t="shared" si="62"/>
        <v>0</v>
      </c>
      <c r="K154" s="48">
        <f>+'DAY12'!K154+'DAY13'!C154</f>
        <v>0</v>
      </c>
      <c r="L154" s="49">
        <f>+'DAY12'!L154+'DAY13'!D154</f>
        <v>0</v>
      </c>
      <c r="M154" s="50">
        <f>+'DAY12'!M154+'DAY13'!E154</f>
        <v>0</v>
      </c>
      <c r="N154" s="47">
        <f>+'DAY12'!N154+'DAY13'!F154</f>
        <v>0</v>
      </c>
      <c r="O154" s="163">
        <f>+'DAY12'!O154+'DAY13'!G154</f>
        <v>0</v>
      </c>
      <c r="P154" s="48">
        <f t="shared" si="63"/>
        <v>0</v>
      </c>
      <c r="Q154" s="49">
        <f t="shared" si="64"/>
        <v>0</v>
      </c>
      <c r="R154" s="50">
        <f t="shared" si="65"/>
        <v>0</v>
      </c>
      <c r="S154" s="47">
        <f t="shared" si="66"/>
        <v>0</v>
      </c>
      <c r="T154" s="163">
        <f t="shared" si="67"/>
        <v>0</v>
      </c>
      <c r="U154" s="92">
        <f t="shared" si="68"/>
        <v>0</v>
      </c>
    </row>
    <row r="155" spans="1:21" x14ac:dyDescent="0.25">
      <c r="A155" s="308"/>
      <c r="B155" s="47">
        <f>'DAY12'!H155</f>
        <v>0</v>
      </c>
      <c r="C155" s="47">
        <v>0</v>
      </c>
      <c r="D155" s="49">
        <v>0</v>
      </c>
      <c r="E155" s="50">
        <v>0</v>
      </c>
      <c r="F155" s="47">
        <v>0</v>
      </c>
      <c r="G155" s="163">
        <v>0</v>
      </c>
      <c r="H155" s="49">
        <f>+(Table115[[#This Row],[OPENING ]]+Table115[[#This Row],[RECEIPTS]]+Table115[[#This Row],[RETURNS]])-(Table115[[#This Row],[EXCHANGED]]+Table115[[#This Row],[SALES]]+Table115[[#This Row],[ISSUES]])</f>
        <v>0</v>
      </c>
      <c r="I155" s="73"/>
      <c r="J155" s="76">
        <f t="shared" si="62"/>
        <v>0</v>
      </c>
      <c r="K155" s="48">
        <f>+'DAY12'!K155+'DAY13'!C155</f>
        <v>0</v>
      </c>
      <c r="L155" s="49">
        <f>+'DAY12'!L155+'DAY13'!D155</f>
        <v>0</v>
      </c>
      <c r="M155" s="50">
        <f>+'DAY12'!M155+'DAY13'!E155</f>
        <v>0</v>
      </c>
      <c r="N155" s="47">
        <f>+'DAY12'!N155+'DAY13'!F155</f>
        <v>0</v>
      </c>
      <c r="O155" s="163">
        <f>+'DAY12'!O155+'DAY13'!G155</f>
        <v>0</v>
      </c>
      <c r="P155" s="48">
        <f t="shared" si="63"/>
        <v>0</v>
      </c>
      <c r="Q155" s="49">
        <f t="shared" si="64"/>
        <v>0</v>
      </c>
      <c r="R155" s="50">
        <f t="shared" si="65"/>
        <v>0</v>
      </c>
      <c r="S155" s="47">
        <f t="shared" si="66"/>
        <v>0</v>
      </c>
      <c r="T155" s="163">
        <f t="shared" si="67"/>
        <v>0</v>
      </c>
      <c r="U155" s="92">
        <f t="shared" si="68"/>
        <v>0</v>
      </c>
    </row>
    <row r="156" spans="1:21" x14ac:dyDescent="0.25">
      <c r="A156" s="334"/>
      <c r="B156" s="47">
        <f>'DAY12'!H156</f>
        <v>0</v>
      </c>
      <c r="C156" s="47">
        <v>0</v>
      </c>
      <c r="D156" s="49">
        <v>0</v>
      </c>
      <c r="E156" s="50">
        <v>0</v>
      </c>
      <c r="F156" s="47">
        <v>0</v>
      </c>
      <c r="G156" s="163">
        <v>0</v>
      </c>
      <c r="H156" s="49">
        <f>+(Table115[[#This Row],[OPENING ]]+Table115[[#This Row],[RECEIPTS]]+Table115[[#This Row],[RETURNS]])-(Table115[[#This Row],[EXCHANGED]]+Table115[[#This Row],[SALES]]+Table115[[#This Row],[ISSUES]])</f>
        <v>0</v>
      </c>
      <c r="I156" s="73"/>
      <c r="J156" s="76">
        <f t="shared" si="62"/>
        <v>0</v>
      </c>
      <c r="K156" s="48">
        <f>+'DAY12'!K156+'DAY13'!C156</f>
        <v>0</v>
      </c>
      <c r="L156" s="49">
        <f>+'DAY12'!L156+'DAY13'!D156</f>
        <v>172.7</v>
      </c>
      <c r="M156" s="50">
        <f>+'DAY12'!M156+'DAY13'!E156</f>
        <v>0</v>
      </c>
      <c r="N156" s="47">
        <f>+'DAY12'!N156+'DAY13'!F156</f>
        <v>0</v>
      </c>
      <c r="O156" s="163">
        <f>+'DAY12'!O156+'DAY13'!G156</f>
        <v>3970.44</v>
      </c>
      <c r="P156" s="48">
        <f t="shared" si="63"/>
        <v>0</v>
      </c>
      <c r="Q156" s="49">
        <f t="shared" si="64"/>
        <v>13.284615384615384</v>
      </c>
      <c r="R156" s="50">
        <f t="shared" si="65"/>
        <v>0</v>
      </c>
      <c r="S156" s="47">
        <f t="shared" si="66"/>
        <v>0</v>
      </c>
      <c r="T156" s="163">
        <f t="shared" si="67"/>
        <v>305.41846153846154</v>
      </c>
      <c r="U156" s="92">
        <f t="shared" si="68"/>
        <v>0</v>
      </c>
    </row>
    <row r="157" spans="1:21" ht="17.25" thickBot="1" x14ac:dyDescent="0.35">
      <c r="A157" s="171" t="s">
        <v>58</v>
      </c>
      <c r="B157" s="155">
        <f>SUM(B118:B156)</f>
        <v>990.90000000000009</v>
      </c>
      <c r="C157" s="155">
        <f t="shared" ref="C157:U157" si="69">SUM(C118:C156)</f>
        <v>0</v>
      </c>
      <c r="D157" s="157">
        <f t="shared" si="69"/>
        <v>0</v>
      </c>
      <c r="E157" s="155">
        <f t="shared" si="69"/>
        <v>0</v>
      </c>
      <c r="F157" s="155">
        <f t="shared" si="69"/>
        <v>0</v>
      </c>
      <c r="G157" s="167">
        <f t="shared" si="69"/>
        <v>0</v>
      </c>
      <c r="H157" s="157">
        <f t="shared" si="69"/>
        <v>990.90000000000009</v>
      </c>
      <c r="I157" s="156">
        <f t="shared" si="69"/>
        <v>0</v>
      </c>
      <c r="J157" s="172">
        <f t="shared" si="69"/>
        <v>-990.90000000000009</v>
      </c>
      <c r="K157" s="156">
        <f t="shared" si="69"/>
        <v>0</v>
      </c>
      <c r="L157" s="157">
        <f t="shared" si="69"/>
        <v>345.4</v>
      </c>
      <c r="M157" s="158">
        <f t="shared" si="69"/>
        <v>0</v>
      </c>
      <c r="N157" s="155">
        <f t="shared" si="69"/>
        <v>0</v>
      </c>
      <c r="O157" s="167">
        <f t="shared" si="69"/>
        <v>7940.88</v>
      </c>
      <c r="P157" s="156">
        <f t="shared" si="69"/>
        <v>0</v>
      </c>
      <c r="Q157" s="157">
        <f t="shared" si="69"/>
        <v>26.569230769230767</v>
      </c>
      <c r="R157" s="158">
        <f t="shared" si="69"/>
        <v>0</v>
      </c>
      <c r="S157" s="155">
        <f t="shared" si="69"/>
        <v>0</v>
      </c>
      <c r="T157" s="167">
        <f t="shared" si="69"/>
        <v>610.83692307692309</v>
      </c>
      <c r="U157" s="158">
        <f t="shared" si="69"/>
        <v>69.919174090117153</v>
      </c>
    </row>
    <row r="158" spans="1:21" ht="17.25" thickBot="1" x14ac:dyDescent="0.35">
      <c r="A158" s="85" t="s">
        <v>57</v>
      </c>
      <c r="B158" s="86">
        <f>B38+B73+B115+B157</f>
        <v>16112.070000000002</v>
      </c>
      <c r="C158" s="86">
        <f t="shared" ref="C158:U158" si="70">C38+C73+C115+C157</f>
        <v>0</v>
      </c>
      <c r="D158" s="88">
        <f t="shared" si="70"/>
        <v>0</v>
      </c>
      <c r="E158" s="89">
        <f t="shared" si="70"/>
        <v>0</v>
      </c>
      <c r="F158" s="86">
        <f t="shared" si="70"/>
        <v>0</v>
      </c>
      <c r="G158" s="164">
        <f t="shared" si="70"/>
        <v>0</v>
      </c>
      <c r="H158" s="88">
        <f t="shared" si="70"/>
        <v>16112.070000000002</v>
      </c>
      <c r="I158" s="87">
        <f t="shared" si="70"/>
        <v>0</v>
      </c>
      <c r="J158" s="90">
        <f t="shared" si="70"/>
        <v>-16112.070000000002</v>
      </c>
      <c r="K158" s="87">
        <f t="shared" si="70"/>
        <v>6192.1</v>
      </c>
      <c r="L158" s="88">
        <f t="shared" si="70"/>
        <v>838.7</v>
      </c>
      <c r="M158" s="89">
        <f t="shared" si="70"/>
        <v>0</v>
      </c>
      <c r="N158" s="86">
        <f t="shared" si="70"/>
        <v>0</v>
      </c>
      <c r="O158" s="164">
        <f t="shared" si="70"/>
        <v>12347.76</v>
      </c>
      <c r="P158" s="87">
        <f t="shared" si="70"/>
        <v>476.31538461538463</v>
      </c>
      <c r="Q158" s="88">
        <f t="shared" si="70"/>
        <v>64.515384615384619</v>
      </c>
      <c r="R158" s="89">
        <f t="shared" si="70"/>
        <v>0</v>
      </c>
      <c r="S158" s="86">
        <f t="shared" si="70"/>
        <v>0</v>
      </c>
      <c r="T158" s="164">
        <f t="shared" si="70"/>
        <v>949.82769230769236</v>
      </c>
      <c r="U158" s="89">
        <f t="shared" si="70"/>
        <v>425.87585618325318</v>
      </c>
    </row>
  </sheetData>
  <sheetProtection autoFilter="0"/>
  <conditionalFormatting sqref="I1:I37 I116:I156 I39:I72 I74:I114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{BDB07599-0C06-48AE-9273-E3770804206C}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B07599-0C06-48AE-9273-E3770804206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I1:I37 I116:I156 I39:I72 I74:I114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0137-0752-4778-8F15-4CD281242D30}">
  <dimension ref="A1:U335"/>
  <sheetViews>
    <sheetView showGridLines="0" zoomScaleNormal="100" workbookViewId="0">
      <selection activeCell="D50" sqref="D50"/>
    </sheetView>
  </sheetViews>
  <sheetFormatPr defaultRowHeight="15" x14ac:dyDescent="0.25"/>
  <cols>
    <col min="1" max="1" width="36.7109375" customWidth="1"/>
    <col min="2" max="2" width="14.28515625" customWidth="1"/>
    <col min="3" max="3" width="9.28515625" style="6" bestFit="1" customWidth="1"/>
    <col min="4" max="4" width="9.28515625" style="2" bestFit="1" customWidth="1"/>
    <col min="5" max="5" width="11.7109375" style="3" customWidth="1"/>
    <col min="6" max="6" width="11.28515625" style="5" customWidth="1"/>
    <col min="7" max="7" width="9.5703125" style="168" customWidth="1"/>
    <col min="8" max="8" width="15.42578125" style="2" customWidth="1"/>
    <col min="9" max="9" width="15.28515625" style="6" customWidth="1"/>
    <col min="10" max="10" width="9.28515625" style="4" bestFit="1" customWidth="1"/>
    <col min="11" max="11" width="11.7109375" style="6" customWidth="1"/>
    <col min="12" max="12" width="9.140625" style="2"/>
    <col min="13" max="13" width="9.140625" style="3"/>
    <col min="15" max="15" width="9.140625" style="168"/>
    <col min="16" max="16" width="9.140625" style="6"/>
    <col min="17" max="17" width="9.140625" style="2"/>
    <col min="18" max="18" width="9.140625" style="3"/>
    <col min="20" max="20" width="9.140625" style="168"/>
    <col min="21" max="21" width="9.140625" style="3"/>
  </cols>
  <sheetData>
    <row r="1" spans="1:21" ht="15.75" thickBot="1" x14ac:dyDescent="0.3">
      <c r="A1" s="12" t="s">
        <v>133</v>
      </c>
      <c r="B1" s="13"/>
      <c r="C1" s="14"/>
      <c r="D1" s="15"/>
      <c r="E1" s="16"/>
      <c r="F1" s="144"/>
      <c r="G1" s="230"/>
      <c r="H1" s="220"/>
      <c r="I1" s="12"/>
      <c r="J1" s="20"/>
      <c r="K1" s="12"/>
      <c r="L1" s="21"/>
      <c r="M1" s="22"/>
      <c r="N1" s="23"/>
      <c r="O1" s="159"/>
      <c r="P1" s="12"/>
      <c r="Q1" s="21"/>
      <c r="R1" s="22"/>
      <c r="S1" s="23"/>
      <c r="T1" s="159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161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160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160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161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161" t="s">
        <v>9</v>
      </c>
      <c r="P3" s="27" t="s">
        <v>10</v>
      </c>
      <c r="Q3" s="28" t="s">
        <v>10</v>
      </c>
      <c r="R3" s="29" t="s">
        <v>10</v>
      </c>
      <c r="S3" s="30"/>
      <c r="T3" s="161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162"/>
      <c r="H4" s="43"/>
      <c r="I4" s="42"/>
      <c r="J4" s="45"/>
      <c r="K4" s="42"/>
      <c r="L4" s="43"/>
      <c r="M4" s="44"/>
      <c r="N4" s="41"/>
      <c r="O4" s="162"/>
      <c r="P4" s="42"/>
      <c r="Q4" s="43"/>
      <c r="R4" s="44"/>
      <c r="S4" s="41"/>
      <c r="T4" s="162"/>
      <c r="U4" s="46"/>
    </row>
    <row r="5" spans="1:21" x14ac:dyDescent="0.25">
      <c r="A5" s="189"/>
      <c r="B5" s="47">
        <f>'DAY13'!H5</f>
        <v>0</v>
      </c>
      <c r="C5" s="48">
        <v>0</v>
      </c>
      <c r="D5" s="49">
        <v>0</v>
      </c>
      <c r="E5" s="50">
        <v>0</v>
      </c>
      <c r="F5" s="47">
        <v>0</v>
      </c>
      <c r="G5" s="163">
        <v>0</v>
      </c>
      <c r="H5" s="49">
        <f>+(Table116[[#This Row],[OPENING ]]+Table116[[#This Row],[RECEIPTS]]+Table116[[#This Row],[RETURNS]])-(Table116[[#This Row],[EXCHANGED]]+Table116[[#This Row],[SALES]]+Table116[[#This Row],[ISSUES]])</f>
        <v>0</v>
      </c>
      <c r="I5" s="48">
        <v>0</v>
      </c>
      <c r="J5" s="51">
        <f t="shared" ref="J5:J131" si="0">+I5-H5</f>
        <v>0</v>
      </c>
      <c r="K5" s="48">
        <f>+'DAY13'!K5+'DAY14'!C5</f>
        <v>0</v>
      </c>
      <c r="L5" s="49">
        <f>+'DAY13'!L5+'DAY14'!D5</f>
        <v>0</v>
      </c>
      <c r="M5" s="50">
        <f>+'DAY13'!M5+'DAY14'!E5</f>
        <v>0</v>
      </c>
      <c r="N5" s="47">
        <f>+'DAY13'!N5+'DAY14'!F5</f>
        <v>0</v>
      </c>
      <c r="O5" s="163">
        <f>+'DAY13'!O5+'DAY14'!G5</f>
        <v>0</v>
      </c>
      <c r="P5" s="48">
        <f>+K5/14</f>
        <v>0</v>
      </c>
      <c r="Q5" s="49">
        <f>+L5/14</f>
        <v>0</v>
      </c>
      <c r="R5" s="50">
        <f>+M5/14</f>
        <v>0</v>
      </c>
      <c r="S5" s="47">
        <f>+N5/14</f>
        <v>0</v>
      </c>
      <c r="T5" s="163">
        <f>+O5/14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'DAY13'!H6</f>
        <v>0</v>
      </c>
      <c r="C6" s="48">
        <v>0</v>
      </c>
      <c r="D6" s="49">
        <v>0</v>
      </c>
      <c r="E6" s="50">
        <v>0</v>
      </c>
      <c r="F6" s="47">
        <v>0</v>
      </c>
      <c r="G6" s="163">
        <v>0</v>
      </c>
      <c r="H6" s="49">
        <f>+(Table116[[#This Row],[OPENING ]]+Table116[[#This Row],[RECEIPTS]]+Table116[[#This Row],[RETURNS]])-(Table116[[#This Row],[EXCHANGED]]+Table116[[#This Row],[SALES]]+Table116[[#This Row],[ISSUES]])</f>
        <v>0</v>
      </c>
      <c r="I6" s="48">
        <v>0</v>
      </c>
      <c r="J6" s="51">
        <f t="shared" si="0"/>
        <v>0</v>
      </c>
      <c r="K6" s="48">
        <f>+'DAY13'!K6+'DAY14'!C6</f>
        <v>0</v>
      </c>
      <c r="L6" s="49">
        <f>+'DAY13'!L6+'DAY14'!D6</f>
        <v>0</v>
      </c>
      <c r="M6" s="50">
        <f>+'DAY13'!M6+'DAY14'!E6</f>
        <v>0</v>
      </c>
      <c r="N6" s="47">
        <f>+'DAY13'!N6+'DAY14'!F6</f>
        <v>0</v>
      </c>
      <c r="O6" s="163">
        <f>+'DAY13'!O6+'DAY14'!G6</f>
        <v>0</v>
      </c>
      <c r="P6" s="48">
        <f t="shared" ref="P6:P17" si="2">+K6/14</f>
        <v>0</v>
      </c>
      <c r="Q6" s="49">
        <f t="shared" ref="Q6:Q17" si="3">+L6/14</f>
        <v>0</v>
      </c>
      <c r="R6" s="50">
        <f t="shared" ref="R6:R17" si="4">+M6/14</f>
        <v>0</v>
      </c>
      <c r="S6" s="47">
        <f t="shared" ref="S6:S17" si="5">+N6/14</f>
        <v>0</v>
      </c>
      <c r="T6" s="163">
        <f t="shared" ref="T6:T17" si="6">+O6/14</f>
        <v>0</v>
      </c>
      <c r="U6" s="52">
        <f t="shared" si="1"/>
        <v>0</v>
      </c>
    </row>
    <row r="7" spans="1:21" x14ac:dyDescent="0.25">
      <c r="A7" s="189"/>
      <c r="B7" s="47">
        <f>'DAY13'!H7</f>
        <v>0</v>
      </c>
      <c r="C7" s="48">
        <v>0</v>
      </c>
      <c r="D7" s="49">
        <v>0</v>
      </c>
      <c r="E7" s="50">
        <v>0</v>
      </c>
      <c r="F7" s="47">
        <v>0</v>
      </c>
      <c r="G7" s="163">
        <v>0</v>
      </c>
      <c r="H7" s="49">
        <f>+(Table116[[#This Row],[OPENING ]]+Table116[[#This Row],[RECEIPTS]]+Table116[[#This Row],[RETURNS]])-(Table116[[#This Row],[EXCHANGED]]+Table116[[#This Row],[SALES]]+Table116[[#This Row],[ISSUES]])</f>
        <v>0</v>
      </c>
      <c r="I7" s="48">
        <v>0</v>
      </c>
      <c r="J7" s="51">
        <f t="shared" si="0"/>
        <v>0</v>
      </c>
      <c r="K7" s="48">
        <f>+'DAY13'!K7+'DAY14'!C7</f>
        <v>0</v>
      </c>
      <c r="L7" s="49">
        <f>+'DAY13'!L7+'DAY14'!D7</f>
        <v>0</v>
      </c>
      <c r="M7" s="50">
        <f>+'DAY13'!M7+'DAY14'!E7</f>
        <v>0</v>
      </c>
      <c r="N7" s="47">
        <f>+'DAY13'!N7+'DAY14'!F7</f>
        <v>0</v>
      </c>
      <c r="O7" s="163">
        <f>+'DAY13'!O7+'DAY14'!G7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163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'DAY13'!H8</f>
        <v>8.5</v>
      </c>
      <c r="C8" s="48">
        <v>0</v>
      </c>
      <c r="D8" s="49">
        <v>0</v>
      </c>
      <c r="E8" s="50">
        <v>0</v>
      </c>
      <c r="F8" s="47">
        <v>0</v>
      </c>
      <c r="G8" s="163">
        <v>0</v>
      </c>
      <c r="H8" s="49">
        <f>+(Table116[[#This Row],[OPENING ]]+Table116[[#This Row],[RECEIPTS]]+Table116[[#This Row],[RETURNS]])-(Table116[[#This Row],[EXCHANGED]]+Table116[[#This Row],[SALES]]+Table116[[#This Row],[ISSUES]])</f>
        <v>8.5</v>
      </c>
      <c r="I8" s="48"/>
      <c r="J8" s="51">
        <f t="shared" si="0"/>
        <v>-8.5</v>
      </c>
      <c r="K8" s="48">
        <f>+'DAY13'!K8+'DAY14'!C8</f>
        <v>0</v>
      </c>
      <c r="L8" s="49">
        <f>+'DAY13'!L8+'DAY14'!D8</f>
        <v>0</v>
      </c>
      <c r="M8" s="50">
        <f>+'DAY13'!M8+'DAY14'!E8</f>
        <v>0</v>
      </c>
      <c r="N8" s="47">
        <f>+'DAY13'!N8+'DAY14'!F8</f>
        <v>0</v>
      </c>
      <c r="O8" s="163">
        <f>+'DAY13'!O8+'DAY14'!G8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163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'DAY13'!H9</f>
        <v>15</v>
      </c>
      <c r="C9" s="48">
        <v>0</v>
      </c>
      <c r="D9" s="49">
        <v>0</v>
      </c>
      <c r="E9" s="50">
        <v>0</v>
      </c>
      <c r="F9" s="47">
        <v>0</v>
      </c>
      <c r="G9" s="163">
        <v>0</v>
      </c>
      <c r="H9" s="49">
        <f>+(Table116[[#This Row],[OPENING ]]+Table116[[#This Row],[RECEIPTS]]+Table116[[#This Row],[RETURNS]])-(Table116[[#This Row],[EXCHANGED]]+Table116[[#This Row],[SALES]]+Table116[[#This Row],[ISSUES]])</f>
        <v>15</v>
      </c>
      <c r="I9" s="48"/>
      <c r="J9" s="51">
        <f t="shared" si="0"/>
        <v>-15</v>
      </c>
      <c r="K9" s="48">
        <f>+'DAY13'!K9+'DAY14'!C9</f>
        <v>0</v>
      </c>
      <c r="L9" s="49">
        <f>+'DAY13'!L9+'DAY14'!D9</f>
        <v>0</v>
      </c>
      <c r="M9" s="50">
        <f>+'DAY13'!M9+'DAY14'!E9</f>
        <v>0</v>
      </c>
      <c r="N9" s="47">
        <f>+'DAY13'!N9+'DAY14'!F9</f>
        <v>0</v>
      </c>
      <c r="O9" s="163">
        <f>+'DAY13'!O9+'DAY14'!G9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163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'DAY13'!H10</f>
        <v>18</v>
      </c>
      <c r="C10" s="48">
        <v>0</v>
      </c>
      <c r="D10" s="49">
        <v>0</v>
      </c>
      <c r="E10" s="50">
        <v>0</v>
      </c>
      <c r="F10" s="47">
        <v>0</v>
      </c>
      <c r="G10" s="163">
        <v>0</v>
      </c>
      <c r="H10" s="49">
        <f>+(Table116[[#This Row],[OPENING ]]+Table116[[#This Row],[RECEIPTS]]+Table116[[#This Row],[RETURNS]])-(Table116[[#This Row],[EXCHANGED]]+Table116[[#This Row],[SALES]]+Table116[[#This Row],[ISSUES]])</f>
        <v>18</v>
      </c>
      <c r="I10" s="48"/>
      <c r="J10" s="51">
        <f t="shared" si="0"/>
        <v>-18</v>
      </c>
      <c r="K10" s="48">
        <f>+'DAY13'!K10+'DAY14'!C10</f>
        <v>0</v>
      </c>
      <c r="L10" s="49">
        <f>+'DAY13'!L10+'DAY14'!D10</f>
        <v>0</v>
      </c>
      <c r="M10" s="50">
        <f>+'DAY13'!M10+'DAY14'!E10</f>
        <v>0</v>
      </c>
      <c r="N10" s="47">
        <f>+'DAY13'!N10+'DAY14'!F10</f>
        <v>0</v>
      </c>
      <c r="O10" s="163">
        <f>+'DAY13'!O10+'DAY14'!G10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163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'DAY13'!H11</f>
        <v>10</v>
      </c>
      <c r="C11" s="48">
        <v>0</v>
      </c>
      <c r="D11" s="49">
        <v>0</v>
      </c>
      <c r="E11" s="50">
        <v>0</v>
      </c>
      <c r="F11" s="47">
        <v>0</v>
      </c>
      <c r="G11" s="163">
        <v>0</v>
      </c>
      <c r="H11" s="49">
        <f>+(Table116[[#This Row],[OPENING ]]+Table116[[#This Row],[RECEIPTS]]+Table116[[#This Row],[RETURNS]])-(Table116[[#This Row],[EXCHANGED]]+Table116[[#This Row],[SALES]]+Table116[[#This Row],[ISSUES]])</f>
        <v>10</v>
      </c>
      <c r="I11" s="48"/>
      <c r="J11" s="51">
        <f t="shared" si="0"/>
        <v>-10</v>
      </c>
      <c r="K11" s="48">
        <f>+'DAY13'!K11+'DAY14'!C11</f>
        <v>0</v>
      </c>
      <c r="L11" s="49">
        <f>+'DAY13'!L11+'DAY14'!D11</f>
        <v>0</v>
      </c>
      <c r="M11" s="50">
        <f>+'DAY13'!M11+'DAY14'!E11</f>
        <v>0</v>
      </c>
      <c r="N11" s="47">
        <f>+'DAY13'!N11+'DAY14'!F11</f>
        <v>0</v>
      </c>
      <c r="O11" s="163">
        <f>+'DAY13'!O11+'DAY14'!G11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163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'DAY13'!H12</f>
        <v>28.6</v>
      </c>
      <c r="C12" s="48">
        <v>0</v>
      </c>
      <c r="D12" s="49">
        <v>0</v>
      </c>
      <c r="E12" s="50">
        <v>0</v>
      </c>
      <c r="F12" s="47">
        <v>0</v>
      </c>
      <c r="G12" s="163">
        <v>0</v>
      </c>
      <c r="H12" s="49">
        <f>+(Table116[[#This Row],[OPENING ]]+Table116[[#This Row],[RECEIPTS]]+Table116[[#This Row],[RETURNS]])-(Table116[[#This Row],[EXCHANGED]]+Table116[[#This Row],[SALES]]+Table116[[#This Row],[ISSUES]])</f>
        <v>28.6</v>
      </c>
      <c r="I12" s="48"/>
      <c r="J12" s="51">
        <f t="shared" si="0"/>
        <v>-28.6</v>
      </c>
      <c r="K12" s="48">
        <f>+'DAY13'!K12+'DAY14'!C12</f>
        <v>0</v>
      </c>
      <c r="L12" s="49">
        <f>+'DAY13'!L12+'DAY14'!D12</f>
        <v>0</v>
      </c>
      <c r="M12" s="50">
        <f>+'DAY13'!M12+'DAY14'!E12</f>
        <v>0</v>
      </c>
      <c r="N12" s="47">
        <f>+'DAY13'!N12+'DAY14'!F12</f>
        <v>0</v>
      </c>
      <c r="O12" s="163">
        <f>+'DAY13'!O12+'DAY14'!G12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163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'DAY13'!H13</f>
        <v>23.5</v>
      </c>
      <c r="C13" s="48">
        <v>0</v>
      </c>
      <c r="D13" s="49">
        <v>0</v>
      </c>
      <c r="E13" s="50">
        <v>0</v>
      </c>
      <c r="F13" s="47">
        <v>0</v>
      </c>
      <c r="G13" s="163">
        <v>0</v>
      </c>
      <c r="H13" s="49">
        <f>+(Table116[[#This Row],[OPENING ]]+Table116[[#This Row],[RECEIPTS]]+Table116[[#This Row],[RETURNS]])-(Table116[[#This Row],[EXCHANGED]]+Table116[[#This Row],[SALES]]+Table116[[#This Row],[ISSUES]])</f>
        <v>23.5</v>
      </c>
      <c r="I13" s="48"/>
      <c r="J13" s="51">
        <f t="shared" si="0"/>
        <v>-23.5</v>
      </c>
      <c r="K13" s="48">
        <f>+'DAY13'!K13+'DAY14'!C13</f>
        <v>0</v>
      </c>
      <c r="L13" s="49">
        <f>+'DAY13'!L13+'DAY14'!D13</f>
        <v>0</v>
      </c>
      <c r="M13" s="50">
        <f>+'DAY13'!M13+'DAY14'!E13</f>
        <v>0</v>
      </c>
      <c r="N13" s="47">
        <f>+'DAY13'!N13+'DAY14'!F13</f>
        <v>0</v>
      </c>
      <c r="O13" s="163">
        <f>+'DAY13'!O13+'DAY14'!G13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163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'DAY13'!H14</f>
        <v>30.5</v>
      </c>
      <c r="C14" s="48">
        <v>0</v>
      </c>
      <c r="D14" s="49">
        <v>0</v>
      </c>
      <c r="E14" s="50">
        <v>0</v>
      </c>
      <c r="F14" s="47">
        <v>0</v>
      </c>
      <c r="G14" s="163">
        <v>0</v>
      </c>
      <c r="H14" s="49">
        <f>+(Table116[[#This Row],[OPENING ]]+Table116[[#This Row],[RECEIPTS]]+Table116[[#This Row],[RETURNS]])-(Table116[[#This Row],[EXCHANGED]]+Table116[[#This Row],[SALES]]+Table116[[#This Row],[ISSUES]])</f>
        <v>30.5</v>
      </c>
      <c r="I14" s="48"/>
      <c r="J14" s="51">
        <f t="shared" si="0"/>
        <v>-30.5</v>
      </c>
      <c r="K14" s="48">
        <f>+'DAY13'!K14+'DAY14'!C14</f>
        <v>0</v>
      </c>
      <c r="L14" s="49">
        <f>+'DAY13'!L14+'DAY14'!D14</f>
        <v>0</v>
      </c>
      <c r="M14" s="50">
        <f>+'DAY13'!M14+'DAY14'!E14</f>
        <v>0</v>
      </c>
      <c r="N14" s="47">
        <f>+'DAY13'!N14+'DAY14'!F14</f>
        <v>0</v>
      </c>
      <c r="O14" s="163">
        <f>+'DAY13'!O14+'DAY14'!G14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163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'DAY13'!H15</f>
        <v>33.5</v>
      </c>
      <c r="C15" s="48">
        <v>0</v>
      </c>
      <c r="D15" s="49">
        <v>0</v>
      </c>
      <c r="E15" s="50">
        <v>0</v>
      </c>
      <c r="F15" s="47">
        <v>0</v>
      </c>
      <c r="G15" s="163">
        <v>0</v>
      </c>
      <c r="H15" s="49">
        <f>+(Table116[[#This Row],[OPENING ]]+Table116[[#This Row],[RECEIPTS]]+Table116[[#This Row],[RETURNS]])-(Table116[[#This Row],[EXCHANGED]]+Table116[[#This Row],[SALES]]+Table116[[#This Row],[ISSUES]])</f>
        <v>33.5</v>
      </c>
      <c r="I15" s="48"/>
      <c r="J15" s="51">
        <f t="shared" si="0"/>
        <v>-33.5</v>
      </c>
      <c r="K15" s="48">
        <f>+'DAY13'!K15+'DAY14'!C15</f>
        <v>0</v>
      </c>
      <c r="L15" s="49">
        <f>+'DAY13'!L15+'DAY14'!D15</f>
        <v>0</v>
      </c>
      <c r="M15" s="50">
        <f>+'DAY13'!M15+'DAY14'!E15</f>
        <v>0</v>
      </c>
      <c r="N15" s="47">
        <f>+'DAY13'!N15+'DAY14'!F15</f>
        <v>0</v>
      </c>
      <c r="O15" s="163">
        <f>+'DAY13'!O15+'DAY14'!G15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163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'DAY13'!H16</f>
        <v>36</v>
      </c>
      <c r="C16" s="48">
        <v>0</v>
      </c>
      <c r="D16" s="49">
        <v>0</v>
      </c>
      <c r="E16" s="50">
        <v>0</v>
      </c>
      <c r="F16" s="47">
        <v>0</v>
      </c>
      <c r="G16" s="163">
        <v>0</v>
      </c>
      <c r="H16" s="49">
        <f>+(Table116[[#This Row],[OPENING ]]+Table116[[#This Row],[RECEIPTS]]+Table116[[#This Row],[RETURNS]])-(Table116[[#This Row],[EXCHANGED]]+Table116[[#This Row],[SALES]]+Table116[[#This Row],[ISSUES]])</f>
        <v>36</v>
      </c>
      <c r="I16" s="48"/>
      <c r="J16" s="51">
        <f t="shared" si="0"/>
        <v>-36</v>
      </c>
      <c r="K16" s="48">
        <f>+'DAY13'!K16+'DAY14'!C16</f>
        <v>0</v>
      </c>
      <c r="L16" s="49">
        <f>+'DAY13'!L16+'DAY14'!D16</f>
        <v>0</v>
      </c>
      <c r="M16" s="50">
        <f>+'DAY13'!M16+'DAY14'!E16</f>
        <v>0</v>
      </c>
      <c r="N16" s="47">
        <f>+'DAY13'!N16+'DAY14'!F16</f>
        <v>0</v>
      </c>
      <c r="O16" s="163">
        <f>+'DAY13'!O16+'DAY14'!G16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163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'DAY13'!H17</f>
        <v>0</v>
      </c>
      <c r="C17" s="48">
        <v>0</v>
      </c>
      <c r="D17" s="49">
        <v>0</v>
      </c>
      <c r="E17" s="50">
        <v>0</v>
      </c>
      <c r="F17" s="47">
        <v>0</v>
      </c>
      <c r="G17" s="163">
        <v>0</v>
      </c>
      <c r="H17" s="49">
        <f>+(Table116[[#This Row],[OPENING ]]+Table116[[#This Row],[RECEIPTS]]+Table116[[#This Row],[RETURNS]])-(Table116[[#This Row],[EXCHANGED]]+Table116[[#This Row],[SALES]]+Table116[[#This Row],[ISSUES]])</f>
        <v>0</v>
      </c>
      <c r="I17" s="48"/>
      <c r="J17" s="51">
        <f t="shared" si="0"/>
        <v>0</v>
      </c>
      <c r="K17" s="48">
        <f>+'DAY13'!K17+'DAY14'!C17</f>
        <v>0</v>
      </c>
      <c r="L17" s="49">
        <f>+'DAY13'!L17+'DAY14'!D17</f>
        <v>0</v>
      </c>
      <c r="M17" s="50">
        <f>+'DAY13'!M17+'DAY14'!E17</f>
        <v>0</v>
      </c>
      <c r="N17" s="47">
        <f>+'DAY13'!N17+'DAY14'!F17</f>
        <v>0</v>
      </c>
      <c r="O17" s="163">
        <f>+'DAY13'!O17+'DAY14'!G17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163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'DAY13'!H18</f>
        <v>0</v>
      </c>
      <c r="C18" s="48">
        <v>0</v>
      </c>
      <c r="D18" s="49">
        <v>0</v>
      </c>
      <c r="E18" s="50">
        <v>0</v>
      </c>
      <c r="F18" s="47">
        <v>0</v>
      </c>
      <c r="G18" s="163">
        <v>0</v>
      </c>
      <c r="H18" s="49">
        <f>+(Table116[[#This Row],[OPENING ]]+Table116[[#This Row],[RECEIPTS]]+Table116[[#This Row],[RETURNS]])-(Table116[[#This Row],[EXCHANGED]]+Table116[[#This Row],[SALES]]+Table116[[#This Row],[ISSUES]])</f>
        <v>0</v>
      </c>
      <c r="I18" s="48"/>
      <c r="J18" s="51">
        <f t="shared" ref="J18:J24" si="7">+I18-H18</f>
        <v>0</v>
      </c>
      <c r="K18" s="48">
        <f>+'DAY13'!K25+'DAY14'!C18</f>
        <v>0</v>
      </c>
      <c r="L18" s="49">
        <f>+'DAY13'!L18+'DAY14'!D18</f>
        <v>0</v>
      </c>
      <c r="M18" s="50">
        <f>+'DAY13'!M18+'DAY14'!E18</f>
        <v>0</v>
      </c>
      <c r="N18" s="47">
        <f>+'DAY13'!N18+'DAY14'!F18</f>
        <v>0</v>
      </c>
      <c r="O18" s="163">
        <f>+'DAY13'!O18+'DAY14'!G18</f>
        <v>0</v>
      </c>
      <c r="P18" s="48">
        <f t="shared" ref="P18:P26" si="8">+K18/14</f>
        <v>0</v>
      </c>
      <c r="Q18" s="49">
        <f t="shared" ref="Q18:Q26" si="9">+L18/14</f>
        <v>0</v>
      </c>
      <c r="R18" s="50">
        <f t="shared" ref="R18:R26" si="10">+M18/14</f>
        <v>0</v>
      </c>
      <c r="S18" s="47">
        <f t="shared" ref="S18:S26" si="11">+N18/14</f>
        <v>0</v>
      </c>
      <c r="T18" s="163">
        <f t="shared" ref="T18:T26" si="12">+O18/14</f>
        <v>0</v>
      </c>
      <c r="U18" s="52">
        <f t="shared" ref="U18:U26" si="13">IFERROR(+H18/(P18+Q18+R18+S18+T18),0)</f>
        <v>0</v>
      </c>
    </row>
    <row r="19" spans="1:21" x14ac:dyDescent="0.25">
      <c r="A19" s="189" t="s">
        <v>131</v>
      </c>
      <c r="B19" s="47">
        <f>'DAY13'!H19</f>
        <v>27</v>
      </c>
      <c r="C19" s="48">
        <v>0</v>
      </c>
      <c r="D19" s="49">
        <v>0</v>
      </c>
      <c r="E19" s="50">
        <v>0</v>
      </c>
      <c r="F19" s="47">
        <v>0</v>
      </c>
      <c r="G19" s="163">
        <v>0</v>
      </c>
      <c r="H19" s="49">
        <f>+(Table116[[#This Row],[OPENING ]]+Table116[[#This Row],[RECEIPTS]]+Table116[[#This Row],[RETURNS]])-(Table116[[#This Row],[EXCHANGED]]+Table116[[#This Row],[SALES]]+Table116[[#This Row],[ISSUES]])</f>
        <v>27</v>
      </c>
      <c r="I19" s="48"/>
      <c r="J19" s="51">
        <f t="shared" si="7"/>
        <v>-27</v>
      </c>
      <c r="K19" s="48">
        <f>+'DAY13'!K26+'DAY14'!C19</f>
        <v>0</v>
      </c>
      <c r="L19" s="49">
        <f>+'DAY13'!L19+'DAY14'!D19</f>
        <v>0</v>
      </c>
      <c r="M19" s="50">
        <f>+'DAY13'!M19+'DAY14'!E19</f>
        <v>0</v>
      </c>
      <c r="N19" s="47">
        <f>+'DAY13'!N19+'DAY14'!F19</f>
        <v>0</v>
      </c>
      <c r="O19" s="163">
        <f>+'DAY13'!O19+'DAY14'!G19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163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'DAY13'!H20</f>
        <v>228.5</v>
      </c>
      <c r="C20" s="48">
        <v>0</v>
      </c>
      <c r="D20" s="49">
        <v>0</v>
      </c>
      <c r="E20" s="50">
        <v>0</v>
      </c>
      <c r="F20" s="47">
        <v>0</v>
      </c>
      <c r="G20" s="163">
        <v>0</v>
      </c>
      <c r="H20" s="49">
        <f>+(Table116[[#This Row],[OPENING ]]+Table116[[#This Row],[RECEIPTS]]+Table116[[#This Row],[RETURNS]])-(Table116[[#This Row],[EXCHANGED]]+Table116[[#This Row],[SALES]]+Table116[[#This Row],[ISSUES]])</f>
        <v>228.5</v>
      </c>
      <c r="I20" s="48"/>
      <c r="J20" s="51">
        <f t="shared" si="7"/>
        <v>-228.5</v>
      </c>
      <c r="K20" s="48">
        <f>+'DAY13'!K38+'DAY14'!C20</f>
        <v>3104.7000000000003</v>
      </c>
      <c r="L20" s="49">
        <f>+'DAY13'!L20+'DAY14'!D20</f>
        <v>0</v>
      </c>
      <c r="M20" s="50">
        <f>+'DAY13'!M20+'DAY14'!E20</f>
        <v>0</v>
      </c>
      <c r="N20" s="47">
        <f>+'DAY13'!N20+'DAY14'!F20</f>
        <v>0</v>
      </c>
      <c r="O20" s="163">
        <f>+'DAY13'!O20+'DAY14'!G20</f>
        <v>0</v>
      </c>
      <c r="P20" s="48">
        <f t="shared" si="8"/>
        <v>221.76428571428573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163">
        <f t="shared" si="12"/>
        <v>0</v>
      </c>
      <c r="U20" s="52">
        <f t="shared" si="13"/>
        <v>1.0303733049892099</v>
      </c>
    </row>
    <row r="21" spans="1:21" x14ac:dyDescent="0.25">
      <c r="A21" s="189" t="s">
        <v>129</v>
      </c>
      <c r="B21" s="47">
        <f>'DAY13'!H21</f>
        <v>70</v>
      </c>
      <c r="C21" s="48">
        <v>0</v>
      </c>
      <c r="D21" s="49">
        <v>0</v>
      </c>
      <c r="E21" s="50">
        <v>0</v>
      </c>
      <c r="F21" s="47">
        <v>0</v>
      </c>
      <c r="G21" s="163">
        <v>0</v>
      </c>
      <c r="H21" s="49">
        <f>+(Table116[[#This Row],[OPENING ]]+Table116[[#This Row],[RECEIPTS]]+Table116[[#This Row],[RETURNS]])-(Table116[[#This Row],[EXCHANGED]]+Table116[[#This Row],[SALES]]+Table116[[#This Row],[ISSUES]])</f>
        <v>70</v>
      </c>
      <c r="I21" s="48"/>
      <c r="J21" s="51">
        <f t="shared" si="7"/>
        <v>-70</v>
      </c>
      <c r="K21" s="48">
        <f>+'DAY13'!K39+'DAY14'!C21</f>
        <v>0</v>
      </c>
      <c r="L21" s="49">
        <f>+'DAY13'!L21+'DAY14'!D21</f>
        <v>0</v>
      </c>
      <c r="M21" s="50">
        <f>+'DAY13'!M21+'DAY14'!E21</f>
        <v>0</v>
      </c>
      <c r="N21" s="47">
        <f>+'DAY13'!N21+'DAY14'!F21</f>
        <v>0</v>
      </c>
      <c r="O21" s="163">
        <f>+'DAY13'!O21+'DAY14'!G21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163">
        <f t="shared" si="12"/>
        <v>0</v>
      </c>
      <c r="U21" s="52">
        <f t="shared" si="13"/>
        <v>0</v>
      </c>
    </row>
    <row r="22" spans="1:21" x14ac:dyDescent="0.25">
      <c r="A22" s="154"/>
      <c r="B22" s="47">
        <f>'DAY13'!H22</f>
        <v>14</v>
      </c>
      <c r="C22" s="48">
        <v>0</v>
      </c>
      <c r="D22" s="49">
        <v>0</v>
      </c>
      <c r="E22" s="50">
        <v>0</v>
      </c>
      <c r="F22" s="47">
        <v>0</v>
      </c>
      <c r="G22" s="163">
        <v>0</v>
      </c>
      <c r="H22" s="49">
        <f>+(Table116[[#This Row],[OPENING ]]+Table116[[#This Row],[RECEIPTS]]+Table116[[#This Row],[RETURNS]])-(Table116[[#This Row],[EXCHANGED]]+Table116[[#This Row],[SALES]]+Table116[[#This Row],[ISSUES]])</f>
        <v>14</v>
      </c>
      <c r="I22" s="48"/>
      <c r="J22" s="51">
        <f t="shared" si="7"/>
        <v>-14</v>
      </c>
      <c r="K22" s="48">
        <f>+'DAY13'!K40+'DAY14'!C22</f>
        <v>0</v>
      </c>
      <c r="L22" s="49">
        <f>+'DAY13'!L22+'DAY14'!D22</f>
        <v>0</v>
      </c>
      <c r="M22" s="50">
        <f>+'DAY13'!M22+'DAY14'!E22</f>
        <v>0</v>
      </c>
      <c r="N22" s="47">
        <f>+'DAY13'!N22+'DAY14'!F22</f>
        <v>0</v>
      </c>
      <c r="O22" s="163">
        <f>+'DAY13'!O22+'DAY14'!G22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163">
        <f t="shared" si="12"/>
        <v>0</v>
      </c>
      <c r="U22" s="52">
        <f t="shared" si="13"/>
        <v>0</v>
      </c>
    </row>
    <row r="23" spans="1:21" x14ac:dyDescent="0.25">
      <c r="A23" s="154"/>
      <c r="B23" s="47">
        <f>'DAY13'!H23</f>
        <v>70</v>
      </c>
      <c r="C23" s="48">
        <v>0</v>
      </c>
      <c r="D23" s="49">
        <v>0</v>
      </c>
      <c r="E23" s="50">
        <v>0</v>
      </c>
      <c r="F23" s="47">
        <v>0</v>
      </c>
      <c r="G23" s="163">
        <v>0</v>
      </c>
      <c r="H23" s="49">
        <f>+(Table116[[#This Row],[OPENING ]]+Table116[[#This Row],[RECEIPTS]]+Table116[[#This Row],[RETURNS]])-(Table116[[#This Row],[EXCHANGED]]+Table116[[#This Row],[SALES]]+Table116[[#This Row],[ISSUES]])</f>
        <v>70</v>
      </c>
      <c r="I23" s="48"/>
      <c r="J23" s="51">
        <f t="shared" si="7"/>
        <v>-70</v>
      </c>
      <c r="K23" s="48">
        <f>+'DAY13'!K41+'DAY14'!C23</f>
        <v>0</v>
      </c>
      <c r="L23" s="49">
        <f>+'DAY13'!L23+'DAY14'!D23</f>
        <v>0</v>
      </c>
      <c r="M23" s="50">
        <f>+'DAY13'!M23+'DAY14'!E23</f>
        <v>0</v>
      </c>
      <c r="N23" s="47">
        <f>+'DAY13'!N23+'DAY14'!F23</f>
        <v>0</v>
      </c>
      <c r="O23" s="163">
        <f>+'DAY13'!O23+'DAY14'!G23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163">
        <f t="shared" si="12"/>
        <v>0</v>
      </c>
      <c r="U23" s="52">
        <f t="shared" si="13"/>
        <v>0</v>
      </c>
    </row>
    <row r="24" spans="1:21" x14ac:dyDescent="0.25">
      <c r="A24" s="154"/>
      <c r="B24" s="47">
        <f>'DAY13'!H24</f>
        <v>49</v>
      </c>
      <c r="C24" s="48">
        <v>0</v>
      </c>
      <c r="D24" s="49">
        <v>0</v>
      </c>
      <c r="E24" s="50">
        <v>0</v>
      </c>
      <c r="F24" s="47">
        <v>0</v>
      </c>
      <c r="G24" s="163">
        <v>0</v>
      </c>
      <c r="H24" s="49">
        <f>+(Table116[[#This Row],[OPENING ]]+Table116[[#This Row],[RECEIPTS]]+Table116[[#This Row],[RETURNS]])-(Table116[[#This Row],[EXCHANGED]]+Table116[[#This Row],[SALES]]+Table116[[#This Row],[ISSUES]])</f>
        <v>49</v>
      </c>
      <c r="I24" s="48"/>
      <c r="J24" s="51">
        <f t="shared" si="7"/>
        <v>-49</v>
      </c>
      <c r="K24" s="48">
        <f>+'DAY13'!K42+'DAY14'!C24</f>
        <v>0</v>
      </c>
      <c r="L24" s="49">
        <f>+'DAY13'!L24+'DAY14'!D24</f>
        <v>0</v>
      </c>
      <c r="M24" s="50">
        <f>+'DAY13'!M24+'DAY14'!E24</f>
        <v>0</v>
      </c>
      <c r="N24" s="47">
        <f>+'DAY13'!N24+'DAY14'!F24</f>
        <v>0</v>
      </c>
      <c r="O24" s="163">
        <f>+'DAY13'!O24+'DAY14'!G24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163">
        <f t="shared" si="12"/>
        <v>0</v>
      </c>
      <c r="U24" s="52">
        <f t="shared" si="13"/>
        <v>0</v>
      </c>
    </row>
    <row r="25" spans="1:21" x14ac:dyDescent="0.25">
      <c r="A25" s="154"/>
      <c r="B25" s="47">
        <f>'DAY13'!H25</f>
        <v>0</v>
      </c>
      <c r="C25" s="48">
        <v>0</v>
      </c>
      <c r="D25" s="49">
        <v>0</v>
      </c>
      <c r="E25" s="50">
        <v>0</v>
      </c>
      <c r="F25" s="47">
        <v>0</v>
      </c>
      <c r="G25" s="163">
        <v>0</v>
      </c>
      <c r="H25" s="49">
        <f>+(Table116[[#This Row],[OPENING ]]+Table116[[#This Row],[RECEIPTS]]+Table116[[#This Row],[RETURNS]])-(Table116[[#This Row],[EXCHANGED]]+Table116[[#This Row],[SALES]]+Table116[[#This Row],[ISSUES]])</f>
        <v>0</v>
      </c>
      <c r="I25" s="48"/>
      <c r="J25" s="51">
        <f t="shared" si="0"/>
        <v>0</v>
      </c>
      <c r="K25" s="48">
        <f>+'DAY13'!K43+'DAY14'!C25</f>
        <v>0</v>
      </c>
      <c r="L25" s="49">
        <f>+'DAY13'!L25+'DAY14'!D25</f>
        <v>0</v>
      </c>
      <c r="M25" s="50">
        <f>+'DAY13'!M25+'DAY14'!E25</f>
        <v>0</v>
      </c>
      <c r="N25" s="47">
        <f>+'DAY13'!N25+'DAY14'!F25</f>
        <v>0</v>
      </c>
      <c r="O25" s="163">
        <f>+'DAY13'!O25+'DAY14'!G25</f>
        <v>0</v>
      </c>
      <c r="P25" s="48">
        <f t="shared" si="8"/>
        <v>0</v>
      </c>
      <c r="Q25" s="49">
        <f t="shared" si="9"/>
        <v>0</v>
      </c>
      <c r="R25" s="50">
        <f t="shared" si="10"/>
        <v>0</v>
      </c>
      <c r="S25" s="47">
        <f t="shared" si="11"/>
        <v>0</v>
      </c>
      <c r="T25" s="163">
        <f t="shared" si="12"/>
        <v>0</v>
      </c>
      <c r="U25" s="52">
        <f t="shared" si="13"/>
        <v>0</v>
      </c>
    </row>
    <row r="26" spans="1:21" x14ac:dyDescent="0.25">
      <c r="A26" s="312" t="s">
        <v>106</v>
      </c>
      <c r="B26" s="47">
        <f>'DAY13'!H26</f>
        <v>0</v>
      </c>
      <c r="C26" s="48">
        <v>0</v>
      </c>
      <c r="D26" s="49">
        <v>0</v>
      </c>
      <c r="E26" s="50">
        <v>0</v>
      </c>
      <c r="F26" s="47">
        <v>0</v>
      </c>
      <c r="G26" s="163">
        <v>0</v>
      </c>
      <c r="H26" s="49">
        <f>+(Table116[[#This Row],[OPENING ]]+Table116[[#This Row],[RECEIPTS]]+Table116[[#This Row],[RETURNS]])-(Table116[[#This Row],[EXCHANGED]]+Table116[[#This Row],[SALES]]+Table116[[#This Row],[ISSUES]])</f>
        <v>0</v>
      </c>
      <c r="I26" s="48"/>
      <c r="J26" s="76">
        <f t="shared" si="0"/>
        <v>0</v>
      </c>
      <c r="K26" s="48">
        <f>+'DAY13'!K44+'DAY14'!C26</f>
        <v>0</v>
      </c>
      <c r="L26" s="49">
        <f>+'DAY13'!L26+'DAY14'!D26</f>
        <v>0</v>
      </c>
      <c r="M26" s="50">
        <f>+'DAY13'!M26+'DAY14'!E26</f>
        <v>0</v>
      </c>
      <c r="N26" s="47">
        <f>+'DAY13'!N26+'DAY14'!F26</f>
        <v>0</v>
      </c>
      <c r="O26" s="163">
        <f>+'DAY13'!O26+'DAY14'!G26</f>
        <v>0</v>
      </c>
      <c r="P26" s="48">
        <f t="shared" si="8"/>
        <v>0</v>
      </c>
      <c r="Q26" s="49">
        <f t="shared" si="9"/>
        <v>0</v>
      </c>
      <c r="R26" s="50">
        <f t="shared" si="10"/>
        <v>0</v>
      </c>
      <c r="S26" s="47">
        <f t="shared" si="11"/>
        <v>0</v>
      </c>
      <c r="T26" s="163">
        <f t="shared" si="12"/>
        <v>0</v>
      </c>
      <c r="U26" s="52">
        <f t="shared" si="13"/>
        <v>0</v>
      </c>
    </row>
    <row r="27" spans="1:21" x14ac:dyDescent="0.25">
      <c r="A27" s="154" t="s">
        <v>61</v>
      </c>
      <c r="B27" s="47">
        <f>'DAY13'!H27</f>
        <v>506.2</v>
      </c>
      <c r="C27" s="48">
        <v>0</v>
      </c>
      <c r="D27" s="49">
        <v>0</v>
      </c>
      <c r="E27" s="50">
        <v>0</v>
      </c>
      <c r="F27" s="47">
        <v>0</v>
      </c>
      <c r="G27" s="163">
        <v>0</v>
      </c>
      <c r="H27" s="49">
        <f>+(Table116[[#This Row],[OPENING ]]+Table116[[#This Row],[RECEIPTS]]+Table116[[#This Row],[RETURNS]])-(Table116[[#This Row],[EXCHANGED]]+Table116[[#This Row],[SALES]]+Table116[[#This Row],[ISSUES]])</f>
        <v>506.2</v>
      </c>
      <c r="I27" s="48"/>
      <c r="J27" s="76">
        <f t="shared" ref="J27:J37" si="14">+I27-H27</f>
        <v>-506.2</v>
      </c>
      <c r="K27" s="48">
        <f>+'DAY13'!K45+'DAY14'!C27</f>
        <v>1034.9000000000001</v>
      </c>
      <c r="L27" s="49">
        <f>+'DAY13'!L27+'DAY14'!D27</f>
        <v>0</v>
      </c>
      <c r="M27" s="50">
        <f>+'DAY13'!M27+'DAY14'!E27</f>
        <v>0</v>
      </c>
      <c r="N27" s="47">
        <f>+'DAY13'!N27+'DAY14'!F27</f>
        <v>0</v>
      </c>
      <c r="O27" s="163">
        <f>+'DAY13'!O27+'DAY14'!G27</f>
        <v>0</v>
      </c>
      <c r="P27" s="48">
        <f t="shared" ref="P27:P37" si="15">+K27/14</f>
        <v>73.921428571428578</v>
      </c>
      <c r="Q27" s="49">
        <f t="shared" ref="Q27:Q37" si="16">+L27/14</f>
        <v>0</v>
      </c>
      <c r="R27" s="50">
        <f t="shared" ref="R27:R37" si="17">+M27/14</f>
        <v>0</v>
      </c>
      <c r="S27" s="47">
        <f t="shared" ref="S27:S37" si="18">+N27/14</f>
        <v>0</v>
      </c>
      <c r="T27" s="163">
        <f t="shared" ref="T27:T37" si="19">+O27/14</f>
        <v>0</v>
      </c>
      <c r="U27" s="52">
        <f t="shared" ref="U27:U37" si="20">IFERROR(+H27/(P27+Q27+R27+S27+T27),0)</f>
        <v>6.8478113827422931</v>
      </c>
    </row>
    <row r="28" spans="1:21" x14ac:dyDescent="0.25">
      <c r="A28" s="53"/>
      <c r="B28" s="47">
        <f>'DAY13'!H28</f>
        <v>0</v>
      </c>
      <c r="C28" s="48">
        <v>0</v>
      </c>
      <c r="D28" s="49">
        <v>0</v>
      </c>
      <c r="E28" s="50">
        <v>0</v>
      </c>
      <c r="F28" s="47">
        <v>0</v>
      </c>
      <c r="G28" s="163">
        <v>0</v>
      </c>
      <c r="H28" s="49">
        <f>+(Table116[[#This Row],[OPENING ]]+Table116[[#This Row],[RECEIPTS]]+Table116[[#This Row],[RETURNS]])-(Table116[[#This Row],[EXCHANGED]]+Table116[[#This Row],[SALES]]+Table116[[#This Row],[ISSUES]])</f>
        <v>0</v>
      </c>
      <c r="I28" s="48"/>
      <c r="J28" s="76">
        <f t="shared" si="14"/>
        <v>0</v>
      </c>
      <c r="K28" s="48">
        <f>+'DAY13'!K46+'DAY14'!C28</f>
        <v>0</v>
      </c>
      <c r="L28" s="49">
        <f>+'DAY13'!L28+'DAY14'!D28</f>
        <v>0</v>
      </c>
      <c r="M28" s="50">
        <f>+'DAY13'!M28+'DAY14'!E28</f>
        <v>0</v>
      </c>
      <c r="N28" s="47">
        <f>+'DAY13'!N28+'DAY14'!F28</f>
        <v>0</v>
      </c>
      <c r="O28" s="163">
        <f>+'DAY13'!O28+'DAY14'!G28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163">
        <f t="shared" si="19"/>
        <v>0</v>
      </c>
      <c r="U28" s="52">
        <f t="shared" si="20"/>
        <v>0</v>
      </c>
    </row>
    <row r="29" spans="1:21" x14ac:dyDescent="0.25">
      <c r="A29" s="53"/>
      <c r="B29" s="47">
        <f>'DAY13'!H29</f>
        <v>254.5</v>
      </c>
      <c r="C29" s="48">
        <v>0</v>
      </c>
      <c r="D29" s="49">
        <v>0</v>
      </c>
      <c r="E29" s="50">
        <v>0</v>
      </c>
      <c r="F29" s="47">
        <v>0</v>
      </c>
      <c r="G29" s="163">
        <v>0</v>
      </c>
      <c r="H29" s="49">
        <f>+(Table116[[#This Row],[OPENING ]]+Table116[[#This Row],[RECEIPTS]]+Table116[[#This Row],[RETURNS]])-(Table116[[#This Row],[EXCHANGED]]+Table116[[#This Row],[SALES]]+Table116[[#This Row],[ISSUES]])</f>
        <v>254.5</v>
      </c>
      <c r="I29" s="48"/>
      <c r="J29" s="76">
        <f t="shared" si="14"/>
        <v>-254.5</v>
      </c>
      <c r="K29" s="48">
        <f>+'DAY13'!K47+'DAY14'!C29</f>
        <v>0</v>
      </c>
      <c r="L29" s="49">
        <f>+'DAY13'!L29+'DAY14'!D29</f>
        <v>0</v>
      </c>
      <c r="M29" s="50">
        <f>+'DAY13'!M29+'DAY14'!E29</f>
        <v>0</v>
      </c>
      <c r="N29" s="47">
        <f>+'DAY13'!N29+'DAY14'!F29</f>
        <v>0</v>
      </c>
      <c r="O29" s="163">
        <f>+'DAY13'!O29+'DAY14'!G29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163">
        <f t="shared" si="19"/>
        <v>4.5571428571428569</v>
      </c>
      <c r="U29" s="52">
        <f t="shared" si="20"/>
        <v>55.846394984326018</v>
      </c>
    </row>
    <row r="30" spans="1:21" x14ac:dyDescent="0.25">
      <c r="A30" s="53"/>
      <c r="B30" s="47">
        <f>'DAY13'!H30</f>
        <v>0</v>
      </c>
      <c r="C30" s="48">
        <v>0</v>
      </c>
      <c r="D30" s="49">
        <v>0</v>
      </c>
      <c r="E30" s="50">
        <v>0</v>
      </c>
      <c r="F30" s="47">
        <v>0</v>
      </c>
      <c r="G30" s="163">
        <v>0</v>
      </c>
      <c r="H30" s="49">
        <f>+(Table116[[#This Row],[OPENING ]]+Table116[[#This Row],[RECEIPTS]]+Table116[[#This Row],[RETURNS]])-(Table116[[#This Row],[EXCHANGED]]+Table116[[#This Row],[SALES]]+Table116[[#This Row],[ISSUES]])</f>
        <v>0</v>
      </c>
      <c r="I30" s="48"/>
      <c r="J30" s="76">
        <f t="shared" si="14"/>
        <v>0</v>
      </c>
      <c r="K30" s="48">
        <f>+'DAY13'!K48+'DAY14'!C30</f>
        <v>0</v>
      </c>
      <c r="L30" s="49">
        <f>+'DAY13'!L30+'DAY14'!D30</f>
        <v>0</v>
      </c>
      <c r="M30" s="50">
        <f>+'DAY13'!M30+'DAY14'!E30</f>
        <v>0</v>
      </c>
      <c r="N30" s="47">
        <f>+'DAY13'!N30+'DAY14'!F30</f>
        <v>0</v>
      </c>
      <c r="O30" s="163">
        <f>+'DAY13'!O30+'DAY14'!G30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163">
        <f t="shared" si="19"/>
        <v>0</v>
      </c>
      <c r="U30" s="52">
        <f t="shared" si="20"/>
        <v>0</v>
      </c>
    </row>
    <row r="31" spans="1:21" x14ac:dyDescent="0.25">
      <c r="A31" s="53"/>
      <c r="B31" s="47">
        <f>'DAY13'!H31</f>
        <v>0</v>
      </c>
      <c r="C31" s="48">
        <v>0</v>
      </c>
      <c r="D31" s="49">
        <v>0</v>
      </c>
      <c r="E31" s="50">
        <v>0</v>
      </c>
      <c r="F31" s="47">
        <v>0</v>
      </c>
      <c r="G31" s="163">
        <v>0</v>
      </c>
      <c r="H31" s="49">
        <f>+(Table116[[#This Row],[OPENING ]]+Table116[[#This Row],[RECEIPTS]]+Table116[[#This Row],[RETURNS]])-(Table116[[#This Row],[EXCHANGED]]+Table116[[#This Row],[SALES]]+Table116[[#This Row],[ISSUES]])</f>
        <v>0</v>
      </c>
      <c r="I31" s="48"/>
      <c r="J31" s="76">
        <f t="shared" si="14"/>
        <v>0</v>
      </c>
      <c r="K31" s="48">
        <f>+'DAY13'!K49+'DAY14'!C31</f>
        <v>0</v>
      </c>
      <c r="L31" s="49">
        <f>+'DAY13'!L31+'DAY14'!D31</f>
        <v>0</v>
      </c>
      <c r="M31" s="50">
        <f>+'DAY13'!M31+'DAY14'!E31</f>
        <v>0</v>
      </c>
      <c r="N31" s="47">
        <f>+'DAY13'!N31+'DAY14'!F31</f>
        <v>0</v>
      </c>
      <c r="O31" s="163">
        <f>+'DAY13'!O31+'DAY14'!G31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163">
        <f t="shared" si="19"/>
        <v>0</v>
      </c>
      <c r="U31" s="52">
        <f t="shared" si="20"/>
        <v>0</v>
      </c>
    </row>
    <row r="32" spans="1:21" x14ac:dyDescent="0.25">
      <c r="A32" s="53"/>
      <c r="B32" s="47">
        <f>'DAY13'!H32</f>
        <v>0</v>
      </c>
      <c r="C32" s="48">
        <v>0</v>
      </c>
      <c r="D32" s="49">
        <v>0</v>
      </c>
      <c r="E32" s="50">
        <v>0</v>
      </c>
      <c r="F32" s="47">
        <v>0</v>
      </c>
      <c r="G32" s="163">
        <v>0</v>
      </c>
      <c r="H32" s="49">
        <f>+(Table116[[#This Row],[OPENING ]]+Table116[[#This Row],[RECEIPTS]]+Table116[[#This Row],[RETURNS]])-(Table116[[#This Row],[EXCHANGED]]+Table116[[#This Row],[SALES]]+Table116[[#This Row],[ISSUES]])</f>
        <v>0</v>
      </c>
      <c r="I32" s="48"/>
      <c r="J32" s="76">
        <f t="shared" si="14"/>
        <v>0</v>
      </c>
      <c r="K32" s="48">
        <f>+'DAY13'!K50+'DAY14'!C32</f>
        <v>0</v>
      </c>
      <c r="L32" s="49">
        <f>+'DAY13'!L32+'DAY14'!D32</f>
        <v>0</v>
      </c>
      <c r="M32" s="50">
        <f>+'DAY13'!M32+'DAY14'!E32</f>
        <v>0</v>
      </c>
      <c r="N32" s="47">
        <f>+'DAY13'!N32+'DAY14'!F32</f>
        <v>0</v>
      </c>
      <c r="O32" s="163">
        <f>+'DAY13'!O32+'DAY14'!G32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163">
        <f t="shared" si="19"/>
        <v>0</v>
      </c>
      <c r="U32" s="52">
        <f t="shared" si="20"/>
        <v>0</v>
      </c>
    </row>
    <row r="33" spans="1:21" x14ac:dyDescent="0.25">
      <c r="A33" s="53"/>
      <c r="B33" s="47">
        <f>'DAY13'!H33</f>
        <v>0</v>
      </c>
      <c r="C33" s="48">
        <v>0</v>
      </c>
      <c r="D33" s="49">
        <v>0</v>
      </c>
      <c r="E33" s="50">
        <v>0</v>
      </c>
      <c r="F33" s="47">
        <v>0</v>
      </c>
      <c r="G33" s="163">
        <v>0</v>
      </c>
      <c r="H33" s="49">
        <f>+(Table116[[#This Row],[OPENING ]]+Table116[[#This Row],[RECEIPTS]]+Table116[[#This Row],[RETURNS]])-(Table116[[#This Row],[EXCHANGED]]+Table116[[#This Row],[SALES]]+Table116[[#This Row],[ISSUES]])</f>
        <v>0</v>
      </c>
      <c r="I33" s="48"/>
      <c r="J33" s="76">
        <f t="shared" si="14"/>
        <v>0</v>
      </c>
      <c r="K33" s="48">
        <f>+'DAY13'!K51+'DAY14'!C33</f>
        <v>0</v>
      </c>
      <c r="L33" s="49">
        <f>+'DAY13'!L33+'DAY14'!D33</f>
        <v>0</v>
      </c>
      <c r="M33" s="50">
        <f>+'DAY13'!M33+'DAY14'!E33</f>
        <v>0</v>
      </c>
      <c r="N33" s="47">
        <f>+'DAY13'!N33+'DAY14'!F33</f>
        <v>0</v>
      </c>
      <c r="O33" s="163">
        <f>+'DAY13'!O33+'DAY14'!G33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163">
        <f t="shared" si="19"/>
        <v>0</v>
      </c>
      <c r="U33" s="52">
        <f t="shared" si="20"/>
        <v>0</v>
      </c>
    </row>
    <row r="34" spans="1:21" x14ac:dyDescent="0.25">
      <c r="A34" s="53"/>
      <c r="B34" s="47">
        <f>'DAY13'!H34</f>
        <v>58.1</v>
      </c>
      <c r="C34" s="48">
        <v>0</v>
      </c>
      <c r="D34" s="49">
        <v>0</v>
      </c>
      <c r="E34" s="50">
        <v>0</v>
      </c>
      <c r="F34" s="47">
        <v>0</v>
      </c>
      <c r="G34" s="163">
        <v>0</v>
      </c>
      <c r="H34" s="49">
        <f>+(Table116[[#This Row],[OPENING ]]+Table116[[#This Row],[RECEIPTS]]+Table116[[#This Row],[RETURNS]])-(Table116[[#This Row],[EXCHANGED]]+Table116[[#This Row],[SALES]]+Table116[[#This Row],[ISSUES]])</f>
        <v>58.1</v>
      </c>
      <c r="I34" s="48"/>
      <c r="J34" s="76">
        <f t="shared" si="14"/>
        <v>-58.1</v>
      </c>
      <c r="K34" s="48">
        <f>+'DAY13'!K52+'DAY14'!C34</f>
        <v>0</v>
      </c>
      <c r="L34" s="49">
        <f>+'DAY13'!L34+'DAY14'!D34</f>
        <v>0</v>
      </c>
      <c r="M34" s="50">
        <f>+'DAY13'!M34+'DAY14'!E34</f>
        <v>0</v>
      </c>
      <c r="N34" s="47">
        <f>+'DAY13'!N34+'DAY14'!F34</f>
        <v>0</v>
      </c>
      <c r="O34" s="163">
        <f>+'DAY13'!O34+'DAY14'!G34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163">
        <f t="shared" si="19"/>
        <v>0</v>
      </c>
      <c r="U34" s="52">
        <f t="shared" si="20"/>
        <v>0</v>
      </c>
    </row>
    <row r="35" spans="1:21" x14ac:dyDescent="0.25">
      <c r="A35" s="53"/>
      <c r="B35" s="47">
        <f>'DAY13'!H35</f>
        <v>0</v>
      </c>
      <c r="C35" s="48">
        <v>0</v>
      </c>
      <c r="D35" s="49">
        <v>0</v>
      </c>
      <c r="E35" s="50">
        <v>0</v>
      </c>
      <c r="F35" s="47">
        <v>0</v>
      </c>
      <c r="G35" s="163">
        <v>0</v>
      </c>
      <c r="H35" s="49">
        <f>+(Table116[[#This Row],[OPENING ]]+Table116[[#This Row],[RECEIPTS]]+Table116[[#This Row],[RETURNS]])-(Table116[[#This Row],[EXCHANGED]]+Table116[[#This Row],[SALES]]+Table116[[#This Row],[ISSUES]])</f>
        <v>0</v>
      </c>
      <c r="I35" s="48"/>
      <c r="J35" s="76">
        <f t="shared" si="14"/>
        <v>0</v>
      </c>
      <c r="K35" s="48">
        <f>+'DAY13'!K53+'DAY14'!C35</f>
        <v>0</v>
      </c>
      <c r="L35" s="49">
        <f>+'DAY13'!L35+'DAY14'!D35</f>
        <v>0</v>
      </c>
      <c r="M35" s="50">
        <f>+'DAY13'!M35+'DAY14'!E35</f>
        <v>0</v>
      </c>
      <c r="N35" s="47">
        <f>+'DAY13'!N35+'DAY14'!F35</f>
        <v>0</v>
      </c>
      <c r="O35" s="163">
        <f>+'DAY13'!O35+'DAY14'!G35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163">
        <f t="shared" si="19"/>
        <v>0</v>
      </c>
      <c r="U35" s="52">
        <f t="shared" si="20"/>
        <v>0</v>
      </c>
    </row>
    <row r="36" spans="1:21" x14ac:dyDescent="0.25">
      <c r="A36" s="53"/>
      <c r="B36" s="47">
        <f>'DAY13'!H36</f>
        <v>31.35</v>
      </c>
      <c r="C36" s="48">
        <v>0</v>
      </c>
      <c r="D36" s="49">
        <v>0</v>
      </c>
      <c r="E36" s="50">
        <v>0</v>
      </c>
      <c r="F36" s="47">
        <v>0</v>
      </c>
      <c r="G36" s="163">
        <v>0</v>
      </c>
      <c r="H36" s="49">
        <f>+(Table116[[#This Row],[OPENING ]]+Table116[[#This Row],[RECEIPTS]]+Table116[[#This Row],[RETURNS]])-(Table116[[#This Row],[EXCHANGED]]+Table116[[#This Row],[SALES]]+Table116[[#This Row],[ISSUES]])</f>
        <v>31.35</v>
      </c>
      <c r="I36" s="48"/>
      <c r="J36" s="76">
        <f t="shared" si="14"/>
        <v>-31.35</v>
      </c>
      <c r="K36" s="48">
        <f>+'DAY13'!K54+'DAY14'!C36</f>
        <v>0</v>
      </c>
      <c r="L36" s="49">
        <f>+'DAY13'!L36+'DAY14'!D36</f>
        <v>0</v>
      </c>
      <c r="M36" s="50">
        <f>+'DAY13'!M36+'DAY14'!E36</f>
        <v>0</v>
      </c>
      <c r="N36" s="47">
        <f>+'DAY13'!N36+'DAY14'!F36</f>
        <v>0</v>
      </c>
      <c r="O36" s="163">
        <f>+'DAY13'!O36+'DAY14'!G36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163">
        <f t="shared" si="19"/>
        <v>0</v>
      </c>
      <c r="U36" s="52">
        <f t="shared" si="20"/>
        <v>0</v>
      </c>
    </row>
    <row r="37" spans="1:21" ht="15.75" thickBot="1" x14ac:dyDescent="0.3">
      <c r="A37" s="53"/>
      <c r="B37" s="47">
        <f>'DAY13'!H37</f>
        <v>0</v>
      </c>
      <c r="C37" s="48">
        <v>0</v>
      </c>
      <c r="D37" s="49">
        <v>0</v>
      </c>
      <c r="E37" s="50">
        <v>0</v>
      </c>
      <c r="F37" s="47">
        <v>0</v>
      </c>
      <c r="G37" s="163">
        <v>0</v>
      </c>
      <c r="H37" s="49">
        <f>+(Table116[[#This Row],[OPENING ]]+Table116[[#This Row],[RECEIPTS]]+Table116[[#This Row],[RETURNS]])-(Table116[[#This Row],[EXCHANGED]]+Table116[[#This Row],[SALES]]+Table116[[#This Row],[ISSUES]])</f>
        <v>0</v>
      </c>
      <c r="I37" s="48"/>
      <c r="J37" s="76">
        <f t="shared" si="14"/>
        <v>0</v>
      </c>
      <c r="K37" s="48">
        <f>+'DAY13'!K55+'DAY14'!C37</f>
        <v>0</v>
      </c>
      <c r="L37" s="49">
        <f>+'DAY13'!L37+'DAY14'!D37</f>
        <v>0</v>
      </c>
      <c r="M37" s="50">
        <f>+'DAY13'!M37+'DAY14'!E37</f>
        <v>0</v>
      </c>
      <c r="N37" s="47">
        <f>+'DAY13'!N37+'DAY14'!F37</f>
        <v>0</v>
      </c>
      <c r="O37" s="163">
        <f>+'DAY13'!O37+'DAY14'!G37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163">
        <f t="shared" si="19"/>
        <v>0</v>
      </c>
      <c r="U37" s="52">
        <f t="shared" si="20"/>
        <v>0</v>
      </c>
    </row>
    <row r="38" spans="1:21" ht="17.25" thickBot="1" x14ac:dyDescent="0.35">
      <c r="A38" s="85" t="s">
        <v>29</v>
      </c>
      <c r="B38" s="86">
        <f>SUM(B5:B37)</f>
        <v>1512.2499999999998</v>
      </c>
      <c r="C38" s="87">
        <f t="shared" ref="C38:U38" si="21">SUM(C5:C37)</f>
        <v>0</v>
      </c>
      <c r="D38" s="88">
        <f t="shared" si="21"/>
        <v>0</v>
      </c>
      <c r="E38" s="89">
        <f t="shared" si="21"/>
        <v>0</v>
      </c>
      <c r="F38" s="86">
        <f t="shared" si="21"/>
        <v>0</v>
      </c>
      <c r="G38" s="164">
        <f t="shared" si="21"/>
        <v>0</v>
      </c>
      <c r="H38" s="88">
        <f t="shared" si="21"/>
        <v>1512.2499999999998</v>
      </c>
      <c r="I38" s="87">
        <f t="shared" si="21"/>
        <v>0</v>
      </c>
      <c r="J38" s="90">
        <f t="shared" si="21"/>
        <v>-1512.2499999999998</v>
      </c>
      <c r="K38" s="87">
        <f t="shared" si="21"/>
        <v>4139.6000000000004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164">
        <f t="shared" si="21"/>
        <v>63.8</v>
      </c>
      <c r="P38" s="87">
        <f t="shared" si="21"/>
        <v>295.68571428571431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164">
        <f t="shared" si="21"/>
        <v>4.5571428571428569</v>
      </c>
      <c r="U38" s="89">
        <f t="shared" si="21"/>
        <v>63.724579672057523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165"/>
      <c r="H39" s="81"/>
      <c r="I39" s="80"/>
      <c r="J39" s="83"/>
      <c r="K39" s="80"/>
      <c r="L39" s="81"/>
      <c r="M39" s="82"/>
      <c r="N39" s="79"/>
      <c r="O39" s="165"/>
      <c r="P39" s="80"/>
      <c r="Q39" s="81"/>
      <c r="R39" s="82"/>
      <c r="S39" s="79"/>
      <c r="T39" s="165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163"/>
      <c r="H40" s="49"/>
      <c r="I40" s="48"/>
      <c r="J40" s="51"/>
      <c r="K40" s="48"/>
      <c r="L40" s="49"/>
      <c r="M40" s="50"/>
      <c r="N40" s="47"/>
      <c r="O40" s="163"/>
      <c r="P40" s="48"/>
      <c r="Q40" s="49"/>
      <c r="R40" s="50"/>
      <c r="S40" s="47"/>
      <c r="T40" s="163"/>
      <c r="U40" s="54"/>
    </row>
    <row r="41" spans="1:21" x14ac:dyDescent="0.25">
      <c r="A41" s="154" t="s">
        <v>46</v>
      </c>
      <c r="B41" s="47">
        <f>'DAY13'!H41</f>
        <v>452.6</v>
      </c>
      <c r="C41" s="48">
        <v>0</v>
      </c>
      <c r="D41" s="49">
        <v>0</v>
      </c>
      <c r="E41" s="50">
        <v>0</v>
      </c>
      <c r="F41" s="47">
        <v>0</v>
      </c>
      <c r="G41" s="163">
        <v>0</v>
      </c>
      <c r="H41" s="49">
        <f>+(Table116[[#This Row],[OPENING ]]+Table116[[#This Row],[RECEIPTS]]+Table116[[#This Row],[RETURNS]])-(Table116[[#This Row],[EXCHANGED]]+Table116[[#This Row],[SALES]]+Table116[[#This Row],[ISSUES]])</f>
        <v>452.6</v>
      </c>
      <c r="I41" s="48"/>
      <c r="J41" s="51">
        <f t="shared" si="0"/>
        <v>-452.6</v>
      </c>
      <c r="K41" s="48">
        <f>+'DAY13'!K41+'DAY14'!C41</f>
        <v>0</v>
      </c>
      <c r="L41" s="49">
        <f>+'DAY13'!L41+'DAY14'!D41</f>
        <v>0</v>
      </c>
      <c r="M41" s="50">
        <f>+'DAY13'!M41+'DAY14'!E41</f>
        <v>0</v>
      </c>
      <c r="N41" s="47">
        <f>+'DAY13'!N41+'DAY14'!F41</f>
        <v>0</v>
      </c>
      <c r="O41" s="163">
        <f>+'DAY13'!O41+'DAY14'!G41</f>
        <v>0</v>
      </c>
      <c r="P41" s="48">
        <f t="shared" ref="P41" si="22">+K41/14</f>
        <v>0</v>
      </c>
      <c r="Q41" s="49">
        <f t="shared" ref="Q41" si="23">+L41/14</f>
        <v>0</v>
      </c>
      <c r="R41" s="50">
        <f t="shared" ref="R41" si="24">+M41/14</f>
        <v>0</v>
      </c>
      <c r="S41" s="47">
        <f t="shared" ref="S41" si="25">+N41/14</f>
        <v>0</v>
      </c>
      <c r="T41" s="163">
        <f t="shared" ref="T41" si="26">+O41/14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'DAY13'!H42</f>
        <v>555.6</v>
      </c>
      <c r="C42" s="48">
        <v>0</v>
      </c>
      <c r="D42" s="49">
        <v>0</v>
      </c>
      <c r="E42" s="50">
        <v>0</v>
      </c>
      <c r="F42" s="47">
        <v>0</v>
      </c>
      <c r="G42" s="163">
        <v>0</v>
      </c>
      <c r="H42" s="49">
        <f>+(Table116[[#This Row],[OPENING ]]+Table116[[#This Row],[RECEIPTS]]+Table116[[#This Row],[RETURNS]])-(Table116[[#This Row],[EXCHANGED]]+Table116[[#This Row],[SALES]]+Table116[[#This Row],[ISSUES]])</f>
        <v>555.6</v>
      </c>
      <c r="I42" s="48"/>
      <c r="J42" s="51">
        <f t="shared" si="0"/>
        <v>-555.6</v>
      </c>
      <c r="K42" s="48">
        <f>+'DAY13'!K42+'DAY14'!C42</f>
        <v>0</v>
      </c>
      <c r="L42" s="49">
        <f>+'DAY13'!L42+'DAY14'!D42</f>
        <v>0</v>
      </c>
      <c r="M42" s="50">
        <f>+'DAY13'!M42+'DAY14'!E42</f>
        <v>0</v>
      </c>
      <c r="N42" s="47">
        <f>+'DAY13'!N42+'DAY14'!F42</f>
        <v>0</v>
      </c>
      <c r="O42" s="163">
        <f>+'DAY13'!O42+'DAY14'!G42</f>
        <v>0</v>
      </c>
      <c r="P42" s="48">
        <f t="shared" ref="P42:P57" si="27">+K42/14</f>
        <v>0</v>
      </c>
      <c r="Q42" s="49">
        <f t="shared" ref="Q42:Q57" si="28">+L42/14</f>
        <v>0</v>
      </c>
      <c r="R42" s="50">
        <f t="shared" ref="R42:R57" si="29">+M42/14</f>
        <v>0</v>
      </c>
      <c r="S42" s="47">
        <f t="shared" ref="S42:S57" si="30">+N42/14</f>
        <v>0</v>
      </c>
      <c r="T42" s="163">
        <f t="shared" ref="T42:T57" si="31">+O42/14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'DAY13'!H43</f>
        <v>0</v>
      </c>
      <c r="C43" s="48">
        <v>0</v>
      </c>
      <c r="D43" s="49">
        <v>0</v>
      </c>
      <c r="E43" s="50">
        <v>0</v>
      </c>
      <c r="F43" s="47">
        <v>0</v>
      </c>
      <c r="G43" s="163">
        <v>0</v>
      </c>
      <c r="H43" s="49">
        <f>+(Table116[[#This Row],[OPENING ]]+Table116[[#This Row],[RECEIPTS]]+Table116[[#This Row],[RETURNS]])-(Table116[[#This Row],[EXCHANGED]]+Table116[[#This Row],[SALES]]+Table116[[#This Row],[ISSUES]])</f>
        <v>0</v>
      </c>
      <c r="I43" s="48"/>
      <c r="J43" s="51">
        <f t="shared" si="0"/>
        <v>0</v>
      </c>
      <c r="K43" s="48">
        <f>+'DAY13'!K43+'DAY14'!C43</f>
        <v>0</v>
      </c>
      <c r="L43" s="49">
        <f>+'DAY13'!L43+'DAY14'!D43</f>
        <v>0</v>
      </c>
      <c r="M43" s="50">
        <f>+'DAY13'!M43+'DAY14'!E43</f>
        <v>0</v>
      </c>
      <c r="N43" s="47">
        <f>+'DAY13'!N43+'DAY14'!F43</f>
        <v>0</v>
      </c>
      <c r="O43" s="163">
        <f>+'DAY13'!O43+'DAY14'!G43</f>
        <v>0</v>
      </c>
      <c r="P43" s="48">
        <f t="shared" si="27"/>
        <v>0</v>
      </c>
      <c r="Q43" s="49">
        <f t="shared" si="28"/>
        <v>0</v>
      </c>
      <c r="R43" s="50">
        <f t="shared" si="29"/>
        <v>0</v>
      </c>
      <c r="S43" s="47">
        <f t="shared" si="30"/>
        <v>0</v>
      </c>
      <c r="T43" s="163">
        <f t="shared" si="31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'DAY13'!H44</f>
        <v>0</v>
      </c>
      <c r="C44" s="48">
        <v>0</v>
      </c>
      <c r="D44" s="49">
        <v>0</v>
      </c>
      <c r="E44" s="50">
        <v>0</v>
      </c>
      <c r="F44" s="47">
        <v>0</v>
      </c>
      <c r="G44" s="163">
        <v>0</v>
      </c>
      <c r="H44" s="49">
        <f>+(Table116[[#This Row],[OPENING ]]+Table116[[#This Row],[RECEIPTS]]+Table116[[#This Row],[RETURNS]])-(Table116[[#This Row],[EXCHANGED]]+Table116[[#This Row],[SALES]]+Table116[[#This Row],[ISSUES]])</f>
        <v>0</v>
      </c>
      <c r="I44" s="48"/>
      <c r="J44" s="51">
        <f t="shared" si="0"/>
        <v>0</v>
      </c>
      <c r="K44" s="48">
        <f>+'DAY13'!K44+'DAY14'!C44</f>
        <v>0</v>
      </c>
      <c r="L44" s="49">
        <f>+'DAY13'!L44+'DAY14'!D44</f>
        <v>0</v>
      </c>
      <c r="M44" s="50">
        <f>+'DAY13'!M44+'DAY14'!E44</f>
        <v>0</v>
      </c>
      <c r="N44" s="47">
        <f>+'DAY13'!N44+'DAY14'!F44</f>
        <v>0</v>
      </c>
      <c r="O44" s="163">
        <f>+'DAY13'!O44+'DAY14'!G44</f>
        <v>0</v>
      </c>
      <c r="P44" s="48">
        <f t="shared" si="27"/>
        <v>0</v>
      </c>
      <c r="Q44" s="49">
        <f t="shared" si="28"/>
        <v>0</v>
      </c>
      <c r="R44" s="50">
        <f t="shared" si="29"/>
        <v>0</v>
      </c>
      <c r="S44" s="47">
        <f t="shared" si="30"/>
        <v>0</v>
      </c>
      <c r="T44" s="163">
        <f t="shared" si="31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'DAY13'!H45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163">
        <v>0</v>
      </c>
      <c r="H45" s="49">
        <f>+(Table116[[#This Row],[OPENING ]]+Table116[[#This Row],[RECEIPTS]]+Table116[[#This Row],[RETURNS]])-(Table116[[#This Row],[EXCHANGED]]+Table116[[#This Row],[SALES]]+Table116[[#This Row],[ISSUES]])</f>
        <v>320.29999999999995</v>
      </c>
      <c r="I45" s="48"/>
      <c r="J45" s="51">
        <f t="shared" si="0"/>
        <v>-320.29999999999995</v>
      </c>
      <c r="K45" s="48">
        <f>+'DAY13'!K45+'DAY14'!C45</f>
        <v>1034.9000000000001</v>
      </c>
      <c r="L45" s="49">
        <f>+'DAY13'!L45+'DAY14'!D45</f>
        <v>0</v>
      </c>
      <c r="M45" s="50">
        <f>+'DAY13'!M45+'DAY14'!E45</f>
        <v>0</v>
      </c>
      <c r="N45" s="47">
        <f>+'DAY13'!N45+'DAY14'!F45</f>
        <v>0</v>
      </c>
      <c r="O45" s="163">
        <f>+'DAY13'!O45+'DAY14'!G45</f>
        <v>795.90000000000009</v>
      </c>
      <c r="P45" s="48">
        <f t="shared" si="27"/>
        <v>73.921428571428578</v>
      </c>
      <c r="Q45" s="49">
        <f t="shared" si="28"/>
        <v>0</v>
      </c>
      <c r="R45" s="50">
        <f t="shared" si="29"/>
        <v>0</v>
      </c>
      <c r="S45" s="47">
        <f t="shared" si="30"/>
        <v>0</v>
      </c>
      <c r="T45" s="163">
        <f t="shared" si="31"/>
        <v>56.850000000000009</v>
      </c>
      <c r="U45" s="54">
        <f t="shared" si="1"/>
        <v>2.4493117762726668</v>
      </c>
    </row>
    <row r="46" spans="1:21" x14ac:dyDescent="0.25">
      <c r="A46" s="154" t="s">
        <v>111</v>
      </c>
      <c r="B46" s="47">
        <f>'DAY13'!H46</f>
        <v>122.2</v>
      </c>
      <c r="C46" s="48">
        <v>0</v>
      </c>
      <c r="D46" s="49">
        <v>0</v>
      </c>
      <c r="E46" s="50">
        <v>0</v>
      </c>
      <c r="F46" s="47">
        <v>0</v>
      </c>
      <c r="G46" s="163">
        <v>0</v>
      </c>
      <c r="H46" s="49">
        <f>+(Table116[[#This Row],[OPENING ]]+Table116[[#This Row],[RECEIPTS]]+Table116[[#This Row],[RETURNS]])-(Table116[[#This Row],[EXCHANGED]]+Table116[[#This Row],[SALES]]+Table116[[#This Row],[ISSUES]])</f>
        <v>122.2</v>
      </c>
      <c r="I46" s="48"/>
      <c r="J46" s="51">
        <f t="shared" si="0"/>
        <v>-122.2</v>
      </c>
      <c r="K46" s="48">
        <f>+'DAY13'!K46+'DAY14'!C46</f>
        <v>0</v>
      </c>
      <c r="L46" s="49">
        <f>+'DAY13'!L46+'DAY14'!D46</f>
        <v>0</v>
      </c>
      <c r="M46" s="50">
        <f>+'DAY13'!M46+'DAY14'!E46</f>
        <v>0</v>
      </c>
      <c r="N46" s="47">
        <f>+'DAY13'!N46+'DAY14'!F46</f>
        <v>0</v>
      </c>
      <c r="O46" s="163">
        <f>+'DAY13'!O46+'DAY14'!G46</f>
        <v>0</v>
      </c>
      <c r="P46" s="48">
        <f t="shared" si="27"/>
        <v>0</v>
      </c>
      <c r="Q46" s="49">
        <f t="shared" si="28"/>
        <v>0</v>
      </c>
      <c r="R46" s="50">
        <f t="shared" si="29"/>
        <v>0</v>
      </c>
      <c r="S46" s="47">
        <f t="shared" si="30"/>
        <v>0</v>
      </c>
      <c r="T46" s="163">
        <f t="shared" si="31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'DAY13'!H47</f>
        <v>0</v>
      </c>
      <c r="C47" s="48">
        <v>0</v>
      </c>
      <c r="D47" s="49">
        <v>0</v>
      </c>
      <c r="E47" s="50">
        <v>0</v>
      </c>
      <c r="F47" s="47">
        <v>0</v>
      </c>
      <c r="G47" s="163">
        <v>0</v>
      </c>
      <c r="H47" s="49">
        <f>+(Table116[[#This Row],[OPENING ]]+Table116[[#This Row],[RECEIPTS]]+Table116[[#This Row],[RETURNS]])-(Table116[[#This Row],[EXCHANGED]]+Table116[[#This Row],[SALES]]+Table116[[#This Row],[ISSUES]])</f>
        <v>0</v>
      </c>
      <c r="I47" s="48"/>
      <c r="J47" s="51">
        <f t="shared" si="0"/>
        <v>0</v>
      </c>
      <c r="K47" s="48">
        <f>+'DAY13'!K47+'DAY14'!C47</f>
        <v>0</v>
      </c>
      <c r="L47" s="49">
        <f>+'DAY13'!L47+'DAY14'!D47</f>
        <v>0</v>
      </c>
      <c r="M47" s="50">
        <f>+'DAY13'!M47+'DAY14'!E47</f>
        <v>0</v>
      </c>
      <c r="N47" s="47">
        <f>+'DAY13'!N47+'DAY14'!F47</f>
        <v>0</v>
      </c>
      <c r="O47" s="163">
        <f>+'DAY13'!O47+'DAY14'!G47</f>
        <v>0</v>
      </c>
      <c r="P47" s="48">
        <f t="shared" si="27"/>
        <v>0</v>
      </c>
      <c r="Q47" s="49">
        <f t="shared" si="28"/>
        <v>0</v>
      </c>
      <c r="R47" s="50">
        <f t="shared" si="29"/>
        <v>0</v>
      </c>
      <c r="S47" s="47">
        <f t="shared" si="30"/>
        <v>0</v>
      </c>
      <c r="T47" s="163">
        <f t="shared" si="31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'DAY13'!H48</f>
        <v>7</v>
      </c>
      <c r="C48" s="48">
        <v>0</v>
      </c>
      <c r="D48" s="49">
        <v>0</v>
      </c>
      <c r="E48" s="50">
        <v>0</v>
      </c>
      <c r="F48" s="47">
        <v>0</v>
      </c>
      <c r="G48" s="163">
        <v>0</v>
      </c>
      <c r="H48" s="49">
        <f>+(Table116[[#This Row],[OPENING ]]+Table116[[#This Row],[RECEIPTS]]+Table116[[#This Row],[RETURNS]])-(Table116[[#This Row],[EXCHANGED]]+Table116[[#This Row],[SALES]]+Table116[[#This Row],[ISSUES]])</f>
        <v>7</v>
      </c>
      <c r="I48" s="48"/>
      <c r="J48" s="51">
        <f t="shared" si="0"/>
        <v>-7</v>
      </c>
      <c r="K48" s="48">
        <f>+'DAY13'!K48+'DAY14'!C48</f>
        <v>0</v>
      </c>
      <c r="L48" s="49">
        <f>+'DAY13'!L48+'DAY14'!D48</f>
        <v>0</v>
      </c>
      <c r="M48" s="50">
        <f>+'DAY13'!M48+'DAY14'!E48</f>
        <v>0</v>
      </c>
      <c r="N48" s="47">
        <f>+'DAY13'!N48+'DAY14'!F48</f>
        <v>0</v>
      </c>
      <c r="O48" s="163">
        <f>+'DAY13'!O48+'DAY14'!G48</f>
        <v>0</v>
      </c>
      <c r="P48" s="48">
        <f t="shared" si="27"/>
        <v>0</v>
      </c>
      <c r="Q48" s="49">
        <f t="shared" si="28"/>
        <v>0</v>
      </c>
      <c r="R48" s="50">
        <f t="shared" si="29"/>
        <v>0</v>
      </c>
      <c r="S48" s="47">
        <f t="shared" si="30"/>
        <v>0</v>
      </c>
      <c r="T48" s="163">
        <f t="shared" si="31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'DAY13'!H49</f>
        <v>17.3</v>
      </c>
      <c r="C49" s="48">
        <v>0</v>
      </c>
      <c r="D49" s="49">
        <v>0</v>
      </c>
      <c r="E49" s="50">
        <v>0</v>
      </c>
      <c r="F49" s="47">
        <v>0</v>
      </c>
      <c r="G49" s="163"/>
      <c r="H49" s="49">
        <f>+(Table116[[#This Row],[OPENING ]]+Table116[[#This Row],[RECEIPTS]]+Table116[[#This Row],[RETURNS]])-(Table116[[#This Row],[EXCHANGED]]+Table116[[#This Row],[SALES]]+Table116[[#This Row],[ISSUES]])</f>
        <v>17.3</v>
      </c>
      <c r="I49" s="48"/>
      <c r="J49" s="51">
        <f t="shared" si="0"/>
        <v>-17.3</v>
      </c>
      <c r="K49" s="48">
        <f>+'DAY13'!K49+'DAY14'!C49</f>
        <v>0</v>
      </c>
      <c r="L49" s="49">
        <f>+'DAY13'!L49+'DAY14'!D49</f>
        <v>0</v>
      </c>
      <c r="M49" s="50">
        <f>+'DAY13'!M49+'DAY14'!E49</f>
        <v>0</v>
      </c>
      <c r="N49" s="47">
        <f>+'DAY13'!N49+'DAY14'!F49</f>
        <v>0</v>
      </c>
      <c r="O49" s="163">
        <f>+'DAY13'!O49+'DAY14'!G49</f>
        <v>0</v>
      </c>
      <c r="P49" s="48">
        <f t="shared" si="27"/>
        <v>0</v>
      </c>
      <c r="Q49" s="49">
        <f t="shared" si="28"/>
        <v>0</v>
      </c>
      <c r="R49" s="50">
        <f t="shared" si="29"/>
        <v>0</v>
      </c>
      <c r="S49" s="47">
        <f t="shared" si="30"/>
        <v>0</v>
      </c>
      <c r="T49" s="163">
        <f t="shared" si="31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'DAY13'!H50</f>
        <v>400.5</v>
      </c>
      <c r="C50" s="48">
        <v>0</v>
      </c>
      <c r="D50" s="49">
        <v>0</v>
      </c>
      <c r="E50" s="50">
        <v>0</v>
      </c>
      <c r="F50" s="47">
        <v>0</v>
      </c>
      <c r="G50" s="163">
        <v>0</v>
      </c>
      <c r="H50" s="49">
        <f>+(Table116[[#This Row],[OPENING ]]+Table116[[#This Row],[RECEIPTS]]+Table116[[#This Row],[RETURNS]])-(Table116[[#This Row],[EXCHANGED]]+Table116[[#This Row],[SALES]]+Table116[[#This Row],[ISSUES]])</f>
        <v>400.5</v>
      </c>
      <c r="I50" s="48"/>
      <c r="J50" s="51">
        <f t="shared" si="0"/>
        <v>-400.5</v>
      </c>
      <c r="K50" s="48">
        <f>+'DAY13'!K50+'DAY14'!C50</f>
        <v>0</v>
      </c>
      <c r="L50" s="49">
        <f>+'DAY13'!L50+'DAY14'!D50</f>
        <v>0</v>
      </c>
      <c r="M50" s="50">
        <f>+'DAY13'!M50+'DAY14'!E50</f>
        <v>0</v>
      </c>
      <c r="N50" s="47">
        <f>+'DAY13'!N50+'DAY14'!F50</f>
        <v>0</v>
      </c>
      <c r="O50" s="163">
        <f>+'DAY13'!O50+'DAY14'!G50</f>
        <v>140</v>
      </c>
      <c r="P50" s="48">
        <f t="shared" si="27"/>
        <v>0</v>
      </c>
      <c r="Q50" s="49">
        <f t="shared" si="28"/>
        <v>0</v>
      </c>
      <c r="R50" s="50">
        <f t="shared" si="29"/>
        <v>0</v>
      </c>
      <c r="S50" s="47">
        <f t="shared" si="30"/>
        <v>0</v>
      </c>
      <c r="T50" s="163">
        <f t="shared" si="31"/>
        <v>10</v>
      </c>
      <c r="U50" s="54">
        <f t="shared" si="1"/>
        <v>40.049999999999997</v>
      </c>
    </row>
    <row r="51" spans="1:21" x14ac:dyDescent="0.25">
      <c r="A51" s="154" t="s">
        <v>79</v>
      </c>
      <c r="B51" s="47">
        <f>'DAY13'!H51</f>
        <v>0</v>
      </c>
      <c r="C51" s="48">
        <v>0</v>
      </c>
      <c r="D51" s="49">
        <v>0</v>
      </c>
      <c r="E51" s="50">
        <v>0</v>
      </c>
      <c r="F51" s="47">
        <v>0</v>
      </c>
      <c r="G51" s="163">
        <v>0</v>
      </c>
      <c r="H51" s="49">
        <f>+(Table116[[#This Row],[OPENING ]]+Table116[[#This Row],[RECEIPTS]]+Table116[[#This Row],[RETURNS]])-(Table116[[#This Row],[EXCHANGED]]+Table116[[#This Row],[SALES]]+Table116[[#This Row],[ISSUES]])</f>
        <v>0</v>
      </c>
      <c r="I51" s="48"/>
      <c r="J51" s="51">
        <f t="shared" si="0"/>
        <v>0</v>
      </c>
      <c r="K51" s="48">
        <f>+'DAY13'!K51+'DAY14'!C51</f>
        <v>0</v>
      </c>
      <c r="L51" s="49">
        <f>+'DAY13'!L51+'DAY14'!D51</f>
        <v>0</v>
      </c>
      <c r="M51" s="50">
        <f>+'DAY13'!M51+'DAY14'!E51</f>
        <v>0</v>
      </c>
      <c r="N51" s="47">
        <f>+'DAY13'!N51+'DAY14'!F51</f>
        <v>0</v>
      </c>
      <c r="O51" s="163">
        <f>+'DAY13'!O51+'DAY14'!G51</f>
        <v>0</v>
      </c>
      <c r="P51" s="48">
        <f t="shared" si="27"/>
        <v>0</v>
      </c>
      <c r="Q51" s="49">
        <f t="shared" si="28"/>
        <v>0</v>
      </c>
      <c r="R51" s="50">
        <f t="shared" si="29"/>
        <v>0</v>
      </c>
      <c r="S51" s="47">
        <f t="shared" si="30"/>
        <v>0</v>
      </c>
      <c r="T51" s="163">
        <f t="shared" si="31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'DAY13'!H52</f>
        <v>0</v>
      </c>
      <c r="C52" s="48">
        <v>0</v>
      </c>
      <c r="D52" s="49">
        <v>0</v>
      </c>
      <c r="E52" s="50">
        <v>0</v>
      </c>
      <c r="F52" s="47">
        <v>0</v>
      </c>
      <c r="G52" s="163">
        <v>0</v>
      </c>
      <c r="H52" s="49">
        <f>+(Table116[[#This Row],[OPENING ]]+Table116[[#This Row],[RECEIPTS]]+Table116[[#This Row],[RETURNS]])-(Table116[[#This Row],[EXCHANGED]]+Table116[[#This Row],[SALES]]+Table116[[#This Row],[ISSUES]])</f>
        <v>0</v>
      </c>
      <c r="I52" s="48"/>
      <c r="J52" s="51">
        <f t="shared" si="0"/>
        <v>0</v>
      </c>
      <c r="K52" s="48">
        <f>+'DAY13'!K52+'DAY14'!C52</f>
        <v>0</v>
      </c>
      <c r="L52" s="49">
        <f>+'DAY13'!L52+'DAY14'!D52</f>
        <v>0</v>
      </c>
      <c r="M52" s="50">
        <f>+'DAY13'!M52+'DAY14'!E52</f>
        <v>0</v>
      </c>
      <c r="N52" s="47">
        <f>+'DAY13'!N52+'DAY14'!F52</f>
        <v>0</v>
      </c>
      <c r="O52" s="163">
        <f>+'DAY13'!O52+'DAY14'!G52</f>
        <v>0</v>
      </c>
      <c r="P52" s="48">
        <f t="shared" si="27"/>
        <v>0</v>
      </c>
      <c r="Q52" s="49">
        <f t="shared" si="28"/>
        <v>0</v>
      </c>
      <c r="R52" s="50">
        <f t="shared" si="29"/>
        <v>0</v>
      </c>
      <c r="S52" s="47">
        <f t="shared" si="30"/>
        <v>0</v>
      </c>
      <c r="T52" s="163">
        <f t="shared" si="31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'DAY13'!H53</f>
        <v>0</v>
      </c>
      <c r="C53" s="48">
        <v>0</v>
      </c>
      <c r="D53" s="49">
        <v>0</v>
      </c>
      <c r="E53" s="50">
        <v>0</v>
      </c>
      <c r="F53" s="47">
        <v>0</v>
      </c>
      <c r="G53" s="163">
        <v>0</v>
      </c>
      <c r="H53" s="49">
        <f>+(Table116[[#This Row],[OPENING ]]+Table116[[#This Row],[RECEIPTS]]+Table116[[#This Row],[RETURNS]])-(Table116[[#This Row],[EXCHANGED]]+Table116[[#This Row],[SALES]]+Table116[[#This Row],[ISSUES]])</f>
        <v>0</v>
      </c>
      <c r="I53" s="48"/>
      <c r="J53" s="51">
        <f>+I53-H53</f>
        <v>0</v>
      </c>
      <c r="K53" s="48">
        <f>+'DAY13'!K53+'DAY14'!C53</f>
        <v>0</v>
      </c>
      <c r="L53" s="49">
        <f>+'DAY13'!L53+'DAY14'!D53</f>
        <v>0</v>
      </c>
      <c r="M53" s="50">
        <f>+'DAY13'!M53+'DAY14'!E53</f>
        <v>0</v>
      </c>
      <c r="N53" s="47">
        <f>+'DAY13'!N53+'DAY14'!F53</f>
        <v>0</v>
      </c>
      <c r="O53" s="163">
        <f>+'DAY13'!O53+'DAY14'!G53</f>
        <v>0</v>
      </c>
      <c r="P53" s="48">
        <f t="shared" si="27"/>
        <v>0</v>
      </c>
      <c r="Q53" s="49">
        <f t="shared" si="28"/>
        <v>0</v>
      </c>
      <c r="R53" s="50">
        <f t="shared" si="29"/>
        <v>0</v>
      </c>
      <c r="S53" s="47">
        <f t="shared" si="30"/>
        <v>0</v>
      </c>
      <c r="T53" s="163">
        <f t="shared" si="31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'DAY13'!H54</f>
        <v>0</v>
      </c>
      <c r="C54" s="48">
        <v>0</v>
      </c>
      <c r="D54" s="49">
        <v>0</v>
      </c>
      <c r="E54" s="50">
        <v>0</v>
      </c>
      <c r="F54" s="47">
        <v>0</v>
      </c>
      <c r="G54" s="163">
        <v>0</v>
      </c>
      <c r="H54" s="49">
        <f>+(Table116[[#This Row],[OPENING ]]+Table116[[#This Row],[RECEIPTS]]+Table116[[#This Row],[RETURNS]])-(Table116[[#This Row],[EXCHANGED]]+Table116[[#This Row],[SALES]]+Table116[[#This Row],[ISSUES]])</f>
        <v>0</v>
      </c>
      <c r="I54" s="48"/>
      <c r="J54" s="51">
        <f>+I54-H54</f>
        <v>0</v>
      </c>
      <c r="K54" s="48">
        <f>+'DAY13'!K54+'DAY14'!C54</f>
        <v>0</v>
      </c>
      <c r="L54" s="49">
        <f>+'DAY13'!L54+'DAY14'!D54</f>
        <v>0</v>
      </c>
      <c r="M54" s="50">
        <f>+'DAY13'!M54+'DAY14'!E54</f>
        <v>0</v>
      </c>
      <c r="N54" s="47">
        <f>+'DAY13'!N54+'DAY14'!F54</f>
        <v>0</v>
      </c>
      <c r="O54" s="163">
        <f>+'DAY13'!O54+'DAY14'!G54</f>
        <v>0</v>
      </c>
      <c r="P54" s="48">
        <f t="shared" si="27"/>
        <v>0</v>
      </c>
      <c r="Q54" s="49">
        <f t="shared" si="28"/>
        <v>0</v>
      </c>
      <c r="R54" s="50">
        <f t="shared" si="29"/>
        <v>0</v>
      </c>
      <c r="S54" s="47">
        <f t="shared" si="30"/>
        <v>0</v>
      </c>
      <c r="T54" s="163">
        <f t="shared" si="31"/>
        <v>0</v>
      </c>
      <c r="U54" s="54">
        <f t="shared" si="1"/>
        <v>0</v>
      </c>
    </row>
    <row r="55" spans="1:21" x14ac:dyDescent="0.25">
      <c r="A55" s="154" t="s">
        <v>81</v>
      </c>
      <c r="B55" s="47">
        <f>'DAY13'!H55</f>
        <v>676.3</v>
      </c>
      <c r="C55" s="48">
        <v>0</v>
      </c>
      <c r="D55" s="49">
        <v>0</v>
      </c>
      <c r="E55" s="50">
        <v>0</v>
      </c>
      <c r="F55" s="47">
        <v>0</v>
      </c>
      <c r="G55" s="163">
        <v>0</v>
      </c>
      <c r="H55" s="49">
        <f>+(Table116[[#This Row],[OPENING ]]+Table116[[#This Row],[RECEIPTS]]+Table116[[#This Row],[RETURNS]])-(Table116[[#This Row],[EXCHANGED]]+Table116[[#This Row],[SALES]]+Table116[[#This Row],[ISSUES]])</f>
        <v>676.3</v>
      </c>
      <c r="I55" s="48"/>
      <c r="J55" s="51">
        <f>+I55-H55</f>
        <v>-676.3</v>
      </c>
      <c r="K55" s="48">
        <f>+'DAY13'!K55+'DAY14'!C55</f>
        <v>0</v>
      </c>
      <c r="L55" s="49">
        <f>+'DAY13'!L55+'DAY14'!D55</f>
        <v>0</v>
      </c>
      <c r="M55" s="50">
        <f>+'DAY13'!M55+'DAY14'!E55</f>
        <v>0</v>
      </c>
      <c r="N55" s="47">
        <f>+'DAY13'!N55+'DAY14'!F55</f>
        <v>0</v>
      </c>
      <c r="O55" s="163">
        <f>+'DAY13'!O55+'DAY14'!G55</f>
        <v>0</v>
      </c>
      <c r="P55" s="48">
        <f t="shared" si="27"/>
        <v>0</v>
      </c>
      <c r="Q55" s="49">
        <f t="shared" si="28"/>
        <v>0</v>
      </c>
      <c r="R55" s="50">
        <f t="shared" si="29"/>
        <v>0</v>
      </c>
      <c r="S55" s="47">
        <f t="shared" si="30"/>
        <v>0</v>
      </c>
      <c r="T55" s="163">
        <f t="shared" si="31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'DAY13'!H56</f>
        <v>0</v>
      </c>
      <c r="C56" s="48">
        <v>0</v>
      </c>
      <c r="D56" s="49">
        <v>0</v>
      </c>
      <c r="E56" s="50">
        <v>0</v>
      </c>
      <c r="F56" s="47">
        <v>0</v>
      </c>
      <c r="G56" s="163">
        <v>0</v>
      </c>
      <c r="H56" s="49">
        <f>+(Table116[[#This Row],[OPENING ]]+Table116[[#This Row],[RECEIPTS]]+Table116[[#This Row],[RETURNS]])-(Table116[[#This Row],[EXCHANGED]]+Table116[[#This Row],[SALES]]+Table116[[#This Row],[ISSUES]])</f>
        <v>0</v>
      </c>
      <c r="I56" s="48"/>
      <c r="J56" s="51">
        <f>+I56-H56</f>
        <v>0</v>
      </c>
      <c r="K56" s="48">
        <f>+'DAY13'!K56+'DAY14'!C56</f>
        <v>0</v>
      </c>
      <c r="L56" s="49">
        <f>+'DAY13'!L56+'DAY14'!D56</f>
        <v>0</v>
      </c>
      <c r="M56" s="50">
        <f>+'DAY13'!M56+'DAY14'!E56</f>
        <v>0</v>
      </c>
      <c r="N56" s="47">
        <f>+'DAY13'!N56+'DAY14'!F56</f>
        <v>0</v>
      </c>
      <c r="O56" s="163">
        <f>+'DAY13'!O56+'DAY14'!G56</f>
        <v>0</v>
      </c>
      <c r="P56" s="48">
        <f t="shared" si="27"/>
        <v>0</v>
      </c>
      <c r="Q56" s="49">
        <f t="shared" si="28"/>
        <v>0</v>
      </c>
      <c r="R56" s="50">
        <f t="shared" si="29"/>
        <v>0</v>
      </c>
      <c r="S56" s="47">
        <f t="shared" si="30"/>
        <v>0</v>
      </c>
      <c r="T56" s="163">
        <f t="shared" si="31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'DAY13'!H57</f>
        <v>0</v>
      </c>
      <c r="C57" s="48">
        <v>0</v>
      </c>
      <c r="D57" s="49">
        <v>0</v>
      </c>
      <c r="E57" s="50">
        <v>0</v>
      </c>
      <c r="F57" s="47">
        <v>0</v>
      </c>
      <c r="G57" s="163">
        <v>0</v>
      </c>
      <c r="H57" s="49">
        <f>+(Table116[[#This Row],[OPENING ]]+Table116[[#This Row],[RECEIPTS]]+Table116[[#This Row],[RETURNS]])-(Table116[[#This Row],[EXCHANGED]]+Table116[[#This Row],[SALES]]+Table116[[#This Row],[ISSUES]])</f>
        <v>0</v>
      </c>
      <c r="I57" s="73"/>
      <c r="J57" s="76">
        <f t="shared" si="0"/>
        <v>0</v>
      </c>
      <c r="K57" s="48">
        <f>+'DAY13'!K57+'DAY14'!C57</f>
        <v>0</v>
      </c>
      <c r="L57" s="49">
        <f>+'DAY13'!L57+'DAY14'!D57</f>
        <v>0</v>
      </c>
      <c r="M57" s="50">
        <f>+'DAY13'!M57+'DAY14'!E57</f>
        <v>0</v>
      </c>
      <c r="N57" s="47">
        <f>+'DAY13'!N57+'DAY14'!F57</f>
        <v>0</v>
      </c>
      <c r="O57" s="163">
        <f>+'DAY13'!O57+'DAY14'!G57</f>
        <v>0</v>
      </c>
      <c r="P57" s="48">
        <f t="shared" si="27"/>
        <v>0</v>
      </c>
      <c r="Q57" s="49">
        <f t="shared" si="28"/>
        <v>0</v>
      </c>
      <c r="R57" s="50">
        <f t="shared" si="29"/>
        <v>0</v>
      </c>
      <c r="S57" s="47">
        <f t="shared" si="30"/>
        <v>0</v>
      </c>
      <c r="T57" s="163">
        <f t="shared" si="31"/>
        <v>0</v>
      </c>
      <c r="U57" s="92">
        <f t="shared" si="1"/>
        <v>0</v>
      </c>
    </row>
    <row r="58" spans="1:21" x14ac:dyDescent="0.25">
      <c r="A58" s="154" t="s">
        <v>50</v>
      </c>
      <c r="B58" s="47">
        <f>'DAY13'!H58</f>
        <v>0</v>
      </c>
      <c r="C58" s="48">
        <v>0</v>
      </c>
      <c r="D58" s="49">
        <v>0</v>
      </c>
      <c r="E58" s="50">
        <v>0</v>
      </c>
      <c r="F58" s="47">
        <v>0</v>
      </c>
      <c r="G58" s="163">
        <v>0</v>
      </c>
      <c r="H58" s="49">
        <f>+(Table116[[#This Row],[OPENING ]]+Table116[[#This Row],[RECEIPTS]]+Table116[[#This Row],[RETURNS]])-(Table116[[#This Row],[EXCHANGED]]+Table116[[#This Row],[SALES]]+Table116[[#This Row],[ISSUES]])</f>
        <v>0</v>
      </c>
      <c r="I58" s="73"/>
      <c r="J58" s="76">
        <f t="shared" ref="J58:J72" si="32">+I58-H58</f>
        <v>0</v>
      </c>
      <c r="K58" s="48">
        <f>+'DAY13'!K58+'DAY14'!C58</f>
        <v>2052.5</v>
      </c>
      <c r="L58" s="49">
        <f>+'DAY13'!L58+'DAY14'!D58</f>
        <v>0</v>
      </c>
      <c r="M58" s="50">
        <f>+'DAY13'!M58+'DAY14'!E58</f>
        <v>0</v>
      </c>
      <c r="N58" s="47">
        <f>+'DAY13'!N58+'DAY14'!F58</f>
        <v>0</v>
      </c>
      <c r="O58" s="163">
        <f>+'DAY13'!O58+'DAY14'!G58</f>
        <v>237.7</v>
      </c>
      <c r="P58" s="48">
        <f t="shared" ref="P58:P72" si="33">+K58/14</f>
        <v>146.60714285714286</v>
      </c>
      <c r="Q58" s="49">
        <f t="shared" ref="Q58:Q72" si="34">+L58/14</f>
        <v>0</v>
      </c>
      <c r="R58" s="50">
        <f t="shared" ref="R58:R72" si="35">+M58/14</f>
        <v>0</v>
      </c>
      <c r="S58" s="47">
        <f t="shared" ref="S58:S72" si="36">+N58/14</f>
        <v>0</v>
      </c>
      <c r="T58" s="163">
        <f t="shared" ref="T58:T72" si="37">+O58/14</f>
        <v>16.978571428571428</v>
      </c>
      <c r="U58" s="92">
        <f t="shared" ref="U58:U72" si="38">IFERROR(+H58/(P58+Q58+R58+S58+T58),0)</f>
        <v>0</v>
      </c>
    </row>
    <row r="59" spans="1:21" x14ac:dyDescent="0.25">
      <c r="A59" s="154" t="s">
        <v>51</v>
      </c>
      <c r="B59" s="47">
        <f>'DAY13'!H59</f>
        <v>0</v>
      </c>
      <c r="C59" s="48">
        <v>0</v>
      </c>
      <c r="D59" s="49">
        <v>0</v>
      </c>
      <c r="E59" s="50">
        <v>0</v>
      </c>
      <c r="F59" s="47">
        <v>0</v>
      </c>
      <c r="G59" s="163">
        <v>0</v>
      </c>
      <c r="H59" s="49">
        <f>+(Table116[[#This Row],[OPENING ]]+Table116[[#This Row],[RECEIPTS]]+Table116[[#This Row],[RETURNS]])-(Table116[[#This Row],[EXCHANGED]]+Table116[[#This Row],[SALES]]+Table116[[#This Row],[ISSUES]])</f>
        <v>0</v>
      </c>
      <c r="I59" s="73"/>
      <c r="J59" s="76">
        <f t="shared" si="32"/>
        <v>0</v>
      </c>
      <c r="K59" s="48">
        <f>+'DAY13'!K59+'DAY14'!C59</f>
        <v>0</v>
      </c>
      <c r="L59" s="49">
        <f>+'DAY13'!L59+'DAY14'!D59</f>
        <v>0</v>
      </c>
      <c r="M59" s="50">
        <f>+'DAY13'!M59+'DAY14'!E59</f>
        <v>0</v>
      </c>
      <c r="N59" s="47">
        <f>+'DAY13'!N59+'DAY14'!F59</f>
        <v>0</v>
      </c>
      <c r="O59" s="163">
        <f>+'DAY13'!O59+'DAY14'!G59</f>
        <v>0</v>
      </c>
      <c r="P59" s="48">
        <f t="shared" si="33"/>
        <v>0</v>
      </c>
      <c r="Q59" s="49">
        <f t="shared" si="34"/>
        <v>0</v>
      </c>
      <c r="R59" s="50">
        <f t="shared" si="35"/>
        <v>0</v>
      </c>
      <c r="S59" s="47">
        <f t="shared" si="36"/>
        <v>0</v>
      </c>
      <c r="T59" s="163">
        <f t="shared" si="37"/>
        <v>0</v>
      </c>
      <c r="U59" s="92">
        <f t="shared" si="38"/>
        <v>0</v>
      </c>
    </row>
    <row r="60" spans="1:21" x14ac:dyDescent="0.25">
      <c r="A60" s="154" t="s">
        <v>52</v>
      </c>
      <c r="B60" s="47">
        <f>'DAY13'!H60</f>
        <v>0</v>
      </c>
      <c r="C60" s="48">
        <v>0</v>
      </c>
      <c r="D60" s="49">
        <v>0</v>
      </c>
      <c r="E60" s="50">
        <v>0</v>
      </c>
      <c r="F60" s="47">
        <v>0</v>
      </c>
      <c r="G60" s="163">
        <v>0</v>
      </c>
      <c r="H60" s="49">
        <f>+(Table116[[#This Row],[OPENING ]]+Table116[[#This Row],[RECEIPTS]]+Table116[[#This Row],[RETURNS]])-(Table116[[#This Row],[EXCHANGED]]+Table116[[#This Row],[SALES]]+Table116[[#This Row],[ISSUES]])</f>
        <v>0</v>
      </c>
      <c r="I60" s="73"/>
      <c r="J60" s="76">
        <f t="shared" si="32"/>
        <v>0</v>
      </c>
      <c r="K60" s="48">
        <f>+'DAY13'!K60+'DAY14'!C60</f>
        <v>0</v>
      </c>
      <c r="L60" s="49">
        <f>+'DAY13'!L60+'DAY14'!D60</f>
        <v>0</v>
      </c>
      <c r="M60" s="50">
        <f>+'DAY13'!M60+'DAY14'!E60</f>
        <v>0</v>
      </c>
      <c r="N60" s="47">
        <f>+'DAY13'!N60+'DAY14'!F60</f>
        <v>0</v>
      </c>
      <c r="O60" s="163">
        <f>+'DAY13'!O60+'DAY14'!G60</f>
        <v>0</v>
      </c>
      <c r="P60" s="48">
        <f t="shared" si="33"/>
        <v>0</v>
      </c>
      <c r="Q60" s="49">
        <f t="shared" si="34"/>
        <v>0</v>
      </c>
      <c r="R60" s="50">
        <f t="shared" si="35"/>
        <v>0</v>
      </c>
      <c r="S60" s="47">
        <f t="shared" si="36"/>
        <v>0</v>
      </c>
      <c r="T60" s="163">
        <f t="shared" si="37"/>
        <v>0</v>
      </c>
      <c r="U60" s="92">
        <f t="shared" si="38"/>
        <v>0</v>
      </c>
    </row>
    <row r="61" spans="1:21" x14ac:dyDescent="0.25">
      <c r="A61" s="154" t="s">
        <v>53</v>
      </c>
      <c r="B61" s="47">
        <f>'DAY13'!H61</f>
        <v>0</v>
      </c>
      <c r="C61" s="48">
        <v>0</v>
      </c>
      <c r="D61" s="49">
        <v>0</v>
      </c>
      <c r="E61" s="50">
        <v>0</v>
      </c>
      <c r="F61" s="47">
        <v>0</v>
      </c>
      <c r="G61" s="163">
        <v>0</v>
      </c>
      <c r="H61" s="49">
        <f>+(Table116[[#This Row],[OPENING ]]+Table116[[#This Row],[RECEIPTS]]+Table116[[#This Row],[RETURNS]])-(Table116[[#This Row],[EXCHANGED]]+Table116[[#This Row],[SALES]]+Table116[[#This Row],[ISSUES]])</f>
        <v>0</v>
      </c>
      <c r="I61" s="73"/>
      <c r="J61" s="76">
        <f t="shared" si="32"/>
        <v>0</v>
      </c>
      <c r="K61" s="48">
        <f>+'DAY13'!K61+'DAY14'!C61</f>
        <v>0</v>
      </c>
      <c r="L61" s="49">
        <f>+'DAY13'!L61+'DAY14'!D61</f>
        <v>0</v>
      </c>
      <c r="M61" s="50">
        <f>+'DAY13'!M61+'DAY14'!E61</f>
        <v>0</v>
      </c>
      <c r="N61" s="47">
        <f>+'DAY13'!N61+'DAY14'!F61</f>
        <v>0</v>
      </c>
      <c r="O61" s="163">
        <f>+'DAY13'!O61+'DAY14'!G61</f>
        <v>0</v>
      </c>
      <c r="P61" s="48">
        <f t="shared" si="33"/>
        <v>0</v>
      </c>
      <c r="Q61" s="49">
        <f t="shared" si="34"/>
        <v>0</v>
      </c>
      <c r="R61" s="50">
        <f t="shared" si="35"/>
        <v>0</v>
      </c>
      <c r="S61" s="47">
        <f t="shared" si="36"/>
        <v>0</v>
      </c>
      <c r="T61" s="163">
        <f t="shared" si="37"/>
        <v>0</v>
      </c>
      <c r="U61" s="92">
        <f t="shared" si="38"/>
        <v>0</v>
      </c>
    </row>
    <row r="62" spans="1:21" x14ac:dyDescent="0.25">
      <c r="A62" s="154" t="s">
        <v>54</v>
      </c>
      <c r="B62" s="47">
        <f>'DAY13'!H62</f>
        <v>0</v>
      </c>
      <c r="C62" s="48">
        <v>0</v>
      </c>
      <c r="D62" s="49">
        <v>0</v>
      </c>
      <c r="E62" s="50">
        <v>0</v>
      </c>
      <c r="F62" s="47">
        <v>0</v>
      </c>
      <c r="G62" s="163">
        <v>0</v>
      </c>
      <c r="H62" s="49">
        <f>+(Table116[[#This Row],[OPENING ]]+Table116[[#This Row],[RECEIPTS]]+Table116[[#This Row],[RETURNS]])-(Table116[[#This Row],[EXCHANGED]]+Table116[[#This Row],[SALES]]+Table116[[#This Row],[ISSUES]])</f>
        <v>0</v>
      </c>
      <c r="I62" s="73"/>
      <c r="J62" s="76">
        <f t="shared" si="32"/>
        <v>0</v>
      </c>
      <c r="K62" s="48">
        <f>+'DAY13'!K62+'DAY14'!C62</f>
        <v>0</v>
      </c>
      <c r="L62" s="49">
        <f>+'DAY13'!L62+'DAY14'!D62</f>
        <v>0</v>
      </c>
      <c r="M62" s="50">
        <f>+'DAY13'!M62+'DAY14'!E62</f>
        <v>0</v>
      </c>
      <c r="N62" s="47">
        <f>+'DAY13'!N62+'DAY14'!F62</f>
        <v>0</v>
      </c>
      <c r="O62" s="163">
        <f>+'DAY13'!O62+'DAY14'!G62</f>
        <v>0</v>
      </c>
      <c r="P62" s="48">
        <f t="shared" si="33"/>
        <v>0</v>
      </c>
      <c r="Q62" s="49">
        <f t="shared" si="34"/>
        <v>0</v>
      </c>
      <c r="R62" s="50">
        <f t="shared" si="35"/>
        <v>0</v>
      </c>
      <c r="S62" s="47">
        <f t="shared" si="36"/>
        <v>0</v>
      </c>
      <c r="T62" s="163">
        <f t="shared" si="37"/>
        <v>0</v>
      </c>
      <c r="U62" s="92">
        <f t="shared" si="38"/>
        <v>0</v>
      </c>
    </row>
    <row r="63" spans="1:21" x14ac:dyDescent="0.25">
      <c r="A63" s="154" t="s">
        <v>109</v>
      </c>
      <c r="B63" s="47">
        <f>'DAY13'!H63</f>
        <v>0</v>
      </c>
      <c r="C63" s="48">
        <v>0</v>
      </c>
      <c r="D63" s="49">
        <v>0</v>
      </c>
      <c r="E63" s="50">
        <v>0</v>
      </c>
      <c r="F63" s="47">
        <v>0</v>
      </c>
      <c r="G63" s="163">
        <v>0</v>
      </c>
      <c r="H63" s="49">
        <f>+(Table116[[#This Row],[OPENING ]]+Table116[[#This Row],[RECEIPTS]]+Table116[[#This Row],[RETURNS]])-(Table116[[#This Row],[EXCHANGED]]+Table116[[#This Row],[SALES]]+Table116[[#This Row],[ISSUES]])</f>
        <v>0</v>
      </c>
      <c r="I63" s="73"/>
      <c r="J63" s="76">
        <f t="shared" si="32"/>
        <v>0</v>
      </c>
      <c r="K63" s="48">
        <f>+'DAY13'!K63+'DAY14'!C63</f>
        <v>0</v>
      </c>
      <c r="L63" s="49">
        <f>+'DAY13'!L63+'DAY14'!D63</f>
        <v>0</v>
      </c>
      <c r="M63" s="50">
        <f>+'DAY13'!M63+'DAY14'!E63</f>
        <v>0</v>
      </c>
      <c r="N63" s="47">
        <f>+'DAY13'!N63+'DAY14'!F63</f>
        <v>0</v>
      </c>
      <c r="O63" s="163">
        <f>+'DAY13'!O63+'DAY14'!G63</f>
        <v>0</v>
      </c>
      <c r="P63" s="48">
        <f t="shared" si="33"/>
        <v>0</v>
      </c>
      <c r="Q63" s="49">
        <f t="shared" si="34"/>
        <v>0</v>
      </c>
      <c r="R63" s="50">
        <f t="shared" si="35"/>
        <v>0</v>
      </c>
      <c r="S63" s="47">
        <f t="shared" si="36"/>
        <v>0</v>
      </c>
      <c r="T63" s="163">
        <f t="shared" si="37"/>
        <v>0</v>
      </c>
      <c r="U63" s="92">
        <f t="shared" si="38"/>
        <v>0</v>
      </c>
    </row>
    <row r="64" spans="1:21" x14ac:dyDescent="0.25">
      <c r="A64" s="154" t="s">
        <v>112</v>
      </c>
      <c r="B64" s="47">
        <f>'DAY13'!H64</f>
        <v>0</v>
      </c>
      <c r="C64" s="48">
        <v>0</v>
      </c>
      <c r="D64" s="49">
        <v>0</v>
      </c>
      <c r="E64" s="50">
        <v>0</v>
      </c>
      <c r="F64" s="47">
        <v>0</v>
      </c>
      <c r="G64" s="163">
        <v>0</v>
      </c>
      <c r="H64" s="49">
        <f>+(Table116[[#This Row],[OPENING ]]+Table116[[#This Row],[RECEIPTS]]+Table116[[#This Row],[RETURNS]])-(Table116[[#This Row],[EXCHANGED]]+Table116[[#This Row],[SALES]]+Table116[[#This Row],[ISSUES]])</f>
        <v>0</v>
      </c>
      <c r="I64" s="73"/>
      <c r="J64" s="76">
        <f t="shared" si="32"/>
        <v>0</v>
      </c>
      <c r="K64" s="48">
        <f>+'DAY13'!K64+'DAY14'!C64</f>
        <v>0</v>
      </c>
      <c r="L64" s="49">
        <f>+'DAY13'!L64+'DAY14'!D64</f>
        <v>0</v>
      </c>
      <c r="M64" s="50">
        <f>+'DAY13'!M64+'DAY14'!E64</f>
        <v>0</v>
      </c>
      <c r="N64" s="47">
        <f>+'DAY13'!N64+'DAY14'!F64</f>
        <v>0</v>
      </c>
      <c r="O64" s="163">
        <f>+'DAY13'!O64+'DAY14'!G64</f>
        <v>0</v>
      </c>
      <c r="P64" s="48">
        <f t="shared" si="33"/>
        <v>0</v>
      </c>
      <c r="Q64" s="49">
        <f t="shared" si="34"/>
        <v>0</v>
      </c>
      <c r="R64" s="50">
        <f t="shared" si="35"/>
        <v>0</v>
      </c>
      <c r="S64" s="47">
        <f t="shared" si="36"/>
        <v>0</v>
      </c>
      <c r="T64" s="163">
        <f t="shared" si="37"/>
        <v>0</v>
      </c>
      <c r="U64" s="92">
        <f t="shared" si="38"/>
        <v>0</v>
      </c>
    </row>
    <row r="65" spans="1:21" x14ac:dyDescent="0.25">
      <c r="A65" s="154" t="s">
        <v>115</v>
      </c>
      <c r="B65" s="47">
        <f>'DAY13'!H65</f>
        <v>0</v>
      </c>
      <c r="C65" s="48">
        <v>0</v>
      </c>
      <c r="D65" s="49">
        <v>0</v>
      </c>
      <c r="E65" s="50">
        <v>0</v>
      </c>
      <c r="F65" s="47">
        <v>0</v>
      </c>
      <c r="G65" s="163">
        <v>0</v>
      </c>
      <c r="H65" s="49">
        <f>+(Table116[[#This Row],[OPENING ]]+Table116[[#This Row],[RECEIPTS]]+Table116[[#This Row],[RETURNS]])-(Table116[[#This Row],[EXCHANGED]]+Table116[[#This Row],[SALES]]+Table116[[#This Row],[ISSUES]])</f>
        <v>0</v>
      </c>
      <c r="I65" s="73"/>
      <c r="J65" s="76">
        <f t="shared" si="32"/>
        <v>0</v>
      </c>
      <c r="K65" s="48">
        <f>+'DAY13'!K65+'DAY14'!C65</f>
        <v>0</v>
      </c>
      <c r="L65" s="49">
        <f>+'DAY13'!L65+'DAY14'!D65</f>
        <v>0</v>
      </c>
      <c r="M65" s="50">
        <f>+'DAY13'!M65+'DAY14'!E65</f>
        <v>0</v>
      </c>
      <c r="N65" s="47">
        <f>+'DAY13'!N65+'DAY14'!F65</f>
        <v>0</v>
      </c>
      <c r="O65" s="163">
        <f>+'DAY13'!O65+'DAY14'!G65</f>
        <v>0</v>
      </c>
      <c r="P65" s="48">
        <f t="shared" si="33"/>
        <v>0</v>
      </c>
      <c r="Q65" s="49">
        <f t="shared" si="34"/>
        <v>0</v>
      </c>
      <c r="R65" s="50">
        <f t="shared" si="35"/>
        <v>0</v>
      </c>
      <c r="S65" s="47">
        <f t="shared" si="36"/>
        <v>0</v>
      </c>
      <c r="T65" s="163">
        <f t="shared" si="37"/>
        <v>0</v>
      </c>
      <c r="U65" s="92">
        <f t="shared" si="38"/>
        <v>0</v>
      </c>
    </row>
    <row r="66" spans="1:21" x14ac:dyDescent="0.25">
      <c r="A66" s="154" t="s">
        <v>116</v>
      </c>
      <c r="B66" s="47">
        <f>'DAY13'!H66</f>
        <v>2006.84</v>
      </c>
      <c r="C66" s="48">
        <v>0</v>
      </c>
      <c r="D66" s="49">
        <v>0</v>
      </c>
      <c r="E66" s="50">
        <v>0</v>
      </c>
      <c r="F66" s="47">
        <v>0</v>
      </c>
      <c r="G66" s="163">
        <v>0</v>
      </c>
      <c r="H66" s="49">
        <f>+(Table116[[#This Row],[OPENING ]]+Table116[[#This Row],[RECEIPTS]]+Table116[[#This Row],[RETURNS]])-(Table116[[#This Row],[EXCHANGED]]+Table116[[#This Row],[SALES]]+Table116[[#This Row],[ISSUES]])</f>
        <v>2006.84</v>
      </c>
      <c r="I66" s="73"/>
      <c r="J66" s="76">
        <f t="shared" si="32"/>
        <v>-2006.84</v>
      </c>
      <c r="K66" s="48">
        <f>+'DAY13'!K66+'DAY14'!C66</f>
        <v>0</v>
      </c>
      <c r="L66" s="49">
        <f>+'DAY13'!L66+'DAY14'!D66</f>
        <v>0</v>
      </c>
      <c r="M66" s="50">
        <f>+'DAY13'!M66+'DAY14'!E66</f>
        <v>0</v>
      </c>
      <c r="N66" s="47">
        <f>+'DAY13'!N66+'DAY14'!F66</f>
        <v>0</v>
      </c>
      <c r="O66" s="163">
        <f>+'DAY13'!O66+'DAY14'!G66</f>
        <v>0</v>
      </c>
      <c r="P66" s="48">
        <f t="shared" si="33"/>
        <v>0</v>
      </c>
      <c r="Q66" s="49">
        <f t="shared" si="34"/>
        <v>0</v>
      </c>
      <c r="R66" s="50">
        <f t="shared" si="35"/>
        <v>0</v>
      </c>
      <c r="S66" s="47">
        <f t="shared" si="36"/>
        <v>0</v>
      </c>
      <c r="T66" s="163">
        <f t="shared" si="37"/>
        <v>0</v>
      </c>
      <c r="U66" s="92">
        <f t="shared" si="38"/>
        <v>0</v>
      </c>
    </row>
    <row r="67" spans="1:21" x14ac:dyDescent="0.25">
      <c r="A67" s="154" t="s">
        <v>121</v>
      </c>
      <c r="B67" s="47">
        <f>'DAY13'!H67</f>
        <v>0</v>
      </c>
      <c r="C67" s="48">
        <v>0</v>
      </c>
      <c r="D67" s="49">
        <v>0</v>
      </c>
      <c r="E67" s="50">
        <v>0</v>
      </c>
      <c r="F67" s="47">
        <v>0</v>
      </c>
      <c r="G67" s="163">
        <v>0</v>
      </c>
      <c r="H67" s="49">
        <f>+(Table116[[#This Row],[OPENING ]]+Table116[[#This Row],[RECEIPTS]]+Table116[[#This Row],[RETURNS]])-(Table116[[#This Row],[EXCHANGED]]+Table116[[#This Row],[SALES]]+Table116[[#This Row],[ISSUES]])</f>
        <v>0</v>
      </c>
      <c r="I67" s="73"/>
      <c r="J67" s="76">
        <f t="shared" si="32"/>
        <v>0</v>
      </c>
      <c r="K67" s="48">
        <f>+'DAY13'!K67+'DAY14'!C67</f>
        <v>0</v>
      </c>
      <c r="L67" s="49">
        <f>+'DAY13'!L67+'DAY14'!D67</f>
        <v>0</v>
      </c>
      <c r="M67" s="50">
        <f>+'DAY13'!M67+'DAY14'!E67</f>
        <v>0</v>
      </c>
      <c r="N67" s="47">
        <f>+'DAY13'!N67+'DAY14'!F67</f>
        <v>0</v>
      </c>
      <c r="O67" s="163">
        <f>+'DAY13'!O67+'DAY14'!G67</f>
        <v>0</v>
      </c>
      <c r="P67" s="48">
        <f t="shared" si="33"/>
        <v>0</v>
      </c>
      <c r="Q67" s="49">
        <f t="shared" si="34"/>
        <v>0</v>
      </c>
      <c r="R67" s="50">
        <f t="shared" si="35"/>
        <v>0</v>
      </c>
      <c r="S67" s="47">
        <f t="shared" si="36"/>
        <v>0</v>
      </c>
      <c r="T67" s="163">
        <f t="shared" si="37"/>
        <v>0</v>
      </c>
      <c r="U67" s="92">
        <f t="shared" si="38"/>
        <v>0</v>
      </c>
    </row>
    <row r="68" spans="1:21" x14ac:dyDescent="0.25">
      <c r="A68" s="154" t="s">
        <v>120</v>
      </c>
      <c r="B68" s="47">
        <f>'DAY13'!H68</f>
        <v>150.30000000000001</v>
      </c>
      <c r="C68" s="48">
        <v>0</v>
      </c>
      <c r="D68" s="49">
        <v>0</v>
      </c>
      <c r="E68" s="50">
        <v>0</v>
      </c>
      <c r="F68" s="47">
        <v>0</v>
      </c>
      <c r="G68" s="163">
        <v>0</v>
      </c>
      <c r="H68" s="49">
        <f>+(Table116[[#This Row],[OPENING ]]+Table116[[#This Row],[RECEIPTS]]+Table116[[#This Row],[RETURNS]])-(Table116[[#This Row],[EXCHANGED]]+Table116[[#This Row],[SALES]]+Table116[[#This Row],[ISSUES]])</f>
        <v>150.30000000000001</v>
      </c>
      <c r="I68" s="73"/>
      <c r="J68" s="76">
        <f t="shared" si="32"/>
        <v>-150.30000000000001</v>
      </c>
      <c r="K68" s="48">
        <f>+'DAY13'!K68+'DAY14'!C68</f>
        <v>0</v>
      </c>
      <c r="L68" s="49">
        <f>+'DAY13'!L68+'DAY14'!D68</f>
        <v>0</v>
      </c>
      <c r="M68" s="50">
        <f>+'DAY13'!M68+'DAY14'!E68</f>
        <v>0</v>
      </c>
      <c r="N68" s="47">
        <f>+'DAY13'!N68+'DAY14'!F68</f>
        <v>0</v>
      </c>
      <c r="O68" s="163">
        <f>+'DAY13'!O68+'DAY14'!G68</f>
        <v>0</v>
      </c>
      <c r="P68" s="48">
        <f t="shared" si="33"/>
        <v>0</v>
      </c>
      <c r="Q68" s="49">
        <f t="shared" si="34"/>
        <v>0</v>
      </c>
      <c r="R68" s="50">
        <f t="shared" si="35"/>
        <v>0</v>
      </c>
      <c r="S68" s="47">
        <f t="shared" si="36"/>
        <v>0</v>
      </c>
      <c r="T68" s="163">
        <f t="shared" si="37"/>
        <v>0</v>
      </c>
      <c r="U68" s="92">
        <f t="shared" si="38"/>
        <v>0</v>
      </c>
    </row>
    <row r="69" spans="1:21" x14ac:dyDescent="0.25">
      <c r="A69" s="154" t="s">
        <v>122</v>
      </c>
      <c r="B69" s="47">
        <f>'DAY13'!H69</f>
        <v>92.500000000000142</v>
      </c>
      <c r="C69" s="48">
        <v>0</v>
      </c>
      <c r="D69" s="49">
        <v>0</v>
      </c>
      <c r="E69" s="50">
        <v>0</v>
      </c>
      <c r="F69" s="47">
        <v>0</v>
      </c>
      <c r="G69" s="163"/>
      <c r="H69" s="49">
        <f>+(Table116[[#This Row],[OPENING ]]+Table116[[#This Row],[RECEIPTS]]+Table116[[#This Row],[RETURNS]])-(Table116[[#This Row],[EXCHANGED]]+Table116[[#This Row],[SALES]]+Table116[[#This Row],[ISSUES]])</f>
        <v>92.500000000000142</v>
      </c>
      <c r="I69" s="73"/>
      <c r="J69" s="76">
        <f t="shared" si="32"/>
        <v>-92.500000000000142</v>
      </c>
      <c r="K69" s="48">
        <f>+'DAY13'!K69+'DAY14'!C69</f>
        <v>0</v>
      </c>
      <c r="L69" s="49">
        <f>+'DAY13'!L69+'DAY14'!D69</f>
        <v>138.30000000000001</v>
      </c>
      <c r="M69" s="50">
        <f>+'DAY13'!M69+'DAY14'!E69</f>
        <v>0</v>
      </c>
      <c r="N69" s="47">
        <f>+'DAY13'!N69+'DAY14'!F69</f>
        <v>0</v>
      </c>
      <c r="O69" s="163">
        <f>+'DAY13'!O69+'DAY14'!G69</f>
        <v>1063.4000000000001</v>
      </c>
      <c r="P69" s="48">
        <f t="shared" si="33"/>
        <v>0</v>
      </c>
      <c r="Q69" s="49">
        <f t="shared" si="34"/>
        <v>9.8785714285714299</v>
      </c>
      <c r="R69" s="50">
        <f t="shared" si="35"/>
        <v>0</v>
      </c>
      <c r="S69" s="47">
        <f t="shared" si="36"/>
        <v>0</v>
      </c>
      <c r="T69" s="163">
        <f t="shared" si="37"/>
        <v>75.95714285714287</v>
      </c>
      <c r="U69" s="92">
        <f t="shared" si="38"/>
        <v>1.0776400099858547</v>
      </c>
    </row>
    <row r="70" spans="1:21" x14ac:dyDescent="0.25">
      <c r="A70" s="53"/>
      <c r="B70" s="47">
        <f>'DAY13'!H70</f>
        <v>0</v>
      </c>
      <c r="C70" s="48">
        <v>0</v>
      </c>
      <c r="D70" s="49">
        <v>0</v>
      </c>
      <c r="E70" s="50">
        <v>0</v>
      </c>
      <c r="F70" s="47">
        <v>0</v>
      </c>
      <c r="G70" s="163">
        <v>0</v>
      </c>
      <c r="H70" s="49">
        <f>+(Table116[[#This Row],[OPENING ]]+Table116[[#This Row],[RECEIPTS]]+Table116[[#This Row],[RETURNS]])-(Table116[[#This Row],[EXCHANGED]]+Table116[[#This Row],[SALES]]+Table116[[#This Row],[ISSUES]])</f>
        <v>0</v>
      </c>
      <c r="I70" s="73"/>
      <c r="J70" s="76">
        <f t="shared" si="32"/>
        <v>0</v>
      </c>
      <c r="K70" s="48">
        <f>+'DAY13'!K70+'DAY14'!C70</f>
        <v>0</v>
      </c>
      <c r="L70" s="49">
        <f>+'DAY13'!L70+'DAY14'!D70</f>
        <v>0</v>
      </c>
      <c r="M70" s="50">
        <f>+'DAY13'!M70+'DAY14'!E70</f>
        <v>0</v>
      </c>
      <c r="N70" s="47">
        <f>+'DAY13'!N70+'DAY14'!F70</f>
        <v>0</v>
      </c>
      <c r="O70" s="163">
        <f>+'DAY13'!O70+'DAY14'!G70</f>
        <v>0</v>
      </c>
      <c r="P70" s="48">
        <f t="shared" si="33"/>
        <v>0</v>
      </c>
      <c r="Q70" s="49">
        <f t="shared" si="34"/>
        <v>0</v>
      </c>
      <c r="R70" s="50">
        <f t="shared" si="35"/>
        <v>0</v>
      </c>
      <c r="S70" s="47">
        <f t="shared" si="36"/>
        <v>0</v>
      </c>
      <c r="T70" s="163">
        <f t="shared" si="37"/>
        <v>0</v>
      </c>
      <c r="U70" s="92">
        <f t="shared" si="38"/>
        <v>0</v>
      </c>
    </row>
    <row r="71" spans="1:21" x14ac:dyDescent="0.25">
      <c r="A71" s="53"/>
      <c r="B71" s="47">
        <f>'DAY13'!H71</f>
        <v>187.6</v>
      </c>
      <c r="C71" s="48">
        <v>0</v>
      </c>
      <c r="D71" s="49">
        <v>0</v>
      </c>
      <c r="E71" s="50">
        <v>0</v>
      </c>
      <c r="F71" s="47">
        <v>0</v>
      </c>
      <c r="G71" s="163">
        <v>0</v>
      </c>
      <c r="H71" s="49">
        <f>+(Table116[[#This Row],[OPENING ]]+Table116[[#This Row],[RECEIPTS]]+Table116[[#This Row],[RETURNS]])-(Table116[[#This Row],[EXCHANGED]]+Table116[[#This Row],[SALES]]+Table116[[#This Row],[ISSUES]])</f>
        <v>187.6</v>
      </c>
      <c r="I71" s="73"/>
      <c r="J71" s="76">
        <f t="shared" si="32"/>
        <v>-187.6</v>
      </c>
      <c r="K71" s="48">
        <f>+'DAY13'!K71+'DAY14'!C71</f>
        <v>0</v>
      </c>
      <c r="L71" s="49">
        <f>+'DAY13'!L71+'DAY14'!D71</f>
        <v>0</v>
      </c>
      <c r="M71" s="50">
        <f>+'DAY13'!M71+'DAY14'!E71</f>
        <v>0</v>
      </c>
      <c r="N71" s="47">
        <f>+'DAY13'!N71+'DAY14'!F71</f>
        <v>0</v>
      </c>
      <c r="O71" s="163">
        <f>+'DAY13'!O71+'DAY14'!G71</f>
        <v>0</v>
      </c>
      <c r="P71" s="48">
        <f t="shared" si="33"/>
        <v>0</v>
      </c>
      <c r="Q71" s="49">
        <f t="shared" si="34"/>
        <v>0</v>
      </c>
      <c r="R71" s="50">
        <f t="shared" si="35"/>
        <v>0</v>
      </c>
      <c r="S71" s="47">
        <f t="shared" si="36"/>
        <v>0</v>
      </c>
      <c r="T71" s="163">
        <f t="shared" si="37"/>
        <v>0</v>
      </c>
      <c r="U71" s="92">
        <f t="shared" si="38"/>
        <v>0</v>
      </c>
    </row>
    <row r="72" spans="1:21" ht="15.75" thickBot="1" x14ac:dyDescent="0.3">
      <c r="A72" s="53"/>
      <c r="B72" s="47">
        <f>'DAY13'!H72</f>
        <v>1809</v>
      </c>
      <c r="C72" s="48">
        <v>0</v>
      </c>
      <c r="D72" s="49">
        <v>0</v>
      </c>
      <c r="E72" s="50">
        <v>0</v>
      </c>
      <c r="F72" s="47">
        <v>0</v>
      </c>
      <c r="G72" s="163">
        <v>0</v>
      </c>
      <c r="H72" s="49">
        <f>+(Table116[[#This Row],[OPENING ]]+Table116[[#This Row],[RECEIPTS]]+Table116[[#This Row],[RETURNS]])-(Table116[[#This Row],[EXCHANGED]]+Table116[[#This Row],[SALES]]+Table116[[#This Row],[ISSUES]])</f>
        <v>1809</v>
      </c>
      <c r="I72" s="73"/>
      <c r="J72" s="76">
        <f t="shared" si="32"/>
        <v>-1809</v>
      </c>
      <c r="K72" s="48">
        <f>+'DAY13'!K72+'DAY14'!C72</f>
        <v>0</v>
      </c>
      <c r="L72" s="49">
        <f>+'DAY13'!L72+'DAY14'!D72</f>
        <v>79</v>
      </c>
      <c r="M72" s="50">
        <f>+'DAY13'!M72+'DAY14'!E72</f>
        <v>0</v>
      </c>
      <c r="N72" s="47">
        <f>+'DAY13'!N72+'DAY14'!F72</f>
        <v>0</v>
      </c>
      <c r="O72" s="163">
        <f>+'DAY13'!O72+'DAY14'!G72</f>
        <v>0</v>
      </c>
      <c r="P72" s="48">
        <f t="shared" si="33"/>
        <v>0</v>
      </c>
      <c r="Q72" s="49">
        <f t="shared" si="34"/>
        <v>5.6428571428571432</v>
      </c>
      <c r="R72" s="50">
        <f t="shared" si="35"/>
        <v>0</v>
      </c>
      <c r="S72" s="47">
        <f t="shared" si="36"/>
        <v>0</v>
      </c>
      <c r="T72" s="163">
        <f t="shared" si="37"/>
        <v>0</v>
      </c>
      <c r="U72" s="92">
        <f t="shared" si="38"/>
        <v>320.58227848101262</v>
      </c>
    </row>
    <row r="73" spans="1:21" ht="17.25" thickBot="1" x14ac:dyDescent="0.35">
      <c r="A73" s="85" t="s">
        <v>37</v>
      </c>
      <c r="B73" s="86">
        <f>SUM(B41:B72)</f>
        <v>6798.0400000000009</v>
      </c>
      <c r="C73" s="87">
        <f t="shared" ref="C73:U73" si="39">SUM(C41:C72)</f>
        <v>0</v>
      </c>
      <c r="D73" s="88">
        <f t="shared" si="39"/>
        <v>0</v>
      </c>
      <c r="E73" s="89">
        <f t="shared" si="39"/>
        <v>0</v>
      </c>
      <c r="F73" s="86">
        <f t="shared" si="39"/>
        <v>0</v>
      </c>
      <c r="G73" s="164">
        <f t="shared" si="39"/>
        <v>0</v>
      </c>
      <c r="H73" s="88">
        <f t="shared" si="39"/>
        <v>6798.0400000000009</v>
      </c>
      <c r="I73" s="87">
        <f t="shared" si="39"/>
        <v>0</v>
      </c>
      <c r="J73" s="90">
        <f t="shared" si="39"/>
        <v>-6798.0400000000009</v>
      </c>
      <c r="K73" s="87">
        <f t="shared" si="39"/>
        <v>3087.4</v>
      </c>
      <c r="L73" s="88">
        <f t="shared" si="39"/>
        <v>217.3</v>
      </c>
      <c r="M73" s="89">
        <f t="shared" si="39"/>
        <v>0</v>
      </c>
      <c r="N73" s="86">
        <f t="shared" si="39"/>
        <v>0</v>
      </c>
      <c r="O73" s="164">
        <f t="shared" si="39"/>
        <v>2237</v>
      </c>
      <c r="P73" s="87">
        <f t="shared" si="39"/>
        <v>220.52857142857144</v>
      </c>
      <c r="Q73" s="88">
        <f t="shared" si="39"/>
        <v>15.521428571428572</v>
      </c>
      <c r="R73" s="89">
        <f t="shared" si="39"/>
        <v>0</v>
      </c>
      <c r="S73" s="86">
        <f t="shared" si="39"/>
        <v>0</v>
      </c>
      <c r="T73" s="164">
        <f t="shared" si="39"/>
        <v>159.78571428571431</v>
      </c>
      <c r="U73" s="89">
        <f t="shared" si="39"/>
        <v>364.15923026727114</v>
      </c>
    </row>
    <row r="74" spans="1:21" ht="15.75" x14ac:dyDescent="0.3">
      <c r="A74" s="78"/>
      <c r="B74" s="93"/>
      <c r="C74" s="56"/>
      <c r="D74" s="62"/>
      <c r="E74" s="63"/>
      <c r="F74" s="60"/>
      <c r="G74" s="169"/>
      <c r="H74" s="94"/>
      <c r="I74" s="56"/>
      <c r="J74" s="95"/>
      <c r="K74" s="56"/>
      <c r="L74" s="62"/>
      <c r="M74" s="63"/>
      <c r="N74" s="60"/>
      <c r="O74" s="166"/>
      <c r="P74" s="61"/>
      <c r="Q74" s="62"/>
      <c r="R74" s="63"/>
      <c r="S74" s="60"/>
      <c r="T74" s="169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163"/>
      <c r="H75" s="49"/>
      <c r="I75" s="48"/>
      <c r="J75" s="51"/>
      <c r="K75" s="48"/>
      <c r="L75" s="49"/>
      <c r="M75" s="50"/>
      <c r="N75" s="47"/>
      <c r="O75" s="163"/>
      <c r="P75" s="48"/>
      <c r="Q75" s="49"/>
      <c r="R75" s="50"/>
      <c r="S75" s="47"/>
      <c r="T75" s="163"/>
      <c r="U75" s="50"/>
    </row>
    <row r="76" spans="1:21" x14ac:dyDescent="0.25">
      <c r="A76" s="152" t="s">
        <v>44</v>
      </c>
      <c r="B76" s="47">
        <f>'DAY13'!H76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163">
        <v>0</v>
      </c>
      <c r="H76" s="49">
        <f>+(Table116[[#This Row],[OPENING ]]+Table116[[#This Row],[RECEIPTS]]+Table116[[#This Row],[RETURNS]])-(Table116[[#This Row],[EXCHANGED]]+Table116[[#This Row],[SALES]]+Table116[[#This Row],[ISSUES]])</f>
        <v>1267.3399999999999</v>
      </c>
      <c r="I76" s="48"/>
      <c r="J76" s="51">
        <f t="shared" si="0"/>
        <v>-1267.3399999999999</v>
      </c>
      <c r="K76" s="48">
        <f>+'DAY13'!K76+'DAY14'!C76</f>
        <v>0</v>
      </c>
      <c r="L76" s="49">
        <f>+'DAY13'!L76+'DAY14'!D76</f>
        <v>0</v>
      </c>
      <c r="M76" s="50">
        <f>+'DAY13'!M76+'DAY14'!E76</f>
        <v>0</v>
      </c>
      <c r="N76" s="47">
        <f>+'DAY13'!N76+'DAY14'!F76</f>
        <v>0</v>
      </c>
      <c r="O76" s="163">
        <f>+'DAY13'!O76+'DAY14'!G76</f>
        <v>0</v>
      </c>
      <c r="P76" s="48">
        <f t="shared" ref="P76" si="40">+K76/14</f>
        <v>0</v>
      </c>
      <c r="Q76" s="49">
        <f t="shared" ref="Q76" si="41">+L76/14</f>
        <v>0</v>
      </c>
      <c r="R76" s="50">
        <f t="shared" ref="R76" si="42">+M76/14</f>
        <v>0</v>
      </c>
      <c r="S76" s="47">
        <f t="shared" ref="S76" si="43">+N76/14</f>
        <v>0</v>
      </c>
      <c r="T76" s="163">
        <f t="shared" ref="T76" si="44">+O76/14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'DAY13'!H77</f>
        <v>96.1</v>
      </c>
      <c r="C77" s="48">
        <v>0</v>
      </c>
      <c r="D77" s="49">
        <v>0</v>
      </c>
      <c r="E77" s="50">
        <v>0</v>
      </c>
      <c r="F77" s="47">
        <v>0</v>
      </c>
      <c r="G77" s="163">
        <v>0</v>
      </c>
      <c r="H77" s="49">
        <f>+(Table116[[#This Row],[OPENING ]]+Table116[[#This Row],[RECEIPTS]]+Table116[[#This Row],[RETURNS]])-(Table116[[#This Row],[EXCHANGED]]+Table116[[#This Row],[SALES]]+Table116[[#This Row],[ISSUES]])</f>
        <v>96.1</v>
      </c>
      <c r="I77" s="48"/>
      <c r="J77" s="51">
        <f t="shared" si="0"/>
        <v>-96.1</v>
      </c>
      <c r="K77" s="48">
        <f>+'DAY13'!K77+'DAY14'!C77</f>
        <v>0</v>
      </c>
      <c r="L77" s="49">
        <f>+'DAY13'!L77+'DAY14'!D77</f>
        <v>0</v>
      </c>
      <c r="M77" s="50">
        <f>+'DAY13'!M77+'DAY14'!E77</f>
        <v>0</v>
      </c>
      <c r="N77" s="47">
        <f>+'DAY13'!N77+'DAY14'!F77</f>
        <v>0</v>
      </c>
      <c r="O77" s="163">
        <f>+'DAY13'!O77+'DAY14'!G77</f>
        <v>0</v>
      </c>
      <c r="P77" s="48">
        <f t="shared" ref="P77:P87" si="45">+K77/14</f>
        <v>0</v>
      </c>
      <c r="Q77" s="49">
        <f t="shared" ref="Q77:Q87" si="46">+L77/14</f>
        <v>0</v>
      </c>
      <c r="R77" s="50">
        <f t="shared" ref="R77:R87" si="47">+M77/14</f>
        <v>0</v>
      </c>
      <c r="S77" s="47">
        <f t="shared" ref="S77:S87" si="48">+N77/14</f>
        <v>0</v>
      </c>
      <c r="T77" s="163">
        <f t="shared" ref="T77:T87" si="49">+O77/14</f>
        <v>0</v>
      </c>
      <c r="U77" s="54">
        <f t="shared" si="1"/>
        <v>0</v>
      </c>
    </row>
    <row r="78" spans="1:21" x14ac:dyDescent="0.25">
      <c r="A78" s="192"/>
      <c r="B78" s="47">
        <f>'DAY13'!H78</f>
        <v>0</v>
      </c>
      <c r="C78" s="48">
        <v>0</v>
      </c>
      <c r="D78" s="49">
        <v>0</v>
      </c>
      <c r="E78" s="50">
        <v>0</v>
      </c>
      <c r="F78" s="47">
        <v>0</v>
      </c>
      <c r="G78" s="163">
        <v>0</v>
      </c>
      <c r="H78" s="49">
        <f>+(Table116[[#This Row],[OPENING ]]+Table116[[#This Row],[RECEIPTS]]+Table116[[#This Row],[RETURNS]])-(Table116[[#This Row],[EXCHANGED]]+Table116[[#This Row],[SALES]]+Table116[[#This Row],[ISSUES]])</f>
        <v>0</v>
      </c>
      <c r="I78" s="48"/>
      <c r="J78" s="51">
        <f t="shared" si="0"/>
        <v>0</v>
      </c>
      <c r="K78" s="48">
        <f>+'DAY13'!K78+'DAY14'!C78</f>
        <v>0</v>
      </c>
      <c r="L78" s="49">
        <f>+'DAY13'!L78+'DAY14'!D78</f>
        <v>0</v>
      </c>
      <c r="M78" s="50">
        <f>+'DAY13'!M78+'DAY14'!E78</f>
        <v>0</v>
      </c>
      <c r="N78" s="47">
        <f>+'DAY13'!N78+'DAY14'!F78</f>
        <v>0</v>
      </c>
      <c r="O78" s="163">
        <f>+'DAY13'!O78+'DAY14'!G78</f>
        <v>0</v>
      </c>
      <c r="P78" s="48">
        <f t="shared" si="45"/>
        <v>0</v>
      </c>
      <c r="Q78" s="49">
        <f t="shared" si="46"/>
        <v>0</v>
      </c>
      <c r="R78" s="50">
        <f t="shared" si="47"/>
        <v>0</v>
      </c>
      <c r="S78" s="47">
        <f t="shared" si="48"/>
        <v>0</v>
      </c>
      <c r="T78" s="163">
        <f t="shared" si="49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'DAY13'!H79</f>
        <v>0</v>
      </c>
      <c r="C79" s="48">
        <v>0</v>
      </c>
      <c r="D79" s="49">
        <v>0</v>
      </c>
      <c r="E79" s="50">
        <v>0</v>
      </c>
      <c r="F79" s="47">
        <v>0</v>
      </c>
      <c r="G79" s="163">
        <v>0</v>
      </c>
      <c r="H79" s="49">
        <f>+(Table116[[#This Row],[OPENING ]]+Table116[[#This Row],[RECEIPTS]]+Table116[[#This Row],[RETURNS]])-(Table116[[#This Row],[EXCHANGED]]+Table116[[#This Row],[SALES]]+Table116[[#This Row],[ISSUES]])</f>
        <v>0</v>
      </c>
      <c r="I79" s="48"/>
      <c r="J79" s="51">
        <f t="shared" si="0"/>
        <v>0</v>
      </c>
      <c r="K79" s="48">
        <f>+'DAY13'!K79+'DAY14'!C79</f>
        <v>0</v>
      </c>
      <c r="L79" s="49">
        <f>+'DAY13'!L79+'DAY14'!D79</f>
        <v>0</v>
      </c>
      <c r="M79" s="50">
        <f>+'DAY13'!M79+'DAY14'!E79</f>
        <v>0</v>
      </c>
      <c r="N79" s="47">
        <f>+'DAY13'!N79+'DAY14'!F79</f>
        <v>0</v>
      </c>
      <c r="O79" s="163">
        <f>+'DAY13'!O79+'DAY14'!G79</f>
        <v>0</v>
      </c>
      <c r="P79" s="48">
        <f t="shared" si="45"/>
        <v>0</v>
      </c>
      <c r="Q79" s="49">
        <f t="shared" si="46"/>
        <v>0</v>
      </c>
      <c r="R79" s="50">
        <f t="shared" si="47"/>
        <v>0</v>
      </c>
      <c r="S79" s="47">
        <f t="shared" si="48"/>
        <v>0</v>
      </c>
      <c r="T79" s="163">
        <f t="shared" si="49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'DAY13'!H80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163">
        <v>0</v>
      </c>
      <c r="H80" s="49">
        <f>+(Table116[[#This Row],[OPENING ]]+Table116[[#This Row],[RECEIPTS]]+Table116[[#This Row],[RETURNS]])-(Table116[[#This Row],[EXCHANGED]]+Table116[[#This Row],[SALES]]+Table116[[#This Row],[ISSUES]])</f>
        <v>1289.1400000000001</v>
      </c>
      <c r="I80" s="48"/>
      <c r="J80" s="51">
        <f t="shared" si="0"/>
        <v>-1289.1400000000001</v>
      </c>
      <c r="K80" s="48">
        <f>+'DAY13'!K80+'DAY14'!C80</f>
        <v>0</v>
      </c>
      <c r="L80" s="49">
        <f>+'DAY13'!L80+'DAY14'!D80</f>
        <v>0</v>
      </c>
      <c r="M80" s="50">
        <f>+'DAY13'!M80+'DAY14'!E80</f>
        <v>0</v>
      </c>
      <c r="N80" s="47">
        <f>+'DAY13'!N80+'DAY14'!F80</f>
        <v>0</v>
      </c>
      <c r="O80" s="163">
        <f>+'DAY13'!O80+'DAY14'!G80</f>
        <v>0</v>
      </c>
      <c r="P80" s="48">
        <f t="shared" si="45"/>
        <v>0</v>
      </c>
      <c r="Q80" s="49">
        <f t="shared" si="46"/>
        <v>0</v>
      </c>
      <c r="R80" s="50">
        <f t="shared" si="47"/>
        <v>0</v>
      </c>
      <c r="S80" s="47">
        <f t="shared" si="48"/>
        <v>0</v>
      </c>
      <c r="T80" s="163">
        <f t="shared" si="49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'DAY13'!H81</f>
        <v>64.75</v>
      </c>
      <c r="C81" s="48">
        <v>0</v>
      </c>
      <c r="D81" s="49">
        <v>0</v>
      </c>
      <c r="E81" s="50">
        <v>0</v>
      </c>
      <c r="F81" s="47">
        <v>0</v>
      </c>
      <c r="G81" s="163">
        <v>0</v>
      </c>
      <c r="H81" s="49">
        <f>+(Table116[[#This Row],[OPENING ]]+Table116[[#This Row],[RECEIPTS]]+Table116[[#This Row],[RETURNS]])-(Table116[[#This Row],[EXCHANGED]]+Table116[[#This Row],[SALES]]+Table116[[#This Row],[ISSUES]])</f>
        <v>64.75</v>
      </c>
      <c r="I81" s="48"/>
      <c r="J81" s="51">
        <f t="shared" si="0"/>
        <v>-64.75</v>
      </c>
      <c r="K81" s="48">
        <f>+'DAY13'!K81+'DAY14'!C81</f>
        <v>0</v>
      </c>
      <c r="L81" s="49">
        <f>+'DAY13'!L81+'DAY14'!D81</f>
        <v>0</v>
      </c>
      <c r="M81" s="50">
        <f>+'DAY13'!M81+'DAY14'!E81</f>
        <v>0</v>
      </c>
      <c r="N81" s="47">
        <f>+'DAY13'!N81+'DAY14'!F81</f>
        <v>0</v>
      </c>
      <c r="O81" s="163">
        <f>+'DAY13'!O81+'DAY14'!G81</f>
        <v>0</v>
      </c>
      <c r="P81" s="48">
        <f t="shared" si="45"/>
        <v>0</v>
      </c>
      <c r="Q81" s="49">
        <f t="shared" si="46"/>
        <v>0</v>
      </c>
      <c r="R81" s="50">
        <f t="shared" si="47"/>
        <v>0</v>
      </c>
      <c r="S81" s="47">
        <f t="shared" si="48"/>
        <v>0</v>
      </c>
      <c r="T81" s="163">
        <f t="shared" si="49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'DAY13'!H82</f>
        <v>0</v>
      </c>
      <c r="C82" s="48">
        <v>0</v>
      </c>
      <c r="D82" s="49">
        <v>0</v>
      </c>
      <c r="E82" s="50">
        <v>0</v>
      </c>
      <c r="F82" s="47">
        <v>0</v>
      </c>
      <c r="G82" s="163">
        <v>0</v>
      </c>
      <c r="H82" s="49">
        <f>+(Table116[[#This Row],[OPENING ]]+Table116[[#This Row],[RECEIPTS]]+Table116[[#This Row],[RETURNS]])-(Table116[[#This Row],[EXCHANGED]]+Table116[[#This Row],[SALES]]+Table116[[#This Row],[ISSUES]])</f>
        <v>0</v>
      </c>
      <c r="I82" s="48"/>
      <c r="J82" s="51">
        <f t="shared" si="0"/>
        <v>0</v>
      </c>
      <c r="K82" s="48">
        <f>+'DAY13'!K82+'DAY14'!C82</f>
        <v>0</v>
      </c>
      <c r="L82" s="49">
        <f>+'DAY13'!L82+'DAY14'!D82</f>
        <v>0</v>
      </c>
      <c r="M82" s="50">
        <f>+'DAY13'!M82+'DAY14'!E82</f>
        <v>0</v>
      </c>
      <c r="N82" s="47">
        <f>+'DAY13'!N82+'DAY14'!F82</f>
        <v>0</v>
      </c>
      <c r="O82" s="163">
        <f>+'DAY13'!O82+'DAY14'!G82</f>
        <v>0</v>
      </c>
      <c r="P82" s="48">
        <f t="shared" si="45"/>
        <v>0</v>
      </c>
      <c r="Q82" s="49">
        <f t="shared" si="46"/>
        <v>0</v>
      </c>
      <c r="R82" s="50">
        <f t="shared" si="47"/>
        <v>0</v>
      </c>
      <c r="S82" s="47">
        <f t="shared" si="48"/>
        <v>0</v>
      </c>
      <c r="T82" s="163">
        <f t="shared" si="49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'DAY13'!H83</f>
        <v>497.9</v>
      </c>
      <c r="C83" s="48">
        <v>0</v>
      </c>
      <c r="D83" s="49">
        <v>0</v>
      </c>
      <c r="E83" s="50">
        <v>0</v>
      </c>
      <c r="F83" s="47">
        <v>0</v>
      </c>
      <c r="G83" s="163">
        <v>0</v>
      </c>
      <c r="H83" s="49">
        <f>+(Table116[[#This Row],[OPENING ]]+Table116[[#This Row],[RECEIPTS]]+Table116[[#This Row],[RETURNS]])-(Table116[[#This Row],[EXCHANGED]]+Table116[[#This Row],[SALES]]+Table116[[#This Row],[ISSUES]])</f>
        <v>497.9</v>
      </c>
      <c r="I83" s="48"/>
      <c r="J83" s="51">
        <f t="shared" si="0"/>
        <v>-497.9</v>
      </c>
      <c r="K83" s="48">
        <f>+'DAY13'!K83+'DAY14'!C83</f>
        <v>0</v>
      </c>
      <c r="L83" s="49">
        <f>+'DAY13'!L83+'DAY14'!D83</f>
        <v>0</v>
      </c>
      <c r="M83" s="50">
        <f>+'DAY13'!M83+'DAY14'!E83</f>
        <v>0</v>
      </c>
      <c r="N83" s="47">
        <f>+'DAY13'!N83+'DAY14'!F83</f>
        <v>0</v>
      </c>
      <c r="O83" s="163">
        <f>+'DAY13'!O83+'DAY14'!G83</f>
        <v>0</v>
      </c>
      <c r="P83" s="48">
        <f t="shared" si="45"/>
        <v>0</v>
      </c>
      <c r="Q83" s="49">
        <f t="shared" si="46"/>
        <v>0</v>
      </c>
      <c r="R83" s="50">
        <f t="shared" si="47"/>
        <v>0</v>
      </c>
      <c r="S83" s="47">
        <f t="shared" si="48"/>
        <v>0</v>
      </c>
      <c r="T83" s="163">
        <f t="shared" si="49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'DAY13'!H84</f>
        <v>424.4</v>
      </c>
      <c r="C84" s="48">
        <v>0</v>
      </c>
      <c r="D84" s="49">
        <v>0</v>
      </c>
      <c r="E84" s="50">
        <v>0</v>
      </c>
      <c r="F84" s="47">
        <v>0</v>
      </c>
      <c r="G84" s="163">
        <v>0</v>
      </c>
      <c r="H84" s="49">
        <f>+(Table116[[#This Row],[OPENING ]]+Table116[[#This Row],[RECEIPTS]]+Table116[[#This Row],[RETURNS]])-(Table116[[#This Row],[EXCHANGED]]+Table116[[#This Row],[SALES]]+Table116[[#This Row],[ISSUES]])</f>
        <v>424.4</v>
      </c>
      <c r="I84" s="48"/>
      <c r="J84" s="51">
        <f t="shared" si="0"/>
        <v>-424.4</v>
      </c>
      <c r="K84" s="48">
        <f>+'DAY13'!K84+'DAY14'!C84</f>
        <v>0</v>
      </c>
      <c r="L84" s="49">
        <f>+'DAY13'!L84+'DAY14'!D84</f>
        <v>0</v>
      </c>
      <c r="M84" s="50">
        <f>+'DAY13'!M84+'DAY14'!E84</f>
        <v>0</v>
      </c>
      <c r="N84" s="47">
        <f>+'DAY13'!N84+'DAY14'!F84</f>
        <v>0</v>
      </c>
      <c r="O84" s="163">
        <f>+'DAY13'!O84+'DAY14'!G84</f>
        <v>0</v>
      </c>
      <c r="P84" s="48">
        <f t="shared" si="45"/>
        <v>0</v>
      </c>
      <c r="Q84" s="49">
        <f t="shared" si="46"/>
        <v>0</v>
      </c>
      <c r="R84" s="50">
        <f t="shared" si="47"/>
        <v>0</v>
      </c>
      <c r="S84" s="47">
        <f t="shared" si="48"/>
        <v>0</v>
      </c>
      <c r="T84" s="163">
        <f t="shared" si="49"/>
        <v>0</v>
      </c>
      <c r="U84" s="54">
        <f t="shared" si="1"/>
        <v>0</v>
      </c>
    </row>
    <row r="85" spans="1:21" x14ac:dyDescent="0.25">
      <c r="A85" s="53"/>
      <c r="B85" s="47">
        <f>'DAY13'!H85</f>
        <v>0</v>
      </c>
      <c r="C85" s="48">
        <v>0</v>
      </c>
      <c r="D85" s="49">
        <v>0</v>
      </c>
      <c r="E85" s="50">
        <v>0</v>
      </c>
      <c r="F85" s="47">
        <v>0</v>
      </c>
      <c r="G85" s="163">
        <v>0</v>
      </c>
      <c r="H85" s="49">
        <f>+(Table116[[#This Row],[OPENING ]]+Table116[[#This Row],[RECEIPTS]]+Table116[[#This Row],[RETURNS]])-(Table116[[#This Row],[EXCHANGED]]+Table116[[#This Row],[SALES]]+Table116[[#This Row],[ISSUES]])</f>
        <v>0</v>
      </c>
      <c r="I85" s="48"/>
      <c r="J85" s="51">
        <f t="shared" si="0"/>
        <v>0</v>
      </c>
      <c r="K85" s="48">
        <f>+'DAY13'!K85+'DAY14'!C85</f>
        <v>0</v>
      </c>
      <c r="L85" s="49">
        <f>+'DAY13'!L85+'DAY14'!D85</f>
        <v>0</v>
      </c>
      <c r="M85" s="50">
        <f>+'DAY13'!M85+'DAY14'!E85</f>
        <v>0</v>
      </c>
      <c r="N85" s="47">
        <f>+'DAY13'!N85+'DAY14'!F85</f>
        <v>0</v>
      </c>
      <c r="O85" s="163">
        <f>+'DAY13'!O85+'DAY14'!G85</f>
        <v>0</v>
      </c>
      <c r="P85" s="48">
        <f t="shared" si="45"/>
        <v>0</v>
      </c>
      <c r="Q85" s="49">
        <f t="shared" si="46"/>
        <v>0</v>
      </c>
      <c r="R85" s="50">
        <f t="shared" si="47"/>
        <v>0</v>
      </c>
      <c r="S85" s="47">
        <f t="shared" si="48"/>
        <v>0</v>
      </c>
      <c r="T85" s="163">
        <f t="shared" si="49"/>
        <v>0</v>
      </c>
      <c r="U85" s="54">
        <f t="shared" si="1"/>
        <v>0</v>
      </c>
    </row>
    <row r="86" spans="1:21" x14ac:dyDescent="0.25">
      <c r="A86" s="53"/>
      <c r="B86" s="47">
        <f>'DAY13'!H86</f>
        <v>263.8</v>
      </c>
      <c r="C86" s="48">
        <v>0</v>
      </c>
      <c r="D86" s="49">
        <v>0</v>
      </c>
      <c r="E86" s="50">
        <v>0</v>
      </c>
      <c r="F86" s="47">
        <v>0</v>
      </c>
      <c r="G86" s="163">
        <v>0</v>
      </c>
      <c r="H86" s="49">
        <f>+(Table116[[#This Row],[OPENING ]]+Table116[[#This Row],[RECEIPTS]]+Table116[[#This Row],[RETURNS]])-(Table116[[#This Row],[EXCHANGED]]+Table116[[#This Row],[SALES]]+Table116[[#This Row],[ISSUES]])</f>
        <v>263.8</v>
      </c>
      <c r="I86" s="48"/>
      <c r="J86" s="51">
        <f t="shared" si="0"/>
        <v>-263.8</v>
      </c>
      <c r="K86" s="48">
        <f>+'DAY13'!K86+'DAY14'!C86</f>
        <v>0</v>
      </c>
      <c r="L86" s="49">
        <f>+'DAY13'!L86+'DAY14'!D86</f>
        <v>0</v>
      </c>
      <c r="M86" s="50">
        <f>+'DAY13'!M86+'DAY14'!E86</f>
        <v>0</v>
      </c>
      <c r="N86" s="47">
        <f>+'DAY13'!N86+'DAY14'!F86</f>
        <v>0</v>
      </c>
      <c r="O86" s="163">
        <f>+'DAY13'!O86+'DAY14'!G86</f>
        <v>0</v>
      </c>
      <c r="P86" s="48">
        <f t="shared" si="45"/>
        <v>0</v>
      </c>
      <c r="Q86" s="49">
        <f t="shared" si="46"/>
        <v>0</v>
      </c>
      <c r="R86" s="50">
        <f t="shared" si="47"/>
        <v>0</v>
      </c>
      <c r="S86" s="47">
        <f t="shared" si="48"/>
        <v>0</v>
      </c>
      <c r="T86" s="163">
        <f t="shared" si="49"/>
        <v>0</v>
      </c>
      <c r="U86" s="54">
        <f t="shared" si="1"/>
        <v>0</v>
      </c>
    </row>
    <row r="87" spans="1:21" x14ac:dyDescent="0.25">
      <c r="A87" s="53"/>
      <c r="B87" s="47">
        <f>'DAY13'!H87</f>
        <v>0</v>
      </c>
      <c r="C87" s="48">
        <v>0</v>
      </c>
      <c r="D87" s="49">
        <v>0</v>
      </c>
      <c r="E87" s="50">
        <v>0</v>
      </c>
      <c r="F87" s="47">
        <v>0</v>
      </c>
      <c r="G87" s="163">
        <v>0</v>
      </c>
      <c r="H87" s="49">
        <f>+(Table116[[#This Row],[OPENING ]]+Table116[[#This Row],[RECEIPTS]]+Table116[[#This Row],[RETURNS]])-(Table116[[#This Row],[EXCHANGED]]+Table116[[#This Row],[SALES]]+Table116[[#This Row],[ISSUES]])</f>
        <v>0</v>
      </c>
      <c r="I87" s="48">
        <v>0</v>
      </c>
      <c r="J87" s="51">
        <f t="shared" si="0"/>
        <v>0</v>
      </c>
      <c r="K87" s="48">
        <f>+'DAY13'!K87+'DAY14'!C87</f>
        <v>0</v>
      </c>
      <c r="L87" s="49">
        <f>+'DAY13'!L87+'DAY14'!D87</f>
        <v>0</v>
      </c>
      <c r="M87" s="50">
        <f>+'DAY13'!M87+'DAY14'!E87</f>
        <v>0</v>
      </c>
      <c r="N87" s="47">
        <f>+'DAY13'!N87+'DAY14'!F87</f>
        <v>0</v>
      </c>
      <c r="O87" s="163">
        <f>+'DAY13'!O87+'DAY14'!G87</f>
        <v>0</v>
      </c>
      <c r="P87" s="48">
        <f t="shared" si="45"/>
        <v>0</v>
      </c>
      <c r="Q87" s="49">
        <f t="shared" si="46"/>
        <v>0</v>
      </c>
      <c r="R87" s="50">
        <f t="shared" si="47"/>
        <v>0</v>
      </c>
      <c r="S87" s="47">
        <f t="shared" si="48"/>
        <v>0</v>
      </c>
      <c r="T87" s="163">
        <f t="shared" si="49"/>
        <v>0</v>
      </c>
      <c r="U87" s="54">
        <f t="shared" si="1"/>
        <v>0</v>
      </c>
    </row>
    <row r="88" spans="1:21" x14ac:dyDescent="0.25">
      <c r="A88" s="53"/>
      <c r="B88" s="47">
        <f>'DAY13'!H88</f>
        <v>0</v>
      </c>
      <c r="C88" s="48">
        <v>0</v>
      </c>
      <c r="D88" s="49">
        <v>0</v>
      </c>
      <c r="E88" s="50">
        <v>0</v>
      </c>
      <c r="F88" s="47">
        <v>0</v>
      </c>
      <c r="G88" s="163">
        <v>0</v>
      </c>
      <c r="H88" s="49">
        <f>+(Table116[[#This Row],[OPENING ]]+Table116[[#This Row],[RECEIPTS]]+Table116[[#This Row],[RETURNS]])-(Table116[[#This Row],[EXCHANGED]]+Table116[[#This Row],[SALES]]+Table116[[#This Row],[ISSUES]])</f>
        <v>0</v>
      </c>
      <c r="I88" s="48"/>
      <c r="J88" s="51">
        <f t="shared" ref="J88:J101" si="50">+I88-H88</f>
        <v>0</v>
      </c>
      <c r="K88" s="48">
        <f>+'DAY13'!K88+'DAY14'!C88</f>
        <v>0</v>
      </c>
      <c r="L88" s="49">
        <f>+'DAY13'!L88+'DAY14'!D88</f>
        <v>0</v>
      </c>
      <c r="M88" s="50">
        <f>+'DAY13'!M88+'DAY14'!E88</f>
        <v>0</v>
      </c>
      <c r="N88" s="47">
        <f>+'DAY13'!N88+'DAY14'!F88</f>
        <v>0</v>
      </c>
      <c r="O88" s="163">
        <f>+'DAY13'!O88+'DAY14'!G88</f>
        <v>0</v>
      </c>
      <c r="P88" s="48">
        <f t="shared" ref="P88:P101" si="51">+K88/14</f>
        <v>0</v>
      </c>
      <c r="Q88" s="49">
        <f t="shared" ref="Q88:Q101" si="52">+L88/14</f>
        <v>0</v>
      </c>
      <c r="R88" s="50">
        <f t="shared" ref="R88:R101" si="53">+M88/14</f>
        <v>0</v>
      </c>
      <c r="S88" s="47">
        <f t="shared" ref="S88:S101" si="54">+N88/14</f>
        <v>0</v>
      </c>
      <c r="T88" s="163">
        <f t="shared" ref="T88:T101" si="55">+O88/14</f>
        <v>0</v>
      </c>
      <c r="U88" s="54">
        <f t="shared" ref="U88:U101" si="56">IFERROR(+H88/(P88+Q88+R88+S88+T88),0)</f>
        <v>0</v>
      </c>
    </row>
    <row r="89" spans="1:21" x14ac:dyDescent="0.25">
      <c r="A89" s="53"/>
      <c r="B89" s="47">
        <f>'DAY13'!H89</f>
        <v>0</v>
      </c>
      <c r="C89" s="48">
        <v>0</v>
      </c>
      <c r="D89" s="49">
        <v>0</v>
      </c>
      <c r="E89" s="50">
        <v>0</v>
      </c>
      <c r="F89" s="47">
        <v>0</v>
      </c>
      <c r="G89" s="163">
        <v>0</v>
      </c>
      <c r="H89" s="49">
        <f>+(Table116[[#This Row],[OPENING ]]+Table116[[#This Row],[RECEIPTS]]+Table116[[#This Row],[RETURNS]])-(Table116[[#This Row],[EXCHANGED]]+Table116[[#This Row],[SALES]]+Table116[[#This Row],[ISSUES]])</f>
        <v>0</v>
      </c>
      <c r="I89" s="48"/>
      <c r="J89" s="51">
        <f t="shared" si="50"/>
        <v>0</v>
      </c>
      <c r="K89" s="48">
        <f>+'DAY13'!K89+'DAY14'!C89</f>
        <v>0</v>
      </c>
      <c r="L89" s="49">
        <f>+'DAY13'!L89+'DAY14'!D89</f>
        <v>0</v>
      </c>
      <c r="M89" s="50">
        <f>+'DAY13'!M89+'DAY14'!E89</f>
        <v>0</v>
      </c>
      <c r="N89" s="47">
        <f>+'DAY13'!N89+'DAY14'!F89</f>
        <v>0</v>
      </c>
      <c r="O89" s="163">
        <f>+'DAY13'!O89+'DAY14'!G89</f>
        <v>0</v>
      </c>
      <c r="P89" s="48">
        <f t="shared" si="51"/>
        <v>0</v>
      </c>
      <c r="Q89" s="49">
        <f t="shared" si="52"/>
        <v>0</v>
      </c>
      <c r="R89" s="50">
        <f t="shared" si="53"/>
        <v>0</v>
      </c>
      <c r="S89" s="47">
        <f t="shared" si="54"/>
        <v>0</v>
      </c>
      <c r="T89" s="163">
        <f t="shared" si="55"/>
        <v>0</v>
      </c>
      <c r="U89" s="54">
        <f t="shared" si="56"/>
        <v>0</v>
      </c>
    </row>
    <row r="90" spans="1:21" x14ac:dyDescent="0.25">
      <c r="A90" s="53"/>
      <c r="B90" s="47">
        <f>'DAY13'!H90</f>
        <v>0</v>
      </c>
      <c r="C90" s="48">
        <v>0</v>
      </c>
      <c r="D90" s="49">
        <v>0</v>
      </c>
      <c r="E90" s="50">
        <v>0</v>
      </c>
      <c r="F90" s="47">
        <v>0</v>
      </c>
      <c r="G90" s="163">
        <v>0</v>
      </c>
      <c r="H90" s="49">
        <f>+(Table116[[#This Row],[OPENING ]]+Table116[[#This Row],[RECEIPTS]]+Table116[[#This Row],[RETURNS]])-(Table116[[#This Row],[EXCHANGED]]+Table116[[#This Row],[SALES]]+Table116[[#This Row],[ISSUES]])</f>
        <v>0</v>
      </c>
      <c r="I90" s="48"/>
      <c r="J90" s="51">
        <f t="shared" si="50"/>
        <v>0</v>
      </c>
      <c r="K90" s="48">
        <f>+'DAY13'!K90+'DAY14'!C90</f>
        <v>0</v>
      </c>
      <c r="L90" s="49">
        <f>+'DAY13'!L90+'DAY14'!D90</f>
        <v>0</v>
      </c>
      <c r="M90" s="50">
        <f>+'DAY13'!M90+'DAY14'!E90</f>
        <v>0</v>
      </c>
      <c r="N90" s="47">
        <f>+'DAY13'!N90+'DAY14'!F90</f>
        <v>0</v>
      </c>
      <c r="O90" s="163">
        <f>+'DAY13'!O90+'DAY14'!G90</f>
        <v>0</v>
      </c>
      <c r="P90" s="48">
        <f t="shared" si="51"/>
        <v>0</v>
      </c>
      <c r="Q90" s="49">
        <f t="shared" si="52"/>
        <v>0</v>
      </c>
      <c r="R90" s="50">
        <f t="shared" si="53"/>
        <v>0</v>
      </c>
      <c r="S90" s="47">
        <f t="shared" si="54"/>
        <v>0</v>
      </c>
      <c r="T90" s="163">
        <f t="shared" si="55"/>
        <v>0</v>
      </c>
      <c r="U90" s="54">
        <f t="shared" si="56"/>
        <v>0</v>
      </c>
    </row>
    <row r="91" spans="1:21" x14ac:dyDescent="0.25">
      <c r="A91" s="53"/>
      <c r="B91" s="47">
        <f>'DAY13'!H91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163">
        <v>0</v>
      </c>
      <c r="H91" s="49">
        <f>+(Table116[[#This Row],[OPENING ]]+Table116[[#This Row],[RECEIPTS]]+Table116[[#This Row],[RETURNS]])-(Table116[[#This Row],[EXCHANGED]]+Table116[[#This Row],[SALES]]+Table116[[#This Row],[ISSUES]])</f>
        <v>551.20000000000005</v>
      </c>
      <c r="I91" s="48"/>
      <c r="J91" s="51">
        <f t="shared" si="50"/>
        <v>-551.20000000000005</v>
      </c>
      <c r="K91" s="48">
        <f>+'DAY13'!K91+'DAY14'!C91</f>
        <v>0</v>
      </c>
      <c r="L91" s="49">
        <f>+'DAY13'!L91+'DAY14'!D91</f>
        <v>0</v>
      </c>
      <c r="M91" s="50">
        <f>+'DAY13'!M91+'DAY14'!E91</f>
        <v>0</v>
      </c>
      <c r="N91" s="47">
        <f>+'DAY13'!N91+'DAY14'!F91</f>
        <v>0</v>
      </c>
      <c r="O91" s="163">
        <f>+'DAY13'!O91+'DAY14'!G91</f>
        <v>0</v>
      </c>
      <c r="P91" s="48">
        <f t="shared" si="51"/>
        <v>0</v>
      </c>
      <c r="Q91" s="49">
        <f t="shared" si="52"/>
        <v>0</v>
      </c>
      <c r="R91" s="50">
        <f t="shared" si="53"/>
        <v>0</v>
      </c>
      <c r="S91" s="47">
        <f t="shared" si="54"/>
        <v>0</v>
      </c>
      <c r="T91" s="163">
        <f t="shared" si="55"/>
        <v>0</v>
      </c>
      <c r="U91" s="54">
        <f t="shared" si="56"/>
        <v>0</v>
      </c>
    </row>
    <row r="92" spans="1:21" x14ac:dyDescent="0.25">
      <c r="A92" s="53"/>
      <c r="B92" s="47">
        <f>'DAY13'!H92</f>
        <v>200.8</v>
      </c>
      <c r="C92" s="48">
        <v>0</v>
      </c>
      <c r="D92" s="49">
        <v>0</v>
      </c>
      <c r="E92" s="50">
        <v>0</v>
      </c>
      <c r="F92" s="47">
        <v>0</v>
      </c>
      <c r="G92" s="163">
        <v>0</v>
      </c>
      <c r="H92" s="49">
        <f>+(Table116[[#This Row],[OPENING ]]+Table116[[#This Row],[RECEIPTS]]+Table116[[#This Row],[RETURNS]])-(Table116[[#This Row],[EXCHANGED]]+Table116[[#This Row],[SALES]]+Table116[[#This Row],[ISSUES]])</f>
        <v>200.8</v>
      </c>
      <c r="I92" s="48"/>
      <c r="J92" s="51">
        <f t="shared" si="50"/>
        <v>-200.8</v>
      </c>
      <c r="K92" s="48">
        <f>+'DAY13'!K92+'DAY14'!C92</f>
        <v>0</v>
      </c>
      <c r="L92" s="49">
        <f>+'DAY13'!L92+'DAY14'!D92</f>
        <v>0</v>
      </c>
      <c r="M92" s="50">
        <f>+'DAY13'!M92+'DAY14'!E92</f>
        <v>0</v>
      </c>
      <c r="N92" s="47">
        <f>+'DAY13'!N92+'DAY14'!F92</f>
        <v>0</v>
      </c>
      <c r="O92" s="163">
        <f>+'DAY13'!O92+'DAY14'!G92</f>
        <v>0</v>
      </c>
      <c r="P92" s="48">
        <f t="shared" si="51"/>
        <v>0</v>
      </c>
      <c r="Q92" s="49">
        <f t="shared" si="52"/>
        <v>0</v>
      </c>
      <c r="R92" s="50">
        <f t="shared" si="53"/>
        <v>0</v>
      </c>
      <c r="S92" s="47">
        <f t="shared" si="54"/>
        <v>0</v>
      </c>
      <c r="T92" s="163">
        <f t="shared" si="55"/>
        <v>0</v>
      </c>
      <c r="U92" s="54">
        <f t="shared" si="56"/>
        <v>0</v>
      </c>
    </row>
    <row r="93" spans="1:21" x14ac:dyDescent="0.25">
      <c r="A93" s="53"/>
      <c r="B93" s="47">
        <f>'DAY13'!H93</f>
        <v>0</v>
      </c>
      <c r="C93" s="48">
        <v>0</v>
      </c>
      <c r="D93" s="49">
        <v>0</v>
      </c>
      <c r="E93" s="50">
        <v>0</v>
      </c>
      <c r="F93" s="47">
        <v>0</v>
      </c>
      <c r="G93" s="163">
        <v>0</v>
      </c>
      <c r="H93" s="49">
        <f>+(Table116[[#This Row],[OPENING ]]+Table116[[#This Row],[RECEIPTS]]+Table116[[#This Row],[RETURNS]])-(Table116[[#This Row],[EXCHANGED]]+Table116[[#This Row],[SALES]]+Table116[[#This Row],[ISSUES]])</f>
        <v>0</v>
      </c>
      <c r="I93" s="48"/>
      <c r="J93" s="51">
        <f t="shared" si="50"/>
        <v>0</v>
      </c>
      <c r="K93" s="48">
        <f>+'DAY13'!K93+'DAY14'!C93</f>
        <v>0</v>
      </c>
      <c r="L93" s="49">
        <f>+'DAY13'!L93+'DAY14'!D93</f>
        <v>138</v>
      </c>
      <c r="M93" s="50">
        <f>+'DAY13'!M93+'DAY14'!E93</f>
        <v>0</v>
      </c>
      <c r="N93" s="47">
        <f>+'DAY13'!N93+'DAY14'!F93</f>
        <v>0</v>
      </c>
      <c r="O93" s="163">
        <f>+'DAY13'!O93+'DAY14'!G93</f>
        <v>851.44</v>
      </c>
      <c r="P93" s="48">
        <f t="shared" si="51"/>
        <v>0</v>
      </c>
      <c r="Q93" s="49">
        <f t="shared" si="52"/>
        <v>9.8571428571428577</v>
      </c>
      <c r="R93" s="50">
        <f t="shared" si="53"/>
        <v>0</v>
      </c>
      <c r="S93" s="47">
        <f t="shared" si="54"/>
        <v>0</v>
      </c>
      <c r="T93" s="163">
        <f t="shared" si="55"/>
        <v>60.817142857142862</v>
      </c>
      <c r="U93" s="54">
        <f t="shared" si="56"/>
        <v>0</v>
      </c>
    </row>
    <row r="94" spans="1:21" x14ac:dyDescent="0.25">
      <c r="A94" s="53"/>
      <c r="B94" s="47">
        <f>'DAY13'!H94</f>
        <v>0</v>
      </c>
      <c r="C94" s="48">
        <v>0</v>
      </c>
      <c r="D94" s="49">
        <v>0</v>
      </c>
      <c r="E94" s="50">
        <v>0</v>
      </c>
      <c r="F94" s="47">
        <v>0</v>
      </c>
      <c r="G94" s="163">
        <v>0</v>
      </c>
      <c r="H94" s="49">
        <f>+(Table116[[#This Row],[OPENING ]]+Table116[[#This Row],[RECEIPTS]]+Table116[[#This Row],[RETURNS]])-(Table116[[#This Row],[EXCHANGED]]+Table116[[#This Row],[SALES]]+Table116[[#This Row],[ISSUES]])</f>
        <v>0</v>
      </c>
      <c r="I94" s="48"/>
      <c r="J94" s="51">
        <f t="shared" si="50"/>
        <v>0</v>
      </c>
      <c r="K94" s="48">
        <f>+'DAY13'!K94+'DAY14'!C94</f>
        <v>0</v>
      </c>
      <c r="L94" s="49">
        <f>+'DAY13'!L94+'DAY14'!D94</f>
        <v>0</v>
      </c>
      <c r="M94" s="50">
        <f>+'DAY13'!M94+'DAY14'!E94</f>
        <v>0</v>
      </c>
      <c r="N94" s="47">
        <f>+'DAY13'!N94+'DAY14'!F94</f>
        <v>0</v>
      </c>
      <c r="O94" s="163">
        <f>+'DAY13'!O94+'DAY14'!G94</f>
        <v>0</v>
      </c>
      <c r="P94" s="48">
        <f t="shared" si="51"/>
        <v>0</v>
      </c>
      <c r="Q94" s="49">
        <f t="shared" si="52"/>
        <v>0</v>
      </c>
      <c r="R94" s="50">
        <f t="shared" si="53"/>
        <v>0</v>
      </c>
      <c r="S94" s="47">
        <f t="shared" si="54"/>
        <v>0</v>
      </c>
      <c r="T94" s="163">
        <f t="shared" si="55"/>
        <v>0</v>
      </c>
      <c r="U94" s="54">
        <f t="shared" si="56"/>
        <v>0</v>
      </c>
    </row>
    <row r="95" spans="1:21" x14ac:dyDescent="0.25">
      <c r="A95" s="53"/>
      <c r="B95" s="47">
        <f>'DAY13'!H95</f>
        <v>0</v>
      </c>
      <c r="C95" s="48">
        <v>0</v>
      </c>
      <c r="D95" s="49">
        <v>0</v>
      </c>
      <c r="E95" s="50">
        <v>0</v>
      </c>
      <c r="F95" s="47">
        <v>0</v>
      </c>
      <c r="G95" s="163">
        <v>0</v>
      </c>
      <c r="H95" s="49">
        <f>+(Table116[[#This Row],[OPENING ]]+Table116[[#This Row],[RECEIPTS]]+Table116[[#This Row],[RETURNS]])-(Table116[[#This Row],[EXCHANGED]]+Table116[[#This Row],[SALES]]+Table116[[#This Row],[ISSUES]])</f>
        <v>0</v>
      </c>
      <c r="I95" s="48"/>
      <c r="J95" s="51">
        <f t="shared" si="50"/>
        <v>0</v>
      </c>
      <c r="K95" s="48">
        <f>+'DAY13'!K95+'DAY14'!C95</f>
        <v>0</v>
      </c>
      <c r="L95" s="49">
        <f>+'DAY13'!L95+'DAY14'!D95</f>
        <v>0</v>
      </c>
      <c r="M95" s="50">
        <f>+'DAY13'!M95+'DAY14'!E95</f>
        <v>0</v>
      </c>
      <c r="N95" s="47">
        <f>+'DAY13'!N95+'DAY14'!F95</f>
        <v>0</v>
      </c>
      <c r="O95" s="163">
        <f>+'DAY13'!O95+'DAY14'!G95</f>
        <v>0</v>
      </c>
      <c r="P95" s="48">
        <f t="shared" si="51"/>
        <v>0</v>
      </c>
      <c r="Q95" s="49">
        <f t="shared" si="52"/>
        <v>0</v>
      </c>
      <c r="R95" s="50">
        <f t="shared" si="53"/>
        <v>0</v>
      </c>
      <c r="S95" s="47">
        <f t="shared" si="54"/>
        <v>0</v>
      </c>
      <c r="T95" s="163">
        <f t="shared" si="55"/>
        <v>0</v>
      </c>
      <c r="U95" s="54">
        <f t="shared" si="56"/>
        <v>0</v>
      </c>
    </row>
    <row r="96" spans="1:21" x14ac:dyDescent="0.25">
      <c r="A96" s="53"/>
      <c r="B96" s="47">
        <f>'DAY13'!H96</f>
        <v>0</v>
      </c>
      <c r="C96" s="48">
        <v>0</v>
      </c>
      <c r="D96" s="49">
        <v>0</v>
      </c>
      <c r="E96" s="50">
        <v>0</v>
      </c>
      <c r="F96" s="47">
        <v>0</v>
      </c>
      <c r="G96" s="163">
        <v>0</v>
      </c>
      <c r="H96" s="49">
        <f>+(Table116[[#This Row],[OPENING ]]+Table116[[#This Row],[RECEIPTS]]+Table116[[#This Row],[RETURNS]])-(Table116[[#This Row],[EXCHANGED]]+Table116[[#This Row],[SALES]]+Table116[[#This Row],[ISSUES]])</f>
        <v>0</v>
      </c>
      <c r="I96" s="48"/>
      <c r="J96" s="51">
        <f t="shared" si="50"/>
        <v>0</v>
      </c>
      <c r="K96" s="48">
        <f>+'DAY13'!K96+'DAY14'!C96</f>
        <v>0</v>
      </c>
      <c r="L96" s="49">
        <f>+'DAY13'!L96+'DAY14'!D96</f>
        <v>0</v>
      </c>
      <c r="M96" s="50">
        <f>+'DAY13'!M96+'DAY14'!E96</f>
        <v>0</v>
      </c>
      <c r="N96" s="47">
        <f>+'DAY13'!N96+'DAY14'!F96</f>
        <v>0</v>
      </c>
      <c r="O96" s="163">
        <f>+'DAY13'!O96+'DAY14'!G96</f>
        <v>0</v>
      </c>
      <c r="P96" s="48">
        <f t="shared" si="51"/>
        <v>0</v>
      </c>
      <c r="Q96" s="49">
        <f t="shared" si="52"/>
        <v>0</v>
      </c>
      <c r="R96" s="50">
        <f t="shared" si="53"/>
        <v>0</v>
      </c>
      <c r="S96" s="47">
        <f t="shared" si="54"/>
        <v>0</v>
      </c>
      <c r="T96" s="163">
        <f t="shared" si="55"/>
        <v>0</v>
      </c>
      <c r="U96" s="54">
        <f t="shared" si="56"/>
        <v>0</v>
      </c>
    </row>
    <row r="97" spans="1:21" x14ac:dyDescent="0.25">
      <c r="A97" s="151" t="s">
        <v>41</v>
      </c>
      <c r="B97" s="47">
        <f>'DAY13'!H97</f>
        <v>0</v>
      </c>
      <c r="C97" s="48">
        <v>0</v>
      </c>
      <c r="D97" s="49">
        <v>0</v>
      </c>
      <c r="E97" s="50">
        <v>0</v>
      </c>
      <c r="F97" s="47">
        <v>0</v>
      </c>
      <c r="G97" s="163">
        <v>0</v>
      </c>
      <c r="H97" s="49">
        <f>+(Table116[[#This Row],[OPENING ]]+Table116[[#This Row],[RECEIPTS]]+Table116[[#This Row],[RETURNS]])-(Table116[[#This Row],[EXCHANGED]]+Table116[[#This Row],[SALES]]+Table116[[#This Row],[ISSUES]])</f>
        <v>0</v>
      </c>
      <c r="I97" s="48"/>
      <c r="J97" s="51">
        <f t="shared" si="50"/>
        <v>0</v>
      </c>
      <c r="K97" s="48">
        <f>+'DAY13'!K97+'DAY14'!C97</f>
        <v>0</v>
      </c>
      <c r="L97" s="49">
        <f>+'DAY13'!L97+'DAY14'!D97</f>
        <v>0</v>
      </c>
      <c r="M97" s="50">
        <f>+'DAY13'!M97+'DAY14'!E97</f>
        <v>0</v>
      </c>
      <c r="N97" s="47">
        <f>+'DAY13'!N97+'DAY14'!F97</f>
        <v>0</v>
      </c>
      <c r="O97" s="163">
        <f>+'DAY13'!O97+'DAY14'!G97</f>
        <v>0</v>
      </c>
      <c r="P97" s="48">
        <f t="shared" si="51"/>
        <v>0</v>
      </c>
      <c r="Q97" s="49">
        <f t="shared" si="52"/>
        <v>0</v>
      </c>
      <c r="R97" s="50">
        <f t="shared" si="53"/>
        <v>0</v>
      </c>
      <c r="S97" s="47">
        <f t="shared" si="54"/>
        <v>0</v>
      </c>
      <c r="T97" s="163">
        <f t="shared" si="55"/>
        <v>0</v>
      </c>
      <c r="U97" s="54">
        <f t="shared" si="56"/>
        <v>0</v>
      </c>
    </row>
    <row r="98" spans="1:21" x14ac:dyDescent="0.25">
      <c r="A98" s="153" t="s">
        <v>40</v>
      </c>
      <c r="B98" s="47">
        <f>'DAY13'!H98</f>
        <v>0</v>
      </c>
      <c r="C98" s="48">
        <v>0</v>
      </c>
      <c r="D98" s="49">
        <v>0</v>
      </c>
      <c r="E98" s="50">
        <v>0</v>
      </c>
      <c r="F98" s="47">
        <v>0</v>
      </c>
      <c r="G98" s="163">
        <v>0</v>
      </c>
      <c r="H98" s="49">
        <f>+(Table116[[#This Row],[OPENING ]]+Table116[[#This Row],[RECEIPTS]]+Table116[[#This Row],[RETURNS]])-(Table116[[#This Row],[EXCHANGED]]+Table116[[#This Row],[SALES]]+Table116[[#This Row],[ISSUES]])</f>
        <v>0</v>
      </c>
      <c r="I98" s="48"/>
      <c r="J98" s="51">
        <f t="shared" si="50"/>
        <v>0</v>
      </c>
      <c r="K98" s="48">
        <f>+'DAY13'!K98+'DAY14'!C98</f>
        <v>0</v>
      </c>
      <c r="L98" s="49">
        <f>+'DAY13'!L98+'DAY14'!D98</f>
        <v>0</v>
      </c>
      <c r="M98" s="50">
        <f>+'DAY13'!M98+'DAY14'!E98</f>
        <v>0</v>
      </c>
      <c r="N98" s="47">
        <f>+'DAY13'!N98+'DAY14'!F98</f>
        <v>0</v>
      </c>
      <c r="O98" s="163">
        <f>+'DAY13'!O98+'DAY14'!G98</f>
        <v>0</v>
      </c>
      <c r="P98" s="48">
        <f t="shared" si="51"/>
        <v>0</v>
      </c>
      <c r="Q98" s="49">
        <f t="shared" si="52"/>
        <v>0</v>
      </c>
      <c r="R98" s="50">
        <f t="shared" si="53"/>
        <v>0</v>
      </c>
      <c r="S98" s="47">
        <f t="shared" si="54"/>
        <v>0</v>
      </c>
      <c r="T98" s="163">
        <f t="shared" si="55"/>
        <v>0</v>
      </c>
      <c r="U98" s="54">
        <f t="shared" si="56"/>
        <v>0</v>
      </c>
    </row>
    <row r="99" spans="1:21" x14ac:dyDescent="0.25">
      <c r="A99" s="152" t="s">
        <v>42</v>
      </c>
      <c r="B99" s="47">
        <f>'DAY13'!H99</f>
        <v>0</v>
      </c>
      <c r="C99" s="48">
        <v>0</v>
      </c>
      <c r="D99" s="49">
        <v>0</v>
      </c>
      <c r="E99" s="50">
        <v>0</v>
      </c>
      <c r="F99" s="47">
        <v>0</v>
      </c>
      <c r="G99" s="163">
        <v>0</v>
      </c>
      <c r="H99" s="49">
        <f>+(Table116[[#This Row],[OPENING ]]+Table116[[#This Row],[RECEIPTS]]+Table116[[#This Row],[RETURNS]])-(Table116[[#This Row],[EXCHANGED]]+Table116[[#This Row],[SALES]]+Table116[[#This Row],[ISSUES]])</f>
        <v>0</v>
      </c>
      <c r="I99" s="48"/>
      <c r="J99" s="51">
        <f t="shared" si="50"/>
        <v>0</v>
      </c>
      <c r="K99" s="48">
        <f>+'DAY13'!K99+'DAY14'!C99</f>
        <v>0</v>
      </c>
      <c r="L99" s="49">
        <f>+'DAY13'!L99+'DAY14'!D99</f>
        <v>0</v>
      </c>
      <c r="M99" s="50">
        <f>+'DAY13'!M99+'DAY14'!E99</f>
        <v>0</v>
      </c>
      <c r="N99" s="47">
        <f>+'DAY13'!N99+'DAY14'!F99</f>
        <v>0</v>
      </c>
      <c r="O99" s="163">
        <f>+'DAY13'!O99+'DAY14'!G99</f>
        <v>0</v>
      </c>
      <c r="P99" s="48">
        <f t="shared" si="51"/>
        <v>0</v>
      </c>
      <c r="Q99" s="49">
        <f t="shared" si="52"/>
        <v>0</v>
      </c>
      <c r="R99" s="50">
        <f t="shared" si="53"/>
        <v>0</v>
      </c>
      <c r="S99" s="47">
        <f t="shared" si="54"/>
        <v>0</v>
      </c>
      <c r="T99" s="163">
        <f t="shared" si="55"/>
        <v>0</v>
      </c>
      <c r="U99" s="54">
        <f t="shared" si="56"/>
        <v>0</v>
      </c>
    </row>
    <row r="100" spans="1:21" x14ac:dyDescent="0.25">
      <c r="A100" s="152" t="s">
        <v>43</v>
      </c>
      <c r="B100" s="47">
        <f>'DAY13'!H100</f>
        <v>0</v>
      </c>
      <c r="C100" s="48">
        <v>0</v>
      </c>
      <c r="D100" s="49">
        <v>0</v>
      </c>
      <c r="E100" s="50">
        <v>0</v>
      </c>
      <c r="F100" s="47">
        <v>0</v>
      </c>
      <c r="G100" s="163">
        <v>0</v>
      </c>
      <c r="H100" s="49">
        <f>+(Table116[[#This Row],[OPENING ]]+Table116[[#This Row],[RECEIPTS]]+Table116[[#This Row],[RETURNS]])-(Table116[[#This Row],[EXCHANGED]]+Table116[[#This Row],[SALES]]+Table116[[#This Row],[ISSUES]])</f>
        <v>0</v>
      </c>
      <c r="I100" s="48"/>
      <c r="J100" s="51">
        <f t="shared" si="50"/>
        <v>0</v>
      </c>
      <c r="K100" s="48">
        <f>+'DAY13'!K100+'DAY14'!C100</f>
        <v>0</v>
      </c>
      <c r="L100" s="49">
        <f>+'DAY13'!L100+'DAY14'!D100</f>
        <v>0</v>
      </c>
      <c r="M100" s="50">
        <f>+'DAY13'!M100+'DAY14'!E100</f>
        <v>0</v>
      </c>
      <c r="N100" s="47">
        <f>+'DAY13'!N100+'DAY14'!F100</f>
        <v>0</v>
      </c>
      <c r="O100" s="163">
        <f>+'DAY13'!O100+'DAY14'!G100</f>
        <v>0</v>
      </c>
      <c r="P100" s="48">
        <f t="shared" si="51"/>
        <v>0</v>
      </c>
      <c r="Q100" s="49">
        <f t="shared" si="52"/>
        <v>0</v>
      </c>
      <c r="R100" s="50">
        <f t="shared" si="53"/>
        <v>0</v>
      </c>
      <c r="S100" s="47">
        <f t="shared" si="54"/>
        <v>0</v>
      </c>
      <c r="T100" s="163">
        <f t="shared" si="55"/>
        <v>0</v>
      </c>
      <c r="U100" s="54">
        <f t="shared" si="56"/>
        <v>0</v>
      </c>
    </row>
    <row r="101" spans="1:21" x14ac:dyDescent="0.25">
      <c r="A101" s="153"/>
      <c r="B101" s="47">
        <f>'DAY13'!H101</f>
        <v>0</v>
      </c>
      <c r="C101" s="48">
        <v>0</v>
      </c>
      <c r="D101" s="49">
        <v>0</v>
      </c>
      <c r="E101" s="50">
        <v>0</v>
      </c>
      <c r="F101" s="47">
        <v>0</v>
      </c>
      <c r="G101" s="163">
        <v>0</v>
      </c>
      <c r="H101" s="49">
        <f>+(Table116[[#This Row],[OPENING ]]+Table116[[#This Row],[RECEIPTS]]+Table116[[#This Row],[RETURNS]])-(Table116[[#This Row],[EXCHANGED]]+Table116[[#This Row],[SALES]]+Table116[[#This Row],[ISSUES]])</f>
        <v>0</v>
      </c>
      <c r="I101" s="48"/>
      <c r="J101" s="51">
        <f t="shared" si="50"/>
        <v>0</v>
      </c>
      <c r="K101" s="48">
        <f>+'DAY13'!K101+'DAY14'!C101</f>
        <v>0</v>
      </c>
      <c r="L101" s="49">
        <f>+'DAY13'!L101+'DAY14'!D101</f>
        <v>0</v>
      </c>
      <c r="M101" s="50">
        <f>+'DAY13'!M101+'DAY14'!E101</f>
        <v>0</v>
      </c>
      <c r="N101" s="47">
        <f>+'DAY13'!N101+'DAY14'!F101</f>
        <v>0</v>
      </c>
      <c r="O101" s="163">
        <f>+'DAY13'!O101+'DAY14'!G101</f>
        <v>0</v>
      </c>
      <c r="P101" s="48">
        <f t="shared" si="51"/>
        <v>0</v>
      </c>
      <c r="Q101" s="49">
        <f t="shared" si="52"/>
        <v>0</v>
      </c>
      <c r="R101" s="50">
        <f t="shared" si="53"/>
        <v>0</v>
      </c>
      <c r="S101" s="47">
        <f t="shared" si="54"/>
        <v>0</v>
      </c>
      <c r="T101" s="163">
        <f t="shared" si="55"/>
        <v>0</v>
      </c>
      <c r="U101" s="54">
        <f t="shared" si="56"/>
        <v>0</v>
      </c>
    </row>
    <row r="102" spans="1:21" x14ac:dyDescent="0.25">
      <c r="A102" s="152" t="s">
        <v>87</v>
      </c>
      <c r="B102" s="47">
        <f>'DAY13'!H102</f>
        <v>1888</v>
      </c>
      <c r="C102" s="48">
        <v>0</v>
      </c>
      <c r="D102" s="49">
        <v>0</v>
      </c>
      <c r="E102" s="50">
        <v>0</v>
      </c>
      <c r="F102" s="47">
        <v>0</v>
      </c>
      <c r="G102" s="163">
        <v>0</v>
      </c>
      <c r="H102" s="49">
        <f>+(Table116[[#This Row],[OPENING ]]+Table116[[#This Row],[RECEIPTS]]+Table116[[#This Row],[RETURNS]])-(Table116[[#This Row],[EXCHANGED]]+Table116[[#This Row],[SALES]]+Table116[[#This Row],[ISSUES]])</f>
        <v>1888</v>
      </c>
      <c r="I102" s="48"/>
      <c r="J102" s="51">
        <f t="shared" ref="J102:J114" si="57">+I102-H102</f>
        <v>-1888</v>
      </c>
      <c r="K102" s="48">
        <f>+'DAY13'!K102+'DAY14'!C102</f>
        <v>0</v>
      </c>
      <c r="L102" s="49">
        <f>+'DAY13'!L102+'DAY14'!D102</f>
        <v>138</v>
      </c>
      <c r="M102" s="50">
        <f>+'DAY13'!M102+'DAY14'!E102</f>
        <v>0</v>
      </c>
      <c r="N102" s="47">
        <f>+'DAY13'!N102+'DAY14'!F102</f>
        <v>0</v>
      </c>
      <c r="O102" s="163">
        <f>+'DAY13'!O102+'DAY14'!G102</f>
        <v>1318.44</v>
      </c>
      <c r="P102" s="48">
        <f t="shared" ref="P102:P114" si="58">+K102/14</f>
        <v>0</v>
      </c>
      <c r="Q102" s="49">
        <f t="shared" ref="Q102:Q114" si="59">+L102/14</f>
        <v>9.8571428571428577</v>
      </c>
      <c r="R102" s="50">
        <f t="shared" ref="R102:R114" si="60">+M102/14</f>
        <v>0</v>
      </c>
      <c r="S102" s="47">
        <f t="shared" ref="S102:S114" si="61">+N102/14</f>
        <v>0</v>
      </c>
      <c r="T102" s="163">
        <f t="shared" ref="T102:T114" si="62">+O102/14</f>
        <v>94.174285714285716</v>
      </c>
      <c r="U102" s="54">
        <f t="shared" ref="U102:U114" si="63">IFERROR(+H102/(P102+Q102+R102+S102+T102),0)</f>
        <v>18.148361758809148</v>
      </c>
    </row>
    <row r="103" spans="1:21" x14ac:dyDescent="0.25">
      <c r="A103" s="152" t="s">
        <v>88</v>
      </c>
      <c r="B103" s="47">
        <f>'DAY13'!H103</f>
        <v>0</v>
      </c>
      <c r="C103" s="48">
        <v>0</v>
      </c>
      <c r="D103" s="49">
        <v>0</v>
      </c>
      <c r="E103" s="50">
        <v>0</v>
      </c>
      <c r="F103" s="47">
        <v>0</v>
      </c>
      <c r="G103" s="163">
        <v>0</v>
      </c>
      <c r="H103" s="49">
        <f>+(Table116[[#This Row],[OPENING ]]+Table116[[#This Row],[RECEIPTS]]+Table116[[#This Row],[RETURNS]])-(Table116[[#This Row],[EXCHANGED]]+Table116[[#This Row],[SALES]]+Table116[[#This Row],[ISSUES]])</f>
        <v>0</v>
      </c>
      <c r="I103" s="48"/>
      <c r="J103" s="51">
        <f t="shared" si="57"/>
        <v>0</v>
      </c>
      <c r="K103" s="48">
        <f>+'DAY13'!K103+'DAY14'!C103</f>
        <v>0</v>
      </c>
      <c r="L103" s="49">
        <f>+'DAY13'!L103+'DAY14'!D103</f>
        <v>0</v>
      </c>
      <c r="M103" s="50">
        <f>+'DAY13'!M103+'DAY14'!E103</f>
        <v>0</v>
      </c>
      <c r="N103" s="47">
        <f>+'DAY13'!N103+'DAY14'!F103</f>
        <v>0</v>
      </c>
      <c r="O103" s="163">
        <f>+'DAY13'!O103+'DAY14'!G103</f>
        <v>0</v>
      </c>
      <c r="P103" s="48">
        <f t="shared" si="58"/>
        <v>0</v>
      </c>
      <c r="Q103" s="49">
        <f t="shared" si="59"/>
        <v>0</v>
      </c>
      <c r="R103" s="50">
        <f t="shared" si="60"/>
        <v>0</v>
      </c>
      <c r="S103" s="47">
        <f t="shared" si="61"/>
        <v>0</v>
      </c>
      <c r="T103" s="163">
        <f t="shared" si="62"/>
        <v>0</v>
      </c>
      <c r="U103" s="54">
        <f t="shared" si="63"/>
        <v>0</v>
      </c>
    </row>
    <row r="104" spans="1:21" x14ac:dyDescent="0.25">
      <c r="A104" s="152" t="s">
        <v>95</v>
      </c>
      <c r="B104" s="47">
        <f>'DAY13'!H104</f>
        <v>695.3</v>
      </c>
      <c r="C104" s="48">
        <v>0</v>
      </c>
      <c r="D104" s="49">
        <v>0</v>
      </c>
      <c r="E104" s="50">
        <v>0</v>
      </c>
      <c r="F104" s="47">
        <v>0</v>
      </c>
      <c r="G104" s="163">
        <v>0</v>
      </c>
      <c r="H104" s="49">
        <f>+(Table116[[#This Row],[OPENING ]]+Table116[[#This Row],[RECEIPTS]]+Table116[[#This Row],[RETURNS]])-(Table116[[#This Row],[EXCHANGED]]+Table116[[#This Row],[SALES]]+Table116[[#This Row],[ISSUES]])</f>
        <v>695.3</v>
      </c>
      <c r="I104" s="48"/>
      <c r="J104" s="51">
        <f t="shared" si="57"/>
        <v>-695.3</v>
      </c>
      <c r="K104" s="48">
        <f>+'DAY13'!K104+'DAY14'!C104</f>
        <v>0</v>
      </c>
      <c r="L104" s="49">
        <f>+'DAY13'!L104+'DAY14'!D104</f>
        <v>0</v>
      </c>
      <c r="M104" s="50">
        <f>+'DAY13'!M104+'DAY14'!E104</f>
        <v>0</v>
      </c>
      <c r="N104" s="47">
        <f>+'DAY13'!N104+'DAY14'!F104</f>
        <v>0</v>
      </c>
      <c r="O104" s="163">
        <f>+'DAY13'!O104+'DAY14'!G104</f>
        <v>0</v>
      </c>
      <c r="P104" s="48">
        <f t="shared" si="58"/>
        <v>0</v>
      </c>
      <c r="Q104" s="49">
        <f t="shared" si="59"/>
        <v>0</v>
      </c>
      <c r="R104" s="50">
        <f t="shared" si="60"/>
        <v>0</v>
      </c>
      <c r="S104" s="47">
        <f t="shared" si="61"/>
        <v>0</v>
      </c>
      <c r="T104" s="163">
        <f t="shared" si="62"/>
        <v>0</v>
      </c>
      <c r="U104" s="54">
        <f t="shared" si="63"/>
        <v>0</v>
      </c>
    </row>
    <row r="105" spans="1:21" x14ac:dyDescent="0.25">
      <c r="A105" s="152" t="s">
        <v>132</v>
      </c>
      <c r="B105" s="47">
        <f>'DAY13'!H105</f>
        <v>0</v>
      </c>
      <c r="C105" s="48">
        <v>0</v>
      </c>
      <c r="D105" s="49">
        <v>0</v>
      </c>
      <c r="E105" s="50">
        <v>0</v>
      </c>
      <c r="F105" s="47">
        <v>0</v>
      </c>
      <c r="G105" s="163">
        <v>0</v>
      </c>
      <c r="H105" s="49">
        <f>+(Table116[[#This Row],[OPENING ]]+Table116[[#This Row],[RECEIPTS]]+Table116[[#This Row],[RETURNS]])-(Table116[[#This Row],[EXCHANGED]]+Table116[[#This Row],[SALES]]+Table116[[#This Row],[ISSUES]])</f>
        <v>0</v>
      </c>
      <c r="I105" s="48"/>
      <c r="J105" s="51">
        <f t="shared" si="57"/>
        <v>0</v>
      </c>
      <c r="K105" s="48">
        <f>+'DAY13'!K105+'DAY14'!C105</f>
        <v>0</v>
      </c>
      <c r="L105" s="49">
        <f>+'DAY13'!L105+'DAY14'!D105</f>
        <v>0</v>
      </c>
      <c r="M105" s="50">
        <f>+'DAY13'!M105+'DAY14'!E105</f>
        <v>0</v>
      </c>
      <c r="N105" s="47">
        <f>+'DAY13'!N105+'DAY14'!F105</f>
        <v>0</v>
      </c>
      <c r="O105" s="163">
        <f>+'DAY13'!O105+'DAY14'!G105</f>
        <v>0</v>
      </c>
      <c r="P105" s="48">
        <f t="shared" si="58"/>
        <v>0</v>
      </c>
      <c r="Q105" s="49">
        <f t="shared" si="59"/>
        <v>0</v>
      </c>
      <c r="R105" s="50">
        <f t="shared" si="60"/>
        <v>0</v>
      </c>
      <c r="S105" s="47">
        <f t="shared" si="61"/>
        <v>0</v>
      </c>
      <c r="T105" s="163">
        <f t="shared" si="62"/>
        <v>0</v>
      </c>
      <c r="U105" s="54">
        <f t="shared" si="63"/>
        <v>0</v>
      </c>
    </row>
    <row r="106" spans="1:21" x14ac:dyDescent="0.25">
      <c r="A106" s="152" t="s">
        <v>124</v>
      </c>
      <c r="B106" s="47">
        <f>'DAY13'!H106</f>
        <v>31</v>
      </c>
      <c r="C106" s="48">
        <v>0</v>
      </c>
      <c r="D106" s="49">
        <v>0</v>
      </c>
      <c r="E106" s="50">
        <v>0</v>
      </c>
      <c r="F106" s="47">
        <v>0</v>
      </c>
      <c r="G106" s="163">
        <v>0</v>
      </c>
      <c r="H106" s="49">
        <f>+(Table116[[#This Row],[OPENING ]]+Table116[[#This Row],[RECEIPTS]]+Table116[[#This Row],[RETURNS]])-(Table116[[#This Row],[EXCHANGED]]+Table116[[#This Row],[SALES]]+Table116[[#This Row],[ISSUES]])</f>
        <v>31</v>
      </c>
      <c r="I106" s="48"/>
      <c r="J106" s="51">
        <f t="shared" si="57"/>
        <v>-31</v>
      </c>
      <c r="K106" s="48">
        <f>+'DAY13'!K106+'DAY14'!C106</f>
        <v>0</v>
      </c>
      <c r="L106" s="49">
        <f>+'DAY13'!L106+'DAY14'!D106</f>
        <v>0</v>
      </c>
      <c r="M106" s="50">
        <f>+'DAY13'!M106+'DAY14'!E106</f>
        <v>0</v>
      </c>
      <c r="N106" s="47">
        <f>+'DAY13'!N106+'DAY14'!F106</f>
        <v>0</v>
      </c>
      <c r="O106" s="163">
        <f>+'DAY13'!O106+'DAY14'!G106</f>
        <v>0</v>
      </c>
      <c r="P106" s="48">
        <f t="shared" si="58"/>
        <v>0</v>
      </c>
      <c r="Q106" s="49">
        <f t="shared" si="59"/>
        <v>0</v>
      </c>
      <c r="R106" s="50">
        <f t="shared" si="60"/>
        <v>0</v>
      </c>
      <c r="S106" s="47">
        <f t="shared" si="61"/>
        <v>0</v>
      </c>
      <c r="T106" s="163">
        <f t="shared" si="62"/>
        <v>0</v>
      </c>
      <c r="U106" s="54">
        <f t="shared" si="63"/>
        <v>0</v>
      </c>
    </row>
    <row r="107" spans="1:21" ht="15.75" x14ac:dyDescent="0.3">
      <c r="A107" s="311" t="s">
        <v>89</v>
      </c>
      <c r="B107" s="47">
        <f>'DAY13'!H107</f>
        <v>0</v>
      </c>
      <c r="C107" s="48">
        <v>0</v>
      </c>
      <c r="D107" s="49">
        <v>0</v>
      </c>
      <c r="E107" s="50">
        <v>0</v>
      </c>
      <c r="F107" s="47">
        <v>0</v>
      </c>
      <c r="G107" s="163">
        <v>0</v>
      </c>
      <c r="H107" s="49">
        <f>+(Table116[[#This Row],[OPENING ]]+Table116[[#This Row],[RECEIPTS]]+Table116[[#This Row],[RETURNS]])-(Table116[[#This Row],[EXCHANGED]]+Table116[[#This Row],[SALES]]+Table116[[#This Row],[ISSUES]])</f>
        <v>0</v>
      </c>
      <c r="I107" s="48"/>
      <c r="J107" s="51">
        <f t="shared" si="57"/>
        <v>0</v>
      </c>
      <c r="K107" s="48">
        <f>+'DAY13'!K107+'DAY14'!C107</f>
        <v>0</v>
      </c>
      <c r="L107" s="49">
        <f>+'DAY13'!L107+'DAY14'!D107</f>
        <v>0</v>
      </c>
      <c r="M107" s="50">
        <f>+'DAY13'!M107+'DAY14'!E107</f>
        <v>0</v>
      </c>
      <c r="N107" s="47">
        <f>+'DAY13'!N107+'DAY14'!F107</f>
        <v>0</v>
      </c>
      <c r="O107" s="163">
        <f>+'DAY13'!O107+'DAY14'!G107</f>
        <v>0</v>
      </c>
      <c r="P107" s="48">
        <f t="shared" si="58"/>
        <v>0</v>
      </c>
      <c r="Q107" s="49">
        <f t="shared" si="59"/>
        <v>0</v>
      </c>
      <c r="R107" s="50">
        <f t="shared" si="60"/>
        <v>0</v>
      </c>
      <c r="S107" s="47">
        <f t="shared" si="61"/>
        <v>0</v>
      </c>
      <c r="T107" s="163">
        <f t="shared" si="62"/>
        <v>0</v>
      </c>
      <c r="U107" s="54">
        <f t="shared" si="63"/>
        <v>0</v>
      </c>
    </row>
    <row r="108" spans="1:21" x14ac:dyDescent="0.25">
      <c r="A108" s="193" t="s">
        <v>90</v>
      </c>
      <c r="B108" s="47">
        <f>'DAY13'!H108</f>
        <v>57</v>
      </c>
      <c r="C108" s="48">
        <v>0</v>
      </c>
      <c r="D108" s="49">
        <v>0</v>
      </c>
      <c r="E108" s="50">
        <v>0</v>
      </c>
      <c r="F108" s="47">
        <v>0</v>
      </c>
      <c r="G108" s="163">
        <v>0</v>
      </c>
      <c r="H108" s="49">
        <f>+(Table116[[#This Row],[OPENING ]]+Table116[[#This Row],[RECEIPTS]]+Table116[[#This Row],[RETURNS]])-(Table116[[#This Row],[EXCHANGED]]+Table116[[#This Row],[SALES]]+Table116[[#This Row],[ISSUES]])</f>
        <v>57</v>
      </c>
      <c r="I108" s="48"/>
      <c r="J108" s="51">
        <f t="shared" si="57"/>
        <v>-57</v>
      </c>
      <c r="K108" s="48">
        <f>+'DAY13'!K108+'DAY14'!C108</f>
        <v>0</v>
      </c>
      <c r="L108" s="49">
        <f>+'DAY13'!L108+'DAY14'!D108</f>
        <v>0</v>
      </c>
      <c r="M108" s="50">
        <f>+'DAY13'!M108+'DAY14'!E108</f>
        <v>0</v>
      </c>
      <c r="N108" s="47">
        <f>+'DAY13'!N108+'DAY14'!F108</f>
        <v>0</v>
      </c>
      <c r="O108" s="163">
        <f>+'DAY13'!O108+'DAY14'!G108</f>
        <v>0</v>
      </c>
      <c r="P108" s="48">
        <f t="shared" si="58"/>
        <v>0</v>
      </c>
      <c r="Q108" s="49">
        <f t="shared" si="59"/>
        <v>0</v>
      </c>
      <c r="R108" s="50">
        <f t="shared" si="60"/>
        <v>0</v>
      </c>
      <c r="S108" s="47">
        <f t="shared" si="61"/>
        <v>0</v>
      </c>
      <c r="T108" s="163">
        <f t="shared" si="62"/>
        <v>0</v>
      </c>
      <c r="U108" s="54">
        <f t="shared" si="63"/>
        <v>0</v>
      </c>
    </row>
    <row r="109" spans="1:21" x14ac:dyDescent="0.25">
      <c r="A109" s="193" t="s">
        <v>91</v>
      </c>
      <c r="B109" s="47">
        <f>'DAY13'!H109</f>
        <v>345.3</v>
      </c>
      <c r="C109" s="48">
        <v>0</v>
      </c>
      <c r="D109" s="49">
        <v>0</v>
      </c>
      <c r="E109" s="50">
        <v>0</v>
      </c>
      <c r="F109" s="47">
        <v>0</v>
      </c>
      <c r="G109" s="163">
        <v>0</v>
      </c>
      <c r="H109" s="49">
        <f>+(Table116[[#This Row],[OPENING ]]+Table116[[#This Row],[RECEIPTS]]+Table116[[#This Row],[RETURNS]])-(Table116[[#This Row],[EXCHANGED]]+Table116[[#This Row],[SALES]]+Table116[[#This Row],[ISSUES]])</f>
        <v>345.3</v>
      </c>
      <c r="I109" s="48"/>
      <c r="J109" s="51">
        <f t="shared" si="57"/>
        <v>-345.3</v>
      </c>
      <c r="K109" s="48">
        <f>+'DAY13'!K109+'DAY14'!C109</f>
        <v>0</v>
      </c>
      <c r="L109" s="49">
        <f>+'DAY13'!L109+'DAY14'!D109</f>
        <v>0</v>
      </c>
      <c r="M109" s="50">
        <f>+'DAY13'!M109+'DAY14'!E109</f>
        <v>0</v>
      </c>
      <c r="N109" s="47">
        <f>+'DAY13'!N109+'DAY14'!F109</f>
        <v>0</v>
      </c>
      <c r="O109" s="163">
        <f>+'DAY13'!O109+'DAY14'!G109</f>
        <v>0</v>
      </c>
      <c r="P109" s="48">
        <f t="shared" si="58"/>
        <v>0</v>
      </c>
      <c r="Q109" s="49">
        <f t="shared" si="59"/>
        <v>0</v>
      </c>
      <c r="R109" s="50">
        <f t="shared" si="60"/>
        <v>0</v>
      </c>
      <c r="S109" s="47">
        <f t="shared" si="61"/>
        <v>0</v>
      </c>
      <c r="T109" s="163">
        <f t="shared" si="62"/>
        <v>0</v>
      </c>
      <c r="U109" s="54">
        <f t="shared" si="63"/>
        <v>0</v>
      </c>
    </row>
    <row r="110" spans="1:21" x14ac:dyDescent="0.25">
      <c r="A110" s="193" t="s">
        <v>92</v>
      </c>
      <c r="B110" s="47">
        <f>'DAY13'!H110</f>
        <v>38</v>
      </c>
      <c r="C110" s="48">
        <v>0</v>
      </c>
      <c r="D110" s="49">
        <v>0</v>
      </c>
      <c r="E110" s="50">
        <v>0</v>
      </c>
      <c r="F110" s="47">
        <v>0</v>
      </c>
      <c r="G110" s="163">
        <v>0</v>
      </c>
      <c r="H110" s="49">
        <f>+(Table116[[#This Row],[OPENING ]]+Table116[[#This Row],[RECEIPTS]]+Table116[[#This Row],[RETURNS]])-(Table116[[#This Row],[EXCHANGED]]+Table116[[#This Row],[SALES]]+Table116[[#This Row],[ISSUES]])</f>
        <v>38</v>
      </c>
      <c r="I110" s="48"/>
      <c r="J110" s="51">
        <f t="shared" si="57"/>
        <v>-38</v>
      </c>
      <c r="K110" s="48">
        <f>+'DAY13'!K110+'DAY14'!C110</f>
        <v>0</v>
      </c>
      <c r="L110" s="49">
        <f>+'DAY13'!L110+'DAY14'!D110</f>
        <v>0</v>
      </c>
      <c r="M110" s="50">
        <f>+'DAY13'!M110+'DAY14'!E110</f>
        <v>0</v>
      </c>
      <c r="N110" s="47">
        <f>+'DAY13'!N110+'DAY14'!F110</f>
        <v>0</v>
      </c>
      <c r="O110" s="163">
        <f>+'DAY13'!O110+'DAY14'!G110</f>
        <v>0</v>
      </c>
      <c r="P110" s="48">
        <f t="shared" si="58"/>
        <v>0</v>
      </c>
      <c r="Q110" s="49">
        <f t="shared" si="59"/>
        <v>0</v>
      </c>
      <c r="R110" s="50">
        <f t="shared" si="60"/>
        <v>0</v>
      </c>
      <c r="S110" s="47">
        <f t="shared" si="61"/>
        <v>0</v>
      </c>
      <c r="T110" s="163">
        <f t="shared" si="62"/>
        <v>0</v>
      </c>
      <c r="U110" s="54">
        <f t="shared" si="63"/>
        <v>0</v>
      </c>
    </row>
    <row r="111" spans="1:21" x14ac:dyDescent="0.25">
      <c r="A111" s="193" t="s">
        <v>94</v>
      </c>
      <c r="B111" s="47">
        <f>'DAY13'!H111</f>
        <v>0</v>
      </c>
      <c r="C111" s="48">
        <v>0</v>
      </c>
      <c r="D111" s="49">
        <v>0</v>
      </c>
      <c r="E111" s="50">
        <v>0</v>
      </c>
      <c r="F111" s="47">
        <v>0</v>
      </c>
      <c r="G111" s="163">
        <v>0</v>
      </c>
      <c r="H111" s="49">
        <f>+(Table116[[#This Row],[OPENING ]]+Table116[[#This Row],[RECEIPTS]]+Table116[[#This Row],[RETURNS]])-(Table116[[#This Row],[EXCHANGED]]+Table116[[#This Row],[SALES]]+Table116[[#This Row],[ISSUES]])</f>
        <v>0</v>
      </c>
      <c r="I111" s="48"/>
      <c r="J111" s="51">
        <f t="shared" si="57"/>
        <v>0</v>
      </c>
      <c r="K111" s="48">
        <f>+'DAY13'!K111+'DAY14'!C111</f>
        <v>0</v>
      </c>
      <c r="L111" s="49">
        <f>+'DAY13'!L111+'DAY14'!D111</f>
        <v>0</v>
      </c>
      <c r="M111" s="50">
        <f>+'DAY13'!M111+'DAY14'!E111</f>
        <v>0</v>
      </c>
      <c r="N111" s="47">
        <f>+'DAY13'!N111+'DAY14'!F111</f>
        <v>0</v>
      </c>
      <c r="O111" s="163">
        <f>+'DAY13'!O111+'DAY14'!G111</f>
        <v>0</v>
      </c>
      <c r="P111" s="48">
        <f t="shared" si="58"/>
        <v>0</v>
      </c>
      <c r="Q111" s="49">
        <f t="shared" si="59"/>
        <v>0</v>
      </c>
      <c r="R111" s="50">
        <f t="shared" si="60"/>
        <v>0</v>
      </c>
      <c r="S111" s="47">
        <f t="shared" si="61"/>
        <v>0</v>
      </c>
      <c r="T111" s="163">
        <f t="shared" si="62"/>
        <v>0</v>
      </c>
      <c r="U111" s="54">
        <f t="shared" si="63"/>
        <v>0</v>
      </c>
    </row>
    <row r="112" spans="1:21" x14ac:dyDescent="0.25">
      <c r="A112" s="193" t="s">
        <v>93</v>
      </c>
      <c r="B112" s="47">
        <f>'DAY13'!H112</f>
        <v>0</v>
      </c>
      <c r="C112" s="48">
        <v>0</v>
      </c>
      <c r="D112" s="49">
        <v>0</v>
      </c>
      <c r="E112" s="50">
        <v>0</v>
      </c>
      <c r="F112" s="47">
        <v>0</v>
      </c>
      <c r="G112" s="163">
        <v>0</v>
      </c>
      <c r="H112" s="49">
        <f>+(Table116[[#This Row],[OPENING ]]+Table116[[#This Row],[RECEIPTS]]+Table116[[#This Row],[RETURNS]])-(Table116[[#This Row],[EXCHANGED]]+Table116[[#This Row],[SALES]]+Table116[[#This Row],[ISSUES]])</f>
        <v>0</v>
      </c>
      <c r="I112" s="48"/>
      <c r="J112" s="51">
        <f t="shared" si="57"/>
        <v>0</v>
      </c>
      <c r="K112" s="48">
        <f>+'DAY13'!K112+'DAY14'!C112</f>
        <v>0</v>
      </c>
      <c r="L112" s="49">
        <f>+'DAY13'!L112+'DAY14'!D112</f>
        <v>0</v>
      </c>
      <c r="M112" s="50">
        <f>+'DAY13'!M112+'DAY14'!E112</f>
        <v>0</v>
      </c>
      <c r="N112" s="47">
        <f>+'DAY13'!N112+'DAY14'!F112</f>
        <v>0</v>
      </c>
      <c r="O112" s="163">
        <f>+'DAY13'!O112+'DAY14'!G112</f>
        <v>0</v>
      </c>
      <c r="P112" s="48">
        <f t="shared" si="58"/>
        <v>0</v>
      </c>
      <c r="Q112" s="49">
        <f t="shared" si="59"/>
        <v>0</v>
      </c>
      <c r="R112" s="50">
        <f t="shared" si="60"/>
        <v>0</v>
      </c>
      <c r="S112" s="47">
        <f t="shared" si="61"/>
        <v>0</v>
      </c>
      <c r="T112" s="163">
        <f t="shared" si="62"/>
        <v>0</v>
      </c>
      <c r="U112" s="54">
        <f t="shared" si="63"/>
        <v>0</v>
      </c>
    </row>
    <row r="113" spans="1:21" x14ac:dyDescent="0.25">
      <c r="A113" s="193" t="s">
        <v>114</v>
      </c>
      <c r="B113" s="47">
        <f>'DAY13'!H113</f>
        <v>0</v>
      </c>
      <c r="C113" s="48">
        <v>0</v>
      </c>
      <c r="D113" s="49">
        <v>0</v>
      </c>
      <c r="E113" s="50">
        <v>0</v>
      </c>
      <c r="F113" s="47">
        <v>0</v>
      </c>
      <c r="G113" s="163">
        <v>0</v>
      </c>
      <c r="H113" s="49">
        <f>+(Table116[[#This Row],[OPENING ]]+Table116[[#This Row],[RECEIPTS]]+Table116[[#This Row],[RETURNS]])-(Table116[[#This Row],[EXCHANGED]]+Table116[[#This Row],[SALES]]+Table116[[#This Row],[ISSUES]])</f>
        <v>0</v>
      </c>
      <c r="I113" s="48"/>
      <c r="J113" s="51">
        <f t="shared" si="57"/>
        <v>0</v>
      </c>
      <c r="K113" s="48">
        <f>+'DAY13'!K113+'DAY14'!C113</f>
        <v>0</v>
      </c>
      <c r="L113" s="49">
        <f>+'DAY13'!L113+'DAY14'!D113</f>
        <v>0</v>
      </c>
      <c r="M113" s="50">
        <f>+'DAY13'!M113+'DAY14'!E113</f>
        <v>0</v>
      </c>
      <c r="N113" s="47">
        <f>+'DAY13'!N113+'DAY14'!F113</f>
        <v>0</v>
      </c>
      <c r="O113" s="163">
        <f>+'DAY13'!O113+'DAY14'!G113</f>
        <v>0</v>
      </c>
      <c r="P113" s="48">
        <f t="shared" si="58"/>
        <v>0</v>
      </c>
      <c r="Q113" s="49">
        <f t="shared" si="59"/>
        <v>0</v>
      </c>
      <c r="R113" s="50">
        <f t="shared" si="60"/>
        <v>0</v>
      </c>
      <c r="S113" s="47">
        <f t="shared" si="61"/>
        <v>0</v>
      </c>
      <c r="T113" s="163">
        <f t="shared" si="62"/>
        <v>0</v>
      </c>
      <c r="U113" s="54">
        <f t="shared" si="63"/>
        <v>0</v>
      </c>
    </row>
    <row r="114" spans="1:21" ht="15.75" thickBot="1" x14ac:dyDescent="0.3">
      <c r="A114" s="193" t="s">
        <v>107</v>
      </c>
      <c r="B114" s="47">
        <f>'DAY13'!H114</f>
        <v>0</v>
      </c>
      <c r="C114" s="48">
        <v>0</v>
      </c>
      <c r="D114" s="49">
        <v>0</v>
      </c>
      <c r="E114" s="50">
        <v>0</v>
      </c>
      <c r="F114" s="47">
        <v>0</v>
      </c>
      <c r="G114" s="163">
        <v>0</v>
      </c>
      <c r="H114" s="49">
        <f>+(Table116[[#This Row],[OPENING ]]+Table116[[#This Row],[RECEIPTS]]+Table116[[#This Row],[RETURNS]])-(Table116[[#This Row],[EXCHANGED]]+Table116[[#This Row],[SALES]]+Table116[[#This Row],[ISSUES]])</f>
        <v>0</v>
      </c>
      <c r="I114" s="48"/>
      <c r="J114" s="51">
        <f t="shared" si="57"/>
        <v>0</v>
      </c>
      <c r="K114" s="48">
        <f>+'DAY13'!K114+'DAY14'!C114</f>
        <v>0</v>
      </c>
      <c r="L114" s="49">
        <f>+'DAY13'!L114+'DAY14'!D114</f>
        <v>0</v>
      </c>
      <c r="M114" s="50">
        <f>+'DAY13'!M114+'DAY14'!E114</f>
        <v>0</v>
      </c>
      <c r="N114" s="47">
        <f>+'DAY13'!N114+'DAY14'!F114</f>
        <v>0</v>
      </c>
      <c r="O114" s="163">
        <f>+'DAY13'!O114+'DAY14'!G114</f>
        <v>0</v>
      </c>
      <c r="P114" s="48">
        <f t="shared" si="58"/>
        <v>0</v>
      </c>
      <c r="Q114" s="49">
        <f t="shared" si="59"/>
        <v>0</v>
      </c>
      <c r="R114" s="50">
        <f t="shared" si="60"/>
        <v>0</v>
      </c>
      <c r="S114" s="47">
        <f t="shared" si="61"/>
        <v>0</v>
      </c>
      <c r="T114" s="163">
        <f t="shared" si="62"/>
        <v>0</v>
      </c>
      <c r="U114" s="54">
        <f t="shared" si="63"/>
        <v>0</v>
      </c>
    </row>
    <row r="115" spans="1:21" ht="17.25" thickBot="1" x14ac:dyDescent="0.35">
      <c r="A115" s="85" t="s">
        <v>55</v>
      </c>
      <c r="B115" s="86">
        <f>SUM(B76:B114)</f>
        <v>7710.0300000000007</v>
      </c>
      <c r="C115" s="87">
        <f t="shared" ref="C115:U115" si="64">SUM(C76:C114)</f>
        <v>0</v>
      </c>
      <c r="D115" s="88">
        <f t="shared" si="64"/>
        <v>0</v>
      </c>
      <c r="E115" s="89">
        <f t="shared" si="64"/>
        <v>0</v>
      </c>
      <c r="F115" s="86">
        <f t="shared" si="64"/>
        <v>0</v>
      </c>
      <c r="G115" s="164">
        <f t="shared" si="64"/>
        <v>0</v>
      </c>
      <c r="H115" s="88">
        <f t="shared" si="64"/>
        <v>7710.0300000000007</v>
      </c>
      <c r="I115" s="87">
        <f t="shared" si="64"/>
        <v>0</v>
      </c>
      <c r="J115" s="90">
        <f t="shared" si="64"/>
        <v>-7710.0300000000007</v>
      </c>
      <c r="K115" s="87">
        <f t="shared" si="64"/>
        <v>0</v>
      </c>
      <c r="L115" s="88">
        <f t="shared" si="64"/>
        <v>276</v>
      </c>
      <c r="M115" s="89">
        <f t="shared" si="64"/>
        <v>0</v>
      </c>
      <c r="N115" s="86">
        <f t="shared" si="64"/>
        <v>0</v>
      </c>
      <c r="O115" s="164">
        <f t="shared" si="64"/>
        <v>2169.88</v>
      </c>
      <c r="P115" s="87">
        <f t="shared" si="64"/>
        <v>0</v>
      </c>
      <c r="Q115" s="88">
        <f t="shared" si="64"/>
        <v>19.714285714285715</v>
      </c>
      <c r="R115" s="89">
        <f t="shared" si="64"/>
        <v>0</v>
      </c>
      <c r="S115" s="86">
        <f t="shared" si="64"/>
        <v>0</v>
      </c>
      <c r="T115" s="164">
        <f t="shared" si="64"/>
        <v>154.99142857142857</v>
      </c>
      <c r="U115" s="89">
        <f t="shared" si="64"/>
        <v>18.148361758809148</v>
      </c>
    </row>
    <row r="116" spans="1:21" x14ac:dyDescent="0.25">
      <c r="A116" s="78"/>
      <c r="B116" s="79"/>
      <c r="C116" s="80"/>
      <c r="D116" s="81"/>
      <c r="E116" s="82"/>
      <c r="F116" s="79"/>
      <c r="G116" s="165"/>
      <c r="H116" s="81"/>
      <c r="I116" s="80"/>
      <c r="J116" s="83"/>
      <c r="K116" s="80"/>
      <c r="L116" s="81"/>
      <c r="M116" s="82"/>
      <c r="N116" s="79"/>
      <c r="O116" s="165"/>
      <c r="P116" s="80"/>
      <c r="Q116" s="81"/>
      <c r="R116" s="82"/>
      <c r="S116" s="79"/>
      <c r="T116" s="165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163"/>
      <c r="H117" s="49"/>
      <c r="I117" s="48"/>
      <c r="J117" s="51"/>
      <c r="K117" s="48"/>
      <c r="L117" s="49"/>
      <c r="M117" s="50"/>
      <c r="N117" s="47"/>
      <c r="O117" s="163"/>
      <c r="P117" s="48"/>
      <c r="Q117" s="49"/>
      <c r="R117" s="50"/>
      <c r="S117" s="47"/>
      <c r="T117" s="163"/>
      <c r="U117" s="54"/>
    </row>
    <row r="118" spans="1:21" ht="15.75" x14ac:dyDescent="0.3">
      <c r="A118" s="309" t="s">
        <v>97</v>
      </c>
      <c r="B118" s="47">
        <f>'DAY13'!H118</f>
        <v>0</v>
      </c>
      <c r="C118" s="48">
        <v>0</v>
      </c>
      <c r="D118" s="49">
        <v>0</v>
      </c>
      <c r="E118" s="50">
        <v>0</v>
      </c>
      <c r="F118" s="47">
        <v>0</v>
      </c>
      <c r="G118" s="163">
        <v>0</v>
      </c>
      <c r="H118" s="49">
        <f>+(Table116[[#This Row],[OPENING ]]+Table116[[#This Row],[RECEIPTS]]+Table116[[#This Row],[RETURNS]])-(Table116[[#This Row],[EXCHANGED]]+Table116[[#This Row],[SALES]]+Table116[[#This Row],[ISSUES]])</f>
        <v>0</v>
      </c>
      <c r="I118" s="48">
        <v>0</v>
      </c>
      <c r="J118" s="51">
        <f t="shared" si="0"/>
        <v>0</v>
      </c>
      <c r="K118" s="48">
        <f>+'DAY13'!K118+'DAY14'!C118</f>
        <v>0</v>
      </c>
      <c r="L118" s="49">
        <f>+'DAY13'!L118+'DAY14'!D118</f>
        <v>19.5</v>
      </c>
      <c r="M118" s="50">
        <f>+'DAY13'!M118+'DAY14'!E118</f>
        <v>0</v>
      </c>
      <c r="N118" s="47">
        <f>+'DAY13'!N118+'DAY14'!F118</f>
        <v>0</v>
      </c>
      <c r="O118" s="163">
        <f>+'DAY13'!O118+'DAY14'!G118</f>
        <v>0</v>
      </c>
      <c r="P118" s="48">
        <f t="shared" ref="P118" si="65">+K118/14</f>
        <v>0</v>
      </c>
      <c r="Q118" s="49">
        <f t="shared" ref="Q118" si="66">+L118/14</f>
        <v>1.3928571428571428</v>
      </c>
      <c r="R118" s="50">
        <f t="shared" ref="R118" si="67">+M118/14</f>
        <v>0</v>
      </c>
      <c r="S118" s="47">
        <f t="shared" ref="S118" si="68">+N118/14</f>
        <v>0</v>
      </c>
      <c r="T118" s="163">
        <f t="shared" ref="T118" si="69">+O118/14</f>
        <v>0</v>
      </c>
      <c r="U118" s="54">
        <f t="shared" si="1"/>
        <v>0</v>
      </c>
    </row>
    <row r="119" spans="1:21" x14ac:dyDescent="0.25">
      <c r="A119" s="53"/>
      <c r="B119" s="47">
        <f>'DAY13'!H119</f>
        <v>19.5</v>
      </c>
      <c r="C119" s="48">
        <v>0</v>
      </c>
      <c r="D119" s="49">
        <v>0</v>
      </c>
      <c r="E119" s="50">
        <v>0</v>
      </c>
      <c r="F119" s="47">
        <v>0</v>
      </c>
      <c r="G119" s="163">
        <v>0</v>
      </c>
      <c r="H119" s="49">
        <f>+(Table116[[#This Row],[OPENING ]]+Table116[[#This Row],[RECEIPTS]]+Table116[[#This Row],[RETURNS]])-(Table116[[#This Row],[EXCHANGED]]+Table116[[#This Row],[SALES]]+Table116[[#This Row],[ISSUES]])</f>
        <v>19.5</v>
      </c>
      <c r="I119" s="48">
        <v>0</v>
      </c>
      <c r="J119" s="51">
        <f t="shared" si="0"/>
        <v>-19.5</v>
      </c>
      <c r="K119" s="48">
        <f>+'DAY13'!K119+'DAY14'!C119</f>
        <v>0</v>
      </c>
      <c r="L119" s="49">
        <f>+'DAY13'!L119+'DAY14'!D119</f>
        <v>0</v>
      </c>
      <c r="M119" s="50">
        <f>+'DAY13'!M119+'DAY14'!E119</f>
        <v>0</v>
      </c>
      <c r="N119" s="47">
        <f>+'DAY13'!N119+'DAY14'!F119</f>
        <v>0</v>
      </c>
      <c r="O119" s="163">
        <f>+'DAY13'!O119+'DAY14'!G119</f>
        <v>0</v>
      </c>
      <c r="P119" s="48">
        <f t="shared" ref="P119:P134" si="70">+K119/14</f>
        <v>0</v>
      </c>
      <c r="Q119" s="49">
        <f t="shared" ref="Q119:Q134" si="71">+L119/14</f>
        <v>0</v>
      </c>
      <c r="R119" s="50">
        <f t="shared" ref="R119:R134" si="72">+M119/14</f>
        <v>0</v>
      </c>
      <c r="S119" s="47">
        <f t="shared" ref="S119:S134" si="73">+N119/14</f>
        <v>0</v>
      </c>
      <c r="T119" s="163">
        <f t="shared" ref="T119:T134" si="74">+O119/14</f>
        <v>0</v>
      </c>
      <c r="U119" s="54">
        <f t="shared" si="1"/>
        <v>0</v>
      </c>
    </row>
    <row r="120" spans="1:21" x14ac:dyDescent="0.25">
      <c r="A120" s="310" t="s">
        <v>130</v>
      </c>
      <c r="B120" s="47">
        <f>'DAY13'!H120</f>
        <v>5</v>
      </c>
      <c r="C120" s="48">
        <v>0</v>
      </c>
      <c r="D120" s="49">
        <v>0</v>
      </c>
      <c r="E120" s="50">
        <v>0</v>
      </c>
      <c r="F120" s="47">
        <v>0</v>
      </c>
      <c r="G120" s="163">
        <v>0</v>
      </c>
      <c r="H120" s="49">
        <f>+(Table116[[#This Row],[OPENING ]]+Table116[[#This Row],[RECEIPTS]]+Table116[[#This Row],[RETURNS]])-(Table116[[#This Row],[EXCHANGED]]+Table116[[#This Row],[SALES]]+Table116[[#This Row],[ISSUES]])</f>
        <v>5</v>
      </c>
      <c r="I120" s="48">
        <v>0</v>
      </c>
      <c r="J120" s="51">
        <f t="shared" si="0"/>
        <v>-5</v>
      </c>
      <c r="K120" s="48">
        <f>+'DAY13'!K120+'DAY14'!C120</f>
        <v>0</v>
      </c>
      <c r="L120" s="49">
        <f>+'DAY13'!L120+'DAY14'!D120</f>
        <v>0</v>
      </c>
      <c r="M120" s="50">
        <f>+'DAY13'!M120+'DAY14'!E120</f>
        <v>0</v>
      </c>
      <c r="N120" s="47">
        <f>+'DAY13'!N120+'DAY14'!F120</f>
        <v>0</v>
      </c>
      <c r="O120" s="163">
        <f>+'DAY13'!O120+'DAY14'!G120</f>
        <v>0</v>
      </c>
      <c r="P120" s="48">
        <f t="shared" si="70"/>
        <v>0</v>
      </c>
      <c r="Q120" s="49">
        <f t="shared" si="71"/>
        <v>0</v>
      </c>
      <c r="R120" s="50">
        <f t="shared" si="72"/>
        <v>0</v>
      </c>
      <c r="S120" s="47">
        <f t="shared" si="73"/>
        <v>0</v>
      </c>
      <c r="T120" s="163">
        <f t="shared" si="74"/>
        <v>0</v>
      </c>
      <c r="U120" s="54">
        <f t="shared" si="1"/>
        <v>0</v>
      </c>
    </row>
    <row r="121" spans="1:21" x14ac:dyDescent="0.25">
      <c r="A121" s="310" t="s">
        <v>67</v>
      </c>
      <c r="B121" s="47">
        <f>'DAY13'!H121</f>
        <v>0</v>
      </c>
      <c r="C121" s="48">
        <v>0</v>
      </c>
      <c r="D121" s="49">
        <v>0</v>
      </c>
      <c r="E121" s="50">
        <v>0</v>
      </c>
      <c r="F121" s="47">
        <v>0</v>
      </c>
      <c r="G121" s="163">
        <v>0</v>
      </c>
      <c r="H121" s="49">
        <f>+(Table116[[#This Row],[OPENING ]]+Table116[[#This Row],[RECEIPTS]]+Table116[[#This Row],[RETURNS]])-(Table116[[#This Row],[EXCHANGED]]+Table116[[#This Row],[SALES]]+Table116[[#This Row],[ISSUES]])</f>
        <v>0</v>
      </c>
      <c r="I121" s="48"/>
      <c r="J121" s="51">
        <f t="shared" si="0"/>
        <v>0</v>
      </c>
      <c r="K121" s="48">
        <f>+'DAY13'!K121+'DAY14'!C121</f>
        <v>0</v>
      </c>
      <c r="L121" s="49">
        <f>+'DAY13'!L121+'DAY14'!D121</f>
        <v>0</v>
      </c>
      <c r="M121" s="50">
        <f>+'DAY13'!M121+'DAY14'!E121</f>
        <v>0</v>
      </c>
      <c r="N121" s="47">
        <f>+'DAY13'!N121+'DAY14'!F121</f>
        <v>0</v>
      </c>
      <c r="O121" s="163">
        <f>+'DAY13'!O121+'DAY14'!G121</f>
        <v>0</v>
      </c>
      <c r="P121" s="48">
        <f t="shared" si="70"/>
        <v>0</v>
      </c>
      <c r="Q121" s="49">
        <f t="shared" si="71"/>
        <v>0</v>
      </c>
      <c r="R121" s="50">
        <f t="shared" si="72"/>
        <v>0</v>
      </c>
      <c r="S121" s="47">
        <f t="shared" si="73"/>
        <v>0</v>
      </c>
      <c r="T121" s="163">
        <f t="shared" si="74"/>
        <v>0</v>
      </c>
      <c r="U121" s="54">
        <f t="shared" si="1"/>
        <v>0</v>
      </c>
    </row>
    <row r="122" spans="1:21" x14ac:dyDescent="0.25">
      <c r="A122" s="310" t="s">
        <v>66</v>
      </c>
      <c r="B122" s="47">
        <f>'DAY13'!H122</f>
        <v>4</v>
      </c>
      <c r="C122" s="48">
        <v>0</v>
      </c>
      <c r="D122" s="49">
        <v>0</v>
      </c>
      <c r="E122" s="50">
        <v>0</v>
      </c>
      <c r="F122" s="47">
        <v>0</v>
      </c>
      <c r="G122" s="163">
        <v>0</v>
      </c>
      <c r="H122" s="49">
        <f>+(Table116[[#This Row],[OPENING ]]+Table116[[#This Row],[RECEIPTS]]+Table116[[#This Row],[RETURNS]])-(Table116[[#This Row],[EXCHANGED]]+Table116[[#This Row],[SALES]]+Table116[[#This Row],[ISSUES]])</f>
        <v>4</v>
      </c>
      <c r="I122" s="48"/>
      <c r="J122" s="51">
        <f t="shared" si="0"/>
        <v>-4</v>
      </c>
      <c r="K122" s="48">
        <f>+'DAY13'!K122+'DAY14'!C122</f>
        <v>0</v>
      </c>
      <c r="L122" s="49">
        <f>+'DAY13'!L122+'DAY14'!D122</f>
        <v>0</v>
      </c>
      <c r="M122" s="50">
        <f>+'DAY13'!M122+'DAY14'!E122</f>
        <v>0</v>
      </c>
      <c r="N122" s="47">
        <f>+'DAY13'!N122+'DAY14'!F122</f>
        <v>0</v>
      </c>
      <c r="O122" s="163">
        <f>+'DAY13'!O122+'DAY14'!G122</f>
        <v>0</v>
      </c>
      <c r="P122" s="48">
        <f t="shared" si="70"/>
        <v>0</v>
      </c>
      <c r="Q122" s="49">
        <f t="shared" si="71"/>
        <v>0</v>
      </c>
      <c r="R122" s="50">
        <f t="shared" si="72"/>
        <v>0</v>
      </c>
      <c r="S122" s="47">
        <f t="shared" si="73"/>
        <v>0</v>
      </c>
      <c r="T122" s="163">
        <f t="shared" si="74"/>
        <v>0</v>
      </c>
      <c r="U122" s="54">
        <f t="shared" si="1"/>
        <v>0</v>
      </c>
    </row>
    <row r="123" spans="1:21" x14ac:dyDescent="0.25">
      <c r="A123" s="310" t="s">
        <v>68</v>
      </c>
      <c r="B123" s="47">
        <f>'DAY13'!H123</f>
        <v>106</v>
      </c>
      <c r="C123" s="48">
        <v>0</v>
      </c>
      <c r="D123" s="49">
        <v>0</v>
      </c>
      <c r="E123" s="50">
        <v>0</v>
      </c>
      <c r="F123" s="47">
        <v>0</v>
      </c>
      <c r="G123" s="163">
        <v>0</v>
      </c>
      <c r="H123" s="49">
        <f>+(Table116[[#This Row],[OPENING ]]+Table116[[#This Row],[RECEIPTS]]+Table116[[#This Row],[RETURNS]])-(Table116[[#This Row],[EXCHANGED]]+Table116[[#This Row],[SALES]]+Table116[[#This Row],[ISSUES]])</f>
        <v>106</v>
      </c>
      <c r="I123" s="48"/>
      <c r="J123" s="51">
        <f t="shared" si="0"/>
        <v>-106</v>
      </c>
      <c r="K123" s="48">
        <f>+'DAY13'!K123+'DAY14'!C123</f>
        <v>0</v>
      </c>
      <c r="L123" s="49">
        <f>+'DAY13'!L123+'DAY14'!D123</f>
        <v>0</v>
      </c>
      <c r="M123" s="50">
        <f>+'DAY13'!M123+'DAY14'!E123</f>
        <v>0</v>
      </c>
      <c r="N123" s="47">
        <f>+'DAY13'!N123+'DAY14'!F123</f>
        <v>0</v>
      </c>
      <c r="O123" s="163">
        <f>+'DAY13'!O123+'DAY14'!G123</f>
        <v>0</v>
      </c>
      <c r="P123" s="48">
        <f t="shared" si="70"/>
        <v>0</v>
      </c>
      <c r="Q123" s="49">
        <f t="shared" si="71"/>
        <v>0</v>
      </c>
      <c r="R123" s="50">
        <f t="shared" si="72"/>
        <v>0</v>
      </c>
      <c r="S123" s="47">
        <f t="shared" si="73"/>
        <v>0</v>
      </c>
      <c r="T123" s="163">
        <f t="shared" si="74"/>
        <v>0</v>
      </c>
      <c r="U123" s="54">
        <f t="shared" si="1"/>
        <v>0</v>
      </c>
    </row>
    <row r="124" spans="1:21" x14ac:dyDescent="0.25">
      <c r="A124" s="310" t="s">
        <v>69</v>
      </c>
      <c r="B124" s="47">
        <f>'DAY13'!H124</f>
        <v>5</v>
      </c>
      <c r="C124" s="48">
        <v>0</v>
      </c>
      <c r="D124" s="49">
        <v>0</v>
      </c>
      <c r="E124" s="50">
        <v>0</v>
      </c>
      <c r="F124" s="47">
        <v>0</v>
      </c>
      <c r="G124" s="163">
        <v>0</v>
      </c>
      <c r="H124" s="49">
        <f>+(Table116[[#This Row],[OPENING ]]+Table116[[#This Row],[RECEIPTS]]+Table116[[#This Row],[RETURNS]])-(Table116[[#This Row],[EXCHANGED]]+Table116[[#This Row],[SALES]]+Table116[[#This Row],[ISSUES]])</f>
        <v>5</v>
      </c>
      <c r="I124" s="48"/>
      <c r="J124" s="51">
        <f t="shared" si="0"/>
        <v>-5</v>
      </c>
      <c r="K124" s="48">
        <f>+'DAY13'!K124+'DAY14'!C124</f>
        <v>0</v>
      </c>
      <c r="L124" s="49">
        <f>+'DAY13'!L124+'DAY14'!D124</f>
        <v>0</v>
      </c>
      <c r="M124" s="50">
        <f>+'DAY13'!M124+'DAY14'!E124</f>
        <v>0</v>
      </c>
      <c r="N124" s="47">
        <f>+'DAY13'!N124+'DAY14'!F124</f>
        <v>0</v>
      </c>
      <c r="O124" s="163">
        <f>+'DAY13'!O124+'DAY14'!G124</f>
        <v>0</v>
      </c>
      <c r="P124" s="48">
        <f t="shared" si="70"/>
        <v>0</v>
      </c>
      <c r="Q124" s="49">
        <f t="shared" si="71"/>
        <v>0</v>
      </c>
      <c r="R124" s="50">
        <f t="shared" si="72"/>
        <v>0</v>
      </c>
      <c r="S124" s="47">
        <f t="shared" si="73"/>
        <v>0</v>
      </c>
      <c r="T124" s="163">
        <f t="shared" si="74"/>
        <v>0</v>
      </c>
      <c r="U124" s="54">
        <f t="shared" ref="U124:U134" si="75">IFERROR(+H124/(P124+Q124+R124+S124+T124),0)</f>
        <v>0</v>
      </c>
    </row>
    <row r="125" spans="1:21" x14ac:dyDescent="0.25">
      <c r="A125" s="310" t="s">
        <v>70</v>
      </c>
      <c r="B125" s="47">
        <f>'DAY13'!H125</f>
        <v>0</v>
      </c>
      <c r="C125" s="48">
        <v>0</v>
      </c>
      <c r="D125" s="49">
        <v>0</v>
      </c>
      <c r="E125" s="50">
        <v>0</v>
      </c>
      <c r="F125" s="47">
        <v>0</v>
      </c>
      <c r="G125" s="163">
        <v>0</v>
      </c>
      <c r="H125" s="49">
        <f>+(Table116[[#This Row],[OPENING ]]+Table116[[#This Row],[RECEIPTS]]+Table116[[#This Row],[RETURNS]])-(Table116[[#This Row],[EXCHANGED]]+Table116[[#This Row],[SALES]]+Table116[[#This Row],[ISSUES]])</f>
        <v>0</v>
      </c>
      <c r="I125" s="48"/>
      <c r="J125" s="51">
        <f t="shared" si="0"/>
        <v>0</v>
      </c>
      <c r="K125" s="48">
        <f>+'DAY13'!K125+'DAY14'!C125</f>
        <v>0</v>
      </c>
      <c r="L125" s="49">
        <f>+'DAY13'!L125+'DAY14'!D125</f>
        <v>0</v>
      </c>
      <c r="M125" s="50">
        <f>+'DAY13'!M125+'DAY14'!E125</f>
        <v>0</v>
      </c>
      <c r="N125" s="47">
        <f>+'DAY13'!N125+'DAY14'!F125</f>
        <v>0</v>
      </c>
      <c r="O125" s="163">
        <f>+'DAY13'!O125+'DAY14'!G125</f>
        <v>0</v>
      </c>
      <c r="P125" s="48">
        <f t="shared" si="70"/>
        <v>0</v>
      </c>
      <c r="Q125" s="49">
        <f t="shared" si="71"/>
        <v>0</v>
      </c>
      <c r="R125" s="50">
        <f t="shared" si="72"/>
        <v>0</v>
      </c>
      <c r="S125" s="47">
        <f t="shared" si="73"/>
        <v>0</v>
      </c>
      <c r="T125" s="163">
        <f t="shared" si="74"/>
        <v>0</v>
      </c>
      <c r="U125" s="54">
        <f t="shared" si="75"/>
        <v>0</v>
      </c>
    </row>
    <row r="126" spans="1:21" x14ac:dyDescent="0.25">
      <c r="A126" s="310" t="s">
        <v>33</v>
      </c>
      <c r="B126" s="47">
        <f>'DAY13'!H126</f>
        <v>0</v>
      </c>
      <c r="C126" s="48">
        <v>0</v>
      </c>
      <c r="D126" s="49">
        <v>0</v>
      </c>
      <c r="E126" s="50">
        <v>0</v>
      </c>
      <c r="F126" s="47">
        <v>0</v>
      </c>
      <c r="G126" s="163">
        <v>0</v>
      </c>
      <c r="H126" s="49">
        <f>+(Table116[[#This Row],[OPENING ]]+Table116[[#This Row],[RECEIPTS]]+Table116[[#This Row],[RETURNS]])-(Table116[[#This Row],[EXCHANGED]]+Table116[[#This Row],[SALES]]+Table116[[#This Row],[ISSUES]])</f>
        <v>0</v>
      </c>
      <c r="I126" s="48"/>
      <c r="J126" s="51">
        <f t="shared" si="0"/>
        <v>0</v>
      </c>
      <c r="K126" s="48">
        <f>+'DAY13'!K126+'DAY14'!C126</f>
        <v>0</v>
      </c>
      <c r="L126" s="49">
        <f>+'DAY13'!L126+'DAY14'!D126</f>
        <v>0</v>
      </c>
      <c r="M126" s="50">
        <f>+'DAY13'!M126+'DAY14'!E126</f>
        <v>0</v>
      </c>
      <c r="N126" s="47">
        <f>+'DAY13'!N126+'DAY14'!F126</f>
        <v>0</v>
      </c>
      <c r="O126" s="163">
        <f>+'DAY13'!O126+'DAY14'!G126</f>
        <v>0</v>
      </c>
      <c r="P126" s="48">
        <f t="shared" si="70"/>
        <v>0</v>
      </c>
      <c r="Q126" s="49">
        <f t="shared" si="71"/>
        <v>0</v>
      </c>
      <c r="R126" s="50">
        <f t="shared" si="72"/>
        <v>0</v>
      </c>
      <c r="S126" s="47">
        <f t="shared" si="73"/>
        <v>0</v>
      </c>
      <c r="T126" s="163">
        <f t="shared" si="74"/>
        <v>0</v>
      </c>
      <c r="U126" s="54">
        <f t="shared" si="75"/>
        <v>0</v>
      </c>
    </row>
    <row r="127" spans="1:21" x14ac:dyDescent="0.25">
      <c r="A127" s="310" t="s">
        <v>96</v>
      </c>
      <c r="B127" s="47">
        <f>'DAY13'!H127</f>
        <v>14.1</v>
      </c>
      <c r="C127" s="48">
        <v>0</v>
      </c>
      <c r="D127" s="49">
        <v>0</v>
      </c>
      <c r="E127" s="50">
        <v>0</v>
      </c>
      <c r="F127" s="47">
        <v>0</v>
      </c>
      <c r="G127" s="163">
        <v>0</v>
      </c>
      <c r="H127" s="49">
        <f>+(Table116[[#This Row],[OPENING ]]+Table116[[#This Row],[RECEIPTS]]+Table116[[#This Row],[RETURNS]])-(Table116[[#This Row],[EXCHANGED]]+Table116[[#This Row],[SALES]]+Table116[[#This Row],[ISSUES]])</f>
        <v>14.1</v>
      </c>
      <c r="I127" s="48"/>
      <c r="J127" s="51">
        <f t="shared" si="0"/>
        <v>-14.1</v>
      </c>
      <c r="K127" s="48">
        <f>+'DAY13'!K127+'DAY14'!C127</f>
        <v>0</v>
      </c>
      <c r="L127" s="49">
        <f>+'DAY13'!L127+'DAY14'!D127</f>
        <v>0</v>
      </c>
      <c r="M127" s="50">
        <f>+'DAY13'!M127+'DAY14'!E127</f>
        <v>0</v>
      </c>
      <c r="N127" s="47">
        <f>+'DAY13'!N127+'DAY14'!F127</f>
        <v>0</v>
      </c>
      <c r="O127" s="163">
        <f>+'DAY13'!O127+'DAY14'!G127</f>
        <v>0</v>
      </c>
      <c r="P127" s="48">
        <f t="shared" si="70"/>
        <v>0</v>
      </c>
      <c r="Q127" s="49">
        <f t="shared" si="71"/>
        <v>0</v>
      </c>
      <c r="R127" s="50">
        <f t="shared" si="72"/>
        <v>0</v>
      </c>
      <c r="S127" s="47">
        <f t="shared" si="73"/>
        <v>0</v>
      </c>
      <c r="T127" s="163">
        <f t="shared" si="74"/>
        <v>0</v>
      </c>
      <c r="U127" s="54">
        <f t="shared" si="75"/>
        <v>0</v>
      </c>
    </row>
    <row r="128" spans="1:21" x14ac:dyDescent="0.25">
      <c r="A128" s="310" t="s">
        <v>118</v>
      </c>
      <c r="B128" s="47">
        <f>'DAY13'!H128</f>
        <v>20</v>
      </c>
      <c r="C128" s="48">
        <v>0</v>
      </c>
      <c r="D128" s="49">
        <v>0</v>
      </c>
      <c r="E128" s="50">
        <v>0</v>
      </c>
      <c r="F128" s="47">
        <v>0</v>
      </c>
      <c r="G128" s="163">
        <v>0</v>
      </c>
      <c r="H128" s="49">
        <f>+(Table116[[#This Row],[OPENING ]]+Table116[[#This Row],[RECEIPTS]]+Table116[[#This Row],[RETURNS]])-(Table116[[#This Row],[EXCHANGED]]+Table116[[#This Row],[SALES]]+Table116[[#This Row],[ISSUES]])</f>
        <v>20</v>
      </c>
      <c r="I128" s="48"/>
      <c r="J128" s="51">
        <f t="shared" si="0"/>
        <v>-20</v>
      </c>
      <c r="K128" s="48">
        <f>+'DAY13'!K128+'DAY14'!C128</f>
        <v>0</v>
      </c>
      <c r="L128" s="49">
        <f>+'DAY13'!L128+'DAY14'!D128</f>
        <v>0</v>
      </c>
      <c r="M128" s="50">
        <f>+'DAY13'!M128+'DAY14'!E128</f>
        <v>0</v>
      </c>
      <c r="N128" s="47">
        <f>+'DAY13'!N128+'DAY14'!F128</f>
        <v>0</v>
      </c>
      <c r="O128" s="163">
        <f>+'DAY13'!O128+'DAY14'!G128</f>
        <v>0</v>
      </c>
      <c r="P128" s="48">
        <f t="shared" si="70"/>
        <v>0</v>
      </c>
      <c r="Q128" s="49">
        <f t="shared" si="71"/>
        <v>0</v>
      </c>
      <c r="R128" s="50">
        <f t="shared" si="72"/>
        <v>0</v>
      </c>
      <c r="S128" s="47">
        <f t="shared" si="73"/>
        <v>0</v>
      </c>
      <c r="T128" s="163">
        <f t="shared" si="74"/>
        <v>0</v>
      </c>
      <c r="U128" s="54">
        <f t="shared" si="75"/>
        <v>0</v>
      </c>
    </row>
    <row r="129" spans="1:21" x14ac:dyDescent="0.25">
      <c r="A129" s="310" t="s">
        <v>119</v>
      </c>
      <c r="B129" s="47">
        <f>'DAY13'!H129</f>
        <v>0</v>
      </c>
      <c r="C129" s="48">
        <v>0</v>
      </c>
      <c r="D129" s="49">
        <v>0</v>
      </c>
      <c r="E129" s="50">
        <v>0</v>
      </c>
      <c r="F129" s="47">
        <v>0</v>
      </c>
      <c r="G129" s="163">
        <v>0</v>
      </c>
      <c r="H129" s="49">
        <f>+(Table116[[#This Row],[OPENING ]]+Table116[[#This Row],[RECEIPTS]]+Table116[[#This Row],[RETURNS]])-(Table116[[#This Row],[EXCHANGED]]+Table116[[#This Row],[SALES]]+Table116[[#This Row],[ISSUES]])</f>
        <v>0</v>
      </c>
      <c r="I129" s="48"/>
      <c r="J129" s="51">
        <f t="shared" si="0"/>
        <v>0</v>
      </c>
      <c r="K129" s="48">
        <f>+'DAY13'!K129+'DAY14'!C129</f>
        <v>0</v>
      </c>
      <c r="L129" s="49">
        <f>+'DAY13'!L129+'DAY14'!D129</f>
        <v>0</v>
      </c>
      <c r="M129" s="50">
        <f>+'DAY13'!M129+'DAY14'!E129</f>
        <v>0</v>
      </c>
      <c r="N129" s="47">
        <f>+'DAY13'!N129+'DAY14'!F129</f>
        <v>0</v>
      </c>
      <c r="O129" s="163">
        <f>+'DAY13'!O129+'DAY14'!G129</f>
        <v>0</v>
      </c>
      <c r="P129" s="48">
        <f t="shared" si="70"/>
        <v>0</v>
      </c>
      <c r="Q129" s="49">
        <f t="shared" si="71"/>
        <v>0</v>
      </c>
      <c r="R129" s="50">
        <f t="shared" si="72"/>
        <v>0</v>
      </c>
      <c r="S129" s="47">
        <f t="shared" si="73"/>
        <v>0</v>
      </c>
      <c r="T129" s="163">
        <f t="shared" si="74"/>
        <v>0</v>
      </c>
      <c r="U129" s="54">
        <f t="shared" si="75"/>
        <v>0</v>
      </c>
    </row>
    <row r="130" spans="1:21" x14ac:dyDescent="0.25">
      <c r="A130" s="310"/>
      <c r="B130" s="47">
        <f>'DAY13'!H130</f>
        <v>20</v>
      </c>
      <c r="C130" s="48">
        <v>0</v>
      </c>
      <c r="D130" s="49">
        <v>0</v>
      </c>
      <c r="E130" s="50">
        <v>0</v>
      </c>
      <c r="F130" s="47">
        <v>0</v>
      </c>
      <c r="G130" s="163">
        <v>0</v>
      </c>
      <c r="H130" s="49">
        <f>+(Table116[[#This Row],[OPENING ]]+Table116[[#This Row],[RECEIPTS]]+Table116[[#This Row],[RETURNS]])-(Table116[[#This Row],[EXCHANGED]]+Table116[[#This Row],[SALES]]+Table116[[#This Row],[ISSUES]])</f>
        <v>20</v>
      </c>
      <c r="I130" s="48"/>
      <c r="J130" s="51">
        <f t="shared" si="0"/>
        <v>-20</v>
      </c>
      <c r="K130" s="48">
        <f>+'DAY13'!K130+'DAY14'!C130</f>
        <v>0</v>
      </c>
      <c r="L130" s="49">
        <f>+'DAY13'!L130+'DAY14'!D130</f>
        <v>0</v>
      </c>
      <c r="M130" s="50">
        <f>+'DAY13'!M130+'DAY14'!E130</f>
        <v>0</v>
      </c>
      <c r="N130" s="47">
        <f>+'DAY13'!N130+'DAY14'!F130</f>
        <v>0</v>
      </c>
      <c r="O130" s="163">
        <f>+'DAY13'!O130+'DAY14'!G130</f>
        <v>0</v>
      </c>
      <c r="P130" s="48">
        <f t="shared" si="70"/>
        <v>0</v>
      </c>
      <c r="Q130" s="49">
        <f t="shared" si="71"/>
        <v>0</v>
      </c>
      <c r="R130" s="50">
        <f t="shared" si="72"/>
        <v>0</v>
      </c>
      <c r="S130" s="47">
        <f t="shared" si="73"/>
        <v>0</v>
      </c>
      <c r="T130" s="163">
        <f t="shared" si="74"/>
        <v>0</v>
      </c>
      <c r="U130" s="54">
        <f t="shared" si="75"/>
        <v>0</v>
      </c>
    </row>
    <row r="131" spans="1:21" x14ac:dyDescent="0.25">
      <c r="A131" s="310"/>
      <c r="B131" s="47">
        <f>'DAY13'!H131</f>
        <v>0</v>
      </c>
      <c r="C131" s="48">
        <v>0</v>
      </c>
      <c r="D131" s="49">
        <v>0</v>
      </c>
      <c r="E131" s="50">
        <v>0</v>
      </c>
      <c r="F131" s="47">
        <v>0</v>
      </c>
      <c r="G131" s="163">
        <v>0</v>
      </c>
      <c r="H131" s="49">
        <f>+(Table116[[#This Row],[OPENING ]]+Table116[[#This Row],[RECEIPTS]]+Table116[[#This Row],[RETURNS]])-(Table116[[#This Row],[EXCHANGED]]+Table116[[#This Row],[SALES]]+Table116[[#This Row],[ISSUES]])</f>
        <v>0</v>
      </c>
      <c r="I131" s="48"/>
      <c r="J131" s="51">
        <f t="shared" si="0"/>
        <v>0</v>
      </c>
      <c r="K131" s="48">
        <f>+'DAY13'!K131+'DAY14'!C131</f>
        <v>0</v>
      </c>
      <c r="L131" s="49">
        <f>+'DAY13'!L131+'DAY14'!D131</f>
        <v>0</v>
      </c>
      <c r="M131" s="50">
        <f>+'DAY13'!M131+'DAY14'!E131</f>
        <v>0</v>
      </c>
      <c r="N131" s="47">
        <f>+'DAY13'!N131+'DAY14'!F131</f>
        <v>0</v>
      </c>
      <c r="O131" s="163">
        <f>+'DAY13'!O131+'DAY14'!G131</f>
        <v>0</v>
      </c>
      <c r="P131" s="48">
        <f t="shared" si="70"/>
        <v>0</v>
      </c>
      <c r="Q131" s="49">
        <f t="shared" si="71"/>
        <v>0</v>
      </c>
      <c r="R131" s="50">
        <f t="shared" si="72"/>
        <v>0</v>
      </c>
      <c r="S131" s="47">
        <f t="shared" si="73"/>
        <v>0</v>
      </c>
      <c r="T131" s="163">
        <f t="shared" si="74"/>
        <v>0</v>
      </c>
      <c r="U131" s="54">
        <f t="shared" si="75"/>
        <v>0</v>
      </c>
    </row>
    <row r="132" spans="1:21" x14ac:dyDescent="0.25">
      <c r="A132" s="310"/>
      <c r="B132" s="47">
        <f>'DAY13'!H132</f>
        <v>0</v>
      </c>
      <c r="C132" s="48">
        <v>0</v>
      </c>
      <c r="D132" s="49">
        <v>0</v>
      </c>
      <c r="E132" s="50">
        <v>0</v>
      </c>
      <c r="F132" s="47">
        <v>0</v>
      </c>
      <c r="G132" s="163">
        <v>0</v>
      </c>
      <c r="H132" s="49">
        <f>+(Table116[[#This Row],[OPENING ]]+Table116[[#This Row],[RECEIPTS]]+Table116[[#This Row],[RETURNS]])-(Table116[[#This Row],[EXCHANGED]]+Table116[[#This Row],[SALES]]+Table116[[#This Row],[ISSUES]])</f>
        <v>0</v>
      </c>
      <c r="I132" s="48"/>
      <c r="J132" s="51">
        <f t="shared" ref="J132:J134" si="76">+I132-H132</f>
        <v>0</v>
      </c>
      <c r="K132" s="48">
        <f>+'DAY13'!K132+'DAY14'!C132</f>
        <v>0</v>
      </c>
      <c r="L132" s="49">
        <f>+'DAY13'!L132+'DAY14'!D132</f>
        <v>0</v>
      </c>
      <c r="M132" s="50">
        <f>+'DAY13'!M132+'DAY14'!E132</f>
        <v>0</v>
      </c>
      <c r="N132" s="47">
        <f>+'DAY13'!N132+'DAY14'!F132</f>
        <v>0</v>
      </c>
      <c r="O132" s="163">
        <f>+'DAY13'!O132+'DAY14'!G132</f>
        <v>0</v>
      </c>
      <c r="P132" s="48">
        <f t="shared" si="70"/>
        <v>0</v>
      </c>
      <c r="Q132" s="49">
        <f t="shared" si="71"/>
        <v>0</v>
      </c>
      <c r="R132" s="50">
        <f t="shared" si="72"/>
        <v>0</v>
      </c>
      <c r="S132" s="47">
        <f t="shared" si="73"/>
        <v>0</v>
      </c>
      <c r="T132" s="163">
        <f t="shared" si="74"/>
        <v>0</v>
      </c>
      <c r="U132" s="54">
        <f t="shared" si="75"/>
        <v>0</v>
      </c>
    </row>
    <row r="133" spans="1:21" x14ac:dyDescent="0.25">
      <c r="A133" s="53"/>
      <c r="B133" s="47">
        <f>'DAY13'!H133</f>
        <v>0</v>
      </c>
      <c r="C133" s="48">
        <v>0</v>
      </c>
      <c r="D133" s="49">
        <v>0</v>
      </c>
      <c r="E133" s="50">
        <v>0</v>
      </c>
      <c r="F133" s="47">
        <v>0</v>
      </c>
      <c r="G133" s="163">
        <v>0</v>
      </c>
      <c r="H133" s="49">
        <f>+(Table116[[#This Row],[OPENING ]]+Table116[[#This Row],[RECEIPTS]]+Table116[[#This Row],[RETURNS]])-(Table116[[#This Row],[EXCHANGED]]+Table116[[#This Row],[SALES]]+Table116[[#This Row],[ISSUES]])</f>
        <v>0</v>
      </c>
      <c r="I133" s="48"/>
      <c r="J133" s="51">
        <f>+I133-H133</f>
        <v>0</v>
      </c>
      <c r="K133" s="48">
        <f>+'DAY13'!K133+'DAY14'!C133</f>
        <v>0</v>
      </c>
      <c r="L133" s="49">
        <f>+'DAY13'!L133+'DAY14'!D133</f>
        <v>0</v>
      </c>
      <c r="M133" s="50">
        <f>+'DAY13'!M133+'DAY14'!E133</f>
        <v>0</v>
      </c>
      <c r="N133" s="47">
        <f>+'DAY13'!N133+'DAY14'!F133</f>
        <v>0</v>
      </c>
      <c r="O133" s="163">
        <f>+'DAY13'!O133+'DAY14'!G133</f>
        <v>0</v>
      </c>
      <c r="P133" s="48">
        <f t="shared" si="70"/>
        <v>0</v>
      </c>
      <c r="Q133" s="49">
        <f t="shared" si="71"/>
        <v>0</v>
      </c>
      <c r="R133" s="50">
        <f t="shared" si="72"/>
        <v>0</v>
      </c>
      <c r="S133" s="47">
        <f t="shared" si="73"/>
        <v>0</v>
      </c>
      <c r="T133" s="163">
        <f t="shared" si="74"/>
        <v>0</v>
      </c>
      <c r="U133" s="54">
        <f t="shared" si="75"/>
        <v>0</v>
      </c>
    </row>
    <row r="134" spans="1:21" ht="16.5" x14ac:dyDescent="0.3">
      <c r="A134" s="327" t="s">
        <v>98</v>
      </c>
      <c r="B134" s="47">
        <f>'DAY13'!H134</f>
        <v>0</v>
      </c>
      <c r="C134" s="48">
        <v>0</v>
      </c>
      <c r="D134" s="49">
        <v>0</v>
      </c>
      <c r="E134" s="50">
        <v>0</v>
      </c>
      <c r="F134" s="47">
        <v>0</v>
      </c>
      <c r="G134" s="163">
        <v>0</v>
      </c>
      <c r="H134" s="49">
        <f>+(Table116[[#This Row],[OPENING ]]+Table116[[#This Row],[RECEIPTS]]+Table116[[#This Row],[RETURNS]])-(Table116[[#This Row],[EXCHANGED]]+Table116[[#This Row],[SALES]]+Table116[[#This Row],[ISSUES]])</f>
        <v>0</v>
      </c>
      <c r="I134" s="73"/>
      <c r="J134" s="76">
        <f t="shared" si="76"/>
        <v>0</v>
      </c>
      <c r="K134" s="48">
        <f>+'DAY13'!K134+'DAY14'!C134</f>
        <v>0</v>
      </c>
      <c r="L134" s="49">
        <f>+'DAY13'!L134+'DAY14'!D134</f>
        <v>0</v>
      </c>
      <c r="M134" s="50">
        <f>+'DAY13'!M134+'DAY14'!E134</f>
        <v>0</v>
      </c>
      <c r="N134" s="47">
        <f>+'DAY13'!N134+'DAY14'!F134</f>
        <v>0</v>
      </c>
      <c r="O134" s="163">
        <f>+'DAY13'!O134+'DAY14'!G134</f>
        <v>1559.5</v>
      </c>
      <c r="P134" s="48">
        <f t="shared" si="70"/>
        <v>0</v>
      </c>
      <c r="Q134" s="49">
        <f t="shared" si="71"/>
        <v>0</v>
      </c>
      <c r="R134" s="50">
        <f t="shared" si="72"/>
        <v>0</v>
      </c>
      <c r="S134" s="47">
        <f t="shared" si="73"/>
        <v>0</v>
      </c>
      <c r="T134" s="163">
        <f t="shared" si="74"/>
        <v>111.39285714285714</v>
      </c>
      <c r="U134" s="92">
        <f t="shared" si="75"/>
        <v>0</v>
      </c>
    </row>
    <row r="135" spans="1:21" x14ac:dyDescent="0.25">
      <c r="A135" s="308" t="s">
        <v>127</v>
      </c>
      <c r="B135" s="47">
        <f>'DAY13'!H135</f>
        <v>42.2</v>
      </c>
      <c r="C135" s="48">
        <v>0</v>
      </c>
      <c r="D135" s="49">
        <v>0</v>
      </c>
      <c r="E135" s="50">
        <v>0</v>
      </c>
      <c r="F135" s="47">
        <v>0</v>
      </c>
      <c r="G135" s="163">
        <v>0</v>
      </c>
      <c r="H135" s="49">
        <f>+(Table116[[#This Row],[OPENING ]]+Table116[[#This Row],[RECEIPTS]]+Table116[[#This Row],[RETURNS]])-(Table116[[#This Row],[EXCHANGED]]+Table116[[#This Row],[SALES]]+Table116[[#This Row],[ISSUES]])</f>
        <v>42.2</v>
      </c>
      <c r="I135" s="73"/>
      <c r="J135" s="76">
        <f t="shared" ref="J135:J156" si="77">+I135-H135</f>
        <v>-42.2</v>
      </c>
      <c r="K135" s="48">
        <f>+'DAY13'!K135+'DAY14'!C135</f>
        <v>0</v>
      </c>
      <c r="L135" s="49">
        <f>+'DAY13'!L135+'DAY14'!D135</f>
        <v>138</v>
      </c>
      <c r="M135" s="50">
        <f>+'DAY13'!M135+'DAY14'!E135</f>
        <v>0</v>
      </c>
      <c r="N135" s="47">
        <f>+'DAY13'!N135+'DAY14'!F135</f>
        <v>0</v>
      </c>
      <c r="O135" s="163">
        <f>+'DAY13'!O135+'DAY14'!G135</f>
        <v>2410.94</v>
      </c>
      <c r="P135" s="48">
        <f t="shared" ref="P135:P156" si="78">+K135/14</f>
        <v>0</v>
      </c>
      <c r="Q135" s="49">
        <f t="shared" ref="Q135:Q156" si="79">+L135/14</f>
        <v>9.8571428571428577</v>
      </c>
      <c r="R135" s="50">
        <f t="shared" ref="R135:R156" si="80">+M135/14</f>
        <v>0</v>
      </c>
      <c r="S135" s="47">
        <f t="shared" ref="S135:S156" si="81">+N135/14</f>
        <v>0</v>
      </c>
      <c r="T135" s="163">
        <f t="shared" ref="T135:T156" si="82">+O135/14</f>
        <v>172.21</v>
      </c>
      <c r="U135" s="92">
        <f t="shared" ref="U135:U156" si="83">IFERROR(+H135/(P135+Q135+R135+S135+T135),0)</f>
        <v>0.23178262336500663</v>
      </c>
    </row>
    <row r="136" spans="1:21" x14ac:dyDescent="0.25">
      <c r="A136" s="308" t="s">
        <v>128</v>
      </c>
      <c r="B136" s="47">
        <f>'DAY13'!H136</f>
        <v>220.5</v>
      </c>
      <c r="C136" s="48">
        <v>0</v>
      </c>
      <c r="D136" s="49">
        <v>0</v>
      </c>
      <c r="E136" s="50">
        <v>0</v>
      </c>
      <c r="F136" s="47">
        <v>0</v>
      </c>
      <c r="G136" s="163">
        <v>0</v>
      </c>
      <c r="H136" s="49">
        <f>+(Table116[[#This Row],[OPENING ]]+Table116[[#This Row],[RECEIPTS]]+Table116[[#This Row],[RETURNS]])-(Table116[[#This Row],[EXCHANGED]]+Table116[[#This Row],[SALES]]+Table116[[#This Row],[ISSUES]])</f>
        <v>220.5</v>
      </c>
      <c r="I136" s="73"/>
      <c r="J136" s="76">
        <f t="shared" si="77"/>
        <v>-220.5</v>
      </c>
      <c r="K136" s="48">
        <f>+'DAY13'!K136+'DAY14'!C136</f>
        <v>0</v>
      </c>
      <c r="L136" s="49">
        <f>+'DAY13'!L136+'DAY14'!D136</f>
        <v>0</v>
      </c>
      <c r="M136" s="50">
        <f>+'DAY13'!M136+'DAY14'!E136</f>
        <v>0</v>
      </c>
      <c r="N136" s="47">
        <f>+'DAY13'!N136+'DAY14'!F136</f>
        <v>0</v>
      </c>
      <c r="O136" s="163">
        <f>+'DAY13'!O136+'DAY14'!G136</f>
        <v>0</v>
      </c>
      <c r="P136" s="48">
        <f t="shared" si="78"/>
        <v>0</v>
      </c>
      <c r="Q136" s="49">
        <f t="shared" si="79"/>
        <v>0</v>
      </c>
      <c r="R136" s="50">
        <f t="shared" si="80"/>
        <v>0</v>
      </c>
      <c r="S136" s="47">
        <f t="shared" si="81"/>
        <v>0</v>
      </c>
      <c r="T136" s="163">
        <f t="shared" si="82"/>
        <v>0</v>
      </c>
      <c r="U136" s="92">
        <f t="shared" si="83"/>
        <v>0</v>
      </c>
    </row>
    <row r="137" spans="1:21" x14ac:dyDescent="0.25">
      <c r="A137" s="308" t="s">
        <v>126</v>
      </c>
      <c r="B137" s="47">
        <f>'DAY13'!H137</f>
        <v>63.2</v>
      </c>
      <c r="C137" s="48">
        <v>0</v>
      </c>
      <c r="D137" s="49">
        <v>0</v>
      </c>
      <c r="E137" s="50">
        <v>0</v>
      </c>
      <c r="F137" s="47">
        <v>0</v>
      </c>
      <c r="G137" s="163">
        <v>0</v>
      </c>
      <c r="H137" s="49">
        <f>+(Table116[[#This Row],[OPENING ]]+Table116[[#This Row],[RECEIPTS]]+Table116[[#This Row],[RETURNS]])-(Table116[[#This Row],[EXCHANGED]]+Table116[[#This Row],[SALES]]+Table116[[#This Row],[ISSUES]])</f>
        <v>63.2</v>
      </c>
      <c r="I137" s="73"/>
      <c r="J137" s="76">
        <f t="shared" si="77"/>
        <v>-63.2</v>
      </c>
      <c r="K137" s="48">
        <f>+'DAY13'!K137+'DAY14'!C137</f>
        <v>0</v>
      </c>
      <c r="L137" s="49">
        <f>+'DAY13'!L137+'DAY14'!D137</f>
        <v>0</v>
      </c>
      <c r="M137" s="50">
        <f>+'DAY13'!M137+'DAY14'!E137</f>
        <v>0</v>
      </c>
      <c r="N137" s="47">
        <f>+'DAY13'!N137+'DAY14'!F137</f>
        <v>0</v>
      </c>
      <c r="O137" s="163">
        <f>+'DAY13'!O137+'DAY14'!G137</f>
        <v>0</v>
      </c>
      <c r="P137" s="48">
        <f t="shared" si="78"/>
        <v>0</v>
      </c>
      <c r="Q137" s="49">
        <f t="shared" si="79"/>
        <v>0</v>
      </c>
      <c r="R137" s="50">
        <f t="shared" si="80"/>
        <v>0</v>
      </c>
      <c r="S137" s="47">
        <f t="shared" si="81"/>
        <v>0</v>
      </c>
      <c r="T137" s="163">
        <f t="shared" si="82"/>
        <v>0</v>
      </c>
      <c r="U137" s="92">
        <f t="shared" si="83"/>
        <v>0</v>
      </c>
    </row>
    <row r="138" spans="1:21" x14ac:dyDescent="0.25">
      <c r="A138" s="308"/>
      <c r="B138" s="47">
        <f>'DAY13'!H138</f>
        <v>17.5</v>
      </c>
      <c r="C138" s="48">
        <v>0</v>
      </c>
      <c r="D138" s="49">
        <v>0</v>
      </c>
      <c r="E138" s="50">
        <v>0</v>
      </c>
      <c r="F138" s="47">
        <v>0</v>
      </c>
      <c r="G138" s="163">
        <v>0</v>
      </c>
      <c r="H138" s="49">
        <f>+(Table116[[#This Row],[OPENING ]]+Table116[[#This Row],[RECEIPTS]]+Table116[[#This Row],[RETURNS]])-(Table116[[#This Row],[EXCHANGED]]+Table116[[#This Row],[SALES]]+Table116[[#This Row],[ISSUES]])</f>
        <v>17.5</v>
      </c>
      <c r="I138" s="73"/>
      <c r="J138" s="76">
        <f t="shared" si="77"/>
        <v>-17.5</v>
      </c>
      <c r="K138" s="48">
        <f>+'DAY13'!K138+'DAY14'!C138</f>
        <v>0</v>
      </c>
      <c r="L138" s="49">
        <f>+'DAY13'!L138+'DAY14'!D138</f>
        <v>0</v>
      </c>
      <c r="M138" s="50">
        <f>+'DAY13'!M138+'DAY14'!E138</f>
        <v>0</v>
      </c>
      <c r="N138" s="47">
        <f>+'DAY13'!N138+'DAY14'!F138</f>
        <v>0</v>
      </c>
      <c r="O138" s="163">
        <f>+'DAY13'!O138+'DAY14'!G138</f>
        <v>0</v>
      </c>
      <c r="P138" s="48">
        <f t="shared" si="78"/>
        <v>0</v>
      </c>
      <c r="Q138" s="49">
        <f t="shared" si="79"/>
        <v>0</v>
      </c>
      <c r="R138" s="50">
        <f t="shared" si="80"/>
        <v>0</v>
      </c>
      <c r="S138" s="47">
        <f t="shared" si="81"/>
        <v>0</v>
      </c>
      <c r="T138" s="163">
        <f t="shared" si="82"/>
        <v>0</v>
      </c>
      <c r="U138" s="92">
        <f t="shared" si="83"/>
        <v>0</v>
      </c>
    </row>
    <row r="139" spans="1:21" x14ac:dyDescent="0.25">
      <c r="A139" s="308"/>
      <c r="B139" s="47">
        <f>'DAY13'!H139</f>
        <v>14.7</v>
      </c>
      <c r="C139" s="48">
        <v>0</v>
      </c>
      <c r="D139" s="49">
        <v>0</v>
      </c>
      <c r="E139" s="50">
        <v>0</v>
      </c>
      <c r="F139" s="47">
        <v>0</v>
      </c>
      <c r="G139" s="163">
        <v>0</v>
      </c>
      <c r="H139" s="49">
        <f>+(Table116[[#This Row],[OPENING ]]+Table116[[#This Row],[RECEIPTS]]+Table116[[#This Row],[RETURNS]])-(Table116[[#This Row],[EXCHANGED]]+Table116[[#This Row],[SALES]]+Table116[[#This Row],[ISSUES]])</f>
        <v>14.7</v>
      </c>
      <c r="I139" s="73"/>
      <c r="J139" s="76">
        <f t="shared" si="77"/>
        <v>-14.7</v>
      </c>
      <c r="K139" s="48">
        <f>+'DAY13'!K139+'DAY14'!C139</f>
        <v>0</v>
      </c>
      <c r="L139" s="49">
        <f>+'DAY13'!L139+'DAY14'!D139</f>
        <v>0</v>
      </c>
      <c r="M139" s="50">
        <f>+'DAY13'!M139+'DAY14'!E139</f>
        <v>0</v>
      </c>
      <c r="N139" s="47">
        <f>+'DAY13'!N139+'DAY14'!F139</f>
        <v>0</v>
      </c>
      <c r="O139" s="163">
        <f>+'DAY13'!O139+'DAY14'!G139</f>
        <v>0</v>
      </c>
      <c r="P139" s="48">
        <f t="shared" si="78"/>
        <v>0</v>
      </c>
      <c r="Q139" s="49">
        <f t="shared" si="79"/>
        <v>0</v>
      </c>
      <c r="R139" s="50">
        <f t="shared" si="80"/>
        <v>0</v>
      </c>
      <c r="S139" s="47">
        <f t="shared" si="81"/>
        <v>0</v>
      </c>
      <c r="T139" s="163">
        <f t="shared" si="82"/>
        <v>0</v>
      </c>
      <c r="U139" s="92">
        <f t="shared" si="83"/>
        <v>0</v>
      </c>
    </row>
    <row r="140" spans="1:21" x14ac:dyDescent="0.25">
      <c r="A140" s="308"/>
      <c r="B140" s="47">
        <f>'DAY13'!H140</f>
        <v>0</v>
      </c>
      <c r="C140" s="48">
        <v>0</v>
      </c>
      <c r="D140" s="49">
        <v>0</v>
      </c>
      <c r="E140" s="50">
        <v>0</v>
      </c>
      <c r="F140" s="47">
        <v>0</v>
      </c>
      <c r="G140" s="163">
        <v>0</v>
      </c>
      <c r="H140" s="49">
        <f>+(Table116[[#This Row],[OPENING ]]+Table116[[#This Row],[RECEIPTS]]+Table116[[#This Row],[RETURNS]])-(Table116[[#This Row],[EXCHANGED]]+Table116[[#This Row],[SALES]]+Table116[[#This Row],[ISSUES]])</f>
        <v>0</v>
      </c>
      <c r="I140" s="73"/>
      <c r="J140" s="76">
        <f t="shared" si="77"/>
        <v>0</v>
      </c>
      <c r="K140" s="48">
        <f>+'DAY13'!K140+'DAY14'!C140</f>
        <v>0</v>
      </c>
      <c r="L140" s="49">
        <f>+'DAY13'!L140+'DAY14'!D140</f>
        <v>0</v>
      </c>
      <c r="M140" s="50">
        <f>+'DAY13'!M140+'DAY14'!E140</f>
        <v>0</v>
      </c>
      <c r="N140" s="47">
        <f>+'DAY13'!N140+'DAY14'!F140</f>
        <v>0</v>
      </c>
      <c r="O140" s="163">
        <f>+'DAY13'!O140+'DAY14'!G140</f>
        <v>0</v>
      </c>
      <c r="P140" s="48">
        <f t="shared" si="78"/>
        <v>0</v>
      </c>
      <c r="Q140" s="49">
        <f t="shared" si="79"/>
        <v>0</v>
      </c>
      <c r="R140" s="50">
        <f t="shared" si="80"/>
        <v>0</v>
      </c>
      <c r="S140" s="47">
        <f t="shared" si="81"/>
        <v>0</v>
      </c>
      <c r="T140" s="163">
        <f t="shared" si="82"/>
        <v>0</v>
      </c>
      <c r="U140" s="92">
        <f t="shared" si="83"/>
        <v>0</v>
      </c>
    </row>
    <row r="141" spans="1:21" x14ac:dyDescent="0.25">
      <c r="A141" s="308"/>
      <c r="B141" s="47">
        <f>'DAY13'!H141</f>
        <v>115.5</v>
      </c>
      <c r="C141" s="48">
        <v>0</v>
      </c>
      <c r="D141" s="49">
        <v>0</v>
      </c>
      <c r="E141" s="50">
        <v>0</v>
      </c>
      <c r="F141" s="47">
        <v>0</v>
      </c>
      <c r="G141" s="163">
        <v>0</v>
      </c>
      <c r="H141" s="49">
        <f>+(Table116[[#This Row],[OPENING ]]+Table116[[#This Row],[RECEIPTS]]+Table116[[#This Row],[RETURNS]])-(Table116[[#This Row],[EXCHANGED]]+Table116[[#This Row],[SALES]]+Table116[[#This Row],[ISSUES]])</f>
        <v>115.5</v>
      </c>
      <c r="I141" s="73"/>
      <c r="J141" s="76">
        <f t="shared" si="77"/>
        <v>-115.5</v>
      </c>
      <c r="K141" s="48">
        <f>+'DAY13'!K141+'DAY14'!C141</f>
        <v>0</v>
      </c>
      <c r="L141" s="49">
        <f>+'DAY13'!L141+'DAY14'!D141</f>
        <v>0</v>
      </c>
      <c r="M141" s="50">
        <f>+'DAY13'!M141+'DAY14'!E141</f>
        <v>0</v>
      </c>
      <c r="N141" s="47">
        <f>+'DAY13'!N141+'DAY14'!F141</f>
        <v>0</v>
      </c>
      <c r="O141" s="163">
        <f>+'DAY13'!O141+'DAY14'!G141</f>
        <v>0</v>
      </c>
      <c r="P141" s="48">
        <f t="shared" si="78"/>
        <v>0</v>
      </c>
      <c r="Q141" s="49">
        <f t="shared" si="79"/>
        <v>0</v>
      </c>
      <c r="R141" s="50">
        <f t="shared" si="80"/>
        <v>0</v>
      </c>
      <c r="S141" s="47">
        <f t="shared" si="81"/>
        <v>0</v>
      </c>
      <c r="T141" s="163">
        <f t="shared" si="82"/>
        <v>0</v>
      </c>
      <c r="U141" s="92">
        <f t="shared" si="83"/>
        <v>0</v>
      </c>
    </row>
    <row r="142" spans="1:21" x14ac:dyDescent="0.25">
      <c r="A142" s="308"/>
      <c r="B142" s="47">
        <f>'DAY13'!H142</f>
        <v>81.5</v>
      </c>
      <c r="C142" s="48">
        <v>0</v>
      </c>
      <c r="D142" s="49">
        <v>0</v>
      </c>
      <c r="E142" s="50">
        <v>0</v>
      </c>
      <c r="F142" s="47">
        <v>0</v>
      </c>
      <c r="G142" s="163">
        <v>0</v>
      </c>
      <c r="H142" s="49">
        <f>+(Table116[[#This Row],[OPENING ]]+Table116[[#This Row],[RECEIPTS]]+Table116[[#This Row],[RETURNS]])-(Table116[[#This Row],[EXCHANGED]]+Table116[[#This Row],[SALES]]+Table116[[#This Row],[ISSUES]])</f>
        <v>81.5</v>
      </c>
      <c r="I142" s="73"/>
      <c r="J142" s="76">
        <f t="shared" si="77"/>
        <v>-81.5</v>
      </c>
      <c r="K142" s="48">
        <f>+'DAY13'!K142+'DAY14'!C142</f>
        <v>0</v>
      </c>
      <c r="L142" s="49">
        <f>+'DAY13'!L142+'DAY14'!D142</f>
        <v>15.2</v>
      </c>
      <c r="M142" s="50">
        <f>+'DAY13'!M142+'DAY14'!E142</f>
        <v>0</v>
      </c>
      <c r="N142" s="47">
        <f>+'DAY13'!N142+'DAY14'!F142</f>
        <v>0</v>
      </c>
      <c r="O142" s="163">
        <f>+'DAY13'!O142+'DAY14'!G142</f>
        <v>0</v>
      </c>
      <c r="P142" s="48">
        <f t="shared" si="78"/>
        <v>0</v>
      </c>
      <c r="Q142" s="49">
        <f t="shared" si="79"/>
        <v>1.0857142857142856</v>
      </c>
      <c r="R142" s="50">
        <f t="shared" si="80"/>
        <v>0</v>
      </c>
      <c r="S142" s="47">
        <f t="shared" si="81"/>
        <v>0</v>
      </c>
      <c r="T142" s="163">
        <f t="shared" si="82"/>
        <v>0</v>
      </c>
      <c r="U142" s="92">
        <f t="shared" si="83"/>
        <v>75.06578947368422</v>
      </c>
    </row>
    <row r="143" spans="1:21" x14ac:dyDescent="0.25">
      <c r="A143" s="308"/>
      <c r="B143" s="47">
        <f>'DAY13'!H143</f>
        <v>15.2</v>
      </c>
      <c r="C143" s="48">
        <v>0</v>
      </c>
      <c r="D143" s="49">
        <v>0</v>
      </c>
      <c r="E143" s="50">
        <v>0</v>
      </c>
      <c r="F143" s="47">
        <v>0</v>
      </c>
      <c r="G143" s="163">
        <v>0</v>
      </c>
      <c r="H143" s="49">
        <f>+(Table116[[#This Row],[OPENING ]]+Table116[[#This Row],[RECEIPTS]]+Table116[[#This Row],[RETURNS]])-(Table116[[#This Row],[EXCHANGED]]+Table116[[#This Row],[SALES]]+Table116[[#This Row],[ISSUES]])</f>
        <v>15.2</v>
      </c>
      <c r="I143" s="73"/>
      <c r="J143" s="76">
        <f t="shared" si="77"/>
        <v>-15.2</v>
      </c>
      <c r="K143" s="48">
        <f>+'DAY13'!K143+'DAY14'!C143</f>
        <v>0</v>
      </c>
      <c r="L143" s="49">
        <f>+'DAY13'!L143+'DAY14'!D143</f>
        <v>0</v>
      </c>
      <c r="M143" s="50">
        <f>+'DAY13'!M143+'DAY14'!E143</f>
        <v>0</v>
      </c>
      <c r="N143" s="47">
        <f>+'DAY13'!N143+'DAY14'!F143</f>
        <v>0</v>
      </c>
      <c r="O143" s="163">
        <f>+'DAY13'!O143+'DAY14'!G143</f>
        <v>0</v>
      </c>
      <c r="P143" s="48">
        <f t="shared" si="78"/>
        <v>0</v>
      </c>
      <c r="Q143" s="49">
        <f t="shared" si="79"/>
        <v>0</v>
      </c>
      <c r="R143" s="50">
        <f t="shared" si="80"/>
        <v>0</v>
      </c>
      <c r="S143" s="47">
        <f t="shared" si="81"/>
        <v>0</v>
      </c>
      <c r="T143" s="163">
        <f t="shared" si="82"/>
        <v>0</v>
      </c>
      <c r="U143" s="92">
        <f t="shared" si="83"/>
        <v>0</v>
      </c>
    </row>
    <row r="144" spans="1:21" x14ac:dyDescent="0.25">
      <c r="A144" s="308" t="s">
        <v>113</v>
      </c>
      <c r="B144" s="47">
        <f>'DAY13'!H144</f>
        <v>0</v>
      </c>
      <c r="C144" s="48">
        <v>0</v>
      </c>
      <c r="D144" s="49">
        <v>0</v>
      </c>
      <c r="E144" s="50">
        <v>0</v>
      </c>
      <c r="F144" s="47">
        <v>0</v>
      </c>
      <c r="G144" s="163">
        <v>0</v>
      </c>
      <c r="H144" s="49">
        <f>+(Table116[[#This Row],[OPENING ]]+Table116[[#This Row],[RECEIPTS]]+Table116[[#This Row],[RETURNS]])-(Table116[[#This Row],[EXCHANGED]]+Table116[[#This Row],[SALES]]+Table116[[#This Row],[ISSUES]])</f>
        <v>0</v>
      </c>
      <c r="I144" s="73"/>
      <c r="J144" s="76">
        <f t="shared" si="77"/>
        <v>0</v>
      </c>
      <c r="K144" s="48">
        <f>+'DAY13'!K144+'DAY14'!C144</f>
        <v>0</v>
      </c>
      <c r="L144" s="49">
        <f>+'DAY13'!L144+'DAY14'!D144</f>
        <v>0</v>
      </c>
      <c r="M144" s="50">
        <f>+'DAY13'!M144+'DAY14'!E144</f>
        <v>0</v>
      </c>
      <c r="N144" s="47">
        <f>+'DAY13'!N144+'DAY14'!F144</f>
        <v>0</v>
      </c>
      <c r="O144" s="163">
        <f>+'DAY13'!O144+'DAY14'!G144</f>
        <v>0</v>
      </c>
      <c r="P144" s="48">
        <f t="shared" si="78"/>
        <v>0</v>
      </c>
      <c r="Q144" s="49">
        <f t="shared" si="79"/>
        <v>0</v>
      </c>
      <c r="R144" s="50">
        <f t="shared" si="80"/>
        <v>0</v>
      </c>
      <c r="S144" s="47">
        <f t="shared" si="81"/>
        <v>0</v>
      </c>
      <c r="T144" s="163">
        <f t="shared" si="82"/>
        <v>0</v>
      </c>
      <c r="U144" s="92">
        <f t="shared" si="83"/>
        <v>0</v>
      </c>
    </row>
    <row r="145" spans="1:21" x14ac:dyDescent="0.25">
      <c r="A145" s="308"/>
      <c r="B145" s="47">
        <f>'DAY13'!H145</f>
        <v>0</v>
      </c>
      <c r="C145" s="48">
        <v>0</v>
      </c>
      <c r="D145" s="49">
        <v>0</v>
      </c>
      <c r="E145" s="50">
        <v>0</v>
      </c>
      <c r="F145" s="47">
        <v>0</v>
      </c>
      <c r="G145" s="163">
        <v>0</v>
      </c>
      <c r="H145" s="49">
        <f>+(Table116[[#This Row],[OPENING ]]+Table116[[#This Row],[RECEIPTS]]+Table116[[#This Row],[RETURNS]])-(Table116[[#This Row],[EXCHANGED]]+Table116[[#This Row],[SALES]]+Table116[[#This Row],[ISSUES]])</f>
        <v>0</v>
      </c>
      <c r="I145" s="73"/>
      <c r="J145" s="76">
        <f t="shared" si="77"/>
        <v>0</v>
      </c>
      <c r="K145" s="48">
        <f>+'DAY13'!K145+'DAY14'!C145</f>
        <v>0</v>
      </c>
      <c r="L145" s="49">
        <f>+'DAY13'!L145+'DAY14'!D145</f>
        <v>0</v>
      </c>
      <c r="M145" s="50">
        <f>+'DAY13'!M145+'DAY14'!E145</f>
        <v>0</v>
      </c>
      <c r="N145" s="47">
        <f>+'DAY13'!N145+'DAY14'!F145</f>
        <v>0</v>
      </c>
      <c r="O145" s="163">
        <f>+'DAY13'!O145+'DAY14'!G145</f>
        <v>0</v>
      </c>
      <c r="P145" s="48">
        <f t="shared" si="78"/>
        <v>0</v>
      </c>
      <c r="Q145" s="49">
        <f t="shared" si="79"/>
        <v>0</v>
      </c>
      <c r="R145" s="50">
        <f t="shared" si="80"/>
        <v>0</v>
      </c>
      <c r="S145" s="47">
        <f t="shared" si="81"/>
        <v>0</v>
      </c>
      <c r="T145" s="163">
        <f t="shared" si="82"/>
        <v>0</v>
      </c>
      <c r="U145" s="92">
        <f t="shared" si="83"/>
        <v>0</v>
      </c>
    </row>
    <row r="146" spans="1:21" x14ac:dyDescent="0.25">
      <c r="A146" s="308"/>
      <c r="B146" s="47">
        <f>'DAY13'!H146</f>
        <v>0</v>
      </c>
      <c r="C146" s="48">
        <v>0</v>
      </c>
      <c r="D146" s="49">
        <v>0</v>
      </c>
      <c r="E146" s="50">
        <v>0</v>
      </c>
      <c r="F146" s="47">
        <v>0</v>
      </c>
      <c r="G146" s="163">
        <v>0</v>
      </c>
      <c r="H146" s="49">
        <f>+(Table116[[#This Row],[OPENING ]]+Table116[[#This Row],[RECEIPTS]]+Table116[[#This Row],[RETURNS]])-(Table116[[#This Row],[EXCHANGED]]+Table116[[#This Row],[SALES]]+Table116[[#This Row],[ISSUES]])</f>
        <v>0</v>
      </c>
      <c r="I146" s="73"/>
      <c r="J146" s="76">
        <f t="shared" si="77"/>
        <v>0</v>
      </c>
      <c r="K146" s="48">
        <f>+'DAY13'!K146+'DAY14'!C146</f>
        <v>0</v>
      </c>
      <c r="L146" s="49">
        <f>+'DAY13'!L146+'DAY14'!D146</f>
        <v>0</v>
      </c>
      <c r="M146" s="50">
        <f>+'DAY13'!M146+'DAY14'!E146</f>
        <v>0</v>
      </c>
      <c r="N146" s="47">
        <f>+'DAY13'!N146+'DAY14'!F146</f>
        <v>0</v>
      </c>
      <c r="O146" s="163">
        <f>+'DAY13'!O146+'DAY14'!G146</f>
        <v>0</v>
      </c>
      <c r="P146" s="48">
        <f t="shared" si="78"/>
        <v>0</v>
      </c>
      <c r="Q146" s="49">
        <f t="shared" si="79"/>
        <v>0</v>
      </c>
      <c r="R146" s="50">
        <f t="shared" si="80"/>
        <v>0</v>
      </c>
      <c r="S146" s="47">
        <f t="shared" si="81"/>
        <v>0</v>
      </c>
      <c r="T146" s="163">
        <f t="shared" si="82"/>
        <v>0</v>
      </c>
      <c r="U146" s="92">
        <f t="shared" si="83"/>
        <v>0</v>
      </c>
    </row>
    <row r="147" spans="1:21" x14ac:dyDescent="0.25">
      <c r="A147" s="308"/>
      <c r="B147" s="47">
        <f>'DAY13'!H147</f>
        <v>0</v>
      </c>
      <c r="C147" s="48">
        <v>0</v>
      </c>
      <c r="D147" s="49">
        <v>0</v>
      </c>
      <c r="E147" s="50">
        <v>0</v>
      </c>
      <c r="F147" s="47">
        <v>0</v>
      </c>
      <c r="G147" s="163">
        <v>0</v>
      </c>
      <c r="H147" s="49">
        <f>+(Table116[[#This Row],[OPENING ]]+Table116[[#This Row],[RECEIPTS]]+Table116[[#This Row],[RETURNS]])-(Table116[[#This Row],[EXCHANGED]]+Table116[[#This Row],[SALES]]+Table116[[#This Row],[ISSUES]])</f>
        <v>0</v>
      </c>
      <c r="I147" s="73"/>
      <c r="J147" s="76">
        <f t="shared" si="77"/>
        <v>0</v>
      </c>
      <c r="K147" s="48">
        <f>+'DAY13'!K147+'DAY14'!C147</f>
        <v>0</v>
      </c>
      <c r="L147" s="49">
        <f>+'DAY13'!L147+'DAY14'!D147</f>
        <v>0</v>
      </c>
      <c r="M147" s="50">
        <f>+'DAY13'!M147+'DAY14'!E147</f>
        <v>0</v>
      </c>
      <c r="N147" s="47">
        <f>+'DAY13'!N147+'DAY14'!F147</f>
        <v>0</v>
      </c>
      <c r="O147" s="163">
        <f>+'DAY13'!O147+'DAY14'!G147</f>
        <v>0</v>
      </c>
      <c r="P147" s="48">
        <f t="shared" si="78"/>
        <v>0</v>
      </c>
      <c r="Q147" s="49">
        <f t="shared" si="79"/>
        <v>0</v>
      </c>
      <c r="R147" s="50">
        <f t="shared" si="80"/>
        <v>0</v>
      </c>
      <c r="S147" s="47">
        <f t="shared" si="81"/>
        <v>0</v>
      </c>
      <c r="T147" s="163">
        <f t="shared" si="82"/>
        <v>0</v>
      </c>
      <c r="U147" s="92">
        <f t="shared" si="83"/>
        <v>0</v>
      </c>
    </row>
    <row r="148" spans="1:21" x14ac:dyDescent="0.25">
      <c r="A148" s="308"/>
      <c r="B148" s="47">
        <f>'DAY13'!H148</f>
        <v>49</v>
      </c>
      <c r="C148" s="48">
        <v>0</v>
      </c>
      <c r="D148" s="49">
        <v>0</v>
      </c>
      <c r="E148" s="50">
        <v>0</v>
      </c>
      <c r="F148" s="47">
        <v>0</v>
      </c>
      <c r="G148" s="163">
        <v>0</v>
      </c>
      <c r="H148" s="49">
        <f>+(Table116[[#This Row],[OPENING ]]+Table116[[#This Row],[RECEIPTS]]+Table116[[#This Row],[RETURNS]])-(Table116[[#This Row],[EXCHANGED]]+Table116[[#This Row],[SALES]]+Table116[[#This Row],[ISSUES]])</f>
        <v>49</v>
      </c>
      <c r="I148" s="73"/>
      <c r="J148" s="76">
        <f t="shared" si="77"/>
        <v>-49</v>
      </c>
      <c r="K148" s="48">
        <f>+'DAY13'!K148+'DAY14'!C148</f>
        <v>0</v>
      </c>
      <c r="L148" s="49">
        <f>+'DAY13'!L148+'DAY14'!D148</f>
        <v>0</v>
      </c>
      <c r="M148" s="50">
        <f>+'DAY13'!M148+'DAY14'!E148</f>
        <v>0</v>
      </c>
      <c r="N148" s="47">
        <f>+'DAY13'!N148+'DAY14'!F148</f>
        <v>0</v>
      </c>
      <c r="O148" s="163">
        <f>+'DAY13'!O148+'DAY14'!G148</f>
        <v>0</v>
      </c>
      <c r="P148" s="48">
        <f t="shared" si="78"/>
        <v>0</v>
      </c>
      <c r="Q148" s="49">
        <f t="shared" si="79"/>
        <v>0</v>
      </c>
      <c r="R148" s="50">
        <f t="shared" si="80"/>
        <v>0</v>
      </c>
      <c r="S148" s="47">
        <f t="shared" si="81"/>
        <v>0</v>
      </c>
      <c r="T148" s="163">
        <f t="shared" si="82"/>
        <v>0</v>
      </c>
      <c r="U148" s="92">
        <f t="shared" si="83"/>
        <v>0</v>
      </c>
    </row>
    <row r="149" spans="1:21" x14ac:dyDescent="0.25">
      <c r="A149" s="308"/>
      <c r="B149" s="47">
        <f>'DAY13'!H149</f>
        <v>132</v>
      </c>
      <c r="C149" s="48">
        <v>0</v>
      </c>
      <c r="D149" s="49">
        <v>0</v>
      </c>
      <c r="E149" s="50">
        <v>0</v>
      </c>
      <c r="F149" s="47">
        <v>0</v>
      </c>
      <c r="G149" s="163">
        <v>0</v>
      </c>
      <c r="H149" s="49">
        <f>+(Table116[[#This Row],[OPENING ]]+Table116[[#This Row],[RECEIPTS]]+Table116[[#This Row],[RETURNS]])-(Table116[[#This Row],[EXCHANGED]]+Table116[[#This Row],[SALES]]+Table116[[#This Row],[ISSUES]])</f>
        <v>132</v>
      </c>
      <c r="I149" s="73"/>
      <c r="J149" s="76">
        <f t="shared" si="77"/>
        <v>-132</v>
      </c>
      <c r="K149" s="48">
        <f>+'DAY13'!K149+'DAY14'!C149</f>
        <v>0</v>
      </c>
      <c r="L149" s="49">
        <f>+'DAY13'!L149+'DAY14'!D149</f>
        <v>0</v>
      </c>
      <c r="M149" s="50">
        <f>+'DAY13'!M149+'DAY14'!E149</f>
        <v>0</v>
      </c>
      <c r="N149" s="47">
        <f>+'DAY13'!N149+'DAY14'!F149</f>
        <v>0</v>
      </c>
      <c r="O149" s="163">
        <f>+'DAY13'!O149+'DAY14'!G149</f>
        <v>0</v>
      </c>
      <c r="P149" s="48">
        <f t="shared" si="78"/>
        <v>0</v>
      </c>
      <c r="Q149" s="49">
        <f t="shared" si="79"/>
        <v>0</v>
      </c>
      <c r="R149" s="50">
        <f t="shared" si="80"/>
        <v>0</v>
      </c>
      <c r="S149" s="47">
        <f t="shared" si="81"/>
        <v>0</v>
      </c>
      <c r="T149" s="163">
        <f t="shared" si="82"/>
        <v>0</v>
      </c>
      <c r="U149" s="92">
        <f t="shared" si="83"/>
        <v>0</v>
      </c>
    </row>
    <row r="150" spans="1:21" x14ac:dyDescent="0.25">
      <c r="A150" s="308"/>
      <c r="B150" s="47">
        <f>'DAY13'!H150</f>
        <v>0</v>
      </c>
      <c r="C150" s="48">
        <v>0</v>
      </c>
      <c r="D150" s="49">
        <v>0</v>
      </c>
      <c r="E150" s="50">
        <v>0</v>
      </c>
      <c r="F150" s="47">
        <v>0</v>
      </c>
      <c r="G150" s="163">
        <v>0</v>
      </c>
      <c r="H150" s="49">
        <f>+(Table116[[#This Row],[OPENING ]]+Table116[[#This Row],[RECEIPTS]]+Table116[[#This Row],[RETURNS]])-(Table116[[#This Row],[EXCHANGED]]+Table116[[#This Row],[SALES]]+Table116[[#This Row],[ISSUES]])</f>
        <v>0</v>
      </c>
      <c r="I150" s="73"/>
      <c r="J150" s="76">
        <f t="shared" si="77"/>
        <v>0</v>
      </c>
      <c r="K150" s="48">
        <f>+'DAY13'!K150+'DAY14'!C150</f>
        <v>0</v>
      </c>
      <c r="L150" s="49">
        <f>+'DAY13'!L150+'DAY14'!D150</f>
        <v>0</v>
      </c>
      <c r="M150" s="50">
        <f>+'DAY13'!M150+'DAY14'!E150</f>
        <v>0</v>
      </c>
      <c r="N150" s="47">
        <f>+'DAY13'!N150+'DAY14'!F150</f>
        <v>0</v>
      </c>
      <c r="O150" s="163">
        <f>+'DAY13'!O150+'DAY14'!G150</f>
        <v>0</v>
      </c>
      <c r="P150" s="48">
        <f t="shared" si="78"/>
        <v>0</v>
      </c>
      <c r="Q150" s="49">
        <f t="shared" si="79"/>
        <v>0</v>
      </c>
      <c r="R150" s="50">
        <f t="shared" si="80"/>
        <v>0</v>
      </c>
      <c r="S150" s="47">
        <f t="shared" si="81"/>
        <v>0</v>
      </c>
      <c r="T150" s="163">
        <f t="shared" si="82"/>
        <v>0</v>
      </c>
      <c r="U150" s="92">
        <f t="shared" si="83"/>
        <v>0</v>
      </c>
    </row>
    <row r="151" spans="1:21" x14ac:dyDescent="0.25">
      <c r="A151" s="308"/>
      <c r="B151" s="47">
        <f>'DAY13'!H151</f>
        <v>46</v>
      </c>
      <c r="C151" s="48">
        <v>0</v>
      </c>
      <c r="D151" s="49">
        <v>0</v>
      </c>
      <c r="E151" s="50">
        <v>0</v>
      </c>
      <c r="F151" s="47">
        <v>0</v>
      </c>
      <c r="G151" s="163">
        <v>0</v>
      </c>
      <c r="H151" s="49">
        <f>+(Table116[[#This Row],[OPENING ]]+Table116[[#This Row],[RECEIPTS]]+Table116[[#This Row],[RETURNS]])-(Table116[[#This Row],[EXCHANGED]]+Table116[[#This Row],[SALES]]+Table116[[#This Row],[ISSUES]])</f>
        <v>46</v>
      </c>
      <c r="I151" s="73"/>
      <c r="J151" s="76">
        <f t="shared" si="77"/>
        <v>-46</v>
      </c>
      <c r="K151" s="48">
        <f>+'DAY13'!K151+'DAY14'!C151</f>
        <v>0</v>
      </c>
      <c r="L151" s="49">
        <f>+'DAY13'!L151+'DAY14'!D151</f>
        <v>0</v>
      </c>
      <c r="M151" s="50">
        <f>+'DAY13'!M151+'DAY14'!E151</f>
        <v>0</v>
      </c>
      <c r="N151" s="47">
        <f>+'DAY13'!N151+'DAY14'!F151</f>
        <v>0</v>
      </c>
      <c r="O151" s="163">
        <f>+'DAY13'!O151+'DAY14'!G151</f>
        <v>0</v>
      </c>
      <c r="P151" s="48">
        <f t="shared" si="78"/>
        <v>0</v>
      </c>
      <c r="Q151" s="49">
        <f t="shared" si="79"/>
        <v>0</v>
      </c>
      <c r="R151" s="50">
        <f t="shared" si="80"/>
        <v>0</v>
      </c>
      <c r="S151" s="47">
        <f t="shared" si="81"/>
        <v>0</v>
      </c>
      <c r="T151" s="163">
        <f t="shared" si="82"/>
        <v>0</v>
      </c>
      <c r="U151" s="92">
        <f t="shared" si="83"/>
        <v>0</v>
      </c>
    </row>
    <row r="152" spans="1:21" x14ac:dyDescent="0.25">
      <c r="A152" s="308"/>
      <c r="B152" s="47">
        <f>'DAY13'!H152</f>
        <v>0</v>
      </c>
      <c r="C152" s="48">
        <v>0</v>
      </c>
      <c r="D152" s="49">
        <v>0</v>
      </c>
      <c r="E152" s="50">
        <v>0</v>
      </c>
      <c r="F152" s="47">
        <v>0</v>
      </c>
      <c r="G152" s="163">
        <v>0</v>
      </c>
      <c r="H152" s="49">
        <f>+(Table116[[#This Row],[OPENING ]]+Table116[[#This Row],[RECEIPTS]]+Table116[[#This Row],[RETURNS]])-(Table116[[#This Row],[EXCHANGED]]+Table116[[#This Row],[SALES]]+Table116[[#This Row],[ISSUES]])</f>
        <v>0</v>
      </c>
      <c r="I152" s="73"/>
      <c r="J152" s="76">
        <f t="shared" si="77"/>
        <v>0</v>
      </c>
      <c r="K152" s="48">
        <f>+'DAY13'!K152+'DAY14'!C152</f>
        <v>0</v>
      </c>
      <c r="L152" s="49">
        <f>+'DAY13'!L152+'DAY14'!D152</f>
        <v>0</v>
      </c>
      <c r="M152" s="50">
        <f>+'DAY13'!M152+'DAY14'!E152</f>
        <v>0</v>
      </c>
      <c r="N152" s="47">
        <f>+'DAY13'!N152+'DAY14'!F152</f>
        <v>0</v>
      </c>
      <c r="O152" s="163">
        <f>+'DAY13'!O152+'DAY14'!G152</f>
        <v>0</v>
      </c>
      <c r="P152" s="48">
        <f t="shared" si="78"/>
        <v>0</v>
      </c>
      <c r="Q152" s="49">
        <f t="shared" si="79"/>
        <v>0</v>
      </c>
      <c r="R152" s="50">
        <f t="shared" si="80"/>
        <v>0</v>
      </c>
      <c r="S152" s="47">
        <f t="shared" si="81"/>
        <v>0</v>
      </c>
      <c r="T152" s="163">
        <f t="shared" si="82"/>
        <v>0</v>
      </c>
      <c r="U152" s="92">
        <f t="shared" si="83"/>
        <v>0</v>
      </c>
    </row>
    <row r="153" spans="1:21" x14ac:dyDescent="0.25">
      <c r="A153" s="308"/>
      <c r="B153" s="47">
        <f>'DAY13'!H153</f>
        <v>0</v>
      </c>
      <c r="C153" s="48">
        <v>0</v>
      </c>
      <c r="D153" s="49">
        <v>0</v>
      </c>
      <c r="E153" s="50">
        <v>0</v>
      </c>
      <c r="F153" s="47">
        <v>0</v>
      </c>
      <c r="G153" s="163">
        <v>0</v>
      </c>
      <c r="H153" s="49">
        <f>+(Table116[[#This Row],[OPENING ]]+Table116[[#This Row],[RECEIPTS]]+Table116[[#This Row],[RETURNS]])-(Table116[[#This Row],[EXCHANGED]]+Table116[[#This Row],[SALES]]+Table116[[#This Row],[ISSUES]])</f>
        <v>0</v>
      </c>
      <c r="I153" s="73"/>
      <c r="J153" s="76">
        <f t="shared" si="77"/>
        <v>0</v>
      </c>
      <c r="K153" s="48">
        <f>+'DAY13'!K153+'DAY14'!C153</f>
        <v>0</v>
      </c>
      <c r="L153" s="49">
        <f>+'DAY13'!L153+'DAY14'!D153</f>
        <v>0</v>
      </c>
      <c r="M153" s="50">
        <f>+'DAY13'!M153+'DAY14'!E153</f>
        <v>0</v>
      </c>
      <c r="N153" s="47">
        <f>+'DAY13'!N153+'DAY14'!F153</f>
        <v>0</v>
      </c>
      <c r="O153" s="163">
        <f>+'DAY13'!O153+'DAY14'!G153</f>
        <v>0</v>
      </c>
      <c r="P153" s="48">
        <f t="shared" si="78"/>
        <v>0</v>
      </c>
      <c r="Q153" s="49">
        <f t="shared" si="79"/>
        <v>0</v>
      </c>
      <c r="R153" s="50">
        <f t="shared" si="80"/>
        <v>0</v>
      </c>
      <c r="S153" s="47">
        <f t="shared" si="81"/>
        <v>0</v>
      </c>
      <c r="T153" s="163">
        <f t="shared" si="82"/>
        <v>0</v>
      </c>
      <c r="U153" s="92">
        <f t="shared" si="83"/>
        <v>0</v>
      </c>
    </row>
    <row r="154" spans="1:21" x14ac:dyDescent="0.25">
      <c r="A154" s="308"/>
      <c r="B154" s="47">
        <f>'DAY13'!H154</f>
        <v>0</v>
      </c>
      <c r="C154" s="48">
        <v>0</v>
      </c>
      <c r="D154" s="49">
        <v>0</v>
      </c>
      <c r="E154" s="50">
        <v>0</v>
      </c>
      <c r="F154" s="47">
        <v>0</v>
      </c>
      <c r="G154" s="163">
        <v>0</v>
      </c>
      <c r="H154" s="49">
        <f>+(Table116[[#This Row],[OPENING ]]+Table116[[#This Row],[RECEIPTS]]+Table116[[#This Row],[RETURNS]])-(Table116[[#This Row],[EXCHANGED]]+Table116[[#This Row],[SALES]]+Table116[[#This Row],[ISSUES]])</f>
        <v>0</v>
      </c>
      <c r="I154" s="73"/>
      <c r="J154" s="76">
        <f t="shared" si="77"/>
        <v>0</v>
      </c>
      <c r="K154" s="48">
        <f>+'DAY13'!K154+'DAY14'!C154</f>
        <v>0</v>
      </c>
      <c r="L154" s="49">
        <f>+'DAY13'!L154+'DAY14'!D154</f>
        <v>0</v>
      </c>
      <c r="M154" s="50">
        <f>+'DAY13'!M154+'DAY14'!E154</f>
        <v>0</v>
      </c>
      <c r="N154" s="47">
        <f>+'DAY13'!N154+'DAY14'!F154</f>
        <v>0</v>
      </c>
      <c r="O154" s="163">
        <f>+'DAY13'!O154+'DAY14'!G154</f>
        <v>0</v>
      </c>
      <c r="P154" s="48">
        <f t="shared" si="78"/>
        <v>0</v>
      </c>
      <c r="Q154" s="49">
        <f t="shared" si="79"/>
        <v>0</v>
      </c>
      <c r="R154" s="50">
        <f t="shared" si="80"/>
        <v>0</v>
      </c>
      <c r="S154" s="47">
        <f t="shared" si="81"/>
        <v>0</v>
      </c>
      <c r="T154" s="163">
        <f t="shared" si="82"/>
        <v>0</v>
      </c>
      <c r="U154" s="92">
        <f t="shared" si="83"/>
        <v>0</v>
      </c>
    </row>
    <row r="155" spans="1:21" x14ac:dyDescent="0.25">
      <c r="A155" s="308"/>
      <c r="B155" s="47">
        <f>'DAY13'!H155</f>
        <v>0</v>
      </c>
      <c r="C155" s="48">
        <v>0</v>
      </c>
      <c r="D155" s="49">
        <v>0</v>
      </c>
      <c r="E155" s="50">
        <v>0</v>
      </c>
      <c r="F155" s="47">
        <v>0</v>
      </c>
      <c r="G155" s="163">
        <v>0</v>
      </c>
      <c r="H155" s="49">
        <f>+(Table116[[#This Row],[OPENING ]]+Table116[[#This Row],[RECEIPTS]]+Table116[[#This Row],[RETURNS]])-(Table116[[#This Row],[EXCHANGED]]+Table116[[#This Row],[SALES]]+Table116[[#This Row],[ISSUES]])</f>
        <v>0</v>
      </c>
      <c r="I155" s="73"/>
      <c r="J155" s="76">
        <f t="shared" si="77"/>
        <v>0</v>
      </c>
      <c r="K155" s="48">
        <f>+'DAY13'!K155+'DAY14'!C155</f>
        <v>0</v>
      </c>
      <c r="L155" s="49">
        <f>+'DAY13'!L155+'DAY14'!D155</f>
        <v>0</v>
      </c>
      <c r="M155" s="50">
        <f>+'DAY13'!M155+'DAY14'!E155</f>
        <v>0</v>
      </c>
      <c r="N155" s="47">
        <f>+'DAY13'!N155+'DAY14'!F155</f>
        <v>0</v>
      </c>
      <c r="O155" s="163">
        <f>+'DAY13'!O155+'DAY14'!G155</f>
        <v>0</v>
      </c>
      <c r="P155" s="48">
        <f t="shared" si="78"/>
        <v>0</v>
      </c>
      <c r="Q155" s="49">
        <f t="shared" si="79"/>
        <v>0</v>
      </c>
      <c r="R155" s="50">
        <f t="shared" si="80"/>
        <v>0</v>
      </c>
      <c r="S155" s="47">
        <f t="shared" si="81"/>
        <v>0</v>
      </c>
      <c r="T155" s="163">
        <f t="shared" si="82"/>
        <v>0</v>
      </c>
      <c r="U155" s="92">
        <f t="shared" si="83"/>
        <v>0</v>
      </c>
    </row>
    <row r="156" spans="1:21" x14ac:dyDescent="0.25">
      <c r="A156" s="334"/>
      <c r="B156" s="47">
        <f>'DAY13'!H156</f>
        <v>0</v>
      </c>
      <c r="C156" s="48">
        <v>0</v>
      </c>
      <c r="D156" s="49">
        <v>0</v>
      </c>
      <c r="E156" s="50">
        <v>0</v>
      </c>
      <c r="F156" s="47">
        <v>0</v>
      </c>
      <c r="G156" s="163">
        <v>0</v>
      </c>
      <c r="H156" s="49">
        <f>+(Table116[[#This Row],[OPENING ]]+Table116[[#This Row],[RECEIPTS]]+Table116[[#This Row],[RETURNS]])-(Table116[[#This Row],[EXCHANGED]]+Table116[[#This Row],[SALES]]+Table116[[#This Row],[ISSUES]])</f>
        <v>0</v>
      </c>
      <c r="I156" s="73"/>
      <c r="J156" s="76">
        <f t="shared" si="77"/>
        <v>0</v>
      </c>
      <c r="K156" s="48">
        <f>+'DAY13'!K156+'DAY14'!C156</f>
        <v>0</v>
      </c>
      <c r="L156" s="49">
        <f>+'DAY13'!L156+'DAY14'!D156</f>
        <v>172.7</v>
      </c>
      <c r="M156" s="50">
        <f>+'DAY13'!M156+'DAY14'!E156</f>
        <v>0</v>
      </c>
      <c r="N156" s="47">
        <f>+'DAY13'!N156+'DAY14'!F156</f>
        <v>0</v>
      </c>
      <c r="O156" s="163">
        <f>+'DAY13'!O156+'DAY14'!G156</f>
        <v>3970.44</v>
      </c>
      <c r="P156" s="48">
        <f t="shared" si="78"/>
        <v>0</v>
      </c>
      <c r="Q156" s="49">
        <f t="shared" si="79"/>
        <v>12.335714285714285</v>
      </c>
      <c r="R156" s="50">
        <f t="shared" si="80"/>
        <v>0</v>
      </c>
      <c r="S156" s="47">
        <f t="shared" si="81"/>
        <v>0</v>
      </c>
      <c r="T156" s="163">
        <f t="shared" si="82"/>
        <v>283.60285714285715</v>
      </c>
      <c r="U156" s="92">
        <f t="shared" si="83"/>
        <v>0</v>
      </c>
    </row>
    <row r="157" spans="1:21" ht="17.25" thickBot="1" x14ac:dyDescent="0.35">
      <c r="A157" s="171" t="s">
        <v>58</v>
      </c>
      <c r="B157" s="155">
        <f>SUM(B118:B156)</f>
        <v>990.90000000000009</v>
      </c>
      <c r="C157" s="156">
        <f t="shared" ref="C157:U157" si="84">SUM(C118:C156)</f>
        <v>0</v>
      </c>
      <c r="D157" s="157">
        <f t="shared" si="84"/>
        <v>0</v>
      </c>
      <c r="E157" s="158">
        <f t="shared" si="84"/>
        <v>0</v>
      </c>
      <c r="F157" s="155">
        <f t="shared" si="84"/>
        <v>0</v>
      </c>
      <c r="G157" s="167">
        <f t="shared" si="84"/>
        <v>0</v>
      </c>
      <c r="H157" s="157">
        <f t="shared" si="84"/>
        <v>990.90000000000009</v>
      </c>
      <c r="I157" s="156">
        <f t="shared" si="84"/>
        <v>0</v>
      </c>
      <c r="J157" s="172">
        <f t="shared" si="84"/>
        <v>-990.90000000000009</v>
      </c>
      <c r="K157" s="156">
        <f t="shared" si="84"/>
        <v>0</v>
      </c>
      <c r="L157" s="157">
        <f t="shared" si="84"/>
        <v>345.4</v>
      </c>
      <c r="M157" s="158">
        <f t="shared" si="84"/>
        <v>0</v>
      </c>
      <c r="N157" s="155">
        <f t="shared" si="84"/>
        <v>0</v>
      </c>
      <c r="O157" s="167">
        <f t="shared" si="84"/>
        <v>7940.88</v>
      </c>
      <c r="P157" s="156">
        <f t="shared" si="84"/>
        <v>0</v>
      </c>
      <c r="Q157" s="157">
        <f t="shared" si="84"/>
        <v>24.671428571428571</v>
      </c>
      <c r="R157" s="158">
        <f t="shared" si="84"/>
        <v>0</v>
      </c>
      <c r="S157" s="155">
        <f t="shared" si="84"/>
        <v>0</v>
      </c>
      <c r="T157" s="167">
        <f t="shared" si="84"/>
        <v>567.20571428571429</v>
      </c>
      <c r="U157" s="158">
        <f t="shared" si="84"/>
        <v>75.297572097049226</v>
      </c>
    </row>
    <row r="158" spans="1:21" ht="17.25" thickBot="1" x14ac:dyDescent="0.35">
      <c r="A158" s="85" t="s">
        <v>57</v>
      </c>
      <c r="B158" s="86">
        <f t="shared" ref="B158:U158" si="85">B38+B73+B115+B157</f>
        <v>17011.22</v>
      </c>
      <c r="C158" s="87">
        <f t="shared" si="85"/>
        <v>0</v>
      </c>
      <c r="D158" s="88">
        <f t="shared" si="85"/>
        <v>0</v>
      </c>
      <c r="E158" s="89">
        <f t="shared" si="85"/>
        <v>0</v>
      </c>
      <c r="F158" s="86">
        <f t="shared" si="85"/>
        <v>0</v>
      </c>
      <c r="G158" s="164">
        <f t="shared" si="85"/>
        <v>0</v>
      </c>
      <c r="H158" s="88">
        <f t="shared" si="85"/>
        <v>17011.22</v>
      </c>
      <c r="I158" s="87">
        <f t="shared" si="85"/>
        <v>0</v>
      </c>
      <c r="J158" s="90">
        <f t="shared" si="85"/>
        <v>-17011.22</v>
      </c>
      <c r="K158" s="87">
        <f t="shared" si="85"/>
        <v>7227</v>
      </c>
      <c r="L158" s="88">
        <f t="shared" si="85"/>
        <v>838.7</v>
      </c>
      <c r="M158" s="89">
        <f t="shared" si="85"/>
        <v>0</v>
      </c>
      <c r="N158" s="86">
        <f t="shared" si="85"/>
        <v>0</v>
      </c>
      <c r="O158" s="164">
        <f t="shared" si="85"/>
        <v>12411.560000000001</v>
      </c>
      <c r="P158" s="87">
        <f t="shared" si="85"/>
        <v>516.21428571428578</v>
      </c>
      <c r="Q158" s="88">
        <f t="shared" si="85"/>
        <v>59.907142857142858</v>
      </c>
      <c r="R158" s="89">
        <f t="shared" si="85"/>
        <v>0</v>
      </c>
      <c r="S158" s="86">
        <f t="shared" si="85"/>
        <v>0</v>
      </c>
      <c r="T158" s="164">
        <f t="shared" si="85"/>
        <v>886.54</v>
      </c>
      <c r="U158" s="89">
        <f t="shared" si="85"/>
        <v>521.32974379518703</v>
      </c>
    </row>
    <row r="332" spans="1:21" s="6" customFormat="1" x14ac:dyDescent="0.25">
      <c r="A332"/>
      <c r="B332"/>
      <c r="D332" s="2"/>
      <c r="E332" s="3"/>
      <c r="F332" s="5"/>
      <c r="G332" s="168"/>
      <c r="H332" s="2"/>
      <c r="J332" s="4"/>
      <c r="L332" s="2"/>
      <c r="M332" s="3"/>
      <c r="N332"/>
      <c r="O332" s="168"/>
      <c r="Q332" s="2"/>
      <c r="R332" s="3"/>
      <c r="S332"/>
      <c r="T332" s="168"/>
      <c r="U332" s="3"/>
    </row>
    <row r="334" spans="1:21" s="6" customFormat="1" x14ac:dyDescent="0.25">
      <c r="A334"/>
      <c r="B334"/>
      <c r="D334" s="2"/>
      <c r="E334" s="3"/>
      <c r="F334" s="5"/>
      <c r="G334" s="168"/>
      <c r="H334" s="2"/>
      <c r="J334" s="4"/>
      <c r="L334" s="2"/>
      <c r="M334" s="3"/>
      <c r="N334"/>
      <c r="O334" s="168"/>
      <c r="Q334" s="2"/>
      <c r="R334" s="3"/>
      <c r="S334"/>
      <c r="T334" s="168"/>
      <c r="U334" s="3"/>
    </row>
    <row r="335" spans="1:21" s="6" customFormat="1" x14ac:dyDescent="0.25">
      <c r="A335"/>
      <c r="B335"/>
      <c r="D335" s="2"/>
      <c r="E335" s="3"/>
      <c r="F335" s="5"/>
      <c r="G335" s="168"/>
      <c r="H335" s="2"/>
      <c r="J335" s="4"/>
      <c r="L335" s="2"/>
      <c r="M335" s="3"/>
      <c r="N335"/>
      <c r="O335" s="168"/>
      <c r="Q335" s="2"/>
      <c r="R335" s="3"/>
      <c r="S335"/>
      <c r="T335" s="168"/>
      <c r="U335" s="3"/>
    </row>
  </sheetData>
  <conditionalFormatting sqref="I1:I37 I116:I156 I39:I72 I74:I114">
    <cfRule type="dataBar" priority="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{8F2C2AA6-CA89-4CAB-BAD1-759204DDC1BE}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2C2AA6-CA89-4CAB-BAD1-759204DDC1B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I1:I37 I116:I156 I39:I72 I74:I114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F558-2479-4EF3-88E8-3403A4D60CD2}">
  <dimension ref="A1:U337"/>
  <sheetViews>
    <sheetView topLeftCell="A145" zoomScaleNormal="100" workbookViewId="0">
      <selection activeCell="I122" sqref="I121:I145"/>
    </sheetView>
  </sheetViews>
  <sheetFormatPr defaultRowHeight="15" x14ac:dyDescent="0.25"/>
  <cols>
    <col min="1" max="1" width="35.7109375" customWidth="1"/>
    <col min="2" max="2" width="15.28515625" customWidth="1"/>
    <col min="3" max="3" width="11" style="6" customWidth="1"/>
    <col min="4" max="4" width="8.5703125" style="2" customWidth="1"/>
    <col min="5" max="5" width="10.5703125" style="3" customWidth="1"/>
    <col min="6" max="6" width="10.28515625" customWidth="1"/>
    <col min="7" max="7" width="10.5703125" style="168" customWidth="1"/>
    <col min="8" max="8" width="13.7109375" style="2" customWidth="1"/>
    <col min="9" max="9" width="16.28515625" style="6" customWidth="1"/>
    <col min="10" max="10" width="10.42578125" style="3" customWidth="1"/>
    <col min="11" max="11" width="9.140625" style="6"/>
    <col min="12" max="12" width="9.140625" style="2"/>
    <col min="13" max="13" width="9.140625" style="3"/>
    <col min="15" max="15" width="9.140625" style="168"/>
    <col min="16" max="16" width="9.140625" style="6"/>
    <col min="17" max="17" width="9.140625" style="2"/>
    <col min="18" max="18" width="9.140625" style="3"/>
    <col min="20" max="20" width="9.140625" style="168"/>
    <col min="21" max="21" width="9.140625" style="3"/>
  </cols>
  <sheetData>
    <row r="1" spans="1:21" ht="15.75" thickBot="1" x14ac:dyDescent="0.3">
      <c r="A1" s="12" t="s">
        <v>125</v>
      </c>
      <c r="B1" s="13"/>
      <c r="C1" s="14"/>
      <c r="D1" s="15"/>
      <c r="E1" s="16"/>
      <c r="F1" s="17"/>
      <c r="G1" s="230"/>
      <c r="H1" s="220"/>
      <c r="I1" s="12"/>
      <c r="J1" s="20"/>
      <c r="K1" s="12"/>
      <c r="L1" s="21"/>
      <c r="M1" s="22"/>
      <c r="N1" s="23"/>
      <c r="O1" s="159"/>
      <c r="P1" s="12"/>
      <c r="Q1" s="21"/>
      <c r="R1" s="22"/>
      <c r="S1" s="23"/>
      <c r="T1" s="159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161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160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160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161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161" t="s">
        <v>9</v>
      </c>
      <c r="P3" s="27" t="s">
        <v>10</v>
      </c>
      <c r="Q3" s="28" t="s">
        <v>10</v>
      </c>
      <c r="R3" s="29" t="s">
        <v>10</v>
      </c>
      <c r="S3" s="30"/>
      <c r="T3" s="161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162"/>
      <c r="H4" s="43"/>
      <c r="I4" s="42"/>
      <c r="J4" s="45"/>
      <c r="K4" s="42"/>
      <c r="L4" s="43"/>
      <c r="M4" s="44"/>
      <c r="N4" s="41"/>
      <c r="O4" s="162"/>
      <c r="P4" s="42"/>
      <c r="Q4" s="43"/>
      <c r="R4" s="44"/>
      <c r="S4" s="41"/>
      <c r="T4" s="162"/>
      <c r="U4" s="46"/>
    </row>
    <row r="5" spans="1:21" x14ac:dyDescent="0.25">
      <c r="A5" s="189"/>
      <c r="B5" s="47">
        <f>'DAY14'!H5</f>
        <v>0</v>
      </c>
      <c r="C5" s="48">
        <v>0</v>
      </c>
      <c r="D5" s="49">
        <v>0</v>
      </c>
      <c r="E5" s="50">
        <v>0</v>
      </c>
      <c r="F5" s="47">
        <v>0</v>
      </c>
      <c r="G5" s="163">
        <v>0</v>
      </c>
      <c r="H5" s="49">
        <f>+(Table117[[#This Row],[OPENING ]]+Table117[[#This Row],[RECEIPTS]]+Table117[[#This Row],[RETURNS]])-(Table117[[#This Row],[EXCHANGED]]+Table117[[#This Row],[SALES]]+Table117[[#This Row],[ISSUES]])</f>
        <v>0</v>
      </c>
      <c r="I5" s="48">
        <v>0</v>
      </c>
      <c r="J5" s="51">
        <f t="shared" ref="J5:J131" si="0">+I5-H5</f>
        <v>0</v>
      </c>
      <c r="K5" s="48">
        <f>+'DAY14'!K5+'DAY15'!C5</f>
        <v>0</v>
      </c>
      <c r="L5" s="49">
        <f>+'DAY14'!L5+'DAY15'!D5</f>
        <v>0</v>
      </c>
      <c r="M5" s="50">
        <f>+'DAY14'!M5+'DAY15'!E5</f>
        <v>0</v>
      </c>
      <c r="N5" s="47">
        <f>+'DAY14'!N5+'DAY15'!F5</f>
        <v>0</v>
      </c>
      <c r="O5" s="163">
        <f>+'DAY14'!O5+'DAY15'!G5</f>
        <v>0</v>
      </c>
      <c r="P5" s="48">
        <f>+K5/15</f>
        <v>0</v>
      </c>
      <c r="Q5" s="49">
        <f>+L5/15</f>
        <v>0</v>
      </c>
      <c r="R5" s="50">
        <f>+M5/15</f>
        <v>0</v>
      </c>
      <c r="S5" s="47">
        <f>+N5/15</f>
        <v>0</v>
      </c>
      <c r="T5" s="163">
        <f>+O5/15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'DAY14'!H6</f>
        <v>0</v>
      </c>
      <c r="C6" s="48">
        <v>0</v>
      </c>
      <c r="D6" s="49">
        <v>0</v>
      </c>
      <c r="E6" s="50">
        <v>0</v>
      </c>
      <c r="F6" s="47">
        <v>0</v>
      </c>
      <c r="G6" s="163">
        <v>0</v>
      </c>
      <c r="H6" s="49">
        <f>+(Table117[[#This Row],[OPENING ]]+Table117[[#This Row],[RECEIPTS]]+Table117[[#This Row],[RETURNS]])-(Table117[[#This Row],[EXCHANGED]]+Table117[[#This Row],[SALES]]+Table117[[#This Row],[ISSUES]])</f>
        <v>0</v>
      </c>
      <c r="I6" s="48">
        <v>0</v>
      </c>
      <c r="J6" s="51">
        <f t="shared" si="0"/>
        <v>0</v>
      </c>
      <c r="K6" s="48">
        <f>+'DAY14'!K6+'DAY15'!C6</f>
        <v>0</v>
      </c>
      <c r="L6" s="49">
        <f>+'DAY14'!L6+'DAY15'!D6</f>
        <v>0</v>
      </c>
      <c r="M6" s="50">
        <f>+'DAY14'!M6+'DAY15'!E6</f>
        <v>0</v>
      </c>
      <c r="N6" s="47">
        <f>+'DAY14'!N6+'DAY15'!F6</f>
        <v>0</v>
      </c>
      <c r="O6" s="163">
        <f>+'DAY14'!O6+'DAY15'!G6</f>
        <v>0</v>
      </c>
      <c r="P6" s="48">
        <f t="shared" ref="P6:P17" si="2">+K6/15</f>
        <v>0</v>
      </c>
      <c r="Q6" s="49">
        <f t="shared" ref="Q6:Q17" si="3">+L6/15</f>
        <v>0</v>
      </c>
      <c r="R6" s="50">
        <f t="shared" ref="R6:R17" si="4">+M6/15</f>
        <v>0</v>
      </c>
      <c r="S6" s="47">
        <f t="shared" ref="S6:S17" si="5">+N6/15</f>
        <v>0</v>
      </c>
      <c r="T6" s="163">
        <f t="shared" ref="T6:T17" si="6">+O6/15</f>
        <v>0</v>
      </c>
      <c r="U6" s="52">
        <f t="shared" si="1"/>
        <v>0</v>
      </c>
    </row>
    <row r="7" spans="1:21" x14ac:dyDescent="0.25">
      <c r="A7" s="189"/>
      <c r="B7" s="47">
        <f>'DAY14'!H7</f>
        <v>0</v>
      </c>
      <c r="C7" s="48">
        <v>0</v>
      </c>
      <c r="D7" s="49">
        <v>0</v>
      </c>
      <c r="E7" s="50">
        <v>0</v>
      </c>
      <c r="F7" s="47">
        <v>0</v>
      </c>
      <c r="G7" s="163">
        <v>0</v>
      </c>
      <c r="H7" s="49">
        <f>+(Table117[[#This Row],[OPENING ]]+Table117[[#This Row],[RECEIPTS]]+Table117[[#This Row],[RETURNS]])-(Table117[[#This Row],[EXCHANGED]]+Table117[[#This Row],[SALES]]+Table117[[#This Row],[ISSUES]])</f>
        <v>0</v>
      </c>
      <c r="I7" s="48">
        <v>0</v>
      </c>
      <c r="J7" s="51">
        <f t="shared" si="0"/>
        <v>0</v>
      </c>
      <c r="K7" s="48">
        <f>+'DAY14'!K7+'DAY15'!C7</f>
        <v>0</v>
      </c>
      <c r="L7" s="49">
        <f>+'DAY14'!L7+'DAY15'!D7</f>
        <v>0</v>
      </c>
      <c r="M7" s="50">
        <f>+'DAY14'!M7+'DAY15'!E7</f>
        <v>0</v>
      </c>
      <c r="N7" s="47">
        <f>+'DAY14'!N7+'DAY15'!F7</f>
        <v>0</v>
      </c>
      <c r="O7" s="163">
        <f>+'DAY14'!O7+'DAY15'!G7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163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'DAY14'!H8</f>
        <v>8.5</v>
      </c>
      <c r="C8" s="48">
        <v>0</v>
      </c>
      <c r="D8" s="49">
        <v>0</v>
      </c>
      <c r="E8" s="50">
        <v>0</v>
      </c>
      <c r="F8" s="47">
        <v>0</v>
      </c>
      <c r="G8" s="163">
        <v>0</v>
      </c>
      <c r="H8" s="49">
        <f>+(Table117[[#This Row],[OPENING ]]+Table117[[#This Row],[RECEIPTS]]+Table117[[#This Row],[RETURNS]])-(Table117[[#This Row],[EXCHANGED]]+Table117[[#This Row],[SALES]]+Table117[[#This Row],[ISSUES]])</f>
        <v>8.5</v>
      </c>
      <c r="I8" s="48"/>
      <c r="J8" s="51">
        <f t="shared" si="0"/>
        <v>-8.5</v>
      </c>
      <c r="K8" s="48">
        <f>+'DAY14'!K8+'DAY15'!C8</f>
        <v>0</v>
      </c>
      <c r="L8" s="49">
        <f>+'DAY14'!L8+'DAY15'!D8</f>
        <v>0</v>
      </c>
      <c r="M8" s="50">
        <f>+'DAY14'!M8+'DAY15'!E8</f>
        <v>0</v>
      </c>
      <c r="N8" s="47">
        <f>+'DAY14'!N8+'DAY15'!F8</f>
        <v>0</v>
      </c>
      <c r="O8" s="163">
        <f>+'DAY14'!O8+'DAY15'!G8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163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'DAY14'!H9</f>
        <v>15</v>
      </c>
      <c r="C9" s="48">
        <v>0</v>
      </c>
      <c r="D9" s="49">
        <v>0</v>
      </c>
      <c r="E9" s="50">
        <v>0</v>
      </c>
      <c r="F9" s="47">
        <v>0</v>
      </c>
      <c r="G9" s="163">
        <v>0</v>
      </c>
      <c r="H9" s="49">
        <f>+(Table117[[#This Row],[OPENING ]]+Table117[[#This Row],[RECEIPTS]]+Table117[[#This Row],[RETURNS]])-(Table117[[#This Row],[EXCHANGED]]+Table117[[#This Row],[SALES]]+Table117[[#This Row],[ISSUES]])</f>
        <v>15</v>
      </c>
      <c r="I9" s="48"/>
      <c r="J9" s="51">
        <f t="shared" si="0"/>
        <v>-15</v>
      </c>
      <c r="K9" s="48">
        <f>+'DAY14'!K9+'DAY15'!C9</f>
        <v>0</v>
      </c>
      <c r="L9" s="49">
        <f>+'DAY14'!L9+'DAY15'!D9</f>
        <v>0</v>
      </c>
      <c r="M9" s="50">
        <f>+'DAY14'!M9+'DAY15'!E9</f>
        <v>0</v>
      </c>
      <c r="N9" s="47">
        <f>+'DAY14'!N9+'DAY15'!F9</f>
        <v>0</v>
      </c>
      <c r="O9" s="163">
        <f>+'DAY14'!O9+'DAY15'!G9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163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'DAY14'!H10</f>
        <v>18</v>
      </c>
      <c r="C10" s="48">
        <v>0</v>
      </c>
      <c r="D10" s="49">
        <v>0</v>
      </c>
      <c r="E10" s="50">
        <v>0</v>
      </c>
      <c r="F10" s="47">
        <v>0</v>
      </c>
      <c r="G10" s="163">
        <v>0</v>
      </c>
      <c r="H10" s="49">
        <f>+(Table117[[#This Row],[OPENING ]]+Table117[[#This Row],[RECEIPTS]]+Table117[[#This Row],[RETURNS]])-(Table117[[#This Row],[EXCHANGED]]+Table117[[#This Row],[SALES]]+Table117[[#This Row],[ISSUES]])</f>
        <v>18</v>
      </c>
      <c r="I10" s="48"/>
      <c r="J10" s="51">
        <f t="shared" si="0"/>
        <v>-18</v>
      </c>
      <c r="K10" s="48">
        <f>+'DAY14'!K10+'DAY15'!C10</f>
        <v>0</v>
      </c>
      <c r="L10" s="49">
        <f>+'DAY14'!L10+'DAY15'!D10</f>
        <v>0</v>
      </c>
      <c r="M10" s="50">
        <f>+'DAY14'!M10+'DAY15'!E10</f>
        <v>0</v>
      </c>
      <c r="N10" s="47">
        <f>+'DAY14'!N10+'DAY15'!F10</f>
        <v>0</v>
      </c>
      <c r="O10" s="163">
        <f>+'DAY14'!O10+'DAY15'!G10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163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'DAY14'!H11</f>
        <v>10</v>
      </c>
      <c r="C11" s="48">
        <v>0</v>
      </c>
      <c r="D11" s="49">
        <v>0</v>
      </c>
      <c r="E11" s="50">
        <v>0</v>
      </c>
      <c r="F11" s="47">
        <v>0</v>
      </c>
      <c r="G11" s="163">
        <v>0</v>
      </c>
      <c r="H11" s="49">
        <f>+(Table117[[#This Row],[OPENING ]]+Table117[[#This Row],[RECEIPTS]]+Table117[[#This Row],[RETURNS]])-(Table117[[#This Row],[EXCHANGED]]+Table117[[#This Row],[SALES]]+Table117[[#This Row],[ISSUES]])</f>
        <v>10</v>
      </c>
      <c r="I11" s="48"/>
      <c r="J11" s="51">
        <f t="shared" si="0"/>
        <v>-10</v>
      </c>
      <c r="K11" s="48">
        <f>+'DAY14'!K11+'DAY15'!C11</f>
        <v>0</v>
      </c>
      <c r="L11" s="49">
        <f>+'DAY14'!L11+'DAY15'!D11</f>
        <v>0</v>
      </c>
      <c r="M11" s="50">
        <f>+'DAY14'!M11+'DAY15'!E11</f>
        <v>0</v>
      </c>
      <c r="N11" s="47">
        <f>+'DAY14'!N11+'DAY15'!F11</f>
        <v>0</v>
      </c>
      <c r="O11" s="163">
        <f>+'DAY14'!O11+'DAY15'!G11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163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'DAY14'!H12</f>
        <v>28.6</v>
      </c>
      <c r="C12" s="48">
        <v>0</v>
      </c>
      <c r="D12" s="49">
        <v>0</v>
      </c>
      <c r="E12" s="50">
        <v>0</v>
      </c>
      <c r="F12" s="47">
        <v>0</v>
      </c>
      <c r="G12" s="163">
        <v>0</v>
      </c>
      <c r="H12" s="49">
        <f>+(Table117[[#This Row],[OPENING ]]+Table117[[#This Row],[RECEIPTS]]+Table117[[#This Row],[RETURNS]])-(Table117[[#This Row],[EXCHANGED]]+Table117[[#This Row],[SALES]]+Table117[[#This Row],[ISSUES]])</f>
        <v>28.6</v>
      </c>
      <c r="I12" s="48"/>
      <c r="J12" s="51">
        <f t="shared" si="0"/>
        <v>-28.6</v>
      </c>
      <c r="K12" s="48">
        <f>+'DAY14'!K12+'DAY15'!C12</f>
        <v>0</v>
      </c>
      <c r="L12" s="49">
        <f>+'DAY14'!L12+'DAY15'!D12</f>
        <v>0</v>
      </c>
      <c r="M12" s="50">
        <f>+'DAY14'!M12+'DAY15'!E12</f>
        <v>0</v>
      </c>
      <c r="N12" s="47">
        <f>+'DAY14'!N12+'DAY15'!F12</f>
        <v>0</v>
      </c>
      <c r="O12" s="163">
        <f>+'DAY14'!O12+'DAY15'!G12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163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'DAY14'!H13</f>
        <v>23.5</v>
      </c>
      <c r="C13" s="48">
        <v>0</v>
      </c>
      <c r="D13" s="49">
        <v>0</v>
      </c>
      <c r="E13" s="50">
        <v>0</v>
      </c>
      <c r="F13" s="47">
        <v>0</v>
      </c>
      <c r="G13" s="163">
        <v>0</v>
      </c>
      <c r="H13" s="49">
        <f>+(Table117[[#This Row],[OPENING ]]+Table117[[#This Row],[RECEIPTS]]+Table117[[#This Row],[RETURNS]])-(Table117[[#This Row],[EXCHANGED]]+Table117[[#This Row],[SALES]]+Table117[[#This Row],[ISSUES]])</f>
        <v>23.5</v>
      </c>
      <c r="I13" s="48"/>
      <c r="J13" s="51">
        <f t="shared" si="0"/>
        <v>-23.5</v>
      </c>
      <c r="K13" s="48">
        <f>+'DAY14'!K13+'DAY15'!C13</f>
        <v>0</v>
      </c>
      <c r="L13" s="49">
        <f>+'DAY14'!L13+'DAY15'!D13</f>
        <v>0</v>
      </c>
      <c r="M13" s="50">
        <f>+'DAY14'!M13+'DAY15'!E13</f>
        <v>0</v>
      </c>
      <c r="N13" s="47">
        <f>+'DAY14'!N13+'DAY15'!F13</f>
        <v>0</v>
      </c>
      <c r="O13" s="163">
        <f>+'DAY14'!O13+'DAY15'!G13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163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'DAY14'!H14</f>
        <v>30.5</v>
      </c>
      <c r="C14" s="48">
        <v>0</v>
      </c>
      <c r="D14" s="49">
        <v>0</v>
      </c>
      <c r="E14" s="50">
        <v>0</v>
      </c>
      <c r="F14" s="47">
        <v>0</v>
      </c>
      <c r="G14" s="163">
        <v>0</v>
      </c>
      <c r="H14" s="49">
        <f>+(Table117[[#This Row],[OPENING ]]+Table117[[#This Row],[RECEIPTS]]+Table117[[#This Row],[RETURNS]])-(Table117[[#This Row],[EXCHANGED]]+Table117[[#This Row],[SALES]]+Table117[[#This Row],[ISSUES]])</f>
        <v>30.5</v>
      </c>
      <c r="I14" s="48"/>
      <c r="J14" s="51">
        <f t="shared" si="0"/>
        <v>-30.5</v>
      </c>
      <c r="K14" s="48">
        <f>+'DAY14'!K14+'DAY15'!C14</f>
        <v>0</v>
      </c>
      <c r="L14" s="49">
        <f>+'DAY14'!L14+'DAY15'!D14</f>
        <v>0</v>
      </c>
      <c r="M14" s="50">
        <f>+'DAY14'!M14+'DAY15'!E14</f>
        <v>0</v>
      </c>
      <c r="N14" s="47">
        <f>+'DAY14'!N14+'DAY15'!F14</f>
        <v>0</v>
      </c>
      <c r="O14" s="163">
        <f>+'DAY14'!O14+'DAY15'!G14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163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'DAY14'!H15</f>
        <v>33.5</v>
      </c>
      <c r="C15" s="48">
        <v>0</v>
      </c>
      <c r="D15" s="49">
        <v>0</v>
      </c>
      <c r="E15" s="50">
        <v>0</v>
      </c>
      <c r="F15" s="47">
        <v>0</v>
      </c>
      <c r="G15" s="163">
        <v>0</v>
      </c>
      <c r="H15" s="49">
        <f>+(Table117[[#This Row],[OPENING ]]+Table117[[#This Row],[RECEIPTS]]+Table117[[#This Row],[RETURNS]])-(Table117[[#This Row],[EXCHANGED]]+Table117[[#This Row],[SALES]]+Table117[[#This Row],[ISSUES]])</f>
        <v>33.5</v>
      </c>
      <c r="I15" s="48"/>
      <c r="J15" s="51">
        <f t="shared" si="0"/>
        <v>-33.5</v>
      </c>
      <c r="K15" s="48">
        <f>+'DAY14'!K15+'DAY15'!C15</f>
        <v>0</v>
      </c>
      <c r="L15" s="49">
        <f>+'DAY14'!L15+'DAY15'!D15</f>
        <v>0</v>
      </c>
      <c r="M15" s="50">
        <f>+'DAY14'!M15+'DAY15'!E15</f>
        <v>0</v>
      </c>
      <c r="N15" s="47">
        <f>+'DAY14'!N15+'DAY15'!F15</f>
        <v>0</v>
      </c>
      <c r="O15" s="163">
        <f>+'DAY14'!O15+'DAY15'!G15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163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'DAY14'!H16</f>
        <v>36</v>
      </c>
      <c r="C16" s="48">
        <v>0</v>
      </c>
      <c r="D16" s="49">
        <v>0</v>
      </c>
      <c r="E16" s="50">
        <v>0</v>
      </c>
      <c r="F16" s="47">
        <v>0</v>
      </c>
      <c r="G16" s="163">
        <v>0</v>
      </c>
      <c r="H16" s="49">
        <f>+(Table117[[#This Row],[OPENING ]]+Table117[[#This Row],[RECEIPTS]]+Table117[[#This Row],[RETURNS]])-(Table117[[#This Row],[EXCHANGED]]+Table117[[#This Row],[SALES]]+Table117[[#This Row],[ISSUES]])</f>
        <v>36</v>
      </c>
      <c r="I16" s="48"/>
      <c r="J16" s="51">
        <f t="shared" si="0"/>
        <v>-36</v>
      </c>
      <c r="K16" s="48">
        <f>+'DAY14'!K16+'DAY15'!C16</f>
        <v>0</v>
      </c>
      <c r="L16" s="49">
        <f>+'DAY14'!L16+'DAY15'!D16</f>
        <v>0</v>
      </c>
      <c r="M16" s="50">
        <f>+'DAY14'!M16+'DAY15'!E16</f>
        <v>0</v>
      </c>
      <c r="N16" s="47">
        <f>+'DAY14'!N16+'DAY15'!F16</f>
        <v>0</v>
      </c>
      <c r="O16" s="163">
        <f>+'DAY14'!O16+'DAY15'!G16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163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'DAY14'!H17</f>
        <v>0</v>
      </c>
      <c r="C17" s="48">
        <v>0</v>
      </c>
      <c r="D17" s="49">
        <v>0</v>
      </c>
      <c r="E17" s="50">
        <v>0</v>
      </c>
      <c r="F17" s="47">
        <v>0</v>
      </c>
      <c r="G17" s="163">
        <v>0</v>
      </c>
      <c r="H17" s="49">
        <f>+(Table117[[#This Row],[OPENING ]]+Table117[[#This Row],[RECEIPTS]]+Table117[[#This Row],[RETURNS]])-(Table117[[#This Row],[EXCHANGED]]+Table117[[#This Row],[SALES]]+Table117[[#This Row],[ISSUES]])</f>
        <v>0</v>
      </c>
      <c r="I17" s="48"/>
      <c r="J17" s="51">
        <f t="shared" si="0"/>
        <v>0</v>
      </c>
      <c r="K17" s="48">
        <f>+'DAY14'!K17+'DAY15'!C17</f>
        <v>0</v>
      </c>
      <c r="L17" s="49">
        <f>+'DAY14'!L17+'DAY15'!D17</f>
        <v>0</v>
      </c>
      <c r="M17" s="50">
        <f>+'DAY14'!M17+'DAY15'!E17</f>
        <v>0</v>
      </c>
      <c r="N17" s="47">
        <f>+'DAY14'!N17+'DAY15'!F17</f>
        <v>0</v>
      </c>
      <c r="O17" s="163">
        <f>+'DAY14'!O17+'DAY15'!G17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163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'DAY14'!H18</f>
        <v>0</v>
      </c>
      <c r="C18" s="48">
        <v>0</v>
      </c>
      <c r="D18" s="49">
        <v>0</v>
      </c>
      <c r="E18" s="50">
        <v>0</v>
      </c>
      <c r="F18" s="47">
        <v>0</v>
      </c>
      <c r="G18" s="163">
        <v>0</v>
      </c>
      <c r="H18" s="49">
        <f>+(Table117[[#This Row],[OPENING ]]+Table117[[#This Row],[RECEIPTS]]+Table117[[#This Row],[RETURNS]])-(Table117[[#This Row],[EXCHANGED]]+Table117[[#This Row],[SALES]]+Table117[[#This Row],[ISSUES]])</f>
        <v>0</v>
      </c>
      <c r="I18" s="48"/>
      <c r="J18" s="51">
        <f t="shared" ref="J18:J24" si="7">+I18-H18</f>
        <v>0</v>
      </c>
      <c r="K18" s="48">
        <f>+'DAY14'!K25+'DAY15'!C18</f>
        <v>0</v>
      </c>
      <c r="L18" s="49">
        <f>+'DAY14'!L18+'DAY15'!D18</f>
        <v>0</v>
      </c>
      <c r="M18" s="50">
        <f>+'DAY14'!M18+'DAY15'!E18</f>
        <v>0</v>
      </c>
      <c r="N18" s="47">
        <f>+'DAY14'!N18+'DAY15'!F18</f>
        <v>0</v>
      </c>
      <c r="O18" s="163">
        <f>+'DAY14'!O18+'DAY15'!G18</f>
        <v>0</v>
      </c>
      <c r="P18" s="48">
        <f t="shared" ref="P18:P26" si="8">+K18/15</f>
        <v>0</v>
      </c>
      <c r="Q18" s="49">
        <f t="shared" ref="Q18:Q26" si="9">+L18/15</f>
        <v>0</v>
      </c>
      <c r="R18" s="50">
        <f t="shared" ref="R18:R26" si="10">+M18/15</f>
        <v>0</v>
      </c>
      <c r="S18" s="47">
        <f t="shared" ref="S18:S26" si="11">+N18/15</f>
        <v>0</v>
      </c>
      <c r="T18" s="163">
        <f t="shared" ref="T18:T26" si="12">+O18/15</f>
        <v>0</v>
      </c>
      <c r="U18" s="52">
        <f t="shared" ref="U18:U26" si="13">IFERROR(+H18/(P18+Q18+R18+S18+T18),0)</f>
        <v>0</v>
      </c>
    </row>
    <row r="19" spans="1:21" x14ac:dyDescent="0.25">
      <c r="A19" s="189" t="s">
        <v>131</v>
      </c>
      <c r="B19" s="47">
        <f>'DAY14'!H19</f>
        <v>27</v>
      </c>
      <c r="C19" s="48">
        <v>0</v>
      </c>
      <c r="D19" s="49">
        <v>0</v>
      </c>
      <c r="E19" s="50">
        <v>0</v>
      </c>
      <c r="F19" s="47">
        <v>0</v>
      </c>
      <c r="G19" s="163">
        <v>0</v>
      </c>
      <c r="H19" s="49">
        <f>+(Table117[[#This Row],[OPENING ]]+Table117[[#This Row],[RECEIPTS]]+Table117[[#This Row],[RETURNS]])-(Table117[[#This Row],[EXCHANGED]]+Table117[[#This Row],[SALES]]+Table117[[#This Row],[ISSUES]])</f>
        <v>27</v>
      </c>
      <c r="I19" s="48"/>
      <c r="J19" s="51">
        <f t="shared" si="7"/>
        <v>-27</v>
      </c>
      <c r="K19" s="48">
        <f>+'DAY14'!K26+'DAY15'!C19</f>
        <v>0</v>
      </c>
      <c r="L19" s="49">
        <f>+'DAY14'!L19+'DAY15'!D19</f>
        <v>0</v>
      </c>
      <c r="M19" s="50">
        <f>+'DAY14'!M19+'DAY15'!E19</f>
        <v>0</v>
      </c>
      <c r="N19" s="47">
        <f>+'DAY14'!N19+'DAY15'!F19</f>
        <v>0</v>
      </c>
      <c r="O19" s="163">
        <f>+'DAY14'!O19+'DAY15'!G19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163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'DAY14'!H20</f>
        <v>228.5</v>
      </c>
      <c r="C20" s="48">
        <v>0</v>
      </c>
      <c r="D20" s="49">
        <v>0</v>
      </c>
      <c r="E20" s="50">
        <v>0</v>
      </c>
      <c r="F20" s="47">
        <v>0</v>
      </c>
      <c r="G20" s="163">
        <v>0</v>
      </c>
      <c r="H20" s="49">
        <f>+(Table117[[#This Row],[OPENING ]]+Table117[[#This Row],[RECEIPTS]]+Table117[[#This Row],[RETURNS]])-(Table117[[#This Row],[EXCHANGED]]+Table117[[#This Row],[SALES]]+Table117[[#This Row],[ISSUES]])</f>
        <v>228.5</v>
      </c>
      <c r="I20" s="48"/>
      <c r="J20" s="51">
        <f t="shared" si="7"/>
        <v>-228.5</v>
      </c>
      <c r="K20" s="48">
        <f>+'DAY14'!K38+'DAY15'!C20</f>
        <v>4139.6000000000004</v>
      </c>
      <c r="L20" s="49">
        <f>+'DAY14'!L20+'DAY15'!D20</f>
        <v>0</v>
      </c>
      <c r="M20" s="50">
        <f>+'DAY14'!M20+'DAY15'!E20</f>
        <v>0</v>
      </c>
      <c r="N20" s="47">
        <f>+'DAY14'!N20+'DAY15'!F20</f>
        <v>0</v>
      </c>
      <c r="O20" s="163">
        <f>+'DAY14'!O20+'DAY15'!G20</f>
        <v>0</v>
      </c>
      <c r="P20" s="48">
        <f t="shared" si="8"/>
        <v>275.97333333333336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163">
        <f t="shared" si="12"/>
        <v>0</v>
      </c>
      <c r="U20" s="52">
        <f t="shared" si="13"/>
        <v>0.82797854865204357</v>
      </c>
    </row>
    <row r="21" spans="1:21" x14ac:dyDescent="0.25">
      <c r="A21" s="189" t="s">
        <v>129</v>
      </c>
      <c r="B21" s="47">
        <f>'DAY14'!H21</f>
        <v>70</v>
      </c>
      <c r="C21" s="48">
        <v>0</v>
      </c>
      <c r="D21" s="49">
        <v>0</v>
      </c>
      <c r="E21" s="50">
        <v>0</v>
      </c>
      <c r="F21" s="47">
        <v>0</v>
      </c>
      <c r="G21" s="163">
        <v>0</v>
      </c>
      <c r="H21" s="49">
        <f>+(Table117[[#This Row],[OPENING ]]+Table117[[#This Row],[RECEIPTS]]+Table117[[#This Row],[RETURNS]])-(Table117[[#This Row],[EXCHANGED]]+Table117[[#This Row],[SALES]]+Table117[[#This Row],[ISSUES]])</f>
        <v>70</v>
      </c>
      <c r="I21" s="48"/>
      <c r="J21" s="51">
        <f t="shared" si="7"/>
        <v>-70</v>
      </c>
      <c r="K21" s="48">
        <f>+'DAY14'!K39+'DAY15'!C21</f>
        <v>0</v>
      </c>
      <c r="L21" s="49">
        <f>+'DAY14'!L21+'DAY15'!D21</f>
        <v>0</v>
      </c>
      <c r="M21" s="50">
        <f>+'DAY14'!M21+'DAY15'!E21</f>
        <v>0</v>
      </c>
      <c r="N21" s="47">
        <f>+'DAY14'!N21+'DAY15'!F21</f>
        <v>0</v>
      </c>
      <c r="O21" s="163">
        <f>+'DAY14'!O21+'DAY15'!G21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163">
        <f t="shared" si="12"/>
        <v>0</v>
      </c>
      <c r="U21" s="52">
        <f t="shared" si="13"/>
        <v>0</v>
      </c>
    </row>
    <row r="22" spans="1:21" x14ac:dyDescent="0.25">
      <c r="A22" s="154"/>
      <c r="B22" s="47">
        <f>'DAY14'!H22</f>
        <v>14</v>
      </c>
      <c r="C22" s="48">
        <v>0</v>
      </c>
      <c r="D22" s="49">
        <v>0</v>
      </c>
      <c r="E22" s="50">
        <v>0</v>
      </c>
      <c r="F22" s="47">
        <v>0</v>
      </c>
      <c r="G22" s="163">
        <v>0</v>
      </c>
      <c r="H22" s="49">
        <f>+(Table117[[#This Row],[OPENING ]]+Table117[[#This Row],[RECEIPTS]]+Table117[[#This Row],[RETURNS]])-(Table117[[#This Row],[EXCHANGED]]+Table117[[#This Row],[SALES]]+Table117[[#This Row],[ISSUES]])</f>
        <v>14</v>
      </c>
      <c r="I22" s="48"/>
      <c r="J22" s="51">
        <f t="shared" si="7"/>
        <v>-14</v>
      </c>
      <c r="K22" s="48">
        <f>+'DAY14'!K40+'DAY15'!C22</f>
        <v>0</v>
      </c>
      <c r="L22" s="49">
        <f>+'DAY14'!L22+'DAY15'!D22</f>
        <v>0</v>
      </c>
      <c r="M22" s="50">
        <f>+'DAY14'!M22+'DAY15'!E22</f>
        <v>0</v>
      </c>
      <c r="N22" s="47">
        <f>+'DAY14'!N22+'DAY15'!F22</f>
        <v>0</v>
      </c>
      <c r="O22" s="163">
        <f>+'DAY14'!O22+'DAY15'!G22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163">
        <f t="shared" si="12"/>
        <v>0</v>
      </c>
      <c r="U22" s="52">
        <f t="shared" si="13"/>
        <v>0</v>
      </c>
    </row>
    <row r="23" spans="1:21" x14ac:dyDescent="0.25">
      <c r="A23" s="154"/>
      <c r="B23" s="47">
        <f>'DAY14'!H23</f>
        <v>70</v>
      </c>
      <c r="C23" s="48">
        <v>0</v>
      </c>
      <c r="D23" s="49">
        <v>0</v>
      </c>
      <c r="E23" s="50">
        <v>0</v>
      </c>
      <c r="F23" s="47">
        <v>0</v>
      </c>
      <c r="G23" s="163">
        <v>0</v>
      </c>
      <c r="H23" s="49">
        <f>+(Table117[[#This Row],[OPENING ]]+Table117[[#This Row],[RECEIPTS]]+Table117[[#This Row],[RETURNS]])-(Table117[[#This Row],[EXCHANGED]]+Table117[[#This Row],[SALES]]+Table117[[#This Row],[ISSUES]])</f>
        <v>70</v>
      </c>
      <c r="I23" s="48"/>
      <c r="J23" s="51">
        <f t="shared" si="7"/>
        <v>-70</v>
      </c>
      <c r="K23" s="48">
        <f>+'DAY14'!K41+'DAY15'!C23</f>
        <v>0</v>
      </c>
      <c r="L23" s="49">
        <f>+'DAY14'!L23+'DAY15'!D23</f>
        <v>0</v>
      </c>
      <c r="M23" s="50">
        <f>+'DAY14'!M23+'DAY15'!E23</f>
        <v>0</v>
      </c>
      <c r="N23" s="47">
        <f>+'DAY14'!N23+'DAY15'!F23</f>
        <v>0</v>
      </c>
      <c r="O23" s="163">
        <f>+'DAY14'!O23+'DAY15'!G23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163">
        <f t="shared" si="12"/>
        <v>0</v>
      </c>
      <c r="U23" s="52">
        <f t="shared" si="13"/>
        <v>0</v>
      </c>
    </row>
    <row r="24" spans="1:21" x14ac:dyDescent="0.25">
      <c r="A24" s="154"/>
      <c r="B24" s="47">
        <f>'DAY14'!H24</f>
        <v>49</v>
      </c>
      <c r="C24" s="48">
        <v>0</v>
      </c>
      <c r="D24" s="49">
        <v>0</v>
      </c>
      <c r="E24" s="50">
        <v>0</v>
      </c>
      <c r="F24" s="47">
        <v>0</v>
      </c>
      <c r="G24" s="163">
        <v>0</v>
      </c>
      <c r="H24" s="49">
        <f>+(Table117[[#This Row],[OPENING ]]+Table117[[#This Row],[RECEIPTS]]+Table117[[#This Row],[RETURNS]])-(Table117[[#This Row],[EXCHANGED]]+Table117[[#This Row],[SALES]]+Table117[[#This Row],[ISSUES]])</f>
        <v>49</v>
      </c>
      <c r="I24" s="48"/>
      <c r="J24" s="51">
        <f t="shared" si="7"/>
        <v>-49</v>
      </c>
      <c r="K24" s="48">
        <f>+'DAY14'!K42+'DAY15'!C24</f>
        <v>0</v>
      </c>
      <c r="L24" s="49">
        <f>+'DAY14'!L24+'DAY15'!D24</f>
        <v>0</v>
      </c>
      <c r="M24" s="50">
        <f>+'DAY14'!M24+'DAY15'!E24</f>
        <v>0</v>
      </c>
      <c r="N24" s="47">
        <f>+'DAY14'!N24+'DAY15'!F24</f>
        <v>0</v>
      </c>
      <c r="O24" s="163">
        <f>+'DAY14'!O24+'DAY15'!G24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163">
        <f t="shared" si="12"/>
        <v>0</v>
      </c>
      <c r="U24" s="52">
        <f t="shared" si="13"/>
        <v>0</v>
      </c>
    </row>
    <row r="25" spans="1:21" x14ac:dyDescent="0.25">
      <c r="A25" s="154"/>
      <c r="B25" s="47">
        <f>'DAY14'!H25</f>
        <v>0</v>
      </c>
      <c r="C25" s="48">
        <v>0</v>
      </c>
      <c r="D25" s="49">
        <v>0</v>
      </c>
      <c r="E25" s="50">
        <v>0</v>
      </c>
      <c r="F25" s="47">
        <v>0</v>
      </c>
      <c r="G25" s="163">
        <v>0</v>
      </c>
      <c r="H25" s="49">
        <f>+(Table117[[#This Row],[OPENING ]]+Table117[[#This Row],[RECEIPTS]]+Table117[[#This Row],[RETURNS]])-(Table117[[#This Row],[EXCHANGED]]+Table117[[#This Row],[SALES]]+Table117[[#This Row],[ISSUES]])</f>
        <v>0</v>
      </c>
      <c r="I25" s="48"/>
      <c r="J25" s="51">
        <f t="shared" si="0"/>
        <v>0</v>
      </c>
      <c r="K25" s="48">
        <f>+'DAY14'!K43+'DAY15'!C25</f>
        <v>0</v>
      </c>
      <c r="L25" s="49">
        <f>+'DAY14'!L25+'DAY15'!D25</f>
        <v>0</v>
      </c>
      <c r="M25" s="50">
        <f>+'DAY14'!M25+'DAY15'!E25</f>
        <v>0</v>
      </c>
      <c r="N25" s="47">
        <f>+'DAY14'!N25+'DAY15'!F25</f>
        <v>0</v>
      </c>
      <c r="O25" s="163">
        <f>+'DAY14'!O25+'DAY15'!G25</f>
        <v>0</v>
      </c>
      <c r="P25" s="48">
        <f t="shared" si="8"/>
        <v>0</v>
      </c>
      <c r="Q25" s="49">
        <f t="shared" si="9"/>
        <v>0</v>
      </c>
      <c r="R25" s="50">
        <f t="shared" si="10"/>
        <v>0</v>
      </c>
      <c r="S25" s="47">
        <f t="shared" si="11"/>
        <v>0</v>
      </c>
      <c r="T25" s="163">
        <f t="shared" si="12"/>
        <v>0</v>
      </c>
      <c r="U25" s="52">
        <f t="shared" si="13"/>
        <v>0</v>
      </c>
    </row>
    <row r="26" spans="1:21" x14ac:dyDescent="0.25">
      <c r="A26" s="312" t="s">
        <v>106</v>
      </c>
      <c r="B26" s="47">
        <f>'DAY14'!H26</f>
        <v>0</v>
      </c>
      <c r="C26" s="48">
        <v>0</v>
      </c>
      <c r="D26" s="49">
        <v>0</v>
      </c>
      <c r="E26" s="50">
        <v>0</v>
      </c>
      <c r="F26" s="47">
        <v>0</v>
      </c>
      <c r="G26" s="163">
        <v>0</v>
      </c>
      <c r="H26" s="49">
        <f>+(Table117[[#This Row],[OPENING ]]+Table117[[#This Row],[RECEIPTS]]+Table117[[#This Row],[RETURNS]])-(Table117[[#This Row],[EXCHANGED]]+Table117[[#This Row],[SALES]]+Table117[[#This Row],[ISSUES]])</f>
        <v>0</v>
      </c>
      <c r="I26" s="48"/>
      <c r="J26" s="76">
        <f t="shared" si="0"/>
        <v>0</v>
      </c>
      <c r="K26" s="48">
        <f>+'DAY14'!K44+'DAY15'!C26</f>
        <v>0</v>
      </c>
      <c r="L26" s="49">
        <f>+'DAY14'!L26+'DAY15'!D26</f>
        <v>0</v>
      </c>
      <c r="M26" s="50">
        <f>+'DAY14'!M26+'DAY15'!E26</f>
        <v>0</v>
      </c>
      <c r="N26" s="47">
        <f>+'DAY14'!N26+'DAY15'!F26</f>
        <v>0</v>
      </c>
      <c r="O26" s="163">
        <f>+'DAY14'!O26+'DAY15'!G26</f>
        <v>0</v>
      </c>
      <c r="P26" s="48">
        <f t="shared" si="8"/>
        <v>0</v>
      </c>
      <c r="Q26" s="49">
        <f t="shared" si="9"/>
        <v>0</v>
      </c>
      <c r="R26" s="50">
        <f t="shared" si="10"/>
        <v>0</v>
      </c>
      <c r="S26" s="47">
        <f t="shared" si="11"/>
        <v>0</v>
      </c>
      <c r="T26" s="163">
        <f t="shared" si="12"/>
        <v>0</v>
      </c>
      <c r="U26" s="52">
        <f t="shared" si="13"/>
        <v>0</v>
      </c>
    </row>
    <row r="27" spans="1:21" x14ac:dyDescent="0.25">
      <c r="A27" s="154" t="s">
        <v>61</v>
      </c>
      <c r="B27" s="47">
        <f>'DAY14'!H27</f>
        <v>506.2</v>
      </c>
      <c r="C27" s="48">
        <v>0</v>
      </c>
      <c r="D27" s="49">
        <v>0</v>
      </c>
      <c r="E27" s="50">
        <v>0</v>
      </c>
      <c r="F27" s="47">
        <v>0</v>
      </c>
      <c r="G27" s="163">
        <v>0</v>
      </c>
      <c r="H27" s="49">
        <f>+(Table117[[#This Row],[OPENING ]]+Table117[[#This Row],[RECEIPTS]]+Table117[[#This Row],[RETURNS]])-(Table117[[#This Row],[EXCHANGED]]+Table117[[#This Row],[SALES]]+Table117[[#This Row],[ISSUES]])</f>
        <v>506.2</v>
      </c>
      <c r="I27" s="48"/>
      <c r="J27" s="76">
        <f t="shared" ref="J27:J37" si="14">+I27-H27</f>
        <v>-506.2</v>
      </c>
      <c r="K27" s="48">
        <f>+'DAY14'!K45+'DAY15'!C27</f>
        <v>1034.9000000000001</v>
      </c>
      <c r="L27" s="49">
        <f>+'DAY14'!L27+'DAY15'!D27</f>
        <v>0</v>
      </c>
      <c r="M27" s="50">
        <f>+'DAY14'!M27+'DAY15'!E27</f>
        <v>0</v>
      </c>
      <c r="N27" s="47">
        <f>+'DAY14'!N27+'DAY15'!F27</f>
        <v>0</v>
      </c>
      <c r="O27" s="163">
        <f>+'DAY14'!O27+'DAY15'!G27</f>
        <v>0</v>
      </c>
      <c r="P27" s="48">
        <f t="shared" ref="P27:P37" si="15">+K27/15</f>
        <v>68.993333333333339</v>
      </c>
      <c r="Q27" s="49">
        <f t="shared" ref="Q27:Q37" si="16">+L27/15</f>
        <v>0</v>
      </c>
      <c r="R27" s="50">
        <f t="shared" ref="R27:R37" si="17">+M27/15</f>
        <v>0</v>
      </c>
      <c r="S27" s="47">
        <f t="shared" ref="S27:S37" si="18">+N27/15</f>
        <v>0</v>
      </c>
      <c r="T27" s="163">
        <f t="shared" ref="T27:T37" si="19">+O27/15</f>
        <v>0</v>
      </c>
      <c r="U27" s="52">
        <f t="shared" ref="U27:U37" si="20">IFERROR(+H27/(P27+Q27+R27+S27+T27),0)</f>
        <v>7.3369407672238856</v>
      </c>
    </row>
    <row r="28" spans="1:21" x14ac:dyDescent="0.25">
      <c r="A28" s="53"/>
      <c r="B28" s="47">
        <f>'DAY14'!H28</f>
        <v>0</v>
      </c>
      <c r="C28" s="48">
        <v>0</v>
      </c>
      <c r="D28" s="49">
        <v>0</v>
      </c>
      <c r="E28" s="50">
        <v>0</v>
      </c>
      <c r="F28" s="47">
        <v>0</v>
      </c>
      <c r="G28" s="163">
        <v>0</v>
      </c>
      <c r="H28" s="49">
        <f>+(Table117[[#This Row],[OPENING ]]+Table117[[#This Row],[RECEIPTS]]+Table117[[#This Row],[RETURNS]])-(Table117[[#This Row],[EXCHANGED]]+Table117[[#This Row],[SALES]]+Table117[[#This Row],[ISSUES]])</f>
        <v>0</v>
      </c>
      <c r="I28" s="48"/>
      <c r="J28" s="76">
        <f t="shared" si="14"/>
        <v>0</v>
      </c>
      <c r="K28" s="48">
        <f>+'DAY14'!K46+'DAY15'!C28</f>
        <v>0</v>
      </c>
      <c r="L28" s="49">
        <f>+'DAY14'!L28+'DAY15'!D28</f>
        <v>0</v>
      </c>
      <c r="M28" s="50">
        <f>+'DAY14'!M28+'DAY15'!E28</f>
        <v>0</v>
      </c>
      <c r="N28" s="47">
        <f>+'DAY14'!N28+'DAY15'!F28</f>
        <v>0</v>
      </c>
      <c r="O28" s="163">
        <f>+'DAY14'!O28+'DAY15'!G28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163">
        <f t="shared" si="19"/>
        <v>0</v>
      </c>
      <c r="U28" s="52">
        <f t="shared" si="20"/>
        <v>0</v>
      </c>
    </row>
    <row r="29" spans="1:21" x14ac:dyDescent="0.25">
      <c r="A29" s="53"/>
      <c r="B29" s="47">
        <f>'DAY14'!H29</f>
        <v>254.5</v>
      </c>
      <c r="C29" s="48">
        <v>0</v>
      </c>
      <c r="D29" s="49">
        <v>0</v>
      </c>
      <c r="E29" s="50">
        <v>0</v>
      </c>
      <c r="F29" s="47">
        <v>0</v>
      </c>
      <c r="G29" s="163">
        <v>0</v>
      </c>
      <c r="H29" s="49">
        <f>+(Table117[[#This Row],[OPENING ]]+Table117[[#This Row],[RECEIPTS]]+Table117[[#This Row],[RETURNS]])-(Table117[[#This Row],[EXCHANGED]]+Table117[[#This Row],[SALES]]+Table117[[#This Row],[ISSUES]])</f>
        <v>254.5</v>
      </c>
      <c r="I29" s="48"/>
      <c r="J29" s="76">
        <f t="shared" si="14"/>
        <v>-254.5</v>
      </c>
      <c r="K29" s="48">
        <f>+'DAY14'!K47+'DAY15'!C29</f>
        <v>0</v>
      </c>
      <c r="L29" s="49">
        <f>+'DAY14'!L29+'DAY15'!D29</f>
        <v>0</v>
      </c>
      <c r="M29" s="50">
        <f>+'DAY14'!M29+'DAY15'!E29</f>
        <v>0</v>
      </c>
      <c r="N29" s="47">
        <f>+'DAY14'!N29+'DAY15'!F29</f>
        <v>0</v>
      </c>
      <c r="O29" s="163">
        <f>+'DAY14'!O29+'DAY15'!G29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163">
        <f t="shared" si="19"/>
        <v>4.253333333333333</v>
      </c>
      <c r="U29" s="52">
        <f t="shared" si="20"/>
        <v>59.835423197492169</v>
      </c>
    </row>
    <row r="30" spans="1:21" x14ac:dyDescent="0.25">
      <c r="A30" s="53"/>
      <c r="B30" s="47">
        <f>'DAY14'!H30</f>
        <v>0</v>
      </c>
      <c r="C30" s="48">
        <v>0</v>
      </c>
      <c r="D30" s="49">
        <v>0</v>
      </c>
      <c r="E30" s="50">
        <v>0</v>
      </c>
      <c r="F30" s="47">
        <v>0</v>
      </c>
      <c r="G30" s="163">
        <v>0</v>
      </c>
      <c r="H30" s="49">
        <f>+(Table117[[#This Row],[OPENING ]]+Table117[[#This Row],[RECEIPTS]]+Table117[[#This Row],[RETURNS]])-(Table117[[#This Row],[EXCHANGED]]+Table117[[#This Row],[SALES]]+Table117[[#This Row],[ISSUES]])</f>
        <v>0</v>
      </c>
      <c r="I30" s="48"/>
      <c r="J30" s="76">
        <f t="shared" si="14"/>
        <v>0</v>
      </c>
      <c r="K30" s="48">
        <f>+'DAY14'!K48+'DAY15'!C30</f>
        <v>0</v>
      </c>
      <c r="L30" s="49">
        <f>+'DAY14'!L30+'DAY15'!D30</f>
        <v>0</v>
      </c>
      <c r="M30" s="50">
        <f>+'DAY14'!M30+'DAY15'!E30</f>
        <v>0</v>
      </c>
      <c r="N30" s="47">
        <f>+'DAY14'!N30+'DAY15'!F30</f>
        <v>0</v>
      </c>
      <c r="O30" s="163">
        <f>+'DAY14'!O30+'DAY15'!G30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163">
        <f t="shared" si="19"/>
        <v>0</v>
      </c>
      <c r="U30" s="52">
        <f t="shared" si="20"/>
        <v>0</v>
      </c>
    </row>
    <row r="31" spans="1:21" x14ac:dyDescent="0.25">
      <c r="A31" s="53"/>
      <c r="B31" s="47">
        <f>'DAY14'!H31</f>
        <v>0</v>
      </c>
      <c r="C31" s="48">
        <v>0</v>
      </c>
      <c r="D31" s="49">
        <v>0</v>
      </c>
      <c r="E31" s="50">
        <v>0</v>
      </c>
      <c r="F31" s="47">
        <v>0</v>
      </c>
      <c r="G31" s="163">
        <v>0</v>
      </c>
      <c r="H31" s="49">
        <f>+(Table117[[#This Row],[OPENING ]]+Table117[[#This Row],[RECEIPTS]]+Table117[[#This Row],[RETURNS]])-(Table117[[#This Row],[EXCHANGED]]+Table117[[#This Row],[SALES]]+Table117[[#This Row],[ISSUES]])</f>
        <v>0</v>
      </c>
      <c r="I31" s="48"/>
      <c r="J31" s="76">
        <f t="shared" si="14"/>
        <v>0</v>
      </c>
      <c r="K31" s="48">
        <f>+'DAY14'!K49+'DAY15'!C31</f>
        <v>0</v>
      </c>
      <c r="L31" s="49">
        <f>+'DAY14'!L31+'DAY15'!D31</f>
        <v>0</v>
      </c>
      <c r="M31" s="50">
        <f>+'DAY14'!M31+'DAY15'!E31</f>
        <v>0</v>
      </c>
      <c r="N31" s="47">
        <f>+'DAY14'!N31+'DAY15'!F31</f>
        <v>0</v>
      </c>
      <c r="O31" s="163">
        <f>+'DAY14'!O31+'DAY15'!G31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163">
        <f t="shared" si="19"/>
        <v>0</v>
      </c>
      <c r="U31" s="52">
        <f t="shared" si="20"/>
        <v>0</v>
      </c>
    </row>
    <row r="32" spans="1:21" x14ac:dyDescent="0.25">
      <c r="A32" s="53"/>
      <c r="B32" s="47">
        <f>'DAY14'!H32</f>
        <v>0</v>
      </c>
      <c r="C32" s="48">
        <v>0</v>
      </c>
      <c r="D32" s="49">
        <v>0</v>
      </c>
      <c r="E32" s="50">
        <v>0</v>
      </c>
      <c r="F32" s="47">
        <v>0</v>
      </c>
      <c r="G32" s="163">
        <v>0</v>
      </c>
      <c r="H32" s="49">
        <f>+(Table117[[#This Row],[OPENING ]]+Table117[[#This Row],[RECEIPTS]]+Table117[[#This Row],[RETURNS]])-(Table117[[#This Row],[EXCHANGED]]+Table117[[#This Row],[SALES]]+Table117[[#This Row],[ISSUES]])</f>
        <v>0</v>
      </c>
      <c r="I32" s="48"/>
      <c r="J32" s="76">
        <f t="shared" si="14"/>
        <v>0</v>
      </c>
      <c r="K32" s="48">
        <f>+'DAY14'!K50+'DAY15'!C32</f>
        <v>0</v>
      </c>
      <c r="L32" s="49">
        <f>+'DAY14'!L32+'DAY15'!D32</f>
        <v>0</v>
      </c>
      <c r="M32" s="50">
        <f>+'DAY14'!M32+'DAY15'!E32</f>
        <v>0</v>
      </c>
      <c r="N32" s="47">
        <f>+'DAY14'!N32+'DAY15'!F32</f>
        <v>0</v>
      </c>
      <c r="O32" s="163">
        <f>+'DAY14'!O32+'DAY15'!G32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163">
        <f t="shared" si="19"/>
        <v>0</v>
      </c>
      <c r="U32" s="52">
        <f t="shared" si="20"/>
        <v>0</v>
      </c>
    </row>
    <row r="33" spans="1:21" x14ac:dyDescent="0.25">
      <c r="A33" s="53"/>
      <c r="B33" s="47">
        <f>'DAY14'!H33</f>
        <v>0</v>
      </c>
      <c r="C33" s="48">
        <v>0</v>
      </c>
      <c r="D33" s="49">
        <v>0</v>
      </c>
      <c r="E33" s="50">
        <v>0</v>
      </c>
      <c r="F33" s="47">
        <v>0</v>
      </c>
      <c r="G33" s="163">
        <v>0</v>
      </c>
      <c r="H33" s="49">
        <f>+(Table117[[#This Row],[OPENING ]]+Table117[[#This Row],[RECEIPTS]]+Table117[[#This Row],[RETURNS]])-(Table117[[#This Row],[EXCHANGED]]+Table117[[#This Row],[SALES]]+Table117[[#This Row],[ISSUES]])</f>
        <v>0</v>
      </c>
      <c r="I33" s="48"/>
      <c r="J33" s="76">
        <f t="shared" si="14"/>
        <v>0</v>
      </c>
      <c r="K33" s="48">
        <f>+'DAY14'!K51+'DAY15'!C33</f>
        <v>0</v>
      </c>
      <c r="L33" s="49">
        <f>+'DAY14'!L33+'DAY15'!D33</f>
        <v>0</v>
      </c>
      <c r="M33" s="50">
        <f>+'DAY14'!M33+'DAY15'!E33</f>
        <v>0</v>
      </c>
      <c r="N33" s="47">
        <f>+'DAY14'!N33+'DAY15'!F33</f>
        <v>0</v>
      </c>
      <c r="O33" s="163">
        <f>+'DAY14'!O33+'DAY15'!G33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163">
        <f t="shared" si="19"/>
        <v>0</v>
      </c>
      <c r="U33" s="52">
        <f t="shared" si="20"/>
        <v>0</v>
      </c>
    </row>
    <row r="34" spans="1:21" x14ac:dyDescent="0.25">
      <c r="A34" s="53"/>
      <c r="B34" s="47">
        <f>'DAY14'!H34</f>
        <v>58.1</v>
      </c>
      <c r="C34" s="48">
        <v>0</v>
      </c>
      <c r="D34" s="49">
        <v>0</v>
      </c>
      <c r="E34" s="50">
        <v>0</v>
      </c>
      <c r="F34" s="47">
        <v>0</v>
      </c>
      <c r="G34" s="163">
        <v>0</v>
      </c>
      <c r="H34" s="49">
        <f>+(Table117[[#This Row],[OPENING ]]+Table117[[#This Row],[RECEIPTS]]+Table117[[#This Row],[RETURNS]])-(Table117[[#This Row],[EXCHANGED]]+Table117[[#This Row],[SALES]]+Table117[[#This Row],[ISSUES]])</f>
        <v>58.1</v>
      </c>
      <c r="I34" s="48"/>
      <c r="J34" s="76">
        <f t="shared" si="14"/>
        <v>-58.1</v>
      </c>
      <c r="K34" s="48">
        <f>+'DAY14'!K52+'DAY15'!C34</f>
        <v>0</v>
      </c>
      <c r="L34" s="49">
        <f>+'DAY14'!L34+'DAY15'!D34</f>
        <v>0</v>
      </c>
      <c r="M34" s="50">
        <f>+'DAY14'!M34+'DAY15'!E34</f>
        <v>0</v>
      </c>
      <c r="N34" s="47">
        <f>+'DAY14'!N34+'DAY15'!F34</f>
        <v>0</v>
      </c>
      <c r="O34" s="163">
        <f>+'DAY14'!O34+'DAY15'!G34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163">
        <f t="shared" si="19"/>
        <v>0</v>
      </c>
      <c r="U34" s="52">
        <f t="shared" si="20"/>
        <v>0</v>
      </c>
    </row>
    <row r="35" spans="1:21" x14ac:dyDescent="0.25">
      <c r="A35" s="53"/>
      <c r="B35" s="47">
        <f>'DAY14'!H35</f>
        <v>0</v>
      </c>
      <c r="C35" s="48">
        <v>0</v>
      </c>
      <c r="D35" s="49">
        <v>0</v>
      </c>
      <c r="E35" s="50">
        <v>0</v>
      </c>
      <c r="F35" s="47">
        <v>0</v>
      </c>
      <c r="G35" s="163">
        <v>0</v>
      </c>
      <c r="H35" s="49">
        <f>+(Table117[[#This Row],[OPENING ]]+Table117[[#This Row],[RECEIPTS]]+Table117[[#This Row],[RETURNS]])-(Table117[[#This Row],[EXCHANGED]]+Table117[[#This Row],[SALES]]+Table117[[#This Row],[ISSUES]])</f>
        <v>0</v>
      </c>
      <c r="I35" s="48"/>
      <c r="J35" s="76">
        <f t="shared" si="14"/>
        <v>0</v>
      </c>
      <c r="K35" s="48">
        <f>+'DAY14'!K53+'DAY15'!C35</f>
        <v>0</v>
      </c>
      <c r="L35" s="49">
        <f>+'DAY14'!L35+'DAY15'!D35</f>
        <v>0</v>
      </c>
      <c r="M35" s="50">
        <f>+'DAY14'!M35+'DAY15'!E35</f>
        <v>0</v>
      </c>
      <c r="N35" s="47">
        <f>+'DAY14'!N35+'DAY15'!F35</f>
        <v>0</v>
      </c>
      <c r="O35" s="163">
        <f>+'DAY14'!O35+'DAY15'!G35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163">
        <f t="shared" si="19"/>
        <v>0</v>
      </c>
      <c r="U35" s="52">
        <f t="shared" si="20"/>
        <v>0</v>
      </c>
    </row>
    <row r="36" spans="1:21" x14ac:dyDescent="0.25">
      <c r="A36" s="53"/>
      <c r="B36" s="47">
        <f>'DAY14'!H36</f>
        <v>31.35</v>
      </c>
      <c r="C36" s="48">
        <v>0</v>
      </c>
      <c r="D36" s="49">
        <v>0</v>
      </c>
      <c r="E36" s="50">
        <v>0</v>
      </c>
      <c r="F36" s="47">
        <v>0</v>
      </c>
      <c r="G36" s="163">
        <v>0</v>
      </c>
      <c r="H36" s="49">
        <f>+(Table117[[#This Row],[OPENING ]]+Table117[[#This Row],[RECEIPTS]]+Table117[[#This Row],[RETURNS]])-(Table117[[#This Row],[EXCHANGED]]+Table117[[#This Row],[SALES]]+Table117[[#This Row],[ISSUES]])</f>
        <v>31.35</v>
      </c>
      <c r="I36" s="48"/>
      <c r="J36" s="76">
        <f t="shared" si="14"/>
        <v>-31.35</v>
      </c>
      <c r="K36" s="48">
        <f>+'DAY14'!K54+'DAY15'!C36</f>
        <v>0</v>
      </c>
      <c r="L36" s="49">
        <f>+'DAY14'!L36+'DAY15'!D36</f>
        <v>0</v>
      </c>
      <c r="M36" s="50">
        <f>+'DAY14'!M36+'DAY15'!E36</f>
        <v>0</v>
      </c>
      <c r="N36" s="47">
        <f>+'DAY14'!N36+'DAY15'!F36</f>
        <v>0</v>
      </c>
      <c r="O36" s="163">
        <f>+'DAY14'!O36+'DAY15'!G36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163">
        <f t="shared" si="19"/>
        <v>0</v>
      </c>
      <c r="U36" s="52">
        <f t="shared" si="20"/>
        <v>0</v>
      </c>
    </row>
    <row r="37" spans="1:21" ht="15.75" thickBot="1" x14ac:dyDescent="0.3">
      <c r="A37" s="53"/>
      <c r="B37" s="47">
        <f>'DAY14'!H37</f>
        <v>0</v>
      </c>
      <c r="C37" s="48">
        <v>0</v>
      </c>
      <c r="D37" s="49">
        <v>0</v>
      </c>
      <c r="E37" s="50">
        <v>0</v>
      </c>
      <c r="F37" s="47">
        <v>0</v>
      </c>
      <c r="G37" s="163">
        <v>0</v>
      </c>
      <c r="H37" s="49">
        <f>+(Table117[[#This Row],[OPENING ]]+Table117[[#This Row],[RECEIPTS]]+Table117[[#This Row],[RETURNS]])-(Table117[[#This Row],[EXCHANGED]]+Table117[[#This Row],[SALES]]+Table117[[#This Row],[ISSUES]])</f>
        <v>0</v>
      </c>
      <c r="I37" s="48"/>
      <c r="J37" s="76">
        <f t="shared" si="14"/>
        <v>0</v>
      </c>
      <c r="K37" s="48">
        <f>+'DAY14'!K55+'DAY15'!C37</f>
        <v>0</v>
      </c>
      <c r="L37" s="49">
        <f>+'DAY14'!L37+'DAY15'!D37</f>
        <v>0</v>
      </c>
      <c r="M37" s="50">
        <f>+'DAY14'!M37+'DAY15'!E37</f>
        <v>0</v>
      </c>
      <c r="N37" s="47">
        <f>+'DAY14'!N37+'DAY15'!F37</f>
        <v>0</v>
      </c>
      <c r="O37" s="163">
        <f>+'DAY14'!O37+'DAY15'!G37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163">
        <f t="shared" si="19"/>
        <v>0</v>
      </c>
      <c r="U37" s="52">
        <f t="shared" si="20"/>
        <v>0</v>
      </c>
    </row>
    <row r="38" spans="1:21" ht="17.25" thickBot="1" x14ac:dyDescent="0.35">
      <c r="A38" s="85" t="s">
        <v>29</v>
      </c>
      <c r="B38" s="86">
        <f>SUM(B5:B37)</f>
        <v>1512.2499999999998</v>
      </c>
      <c r="C38" s="87">
        <f t="shared" ref="C38:U38" si="21">SUM(C5:C37)</f>
        <v>0</v>
      </c>
      <c r="D38" s="88">
        <f t="shared" si="21"/>
        <v>0</v>
      </c>
      <c r="E38" s="89">
        <f t="shared" si="21"/>
        <v>0</v>
      </c>
      <c r="F38" s="86">
        <f t="shared" si="21"/>
        <v>0</v>
      </c>
      <c r="G38" s="164">
        <f t="shared" si="21"/>
        <v>0</v>
      </c>
      <c r="H38" s="88">
        <f t="shared" si="21"/>
        <v>1512.2499999999998</v>
      </c>
      <c r="I38" s="87">
        <f t="shared" si="21"/>
        <v>0</v>
      </c>
      <c r="J38" s="86">
        <f t="shared" si="21"/>
        <v>-1512.2499999999998</v>
      </c>
      <c r="K38" s="87">
        <f t="shared" si="21"/>
        <v>5174.5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164">
        <f t="shared" si="21"/>
        <v>63.8</v>
      </c>
      <c r="P38" s="87">
        <f t="shared" si="21"/>
        <v>344.9666666666667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164">
        <f t="shared" si="21"/>
        <v>4.253333333333333</v>
      </c>
      <c r="U38" s="89">
        <f t="shared" si="21"/>
        <v>68.000342513368096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165"/>
      <c r="H39" s="81"/>
      <c r="I39" s="80"/>
      <c r="J39" s="83"/>
      <c r="K39" s="80"/>
      <c r="L39" s="81"/>
      <c r="M39" s="82"/>
      <c r="N39" s="79"/>
      <c r="O39" s="165"/>
      <c r="P39" s="80"/>
      <c r="Q39" s="81"/>
      <c r="R39" s="82"/>
      <c r="S39" s="79"/>
      <c r="T39" s="165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163"/>
      <c r="H40" s="49"/>
      <c r="I40" s="48"/>
      <c r="J40" s="51"/>
      <c r="K40" s="48"/>
      <c r="L40" s="49"/>
      <c r="M40" s="50"/>
      <c r="N40" s="47"/>
      <c r="O40" s="163"/>
      <c r="P40" s="48"/>
      <c r="Q40" s="49"/>
      <c r="R40" s="50"/>
      <c r="S40" s="47"/>
      <c r="T40" s="163"/>
      <c r="U40" s="54"/>
    </row>
    <row r="41" spans="1:21" x14ac:dyDescent="0.25">
      <c r="A41" s="154" t="s">
        <v>46</v>
      </c>
      <c r="B41" s="47">
        <f>'DAY14'!H41</f>
        <v>452.6</v>
      </c>
      <c r="C41" s="48">
        <v>0</v>
      </c>
      <c r="D41" s="49">
        <v>0</v>
      </c>
      <c r="E41" s="50">
        <v>0</v>
      </c>
      <c r="F41" s="47">
        <v>0</v>
      </c>
      <c r="G41" s="163">
        <v>0</v>
      </c>
      <c r="H41" s="49">
        <f>+(Table117[[#This Row],[OPENING ]]+Table117[[#This Row],[RECEIPTS]]+Table117[[#This Row],[RETURNS]])-(Table117[[#This Row],[EXCHANGED]]+Table117[[#This Row],[SALES]]+Table117[[#This Row],[ISSUES]])</f>
        <v>452.6</v>
      </c>
      <c r="I41" s="48"/>
      <c r="J41" s="51">
        <f t="shared" si="0"/>
        <v>-452.6</v>
      </c>
      <c r="K41" s="48">
        <f>+'DAY14'!K41+'DAY15'!C41</f>
        <v>0</v>
      </c>
      <c r="L41" s="49">
        <f>+'DAY14'!L41+'DAY15'!D41</f>
        <v>0</v>
      </c>
      <c r="M41" s="50">
        <f>+'DAY14'!M41+'DAY15'!E41</f>
        <v>0</v>
      </c>
      <c r="N41" s="47">
        <f>+'DAY14'!N41+'DAY15'!F41</f>
        <v>0</v>
      </c>
      <c r="O41" s="163">
        <f>+'DAY14'!O41+'DAY15'!G41</f>
        <v>0</v>
      </c>
      <c r="P41" s="48">
        <f>+K41/15</f>
        <v>0</v>
      </c>
      <c r="Q41" s="49">
        <f>+L41/15</f>
        <v>0</v>
      </c>
      <c r="R41" s="50">
        <f>+M41/15</f>
        <v>0</v>
      </c>
      <c r="S41" s="47">
        <f>+N41/15</f>
        <v>0</v>
      </c>
      <c r="T41" s="163">
        <f>+O41/15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'DAY14'!H42</f>
        <v>555.6</v>
      </c>
      <c r="C42" s="48">
        <v>0</v>
      </c>
      <c r="D42" s="49">
        <v>0</v>
      </c>
      <c r="E42" s="50">
        <v>0</v>
      </c>
      <c r="F42" s="47">
        <v>0</v>
      </c>
      <c r="G42" s="163">
        <v>0</v>
      </c>
      <c r="H42" s="49">
        <f>+(Table117[[#This Row],[OPENING ]]+Table117[[#This Row],[RECEIPTS]]+Table117[[#This Row],[RETURNS]])-(Table117[[#This Row],[EXCHANGED]]+Table117[[#This Row],[SALES]]+Table117[[#This Row],[ISSUES]])</f>
        <v>555.6</v>
      </c>
      <c r="I42" s="48"/>
      <c r="J42" s="51">
        <f t="shared" si="0"/>
        <v>-555.6</v>
      </c>
      <c r="K42" s="48">
        <f>+'DAY14'!K42+'DAY15'!C42</f>
        <v>0</v>
      </c>
      <c r="L42" s="49">
        <f>+'DAY14'!L42+'DAY15'!D42</f>
        <v>0</v>
      </c>
      <c r="M42" s="50">
        <f>+'DAY14'!M42+'DAY15'!E42</f>
        <v>0</v>
      </c>
      <c r="N42" s="47">
        <f>+'DAY14'!N42+'DAY15'!F42</f>
        <v>0</v>
      </c>
      <c r="O42" s="163">
        <f>+'DAY14'!O42+'DAY15'!G42</f>
        <v>0</v>
      </c>
      <c r="P42" s="48">
        <f t="shared" ref="P42:P57" si="22">+K42/15</f>
        <v>0</v>
      </c>
      <c r="Q42" s="49">
        <f t="shared" ref="Q42:Q57" si="23">+L42/15</f>
        <v>0</v>
      </c>
      <c r="R42" s="50">
        <f t="shared" ref="R42:R57" si="24">+M42/15</f>
        <v>0</v>
      </c>
      <c r="S42" s="47">
        <f t="shared" ref="S42:S57" si="25">+N42/15</f>
        <v>0</v>
      </c>
      <c r="T42" s="163">
        <f t="shared" ref="T42:T57" si="26">+O42/15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'DAY14'!H43</f>
        <v>0</v>
      </c>
      <c r="C43" s="48">
        <v>0</v>
      </c>
      <c r="D43" s="49">
        <v>0</v>
      </c>
      <c r="E43" s="50">
        <v>0</v>
      </c>
      <c r="F43" s="47">
        <v>0</v>
      </c>
      <c r="G43" s="163">
        <v>0</v>
      </c>
      <c r="H43" s="49">
        <f>+(Table117[[#This Row],[OPENING ]]+Table117[[#This Row],[RECEIPTS]]+Table117[[#This Row],[RETURNS]])-(Table117[[#This Row],[EXCHANGED]]+Table117[[#This Row],[SALES]]+Table117[[#This Row],[ISSUES]])</f>
        <v>0</v>
      </c>
      <c r="I43" s="48"/>
      <c r="J43" s="51">
        <f t="shared" si="0"/>
        <v>0</v>
      </c>
      <c r="K43" s="48">
        <f>+'DAY14'!K43+'DAY15'!C43</f>
        <v>0</v>
      </c>
      <c r="L43" s="49">
        <f>+'DAY14'!L43+'DAY15'!D43</f>
        <v>0</v>
      </c>
      <c r="M43" s="50">
        <f>+'DAY14'!M43+'DAY15'!E43</f>
        <v>0</v>
      </c>
      <c r="N43" s="47">
        <f>+'DAY14'!N43+'DAY15'!F43</f>
        <v>0</v>
      </c>
      <c r="O43" s="163">
        <f>+'DAY14'!O43+'DAY15'!G43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163">
        <f t="shared" si="26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'DAY14'!H44</f>
        <v>0</v>
      </c>
      <c r="C44" s="48">
        <v>0</v>
      </c>
      <c r="D44" s="49">
        <v>0</v>
      </c>
      <c r="E44" s="50">
        <v>0</v>
      </c>
      <c r="F44" s="47">
        <v>0</v>
      </c>
      <c r="G44" s="163">
        <v>0</v>
      </c>
      <c r="H44" s="49">
        <f>+(Table117[[#This Row],[OPENING ]]+Table117[[#This Row],[RECEIPTS]]+Table117[[#This Row],[RETURNS]])-(Table117[[#This Row],[EXCHANGED]]+Table117[[#This Row],[SALES]]+Table117[[#This Row],[ISSUES]])</f>
        <v>0</v>
      </c>
      <c r="I44" s="48"/>
      <c r="J44" s="51">
        <f t="shared" si="0"/>
        <v>0</v>
      </c>
      <c r="K44" s="48">
        <f>+'DAY14'!K44+'DAY15'!C44</f>
        <v>0</v>
      </c>
      <c r="L44" s="49">
        <f>+'DAY14'!L44+'DAY15'!D44</f>
        <v>0</v>
      </c>
      <c r="M44" s="50">
        <f>+'DAY14'!M44+'DAY15'!E44</f>
        <v>0</v>
      </c>
      <c r="N44" s="47">
        <f>+'DAY14'!N44+'DAY15'!F44</f>
        <v>0</v>
      </c>
      <c r="O44" s="163">
        <f>+'DAY14'!O44+'DAY15'!G44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163">
        <f t="shared" si="26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'DAY14'!H45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163">
        <v>0</v>
      </c>
      <c r="H45" s="49">
        <f>+(Table117[[#This Row],[OPENING ]]+Table117[[#This Row],[RECEIPTS]]+Table117[[#This Row],[RETURNS]])-(Table117[[#This Row],[EXCHANGED]]+Table117[[#This Row],[SALES]]+Table117[[#This Row],[ISSUES]])</f>
        <v>320.29999999999995</v>
      </c>
      <c r="I45" s="48"/>
      <c r="J45" s="51">
        <f t="shared" si="0"/>
        <v>-320.29999999999995</v>
      </c>
      <c r="K45" s="48">
        <f>+'DAY14'!K45+'DAY15'!C45</f>
        <v>1034.9000000000001</v>
      </c>
      <c r="L45" s="49">
        <f>+'DAY14'!L45+'DAY15'!D45</f>
        <v>0</v>
      </c>
      <c r="M45" s="50">
        <f>+'DAY14'!M45+'DAY15'!E45</f>
        <v>0</v>
      </c>
      <c r="N45" s="47">
        <f>+'DAY14'!N45+'DAY15'!F45</f>
        <v>0</v>
      </c>
      <c r="O45" s="163">
        <f>+'DAY14'!O45+'DAY15'!G45</f>
        <v>795.90000000000009</v>
      </c>
      <c r="P45" s="48">
        <f t="shared" si="22"/>
        <v>68.993333333333339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163">
        <f t="shared" si="26"/>
        <v>53.060000000000009</v>
      </c>
      <c r="U45" s="54">
        <f t="shared" si="1"/>
        <v>2.6242626174350003</v>
      </c>
    </row>
    <row r="46" spans="1:21" x14ac:dyDescent="0.25">
      <c r="A46" s="154" t="s">
        <v>111</v>
      </c>
      <c r="B46" s="47">
        <f>'DAY14'!H46</f>
        <v>122.2</v>
      </c>
      <c r="C46" s="48">
        <v>0</v>
      </c>
      <c r="D46" s="49">
        <v>0</v>
      </c>
      <c r="E46" s="50">
        <v>0</v>
      </c>
      <c r="F46" s="47">
        <v>0</v>
      </c>
      <c r="G46" s="163">
        <v>0</v>
      </c>
      <c r="H46" s="49">
        <f>+(Table117[[#This Row],[OPENING ]]+Table117[[#This Row],[RECEIPTS]]+Table117[[#This Row],[RETURNS]])-(Table117[[#This Row],[EXCHANGED]]+Table117[[#This Row],[SALES]]+Table117[[#This Row],[ISSUES]])</f>
        <v>122.2</v>
      </c>
      <c r="I46" s="48"/>
      <c r="J46" s="51">
        <f t="shared" si="0"/>
        <v>-122.2</v>
      </c>
      <c r="K46" s="48">
        <f>+'DAY14'!K46+'DAY15'!C46</f>
        <v>0</v>
      </c>
      <c r="L46" s="49">
        <f>+'DAY14'!L46+'DAY15'!D46</f>
        <v>0</v>
      </c>
      <c r="M46" s="50">
        <f>+'DAY14'!M46+'DAY15'!E46</f>
        <v>0</v>
      </c>
      <c r="N46" s="47">
        <f>+'DAY14'!N46+'DAY15'!F46</f>
        <v>0</v>
      </c>
      <c r="O46" s="163">
        <f>+'DAY14'!O46+'DAY15'!G46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163">
        <f t="shared" si="26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'DAY14'!H47</f>
        <v>0</v>
      </c>
      <c r="C47" s="48">
        <v>0</v>
      </c>
      <c r="D47" s="49">
        <v>0</v>
      </c>
      <c r="E47" s="50">
        <v>0</v>
      </c>
      <c r="F47" s="47">
        <v>0</v>
      </c>
      <c r="G47" s="163">
        <v>0</v>
      </c>
      <c r="H47" s="49">
        <f>+(Table117[[#This Row],[OPENING ]]+Table117[[#This Row],[RECEIPTS]]+Table117[[#This Row],[RETURNS]])-(Table117[[#This Row],[EXCHANGED]]+Table117[[#This Row],[SALES]]+Table117[[#This Row],[ISSUES]])</f>
        <v>0</v>
      </c>
      <c r="I47" s="48"/>
      <c r="J47" s="51">
        <f t="shared" si="0"/>
        <v>0</v>
      </c>
      <c r="K47" s="48">
        <f>+'DAY14'!K47+'DAY15'!C47</f>
        <v>0</v>
      </c>
      <c r="L47" s="49">
        <f>+'DAY14'!L47+'DAY15'!D47</f>
        <v>0</v>
      </c>
      <c r="M47" s="50">
        <f>+'DAY14'!M47+'DAY15'!E47</f>
        <v>0</v>
      </c>
      <c r="N47" s="47">
        <f>+'DAY14'!N47+'DAY15'!F47</f>
        <v>0</v>
      </c>
      <c r="O47" s="163">
        <f>+'DAY14'!O47+'DAY15'!G47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163">
        <f t="shared" si="26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'DAY14'!H48</f>
        <v>7</v>
      </c>
      <c r="C48" s="48">
        <v>0</v>
      </c>
      <c r="D48" s="49">
        <v>0</v>
      </c>
      <c r="E48" s="50">
        <v>0</v>
      </c>
      <c r="F48" s="47">
        <v>0</v>
      </c>
      <c r="G48" s="163">
        <v>0</v>
      </c>
      <c r="H48" s="49">
        <f>+(Table117[[#This Row],[OPENING ]]+Table117[[#This Row],[RECEIPTS]]+Table117[[#This Row],[RETURNS]])-(Table117[[#This Row],[EXCHANGED]]+Table117[[#This Row],[SALES]]+Table117[[#This Row],[ISSUES]])</f>
        <v>7</v>
      </c>
      <c r="I48" s="48"/>
      <c r="J48" s="51">
        <f t="shared" si="0"/>
        <v>-7</v>
      </c>
      <c r="K48" s="48">
        <f>+'DAY14'!K48+'DAY15'!C48</f>
        <v>0</v>
      </c>
      <c r="L48" s="49">
        <f>+'DAY14'!L48+'DAY15'!D48</f>
        <v>0</v>
      </c>
      <c r="M48" s="50">
        <f>+'DAY14'!M48+'DAY15'!E48</f>
        <v>0</v>
      </c>
      <c r="N48" s="47">
        <f>+'DAY14'!N48+'DAY15'!F48</f>
        <v>0</v>
      </c>
      <c r="O48" s="163">
        <f>+'DAY14'!O48+'DAY15'!G48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163">
        <f t="shared" si="26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'DAY14'!H49</f>
        <v>17.3</v>
      </c>
      <c r="C49" s="48">
        <v>0</v>
      </c>
      <c r="D49" s="49">
        <v>0</v>
      </c>
      <c r="E49" s="50">
        <v>0</v>
      </c>
      <c r="F49" s="47">
        <v>0</v>
      </c>
      <c r="G49" s="163">
        <v>0</v>
      </c>
      <c r="H49" s="49">
        <f>+(Table117[[#This Row],[OPENING ]]+Table117[[#This Row],[RECEIPTS]]+Table117[[#This Row],[RETURNS]])-(Table117[[#This Row],[EXCHANGED]]+Table117[[#This Row],[SALES]]+Table117[[#This Row],[ISSUES]])</f>
        <v>17.3</v>
      </c>
      <c r="I49" s="48"/>
      <c r="J49" s="51">
        <f t="shared" si="0"/>
        <v>-17.3</v>
      </c>
      <c r="K49" s="48">
        <f>+'DAY14'!K49+'DAY15'!C49</f>
        <v>0</v>
      </c>
      <c r="L49" s="49">
        <f>+'DAY14'!L49+'DAY15'!D49</f>
        <v>0</v>
      </c>
      <c r="M49" s="50">
        <f>+'DAY14'!M49+'DAY15'!E49</f>
        <v>0</v>
      </c>
      <c r="N49" s="47">
        <f>+'DAY14'!N49+'DAY15'!F49</f>
        <v>0</v>
      </c>
      <c r="O49" s="163">
        <f>+'DAY14'!O49+'DAY15'!G49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163">
        <f t="shared" si="26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'DAY14'!H50</f>
        <v>400.5</v>
      </c>
      <c r="C50" s="48">
        <v>0</v>
      </c>
      <c r="D50" s="49">
        <v>0</v>
      </c>
      <c r="E50" s="50">
        <v>0</v>
      </c>
      <c r="F50" s="47">
        <v>0</v>
      </c>
      <c r="G50" s="163">
        <v>0</v>
      </c>
      <c r="H50" s="49">
        <f>+(Table117[[#This Row],[OPENING ]]+Table117[[#This Row],[RECEIPTS]]+Table117[[#This Row],[RETURNS]])-(Table117[[#This Row],[EXCHANGED]]+Table117[[#This Row],[SALES]]+Table117[[#This Row],[ISSUES]])</f>
        <v>400.5</v>
      </c>
      <c r="I50" s="48"/>
      <c r="J50" s="51">
        <f t="shared" si="0"/>
        <v>-400.5</v>
      </c>
      <c r="K50" s="48">
        <f>+'DAY14'!K50+'DAY15'!C50</f>
        <v>0</v>
      </c>
      <c r="L50" s="49">
        <f>+'DAY14'!L50+'DAY15'!D50</f>
        <v>0</v>
      </c>
      <c r="M50" s="50">
        <f>+'DAY14'!M50+'DAY15'!E50</f>
        <v>0</v>
      </c>
      <c r="N50" s="47">
        <f>+'DAY14'!N50+'DAY15'!F50</f>
        <v>0</v>
      </c>
      <c r="O50" s="163">
        <f>+'DAY14'!O50+'DAY15'!G50</f>
        <v>140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163">
        <f t="shared" si="26"/>
        <v>9.3333333333333339</v>
      </c>
      <c r="U50" s="54">
        <f t="shared" si="1"/>
        <v>42.910714285714285</v>
      </c>
    </row>
    <row r="51" spans="1:21" x14ac:dyDescent="0.25">
      <c r="A51" s="154" t="s">
        <v>79</v>
      </c>
      <c r="B51" s="47">
        <f>'DAY14'!H51</f>
        <v>0</v>
      </c>
      <c r="C51" s="48">
        <v>0</v>
      </c>
      <c r="D51" s="49">
        <v>0</v>
      </c>
      <c r="E51" s="50">
        <v>0</v>
      </c>
      <c r="F51" s="47">
        <v>0</v>
      </c>
      <c r="G51" s="163">
        <v>0</v>
      </c>
      <c r="H51" s="49">
        <f>+(Table117[[#This Row],[OPENING ]]+Table117[[#This Row],[RECEIPTS]]+Table117[[#This Row],[RETURNS]])-(Table117[[#This Row],[EXCHANGED]]+Table117[[#This Row],[SALES]]+Table117[[#This Row],[ISSUES]])</f>
        <v>0</v>
      </c>
      <c r="I51" s="48"/>
      <c r="J51" s="51">
        <f t="shared" si="0"/>
        <v>0</v>
      </c>
      <c r="K51" s="48">
        <f>+'DAY14'!K51+'DAY15'!C51</f>
        <v>0</v>
      </c>
      <c r="L51" s="49">
        <f>+'DAY14'!L51+'DAY15'!D51</f>
        <v>0</v>
      </c>
      <c r="M51" s="50">
        <f>+'DAY14'!M51+'DAY15'!E51</f>
        <v>0</v>
      </c>
      <c r="N51" s="47">
        <f>+'DAY14'!N51+'DAY15'!F51</f>
        <v>0</v>
      </c>
      <c r="O51" s="163">
        <f>+'DAY14'!O51+'DAY15'!G51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163">
        <f t="shared" si="26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'DAY14'!H52</f>
        <v>0</v>
      </c>
      <c r="C52" s="48">
        <v>0</v>
      </c>
      <c r="D52" s="49">
        <v>0</v>
      </c>
      <c r="E52" s="50">
        <v>0</v>
      </c>
      <c r="F52" s="47">
        <v>0</v>
      </c>
      <c r="G52" s="163">
        <v>0</v>
      </c>
      <c r="H52" s="49">
        <f>+(Table117[[#This Row],[OPENING ]]+Table117[[#This Row],[RECEIPTS]]+Table117[[#This Row],[RETURNS]])-(Table117[[#This Row],[EXCHANGED]]+Table117[[#This Row],[SALES]]+Table117[[#This Row],[ISSUES]])</f>
        <v>0</v>
      </c>
      <c r="I52" s="48"/>
      <c r="J52" s="51">
        <f t="shared" si="0"/>
        <v>0</v>
      </c>
      <c r="K52" s="48">
        <f>+'DAY14'!K52+'DAY15'!C52</f>
        <v>0</v>
      </c>
      <c r="L52" s="49">
        <f>+'DAY14'!L52+'DAY15'!D52</f>
        <v>0</v>
      </c>
      <c r="M52" s="50">
        <f>+'DAY14'!M52+'DAY15'!E52</f>
        <v>0</v>
      </c>
      <c r="N52" s="47">
        <f>+'DAY14'!N52+'DAY15'!F52</f>
        <v>0</v>
      </c>
      <c r="O52" s="163">
        <f>+'DAY14'!O52+'DAY15'!G52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163">
        <f t="shared" si="26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'DAY14'!H53</f>
        <v>0</v>
      </c>
      <c r="C53" s="48">
        <v>0</v>
      </c>
      <c r="D53" s="49">
        <v>0</v>
      </c>
      <c r="E53" s="50">
        <v>0</v>
      </c>
      <c r="F53" s="47">
        <v>0</v>
      </c>
      <c r="G53" s="163">
        <v>0</v>
      </c>
      <c r="H53" s="49">
        <f>+(Table117[[#This Row],[OPENING ]]+Table117[[#This Row],[RECEIPTS]]+Table117[[#This Row],[RETURNS]])-(Table117[[#This Row],[EXCHANGED]]+Table117[[#This Row],[SALES]]+Table117[[#This Row],[ISSUES]])</f>
        <v>0</v>
      </c>
      <c r="I53" s="48"/>
      <c r="J53" s="51">
        <f>+I53-H53</f>
        <v>0</v>
      </c>
      <c r="K53" s="48">
        <f>+'DAY14'!K53+'DAY15'!C53</f>
        <v>0</v>
      </c>
      <c r="L53" s="49">
        <f>+'DAY14'!L53+'DAY15'!D53</f>
        <v>0</v>
      </c>
      <c r="M53" s="50">
        <f>+'DAY14'!M53+'DAY15'!E53</f>
        <v>0</v>
      </c>
      <c r="N53" s="47">
        <f>+'DAY14'!N53+'DAY15'!F53</f>
        <v>0</v>
      </c>
      <c r="O53" s="163">
        <f>+'DAY14'!O53+'DAY15'!G53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163">
        <f t="shared" si="26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'DAY14'!H54</f>
        <v>0</v>
      </c>
      <c r="C54" s="48">
        <v>0</v>
      </c>
      <c r="D54" s="49">
        <v>0</v>
      </c>
      <c r="E54" s="50">
        <v>0</v>
      </c>
      <c r="F54" s="47">
        <v>0</v>
      </c>
      <c r="G54" s="163">
        <v>0</v>
      </c>
      <c r="H54" s="49">
        <f>+(Table117[[#This Row],[OPENING ]]+Table117[[#This Row],[RECEIPTS]]+Table117[[#This Row],[RETURNS]])-(Table117[[#This Row],[EXCHANGED]]+Table117[[#This Row],[SALES]]+Table117[[#This Row],[ISSUES]])</f>
        <v>0</v>
      </c>
      <c r="I54" s="48"/>
      <c r="J54" s="51">
        <f>+I54-H54</f>
        <v>0</v>
      </c>
      <c r="K54" s="48">
        <f>+'DAY14'!K54+'DAY15'!C54</f>
        <v>0</v>
      </c>
      <c r="L54" s="49">
        <f>+'DAY14'!L54+'DAY15'!D54</f>
        <v>0</v>
      </c>
      <c r="M54" s="50">
        <f>+'DAY14'!M54+'DAY15'!E54</f>
        <v>0</v>
      </c>
      <c r="N54" s="47">
        <f>+'DAY14'!N54+'DAY15'!F54</f>
        <v>0</v>
      </c>
      <c r="O54" s="163">
        <f>+'DAY14'!O54+'DAY15'!G54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163">
        <f t="shared" si="26"/>
        <v>0</v>
      </c>
      <c r="U54" s="54">
        <f t="shared" si="1"/>
        <v>0</v>
      </c>
    </row>
    <row r="55" spans="1:21" x14ac:dyDescent="0.25">
      <c r="A55" s="154" t="s">
        <v>81</v>
      </c>
      <c r="B55" s="47">
        <f>'DAY14'!H55</f>
        <v>676.3</v>
      </c>
      <c r="C55" s="48">
        <v>0</v>
      </c>
      <c r="D55" s="49">
        <v>0</v>
      </c>
      <c r="E55" s="50">
        <v>0</v>
      </c>
      <c r="F55" s="47">
        <v>0</v>
      </c>
      <c r="G55" s="163">
        <v>0</v>
      </c>
      <c r="H55" s="49">
        <f>+(Table117[[#This Row],[OPENING ]]+Table117[[#This Row],[RECEIPTS]]+Table117[[#This Row],[RETURNS]])-(Table117[[#This Row],[EXCHANGED]]+Table117[[#This Row],[SALES]]+Table117[[#This Row],[ISSUES]])</f>
        <v>676.3</v>
      </c>
      <c r="I55" s="48"/>
      <c r="J55" s="51">
        <f>+I55-H55</f>
        <v>-676.3</v>
      </c>
      <c r="K55" s="48">
        <f>+'DAY14'!K55+'DAY15'!C55</f>
        <v>0</v>
      </c>
      <c r="L55" s="49">
        <f>+'DAY14'!L55+'DAY15'!D55</f>
        <v>0</v>
      </c>
      <c r="M55" s="50">
        <f>+'DAY14'!M55+'DAY15'!E55</f>
        <v>0</v>
      </c>
      <c r="N55" s="47">
        <f>+'DAY14'!N55+'DAY15'!F55</f>
        <v>0</v>
      </c>
      <c r="O55" s="163">
        <f>+'DAY14'!O55+'DAY15'!G55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163">
        <f t="shared" si="26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'DAY14'!H56</f>
        <v>0</v>
      </c>
      <c r="C56" s="48">
        <v>0</v>
      </c>
      <c r="D56" s="49">
        <v>0</v>
      </c>
      <c r="E56" s="50">
        <v>0</v>
      </c>
      <c r="F56" s="47">
        <v>0</v>
      </c>
      <c r="G56" s="163">
        <v>0</v>
      </c>
      <c r="H56" s="49">
        <f>+(Table117[[#This Row],[OPENING ]]+Table117[[#This Row],[RECEIPTS]]+Table117[[#This Row],[RETURNS]])-(Table117[[#This Row],[EXCHANGED]]+Table117[[#This Row],[SALES]]+Table117[[#This Row],[ISSUES]])</f>
        <v>0</v>
      </c>
      <c r="I56" s="48"/>
      <c r="J56" s="51">
        <f>+I56-H56</f>
        <v>0</v>
      </c>
      <c r="K56" s="48">
        <f>+'DAY14'!K56+'DAY15'!C56</f>
        <v>0</v>
      </c>
      <c r="L56" s="49">
        <f>+'DAY14'!L56+'DAY15'!D56</f>
        <v>0</v>
      </c>
      <c r="M56" s="50">
        <f>+'DAY14'!M56+'DAY15'!E56</f>
        <v>0</v>
      </c>
      <c r="N56" s="47">
        <f>+'DAY14'!N56+'DAY15'!F56</f>
        <v>0</v>
      </c>
      <c r="O56" s="163">
        <f>+'DAY14'!O56+'DAY15'!G56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163">
        <f t="shared" si="26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'DAY14'!H57</f>
        <v>0</v>
      </c>
      <c r="C57" s="48">
        <v>0</v>
      </c>
      <c r="D57" s="49">
        <v>0</v>
      </c>
      <c r="E57" s="50">
        <v>0</v>
      </c>
      <c r="F57" s="47">
        <v>0</v>
      </c>
      <c r="G57" s="163">
        <v>0</v>
      </c>
      <c r="H57" s="49">
        <f>+(Table117[[#This Row],[OPENING ]]+Table117[[#This Row],[RECEIPTS]]+Table117[[#This Row],[RETURNS]])-(Table117[[#This Row],[EXCHANGED]]+Table117[[#This Row],[SALES]]+Table117[[#This Row],[ISSUES]])</f>
        <v>0</v>
      </c>
      <c r="I57" s="73"/>
      <c r="J57" s="76">
        <f t="shared" si="0"/>
        <v>0</v>
      </c>
      <c r="K57" s="48">
        <f>+'DAY14'!K57+'DAY15'!C57</f>
        <v>0</v>
      </c>
      <c r="L57" s="49">
        <f>+'DAY14'!L57+'DAY15'!D57</f>
        <v>0</v>
      </c>
      <c r="M57" s="50">
        <f>+'DAY14'!M57+'DAY15'!E57</f>
        <v>0</v>
      </c>
      <c r="N57" s="47">
        <f>+'DAY14'!N57+'DAY15'!F57</f>
        <v>0</v>
      </c>
      <c r="O57" s="163">
        <f>+'DAY14'!O57+'DAY15'!G57</f>
        <v>0</v>
      </c>
      <c r="P57" s="48">
        <f t="shared" si="22"/>
        <v>0</v>
      </c>
      <c r="Q57" s="49">
        <f t="shared" si="23"/>
        <v>0</v>
      </c>
      <c r="R57" s="50">
        <f t="shared" si="24"/>
        <v>0</v>
      </c>
      <c r="S57" s="47">
        <f t="shared" si="25"/>
        <v>0</v>
      </c>
      <c r="T57" s="163">
        <f t="shared" si="26"/>
        <v>0</v>
      </c>
      <c r="U57" s="92">
        <f t="shared" si="1"/>
        <v>0</v>
      </c>
    </row>
    <row r="58" spans="1:21" x14ac:dyDescent="0.25">
      <c r="A58" s="154" t="s">
        <v>50</v>
      </c>
      <c r="B58" s="47">
        <f>'DAY14'!H58</f>
        <v>0</v>
      </c>
      <c r="C58" s="48">
        <v>0</v>
      </c>
      <c r="D58" s="49">
        <v>0</v>
      </c>
      <c r="E58" s="50">
        <v>0</v>
      </c>
      <c r="F58" s="47">
        <v>0</v>
      </c>
      <c r="G58" s="163">
        <v>0</v>
      </c>
      <c r="H58" s="49">
        <f>+(Table117[[#This Row],[OPENING ]]+Table117[[#This Row],[RECEIPTS]]+Table117[[#This Row],[RETURNS]])-(Table117[[#This Row],[EXCHANGED]]+Table117[[#This Row],[SALES]]+Table117[[#This Row],[ISSUES]])</f>
        <v>0</v>
      </c>
      <c r="I58" s="73"/>
      <c r="J58" s="76">
        <f t="shared" ref="J58:J72" si="27">+I58-H58</f>
        <v>0</v>
      </c>
      <c r="K58" s="48">
        <f>+'DAY14'!K58+'DAY15'!C58</f>
        <v>2052.5</v>
      </c>
      <c r="L58" s="49">
        <f>+'DAY14'!L58+'DAY15'!D58</f>
        <v>0</v>
      </c>
      <c r="M58" s="50">
        <f>+'DAY14'!M58+'DAY15'!E58</f>
        <v>0</v>
      </c>
      <c r="N58" s="47">
        <f>+'DAY14'!N58+'DAY15'!F58</f>
        <v>0</v>
      </c>
      <c r="O58" s="163">
        <f>+'DAY14'!O58+'DAY15'!G58</f>
        <v>237.7</v>
      </c>
      <c r="P58" s="48">
        <f t="shared" ref="P58:P72" si="28">+K58/15</f>
        <v>136.83333333333334</v>
      </c>
      <c r="Q58" s="49">
        <f t="shared" ref="Q58:Q72" si="29">+L58/15</f>
        <v>0</v>
      </c>
      <c r="R58" s="50">
        <f t="shared" ref="R58:R72" si="30">+M58/15</f>
        <v>0</v>
      </c>
      <c r="S58" s="47">
        <f t="shared" ref="S58:S72" si="31">+N58/15</f>
        <v>0</v>
      </c>
      <c r="T58" s="163">
        <f t="shared" ref="T58:T72" si="32">+O58/15</f>
        <v>15.846666666666666</v>
      </c>
      <c r="U58" s="92">
        <f t="shared" ref="U58:U72" si="33">IFERROR(+H58/(P58+Q58+R58+S58+T58),0)</f>
        <v>0</v>
      </c>
    </row>
    <row r="59" spans="1:21" x14ac:dyDescent="0.25">
      <c r="A59" s="154" t="s">
        <v>51</v>
      </c>
      <c r="B59" s="47">
        <f>'DAY14'!H59</f>
        <v>0</v>
      </c>
      <c r="C59" s="48">
        <v>0</v>
      </c>
      <c r="D59" s="49">
        <v>0</v>
      </c>
      <c r="E59" s="50">
        <v>0</v>
      </c>
      <c r="F59" s="47">
        <v>0</v>
      </c>
      <c r="G59" s="163">
        <v>0</v>
      </c>
      <c r="H59" s="49">
        <f>+(Table117[[#This Row],[OPENING ]]+Table117[[#This Row],[RECEIPTS]]+Table117[[#This Row],[RETURNS]])-(Table117[[#This Row],[EXCHANGED]]+Table117[[#This Row],[SALES]]+Table117[[#This Row],[ISSUES]])</f>
        <v>0</v>
      </c>
      <c r="I59" s="73"/>
      <c r="J59" s="76">
        <f t="shared" si="27"/>
        <v>0</v>
      </c>
      <c r="K59" s="48">
        <f>+'DAY14'!K59+'DAY15'!C59</f>
        <v>0</v>
      </c>
      <c r="L59" s="49">
        <f>+'DAY14'!L59+'DAY15'!D59</f>
        <v>0</v>
      </c>
      <c r="M59" s="50">
        <f>+'DAY14'!M59+'DAY15'!E59</f>
        <v>0</v>
      </c>
      <c r="N59" s="47">
        <f>+'DAY14'!N59+'DAY15'!F59</f>
        <v>0</v>
      </c>
      <c r="O59" s="163">
        <f>+'DAY14'!O59+'DAY15'!G59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163">
        <f t="shared" si="32"/>
        <v>0</v>
      </c>
      <c r="U59" s="92">
        <f t="shared" si="33"/>
        <v>0</v>
      </c>
    </row>
    <row r="60" spans="1:21" x14ac:dyDescent="0.25">
      <c r="A60" s="154" t="s">
        <v>52</v>
      </c>
      <c r="B60" s="47">
        <f>'DAY14'!H60</f>
        <v>0</v>
      </c>
      <c r="C60" s="48">
        <v>0</v>
      </c>
      <c r="D60" s="49">
        <v>0</v>
      </c>
      <c r="E60" s="50">
        <v>0</v>
      </c>
      <c r="F60" s="47">
        <v>0</v>
      </c>
      <c r="G60" s="163">
        <v>0</v>
      </c>
      <c r="H60" s="49">
        <f>+(Table117[[#This Row],[OPENING ]]+Table117[[#This Row],[RECEIPTS]]+Table117[[#This Row],[RETURNS]])-(Table117[[#This Row],[EXCHANGED]]+Table117[[#This Row],[SALES]]+Table117[[#This Row],[ISSUES]])</f>
        <v>0</v>
      </c>
      <c r="I60" s="73"/>
      <c r="J60" s="76">
        <f t="shared" si="27"/>
        <v>0</v>
      </c>
      <c r="K60" s="48">
        <f>+'DAY14'!K60+'DAY15'!C60</f>
        <v>0</v>
      </c>
      <c r="L60" s="49">
        <f>+'DAY14'!L60+'DAY15'!D60</f>
        <v>0</v>
      </c>
      <c r="M60" s="50">
        <f>+'DAY14'!M60+'DAY15'!E60</f>
        <v>0</v>
      </c>
      <c r="N60" s="47">
        <f>+'DAY14'!N60+'DAY15'!F60</f>
        <v>0</v>
      </c>
      <c r="O60" s="163">
        <f>+'DAY14'!O60+'DAY15'!G60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163">
        <f t="shared" si="32"/>
        <v>0</v>
      </c>
      <c r="U60" s="92">
        <f t="shared" si="33"/>
        <v>0</v>
      </c>
    </row>
    <row r="61" spans="1:21" x14ac:dyDescent="0.25">
      <c r="A61" s="154" t="s">
        <v>53</v>
      </c>
      <c r="B61" s="47">
        <f>'DAY14'!H61</f>
        <v>0</v>
      </c>
      <c r="C61" s="48">
        <v>0</v>
      </c>
      <c r="D61" s="49">
        <v>0</v>
      </c>
      <c r="E61" s="50">
        <v>0</v>
      </c>
      <c r="F61" s="47">
        <v>0</v>
      </c>
      <c r="G61" s="163">
        <v>0</v>
      </c>
      <c r="H61" s="49">
        <f>+(Table117[[#This Row],[OPENING ]]+Table117[[#This Row],[RECEIPTS]]+Table117[[#This Row],[RETURNS]])-(Table117[[#This Row],[EXCHANGED]]+Table117[[#This Row],[SALES]]+Table117[[#This Row],[ISSUES]])</f>
        <v>0</v>
      </c>
      <c r="I61" s="73"/>
      <c r="J61" s="76">
        <f t="shared" si="27"/>
        <v>0</v>
      </c>
      <c r="K61" s="48">
        <f>+'DAY14'!K61+'DAY15'!C61</f>
        <v>0</v>
      </c>
      <c r="L61" s="49">
        <f>+'DAY14'!L61+'DAY15'!D61</f>
        <v>0</v>
      </c>
      <c r="M61" s="50">
        <f>+'DAY14'!M61+'DAY15'!E61</f>
        <v>0</v>
      </c>
      <c r="N61" s="47">
        <f>+'DAY14'!N61+'DAY15'!F61</f>
        <v>0</v>
      </c>
      <c r="O61" s="163">
        <f>+'DAY14'!O61+'DAY15'!G61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163">
        <f t="shared" si="32"/>
        <v>0</v>
      </c>
      <c r="U61" s="92">
        <f t="shared" si="33"/>
        <v>0</v>
      </c>
    </row>
    <row r="62" spans="1:21" x14ac:dyDescent="0.25">
      <c r="A62" s="154" t="s">
        <v>54</v>
      </c>
      <c r="B62" s="47">
        <f>'DAY14'!H62</f>
        <v>0</v>
      </c>
      <c r="C62" s="48">
        <v>0</v>
      </c>
      <c r="D62" s="49">
        <v>0</v>
      </c>
      <c r="E62" s="50">
        <v>0</v>
      </c>
      <c r="F62" s="47">
        <v>0</v>
      </c>
      <c r="G62" s="163">
        <v>0</v>
      </c>
      <c r="H62" s="49">
        <f>+(Table117[[#This Row],[OPENING ]]+Table117[[#This Row],[RECEIPTS]]+Table117[[#This Row],[RETURNS]])-(Table117[[#This Row],[EXCHANGED]]+Table117[[#This Row],[SALES]]+Table117[[#This Row],[ISSUES]])</f>
        <v>0</v>
      </c>
      <c r="I62" s="73"/>
      <c r="J62" s="76">
        <f t="shared" si="27"/>
        <v>0</v>
      </c>
      <c r="K62" s="48">
        <f>+'DAY14'!K62+'DAY15'!C62</f>
        <v>0</v>
      </c>
      <c r="L62" s="49">
        <f>+'DAY14'!L62+'DAY15'!D62</f>
        <v>0</v>
      </c>
      <c r="M62" s="50">
        <f>+'DAY14'!M62+'DAY15'!E62</f>
        <v>0</v>
      </c>
      <c r="N62" s="47">
        <f>+'DAY14'!N62+'DAY15'!F62</f>
        <v>0</v>
      </c>
      <c r="O62" s="163">
        <f>+'DAY14'!O62+'DAY15'!G62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163">
        <f t="shared" si="32"/>
        <v>0</v>
      </c>
      <c r="U62" s="92">
        <f t="shared" si="33"/>
        <v>0</v>
      </c>
    </row>
    <row r="63" spans="1:21" x14ac:dyDescent="0.25">
      <c r="A63" s="154" t="s">
        <v>109</v>
      </c>
      <c r="B63" s="47">
        <f>'DAY14'!H63</f>
        <v>0</v>
      </c>
      <c r="C63" s="48">
        <v>0</v>
      </c>
      <c r="D63" s="49">
        <v>0</v>
      </c>
      <c r="E63" s="50">
        <v>0</v>
      </c>
      <c r="F63" s="47">
        <v>0</v>
      </c>
      <c r="G63" s="163">
        <v>0</v>
      </c>
      <c r="H63" s="49">
        <f>+(Table117[[#This Row],[OPENING ]]+Table117[[#This Row],[RECEIPTS]]+Table117[[#This Row],[RETURNS]])-(Table117[[#This Row],[EXCHANGED]]+Table117[[#This Row],[SALES]]+Table117[[#This Row],[ISSUES]])</f>
        <v>0</v>
      </c>
      <c r="I63" s="73"/>
      <c r="J63" s="76">
        <f t="shared" si="27"/>
        <v>0</v>
      </c>
      <c r="K63" s="48">
        <f>+'DAY14'!K63+'DAY15'!C63</f>
        <v>0</v>
      </c>
      <c r="L63" s="49">
        <f>+'DAY14'!L63+'DAY15'!D63</f>
        <v>0</v>
      </c>
      <c r="M63" s="50">
        <f>+'DAY14'!M63+'DAY15'!E63</f>
        <v>0</v>
      </c>
      <c r="N63" s="47">
        <f>+'DAY14'!N63+'DAY15'!F63</f>
        <v>0</v>
      </c>
      <c r="O63" s="163">
        <f>+'DAY14'!O63+'DAY15'!G63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163">
        <f t="shared" si="32"/>
        <v>0</v>
      </c>
      <c r="U63" s="92">
        <f t="shared" si="33"/>
        <v>0</v>
      </c>
    </row>
    <row r="64" spans="1:21" x14ac:dyDescent="0.25">
      <c r="A64" s="154" t="s">
        <v>112</v>
      </c>
      <c r="B64" s="47">
        <f>'DAY14'!H64</f>
        <v>0</v>
      </c>
      <c r="C64" s="48">
        <v>0</v>
      </c>
      <c r="D64" s="49">
        <v>0</v>
      </c>
      <c r="E64" s="50">
        <v>0</v>
      </c>
      <c r="F64" s="47">
        <v>0</v>
      </c>
      <c r="G64" s="163">
        <v>0</v>
      </c>
      <c r="H64" s="49">
        <f>+(Table117[[#This Row],[OPENING ]]+Table117[[#This Row],[RECEIPTS]]+Table117[[#This Row],[RETURNS]])-(Table117[[#This Row],[EXCHANGED]]+Table117[[#This Row],[SALES]]+Table117[[#This Row],[ISSUES]])</f>
        <v>0</v>
      </c>
      <c r="I64" s="73"/>
      <c r="J64" s="76">
        <f t="shared" si="27"/>
        <v>0</v>
      </c>
      <c r="K64" s="48">
        <f>+'DAY14'!K64+'DAY15'!C64</f>
        <v>0</v>
      </c>
      <c r="L64" s="49">
        <f>+'DAY14'!L64+'DAY15'!D64</f>
        <v>0</v>
      </c>
      <c r="M64" s="50">
        <f>+'DAY14'!M64+'DAY15'!E64</f>
        <v>0</v>
      </c>
      <c r="N64" s="47">
        <f>+'DAY14'!N64+'DAY15'!F64</f>
        <v>0</v>
      </c>
      <c r="O64" s="163">
        <f>+'DAY14'!O64+'DAY15'!G64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163">
        <f t="shared" si="32"/>
        <v>0</v>
      </c>
      <c r="U64" s="92">
        <f t="shared" si="33"/>
        <v>0</v>
      </c>
    </row>
    <row r="65" spans="1:21" x14ac:dyDescent="0.25">
      <c r="A65" s="154" t="s">
        <v>115</v>
      </c>
      <c r="B65" s="47">
        <f>'DAY14'!H65</f>
        <v>0</v>
      </c>
      <c r="C65" s="48">
        <v>0</v>
      </c>
      <c r="D65" s="49">
        <v>0</v>
      </c>
      <c r="E65" s="50">
        <v>0</v>
      </c>
      <c r="F65" s="47">
        <v>0</v>
      </c>
      <c r="G65" s="163">
        <v>0</v>
      </c>
      <c r="H65" s="49">
        <f>+(Table117[[#This Row],[OPENING ]]+Table117[[#This Row],[RECEIPTS]]+Table117[[#This Row],[RETURNS]])-(Table117[[#This Row],[EXCHANGED]]+Table117[[#This Row],[SALES]]+Table117[[#This Row],[ISSUES]])</f>
        <v>0</v>
      </c>
      <c r="I65" s="73"/>
      <c r="J65" s="76">
        <f t="shared" si="27"/>
        <v>0</v>
      </c>
      <c r="K65" s="48">
        <f>+'DAY14'!K65+'DAY15'!C65</f>
        <v>0</v>
      </c>
      <c r="L65" s="49">
        <f>+'DAY14'!L65+'DAY15'!D65</f>
        <v>0</v>
      </c>
      <c r="M65" s="50">
        <f>+'DAY14'!M65+'DAY15'!E65</f>
        <v>0</v>
      </c>
      <c r="N65" s="47">
        <f>+'DAY14'!N65+'DAY15'!F65</f>
        <v>0</v>
      </c>
      <c r="O65" s="163">
        <f>+'DAY14'!O65+'DAY15'!G65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163">
        <f t="shared" si="32"/>
        <v>0</v>
      </c>
      <c r="U65" s="92">
        <f t="shared" si="33"/>
        <v>0</v>
      </c>
    </row>
    <row r="66" spans="1:21" x14ac:dyDescent="0.25">
      <c r="A66" s="154" t="s">
        <v>116</v>
      </c>
      <c r="B66" s="47">
        <f>'DAY14'!H66</f>
        <v>2006.84</v>
      </c>
      <c r="C66" s="48">
        <v>0</v>
      </c>
      <c r="D66" s="49">
        <v>0</v>
      </c>
      <c r="E66" s="50">
        <v>0</v>
      </c>
      <c r="F66" s="47">
        <v>0</v>
      </c>
      <c r="G66" s="163">
        <v>0</v>
      </c>
      <c r="H66" s="49">
        <f>+(Table117[[#This Row],[OPENING ]]+Table117[[#This Row],[RECEIPTS]]+Table117[[#This Row],[RETURNS]])-(Table117[[#This Row],[EXCHANGED]]+Table117[[#This Row],[SALES]]+Table117[[#This Row],[ISSUES]])</f>
        <v>2006.84</v>
      </c>
      <c r="I66" s="73"/>
      <c r="J66" s="76">
        <f t="shared" si="27"/>
        <v>-2006.84</v>
      </c>
      <c r="K66" s="48">
        <f>+'DAY14'!K66+'DAY15'!C66</f>
        <v>0</v>
      </c>
      <c r="L66" s="49">
        <f>+'DAY14'!L66+'DAY15'!D66</f>
        <v>0</v>
      </c>
      <c r="M66" s="50">
        <f>+'DAY14'!M66+'DAY15'!E66</f>
        <v>0</v>
      </c>
      <c r="N66" s="47">
        <f>+'DAY14'!N66+'DAY15'!F66</f>
        <v>0</v>
      </c>
      <c r="O66" s="163">
        <f>+'DAY14'!O66+'DAY15'!G66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163">
        <f t="shared" si="32"/>
        <v>0</v>
      </c>
      <c r="U66" s="92">
        <f t="shared" si="33"/>
        <v>0</v>
      </c>
    </row>
    <row r="67" spans="1:21" x14ac:dyDescent="0.25">
      <c r="A67" s="154" t="s">
        <v>121</v>
      </c>
      <c r="B67" s="47">
        <f>'DAY14'!H67</f>
        <v>0</v>
      </c>
      <c r="C67" s="48">
        <v>0</v>
      </c>
      <c r="D67" s="49">
        <v>0</v>
      </c>
      <c r="E67" s="50">
        <v>0</v>
      </c>
      <c r="F67" s="47">
        <v>0</v>
      </c>
      <c r="G67" s="163">
        <v>0</v>
      </c>
      <c r="H67" s="49">
        <f>+(Table117[[#This Row],[OPENING ]]+Table117[[#This Row],[RECEIPTS]]+Table117[[#This Row],[RETURNS]])-(Table117[[#This Row],[EXCHANGED]]+Table117[[#This Row],[SALES]]+Table117[[#This Row],[ISSUES]])</f>
        <v>0</v>
      </c>
      <c r="I67" s="73"/>
      <c r="J67" s="76">
        <f t="shared" si="27"/>
        <v>0</v>
      </c>
      <c r="K67" s="48">
        <f>+'DAY14'!K67+'DAY15'!C67</f>
        <v>0</v>
      </c>
      <c r="L67" s="49">
        <f>+'DAY14'!L67+'DAY15'!D67</f>
        <v>0</v>
      </c>
      <c r="M67" s="50">
        <f>+'DAY14'!M67+'DAY15'!E67</f>
        <v>0</v>
      </c>
      <c r="N67" s="47">
        <f>+'DAY14'!N67+'DAY15'!F67</f>
        <v>0</v>
      </c>
      <c r="O67" s="163">
        <f>+'DAY14'!O67+'DAY15'!G67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163">
        <f t="shared" si="32"/>
        <v>0</v>
      </c>
      <c r="U67" s="92">
        <f t="shared" si="33"/>
        <v>0</v>
      </c>
    </row>
    <row r="68" spans="1:21" x14ac:dyDescent="0.25">
      <c r="A68" s="154" t="s">
        <v>120</v>
      </c>
      <c r="B68" s="47">
        <f>'DAY14'!H68</f>
        <v>150.30000000000001</v>
      </c>
      <c r="C68" s="48">
        <v>0</v>
      </c>
      <c r="D68" s="49">
        <v>0</v>
      </c>
      <c r="E68" s="50">
        <v>0</v>
      </c>
      <c r="F68" s="47">
        <v>0</v>
      </c>
      <c r="G68" s="163">
        <v>0</v>
      </c>
      <c r="H68" s="49">
        <f>+(Table117[[#This Row],[OPENING ]]+Table117[[#This Row],[RECEIPTS]]+Table117[[#This Row],[RETURNS]])-(Table117[[#This Row],[EXCHANGED]]+Table117[[#This Row],[SALES]]+Table117[[#This Row],[ISSUES]])</f>
        <v>150.30000000000001</v>
      </c>
      <c r="I68" s="73"/>
      <c r="J68" s="76">
        <f t="shared" si="27"/>
        <v>-150.30000000000001</v>
      </c>
      <c r="K68" s="48">
        <f>+'DAY14'!K68+'DAY15'!C68</f>
        <v>0</v>
      </c>
      <c r="L68" s="49">
        <f>+'DAY14'!L68+'DAY15'!D68</f>
        <v>0</v>
      </c>
      <c r="M68" s="50">
        <f>+'DAY14'!M68+'DAY15'!E68</f>
        <v>0</v>
      </c>
      <c r="N68" s="47">
        <f>+'DAY14'!N68+'DAY15'!F68</f>
        <v>0</v>
      </c>
      <c r="O68" s="163">
        <f>+'DAY14'!O68+'DAY15'!G68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163">
        <f t="shared" si="32"/>
        <v>0</v>
      </c>
      <c r="U68" s="92">
        <f t="shared" si="33"/>
        <v>0</v>
      </c>
    </row>
    <row r="69" spans="1:21" x14ac:dyDescent="0.25">
      <c r="A69" s="154" t="s">
        <v>122</v>
      </c>
      <c r="B69" s="47">
        <f>'DAY14'!H69</f>
        <v>92.500000000000142</v>
      </c>
      <c r="C69" s="48">
        <v>0</v>
      </c>
      <c r="D69" s="49">
        <v>0</v>
      </c>
      <c r="E69" s="50">
        <v>0</v>
      </c>
      <c r="F69" s="47">
        <v>0</v>
      </c>
      <c r="G69" s="163">
        <v>0</v>
      </c>
      <c r="H69" s="49">
        <f>+(Table117[[#This Row],[OPENING ]]+Table117[[#This Row],[RECEIPTS]]+Table117[[#This Row],[RETURNS]])-(Table117[[#This Row],[EXCHANGED]]+Table117[[#This Row],[SALES]]+Table117[[#This Row],[ISSUES]])</f>
        <v>92.500000000000142</v>
      </c>
      <c r="I69" s="73"/>
      <c r="J69" s="76">
        <f t="shared" si="27"/>
        <v>-92.500000000000142</v>
      </c>
      <c r="K69" s="48">
        <f>+'DAY14'!K69+'DAY15'!C69</f>
        <v>0</v>
      </c>
      <c r="L69" s="49">
        <f>+'DAY14'!L69+'DAY15'!D69</f>
        <v>138.30000000000001</v>
      </c>
      <c r="M69" s="50">
        <f>+'DAY14'!M69+'DAY15'!E69</f>
        <v>0</v>
      </c>
      <c r="N69" s="47">
        <f>+'DAY14'!N69+'DAY15'!F69</f>
        <v>0</v>
      </c>
      <c r="O69" s="163">
        <f>+'DAY14'!O69+'DAY15'!G69</f>
        <v>1063.4000000000001</v>
      </c>
      <c r="P69" s="48">
        <f t="shared" si="28"/>
        <v>0</v>
      </c>
      <c r="Q69" s="49">
        <f t="shared" si="29"/>
        <v>9.2200000000000006</v>
      </c>
      <c r="R69" s="50">
        <f t="shared" si="30"/>
        <v>0</v>
      </c>
      <c r="S69" s="47">
        <f t="shared" si="31"/>
        <v>0</v>
      </c>
      <c r="T69" s="163">
        <f t="shared" si="32"/>
        <v>70.893333333333345</v>
      </c>
      <c r="U69" s="92">
        <f t="shared" si="33"/>
        <v>1.1546142964134158</v>
      </c>
    </row>
    <row r="70" spans="1:21" x14ac:dyDescent="0.25">
      <c r="A70" s="53"/>
      <c r="B70" s="47">
        <f>'DAY14'!H70</f>
        <v>0</v>
      </c>
      <c r="C70" s="48">
        <v>0</v>
      </c>
      <c r="D70" s="49">
        <v>0</v>
      </c>
      <c r="E70" s="50">
        <v>0</v>
      </c>
      <c r="F70" s="47">
        <v>0</v>
      </c>
      <c r="G70" s="163">
        <v>0</v>
      </c>
      <c r="H70" s="49">
        <f>+(Table117[[#This Row],[OPENING ]]+Table117[[#This Row],[RECEIPTS]]+Table117[[#This Row],[RETURNS]])-(Table117[[#This Row],[EXCHANGED]]+Table117[[#This Row],[SALES]]+Table117[[#This Row],[ISSUES]])</f>
        <v>0</v>
      </c>
      <c r="I70" s="73"/>
      <c r="J70" s="76">
        <f t="shared" si="27"/>
        <v>0</v>
      </c>
      <c r="K70" s="48">
        <f>+'DAY14'!K70+'DAY15'!C70</f>
        <v>0</v>
      </c>
      <c r="L70" s="49">
        <f>+'DAY14'!L70+'DAY15'!D70</f>
        <v>0</v>
      </c>
      <c r="M70" s="50">
        <f>+'DAY14'!M70+'DAY15'!E70</f>
        <v>0</v>
      </c>
      <c r="N70" s="47">
        <f>+'DAY14'!N70+'DAY15'!F70</f>
        <v>0</v>
      </c>
      <c r="O70" s="163">
        <f>+'DAY14'!O70+'DAY15'!G70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163">
        <f t="shared" si="32"/>
        <v>0</v>
      </c>
      <c r="U70" s="92">
        <f t="shared" si="33"/>
        <v>0</v>
      </c>
    </row>
    <row r="71" spans="1:21" x14ac:dyDescent="0.25">
      <c r="A71" s="53"/>
      <c r="B71" s="47">
        <f>'DAY14'!H71</f>
        <v>187.6</v>
      </c>
      <c r="C71" s="48">
        <v>0</v>
      </c>
      <c r="D71" s="49">
        <v>0</v>
      </c>
      <c r="E71" s="50">
        <v>0</v>
      </c>
      <c r="F71" s="47">
        <v>0</v>
      </c>
      <c r="G71" s="163">
        <v>0</v>
      </c>
      <c r="H71" s="49">
        <f>+(Table117[[#This Row],[OPENING ]]+Table117[[#This Row],[RECEIPTS]]+Table117[[#This Row],[RETURNS]])-(Table117[[#This Row],[EXCHANGED]]+Table117[[#This Row],[SALES]]+Table117[[#This Row],[ISSUES]])</f>
        <v>187.6</v>
      </c>
      <c r="I71" s="73"/>
      <c r="J71" s="76">
        <f t="shared" si="27"/>
        <v>-187.6</v>
      </c>
      <c r="K71" s="48">
        <f>+'DAY14'!K71+'DAY15'!C71</f>
        <v>0</v>
      </c>
      <c r="L71" s="49">
        <f>+'DAY14'!L71+'DAY15'!D71</f>
        <v>0</v>
      </c>
      <c r="M71" s="50">
        <f>+'DAY14'!M71+'DAY15'!E71</f>
        <v>0</v>
      </c>
      <c r="N71" s="47">
        <f>+'DAY14'!N71+'DAY15'!F71</f>
        <v>0</v>
      </c>
      <c r="O71" s="163">
        <f>+'DAY14'!O71+'DAY15'!G71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163">
        <f t="shared" si="32"/>
        <v>0</v>
      </c>
      <c r="U71" s="92">
        <f t="shared" si="33"/>
        <v>0</v>
      </c>
    </row>
    <row r="72" spans="1:21" ht="15.75" thickBot="1" x14ac:dyDescent="0.3">
      <c r="A72" s="53"/>
      <c r="B72" s="47">
        <f>'DAY14'!H72</f>
        <v>1809</v>
      </c>
      <c r="C72" s="48">
        <v>0</v>
      </c>
      <c r="D72" s="49">
        <v>0</v>
      </c>
      <c r="E72" s="50">
        <v>0</v>
      </c>
      <c r="F72" s="47">
        <v>0</v>
      </c>
      <c r="G72" s="163">
        <v>0</v>
      </c>
      <c r="H72" s="49">
        <f>+(Table117[[#This Row],[OPENING ]]+Table117[[#This Row],[RECEIPTS]]+Table117[[#This Row],[RETURNS]])-(Table117[[#This Row],[EXCHANGED]]+Table117[[#This Row],[SALES]]+Table117[[#This Row],[ISSUES]])</f>
        <v>1809</v>
      </c>
      <c r="I72" s="73"/>
      <c r="J72" s="76">
        <f t="shared" si="27"/>
        <v>-1809</v>
      </c>
      <c r="K72" s="48">
        <f>+'DAY14'!K72+'DAY15'!C72</f>
        <v>0</v>
      </c>
      <c r="L72" s="49">
        <f>+'DAY14'!L72+'DAY15'!D72</f>
        <v>79</v>
      </c>
      <c r="M72" s="50">
        <f>+'DAY14'!M72+'DAY15'!E72</f>
        <v>0</v>
      </c>
      <c r="N72" s="47">
        <f>+'DAY14'!N72+'DAY15'!F72</f>
        <v>0</v>
      </c>
      <c r="O72" s="163">
        <f>+'DAY14'!O72+'DAY15'!G72</f>
        <v>0</v>
      </c>
      <c r="P72" s="48">
        <f t="shared" si="28"/>
        <v>0</v>
      </c>
      <c r="Q72" s="49">
        <f t="shared" si="29"/>
        <v>5.2666666666666666</v>
      </c>
      <c r="R72" s="50">
        <f t="shared" si="30"/>
        <v>0</v>
      </c>
      <c r="S72" s="47">
        <f t="shared" si="31"/>
        <v>0</v>
      </c>
      <c r="T72" s="163">
        <f t="shared" si="32"/>
        <v>0</v>
      </c>
      <c r="U72" s="92">
        <f t="shared" si="33"/>
        <v>343.48101265822783</v>
      </c>
    </row>
    <row r="73" spans="1:21" ht="17.25" thickBot="1" x14ac:dyDescent="0.35">
      <c r="A73" s="85" t="s">
        <v>37</v>
      </c>
      <c r="B73" s="86">
        <f>SUM(B41:B72)</f>
        <v>6798.0400000000009</v>
      </c>
      <c r="C73" s="87">
        <f t="shared" ref="C73:U73" si="34">SUM(C41:C72)</f>
        <v>0</v>
      </c>
      <c r="D73" s="88">
        <f t="shared" si="34"/>
        <v>0</v>
      </c>
      <c r="E73" s="89">
        <f t="shared" si="34"/>
        <v>0</v>
      </c>
      <c r="F73" s="86">
        <f t="shared" si="34"/>
        <v>0</v>
      </c>
      <c r="G73" s="164">
        <f t="shared" si="34"/>
        <v>0</v>
      </c>
      <c r="H73" s="88">
        <f t="shared" si="34"/>
        <v>6798.0400000000009</v>
      </c>
      <c r="I73" s="87">
        <f t="shared" si="34"/>
        <v>0</v>
      </c>
      <c r="J73" s="86">
        <f t="shared" si="34"/>
        <v>-6798.0400000000009</v>
      </c>
      <c r="K73" s="87">
        <f t="shared" si="34"/>
        <v>3087.4</v>
      </c>
      <c r="L73" s="88">
        <f t="shared" si="34"/>
        <v>217.3</v>
      </c>
      <c r="M73" s="89">
        <f t="shared" si="34"/>
        <v>0</v>
      </c>
      <c r="N73" s="86">
        <f t="shared" si="34"/>
        <v>0</v>
      </c>
      <c r="O73" s="164">
        <f t="shared" si="34"/>
        <v>2237</v>
      </c>
      <c r="P73" s="87">
        <f t="shared" si="34"/>
        <v>205.82666666666668</v>
      </c>
      <c r="Q73" s="88">
        <f t="shared" si="34"/>
        <v>14.486666666666668</v>
      </c>
      <c r="R73" s="89">
        <f t="shared" si="34"/>
        <v>0</v>
      </c>
      <c r="S73" s="86">
        <f t="shared" si="34"/>
        <v>0</v>
      </c>
      <c r="T73" s="164">
        <f t="shared" si="34"/>
        <v>149.13333333333335</v>
      </c>
      <c r="U73" s="89">
        <f t="shared" si="34"/>
        <v>390.17060385779052</v>
      </c>
    </row>
    <row r="74" spans="1:21" ht="15.75" x14ac:dyDescent="0.3">
      <c r="A74" s="78"/>
      <c r="B74" s="93"/>
      <c r="C74" s="56"/>
      <c r="D74" s="62"/>
      <c r="E74" s="63"/>
      <c r="F74" s="60"/>
      <c r="G74" s="169"/>
      <c r="H74" s="94"/>
      <c r="I74" s="56"/>
      <c r="J74" s="95"/>
      <c r="K74" s="56"/>
      <c r="L74" s="62"/>
      <c r="M74" s="63"/>
      <c r="N74" s="60"/>
      <c r="O74" s="166"/>
      <c r="P74" s="61"/>
      <c r="Q74" s="62"/>
      <c r="R74" s="63"/>
      <c r="S74" s="60"/>
      <c r="T74" s="169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163"/>
      <c r="H75" s="49"/>
      <c r="I75" s="48"/>
      <c r="J75" s="51"/>
      <c r="K75" s="48"/>
      <c r="L75" s="49"/>
      <c r="M75" s="50"/>
      <c r="N75" s="47"/>
      <c r="O75" s="163"/>
      <c r="P75" s="48"/>
      <c r="Q75" s="49"/>
      <c r="R75" s="50"/>
      <c r="S75" s="47"/>
      <c r="T75" s="163"/>
      <c r="U75" s="50"/>
    </row>
    <row r="76" spans="1:21" x14ac:dyDescent="0.25">
      <c r="A76" s="152" t="s">
        <v>44</v>
      </c>
      <c r="B76" s="47">
        <f>'DAY14'!H76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163">
        <v>0</v>
      </c>
      <c r="H76" s="49">
        <f>+(Table117[[#This Row],[OPENING ]]+Table117[[#This Row],[RECEIPTS]]+Table117[[#This Row],[RETURNS]])-(Table117[[#This Row],[EXCHANGED]]+Table117[[#This Row],[SALES]]+Table117[[#This Row],[ISSUES]])</f>
        <v>1267.3399999999999</v>
      </c>
      <c r="I76" s="48"/>
      <c r="J76" s="51">
        <f t="shared" si="0"/>
        <v>-1267.3399999999999</v>
      </c>
      <c r="K76" s="48">
        <f>+'DAY14'!K76+'DAY15'!C76</f>
        <v>0</v>
      </c>
      <c r="L76" s="49">
        <f>+'DAY14'!L76+'DAY15'!D76</f>
        <v>0</v>
      </c>
      <c r="M76" s="50">
        <f>+'DAY14'!M76+'DAY15'!E76</f>
        <v>0</v>
      </c>
      <c r="N76" s="47">
        <f>+'DAY14'!N76+'DAY15'!F76</f>
        <v>0</v>
      </c>
      <c r="O76" s="163">
        <f>+'DAY14'!O76+'DAY15'!G76</f>
        <v>0</v>
      </c>
      <c r="P76" s="48">
        <f>+K76/15</f>
        <v>0</v>
      </c>
      <c r="Q76" s="49">
        <f>+L76/15</f>
        <v>0</v>
      </c>
      <c r="R76" s="50">
        <f>+M76/15</f>
        <v>0</v>
      </c>
      <c r="S76" s="47">
        <f>+N76/15</f>
        <v>0</v>
      </c>
      <c r="T76" s="163">
        <f>+O76/15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'DAY14'!H77</f>
        <v>96.1</v>
      </c>
      <c r="C77" s="48">
        <v>0</v>
      </c>
      <c r="D77" s="49">
        <v>0</v>
      </c>
      <c r="E77" s="50">
        <v>0</v>
      </c>
      <c r="F77" s="47">
        <v>0</v>
      </c>
      <c r="G77" s="163">
        <v>0</v>
      </c>
      <c r="H77" s="49">
        <f>+(Table117[[#This Row],[OPENING ]]+Table117[[#This Row],[RECEIPTS]]+Table117[[#This Row],[RETURNS]])-(Table117[[#This Row],[EXCHANGED]]+Table117[[#This Row],[SALES]]+Table117[[#This Row],[ISSUES]])</f>
        <v>96.1</v>
      </c>
      <c r="I77" s="48"/>
      <c r="J77" s="51">
        <f t="shared" si="0"/>
        <v>-96.1</v>
      </c>
      <c r="K77" s="48">
        <f>+'DAY14'!K77+'DAY15'!C77</f>
        <v>0</v>
      </c>
      <c r="L77" s="49">
        <f>+'DAY14'!L77+'DAY15'!D77</f>
        <v>0</v>
      </c>
      <c r="M77" s="50">
        <f>+'DAY14'!M77+'DAY15'!E77</f>
        <v>0</v>
      </c>
      <c r="N77" s="47">
        <f>+'DAY14'!N77+'DAY15'!F77</f>
        <v>0</v>
      </c>
      <c r="O77" s="163">
        <f>+'DAY14'!O77+'DAY15'!G77</f>
        <v>0</v>
      </c>
      <c r="P77" s="48">
        <f t="shared" ref="P77:P101" si="35">+K77/15</f>
        <v>0</v>
      </c>
      <c r="Q77" s="49">
        <f t="shared" ref="Q77:Q101" si="36">+L77/15</f>
        <v>0</v>
      </c>
      <c r="R77" s="50">
        <f t="shared" ref="R77:R101" si="37">+M77/15</f>
        <v>0</v>
      </c>
      <c r="S77" s="47">
        <f t="shared" ref="S77:S101" si="38">+N77/15</f>
        <v>0</v>
      </c>
      <c r="T77" s="163">
        <f t="shared" ref="T77:T101" si="39">+O77/15</f>
        <v>0</v>
      </c>
      <c r="U77" s="54">
        <f t="shared" si="1"/>
        <v>0</v>
      </c>
    </row>
    <row r="78" spans="1:21" x14ac:dyDescent="0.25">
      <c r="A78" s="192"/>
      <c r="B78" s="47">
        <f>'DAY14'!H78</f>
        <v>0</v>
      </c>
      <c r="C78" s="48">
        <v>0</v>
      </c>
      <c r="D78" s="49">
        <v>0</v>
      </c>
      <c r="E78" s="50">
        <v>0</v>
      </c>
      <c r="F78" s="47">
        <v>0</v>
      </c>
      <c r="G78" s="163">
        <v>0</v>
      </c>
      <c r="H78" s="49">
        <f>+(Table117[[#This Row],[OPENING ]]+Table117[[#This Row],[RECEIPTS]]+Table117[[#This Row],[RETURNS]])-(Table117[[#This Row],[EXCHANGED]]+Table117[[#This Row],[SALES]]+Table117[[#This Row],[ISSUES]])</f>
        <v>0</v>
      </c>
      <c r="I78" s="48"/>
      <c r="J78" s="51">
        <f t="shared" si="0"/>
        <v>0</v>
      </c>
      <c r="K78" s="48">
        <f>+'DAY14'!K78+'DAY15'!C78</f>
        <v>0</v>
      </c>
      <c r="L78" s="49">
        <f>+'DAY14'!L78+'DAY15'!D78</f>
        <v>0</v>
      </c>
      <c r="M78" s="50">
        <f>+'DAY14'!M78+'DAY15'!E78</f>
        <v>0</v>
      </c>
      <c r="N78" s="47">
        <f>+'DAY14'!N78+'DAY15'!F78</f>
        <v>0</v>
      </c>
      <c r="O78" s="163">
        <f>+'DAY14'!O78+'DAY15'!G78</f>
        <v>0</v>
      </c>
      <c r="P78" s="48">
        <f t="shared" si="35"/>
        <v>0</v>
      </c>
      <c r="Q78" s="49">
        <f t="shared" si="36"/>
        <v>0</v>
      </c>
      <c r="R78" s="50">
        <f t="shared" si="37"/>
        <v>0</v>
      </c>
      <c r="S78" s="47">
        <f t="shared" si="38"/>
        <v>0</v>
      </c>
      <c r="T78" s="163">
        <f t="shared" si="39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'DAY14'!H79</f>
        <v>0</v>
      </c>
      <c r="C79" s="48">
        <v>0</v>
      </c>
      <c r="D79" s="49">
        <v>0</v>
      </c>
      <c r="E79" s="50">
        <v>0</v>
      </c>
      <c r="F79" s="47">
        <v>0</v>
      </c>
      <c r="G79" s="163">
        <v>0</v>
      </c>
      <c r="H79" s="49">
        <f>+(Table117[[#This Row],[OPENING ]]+Table117[[#This Row],[RECEIPTS]]+Table117[[#This Row],[RETURNS]])-(Table117[[#This Row],[EXCHANGED]]+Table117[[#This Row],[SALES]]+Table117[[#This Row],[ISSUES]])</f>
        <v>0</v>
      </c>
      <c r="I79" s="48"/>
      <c r="J79" s="51">
        <f t="shared" si="0"/>
        <v>0</v>
      </c>
      <c r="K79" s="48">
        <f>+'DAY14'!K79+'DAY15'!C79</f>
        <v>0</v>
      </c>
      <c r="L79" s="49">
        <f>+'DAY14'!L79+'DAY15'!D79</f>
        <v>0</v>
      </c>
      <c r="M79" s="50">
        <f>+'DAY14'!M79+'DAY15'!E79</f>
        <v>0</v>
      </c>
      <c r="N79" s="47">
        <f>+'DAY14'!N79+'DAY15'!F79</f>
        <v>0</v>
      </c>
      <c r="O79" s="163">
        <f>+'DAY14'!O79+'DAY15'!G79</f>
        <v>0</v>
      </c>
      <c r="P79" s="48">
        <f t="shared" si="35"/>
        <v>0</v>
      </c>
      <c r="Q79" s="49">
        <f t="shared" si="36"/>
        <v>0</v>
      </c>
      <c r="R79" s="50">
        <f t="shared" si="37"/>
        <v>0</v>
      </c>
      <c r="S79" s="47">
        <f t="shared" si="38"/>
        <v>0</v>
      </c>
      <c r="T79" s="163">
        <f t="shared" si="39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'DAY14'!H80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163">
        <v>0</v>
      </c>
      <c r="H80" s="49">
        <f>+(Table117[[#This Row],[OPENING ]]+Table117[[#This Row],[RECEIPTS]]+Table117[[#This Row],[RETURNS]])-(Table117[[#This Row],[EXCHANGED]]+Table117[[#This Row],[SALES]]+Table117[[#This Row],[ISSUES]])</f>
        <v>1289.1400000000001</v>
      </c>
      <c r="I80" s="48"/>
      <c r="J80" s="51">
        <f t="shared" si="0"/>
        <v>-1289.1400000000001</v>
      </c>
      <c r="K80" s="48">
        <f>+'DAY14'!K80+'DAY15'!C80</f>
        <v>0</v>
      </c>
      <c r="L80" s="49">
        <f>+'DAY14'!L80+'DAY15'!D80</f>
        <v>0</v>
      </c>
      <c r="M80" s="50">
        <f>+'DAY14'!M80+'DAY15'!E80</f>
        <v>0</v>
      </c>
      <c r="N80" s="47">
        <f>+'DAY14'!N80+'DAY15'!F80</f>
        <v>0</v>
      </c>
      <c r="O80" s="163">
        <f>+'DAY14'!O80+'DAY15'!G80</f>
        <v>0</v>
      </c>
      <c r="P80" s="48">
        <f t="shared" si="35"/>
        <v>0</v>
      </c>
      <c r="Q80" s="49">
        <f t="shared" si="36"/>
        <v>0</v>
      </c>
      <c r="R80" s="50">
        <f t="shared" si="37"/>
        <v>0</v>
      </c>
      <c r="S80" s="47">
        <f t="shared" si="38"/>
        <v>0</v>
      </c>
      <c r="T80" s="163">
        <f t="shared" si="39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'DAY14'!H81</f>
        <v>64.75</v>
      </c>
      <c r="C81" s="48">
        <v>0</v>
      </c>
      <c r="D81" s="49">
        <v>0</v>
      </c>
      <c r="E81" s="50">
        <v>0</v>
      </c>
      <c r="F81" s="47">
        <v>0</v>
      </c>
      <c r="G81" s="163">
        <v>0</v>
      </c>
      <c r="H81" s="49">
        <f>+(Table117[[#This Row],[OPENING ]]+Table117[[#This Row],[RECEIPTS]]+Table117[[#This Row],[RETURNS]])-(Table117[[#This Row],[EXCHANGED]]+Table117[[#This Row],[SALES]]+Table117[[#This Row],[ISSUES]])</f>
        <v>64.75</v>
      </c>
      <c r="I81" s="48"/>
      <c r="J81" s="51">
        <f t="shared" si="0"/>
        <v>-64.75</v>
      </c>
      <c r="K81" s="48">
        <f>+'DAY14'!K81+'DAY15'!C81</f>
        <v>0</v>
      </c>
      <c r="L81" s="49">
        <f>+'DAY14'!L81+'DAY15'!D81</f>
        <v>0</v>
      </c>
      <c r="M81" s="50">
        <f>+'DAY14'!M81+'DAY15'!E81</f>
        <v>0</v>
      </c>
      <c r="N81" s="47">
        <f>+'DAY14'!N81+'DAY15'!F81</f>
        <v>0</v>
      </c>
      <c r="O81" s="163">
        <f>+'DAY14'!O81+'DAY15'!G81</f>
        <v>0</v>
      </c>
      <c r="P81" s="48">
        <f t="shared" si="35"/>
        <v>0</v>
      </c>
      <c r="Q81" s="49">
        <f t="shared" si="36"/>
        <v>0</v>
      </c>
      <c r="R81" s="50">
        <f t="shared" si="37"/>
        <v>0</v>
      </c>
      <c r="S81" s="47">
        <f t="shared" si="38"/>
        <v>0</v>
      </c>
      <c r="T81" s="163">
        <f t="shared" si="39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'DAY14'!H82</f>
        <v>0</v>
      </c>
      <c r="C82" s="48">
        <v>0</v>
      </c>
      <c r="D82" s="49">
        <v>0</v>
      </c>
      <c r="E82" s="50">
        <v>0</v>
      </c>
      <c r="F82" s="47">
        <v>0</v>
      </c>
      <c r="G82" s="163">
        <v>0</v>
      </c>
      <c r="H82" s="49">
        <f>+(Table117[[#This Row],[OPENING ]]+Table117[[#This Row],[RECEIPTS]]+Table117[[#This Row],[RETURNS]])-(Table117[[#This Row],[EXCHANGED]]+Table117[[#This Row],[SALES]]+Table117[[#This Row],[ISSUES]])</f>
        <v>0</v>
      </c>
      <c r="I82" s="48"/>
      <c r="J82" s="51">
        <f t="shared" si="0"/>
        <v>0</v>
      </c>
      <c r="K82" s="48">
        <f>+'DAY14'!K82+'DAY15'!C82</f>
        <v>0</v>
      </c>
      <c r="L82" s="49">
        <f>+'DAY14'!L82+'DAY15'!D82</f>
        <v>0</v>
      </c>
      <c r="M82" s="50">
        <f>+'DAY14'!M82+'DAY15'!E82</f>
        <v>0</v>
      </c>
      <c r="N82" s="47">
        <f>+'DAY14'!N82+'DAY15'!F82</f>
        <v>0</v>
      </c>
      <c r="O82" s="163">
        <f>+'DAY14'!O82+'DAY15'!G82</f>
        <v>0</v>
      </c>
      <c r="P82" s="48">
        <f t="shared" si="35"/>
        <v>0</v>
      </c>
      <c r="Q82" s="49">
        <f t="shared" si="36"/>
        <v>0</v>
      </c>
      <c r="R82" s="50">
        <f t="shared" si="37"/>
        <v>0</v>
      </c>
      <c r="S82" s="47">
        <f t="shared" si="38"/>
        <v>0</v>
      </c>
      <c r="T82" s="163">
        <f t="shared" si="39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'DAY14'!H83</f>
        <v>497.9</v>
      </c>
      <c r="C83" s="48">
        <v>0</v>
      </c>
      <c r="D83" s="49">
        <v>0</v>
      </c>
      <c r="E83" s="50">
        <v>0</v>
      </c>
      <c r="F83" s="47">
        <v>0</v>
      </c>
      <c r="G83" s="163">
        <v>0</v>
      </c>
      <c r="H83" s="49">
        <f>+(Table117[[#This Row],[OPENING ]]+Table117[[#This Row],[RECEIPTS]]+Table117[[#This Row],[RETURNS]])-(Table117[[#This Row],[EXCHANGED]]+Table117[[#This Row],[SALES]]+Table117[[#This Row],[ISSUES]])</f>
        <v>497.9</v>
      </c>
      <c r="I83" s="48"/>
      <c r="J83" s="51">
        <f t="shared" si="0"/>
        <v>-497.9</v>
      </c>
      <c r="K83" s="48">
        <f>+'DAY14'!K83+'DAY15'!C83</f>
        <v>0</v>
      </c>
      <c r="L83" s="49">
        <f>+'DAY14'!L83+'DAY15'!D83</f>
        <v>0</v>
      </c>
      <c r="M83" s="50">
        <f>+'DAY14'!M83+'DAY15'!E83</f>
        <v>0</v>
      </c>
      <c r="N83" s="47">
        <f>+'DAY14'!N83+'DAY15'!F83</f>
        <v>0</v>
      </c>
      <c r="O83" s="163">
        <f>+'DAY14'!O83+'DAY15'!G83</f>
        <v>0</v>
      </c>
      <c r="P83" s="48">
        <f t="shared" si="35"/>
        <v>0</v>
      </c>
      <c r="Q83" s="49">
        <f t="shared" si="36"/>
        <v>0</v>
      </c>
      <c r="R83" s="50">
        <f t="shared" si="37"/>
        <v>0</v>
      </c>
      <c r="S83" s="47">
        <f t="shared" si="38"/>
        <v>0</v>
      </c>
      <c r="T83" s="163">
        <f t="shared" si="39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'DAY14'!H84</f>
        <v>424.4</v>
      </c>
      <c r="C84" s="48">
        <v>0</v>
      </c>
      <c r="D84" s="49">
        <v>0</v>
      </c>
      <c r="E84" s="50">
        <v>0</v>
      </c>
      <c r="F84" s="47">
        <v>0</v>
      </c>
      <c r="G84" s="163">
        <v>0</v>
      </c>
      <c r="H84" s="49">
        <f>+(Table117[[#This Row],[OPENING ]]+Table117[[#This Row],[RECEIPTS]]+Table117[[#This Row],[RETURNS]])-(Table117[[#This Row],[EXCHANGED]]+Table117[[#This Row],[SALES]]+Table117[[#This Row],[ISSUES]])</f>
        <v>424.4</v>
      </c>
      <c r="I84" s="48"/>
      <c r="J84" s="51">
        <f t="shared" si="0"/>
        <v>-424.4</v>
      </c>
      <c r="K84" s="48">
        <f>+'DAY14'!K84+'DAY15'!C84</f>
        <v>0</v>
      </c>
      <c r="L84" s="49">
        <f>+'DAY14'!L84+'DAY15'!D84</f>
        <v>0</v>
      </c>
      <c r="M84" s="50">
        <f>+'DAY14'!M84+'DAY15'!E84</f>
        <v>0</v>
      </c>
      <c r="N84" s="47">
        <f>+'DAY14'!N84+'DAY15'!F84</f>
        <v>0</v>
      </c>
      <c r="O84" s="163">
        <f>+'DAY14'!O84+'DAY15'!G84</f>
        <v>0</v>
      </c>
      <c r="P84" s="48">
        <f t="shared" si="35"/>
        <v>0</v>
      </c>
      <c r="Q84" s="49">
        <f t="shared" si="36"/>
        <v>0</v>
      </c>
      <c r="R84" s="50">
        <f t="shared" si="37"/>
        <v>0</v>
      </c>
      <c r="S84" s="47">
        <f t="shared" si="38"/>
        <v>0</v>
      </c>
      <c r="T84" s="163">
        <f t="shared" si="39"/>
        <v>0</v>
      </c>
      <c r="U84" s="54">
        <f t="shared" si="1"/>
        <v>0</v>
      </c>
    </row>
    <row r="85" spans="1:21" x14ac:dyDescent="0.25">
      <c r="A85" s="53"/>
      <c r="B85" s="47">
        <f>'DAY14'!H85</f>
        <v>0</v>
      </c>
      <c r="C85" s="48">
        <v>0</v>
      </c>
      <c r="D85" s="49">
        <v>0</v>
      </c>
      <c r="E85" s="50">
        <v>0</v>
      </c>
      <c r="F85" s="47">
        <v>0</v>
      </c>
      <c r="G85" s="163">
        <v>0</v>
      </c>
      <c r="H85" s="49">
        <f>+(Table117[[#This Row],[OPENING ]]+Table117[[#This Row],[RECEIPTS]]+Table117[[#This Row],[RETURNS]])-(Table117[[#This Row],[EXCHANGED]]+Table117[[#This Row],[SALES]]+Table117[[#This Row],[ISSUES]])</f>
        <v>0</v>
      </c>
      <c r="I85" s="48"/>
      <c r="J85" s="51">
        <f t="shared" si="0"/>
        <v>0</v>
      </c>
      <c r="K85" s="48">
        <f>+'DAY14'!K85+'DAY15'!C85</f>
        <v>0</v>
      </c>
      <c r="L85" s="49">
        <f>+'DAY14'!L85+'DAY15'!D85</f>
        <v>0</v>
      </c>
      <c r="M85" s="50">
        <f>+'DAY14'!M85+'DAY15'!E85</f>
        <v>0</v>
      </c>
      <c r="N85" s="47">
        <f>+'DAY14'!N85+'DAY15'!F85</f>
        <v>0</v>
      </c>
      <c r="O85" s="163">
        <f>+'DAY14'!O85+'DAY15'!G85</f>
        <v>0</v>
      </c>
      <c r="P85" s="48">
        <f t="shared" si="35"/>
        <v>0</v>
      </c>
      <c r="Q85" s="49">
        <f t="shared" si="36"/>
        <v>0</v>
      </c>
      <c r="R85" s="50">
        <f t="shared" si="37"/>
        <v>0</v>
      </c>
      <c r="S85" s="47">
        <f t="shared" si="38"/>
        <v>0</v>
      </c>
      <c r="T85" s="163">
        <f t="shared" si="39"/>
        <v>0</v>
      </c>
      <c r="U85" s="54">
        <f t="shared" si="1"/>
        <v>0</v>
      </c>
    </row>
    <row r="86" spans="1:21" x14ac:dyDescent="0.25">
      <c r="A86" s="53"/>
      <c r="B86" s="47">
        <f>'DAY14'!H86</f>
        <v>263.8</v>
      </c>
      <c r="C86" s="48">
        <v>0</v>
      </c>
      <c r="D86" s="49">
        <v>0</v>
      </c>
      <c r="E86" s="50">
        <v>0</v>
      </c>
      <c r="F86" s="47">
        <v>0</v>
      </c>
      <c r="G86" s="163">
        <v>0</v>
      </c>
      <c r="H86" s="49">
        <f>+(Table117[[#This Row],[OPENING ]]+Table117[[#This Row],[RECEIPTS]]+Table117[[#This Row],[RETURNS]])-(Table117[[#This Row],[EXCHANGED]]+Table117[[#This Row],[SALES]]+Table117[[#This Row],[ISSUES]])</f>
        <v>263.8</v>
      </c>
      <c r="I86" s="48"/>
      <c r="J86" s="51">
        <f t="shared" si="0"/>
        <v>-263.8</v>
      </c>
      <c r="K86" s="48">
        <f>+'DAY14'!K86+'DAY15'!C86</f>
        <v>0</v>
      </c>
      <c r="L86" s="49">
        <f>+'DAY14'!L86+'DAY15'!D86</f>
        <v>0</v>
      </c>
      <c r="M86" s="50">
        <f>+'DAY14'!M86+'DAY15'!E86</f>
        <v>0</v>
      </c>
      <c r="N86" s="47">
        <f>+'DAY14'!N86+'DAY15'!F86</f>
        <v>0</v>
      </c>
      <c r="O86" s="163">
        <f>+'DAY14'!O86+'DAY15'!G86</f>
        <v>0</v>
      </c>
      <c r="P86" s="48">
        <f t="shared" si="35"/>
        <v>0</v>
      </c>
      <c r="Q86" s="49">
        <f t="shared" si="36"/>
        <v>0</v>
      </c>
      <c r="R86" s="50">
        <f t="shared" si="37"/>
        <v>0</v>
      </c>
      <c r="S86" s="47">
        <f t="shared" si="38"/>
        <v>0</v>
      </c>
      <c r="T86" s="163">
        <f t="shared" si="39"/>
        <v>0</v>
      </c>
      <c r="U86" s="54">
        <f t="shared" si="1"/>
        <v>0</v>
      </c>
    </row>
    <row r="87" spans="1:21" x14ac:dyDescent="0.25">
      <c r="A87" s="53"/>
      <c r="B87" s="47">
        <f>'DAY14'!H87</f>
        <v>0</v>
      </c>
      <c r="C87" s="48">
        <v>0</v>
      </c>
      <c r="D87" s="49">
        <v>0</v>
      </c>
      <c r="E87" s="50">
        <v>0</v>
      </c>
      <c r="F87" s="47">
        <v>0</v>
      </c>
      <c r="G87" s="163">
        <v>0</v>
      </c>
      <c r="H87" s="49">
        <f>+(Table117[[#This Row],[OPENING ]]+Table117[[#This Row],[RECEIPTS]]+Table117[[#This Row],[RETURNS]])-(Table117[[#This Row],[EXCHANGED]]+Table117[[#This Row],[SALES]]+Table117[[#This Row],[ISSUES]])</f>
        <v>0</v>
      </c>
      <c r="I87" s="48"/>
      <c r="J87" s="51">
        <f t="shared" si="0"/>
        <v>0</v>
      </c>
      <c r="K87" s="48">
        <f>+'DAY14'!K87+'DAY15'!C87</f>
        <v>0</v>
      </c>
      <c r="L87" s="49">
        <f>+'DAY14'!L87+'DAY15'!D87</f>
        <v>0</v>
      </c>
      <c r="M87" s="50">
        <f>+'DAY14'!M87+'DAY15'!E87</f>
        <v>0</v>
      </c>
      <c r="N87" s="47">
        <f>+'DAY14'!N87+'DAY15'!F87</f>
        <v>0</v>
      </c>
      <c r="O87" s="163">
        <f>+'DAY14'!O87+'DAY15'!G87</f>
        <v>0</v>
      </c>
      <c r="P87" s="48">
        <f t="shared" si="35"/>
        <v>0</v>
      </c>
      <c r="Q87" s="49">
        <f t="shared" si="36"/>
        <v>0</v>
      </c>
      <c r="R87" s="50">
        <f t="shared" si="37"/>
        <v>0</v>
      </c>
      <c r="S87" s="47">
        <f t="shared" si="38"/>
        <v>0</v>
      </c>
      <c r="T87" s="163">
        <f t="shared" si="39"/>
        <v>0</v>
      </c>
      <c r="U87" s="54">
        <f t="shared" si="1"/>
        <v>0</v>
      </c>
    </row>
    <row r="88" spans="1:21" x14ac:dyDescent="0.25">
      <c r="A88" s="53"/>
      <c r="B88" s="47">
        <f>'DAY14'!H88</f>
        <v>0</v>
      </c>
      <c r="C88" s="48">
        <v>0</v>
      </c>
      <c r="D88" s="49">
        <v>0</v>
      </c>
      <c r="E88" s="50">
        <v>0</v>
      </c>
      <c r="F88" s="47">
        <v>0</v>
      </c>
      <c r="G88" s="163">
        <v>0</v>
      </c>
      <c r="H88" s="49">
        <f>+(Table117[[#This Row],[OPENING ]]+Table117[[#This Row],[RECEIPTS]]+Table117[[#This Row],[RETURNS]])-(Table117[[#This Row],[EXCHANGED]]+Table117[[#This Row],[SALES]]+Table117[[#This Row],[ISSUES]])</f>
        <v>0</v>
      </c>
      <c r="I88" s="48"/>
      <c r="J88" s="51">
        <f t="shared" ref="J88:J96" si="40">+I88-H88</f>
        <v>0</v>
      </c>
      <c r="K88" s="48">
        <f>+'DAY14'!K88+'DAY15'!C88</f>
        <v>0</v>
      </c>
      <c r="L88" s="49">
        <f>+'DAY14'!L88+'DAY15'!D88</f>
        <v>0</v>
      </c>
      <c r="M88" s="50">
        <f>+'DAY14'!M88+'DAY15'!E88</f>
        <v>0</v>
      </c>
      <c r="N88" s="47">
        <f>+'DAY14'!N88+'DAY15'!F88</f>
        <v>0</v>
      </c>
      <c r="O88" s="163">
        <f>+'DAY14'!O88+'DAY15'!G88</f>
        <v>0</v>
      </c>
      <c r="P88" s="48">
        <f t="shared" ref="P88:P96" si="41">+K88/15</f>
        <v>0</v>
      </c>
      <c r="Q88" s="49">
        <f t="shared" ref="Q88:Q96" si="42">+L88/15</f>
        <v>0</v>
      </c>
      <c r="R88" s="50">
        <f t="shared" ref="R88:R96" si="43">+M88/15</f>
        <v>0</v>
      </c>
      <c r="S88" s="47">
        <f t="shared" ref="S88:S96" si="44">+N88/15</f>
        <v>0</v>
      </c>
      <c r="T88" s="163">
        <f t="shared" ref="T88:T96" si="45">+O88/15</f>
        <v>0</v>
      </c>
      <c r="U88" s="54">
        <f t="shared" ref="U88:U96" si="46">IFERROR(+H88/(P88+Q88+R88+S88+T88),0)</f>
        <v>0</v>
      </c>
    </row>
    <row r="89" spans="1:21" x14ac:dyDescent="0.25">
      <c r="A89" s="53"/>
      <c r="B89" s="47">
        <f>'DAY14'!H89</f>
        <v>0</v>
      </c>
      <c r="C89" s="48">
        <v>0</v>
      </c>
      <c r="D89" s="49">
        <v>0</v>
      </c>
      <c r="E89" s="50">
        <v>0</v>
      </c>
      <c r="F89" s="47">
        <v>0</v>
      </c>
      <c r="G89" s="163">
        <v>0</v>
      </c>
      <c r="H89" s="49">
        <f>+(Table117[[#This Row],[OPENING ]]+Table117[[#This Row],[RECEIPTS]]+Table117[[#This Row],[RETURNS]])-(Table117[[#This Row],[EXCHANGED]]+Table117[[#This Row],[SALES]]+Table117[[#This Row],[ISSUES]])</f>
        <v>0</v>
      </c>
      <c r="I89" s="48"/>
      <c r="J89" s="51">
        <f t="shared" si="40"/>
        <v>0</v>
      </c>
      <c r="K89" s="48">
        <f>+'DAY14'!K89+'DAY15'!C89</f>
        <v>0</v>
      </c>
      <c r="L89" s="49">
        <f>+'DAY14'!L89+'DAY15'!D89</f>
        <v>0</v>
      </c>
      <c r="M89" s="50">
        <f>+'DAY14'!M89+'DAY15'!E89</f>
        <v>0</v>
      </c>
      <c r="N89" s="47">
        <f>+'DAY14'!N89+'DAY15'!F89</f>
        <v>0</v>
      </c>
      <c r="O89" s="163">
        <f>+'DAY14'!O89+'DAY15'!G89</f>
        <v>0</v>
      </c>
      <c r="P89" s="48">
        <f t="shared" si="41"/>
        <v>0</v>
      </c>
      <c r="Q89" s="49">
        <f t="shared" si="42"/>
        <v>0</v>
      </c>
      <c r="R89" s="50">
        <f t="shared" si="43"/>
        <v>0</v>
      </c>
      <c r="S89" s="47">
        <f t="shared" si="44"/>
        <v>0</v>
      </c>
      <c r="T89" s="163">
        <f t="shared" si="45"/>
        <v>0</v>
      </c>
      <c r="U89" s="54">
        <f t="shared" si="46"/>
        <v>0</v>
      </c>
    </row>
    <row r="90" spans="1:21" x14ac:dyDescent="0.25">
      <c r="A90" s="53"/>
      <c r="B90" s="47">
        <f>'DAY14'!H90</f>
        <v>0</v>
      </c>
      <c r="C90" s="48">
        <v>0</v>
      </c>
      <c r="D90" s="49">
        <v>0</v>
      </c>
      <c r="E90" s="50">
        <v>0</v>
      </c>
      <c r="F90" s="47">
        <v>0</v>
      </c>
      <c r="G90" s="163">
        <v>0</v>
      </c>
      <c r="H90" s="49">
        <f>+(Table117[[#This Row],[OPENING ]]+Table117[[#This Row],[RECEIPTS]]+Table117[[#This Row],[RETURNS]])-(Table117[[#This Row],[EXCHANGED]]+Table117[[#This Row],[SALES]]+Table117[[#This Row],[ISSUES]])</f>
        <v>0</v>
      </c>
      <c r="I90" s="48"/>
      <c r="J90" s="51">
        <f t="shared" si="40"/>
        <v>0</v>
      </c>
      <c r="K90" s="48">
        <f>+'DAY14'!K90+'DAY15'!C90</f>
        <v>0</v>
      </c>
      <c r="L90" s="49">
        <f>+'DAY14'!L90+'DAY15'!D90</f>
        <v>0</v>
      </c>
      <c r="M90" s="50">
        <f>+'DAY14'!M90+'DAY15'!E90</f>
        <v>0</v>
      </c>
      <c r="N90" s="47">
        <f>+'DAY14'!N90+'DAY15'!F90</f>
        <v>0</v>
      </c>
      <c r="O90" s="163">
        <f>+'DAY14'!O90+'DAY15'!G90</f>
        <v>0</v>
      </c>
      <c r="P90" s="48">
        <f t="shared" si="41"/>
        <v>0</v>
      </c>
      <c r="Q90" s="49">
        <f t="shared" si="42"/>
        <v>0</v>
      </c>
      <c r="R90" s="50">
        <f t="shared" si="43"/>
        <v>0</v>
      </c>
      <c r="S90" s="47">
        <f t="shared" si="44"/>
        <v>0</v>
      </c>
      <c r="T90" s="163">
        <f t="shared" si="45"/>
        <v>0</v>
      </c>
      <c r="U90" s="54">
        <f t="shared" si="46"/>
        <v>0</v>
      </c>
    </row>
    <row r="91" spans="1:21" x14ac:dyDescent="0.25">
      <c r="A91" s="53"/>
      <c r="B91" s="47">
        <f>'DAY14'!H91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163">
        <v>0</v>
      </c>
      <c r="H91" s="49">
        <f>+(Table117[[#This Row],[OPENING ]]+Table117[[#This Row],[RECEIPTS]]+Table117[[#This Row],[RETURNS]])-(Table117[[#This Row],[EXCHANGED]]+Table117[[#This Row],[SALES]]+Table117[[#This Row],[ISSUES]])</f>
        <v>551.20000000000005</v>
      </c>
      <c r="I91" s="48"/>
      <c r="J91" s="51">
        <f t="shared" si="40"/>
        <v>-551.20000000000005</v>
      </c>
      <c r="K91" s="48">
        <f>+'DAY14'!K91+'DAY15'!C91</f>
        <v>0</v>
      </c>
      <c r="L91" s="49">
        <f>+'DAY14'!L91+'DAY15'!D91</f>
        <v>0</v>
      </c>
      <c r="M91" s="50">
        <f>+'DAY14'!M91+'DAY15'!E91</f>
        <v>0</v>
      </c>
      <c r="N91" s="47">
        <f>+'DAY14'!N91+'DAY15'!F91</f>
        <v>0</v>
      </c>
      <c r="O91" s="163">
        <f>+'DAY14'!O91+'DAY15'!G91</f>
        <v>0</v>
      </c>
      <c r="P91" s="48">
        <f t="shared" si="41"/>
        <v>0</v>
      </c>
      <c r="Q91" s="49">
        <f t="shared" si="42"/>
        <v>0</v>
      </c>
      <c r="R91" s="50">
        <f t="shared" si="43"/>
        <v>0</v>
      </c>
      <c r="S91" s="47">
        <f t="shared" si="44"/>
        <v>0</v>
      </c>
      <c r="T91" s="163">
        <f t="shared" si="45"/>
        <v>0</v>
      </c>
      <c r="U91" s="54">
        <f t="shared" si="46"/>
        <v>0</v>
      </c>
    </row>
    <row r="92" spans="1:21" x14ac:dyDescent="0.25">
      <c r="A92" s="53"/>
      <c r="B92" s="47">
        <f>'DAY14'!H92</f>
        <v>200.8</v>
      </c>
      <c r="C92" s="48">
        <v>0</v>
      </c>
      <c r="D92" s="49">
        <v>0</v>
      </c>
      <c r="E92" s="50">
        <v>0</v>
      </c>
      <c r="F92" s="47">
        <v>0</v>
      </c>
      <c r="G92" s="163">
        <v>0</v>
      </c>
      <c r="H92" s="49">
        <f>+(Table117[[#This Row],[OPENING ]]+Table117[[#This Row],[RECEIPTS]]+Table117[[#This Row],[RETURNS]])-(Table117[[#This Row],[EXCHANGED]]+Table117[[#This Row],[SALES]]+Table117[[#This Row],[ISSUES]])</f>
        <v>200.8</v>
      </c>
      <c r="I92" s="48"/>
      <c r="J92" s="51">
        <f t="shared" si="40"/>
        <v>-200.8</v>
      </c>
      <c r="K92" s="48">
        <f>+'DAY14'!K92+'DAY15'!C92</f>
        <v>0</v>
      </c>
      <c r="L92" s="49">
        <f>+'DAY14'!L92+'DAY15'!D92</f>
        <v>0</v>
      </c>
      <c r="M92" s="50">
        <f>+'DAY14'!M92+'DAY15'!E92</f>
        <v>0</v>
      </c>
      <c r="N92" s="47">
        <f>+'DAY14'!N92+'DAY15'!F92</f>
        <v>0</v>
      </c>
      <c r="O92" s="163">
        <f>+'DAY14'!O92+'DAY15'!G92</f>
        <v>0</v>
      </c>
      <c r="P92" s="48">
        <f t="shared" si="41"/>
        <v>0</v>
      </c>
      <c r="Q92" s="49">
        <f t="shared" si="42"/>
        <v>0</v>
      </c>
      <c r="R92" s="50">
        <f t="shared" si="43"/>
        <v>0</v>
      </c>
      <c r="S92" s="47">
        <f t="shared" si="44"/>
        <v>0</v>
      </c>
      <c r="T92" s="163">
        <f t="shared" si="45"/>
        <v>0</v>
      </c>
      <c r="U92" s="54">
        <f t="shared" si="46"/>
        <v>0</v>
      </c>
    </row>
    <row r="93" spans="1:21" x14ac:dyDescent="0.25">
      <c r="A93" s="53"/>
      <c r="B93" s="47">
        <f>'DAY14'!H93</f>
        <v>0</v>
      </c>
      <c r="C93" s="48">
        <v>0</v>
      </c>
      <c r="D93" s="49">
        <v>0</v>
      </c>
      <c r="E93" s="50">
        <v>0</v>
      </c>
      <c r="F93" s="47">
        <v>0</v>
      </c>
      <c r="G93" s="163">
        <v>0</v>
      </c>
      <c r="H93" s="49">
        <f>+(Table117[[#This Row],[OPENING ]]+Table117[[#This Row],[RECEIPTS]]+Table117[[#This Row],[RETURNS]])-(Table117[[#This Row],[EXCHANGED]]+Table117[[#This Row],[SALES]]+Table117[[#This Row],[ISSUES]])</f>
        <v>0</v>
      </c>
      <c r="I93" s="48"/>
      <c r="J93" s="51">
        <f t="shared" si="40"/>
        <v>0</v>
      </c>
      <c r="K93" s="48">
        <f>+'DAY14'!K93+'DAY15'!C93</f>
        <v>0</v>
      </c>
      <c r="L93" s="49">
        <f>+'DAY14'!L93+'DAY15'!D93</f>
        <v>138</v>
      </c>
      <c r="M93" s="50">
        <f>+'DAY14'!M93+'DAY15'!E93</f>
        <v>0</v>
      </c>
      <c r="N93" s="47">
        <f>+'DAY14'!N93+'DAY15'!F93</f>
        <v>0</v>
      </c>
      <c r="O93" s="163">
        <f>+'DAY14'!O93+'DAY15'!G93</f>
        <v>851.44</v>
      </c>
      <c r="P93" s="48">
        <f t="shared" si="41"/>
        <v>0</v>
      </c>
      <c r="Q93" s="49">
        <f t="shared" si="42"/>
        <v>9.1999999999999993</v>
      </c>
      <c r="R93" s="50">
        <f t="shared" si="43"/>
        <v>0</v>
      </c>
      <c r="S93" s="47">
        <f t="shared" si="44"/>
        <v>0</v>
      </c>
      <c r="T93" s="163">
        <f t="shared" si="45"/>
        <v>56.762666666666668</v>
      </c>
      <c r="U93" s="54">
        <f t="shared" si="46"/>
        <v>0</v>
      </c>
    </row>
    <row r="94" spans="1:21" x14ac:dyDescent="0.25">
      <c r="A94" s="53"/>
      <c r="B94" s="47">
        <f>'DAY14'!H94</f>
        <v>0</v>
      </c>
      <c r="C94" s="48">
        <v>0</v>
      </c>
      <c r="D94" s="49">
        <v>0</v>
      </c>
      <c r="E94" s="50">
        <v>0</v>
      </c>
      <c r="F94" s="47">
        <v>0</v>
      </c>
      <c r="G94" s="163">
        <v>0</v>
      </c>
      <c r="H94" s="49">
        <f>+(Table117[[#This Row],[OPENING ]]+Table117[[#This Row],[RECEIPTS]]+Table117[[#This Row],[RETURNS]])-(Table117[[#This Row],[EXCHANGED]]+Table117[[#This Row],[SALES]]+Table117[[#This Row],[ISSUES]])</f>
        <v>0</v>
      </c>
      <c r="I94" s="48"/>
      <c r="J94" s="51">
        <f t="shared" si="40"/>
        <v>0</v>
      </c>
      <c r="K94" s="48">
        <f>+'DAY14'!K94+'DAY15'!C94</f>
        <v>0</v>
      </c>
      <c r="L94" s="49">
        <f>+'DAY14'!L94+'DAY15'!D94</f>
        <v>0</v>
      </c>
      <c r="M94" s="50">
        <f>+'DAY14'!M94+'DAY15'!E94</f>
        <v>0</v>
      </c>
      <c r="N94" s="47">
        <f>+'DAY14'!N94+'DAY15'!F94</f>
        <v>0</v>
      </c>
      <c r="O94" s="163">
        <f>+'DAY14'!O94+'DAY15'!G94</f>
        <v>0</v>
      </c>
      <c r="P94" s="48">
        <f t="shared" si="41"/>
        <v>0</v>
      </c>
      <c r="Q94" s="49">
        <f t="shared" si="42"/>
        <v>0</v>
      </c>
      <c r="R94" s="50">
        <f t="shared" si="43"/>
        <v>0</v>
      </c>
      <c r="S94" s="47">
        <f t="shared" si="44"/>
        <v>0</v>
      </c>
      <c r="T94" s="163">
        <f t="shared" si="45"/>
        <v>0</v>
      </c>
      <c r="U94" s="54">
        <f t="shared" si="46"/>
        <v>0</v>
      </c>
    </row>
    <row r="95" spans="1:21" x14ac:dyDescent="0.25">
      <c r="A95" s="53"/>
      <c r="B95" s="47">
        <f>'DAY14'!H95</f>
        <v>0</v>
      </c>
      <c r="C95" s="48">
        <v>0</v>
      </c>
      <c r="D95" s="49">
        <v>0</v>
      </c>
      <c r="E95" s="50">
        <v>0</v>
      </c>
      <c r="F95" s="47">
        <v>0</v>
      </c>
      <c r="G95" s="163">
        <v>0</v>
      </c>
      <c r="H95" s="49">
        <f>+(Table117[[#This Row],[OPENING ]]+Table117[[#This Row],[RECEIPTS]]+Table117[[#This Row],[RETURNS]])-(Table117[[#This Row],[EXCHANGED]]+Table117[[#This Row],[SALES]]+Table117[[#This Row],[ISSUES]])</f>
        <v>0</v>
      </c>
      <c r="I95" s="48"/>
      <c r="J95" s="51">
        <f t="shared" si="40"/>
        <v>0</v>
      </c>
      <c r="K95" s="48">
        <f>+'DAY14'!K95+'DAY15'!C95</f>
        <v>0</v>
      </c>
      <c r="L95" s="49">
        <f>+'DAY14'!L95+'DAY15'!D95</f>
        <v>0</v>
      </c>
      <c r="M95" s="50">
        <f>+'DAY14'!M95+'DAY15'!E95</f>
        <v>0</v>
      </c>
      <c r="N95" s="47">
        <f>+'DAY14'!N95+'DAY15'!F95</f>
        <v>0</v>
      </c>
      <c r="O95" s="163">
        <f>+'DAY14'!O95+'DAY15'!G95</f>
        <v>0</v>
      </c>
      <c r="P95" s="48">
        <f t="shared" si="41"/>
        <v>0</v>
      </c>
      <c r="Q95" s="49">
        <f t="shared" si="42"/>
        <v>0</v>
      </c>
      <c r="R95" s="50">
        <f t="shared" si="43"/>
        <v>0</v>
      </c>
      <c r="S95" s="47">
        <f t="shared" si="44"/>
        <v>0</v>
      </c>
      <c r="T95" s="163">
        <f t="shared" si="45"/>
        <v>0</v>
      </c>
      <c r="U95" s="54">
        <f t="shared" si="46"/>
        <v>0</v>
      </c>
    </row>
    <row r="96" spans="1:21" x14ac:dyDescent="0.25">
      <c r="A96" s="53"/>
      <c r="B96" s="47">
        <f>'DAY14'!H96</f>
        <v>0</v>
      </c>
      <c r="C96" s="48">
        <v>0</v>
      </c>
      <c r="D96" s="49">
        <v>0</v>
      </c>
      <c r="E96" s="50">
        <v>0</v>
      </c>
      <c r="F96" s="47">
        <v>0</v>
      </c>
      <c r="G96" s="163">
        <v>0</v>
      </c>
      <c r="H96" s="49">
        <f>+(Table117[[#This Row],[OPENING ]]+Table117[[#This Row],[RECEIPTS]]+Table117[[#This Row],[RETURNS]])-(Table117[[#This Row],[EXCHANGED]]+Table117[[#This Row],[SALES]]+Table117[[#This Row],[ISSUES]])</f>
        <v>0</v>
      </c>
      <c r="I96" s="48"/>
      <c r="J96" s="51">
        <f t="shared" si="40"/>
        <v>0</v>
      </c>
      <c r="K96" s="48">
        <f>+'DAY14'!K96+'DAY15'!C96</f>
        <v>0</v>
      </c>
      <c r="L96" s="49">
        <f>+'DAY14'!L96+'DAY15'!D96</f>
        <v>0</v>
      </c>
      <c r="M96" s="50">
        <f>+'DAY14'!M96+'DAY15'!E96</f>
        <v>0</v>
      </c>
      <c r="N96" s="47">
        <f>+'DAY14'!N96+'DAY15'!F96</f>
        <v>0</v>
      </c>
      <c r="O96" s="163">
        <f>+'DAY14'!O96+'DAY15'!G96</f>
        <v>0</v>
      </c>
      <c r="P96" s="48">
        <f t="shared" si="41"/>
        <v>0</v>
      </c>
      <c r="Q96" s="49">
        <f t="shared" si="42"/>
        <v>0</v>
      </c>
      <c r="R96" s="50">
        <f t="shared" si="43"/>
        <v>0</v>
      </c>
      <c r="S96" s="47">
        <f t="shared" si="44"/>
        <v>0</v>
      </c>
      <c r="T96" s="163">
        <f t="shared" si="45"/>
        <v>0</v>
      </c>
      <c r="U96" s="54">
        <f t="shared" si="46"/>
        <v>0</v>
      </c>
    </row>
    <row r="97" spans="1:21" x14ac:dyDescent="0.25">
      <c r="A97" s="151" t="s">
        <v>41</v>
      </c>
      <c r="B97" s="47"/>
      <c r="C97" s="48"/>
      <c r="D97" s="49"/>
      <c r="E97" s="50"/>
      <c r="F97" s="47"/>
      <c r="G97" s="163"/>
      <c r="H97" s="49"/>
      <c r="I97" s="48"/>
      <c r="J97" s="51"/>
      <c r="K97" s="48"/>
      <c r="L97" s="49"/>
      <c r="M97" s="50"/>
      <c r="N97" s="47"/>
      <c r="O97" s="163"/>
      <c r="P97" s="48"/>
      <c r="Q97" s="49"/>
      <c r="R97" s="50"/>
      <c r="S97" s="47"/>
      <c r="T97" s="163"/>
      <c r="U97" s="54"/>
    </row>
    <row r="98" spans="1:21" x14ac:dyDescent="0.25">
      <c r="A98" s="153" t="s">
        <v>40</v>
      </c>
      <c r="B98" s="47"/>
      <c r="C98" s="48"/>
      <c r="D98" s="49"/>
      <c r="E98" s="50"/>
      <c r="F98" s="47"/>
      <c r="G98" s="163"/>
      <c r="H98" s="49"/>
      <c r="I98" s="48"/>
      <c r="J98" s="51"/>
      <c r="K98" s="48"/>
      <c r="L98" s="49"/>
      <c r="M98" s="50"/>
      <c r="N98" s="47"/>
      <c r="O98" s="163"/>
      <c r="P98" s="48"/>
      <c r="Q98" s="49"/>
      <c r="R98" s="50"/>
      <c r="S98" s="47"/>
      <c r="T98" s="163"/>
      <c r="U98" s="54"/>
    </row>
    <row r="99" spans="1:21" x14ac:dyDescent="0.25">
      <c r="A99" s="152" t="s">
        <v>42</v>
      </c>
      <c r="B99" s="47">
        <f>'DAY14'!H99</f>
        <v>0</v>
      </c>
      <c r="C99" s="48">
        <v>0</v>
      </c>
      <c r="D99" s="49">
        <v>0</v>
      </c>
      <c r="E99" s="50">
        <v>0</v>
      </c>
      <c r="F99" s="47">
        <v>0</v>
      </c>
      <c r="G99" s="163">
        <v>0</v>
      </c>
      <c r="H99" s="49">
        <f>+(Table117[[#This Row],[OPENING ]]+Table117[[#This Row],[RECEIPTS]]+Table117[[#This Row],[RETURNS]])-(Table117[[#This Row],[EXCHANGED]]+Table117[[#This Row],[SALES]]+Table117[[#This Row],[ISSUES]])</f>
        <v>0</v>
      </c>
      <c r="I99" s="48">
        <v>0</v>
      </c>
      <c r="J99" s="51">
        <f t="shared" si="0"/>
        <v>0</v>
      </c>
      <c r="K99" s="48">
        <f>+'DAY14'!K99+'DAY15'!C99</f>
        <v>0</v>
      </c>
      <c r="L99" s="49">
        <f>+'DAY14'!L99+'DAY15'!D99</f>
        <v>0</v>
      </c>
      <c r="M99" s="50">
        <f>+'DAY14'!M99+'DAY15'!E99</f>
        <v>0</v>
      </c>
      <c r="N99" s="47">
        <f>+'DAY14'!N99+'DAY15'!F99</f>
        <v>0</v>
      </c>
      <c r="O99" s="163">
        <f>+'DAY14'!O99+'DAY15'!G99</f>
        <v>0</v>
      </c>
      <c r="P99" s="48">
        <f t="shared" si="35"/>
        <v>0</v>
      </c>
      <c r="Q99" s="49">
        <f t="shared" si="36"/>
        <v>0</v>
      </c>
      <c r="R99" s="50">
        <f t="shared" si="37"/>
        <v>0</v>
      </c>
      <c r="S99" s="47">
        <f t="shared" si="38"/>
        <v>0</v>
      </c>
      <c r="T99" s="163">
        <f t="shared" si="39"/>
        <v>0</v>
      </c>
      <c r="U99" s="54">
        <f t="shared" si="1"/>
        <v>0</v>
      </c>
    </row>
    <row r="100" spans="1:21" x14ac:dyDescent="0.25">
      <c r="A100" s="152" t="s">
        <v>43</v>
      </c>
      <c r="B100" s="47">
        <f>'DAY14'!H100</f>
        <v>0</v>
      </c>
      <c r="C100" s="48">
        <v>0</v>
      </c>
      <c r="D100" s="49">
        <v>0</v>
      </c>
      <c r="E100" s="50">
        <v>0</v>
      </c>
      <c r="F100" s="47">
        <v>0</v>
      </c>
      <c r="G100" s="163">
        <v>0</v>
      </c>
      <c r="H100" s="49">
        <f>+(Table117[[#This Row],[OPENING ]]+Table117[[#This Row],[RECEIPTS]]+Table117[[#This Row],[RETURNS]])-(Table117[[#This Row],[EXCHANGED]]+Table117[[#This Row],[SALES]]+Table117[[#This Row],[ISSUES]])</f>
        <v>0</v>
      </c>
      <c r="I100" s="48">
        <v>0</v>
      </c>
      <c r="J100" s="51">
        <f t="shared" si="0"/>
        <v>0</v>
      </c>
      <c r="K100" s="48">
        <f>+'DAY14'!K100+'DAY15'!C100</f>
        <v>0</v>
      </c>
      <c r="L100" s="49">
        <f>+'DAY14'!L100+'DAY15'!D100</f>
        <v>0</v>
      </c>
      <c r="M100" s="50">
        <f>+'DAY14'!M100+'DAY15'!E100</f>
        <v>0</v>
      </c>
      <c r="N100" s="47">
        <f>+'DAY14'!N100+'DAY15'!F100</f>
        <v>0</v>
      </c>
      <c r="O100" s="163">
        <f>+'DAY14'!O100+'DAY15'!G100</f>
        <v>0</v>
      </c>
      <c r="P100" s="48">
        <f t="shared" si="35"/>
        <v>0</v>
      </c>
      <c r="Q100" s="49">
        <f t="shared" si="36"/>
        <v>0</v>
      </c>
      <c r="R100" s="50">
        <f t="shared" si="37"/>
        <v>0</v>
      </c>
      <c r="S100" s="47">
        <f t="shared" si="38"/>
        <v>0</v>
      </c>
      <c r="T100" s="163">
        <f t="shared" si="39"/>
        <v>0</v>
      </c>
      <c r="U100" s="54">
        <f t="shared" si="1"/>
        <v>0</v>
      </c>
    </row>
    <row r="101" spans="1:21" x14ac:dyDescent="0.25">
      <c r="A101" s="153"/>
      <c r="B101" s="47">
        <f>'DAY14'!H101</f>
        <v>0</v>
      </c>
      <c r="C101" s="48">
        <v>0</v>
      </c>
      <c r="D101" s="49">
        <v>0</v>
      </c>
      <c r="E101" s="50">
        <v>0</v>
      </c>
      <c r="F101" s="47">
        <v>0</v>
      </c>
      <c r="G101" s="163">
        <v>0</v>
      </c>
      <c r="H101" s="49">
        <f>+(Table117[[#This Row],[OPENING ]]+Table117[[#This Row],[RECEIPTS]]+Table117[[#This Row],[RETURNS]])-(Table117[[#This Row],[EXCHANGED]]+Table117[[#This Row],[SALES]]+Table117[[#This Row],[ISSUES]])</f>
        <v>0</v>
      </c>
      <c r="I101" s="73">
        <v>0</v>
      </c>
      <c r="J101" s="76">
        <f t="shared" si="0"/>
        <v>0</v>
      </c>
      <c r="K101" s="48">
        <f>+'DAY14'!K101+'DAY15'!C101</f>
        <v>0</v>
      </c>
      <c r="L101" s="49">
        <f>+'DAY14'!L101+'DAY15'!D101</f>
        <v>0</v>
      </c>
      <c r="M101" s="50">
        <f>+'DAY14'!M101+'DAY15'!E101</f>
        <v>0</v>
      </c>
      <c r="N101" s="47">
        <f>+'DAY14'!N101+'DAY15'!F101</f>
        <v>0</v>
      </c>
      <c r="O101" s="163">
        <f>+'DAY14'!O101+'DAY15'!G101</f>
        <v>0</v>
      </c>
      <c r="P101" s="48">
        <f t="shared" si="35"/>
        <v>0</v>
      </c>
      <c r="Q101" s="49">
        <f t="shared" si="36"/>
        <v>0</v>
      </c>
      <c r="R101" s="50">
        <f t="shared" si="37"/>
        <v>0</v>
      </c>
      <c r="S101" s="47">
        <f t="shared" si="38"/>
        <v>0</v>
      </c>
      <c r="T101" s="163">
        <f t="shared" si="39"/>
        <v>0</v>
      </c>
      <c r="U101" s="92">
        <f t="shared" si="1"/>
        <v>0</v>
      </c>
    </row>
    <row r="102" spans="1:21" x14ac:dyDescent="0.25">
      <c r="A102" s="152" t="s">
        <v>87</v>
      </c>
      <c r="B102" s="47">
        <f>'DAY14'!H102</f>
        <v>1888</v>
      </c>
      <c r="C102" s="48">
        <v>0</v>
      </c>
      <c r="D102" s="49">
        <v>0</v>
      </c>
      <c r="E102" s="50">
        <v>0</v>
      </c>
      <c r="F102" s="47">
        <v>0</v>
      </c>
      <c r="G102" s="163">
        <v>0</v>
      </c>
      <c r="H102" s="49">
        <f>+(Table117[[#This Row],[OPENING ]]+Table117[[#This Row],[RECEIPTS]]+Table117[[#This Row],[RETURNS]])-(Table117[[#This Row],[EXCHANGED]]+Table117[[#This Row],[SALES]]+Table117[[#This Row],[ISSUES]])</f>
        <v>1888</v>
      </c>
      <c r="I102" s="73"/>
      <c r="J102" s="76">
        <f t="shared" ref="J102:J114" si="47">+I102-H102</f>
        <v>-1888</v>
      </c>
      <c r="K102" s="48">
        <f>+'DAY14'!K102+'DAY15'!C102</f>
        <v>0</v>
      </c>
      <c r="L102" s="49">
        <f>+'DAY14'!L102+'DAY15'!D102</f>
        <v>138</v>
      </c>
      <c r="M102" s="50">
        <f>+'DAY14'!M102+'DAY15'!E102</f>
        <v>0</v>
      </c>
      <c r="N102" s="47">
        <f>+'DAY14'!N102+'DAY15'!F102</f>
        <v>0</v>
      </c>
      <c r="O102" s="163">
        <f>+'DAY14'!O102+'DAY15'!G102</f>
        <v>1318.44</v>
      </c>
      <c r="P102" s="48">
        <f t="shared" ref="P102:P114" si="48">+K102/15</f>
        <v>0</v>
      </c>
      <c r="Q102" s="49">
        <f t="shared" ref="Q102:Q114" si="49">+L102/15</f>
        <v>9.1999999999999993</v>
      </c>
      <c r="R102" s="50">
        <f t="shared" ref="R102:R114" si="50">+M102/15</f>
        <v>0</v>
      </c>
      <c r="S102" s="47">
        <f t="shared" ref="S102:S114" si="51">+N102/15</f>
        <v>0</v>
      </c>
      <c r="T102" s="163">
        <f t="shared" ref="T102:T114" si="52">+O102/15</f>
        <v>87.896000000000001</v>
      </c>
      <c r="U102" s="92">
        <f t="shared" ref="U102:U114" si="53">IFERROR(+H102/(P102+Q102+R102+S102+T102),0)</f>
        <v>19.444673313009805</v>
      </c>
    </row>
    <row r="103" spans="1:21" x14ac:dyDescent="0.25">
      <c r="A103" s="152" t="s">
        <v>88</v>
      </c>
      <c r="B103" s="47">
        <f>'DAY14'!H103</f>
        <v>0</v>
      </c>
      <c r="C103" s="48">
        <v>0</v>
      </c>
      <c r="D103" s="49">
        <v>0</v>
      </c>
      <c r="E103" s="50">
        <v>0</v>
      </c>
      <c r="F103" s="47">
        <v>0</v>
      </c>
      <c r="G103" s="163">
        <v>0</v>
      </c>
      <c r="H103" s="49">
        <f>+(Table117[[#This Row],[OPENING ]]+Table117[[#This Row],[RECEIPTS]]+Table117[[#This Row],[RETURNS]])-(Table117[[#This Row],[EXCHANGED]]+Table117[[#This Row],[SALES]]+Table117[[#This Row],[ISSUES]])</f>
        <v>0</v>
      </c>
      <c r="I103" s="73"/>
      <c r="J103" s="76">
        <f t="shared" si="47"/>
        <v>0</v>
      </c>
      <c r="K103" s="48">
        <f>+'DAY14'!K103+'DAY15'!C103</f>
        <v>0</v>
      </c>
      <c r="L103" s="49">
        <f>+'DAY14'!L103+'DAY15'!D103</f>
        <v>0</v>
      </c>
      <c r="M103" s="50">
        <f>+'DAY14'!M103+'DAY15'!E103</f>
        <v>0</v>
      </c>
      <c r="N103" s="47">
        <f>+'DAY14'!N103+'DAY15'!F103</f>
        <v>0</v>
      </c>
      <c r="O103" s="163">
        <f>+'DAY14'!O103+'DAY15'!G103</f>
        <v>0</v>
      </c>
      <c r="P103" s="48">
        <f t="shared" si="48"/>
        <v>0</v>
      </c>
      <c r="Q103" s="49">
        <f t="shared" si="49"/>
        <v>0</v>
      </c>
      <c r="R103" s="50">
        <f t="shared" si="50"/>
        <v>0</v>
      </c>
      <c r="S103" s="47">
        <f t="shared" si="51"/>
        <v>0</v>
      </c>
      <c r="T103" s="163">
        <f t="shared" si="52"/>
        <v>0</v>
      </c>
      <c r="U103" s="92">
        <f t="shared" si="53"/>
        <v>0</v>
      </c>
    </row>
    <row r="104" spans="1:21" x14ac:dyDescent="0.25">
      <c r="A104" s="152" t="s">
        <v>95</v>
      </c>
      <c r="B104" s="47">
        <f>'DAY14'!H104</f>
        <v>695.3</v>
      </c>
      <c r="C104" s="48">
        <v>0</v>
      </c>
      <c r="D104" s="49">
        <v>0</v>
      </c>
      <c r="E104" s="50">
        <v>0</v>
      </c>
      <c r="F104" s="47">
        <v>0</v>
      </c>
      <c r="G104" s="163">
        <v>0</v>
      </c>
      <c r="H104" s="49">
        <f>+(Table117[[#This Row],[OPENING ]]+Table117[[#This Row],[RECEIPTS]]+Table117[[#This Row],[RETURNS]])-(Table117[[#This Row],[EXCHANGED]]+Table117[[#This Row],[SALES]]+Table117[[#This Row],[ISSUES]])</f>
        <v>695.3</v>
      </c>
      <c r="I104" s="73"/>
      <c r="J104" s="76">
        <f t="shared" si="47"/>
        <v>-695.3</v>
      </c>
      <c r="K104" s="48">
        <f>+'DAY14'!K104+'DAY15'!C104</f>
        <v>0</v>
      </c>
      <c r="L104" s="49">
        <f>+'DAY14'!L104+'DAY15'!D104</f>
        <v>0</v>
      </c>
      <c r="M104" s="50">
        <f>+'DAY14'!M104+'DAY15'!E104</f>
        <v>0</v>
      </c>
      <c r="N104" s="47">
        <f>+'DAY14'!N104+'DAY15'!F104</f>
        <v>0</v>
      </c>
      <c r="O104" s="163">
        <f>+'DAY14'!O104+'DAY15'!G104</f>
        <v>0</v>
      </c>
      <c r="P104" s="48">
        <f t="shared" si="48"/>
        <v>0</v>
      </c>
      <c r="Q104" s="49">
        <f t="shared" si="49"/>
        <v>0</v>
      </c>
      <c r="R104" s="50">
        <f t="shared" si="50"/>
        <v>0</v>
      </c>
      <c r="S104" s="47">
        <f t="shared" si="51"/>
        <v>0</v>
      </c>
      <c r="T104" s="163">
        <f t="shared" si="52"/>
        <v>0</v>
      </c>
      <c r="U104" s="92">
        <f t="shared" si="53"/>
        <v>0</v>
      </c>
    </row>
    <row r="105" spans="1:21" x14ac:dyDescent="0.25">
      <c r="A105" s="152" t="s">
        <v>132</v>
      </c>
      <c r="B105" s="47">
        <f>'DAY14'!H105</f>
        <v>0</v>
      </c>
      <c r="C105" s="48">
        <v>0</v>
      </c>
      <c r="D105" s="49">
        <v>0</v>
      </c>
      <c r="E105" s="50">
        <v>0</v>
      </c>
      <c r="F105" s="47">
        <v>0</v>
      </c>
      <c r="G105" s="163">
        <v>0</v>
      </c>
      <c r="H105" s="49">
        <f>+(Table117[[#This Row],[OPENING ]]+Table117[[#This Row],[RECEIPTS]]+Table117[[#This Row],[RETURNS]])-(Table117[[#This Row],[EXCHANGED]]+Table117[[#This Row],[SALES]]+Table117[[#This Row],[ISSUES]])</f>
        <v>0</v>
      </c>
      <c r="I105" s="73"/>
      <c r="J105" s="76">
        <f t="shared" si="47"/>
        <v>0</v>
      </c>
      <c r="K105" s="48">
        <f>+'DAY14'!K105+'DAY15'!C105</f>
        <v>0</v>
      </c>
      <c r="L105" s="49">
        <f>+'DAY14'!L105+'DAY15'!D105</f>
        <v>0</v>
      </c>
      <c r="M105" s="50">
        <f>+'DAY14'!M105+'DAY15'!E105</f>
        <v>0</v>
      </c>
      <c r="N105" s="47">
        <f>+'DAY14'!N105+'DAY15'!F105</f>
        <v>0</v>
      </c>
      <c r="O105" s="163">
        <f>+'DAY14'!O105+'DAY15'!G105</f>
        <v>0</v>
      </c>
      <c r="P105" s="48">
        <f t="shared" si="48"/>
        <v>0</v>
      </c>
      <c r="Q105" s="49">
        <f t="shared" si="49"/>
        <v>0</v>
      </c>
      <c r="R105" s="50">
        <f t="shared" si="50"/>
        <v>0</v>
      </c>
      <c r="S105" s="47">
        <f t="shared" si="51"/>
        <v>0</v>
      </c>
      <c r="T105" s="163">
        <f t="shared" si="52"/>
        <v>0</v>
      </c>
      <c r="U105" s="92">
        <f t="shared" si="53"/>
        <v>0</v>
      </c>
    </row>
    <row r="106" spans="1:21" x14ac:dyDescent="0.25">
      <c r="A106" s="152" t="s">
        <v>124</v>
      </c>
      <c r="B106" s="47">
        <f>'DAY14'!H106</f>
        <v>31</v>
      </c>
      <c r="C106" s="48">
        <v>0</v>
      </c>
      <c r="D106" s="49">
        <v>0</v>
      </c>
      <c r="E106" s="50">
        <v>0</v>
      </c>
      <c r="F106" s="47">
        <v>0</v>
      </c>
      <c r="G106" s="163"/>
      <c r="H106" s="49">
        <f>+(Table117[[#This Row],[OPENING ]]+Table117[[#This Row],[RECEIPTS]]+Table117[[#This Row],[RETURNS]])-(Table117[[#This Row],[EXCHANGED]]+Table117[[#This Row],[SALES]]+Table117[[#This Row],[ISSUES]])</f>
        <v>31</v>
      </c>
      <c r="I106" s="73"/>
      <c r="J106" s="76">
        <f t="shared" si="47"/>
        <v>-31</v>
      </c>
      <c r="K106" s="48">
        <f>+'DAY14'!K106+'DAY15'!C106</f>
        <v>0</v>
      </c>
      <c r="L106" s="49">
        <f>+'DAY14'!L106+'DAY15'!D106</f>
        <v>0</v>
      </c>
      <c r="M106" s="50">
        <f>+'DAY14'!M106+'DAY15'!E106</f>
        <v>0</v>
      </c>
      <c r="N106" s="47">
        <f>+'DAY14'!N106+'DAY15'!F106</f>
        <v>0</v>
      </c>
      <c r="O106" s="163">
        <f>+'DAY14'!O106+'DAY15'!G106</f>
        <v>0</v>
      </c>
      <c r="P106" s="48">
        <f t="shared" si="48"/>
        <v>0</v>
      </c>
      <c r="Q106" s="49">
        <f t="shared" si="49"/>
        <v>0</v>
      </c>
      <c r="R106" s="50">
        <f t="shared" si="50"/>
        <v>0</v>
      </c>
      <c r="S106" s="47">
        <f t="shared" si="51"/>
        <v>0</v>
      </c>
      <c r="T106" s="163">
        <f t="shared" si="52"/>
        <v>0</v>
      </c>
      <c r="U106" s="92">
        <f t="shared" si="53"/>
        <v>0</v>
      </c>
    </row>
    <row r="107" spans="1:21" ht="15.75" x14ac:dyDescent="0.3">
      <c r="A107" s="311" t="s">
        <v>89</v>
      </c>
      <c r="B107" s="47">
        <f>'DAY14'!H107</f>
        <v>0</v>
      </c>
      <c r="C107" s="48">
        <v>0</v>
      </c>
      <c r="D107" s="49">
        <v>0</v>
      </c>
      <c r="E107" s="50">
        <v>0</v>
      </c>
      <c r="F107" s="47">
        <v>0</v>
      </c>
      <c r="G107" s="163">
        <v>0</v>
      </c>
      <c r="H107" s="49">
        <f>+(Table117[[#This Row],[OPENING ]]+Table117[[#This Row],[RECEIPTS]]+Table117[[#This Row],[RETURNS]])-(Table117[[#This Row],[EXCHANGED]]+Table117[[#This Row],[SALES]]+Table117[[#This Row],[ISSUES]])</f>
        <v>0</v>
      </c>
      <c r="I107" s="73"/>
      <c r="J107" s="76">
        <f t="shared" si="47"/>
        <v>0</v>
      </c>
      <c r="K107" s="48">
        <f>+'DAY14'!K107+'DAY15'!C107</f>
        <v>0</v>
      </c>
      <c r="L107" s="49">
        <f>+'DAY14'!L107+'DAY15'!D107</f>
        <v>0</v>
      </c>
      <c r="M107" s="50">
        <f>+'DAY14'!M107+'DAY15'!E107</f>
        <v>0</v>
      </c>
      <c r="N107" s="47">
        <f>+'DAY14'!N107+'DAY15'!F107</f>
        <v>0</v>
      </c>
      <c r="O107" s="163">
        <f>+'DAY14'!O107+'DAY15'!G107</f>
        <v>0</v>
      </c>
      <c r="P107" s="48">
        <f t="shared" si="48"/>
        <v>0</v>
      </c>
      <c r="Q107" s="49">
        <f t="shared" si="49"/>
        <v>0</v>
      </c>
      <c r="R107" s="50">
        <f t="shared" si="50"/>
        <v>0</v>
      </c>
      <c r="S107" s="47">
        <f t="shared" si="51"/>
        <v>0</v>
      </c>
      <c r="T107" s="163">
        <f t="shared" si="52"/>
        <v>0</v>
      </c>
      <c r="U107" s="92">
        <f t="shared" si="53"/>
        <v>0</v>
      </c>
    </row>
    <row r="108" spans="1:21" x14ac:dyDescent="0.25">
      <c r="A108" s="193" t="s">
        <v>90</v>
      </c>
      <c r="B108" s="47">
        <f>'DAY14'!H108</f>
        <v>57</v>
      </c>
      <c r="C108" s="48">
        <v>0</v>
      </c>
      <c r="D108" s="49">
        <v>0</v>
      </c>
      <c r="E108" s="50">
        <v>0</v>
      </c>
      <c r="F108" s="47">
        <v>0</v>
      </c>
      <c r="G108" s="163">
        <v>0</v>
      </c>
      <c r="H108" s="49">
        <f>+(Table117[[#This Row],[OPENING ]]+Table117[[#This Row],[RECEIPTS]]+Table117[[#This Row],[RETURNS]])-(Table117[[#This Row],[EXCHANGED]]+Table117[[#This Row],[SALES]]+Table117[[#This Row],[ISSUES]])</f>
        <v>57</v>
      </c>
      <c r="I108" s="73"/>
      <c r="J108" s="76">
        <f t="shared" si="47"/>
        <v>-57</v>
      </c>
      <c r="K108" s="48">
        <f>+'DAY14'!K108+'DAY15'!C108</f>
        <v>0</v>
      </c>
      <c r="L108" s="49">
        <f>+'DAY14'!L108+'DAY15'!D108</f>
        <v>0</v>
      </c>
      <c r="M108" s="50">
        <f>+'DAY14'!M108+'DAY15'!E108</f>
        <v>0</v>
      </c>
      <c r="N108" s="47">
        <f>+'DAY14'!N108+'DAY15'!F108</f>
        <v>0</v>
      </c>
      <c r="O108" s="163">
        <f>+'DAY14'!O108+'DAY15'!G108</f>
        <v>0</v>
      </c>
      <c r="P108" s="48">
        <f t="shared" si="48"/>
        <v>0</v>
      </c>
      <c r="Q108" s="49">
        <f t="shared" si="49"/>
        <v>0</v>
      </c>
      <c r="R108" s="50">
        <f t="shared" si="50"/>
        <v>0</v>
      </c>
      <c r="S108" s="47">
        <f t="shared" si="51"/>
        <v>0</v>
      </c>
      <c r="T108" s="163">
        <f t="shared" si="52"/>
        <v>0</v>
      </c>
      <c r="U108" s="92">
        <f t="shared" si="53"/>
        <v>0</v>
      </c>
    </row>
    <row r="109" spans="1:21" x14ac:dyDescent="0.25">
      <c r="A109" s="193" t="s">
        <v>91</v>
      </c>
      <c r="B109" s="47">
        <f>'DAY14'!H109</f>
        <v>345.3</v>
      </c>
      <c r="C109" s="48">
        <v>0</v>
      </c>
      <c r="D109" s="49">
        <v>0</v>
      </c>
      <c r="E109" s="50">
        <v>0</v>
      </c>
      <c r="F109" s="47">
        <v>0</v>
      </c>
      <c r="G109" s="163">
        <v>0</v>
      </c>
      <c r="H109" s="49">
        <f>+(Table117[[#This Row],[OPENING ]]+Table117[[#This Row],[RECEIPTS]]+Table117[[#This Row],[RETURNS]])-(Table117[[#This Row],[EXCHANGED]]+Table117[[#This Row],[SALES]]+Table117[[#This Row],[ISSUES]])</f>
        <v>345.3</v>
      </c>
      <c r="I109" s="73"/>
      <c r="J109" s="76">
        <f t="shared" si="47"/>
        <v>-345.3</v>
      </c>
      <c r="K109" s="48">
        <f>+'DAY14'!K109+'DAY15'!C109</f>
        <v>0</v>
      </c>
      <c r="L109" s="49">
        <f>+'DAY14'!L109+'DAY15'!D109</f>
        <v>0</v>
      </c>
      <c r="M109" s="50">
        <f>+'DAY14'!M109+'DAY15'!E109</f>
        <v>0</v>
      </c>
      <c r="N109" s="47">
        <f>+'DAY14'!N109+'DAY15'!F109</f>
        <v>0</v>
      </c>
      <c r="O109" s="163">
        <f>+'DAY14'!O109+'DAY15'!G109</f>
        <v>0</v>
      </c>
      <c r="P109" s="48">
        <f t="shared" si="48"/>
        <v>0</v>
      </c>
      <c r="Q109" s="49">
        <f t="shared" si="49"/>
        <v>0</v>
      </c>
      <c r="R109" s="50">
        <f t="shared" si="50"/>
        <v>0</v>
      </c>
      <c r="S109" s="47">
        <f t="shared" si="51"/>
        <v>0</v>
      </c>
      <c r="T109" s="163">
        <f t="shared" si="52"/>
        <v>0</v>
      </c>
      <c r="U109" s="92">
        <f t="shared" si="53"/>
        <v>0</v>
      </c>
    </row>
    <row r="110" spans="1:21" x14ac:dyDescent="0.25">
      <c r="A110" s="193" t="s">
        <v>92</v>
      </c>
      <c r="B110" s="47">
        <f>'DAY14'!H110</f>
        <v>38</v>
      </c>
      <c r="C110" s="48">
        <v>0</v>
      </c>
      <c r="D110" s="49">
        <v>0</v>
      </c>
      <c r="E110" s="50">
        <v>0</v>
      </c>
      <c r="F110" s="47">
        <v>0</v>
      </c>
      <c r="G110" s="163">
        <v>0</v>
      </c>
      <c r="H110" s="49">
        <f>+(Table117[[#This Row],[OPENING ]]+Table117[[#This Row],[RECEIPTS]]+Table117[[#This Row],[RETURNS]])-(Table117[[#This Row],[EXCHANGED]]+Table117[[#This Row],[SALES]]+Table117[[#This Row],[ISSUES]])</f>
        <v>38</v>
      </c>
      <c r="I110" s="73"/>
      <c r="J110" s="76">
        <f t="shared" si="47"/>
        <v>-38</v>
      </c>
      <c r="K110" s="48">
        <f>+'DAY14'!K110+'DAY15'!C110</f>
        <v>0</v>
      </c>
      <c r="L110" s="49">
        <f>+'DAY14'!L110+'DAY15'!D110</f>
        <v>0</v>
      </c>
      <c r="M110" s="50">
        <f>+'DAY14'!M110+'DAY15'!E110</f>
        <v>0</v>
      </c>
      <c r="N110" s="47">
        <f>+'DAY14'!N110+'DAY15'!F110</f>
        <v>0</v>
      </c>
      <c r="O110" s="163">
        <f>+'DAY14'!O110+'DAY15'!G110</f>
        <v>0</v>
      </c>
      <c r="P110" s="48">
        <f t="shared" si="48"/>
        <v>0</v>
      </c>
      <c r="Q110" s="49">
        <f t="shared" si="49"/>
        <v>0</v>
      </c>
      <c r="R110" s="50">
        <f t="shared" si="50"/>
        <v>0</v>
      </c>
      <c r="S110" s="47">
        <f t="shared" si="51"/>
        <v>0</v>
      </c>
      <c r="T110" s="163">
        <f t="shared" si="52"/>
        <v>0</v>
      </c>
      <c r="U110" s="92">
        <f t="shared" si="53"/>
        <v>0</v>
      </c>
    </row>
    <row r="111" spans="1:21" x14ac:dyDescent="0.25">
      <c r="A111" s="193" t="s">
        <v>94</v>
      </c>
      <c r="B111" s="47">
        <f>'DAY14'!H111</f>
        <v>0</v>
      </c>
      <c r="C111" s="48">
        <v>0</v>
      </c>
      <c r="D111" s="49">
        <v>0</v>
      </c>
      <c r="E111" s="50">
        <v>0</v>
      </c>
      <c r="F111" s="47">
        <v>0</v>
      </c>
      <c r="G111" s="163">
        <v>0</v>
      </c>
      <c r="H111" s="49">
        <f>+(Table117[[#This Row],[OPENING ]]+Table117[[#This Row],[RECEIPTS]]+Table117[[#This Row],[RETURNS]])-(Table117[[#This Row],[EXCHANGED]]+Table117[[#This Row],[SALES]]+Table117[[#This Row],[ISSUES]])</f>
        <v>0</v>
      </c>
      <c r="I111" s="73"/>
      <c r="J111" s="76">
        <f t="shared" si="47"/>
        <v>0</v>
      </c>
      <c r="K111" s="48">
        <f>+'DAY14'!K111+'DAY15'!C111</f>
        <v>0</v>
      </c>
      <c r="L111" s="49">
        <f>+'DAY14'!L111+'DAY15'!D111</f>
        <v>0</v>
      </c>
      <c r="M111" s="50">
        <f>+'DAY14'!M111+'DAY15'!E111</f>
        <v>0</v>
      </c>
      <c r="N111" s="47">
        <f>+'DAY14'!N111+'DAY15'!F111</f>
        <v>0</v>
      </c>
      <c r="O111" s="163">
        <f>+'DAY14'!O111+'DAY15'!G111</f>
        <v>0</v>
      </c>
      <c r="P111" s="48">
        <f t="shared" si="48"/>
        <v>0</v>
      </c>
      <c r="Q111" s="49">
        <f t="shared" si="49"/>
        <v>0</v>
      </c>
      <c r="R111" s="50">
        <f t="shared" si="50"/>
        <v>0</v>
      </c>
      <c r="S111" s="47">
        <f t="shared" si="51"/>
        <v>0</v>
      </c>
      <c r="T111" s="163">
        <f t="shared" si="52"/>
        <v>0</v>
      </c>
      <c r="U111" s="92">
        <f t="shared" si="53"/>
        <v>0</v>
      </c>
    </row>
    <row r="112" spans="1:21" x14ac:dyDescent="0.25">
      <c r="A112" s="193" t="s">
        <v>93</v>
      </c>
      <c r="B112" s="47">
        <f>'DAY14'!H112</f>
        <v>0</v>
      </c>
      <c r="C112" s="48">
        <v>0</v>
      </c>
      <c r="D112" s="49">
        <v>0</v>
      </c>
      <c r="E112" s="50">
        <v>0</v>
      </c>
      <c r="F112" s="47">
        <v>0</v>
      </c>
      <c r="G112" s="163">
        <v>0</v>
      </c>
      <c r="H112" s="49">
        <f>+(Table117[[#This Row],[OPENING ]]+Table117[[#This Row],[RECEIPTS]]+Table117[[#This Row],[RETURNS]])-(Table117[[#This Row],[EXCHANGED]]+Table117[[#This Row],[SALES]]+Table117[[#This Row],[ISSUES]])</f>
        <v>0</v>
      </c>
      <c r="I112" s="73"/>
      <c r="J112" s="76">
        <f t="shared" si="47"/>
        <v>0</v>
      </c>
      <c r="K112" s="48">
        <f>+'DAY14'!K112+'DAY15'!C112</f>
        <v>0</v>
      </c>
      <c r="L112" s="49">
        <f>+'DAY14'!L112+'DAY15'!D112</f>
        <v>0</v>
      </c>
      <c r="M112" s="50">
        <f>+'DAY14'!M112+'DAY15'!E112</f>
        <v>0</v>
      </c>
      <c r="N112" s="47">
        <f>+'DAY14'!N112+'DAY15'!F112</f>
        <v>0</v>
      </c>
      <c r="O112" s="163">
        <f>+'DAY14'!O112+'DAY15'!G112</f>
        <v>0</v>
      </c>
      <c r="P112" s="48">
        <f t="shared" si="48"/>
        <v>0</v>
      </c>
      <c r="Q112" s="49">
        <f t="shared" si="49"/>
        <v>0</v>
      </c>
      <c r="R112" s="50">
        <f t="shared" si="50"/>
        <v>0</v>
      </c>
      <c r="S112" s="47">
        <f t="shared" si="51"/>
        <v>0</v>
      </c>
      <c r="T112" s="163">
        <f t="shared" si="52"/>
        <v>0</v>
      </c>
      <c r="U112" s="92">
        <f t="shared" si="53"/>
        <v>0</v>
      </c>
    </row>
    <row r="113" spans="1:21" x14ac:dyDescent="0.25">
      <c r="A113" s="193" t="s">
        <v>114</v>
      </c>
      <c r="B113" s="47">
        <f>'DAY14'!H113</f>
        <v>0</v>
      </c>
      <c r="C113" s="48">
        <v>0</v>
      </c>
      <c r="D113" s="49">
        <v>0</v>
      </c>
      <c r="E113" s="50">
        <v>0</v>
      </c>
      <c r="F113" s="47">
        <v>0</v>
      </c>
      <c r="G113" s="163">
        <v>0</v>
      </c>
      <c r="H113" s="49">
        <f>+(Table117[[#This Row],[OPENING ]]+Table117[[#This Row],[RECEIPTS]]+Table117[[#This Row],[RETURNS]])-(Table117[[#This Row],[EXCHANGED]]+Table117[[#This Row],[SALES]]+Table117[[#This Row],[ISSUES]])</f>
        <v>0</v>
      </c>
      <c r="I113" s="73"/>
      <c r="J113" s="76">
        <f t="shared" si="47"/>
        <v>0</v>
      </c>
      <c r="K113" s="48">
        <f>+'DAY14'!K113+'DAY15'!C113</f>
        <v>0</v>
      </c>
      <c r="L113" s="49">
        <f>+'DAY14'!L113+'DAY15'!D113</f>
        <v>0</v>
      </c>
      <c r="M113" s="50">
        <f>+'DAY14'!M113+'DAY15'!E113</f>
        <v>0</v>
      </c>
      <c r="N113" s="47">
        <f>+'DAY14'!N113+'DAY15'!F113</f>
        <v>0</v>
      </c>
      <c r="O113" s="163">
        <f>+'DAY14'!O113+'DAY15'!G113</f>
        <v>0</v>
      </c>
      <c r="P113" s="48">
        <f t="shared" si="48"/>
        <v>0</v>
      </c>
      <c r="Q113" s="49">
        <f t="shared" si="49"/>
        <v>0</v>
      </c>
      <c r="R113" s="50">
        <f t="shared" si="50"/>
        <v>0</v>
      </c>
      <c r="S113" s="47">
        <f t="shared" si="51"/>
        <v>0</v>
      </c>
      <c r="T113" s="163">
        <f t="shared" si="52"/>
        <v>0</v>
      </c>
      <c r="U113" s="92">
        <f t="shared" si="53"/>
        <v>0</v>
      </c>
    </row>
    <row r="114" spans="1:21" ht="15.75" thickBot="1" x14ac:dyDescent="0.3">
      <c r="A114" s="193" t="s">
        <v>107</v>
      </c>
      <c r="B114" s="47">
        <f>'DAY14'!H114</f>
        <v>0</v>
      </c>
      <c r="C114" s="48">
        <v>0</v>
      </c>
      <c r="D114" s="49">
        <v>0</v>
      </c>
      <c r="E114" s="50">
        <v>0</v>
      </c>
      <c r="F114" s="47">
        <v>0</v>
      </c>
      <c r="G114" s="163"/>
      <c r="H114" s="49">
        <f>+(Table117[[#This Row],[OPENING ]]+Table117[[#This Row],[RECEIPTS]]+Table117[[#This Row],[RETURNS]])-(Table117[[#This Row],[EXCHANGED]]+Table117[[#This Row],[SALES]]+Table117[[#This Row],[ISSUES]])</f>
        <v>0</v>
      </c>
      <c r="I114" s="73"/>
      <c r="J114" s="76">
        <f t="shared" si="47"/>
        <v>0</v>
      </c>
      <c r="K114" s="48">
        <f>+'DAY14'!K114+'DAY15'!C114</f>
        <v>0</v>
      </c>
      <c r="L114" s="49">
        <f>+'DAY14'!L114+'DAY15'!D114</f>
        <v>0</v>
      </c>
      <c r="M114" s="50">
        <f>+'DAY14'!M114+'DAY15'!E114</f>
        <v>0</v>
      </c>
      <c r="N114" s="47">
        <f>+'DAY14'!N114+'DAY15'!F114</f>
        <v>0</v>
      </c>
      <c r="O114" s="163">
        <f>+'DAY14'!O114+'DAY15'!G114</f>
        <v>0</v>
      </c>
      <c r="P114" s="48">
        <f t="shared" si="48"/>
        <v>0</v>
      </c>
      <c r="Q114" s="49">
        <f t="shared" si="49"/>
        <v>0</v>
      </c>
      <c r="R114" s="50">
        <f t="shared" si="50"/>
        <v>0</v>
      </c>
      <c r="S114" s="47">
        <f t="shared" si="51"/>
        <v>0</v>
      </c>
      <c r="T114" s="163">
        <f t="shared" si="52"/>
        <v>0</v>
      </c>
      <c r="U114" s="92">
        <f t="shared" si="53"/>
        <v>0</v>
      </c>
    </row>
    <row r="115" spans="1:21" ht="17.25" thickBot="1" x14ac:dyDescent="0.35">
      <c r="A115" s="85" t="s">
        <v>55</v>
      </c>
      <c r="B115" s="86">
        <f>SUM(B76:B114)</f>
        <v>7710.0300000000007</v>
      </c>
      <c r="C115" s="87">
        <f t="shared" ref="C115:U115" si="54">SUM(C76:C114)</f>
        <v>0</v>
      </c>
      <c r="D115" s="88">
        <f t="shared" si="54"/>
        <v>0</v>
      </c>
      <c r="E115" s="89">
        <f t="shared" si="54"/>
        <v>0</v>
      </c>
      <c r="F115" s="86">
        <f t="shared" si="54"/>
        <v>0</v>
      </c>
      <c r="G115" s="164">
        <f t="shared" si="54"/>
        <v>0</v>
      </c>
      <c r="H115" s="88">
        <f t="shared" si="54"/>
        <v>7710.0300000000007</v>
      </c>
      <c r="I115" s="87">
        <f t="shared" si="54"/>
        <v>0</v>
      </c>
      <c r="J115" s="86">
        <f t="shared" si="54"/>
        <v>-7710.0300000000007</v>
      </c>
      <c r="K115" s="87">
        <f t="shared" si="54"/>
        <v>0</v>
      </c>
      <c r="L115" s="88">
        <f t="shared" si="54"/>
        <v>276</v>
      </c>
      <c r="M115" s="89">
        <f t="shared" si="54"/>
        <v>0</v>
      </c>
      <c r="N115" s="86">
        <f t="shared" si="54"/>
        <v>0</v>
      </c>
      <c r="O115" s="164">
        <f t="shared" si="54"/>
        <v>2169.88</v>
      </c>
      <c r="P115" s="87">
        <f t="shared" si="54"/>
        <v>0</v>
      </c>
      <c r="Q115" s="88">
        <f t="shared" si="54"/>
        <v>18.399999999999999</v>
      </c>
      <c r="R115" s="89">
        <f t="shared" si="54"/>
        <v>0</v>
      </c>
      <c r="S115" s="86">
        <f t="shared" si="54"/>
        <v>0</v>
      </c>
      <c r="T115" s="164">
        <f t="shared" si="54"/>
        <v>144.65866666666668</v>
      </c>
      <c r="U115" s="89">
        <f t="shared" si="54"/>
        <v>19.444673313009805</v>
      </c>
    </row>
    <row r="116" spans="1:21" x14ac:dyDescent="0.25">
      <c r="A116" s="78"/>
      <c r="B116" s="79"/>
      <c r="C116" s="80"/>
      <c r="D116" s="81"/>
      <c r="E116" s="82"/>
      <c r="F116" s="79"/>
      <c r="G116" s="165"/>
      <c r="H116" s="81"/>
      <c r="I116" s="80"/>
      <c r="J116" s="83"/>
      <c r="K116" s="80"/>
      <c r="L116" s="81"/>
      <c r="M116" s="82"/>
      <c r="N116" s="79"/>
      <c r="O116" s="165"/>
      <c r="P116" s="80"/>
      <c r="Q116" s="81"/>
      <c r="R116" s="82"/>
      <c r="S116" s="79"/>
      <c r="T116" s="165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163"/>
      <c r="H117" s="49"/>
      <c r="I117" s="48"/>
      <c r="J117" s="51"/>
      <c r="K117" s="48"/>
      <c r="L117" s="49"/>
      <c r="M117" s="50"/>
      <c r="N117" s="47"/>
      <c r="O117" s="163"/>
      <c r="P117" s="48"/>
      <c r="Q117" s="49"/>
      <c r="R117" s="50"/>
      <c r="S117" s="47"/>
      <c r="T117" s="163"/>
      <c r="U117" s="54"/>
    </row>
    <row r="118" spans="1:21" ht="15.75" x14ac:dyDescent="0.3">
      <c r="A118" s="309" t="s">
        <v>97</v>
      </c>
      <c r="B118" s="47">
        <f>'DAY14'!H118</f>
        <v>0</v>
      </c>
      <c r="C118" s="48">
        <v>0</v>
      </c>
      <c r="D118" s="49">
        <v>0</v>
      </c>
      <c r="E118" s="50">
        <v>0</v>
      </c>
      <c r="F118" s="47">
        <v>0</v>
      </c>
      <c r="G118" s="163">
        <v>0</v>
      </c>
      <c r="H118" s="49">
        <f>+(Table117[[#This Row],[OPENING ]]+Table117[[#This Row],[RECEIPTS]]+Table117[[#This Row],[RETURNS]])-(Table117[[#This Row],[EXCHANGED]]+Table117[[#This Row],[SALES]]+Table117[[#This Row],[ISSUES]])</f>
        <v>0</v>
      </c>
      <c r="I118" s="48">
        <v>0</v>
      </c>
      <c r="J118" s="51">
        <f t="shared" si="0"/>
        <v>0</v>
      </c>
      <c r="K118" s="48">
        <f>+'DAY14'!K118+'DAY15'!C118</f>
        <v>0</v>
      </c>
      <c r="L118" s="49">
        <f>+'DAY14'!L118+'DAY15'!D118</f>
        <v>19.5</v>
      </c>
      <c r="M118" s="50">
        <f>+'DAY14'!M118+'DAY15'!E118</f>
        <v>0</v>
      </c>
      <c r="N118" s="47">
        <f>+'DAY14'!N118+'DAY15'!F118</f>
        <v>0</v>
      </c>
      <c r="O118" s="163">
        <f>+'DAY14'!O118+'DAY15'!G118</f>
        <v>0</v>
      </c>
      <c r="P118" s="48">
        <f>+K118/15</f>
        <v>0</v>
      </c>
      <c r="Q118" s="49">
        <f>+L118/15</f>
        <v>1.3</v>
      </c>
      <c r="R118" s="50">
        <f>+M118/15</f>
        <v>0</v>
      </c>
      <c r="S118" s="47">
        <f>+N118/15</f>
        <v>0</v>
      </c>
      <c r="T118" s="163">
        <f>+O118/15</f>
        <v>0</v>
      </c>
      <c r="U118" s="54">
        <f t="shared" si="1"/>
        <v>0</v>
      </c>
    </row>
    <row r="119" spans="1:21" x14ac:dyDescent="0.25">
      <c r="A119" s="53"/>
      <c r="B119" s="47">
        <f>'DAY14'!H119</f>
        <v>19.5</v>
      </c>
      <c r="C119" s="48">
        <v>0</v>
      </c>
      <c r="D119" s="49">
        <v>0</v>
      </c>
      <c r="E119" s="50">
        <v>0</v>
      </c>
      <c r="F119" s="47">
        <v>0</v>
      </c>
      <c r="G119" s="163">
        <v>0</v>
      </c>
      <c r="H119" s="49">
        <f>+(Table117[[#This Row],[OPENING ]]+Table117[[#This Row],[RECEIPTS]]+Table117[[#This Row],[RETURNS]])-(Table117[[#This Row],[EXCHANGED]]+Table117[[#This Row],[SALES]]+Table117[[#This Row],[ISSUES]])</f>
        <v>19.5</v>
      </c>
      <c r="I119" s="48">
        <v>0</v>
      </c>
      <c r="J119" s="51">
        <f t="shared" si="0"/>
        <v>-19.5</v>
      </c>
      <c r="K119" s="48">
        <f>+'DAY14'!K119+'DAY15'!C119</f>
        <v>0</v>
      </c>
      <c r="L119" s="49">
        <f>+'DAY14'!L119+'DAY15'!D119</f>
        <v>0</v>
      </c>
      <c r="M119" s="50">
        <f>+'DAY14'!M119+'DAY15'!E119</f>
        <v>0</v>
      </c>
      <c r="N119" s="47">
        <f>+'DAY14'!N119+'DAY15'!F119</f>
        <v>0</v>
      </c>
      <c r="O119" s="163">
        <f>+'DAY14'!O119+'DAY15'!G119</f>
        <v>0</v>
      </c>
      <c r="P119" s="48">
        <f t="shared" ref="P119:P134" si="55">+K119/15</f>
        <v>0</v>
      </c>
      <c r="Q119" s="49">
        <f t="shared" ref="Q119:Q134" si="56">+L119/15</f>
        <v>0</v>
      </c>
      <c r="R119" s="50">
        <f t="shared" ref="R119:R134" si="57">+M119/15</f>
        <v>0</v>
      </c>
      <c r="S119" s="47">
        <f t="shared" ref="S119:S134" si="58">+N119/15</f>
        <v>0</v>
      </c>
      <c r="T119" s="163">
        <f t="shared" ref="T119:T134" si="59">+O119/15</f>
        <v>0</v>
      </c>
      <c r="U119" s="54">
        <f t="shared" si="1"/>
        <v>0</v>
      </c>
    </row>
    <row r="120" spans="1:21" x14ac:dyDescent="0.25">
      <c r="A120" s="310" t="s">
        <v>130</v>
      </c>
      <c r="B120" s="47">
        <f>'DAY14'!H120</f>
        <v>5</v>
      </c>
      <c r="C120" s="48">
        <v>0</v>
      </c>
      <c r="D120" s="49">
        <v>0</v>
      </c>
      <c r="E120" s="50">
        <v>0</v>
      </c>
      <c r="F120" s="47">
        <v>0</v>
      </c>
      <c r="G120" s="163">
        <v>0</v>
      </c>
      <c r="H120" s="49">
        <f>+(Table117[[#This Row],[OPENING ]]+Table117[[#This Row],[RECEIPTS]]+Table117[[#This Row],[RETURNS]])-(Table117[[#This Row],[EXCHANGED]]+Table117[[#This Row],[SALES]]+Table117[[#This Row],[ISSUES]])</f>
        <v>5</v>
      </c>
      <c r="I120" s="48">
        <v>0</v>
      </c>
      <c r="J120" s="51">
        <f t="shared" si="0"/>
        <v>-5</v>
      </c>
      <c r="K120" s="48">
        <f>+'DAY14'!K120+'DAY15'!C120</f>
        <v>0</v>
      </c>
      <c r="L120" s="49">
        <f>+'DAY14'!L120+'DAY15'!D120</f>
        <v>0</v>
      </c>
      <c r="M120" s="50">
        <f>+'DAY14'!M120+'DAY15'!E120</f>
        <v>0</v>
      </c>
      <c r="N120" s="47">
        <f>+'DAY14'!N120+'DAY15'!F120</f>
        <v>0</v>
      </c>
      <c r="O120" s="163">
        <f>+'DAY14'!O120+'DAY15'!G120</f>
        <v>0</v>
      </c>
      <c r="P120" s="48">
        <f t="shared" si="55"/>
        <v>0</v>
      </c>
      <c r="Q120" s="49">
        <f t="shared" si="56"/>
        <v>0</v>
      </c>
      <c r="R120" s="50">
        <f t="shared" si="57"/>
        <v>0</v>
      </c>
      <c r="S120" s="47">
        <f t="shared" si="58"/>
        <v>0</v>
      </c>
      <c r="T120" s="163">
        <f t="shared" si="59"/>
        <v>0</v>
      </c>
      <c r="U120" s="54">
        <f t="shared" si="1"/>
        <v>0</v>
      </c>
    </row>
    <row r="121" spans="1:21" x14ac:dyDescent="0.25">
      <c r="A121" s="310" t="s">
        <v>67</v>
      </c>
      <c r="B121" s="47">
        <f>'DAY14'!H121</f>
        <v>0</v>
      </c>
      <c r="C121" s="48">
        <v>0</v>
      </c>
      <c r="D121" s="49">
        <v>0</v>
      </c>
      <c r="E121" s="50">
        <v>0</v>
      </c>
      <c r="F121" s="47">
        <v>0</v>
      </c>
      <c r="G121" s="163">
        <v>0</v>
      </c>
      <c r="H121" s="49">
        <f>+(Table117[[#This Row],[OPENING ]]+Table117[[#This Row],[RECEIPTS]]+Table117[[#This Row],[RETURNS]])-(Table117[[#This Row],[EXCHANGED]]+Table117[[#This Row],[SALES]]+Table117[[#This Row],[ISSUES]])</f>
        <v>0</v>
      </c>
      <c r="I121" s="48"/>
      <c r="J121" s="51">
        <f t="shared" si="0"/>
        <v>0</v>
      </c>
      <c r="K121" s="48">
        <f>+'DAY14'!K121+'DAY15'!C121</f>
        <v>0</v>
      </c>
      <c r="L121" s="49">
        <f>+'DAY14'!L121+'DAY15'!D121</f>
        <v>0</v>
      </c>
      <c r="M121" s="50">
        <f>+'DAY14'!M121+'DAY15'!E121</f>
        <v>0</v>
      </c>
      <c r="N121" s="47">
        <f>+'DAY14'!N121+'DAY15'!F121</f>
        <v>0</v>
      </c>
      <c r="O121" s="163">
        <f>+'DAY14'!O121+'DAY15'!G121</f>
        <v>0</v>
      </c>
      <c r="P121" s="48">
        <f t="shared" si="55"/>
        <v>0</v>
      </c>
      <c r="Q121" s="49">
        <f t="shared" si="56"/>
        <v>0</v>
      </c>
      <c r="R121" s="50">
        <f t="shared" si="57"/>
        <v>0</v>
      </c>
      <c r="S121" s="47">
        <f t="shared" si="58"/>
        <v>0</v>
      </c>
      <c r="T121" s="163">
        <f t="shared" si="59"/>
        <v>0</v>
      </c>
      <c r="U121" s="54">
        <f t="shared" si="1"/>
        <v>0</v>
      </c>
    </row>
    <row r="122" spans="1:21" x14ac:dyDescent="0.25">
      <c r="A122" s="310" t="s">
        <v>66</v>
      </c>
      <c r="B122" s="47">
        <f>'DAY14'!H122</f>
        <v>4</v>
      </c>
      <c r="C122" s="48">
        <v>0</v>
      </c>
      <c r="D122" s="49">
        <v>0</v>
      </c>
      <c r="E122" s="50">
        <v>0</v>
      </c>
      <c r="F122" s="47">
        <v>0</v>
      </c>
      <c r="G122" s="163">
        <v>0</v>
      </c>
      <c r="H122" s="49">
        <f>+(Table117[[#This Row],[OPENING ]]+Table117[[#This Row],[RECEIPTS]]+Table117[[#This Row],[RETURNS]])-(Table117[[#This Row],[EXCHANGED]]+Table117[[#This Row],[SALES]]+Table117[[#This Row],[ISSUES]])</f>
        <v>4</v>
      </c>
      <c r="I122" s="48"/>
      <c r="J122" s="51">
        <f t="shared" si="0"/>
        <v>-4</v>
      </c>
      <c r="K122" s="48">
        <f>+'DAY14'!K122+'DAY15'!C122</f>
        <v>0</v>
      </c>
      <c r="L122" s="49">
        <f>+'DAY14'!L122+'DAY15'!D122</f>
        <v>0</v>
      </c>
      <c r="M122" s="50">
        <f>+'DAY14'!M122+'DAY15'!E122</f>
        <v>0</v>
      </c>
      <c r="N122" s="47">
        <f>+'DAY14'!N122+'DAY15'!F122</f>
        <v>0</v>
      </c>
      <c r="O122" s="163">
        <f>+'DAY14'!O122+'DAY15'!G122</f>
        <v>0</v>
      </c>
      <c r="P122" s="48">
        <f t="shared" si="55"/>
        <v>0</v>
      </c>
      <c r="Q122" s="49">
        <f t="shared" si="56"/>
        <v>0</v>
      </c>
      <c r="R122" s="50">
        <f t="shared" si="57"/>
        <v>0</v>
      </c>
      <c r="S122" s="47">
        <f t="shared" si="58"/>
        <v>0</v>
      </c>
      <c r="T122" s="163">
        <f t="shared" si="59"/>
        <v>0</v>
      </c>
      <c r="U122" s="54">
        <f t="shared" si="1"/>
        <v>0</v>
      </c>
    </row>
    <row r="123" spans="1:21" x14ac:dyDescent="0.25">
      <c r="A123" s="310" t="s">
        <v>68</v>
      </c>
      <c r="B123" s="47">
        <f>'DAY14'!H123</f>
        <v>106</v>
      </c>
      <c r="C123" s="48">
        <v>0</v>
      </c>
      <c r="D123" s="49">
        <v>0</v>
      </c>
      <c r="E123" s="50">
        <v>0</v>
      </c>
      <c r="F123" s="47">
        <v>0</v>
      </c>
      <c r="G123" s="163">
        <v>0</v>
      </c>
      <c r="H123" s="49">
        <f>+(Table117[[#This Row],[OPENING ]]+Table117[[#This Row],[RECEIPTS]]+Table117[[#This Row],[RETURNS]])-(Table117[[#This Row],[EXCHANGED]]+Table117[[#This Row],[SALES]]+Table117[[#This Row],[ISSUES]])</f>
        <v>106</v>
      </c>
      <c r="I123" s="48"/>
      <c r="J123" s="51">
        <f t="shared" si="0"/>
        <v>-106</v>
      </c>
      <c r="K123" s="48">
        <f>+'DAY14'!K123+'DAY15'!C123</f>
        <v>0</v>
      </c>
      <c r="L123" s="49">
        <f>+'DAY14'!L123+'DAY15'!D123</f>
        <v>0</v>
      </c>
      <c r="M123" s="50">
        <f>+'DAY14'!M123+'DAY15'!E123</f>
        <v>0</v>
      </c>
      <c r="N123" s="47">
        <f>+'DAY14'!N123+'DAY15'!F123</f>
        <v>0</v>
      </c>
      <c r="O123" s="163">
        <f>+'DAY14'!O123+'DAY15'!G123</f>
        <v>0</v>
      </c>
      <c r="P123" s="48">
        <f t="shared" si="55"/>
        <v>0</v>
      </c>
      <c r="Q123" s="49">
        <f t="shared" si="56"/>
        <v>0</v>
      </c>
      <c r="R123" s="50">
        <f t="shared" si="57"/>
        <v>0</v>
      </c>
      <c r="S123" s="47">
        <f t="shared" si="58"/>
        <v>0</v>
      </c>
      <c r="T123" s="163">
        <f t="shared" si="59"/>
        <v>0</v>
      </c>
      <c r="U123" s="54">
        <f t="shared" si="1"/>
        <v>0</v>
      </c>
    </row>
    <row r="124" spans="1:21" x14ac:dyDescent="0.25">
      <c r="A124" s="310" t="s">
        <v>69</v>
      </c>
      <c r="B124" s="47">
        <f>'DAY14'!H124</f>
        <v>5</v>
      </c>
      <c r="C124" s="48">
        <v>0</v>
      </c>
      <c r="D124" s="49">
        <v>0</v>
      </c>
      <c r="E124" s="50">
        <v>0</v>
      </c>
      <c r="F124" s="47">
        <v>0</v>
      </c>
      <c r="G124" s="163">
        <v>0</v>
      </c>
      <c r="H124" s="49">
        <f>+(Table117[[#This Row],[OPENING ]]+Table117[[#This Row],[RECEIPTS]]+Table117[[#This Row],[RETURNS]])-(Table117[[#This Row],[EXCHANGED]]+Table117[[#This Row],[SALES]]+Table117[[#This Row],[ISSUES]])</f>
        <v>5</v>
      </c>
      <c r="I124" s="48"/>
      <c r="J124" s="51">
        <f t="shared" si="0"/>
        <v>-5</v>
      </c>
      <c r="K124" s="48">
        <f>+'DAY14'!K124+'DAY15'!C124</f>
        <v>0</v>
      </c>
      <c r="L124" s="49">
        <f>+'DAY14'!L124+'DAY15'!D124</f>
        <v>0</v>
      </c>
      <c r="M124" s="50">
        <f>+'DAY14'!M124+'DAY15'!E124</f>
        <v>0</v>
      </c>
      <c r="N124" s="47">
        <f>+'DAY14'!N124+'DAY15'!F124</f>
        <v>0</v>
      </c>
      <c r="O124" s="163">
        <f>+'DAY14'!O124+'DAY15'!G124</f>
        <v>0</v>
      </c>
      <c r="P124" s="48">
        <f t="shared" si="55"/>
        <v>0</v>
      </c>
      <c r="Q124" s="49">
        <f t="shared" si="56"/>
        <v>0</v>
      </c>
      <c r="R124" s="50">
        <f t="shared" si="57"/>
        <v>0</v>
      </c>
      <c r="S124" s="47">
        <f t="shared" si="58"/>
        <v>0</v>
      </c>
      <c r="T124" s="163">
        <f t="shared" si="59"/>
        <v>0</v>
      </c>
      <c r="U124" s="54">
        <f t="shared" ref="U124:U134" si="60">IFERROR(+H124/(P124+Q124+R124+S124+T124),0)</f>
        <v>0</v>
      </c>
    </row>
    <row r="125" spans="1:21" x14ac:dyDescent="0.25">
      <c r="A125" s="310" t="s">
        <v>70</v>
      </c>
      <c r="B125" s="47">
        <f>'DAY14'!H125</f>
        <v>0</v>
      </c>
      <c r="C125" s="48">
        <v>0</v>
      </c>
      <c r="D125" s="49">
        <v>0</v>
      </c>
      <c r="E125" s="50">
        <v>0</v>
      </c>
      <c r="F125" s="47">
        <v>0</v>
      </c>
      <c r="G125" s="163">
        <v>0</v>
      </c>
      <c r="H125" s="49">
        <f>+(Table117[[#This Row],[OPENING ]]+Table117[[#This Row],[RECEIPTS]]+Table117[[#This Row],[RETURNS]])-(Table117[[#This Row],[EXCHANGED]]+Table117[[#This Row],[SALES]]+Table117[[#This Row],[ISSUES]])</f>
        <v>0</v>
      </c>
      <c r="I125" s="48"/>
      <c r="J125" s="51">
        <f t="shared" si="0"/>
        <v>0</v>
      </c>
      <c r="K125" s="48">
        <f>+'DAY14'!K125+'DAY15'!C125</f>
        <v>0</v>
      </c>
      <c r="L125" s="49">
        <f>+'DAY14'!L125+'DAY15'!D125</f>
        <v>0</v>
      </c>
      <c r="M125" s="50">
        <f>+'DAY14'!M125+'DAY15'!E125</f>
        <v>0</v>
      </c>
      <c r="N125" s="47">
        <f>+'DAY14'!N125+'DAY15'!F125</f>
        <v>0</v>
      </c>
      <c r="O125" s="163">
        <f>+'DAY14'!O125+'DAY15'!G125</f>
        <v>0</v>
      </c>
      <c r="P125" s="48">
        <f t="shared" si="55"/>
        <v>0</v>
      </c>
      <c r="Q125" s="49">
        <f t="shared" si="56"/>
        <v>0</v>
      </c>
      <c r="R125" s="50">
        <f t="shared" si="57"/>
        <v>0</v>
      </c>
      <c r="S125" s="47">
        <f t="shared" si="58"/>
        <v>0</v>
      </c>
      <c r="T125" s="163">
        <f t="shared" si="59"/>
        <v>0</v>
      </c>
      <c r="U125" s="54">
        <f t="shared" si="60"/>
        <v>0</v>
      </c>
    </row>
    <row r="126" spans="1:21" x14ac:dyDescent="0.25">
      <c r="A126" s="310" t="s">
        <v>33</v>
      </c>
      <c r="B126" s="47">
        <f>'DAY14'!H126</f>
        <v>0</v>
      </c>
      <c r="C126" s="48">
        <v>0</v>
      </c>
      <c r="D126" s="49">
        <v>0</v>
      </c>
      <c r="E126" s="50">
        <v>0</v>
      </c>
      <c r="F126" s="47">
        <v>0</v>
      </c>
      <c r="G126" s="163">
        <v>0</v>
      </c>
      <c r="H126" s="49">
        <f>+(Table117[[#This Row],[OPENING ]]+Table117[[#This Row],[RECEIPTS]]+Table117[[#This Row],[RETURNS]])-(Table117[[#This Row],[EXCHANGED]]+Table117[[#This Row],[SALES]]+Table117[[#This Row],[ISSUES]])</f>
        <v>0</v>
      </c>
      <c r="I126" s="48"/>
      <c r="J126" s="51">
        <f t="shared" si="0"/>
        <v>0</v>
      </c>
      <c r="K126" s="48">
        <f>+'DAY14'!K126+'DAY15'!C126</f>
        <v>0</v>
      </c>
      <c r="L126" s="49">
        <f>+'DAY14'!L126+'DAY15'!D126</f>
        <v>0</v>
      </c>
      <c r="M126" s="50">
        <f>+'DAY14'!M126+'DAY15'!E126</f>
        <v>0</v>
      </c>
      <c r="N126" s="47">
        <f>+'DAY14'!N126+'DAY15'!F126</f>
        <v>0</v>
      </c>
      <c r="O126" s="163">
        <f>+'DAY14'!O126+'DAY15'!G126</f>
        <v>0</v>
      </c>
      <c r="P126" s="48">
        <f t="shared" si="55"/>
        <v>0</v>
      </c>
      <c r="Q126" s="49">
        <f t="shared" si="56"/>
        <v>0</v>
      </c>
      <c r="R126" s="50">
        <f t="shared" si="57"/>
        <v>0</v>
      </c>
      <c r="S126" s="47">
        <f t="shared" si="58"/>
        <v>0</v>
      </c>
      <c r="T126" s="163">
        <f t="shared" si="59"/>
        <v>0</v>
      </c>
      <c r="U126" s="54">
        <f t="shared" si="60"/>
        <v>0</v>
      </c>
    </row>
    <row r="127" spans="1:21" x14ac:dyDescent="0.25">
      <c r="A127" s="310" t="s">
        <v>96</v>
      </c>
      <c r="B127" s="47">
        <f>'DAY14'!H127</f>
        <v>14.1</v>
      </c>
      <c r="C127" s="48">
        <v>0</v>
      </c>
      <c r="D127" s="49">
        <v>0</v>
      </c>
      <c r="E127" s="50">
        <v>0</v>
      </c>
      <c r="F127" s="47">
        <v>0</v>
      </c>
      <c r="G127" s="163">
        <v>0</v>
      </c>
      <c r="H127" s="49">
        <f>+(Table117[[#This Row],[OPENING ]]+Table117[[#This Row],[RECEIPTS]]+Table117[[#This Row],[RETURNS]])-(Table117[[#This Row],[EXCHANGED]]+Table117[[#This Row],[SALES]]+Table117[[#This Row],[ISSUES]])</f>
        <v>14.1</v>
      </c>
      <c r="I127" s="48"/>
      <c r="J127" s="51">
        <f t="shared" si="0"/>
        <v>-14.1</v>
      </c>
      <c r="K127" s="48">
        <f>+'DAY14'!K127+'DAY15'!C127</f>
        <v>0</v>
      </c>
      <c r="L127" s="49">
        <f>+'DAY14'!L127+'DAY15'!D127</f>
        <v>0</v>
      </c>
      <c r="M127" s="50">
        <f>+'DAY14'!M127+'DAY15'!E127</f>
        <v>0</v>
      </c>
      <c r="N127" s="47">
        <f>+'DAY14'!N127+'DAY15'!F127</f>
        <v>0</v>
      </c>
      <c r="O127" s="163">
        <f>+'DAY14'!O127+'DAY15'!G127</f>
        <v>0</v>
      </c>
      <c r="P127" s="48">
        <f t="shared" si="55"/>
        <v>0</v>
      </c>
      <c r="Q127" s="49">
        <f t="shared" si="56"/>
        <v>0</v>
      </c>
      <c r="R127" s="50">
        <f t="shared" si="57"/>
        <v>0</v>
      </c>
      <c r="S127" s="47">
        <f t="shared" si="58"/>
        <v>0</v>
      </c>
      <c r="T127" s="163">
        <f t="shared" si="59"/>
        <v>0</v>
      </c>
      <c r="U127" s="54">
        <f t="shared" si="60"/>
        <v>0</v>
      </c>
    </row>
    <row r="128" spans="1:21" x14ac:dyDescent="0.25">
      <c r="A128" s="310" t="s">
        <v>118</v>
      </c>
      <c r="B128" s="47">
        <f>'DAY14'!H128</f>
        <v>20</v>
      </c>
      <c r="C128" s="48">
        <v>0</v>
      </c>
      <c r="D128" s="49">
        <v>0</v>
      </c>
      <c r="E128" s="50">
        <v>0</v>
      </c>
      <c r="F128" s="47">
        <v>0</v>
      </c>
      <c r="G128" s="163">
        <v>0</v>
      </c>
      <c r="H128" s="49">
        <f>+(Table117[[#This Row],[OPENING ]]+Table117[[#This Row],[RECEIPTS]]+Table117[[#This Row],[RETURNS]])-(Table117[[#This Row],[EXCHANGED]]+Table117[[#This Row],[SALES]]+Table117[[#This Row],[ISSUES]])</f>
        <v>20</v>
      </c>
      <c r="I128" s="48"/>
      <c r="J128" s="51">
        <f t="shared" si="0"/>
        <v>-20</v>
      </c>
      <c r="K128" s="48">
        <f>+'DAY14'!K128+'DAY15'!C128</f>
        <v>0</v>
      </c>
      <c r="L128" s="49">
        <f>+'DAY14'!L128+'DAY15'!D128</f>
        <v>0</v>
      </c>
      <c r="M128" s="50">
        <f>+'DAY14'!M128+'DAY15'!E128</f>
        <v>0</v>
      </c>
      <c r="N128" s="47">
        <f>+'DAY14'!N128+'DAY15'!F128</f>
        <v>0</v>
      </c>
      <c r="O128" s="163">
        <f>+'DAY14'!O128+'DAY15'!G128</f>
        <v>0</v>
      </c>
      <c r="P128" s="48">
        <f t="shared" si="55"/>
        <v>0</v>
      </c>
      <c r="Q128" s="49">
        <f t="shared" si="56"/>
        <v>0</v>
      </c>
      <c r="R128" s="50">
        <f t="shared" si="57"/>
        <v>0</v>
      </c>
      <c r="S128" s="47">
        <f t="shared" si="58"/>
        <v>0</v>
      </c>
      <c r="T128" s="163">
        <f t="shared" si="59"/>
        <v>0</v>
      </c>
      <c r="U128" s="54">
        <f t="shared" si="60"/>
        <v>0</v>
      </c>
    </row>
    <row r="129" spans="1:21" x14ac:dyDescent="0.25">
      <c r="A129" s="310" t="s">
        <v>119</v>
      </c>
      <c r="B129" s="47">
        <f>'DAY14'!H129</f>
        <v>0</v>
      </c>
      <c r="C129" s="48">
        <v>0</v>
      </c>
      <c r="D129" s="49">
        <v>0</v>
      </c>
      <c r="E129" s="50">
        <v>0</v>
      </c>
      <c r="F129" s="47">
        <v>0</v>
      </c>
      <c r="G129" s="163">
        <v>0</v>
      </c>
      <c r="H129" s="49">
        <f>+(Table117[[#This Row],[OPENING ]]+Table117[[#This Row],[RECEIPTS]]+Table117[[#This Row],[RETURNS]])-(Table117[[#This Row],[EXCHANGED]]+Table117[[#This Row],[SALES]]+Table117[[#This Row],[ISSUES]])</f>
        <v>0</v>
      </c>
      <c r="I129" s="48"/>
      <c r="J129" s="51">
        <f t="shared" si="0"/>
        <v>0</v>
      </c>
      <c r="K129" s="48">
        <f>+'DAY14'!K129+'DAY15'!C129</f>
        <v>0</v>
      </c>
      <c r="L129" s="49">
        <f>+'DAY14'!L129+'DAY15'!D129</f>
        <v>0</v>
      </c>
      <c r="M129" s="50">
        <f>+'DAY14'!M129+'DAY15'!E129</f>
        <v>0</v>
      </c>
      <c r="N129" s="47">
        <f>+'DAY14'!N129+'DAY15'!F129</f>
        <v>0</v>
      </c>
      <c r="O129" s="163">
        <f>+'DAY14'!O129+'DAY15'!G129</f>
        <v>0</v>
      </c>
      <c r="P129" s="48">
        <f t="shared" si="55"/>
        <v>0</v>
      </c>
      <c r="Q129" s="49">
        <f t="shared" si="56"/>
        <v>0</v>
      </c>
      <c r="R129" s="50">
        <f t="shared" si="57"/>
        <v>0</v>
      </c>
      <c r="S129" s="47">
        <f t="shared" si="58"/>
        <v>0</v>
      </c>
      <c r="T129" s="163">
        <f t="shared" si="59"/>
        <v>0</v>
      </c>
      <c r="U129" s="54">
        <f t="shared" si="60"/>
        <v>0</v>
      </c>
    </row>
    <row r="130" spans="1:21" x14ac:dyDescent="0.25">
      <c r="A130" s="310"/>
      <c r="B130" s="47">
        <f>'DAY14'!H130</f>
        <v>20</v>
      </c>
      <c r="C130" s="48">
        <v>0</v>
      </c>
      <c r="D130" s="49">
        <v>0</v>
      </c>
      <c r="E130" s="50">
        <v>0</v>
      </c>
      <c r="F130" s="47">
        <v>0</v>
      </c>
      <c r="G130" s="163">
        <v>0</v>
      </c>
      <c r="H130" s="49">
        <f>+(Table117[[#This Row],[OPENING ]]+Table117[[#This Row],[RECEIPTS]]+Table117[[#This Row],[RETURNS]])-(Table117[[#This Row],[EXCHANGED]]+Table117[[#This Row],[SALES]]+Table117[[#This Row],[ISSUES]])</f>
        <v>20</v>
      </c>
      <c r="I130" s="48"/>
      <c r="J130" s="51">
        <f t="shared" si="0"/>
        <v>-20</v>
      </c>
      <c r="K130" s="48">
        <f>+'DAY14'!K130+'DAY15'!C130</f>
        <v>0</v>
      </c>
      <c r="L130" s="49">
        <f>+'DAY14'!L130+'DAY15'!D130</f>
        <v>0</v>
      </c>
      <c r="M130" s="50">
        <f>+'DAY14'!M130+'DAY15'!E130</f>
        <v>0</v>
      </c>
      <c r="N130" s="47">
        <f>+'DAY14'!N130+'DAY15'!F130</f>
        <v>0</v>
      </c>
      <c r="O130" s="163">
        <f>+'DAY14'!O130+'DAY15'!G130</f>
        <v>0</v>
      </c>
      <c r="P130" s="48">
        <f t="shared" si="55"/>
        <v>0</v>
      </c>
      <c r="Q130" s="49">
        <f t="shared" si="56"/>
        <v>0</v>
      </c>
      <c r="R130" s="50">
        <f t="shared" si="57"/>
        <v>0</v>
      </c>
      <c r="S130" s="47">
        <f t="shared" si="58"/>
        <v>0</v>
      </c>
      <c r="T130" s="163">
        <f t="shared" si="59"/>
        <v>0</v>
      </c>
      <c r="U130" s="54">
        <f t="shared" si="60"/>
        <v>0</v>
      </c>
    </row>
    <row r="131" spans="1:21" x14ac:dyDescent="0.25">
      <c r="A131" s="310"/>
      <c r="B131" s="47">
        <f>'DAY14'!H131</f>
        <v>0</v>
      </c>
      <c r="C131" s="48">
        <v>0</v>
      </c>
      <c r="D131" s="49">
        <v>0</v>
      </c>
      <c r="E131" s="50">
        <v>0</v>
      </c>
      <c r="F131" s="47">
        <v>0</v>
      </c>
      <c r="G131" s="163">
        <v>0</v>
      </c>
      <c r="H131" s="49">
        <f>+(Table117[[#This Row],[OPENING ]]+Table117[[#This Row],[RECEIPTS]]+Table117[[#This Row],[RETURNS]])-(Table117[[#This Row],[EXCHANGED]]+Table117[[#This Row],[SALES]]+Table117[[#This Row],[ISSUES]])</f>
        <v>0</v>
      </c>
      <c r="I131" s="48"/>
      <c r="J131" s="51">
        <f t="shared" si="0"/>
        <v>0</v>
      </c>
      <c r="K131" s="48">
        <f>+'DAY14'!K131+'DAY15'!C131</f>
        <v>0</v>
      </c>
      <c r="L131" s="49">
        <f>+'DAY14'!L131+'DAY15'!D131</f>
        <v>0</v>
      </c>
      <c r="M131" s="50">
        <f>+'DAY14'!M131+'DAY15'!E131</f>
        <v>0</v>
      </c>
      <c r="N131" s="47">
        <f>+'DAY14'!N131+'DAY15'!F131</f>
        <v>0</v>
      </c>
      <c r="O131" s="163">
        <f>+'DAY14'!O131+'DAY15'!G131</f>
        <v>0</v>
      </c>
      <c r="P131" s="48">
        <f t="shared" si="55"/>
        <v>0</v>
      </c>
      <c r="Q131" s="49">
        <f t="shared" si="56"/>
        <v>0</v>
      </c>
      <c r="R131" s="50">
        <f t="shared" si="57"/>
        <v>0</v>
      </c>
      <c r="S131" s="47">
        <f t="shared" si="58"/>
        <v>0</v>
      </c>
      <c r="T131" s="163">
        <f t="shared" si="59"/>
        <v>0</v>
      </c>
      <c r="U131" s="54">
        <f t="shared" si="60"/>
        <v>0</v>
      </c>
    </row>
    <row r="132" spans="1:21" x14ac:dyDescent="0.25">
      <c r="A132" s="310"/>
      <c r="B132" s="47">
        <f>'DAY14'!H132</f>
        <v>0</v>
      </c>
      <c r="C132" s="48">
        <v>0</v>
      </c>
      <c r="D132" s="49">
        <v>0</v>
      </c>
      <c r="E132" s="50">
        <v>0</v>
      </c>
      <c r="F132" s="47">
        <v>0</v>
      </c>
      <c r="G132" s="163">
        <v>0</v>
      </c>
      <c r="H132" s="49">
        <f>+(Table117[[#This Row],[OPENING ]]+Table117[[#This Row],[RECEIPTS]]+Table117[[#This Row],[RETURNS]])-(Table117[[#This Row],[EXCHANGED]]+Table117[[#This Row],[SALES]]+Table117[[#This Row],[ISSUES]])</f>
        <v>0</v>
      </c>
      <c r="I132" s="48"/>
      <c r="J132" s="51">
        <f t="shared" ref="J132:J134" si="61">+I132-H132</f>
        <v>0</v>
      </c>
      <c r="K132" s="48">
        <f>+'DAY14'!K132+'DAY15'!C132</f>
        <v>0</v>
      </c>
      <c r="L132" s="49">
        <f>+'DAY14'!L132+'DAY15'!D132</f>
        <v>0</v>
      </c>
      <c r="M132" s="50">
        <f>+'DAY14'!M132+'DAY15'!E132</f>
        <v>0</v>
      </c>
      <c r="N132" s="47">
        <f>+'DAY14'!N132+'DAY15'!F132</f>
        <v>0</v>
      </c>
      <c r="O132" s="163">
        <f>+'DAY14'!O132+'DAY15'!G132</f>
        <v>0</v>
      </c>
      <c r="P132" s="48">
        <f t="shared" si="55"/>
        <v>0</v>
      </c>
      <c r="Q132" s="49">
        <f t="shared" si="56"/>
        <v>0</v>
      </c>
      <c r="R132" s="50">
        <f t="shared" si="57"/>
        <v>0</v>
      </c>
      <c r="S132" s="47">
        <f t="shared" si="58"/>
        <v>0</v>
      </c>
      <c r="T132" s="163">
        <f t="shared" si="59"/>
        <v>0</v>
      </c>
      <c r="U132" s="54">
        <f t="shared" si="60"/>
        <v>0</v>
      </c>
    </row>
    <row r="133" spans="1:21" x14ac:dyDescent="0.25">
      <c r="A133" s="53"/>
      <c r="B133" s="47">
        <f>'DAY14'!H133</f>
        <v>0</v>
      </c>
      <c r="C133" s="48">
        <v>0</v>
      </c>
      <c r="D133" s="49">
        <v>0</v>
      </c>
      <c r="E133" s="50">
        <v>0</v>
      </c>
      <c r="F133" s="47">
        <v>0</v>
      </c>
      <c r="G133" s="163">
        <v>0</v>
      </c>
      <c r="H133" s="49">
        <f>+(Table117[[#This Row],[OPENING ]]+Table117[[#This Row],[RECEIPTS]]+Table117[[#This Row],[RETURNS]])-(Table117[[#This Row],[EXCHANGED]]+Table117[[#This Row],[SALES]]+Table117[[#This Row],[ISSUES]])</f>
        <v>0</v>
      </c>
      <c r="I133" s="48"/>
      <c r="J133" s="51">
        <f>+I133-H133</f>
        <v>0</v>
      </c>
      <c r="K133" s="48">
        <f>+'DAY14'!K133+'DAY15'!C133</f>
        <v>0</v>
      </c>
      <c r="L133" s="49">
        <f>+'DAY14'!L133+'DAY15'!D133</f>
        <v>0</v>
      </c>
      <c r="M133" s="50">
        <f>+'DAY14'!M133+'DAY15'!E133</f>
        <v>0</v>
      </c>
      <c r="N133" s="47">
        <f>+'DAY14'!N133+'DAY15'!F133</f>
        <v>0</v>
      </c>
      <c r="O133" s="163">
        <f>+'DAY14'!O133+'DAY15'!G133</f>
        <v>0</v>
      </c>
      <c r="P133" s="48">
        <f t="shared" si="55"/>
        <v>0</v>
      </c>
      <c r="Q133" s="49">
        <f t="shared" si="56"/>
        <v>0</v>
      </c>
      <c r="R133" s="50">
        <f t="shared" si="57"/>
        <v>0</v>
      </c>
      <c r="S133" s="47">
        <f t="shared" si="58"/>
        <v>0</v>
      </c>
      <c r="T133" s="163">
        <f t="shared" si="59"/>
        <v>0</v>
      </c>
      <c r="U133" s="54">
        <f t="shared" si="60"/>
        <v>0</v>
      </c>
    </row>
    <row r="134" spans="1:21" ht="16.5" x14ac:dyDescent="0.3">
      <c r="A134" s="327" t="s">
        <v>98</v>
      </c>
      <c r="B134" s="47">
        <f>'DAY14'!H134</f>
        <v>0</v>
      </c>
      <c r="C134" s="48">
        <v>0</v>
      </c>
      <c r="D134" s="49">
        <v>0</v>
      </c>
      <c r="E134" s="50">
        <v>0</v>
      </c>
      <c r="F134" s="47">
        <v>0</v>
      </c>
      <c r="G134" s="163">
        <v>0</v>
      </c>
      <c r="H134" s="49">
        <f>+(Table117[[#This Row],[OPENING ]]+Table117[[#This Row],[RECEIPTS]]+Table117[[#This Row],[RETURNS]])-(Table117[[#This Row],[EXCHANGED]]+Table117[[#This Row],[SALES]]+Table117[[#This Row],[ISSUES]])</f>
        <v>0</v>
      </c>
      <c r="I134" s="73"/>
      <c r="J134" s="76">
        <f t="shared" si="61"/>
        <v>0</v>
      </c>
      <c r="K134" s="48">
        <f>+'DAY14'!K134+'DAY15'!C134</f>
        <v>0</v>
      </c>
      <c r="L134" s="49">
        <f>+'DAY14'!L134+'DAY15'!D134</f>
        <v>0</v>
      </c>
      <c r="M134" s="50">
        <f>+'DAY14'!M134+'DAY15'!E134</f>
        <v>0</v>
      </c>
      <c r="N134" s="47">
        <f>+'DAY14'!N134+'DAY15'!F134</f>
        <v>0</v>
      </c>
      <c r="O134" s="163">
        <f>+'DAY14'!O134+'DAY15'!G134</f>
        <v>1559.5</v>
      </c>
      <c r="P134" s="48">
        <f t="shared" si="55"/>
        <v>0</v>
      </c>
      <c r="Q134" s="49">
        <f t="shared" si="56"/>
        <v>0</v>
      </c>
      <c r="R134" s="50">
        <f t="shared" si="57"/>
        <v>0</v>
      </c>
      <c r="S134" s="47">
        <f t="shared" si="58"/>
        <v>0</v>
      </c>
      <c r="T134" s="163">
        <f t="shared" si="59"/>
        <v>103.96666666666667</v>
      </c>
      <c r="U134" s="92">
        <f t="shared" si="60"/>
        <v>0</v>
      </c>
    </row>
    <row r="135" spans="1:21" x14ac:dyDescent="0.25">
      <c r="A135" s="308" t="s">
        <v>127</v>
      </c>
      <c r="B135" s="47">
        <f>'DAY14'!H135</f>
        <v>42.2</v>
      </c>
      <c r="C135" s="48">
        <v>0</v>
      </c>
      <c r="D135" s="49">
        <v>0</v>
      </c>
      <c r="E135" s="50">
        <v>0</v>
      </c>
      <c r="F135" s="47">
        <v>0</v>
      </c>
      <c r="G135" s="163">
        <v>0</v>
      </c>
      <c r="H135" s="49">
        <f>+(Table117[[#This Row],[OPENING ]]+Table117[[#This Row],[RECEIPTS]]+Table117[[#This Row],[RETURNS]])-(Table117[[#This Row],[EXCHANGED]]+Table117[[#This Row],[SALES]]+Table117[[#This Row],[ISSUES]])</f>
        <v>42.2</v>
      </c>
      <c r="I135" s="73"/>
      <c r="J135" s="76">
        <f t="shared" ref="J135:J156" si="62">+I135-H135</f>
        <v>-42.2</v>
      </c>
      <c r="K135" s="48">
        <f>+'DAY14'!K135+'DAY15'!C135</f>
        <v>0</v>
      </c>
      <c r="L135" s="49">
        <f>+'DAY14'!L135+'DAY15'!D135</f>
        <v>138</v>
      </c>
      <c r="M135" s="50">
        <f>+'DAY14'!M135+'DAY15'!E135</f>
        <v>0</v>
      </c>
      <c r="N135" s="47">
        <f>+'DAY14'!N135+'DAY15'!F135</f>
        <v>0</v>
      </c>
      <c r="O135" s="163">
        <f>+'DAY14'!O135+'DAY15'!G135</f>
        <v>2410.94</v>
      </c>
      <c r="P135" s="48">
        <f t="shared" ref="P135:P156" si="63">+K135/15</f>
        <v>0</v>
      </c>
      <c r="Q135" s="49">
        <f t="shared" ref="Q135:Q156" si="64">+L135/15</f>
        <v>9.1999999999999993</v>
      </c>
      <c r="R135" s="50">
        <f t="shared" ref="R135:R156" si="65">+M135/15</f>
        <v>0</v>
      </c>
      <c r="S135" s="47">
        <f t="shared" ref="S135:S156" si="66">+N135/15</f>
        <v>0</v>
      </c>
      <c r="T135" s="163">
        <f t="shared" ref="T135:T156" si="67">+O135/15</f>
        <v>160.72933333333333</v>
      </c>
      <c r="U135" s="92">
        <f t="shared" ref="U135:U156" si="68">IFERROR(+H135/(P135+Q135+R135+S135+T135),0)</f>
        <v>0.24833852503393572</v>
      </c>
    </row>
    <row r="136" spans="1:21" x14ac:dyDescent="0.25">
      <c r="A136" s="308" t="s">
        <v>128</v>
      </c>
      <c r="B136" s="47">
        <f>'DAY14'!H136</f>
        <v>220.5</v>
      </c>
      <c r="C136" s="48">
        <v>0</v>
      </c>
      <c r="D136" s="49">
        <v>0</v>
      </c>
      <c r="E136" s="50">
        <v>0</v>
      </c>
      <c r="F136" s="47">
        <v>0</v>
      </c>
      <c r="G136" s="163">
        <v>0</v>
      </c>
      <c r="H136" s="49">
        <f>+(Table117[[#This Row],[OPENING ]]+Table117[[#This Row],[RECEIPTS]]+Table117[[#This Row],[RETURNS]])-(Table117[[#This Row],[EXCHANGED]]+Table117[[#This Row],[SALES]]+Table117[[#This Row],[ISSUES]])</f>
        <v>220.5</v>
      </c>
      <c r="I136" s="73"/>
      <c r="J136" s="76">
        <f t="shared" si="62"/>
        <v>-220.5</v>
      </c>
      <c r="K136" s="48">
        <f>+'DAY14'!K136+'DAY15'!C136</f>
        <v>0</v>
      </c>
      <c r="L136" s="49">
        <f>+'DAY14'!L136+'DAY15'!D136</f>
        <v>0</v>
      </c>
      <c r="M136" s="50">
        <f>+'DAY14'!M136+'DAY15'!E136</f>
        <v>0</v>
      </c>
      <c r="N136" s="47">
        <f>+'DAY14'!N136+'DAY15'!F136</f>
        <v>0</v>
      </c>
      <c r="O136" s="163">
        <f>+'DAY14'!O136+'DAY15'!G136</f>
        <v>0</v>
      </c>
      <c r="P136" s="48">
        <f t="shared" si="63"/>
        <v>0</v>
      </c>
      <c r="Q136" s="49">
        <f t="shared" si="64"/>
        <v>0</v>
      </c>
      <c r="R136" s="50">
        <f t="shared" si="65"/>
        <v>0</v>
      </c>
      <c r="S136" s="47">
        <f t="shared" si="66"/>
        <v>0</v>
      </c>
      <c r="T136" s="163">
        <f t="shared" si="67"/>
        <v>0</v>
      </c>
      <c r="U136" s="92">
        <f t="shared" si="68"/>
        <v>0</v>
      </c>
    </row>
    <row r="137" spans="1:21" x14ac:dyDescent="0.25">
      <c r="A137" s="308" t="s">
        <v>126</v>
      </c>
      <c r="B137" s="47">
        <f>'DAY14'!H137</f>
        <v>63.2</v>
      </c>
      <c r="C137" s="48">
        <v>0</v>
      </c>
      <c r="D137" s="49">
        <v>0</v>
      </c>
      <c r="E137" s="50">
        <v>0</v>
      </c>
      <c r="F137" s="47">
        <v>0</v>
      </c>
      <c r="G137" s="163">
        <v>0</v>
      </c>
      <c r="H137" s="49">
        <f>+(Table117[[#This Row],[OPENING ]]+Table117[[#This Row],[RECEIPTS]]+Table117[[#This Row],[RETURNS]])-(Table117[[#This Row],[EXCHANGED]]+Table117[[#This Row],[SALES]]+Table117[[#This Row],[ISSUES]])</f>
        <v>63.2</v>
      </c>
      <c r="I137" s="73"/>
      <c r="J137" s="76">
        <f t="shared" si="62"/>
        <v>-63.2</v>
      </c>
      <c r="K137" s="48">
        <f>+'DAY14'!K137+'DAY15'!C137</f>
        <v>0</v>
      </c>
      <c r="L137" s="49">
        <f>+'DAY14'!L137+'DAY15'!D137</f>
        <v>0</v>
      </c>
      <c r="M137" s="50">
        <f>+'DAY14'!M137+'DAY15'!E137</f>
        <v>0</v>
      </c>
      <c r="N137" s="47">
        <f>+'DAY14'!N137+'DAY15'!F137</f>
        <v>0</v>
      </c>
      <c r="O137" s="163">
        <f>+'DAY14'!O137+'DAY15'!G137</f>
        <v>0</v>
      </c>
      <c r="P137" s="48">
        <f t="shared" si="63"/>
        <v>0</v>
      </c>
      <c r="Q137" s="49">
        <f t="shared" si="64"/>
        <v>0</v>
      </c>
      <c r="R137" s="50">
        <f t="shared" si="65"/>
        <v>0</v>
      </c>
      <c r="S137" s="47">
        <f t="shared" si="66"/>
        <v>0</v>
      </c>
      <c r="T137" s="163">
        <f t="shared" si="67"/>
        <v>0</v>
      </c>
      <c r="U137" s="92">
        <f t="shared" si="68"/>
        <v>0</v>
      </c>
    </row>
    <row r="138" spans="1:21" x14ac:dyDescent="0.25">
      <c r="A138" s="308"/>
      <c r="B138" s="47">
        <f>'DAY14'!H138</f>
        <v>17.5</v>
      </c>
      <c r="C138" s="48">
        <v>0</v>
      </c>
      <c r="D138" s="49">
        <v>0</v>
      </c>
      <c r="E138" s="50">
        <v>0</v>
      </c>
      <c r="F138" s="47">
        <v>0</v>
      </c>
      <c r="G138" s="163">
        <v>0</v>
      </c>
      <c r="H138" s="49">
        <f>+(Table117[[#This Row],[OPENING ]]+Table117[[#This Row],[RECEIPTS]]+Table117[[#This Row],[RETURNS]])-(Table117[[#This Row],[EXCHANGED]]+Table117[[#This Row],[SALES]]+Table117[[#This Row],[ISSUES]])</f>
        <v>17.5</v>
      </c>
      <c r="I138" s="73"/>
      <c r="J138" s="76">
        <f t="shared" si="62"/>
        <v>-17.5</v>
      </c>
      <c r="K138" s="48">
        <f>+'DAY14'!K138+'DAY15'!C138</f>
        <v>0</v>
      </c>
      <c r="L138" s="49">
        <f>+'DAY14'!L138+'DAY15'!D138</f>
        <v>0</v>
      </c>
      <c r="M138" s="50">
        <f>+'DAY14'!M138+'DAY15'!E138</f>
        <v>0</v>
      </c>
      <c r="N138" s="47">
        <f>+'DAY14'!N138+'DAY15'!F138</f>
        <v>0</v>
      </c>
      <c r="O138" s="163">
        <f>+'DAY14'!O138+'DAY15'!G138</f>
        <v>0</v>
      </c>
      <c r="P138" s="48">
        <f t="shared" si="63"/>
        <v>0</v>
      </c>
      <c r="Q138" s="49">
        <f t="shared" si="64"/>
        <v>0</v>
      </c>
      <c r="R138" s="50">
        <f t="shared" si="65"/>
        <v>0</v>
      </c>
      <c r="S138" s="47">
        <f t="shared" si="66"/>
        <v>0</v>
      </c>
      <c r="T138" s="163">
        <f t="shared" si="67"/>
        <v>0</v>
      </c>
      <c r="U138" s="92">
        <f t="shared" si="68"/>
        <v>0</v>
      </c>
    </row>
    <row r="139" spans="1:21" x14ac:dyDescent="0.25">
      <c r="A139" s="308"/>
      <c r="B139" s="47">
        <f>'DAY14'!H139</f>
        <v>14.7</v>
      </c>
      <c r="C139" s="48">
        <v>0</v>
      </c>
      <c r="D139" s="49">
        <v>0</v>
      </c>
      <c r="E139" s="50">
        <v>0</v>
      </c>
      <c r="F139" s="47">
        <v>0</v>
      </c>
      <c r="G139" s="163">
        <v>0</v>
      </c>
      <c r="H139" s="49">
        <f>+(Table117[[#This Row],[OPENING ]]+Table117[[#This Row],[RECEIPTS]]+Table117[[#This Row],[RETURNS]])-(Table117[[#This Row],[EXCHANGED]]+Table117[[#This Row],[SALES]]+Table117[[#This Row],[ISSUES]])</f>
        <v>14.7</v>
      </c>
      <c r="I139" s="73"/>
      <c r="J139" s="76">
        <f t="shared" si="62"/>
        <v>-14.7</v>
      </c>
      <c r="K139" s="48">
        <f>+'DAY14'!K139+'DAY15'!C139</f>
        <v>0</v>
      </c>
      <c r="L139" s="49">
        <f>+'DAY14'!L139+'DAY15'!D139</f>
        <v>0</v>
      </c>
      <c r="M139" s="50">
        <f>+'DAY14'!M139+'DAY15'!E139</f>
        <v>0</v>
      </c>
      <c r="N139" s="47">
        <f>+'DAY14'!N139+'DAY15'!F139</f>
        <v>0</v>
      </c>
      <c r="O139" s="163">
        <f>+'DAY14'!O139+'DAY15'!G139</f>
        <v>0</v>
      </c>
      <c r="P139" s="48">
        <f t="shared" si="63"/>
        <v>0</v>
      </c>
      <c r="Q139" s="49">
        <f t="shared" si="64"/>
        <v>0</v>
      </c>
      <c r="R139" s="50">
        <f t="shared" si="65"/>
        <v>0</v>
      </c>
      <c r="S139" s="47">
        <f t="shared" si="66"/>
        <v>0</v>
      </c>
      <c r="T139" s="163">
        <f t="shared" si="67"/>
        <v>0</v>
      </c>
      <c r="U139" s="92">
        <f t="shared" si="68"/>
        <v>0</v>
      </c>
    </row>
    <row r="140" spans="1:21" x14ac:dyDescent="0.25">
      <c r="A140" s="308"/>
      <c r="B140" s="47">
        <f>'DAY14'!H140</f>
        <v>0</v>
      </c>
      <c r="C140" s="48">
        <v>0</v>
      </c>
      <c r="D140" s="49">
        <v>0</v>
      </c>
      <c r="E140" s="50">
        <v>0</v>
      </c>
      <c r="F140" s="47">
        <v>0</v>
      </c>
      <c r="G140" s="163">
        <v>0</v>
      </c>
      <c r="H140" s="49">
        <f>+(Table117[[#This Row],[OPENING ]]+Table117[[#This Row],[RECEIPTS]]+Table117[[#This Row],[RETURNS]])-(Table117[[#This Row],[EXCHANGED]]+Table117[[#This Row],[SALES]]+Table117[[#This Row],[ISSUES]])</f>
        <v>0</v>
      </c>
      <c r="I140" s="73"/>
      <c r="J140" s="76">
        <f t="shared" si="62"/>
        <v>0</v>
      </c>
      <c r="K140" s="48">
        <f>+'DAY14'!K140+'DAY15'!C140</f>
        <v>0</v>
      </c>
      <c r="L140" s="49">
        <f>+'DAY14'!L140+'DAY15'!D140</f>
        <v>0</v>
      </c>
      <c r="M140" s="50">
        <f>+'DAY14'!M140+'DAY15'!E140</f>
        <v>0</v>
      </c>
      <c r="N140" s="47">
        <f>+'DAY14'!N140+'DAY15'!F140</f>
        <v>0</v>
      </c>
      <c r="O140" s="163">
        <f>+'DAY14'!O140+'DAY15'!G140</f>
        <v>0</v>
      </c>
      <c r="P140" s="48">
        <f t="shared" si="63"/>
        <v>0</v>
      </c>
      <c r="Q140" s="49">
        <f t="shared" si="64"/>
        <v>0</v>
      </c>
      <c r="R140" s="50">
        <f t="shared" si="65"/>
        <v>0</v>
      </c>
      <c r="S140" s="47">
        <f t="shared" si="66"/>
        <v>0</v>
      </c>
      <c r="T140" s="163">
        <f t="shared" si="67"/>
        <v>0</v>
      </c>
      <c r="U140" s="92">
        <f t="shared" si="68"/>
        <v>0</v>
      </c>
    </row>
    <row r="141" spans="1:21" x14ac:dyDescent="0.25">
      <c r="A141" s="308"/>
      <c r="B141" s="47">
        <f>'DAY14'!H141</f>
        <v>115.5</v>
      </c>
      <c r="C141" s="48">
        <v>0</v>
      </c>
      <c r="D141" s="49">
        <v>0</v>
      </c>
      <c r="E141" s="50">
        <v>0</v>
      </c>
      <c r="F141" s="47">
        <v>0</v>
      </c>
      <c r="G141" s="163">
        <v>0</v>
      </c>
      <c r="H141" s="49">
        <f>+(Table117[[#This Row],[OPENING ]]+Table117[[#This Row],[RECEIPTS]]+Table117[[#This Row],[RETURNS]])-(Table117[[#This Row],[EXCHANGED]]+Table117[[#This Row],[SALES]]+Table117[[#This Row],[ISSUES]])</f>
        <v>115.5</v>
      </c>
      <c r="I141" s="73"/>
      <c r="J141" s="76">
        <f t="shared" si="62"/>
        <v>-115.5</v>
      </c>
      <c r="K141" s="48">
        <f>+'DAY14'!K141+'DAY15'!C141</f>
        <v>0</v>
      </c>
      <c r="L141" s="49">
        <f>+'DAY14'!L141+'DAY15'!D141</f>
        <v>0</v>
      </c>
      <c r="M141" s="50">
        <f>+'DAY14'!M141+'DAY15'!E141</f>
        <v>0</v>
      </c>
      <c r="N141" s="47">
        <f>+'DAY14'!N141+'DAY15'!F141</f>
        <v>0</v>
      </c>
      <c r="O141" s="163">
        <f>+'DAY14'!O141+'DAY15'!G141</f>
        <v>0</v>
      </c>
      <c r="P141" s="48">
        <f t="shared" si="63"/>
        <v>0</v>
      </c>
      <c r="Q141" s="49">
        <f t="shared" si="64"/>
        <v>0</v>
      </c>
      <c r="R141" s="50">
        <f t="shared" si="65"/>
        <v>0</v>
      </c>
      <c r="S141" s="47">
        <f t="shared" si="66"/>
        <v>0</v>
      </c>
      <c r="T141" s="163">
        <f t="shared" si="67"/>
        <v>0</v>
      </c>
      <c r="U141" s="92">
        <f t="shared" si="68"/>
        <v>0</v>
      </c>
    </row>
    <row r="142" spans="1:21" x14ac:dyDescent="0.25">
      <c r="A142" s="308"/>
      <c r="B142" s="47">
        <f>'DAY14'!H142</f>
        <v>81.5</v>
      </c>
      <c r="C142" s="48">
        <v>0</v>
      </c>
      <c r="D142" s="49">
        <v>0</v>
      </c>
      <c r="E142" s="50">
        <v>0</v>
      </c>
      <c r="F142" s="47">
        <v>0</v>
      </c>
      <c r="G142" s="163">
        <v>0</v>
      </c>
      <c r="H142" s="49">
        <f>+(Table117[[#This Row],[OPENING ]]+Table117[[#This Row],[RECEIPTS]]+Table117[[#This Row],[RETURNS]])-(Table117[[#This Row],[EXCHANGED]]+Table117[[#This Row],[SALES]]+Table117[[#This Row],[ISSUES]])</f>
        <v>81.5</v>
      </c>
      <c r="I142" s="73"/>
      <c r="J142" s="76">
        <f t="shared" si="62"/>
        <v>-81.5</v>
      </c>
      <c r="K142" s="48">
        <f>+'DAY14'!K142+'DAY15'!C142</f>
        <v>0</v>
      </c>
      <c r="L142" s="49">
        <f>+'DAY14'!L142+'DAY15'!D142</f>
        <v>15.2</v>
      </c>
      <c r="M142" s="50">
        <f>+'DAY14'!M142+'DAY15'!E142</f>
        <v>0</v>
      </c>
      <c r="N142" s="47">
        <f>+'DAY14'!N142+'DAY15'!F142</f>
        <v>0</v>
      </c>
      <c r="O142" s="163">
        <f>+'DAY14'!O142+'DAY15'!G142</f>
        <v>0</v>
      </c>
      <c r="P142" s="48">
        <f t="shared" si="63"/>
        <v>0</v>
      </c>
      <c r="Q142" s="49">
        <f t="shared" si="64"/>
        <v>1.0133333333333332</v>
      </c>
      <c r="R142" s="50">
        <f t="shared" si="65"/>
        <v>0</v>
      </c>
      <c r="S142" s="47">
        <f t="shared" si="66"/>
        <v>0</v>
      </c>
      <c r="T142" s="163">
        <f t="shared" si="67"/>
        <v>0</v>
      </c>
      <c r="U142" s="92">
        <f t="shared" si="68"/>
        <v>80.427631578947384</v>
      </c>
    </row>
    <row r="143" spans="1:21" x14ac:dyDescent="0.25">
      <c r="A143" s="308"/>
      <c r="B143" s="47">
        <f>'DAY14'!H143</f>
        <v>15.2</v>
      </c>
      <c r="C143" s="48">
        <v>0</v>
      </c>
      <c r="D143" s="49">
        <v>0</v>
      </c>
      <c r="E143" s="50">
        <v>0</v>
      </c>
      <c r="F143" s="47">
        <v>0</v>
      </c>
      <c r="G143" s="163">
        <v>0</v>
      </c>
      <c r="H143" s="49">
        <f>+(Table117[[#This Row],[OPENING ]]+Table117[[#This Row],[RECEIPTS]]+Table117[[#This Row],[RETURNS]])-(Table117[[#This Row],[EXCHANGED]]+Table117[[#This Row],[SALES]]+Table117[[#This Row],[ISSUES]])</f>
        <v>15.2</v>
      </c>
      <c r="I143" s="73"/>
      <c r="J143" s="76">
        <f t="shared" si="62"/>
        <v>-15.2</v>
      </c>
      <c r="K143" s="48">
        <f>+'DAY14'!K143+'DAY15'!C143</f>
        <v>0</v>
      </c>
      <c r="L143" s="49">
        <f>+'DAY14'!L143+'DAY15'!D143</f>
        <v>0</v>
      </c>
      <c r="M143" s="50">
        <f>+'DAY14'!M143+'DAY15'!E143</f>
        <v>0</v>
      </c>
      <c r="N143" s="47">
        <f>+'DAY14'!N143+'DAY15'!F143</f>
        <v>0</v>
      </c>
      <c r="O143" s="163">
        <f>+'DAY14'!O143+'DAY15'!G143</f>
        <v>0</v>
      </c>
      <c r="P143" s="48">
        <f t="shared" si="63"/>
        <v>0</v>
      </c>
      <c r="Q143" s="49">
        <f t="shared" si="64"/>
        <v>0</v>
      </c>
      <c r="R143" s="50">
        <f t="shared" si="65"/>
        <v>0</v>
      </c>
      <c r="S143" s="47">
        <f t="shared" si="66"/>
        <v>0</v>
      </c>
      <c r="T143" s="163">
        <f t="shared" si="67"/>
        <v>0</v>
      </c>
      <c r="U143" s="92">
        <f t="shared" si="68"/>
        <v>0</v>
      </c>
    </row>
    <row r="144" spans="1:21" x14ac:dyDescent="0.25">
      <c r="A144" s="308" t="s">
        <v>113</v>
      </c>
      <c r="B144" s="47">
        <f>'DAY14'!H144</f>
        <v>0</v>
      </c>
      <c r="C144" s="48">
        <v>0</v>
      </c>
      <c r="D144" s="49">
        <v>0</v>
      </c>
      <c r="E144" s="50">
        <v>0</v>
      </c>
      <c r="F144" s="47">
        <v>0</v>
      </c>
      <c r="G144" s="163">
        <v>0</v>
      </c>
      <c r="H144" s="49">
        <f>+(Table117[[#This Row],[OPENING ]]+Table117[[#This Row],[RECEIPTS]]+Table117[[#This Row],[RETURNS]])-(Table117[[#This Row],[EXCHANGED]]+Table117[[#This Row],[SALES]]+Table117[[#This Row],[ISSUES]])</f>
        <v>0</v>
      </c>
      <c r="I144" s="73"/>
      <c r="J144" s="76">
        <f t="shared" si="62"/>
        <v>0</v>
      </c>
      <c r="K144" s="48">
        <f>+'DAY14'!K144+'DAY15'!C144</f>
        <v>0</v>
      </c>
      <c r="L144" s="49">
        <f>+'DAY14'!L144+'DAY15'!D144</f>
        <v>0</v>
      </c>
      <c r="M144" s="50">
        <f>+'DAY14'!M144+'DAY15'!E144</f>
        <v>0</v>
      </c>
      <c r="N144" s="47">
        <f>+'DAY14'!N144+'DAY15'!F144</f>
        <v>0</v>
      </c>
      <c r="O144" s="163">
        <f>+'DAY14'!O144+'DAY15'!G144</f>
        <v>0</v>
      </c>
      <c r="P144" s="48">
        <f t="shared" si="63"/>
        <v>0</v>
      </c>
      <c r="Q144" s="49">
        <f t="shared" si="64"/>
        <v>0</v>
      </c>
      <c r="R144" s="50">
        <f t="shared" si="65"/>
        <v>0</v>
      </c>
      <c r="S144" s="47">
        <f t="shared" si="66"/>
        <v>0</v>
      </c>
      <c r="T144" s="163">
        <f t="shared" si="67"/>
        <v>0</v>
      </c>
      <c r="U144" s="92">
        <f t="shared" si="68"/>
        <v>0</v>
      </c>
    </row>
    <row r="145" spans="1:21" x14ac:dyDescent="0.25">
      <c r="A145" s="308"/>
      <c r="B145" s="47">
        <f>'DAY14'!H145</f>
        <v>0</v>
      </c>
      <c r="C145" s="48">
        <v>0</v>
      </c>
      <c r="D145" s="49">
        <v>0</v>
      </c>
      <c r="E145" s="50">
        <v>0</v>
      </c>
      <c r="F145" s="47">
        <v>0</v>
      </c>
      <c r="G145" s="163">
        <v>0</v>
      </c>
      <c r="H145" s="49">
        <f>+(Table117[[#This Row],[OPENING ]]+Table117[[#This Row],[RECEIPTS]]+Table117[[#This Row],[RETURNS]])-(Table117[[#This Row],[EXCHANGED]]+Table117[[#This Row],[SALES]]+Table117[[#This Row],[ISSUES]])</f>
        <v>0</v>
      </c>
      <c r="I145" s="73"/>
      <c r="J145" s="76">
        <f t="shared" si="62"/>
        <v>0</v>
      </c>
      <c r="K145" s="48">
        <f>+'DAY14'!K145+'DAY15'!C145</f>
        <v>0</v>
      </c>
      <c r="L145" s="49">
        <f>+'DAY14'!L145+'DAY15'!D145</f>
        <v>0</v>
      </c>
      <c r="M145" s="50">
        <f>+'DAY14'!M145+'DAY15'!E145</f>
        <v>0</v>
      </c>
      <c r="N145" s="47">
        <f>+'DAY14'!N145+'DAY15'!F145</f>
        <v>0</v>
      </c>
      <c r="O145" s="163">
        <f>+'DAY14'!O145+'DAY15'!G145</f>
        <v>0</v>
      </c>
      <c r="P145" s="48">
        <f t="shared" si="63"/>
        <v>0</v>
      </c>
      <c r="Q145" s="49">
        <f t="shared" si="64"/>
        <v>0</v>
      </c>
      <c r="R145" s="50">
        <f t="shared" si="65"/>
        <v>0</v>
      </c>
      <c r="S145" s="47">
        <f t="shared" si="66"/>
        <v>0</v>
      </c>
      <c r="T145" s="163">
        <f t="shared" si="67"/>
        <v>0</v>
      </c>
      <c r="U145" s="92">
        <f t="shared" si="68"/>
        <v>0</v>
      </c>
    </row>
    <row r="146" spans="1:21" x14ac:dyDescent="0.25">
      <c r="A146" s="308"/>
      <c r="B146" s="47">
        <f>'DAY14'!H146</f>
        <v>0</v>
      </c>
      <c r="C146" s="48">
        <v>0</v>
      </c>
      <c r="D146" s="49">
        <v>0</v>
      </c>
      <c r="E146" s="50">
        <v>0</v>
      </c>
      <c r="F146" s="47">
        <v>0</v>
      </c>
      <c r="G146" s="163">
        <v>0</v>
      </c>
      <c r="H146" s="49">
        <f>+(Table117[[#This Row],[OPENING ]]+Table117[[#This Row],[RECEIPTS]]+Table117[[#This Row],[RETURNS]])-(Table117[[#This Row],[EXCHANGED]]+Table117[[#This Row],[SALES]]+Table117[[#This Row],[ISSUES]])</f>
        <v>0</v>
      </c>
      <c r="I146" s="73"/>
      <c r="J146" s="76">
        <f t="shared" si="62"/>
        <v>0</v>
      </c>
      <c r="K146" s="48">
        <f>+'DAY14'!K146+'DAY15'!C146</f>
        <v>0</v>
      </c>
      <c r="L146" s="49">
        <f>+'DAY14'!L146+'DAY15'!D146</f>
        <v>0</v>
      </c>
      <c r="M146" s="50">
        <f>+'DAY14'!M146+'DAY15'!E146</f>
        <v>0</v>
      </c>
      <c r="N146" s="47">
        <f>+'DAY14'!N146+'DAY15'!F146</f>
        <v>0</v>
      </c>
      <c r="O146" s="163">
        <f>+'DAY14'!O146+'DAY15'!G146</f>
        <v>0</v>
      </c>
      <c r="P146" s="48">
        <f t="shared" si="63"/>
        <v>0</v>
      </c>
      <c r="Q146" s="49">
        <f t="shared" si="64"/>
        <v>0</v>
      </c>
      <c r="R146" s="50">
        <f t="shared" si="65"/>
        <v>0</v>
      </c>
      <c r="S146" s="47">
        <f t="shared" si="66"/>
        <v>0</v>
      </c>
      <c r="T146" s="163">
        <f t="shared" si="67"/>
        <v>0</v>
      </c>
      <c r="U146" s="92">
        <f t="shared" si="68"/>
        <v>0</v>
      </c>
    </row>
    <row r="147" spans="1:21" x14ac:dyDescent="0.25">
      <c r="A147" s="308"/>
      <c r="B147" s="47">
        <f>'DAY14'!H147</f>
        <v>0</v>
      </c>
      <c r="C147" s="48">
        <v>0</v>
      </c>
      <c r="D147" s="49">
        <v>0</v>
      </c>
      <c r="E147" s="50">
        <v>0</v>
      </c>
      <c r="F147" s="47">
        <v>0</v>
      </c>
      <c r="G147" s="163">
        <v>0</v>
      </c>
      <c r="H147" s="49">
        <f>+(Table117[[#This Row],[OPENING ]]+Table117[[#This Row],[RECEIPTS]]+Table117[[#This Row],[RETURNS]])-(Table117[[#This Row],[EXCHANGED]]+Table117[[#This Row],[SALES]]+Table117[[#This Row],[ISSUES]])</f>
        <v>0</v>
      </c>
      <c r="I147" s="73"/>
      <c r="J147" s="76">
        <f t="shared" si="62"/>
        <v>0</v>
      </c>
      <c r="K147" s="48">
        <f>+'DAY14'!K147+'DAY15'!C147</f>
        <v>0</v>
      </c>
      <c r="L147" s="49">
        <f>+'DAY14'!L147+'DAY15'!D147</f>
        <v>0</v>
      </c>
      <c r="M147" s="50">
        <f>+'DAY14'!M147+'DAY15'!E147</f>
        <v>0</v>
      </c>
      <c r="N147" s="47">
        <f>+'DAY14'!N147+'DAY15'!F147</f>
        <v>0</v>
      </c>
      <c r="O147" s="163">
        <f>+'DAY14'!O147+'DAY15'!G147</f>
        <v>0</v>
      </c>
      <c r="P147" s="48">
        <f t="shared" si="63"/>
        <v>0</v>
      </c>
      <c r="Q147" s="49">
        <f t="shared" si="64"/>
        <v>0</v>
      </c>
      <c r="R147" s="50">
        <f t="shared" si="65"/>
        <v>0</v>
      </c>
      <c r="S147" s="47">
        <f t="shared" si="66"/>
        <v>0</v>
      </c>
      <c r="T147" s="163">
        <f t="shared" si="67"/>
        <v>0</v>
      </c>
      <c r="U147" s="92">
        <f t="shared" si="68"/>
        <v>0</v>
      </c>
    </row>
    <row r="148" spans="1:21" x14ac:dyDescent="0.25">
      <c r="A148" s="308"/>
      <c r="B148" s="47">
        <f>'DAY14'!H148</f>
        <v>49</v>
      </c>
      <c r="C148" s="48">
        <v>0</v>
      </c>
      <c r="D148" s="49">
        <v>0</v>
      </c>
      <c r="E148" s="50">
        <v>0</v>
      </c>
      <c r="F148" s="47">
        <v>0</v>
      </c>
      <c r="G148" s="163">
        <v>0</v>
      </c>
      <c r="H148" s="49">
        <f>+(Table117[[#This Row],[OPENING ]]+Table117[[#This Row],[RECEIPTS]]+Table117[[#This Row],[RETURNS]])-(Table117[[#This Row],[EXCHANGED]]+Table117[[#This Row],[SALES]]+Table117[[#This Row],[ISSUES]])</f>
        <v>49</v>
      </c>
      <c r="I148" s="73"/>
      <c r="J148" s="76">
        <f t="shared" si="62"/>
        <v>-49</v>
      </c>
      <c r="K148" s="48">
        <f>+'DAY14'!K148+'DAY15'!C148</f>
        <v>0</v>
      </c>
      <c r="L148" s="49">
        <f>+'DAY14'!L148+'DAY15'!D148</f>
        <v>0</v>
      </c>
      <c r="M148" s="50">
        <f>+'DAY14'!M148+'DAY15'!E148</f>
        <v>0</v>
      </c>
      <c r="N148" s="47">
        <f>+'DAY14'!N148+'DAY15'!F148</f>
        <v>0</v>
      </c>
      <c r="O148" s="163">
        <f>+'DAY14'!O148+'DAY15'!G148</f>
        <v>0</v>
      </c>
      <c r="P148" s="48">
        <f t="shared" si="63"/>
        <v>0</v>
      </c>
      <c r="Q148" s="49">
        <f t="shared" si="64"/>
        <v>0</v>
      </c>
      <c r="R148" s="50">
        <f t="shared" si="65"/>
        <v>0</v>
      </c>
      <c r="S148" s="47">
        <f t="shared" si="66"/>
        <v>0</v>
      </c>
      <c r="T148" s="163">
        <f t="shared" si="67"/>
        <v>0</v>
      </c>
      <c r="U148" s="92">
        <f t="shared" si="68"/>
        <v>0</v>
      </c>
    </row>
    <row r="149" spans="1:21" x14ac:dyDescent="0.25">
      <c r="A149" s="308"/>
      <c r="B149" s="47">
        <f>'DAY14'!H149</f>
        <v>132</v>
      </c>
      <c r="C149" s="48">
        <v>0</v>
      </c>
      <c r="D149" s="49">
        <v>0</v>
      </c>
      <c r="E149" s="50">
        <v>0</v>
      </c>
      <c r="F149" s="47">
        <v>0</v>
      </c>
      <c r="G149" s="163">
        <v>0</v>
      </c>
      <c r="H149" s="49">
        <f>+(Table117[[#This Row],[OPENING ]]+Table117[[#This Row],[RECEIPTS]]+Table117[[#This Row],[RETURNS]])-(Table117[[#This Row],[EXCHANGED]]+Table117[[#This Row],[SALES]]+Table117[[#This Row],[ISSUES]])</f>
        <v>132</v>
      </c>
      <c r="I149" s="73"/>
      <c r="J149" s="76">
        <f t="shared" si="62"/>
        <v>-132</v>
      </c>
      <c r="K149" s="48">
        <f>+'DAY14'!K149+'DAY15'!C149</f>
        <v>0</v>
      </c>
      <c r="L149" s="49">
        <f>+'DAY14'!L149+'DAY15'!D149</f>
        <v>0</v>
      </c>
      <c r="M149" s="50">
        <f>+'DAY14'!M149+'DAY15'!E149</f>
        <v>0</v>
      </c>
      <c r="N149" s="47">
        <f>+'DAY14'!N149+'DAY15'!F149</f>
        <v>0</v>
      </c>
      <c r="O149" s="163">
        <f>+'DAY14'!O149+'DAY15'!G149</f>
        <v>0</v>
      </c>
      <c r="P149" s="48">
        <f t="shared" si="63"/>
        <v>0</v>
      </c>
      <c r="Q149" s="49">
        <f t="shared" si="64"/>
        <v>0</v>
      </c>
      <c r="R149" s="50">
        <f t="shared" si="65"/>
        <v>0</v>
      </c>
      <c r="S149" s="47">
        <f t="shared" si="66"/>
        <v>0</v>
      </c>
      <c r="T149" s="163">
        <f t="shared" si="67"/>
        <v>0</v>
      </c>
      <c r="U149" s="92">
        <f t="shared" si="68"/>
        <v>0</v>
      </c>
    </row>
    <row r="150" spans="1:21" x14ac:dyDescent="0.25">
      <c r="A150" s="308"/>
      <c r="B150" s="47">
        <f>'DAY14'!H150</f>
        <v>0</v>
      </c>
      <c r="C150" s="48">
        <v>0</v>
      </c>
      <c r="D150" s="49">
        <v>0</v>
      </c>
      <c r="E150" s="50">
        <v>0</v>
      </c>
      <c r="F150" s="47">
        <v>0</v>
      </c>
      <c r="G150" s="163">
        <v>0</v>
      </c>
      <c r="H150" s="49">
        <f>+(Table117[[#This Row],[OPENING ]]+Table117[[#This Row],[RECEIPTS]]+Table117[[#This Row],[RETURNS]])-(Table117[[#This Row],[EXCHANGED]]+Table117[[#This Row],[SALES]]+Table117[[#This Row],[ISSUES]])</f>
        <v>0</v>
      </c>
      <c r="I150" s="73"/>
      <c r="J150" s="76">
        <f t="shared" si="62"/>
        <v>0</v>
      </c>
      <c r="K150" s="48">
        <f>+'DAY14'!K150+'DAY15'!C150</f>
        <v>0</v>
      </c>
      <c r="L150" s="49">
        <f>+'DAY14'!L150+'DAY15'!D150</f>
        <v>0</v>
      </c>
      <c r="M150" s="50">
        <f>+'DAY14'!M150+'DAY15'!E150</f>
        <v>0</v>
      </c>
      <c r="N150" s="47">
        <f>+'DAY14'!N150+'DAY15'!F150</f>
        <v>0</v>
      </c>
      <c r="O150" s="163">
        <f>+'DAY14'!O150+'DAY15'!G150</f>
        <v>0</v>
      </c>
      <c r="P150" s="48">
        <f t="shared" si="63"/>
        <v>0</v>
      </c>
      <c r="Q150" s="49">
        <f t="shared" si="64"/>
        <v>0</v>
      </c>
      <c r="R150" s="50">
        <f t="shared" si="65"/>
        <v>0</v>
      </c>
      <c r="S150" s="47">
        <f t="shared" si="66"/>
        <v>0</v>
      </c>
      <c r="T150" s="163">
        <f t="shared" si="67"/>
        <v>0</v>
      </c>
      <c r="U150" s="92">
        <f t="shared" si="68"/>
        <v>0</v>
      </c>
    </row>
    <row r="151" spans="1:21" x14ac:dyDescent="0.25">
      <c r="A151" s="308"/>
      <c r="B151" s="47">
        <f>'DAY14'!H151</f>
        <v>46</v>
      </c>
      <c r="C151" s="48">
        <v>0</v>
      </c>
      <c r="D151" s="49">
        <v>0</v>
      </c>
      <c r="E151" s="50">
        <v>0</v>
      </c>
      <c r="F151" s="47">
        <v>0</v>
      </c>
      <c r="G151" s="163">
        <v>0</v>
      </c>
      <c r="H151" s="49">
        <f>+(Table117[[#This Row],[OPENING ]]+Table117[[#This Row],[RECEIPTS]]+Table117[[#This Row],[RETURNS]])-(Table117[[#This Row],[EXCHANGED]]+Table117[[#This Row],[SALES]]+Table117[[#This Row],[ISSUES]])</f>
        <v>46</v>
      </c>
      <c r="I151" s="73"/>
      <c r="J151" s="76">
        <f t="shared" si="62"/>
        <v>-46</v>
      </c>
      <c r="K151" s="48">
        <f>+'DAY14'!K151+'DAY15'!C151</f>
        <v>0</v>
      </c>
      <c r="L151" s="49">
        <f>+'DAY14'!L151+'DAY15'!D151</f>
        <v>0</v>
      </c>
      <c r="M151" s="50">
        <f>+'DAY14'!M151+'DAY15'!E151</f>
        <v>0</v>
      </c>
      <c r="N151" s="47">
        <f>+'DAY14'!N151+'DAY15'!F151</f>
        <v>0</v>
      </c>
      <c r="O151" s="163">
        <f>+'DAY14'!O151+'DAY15'!G151</f>
        <v>0</v>
      </c>
      <c r="P151" s="48">
        <f t="shared" si="63"/>
        <v>0</v>
      </c>
      <c r="Q151" s="49">
        <f t="shared" si="64"/>
        <v>0</v>
      </c>
      <c r="R151" s="50">
        <f t="shared" si="65"/>
        <v>0</v>
      </c>
      <c r="S151" s="47">
        <f t="shared" si="66"/>
        <v>0</v>
      </c>
      <c r="T151" s="163">
        <f t="shared" si="67"/>
        <v>0</v>
      </c>
      <c r="U151" s="92">
        <f t="shared" si="68"/>
        <v>0</v>
      </c>
    </row>
    <row r="152" spans="1:21" x14ac:dyDescent="0.25">
      <c r="A152" s="308"/>
      <c r="B152" s="47">
        <f>'DAY14'!H152</f>
        <v>0</v>
      </c>
      <c r="C152" s="48">
        <v>0</v>
      </c>
      <c r="D152" s="49">
        <v>0</v>
      </c>
      <c r="E152" s="50">
        <v>0</v>
      </c>
      <c r="F152" s="47">
        <v>0</v>
      </c>
      <c r="G152" s="163">
        <v>0</v>
      </c>
      <c r="H152" s="49">
        <f>+(Table117[[#This Row],[OPENING ]]+Table117[[#This Row],[RECEIPTS]]+Table117[[#This Row],[RETURNS]])-(Table117[[#This Row],[EXCHANGED]]+Table117[[#This Row],[SALES]]+Table117[[#This Row],[ISSUES]])</f>
        <v>0</v>
      </c>
      <c r="I152" s="73"/>
      <c r="J152" s="76">
        <f t="shared" si="62"/>
        <v>0</v>
      </c>
      <c r="K152" s="48">
        <f>+'DAY14'!K152+'DAY15'!C152</f>
        <v>0</v>
      </c>
      <c r="L152" s="49">
        <f>+'DAY14'!L152+'DAY15'!D152</f>
        <v>0</v>
      </c>
      <c r="M152" s="50">
        <f>+'DAY14'!M152+'DAY15'!E152</f>
        <v>0</v>
      </c>
      <c r="N152" s="47">
        <f>+'DAY14'!N152+'DAY15'!F152</f>
        <v>0</v>
      </c>
      <c r="O152" s="163">
        <f>+'DAY14'!O152+'DAY15'!G152</f>
        <v>0</v>
      </c>
      <c r="P152" s="48">
        <f t="shared" si="63"/>
        <v>0</v>
      </c>
      <c r="Q152" s="49">
        <f t="shared" si="64"/>
        <v>0</v>
      </c>
      <c r="R152" s="50">
        <f t="shared" si="65"/>
        <v>0</v>
      </c>
      <c r="S152" s="47">
        <f t="shared" si="66"/>
        <v>0</v>
      </c>
      <c r="T152" s="163">
        <f t="shared" si="67"/>
        <v>0</v>
      </c>
      <c r="U152" s="92">
        <f t="shared" si="68"/>
        <v>0</v>
      </c>
    </row>
    <row r="153" spans="1:21" x14ac:dyDescent="0.25">
      <c r="A153" s="308"/>
      <c r="B153" s="47">
        <f>'DAY14'!H153</f>
        <v>0</v>
      </c>
      <c r="C153" s="48">
        <v>0</v>
      </c>
      <c r="D153" s="49">
        <v>0</v>
      </c>
      <c r="E153" s="50">
        <v>0</v>
      </c>
      <c r="F153" s="47">
        <v>0</v>
      </c>
      <c r="G153" s="163">
        <v>0</v>
      </c>
      <c r="H153" s="49">
        <f>+(Table117[[#This Row],[OPENING ]]+Table117[[#This Row],[RECEIPTS]]+Table117[[#This Row],[RETURNS]])-(Table117[[#This Row],[EXCHANGED]]+Table117[[#This Row],[SALES]]+Table117[[#This Row],[ISSUES]])</f>
        <v>0</v>
      </c>
      <c r="I153" s="73"/>
      <c r="J153" s="76">
        <f t="shared" si="62"/>
        <v>0</v>
      </c>
      <c r="K153" s="48">
        <f>+'DAY14'!K153+'DAY15'!C153</f>
        <v>0</v>
      </c>
      <c r="L153" s="49">
        <f>+'DAY14'!L153+'DAY15'!D153</f>
        <v>0</v>
      </c>
      <c r="M153" s="50">
        <f>+'DAY14'!M153+'DAY15'!E153</f>
        <v>0</v>
      </c>
      <c r="N153" s="47">
        <f>+'DAY14'!N153+'DAY15'!F153</f>
        <v>0</v>
      </c>
      <c r="O153" s="163">
        <f>+'DAY14'!O153+'DAY15'!G153</f>
        <v>0</v>
      </c>
      <c r="P153" s="48">
        <f t="shared" si="63"/>
        <v>0</v>
      </c>
      <c r="Q153" s="49">
        <f t="shared" si="64"/>
        <v>0</v>
      </c>
      <c r="R153" s="50">
        <f t="shared" si="65"/>
        <v>0</v>
      </c>
      <c r="S153" s="47">
        <f t="shared" si="66"/>
        <v>0</v>
      </c>
      <c r="T153" s="163">
        <f t="shared" si="67"/>
        <v>0</v>
      </c>
      <c r="U153" s="92">
        <f t="shared" si="68"/>
        <v>0</v>
      </c>
    </row>
    <row r="154" spans="1:21" x14ac:dyDescent="0.25">
      <c r="A154" s="308"/>
      <c r="B154" s="47">
        <f>'DAY14'!H154</f>
        <v>0</v>
      </c>
      <c r="C154" s="48">
        <v>0</v>
      </c>
      <c r="D154" s="49">
        <v>0</v>
      </c>
      <c r="E154" s="50">
        <v>0</v>
      </c>
      <c r="F154" s="47">
        <v>0</v>
      </c>
      <c r="G154" s="163">
        <v>0</v>
      </c>
      <c r="H154" s="49">
        <f>+(Table117[[#This Row],[OPENING ]]+Table117[[#This Row],[RECEIPTS]]+Table117[[#This Row],[RETURNS]])-(Table117[[#This Row],[EXCHANGED]]+Table117[[#This Row],[SALES]]+Table117[[#This Row],[ISSUES]])</f>
        <v>0</v>
      </c>
      <c r="I154" s="73"/>
      <c r="J154" s="76">
        <f t="shared" si="62"/>
        <v>0</v>
      </c>
      <c r="K154" s="48">
        <f>+'DAY14'!K154+'DAY15'!C154</f>
        <v>0</v>
      </c>
      <c r="L154" s="49">
        <f>+'DAY14'!L154+'DAY15'!D154</f>
        <v>0</v>
      </c>
      <c r="M154" s="50">
        <f>+'DAY14'!M154+'DAY15'!E154</f>
        <v>0</v>
      </c>
      <c r="N154" s="47">
        <f>+'DAY14'!N154+'DAY15'!F154</f>
        <v>0</v>
      </c>
      <c r="O154" s="163">
        <f>+'DAY14'!O154+'DAY15'!G154</f>
        <v>0</v>
      </c>
      <c r="P154" s="48">
        <f t="shared" si="63"/>
        <v>0</v>
      </c>
      <c r="Q154" s="49">
        <f t="shared" si="64"/>
        <v>0</v>
      </c>
      <c r="R154" s="50">
        <f t="shared" si="65"/>
        <v>0</v>
      </c>
      <c r="S154" s="47">
        <f t="shared" si="66"/>
        <v>0</v>
      </c>
      <c r="T154" s="163">
        <f t="shared" si="67"/>
        <v>0</v>
      </c>
      <c r="U154" s="92">
        <f t="shared" si="68"/>
        <v>0</v>
      </c>
    </row>
    <row r="155" spans="1:21" x14ac:dyDescent="0.25">
      <c r="A155" s="308"/>
      <c r="B155" s="47">
        <f>'DAY14'!H155</f>
        <v>0</v>
      </c>
      <c r="C155" s="48">
        <v>0</v>
      </c>
      <c r="D155" s="49">
        <v>0</v>
      </c>
      <c r="E155" s="50">
        <v>0</v>
      </c>
      <c r="F155" s="47">
        <v>0</v>
      </c>
      <c r="G155" s="163">
        <v>0</v>
      </c>
      <c r="H155" s="49">
        <f>+(Table117[[#This Row],[OPENING ]]+Table117[[#This Row],[RECEIPTS]]+Table117[[#This Row],[RETURNS]])-(Table117[[#This Row],[EXCHANGED]]+Table117[[#This Row],[SALES]]+Table117[[#This Row],[ISSUES]])</f>
        <v>0</v>
      </c>
      <c r="I155" s="73"/>
      <c r="J155" s="76">
        <f t="shared" si="62"/>
        <v>0</v>
      </c>
      <c r="K155" s="48">
        <f>+'DAY14'!K155+'DAY15'!C155</f>
        <v>0</v>
      </c>
      <c r="L155" s="49">
        <f>+'DAY14'!L155+'DAY15'!D155</f>
        <v>0</v>
      </c>
      <c r="M155" s="50">
        <f>+'DAY14'!M155+'DAY15'!E155</f>
        <v>0</v>
      </c>
      <c r="N155" s="47">
        <f>+'DAY14'!N155+'DAY15'!F155</f>
        <v>0</v>
      </c>
      <c r="O155" s="163">
        <f>+'DAY14'!O155+'DAY15'!G155</f>
        <v>0</v>
      </c>
      <c r="P155" s="48">
        <f t="shared" si="63"/>
        <v>0</v>
      </c>
      <c r="Q155" s="49">
        <f t="shared" si="64"/>
        <v>0</v>
      </c>
      <c r="R155" s="50">
        <f t="shared" si="65"/>
        <v>0</v>
      </c>
      <c r="S155" s="47">
        <f t="shared" si="66"/>
        <v>0</v>
      </c>
      <c r="T155" s="163">
        <f t="shared" si="67"/>
        <v>0</v>
      </c>
      <c r="U155" s="92">
        <f t="shared" si="68"/>
        <v>0</v>
      </c>
    </row>
    <row r="156" spans="1:21" ht="15.75" thickBot="1" x14ac:dyDescent="0.3">
      <c r="A156" s="334"/>
      <c r="B156" s="72">
        <f>'DAY14'!H156</f>
        <v>0</v>
      </c>
      <c r="C156" s="73">
        <v>0</v>
      </c>
      <c r="D156" s="74">
        <v>0</v>
      </c>
      <c r="E156" s="75">
        <v>0</v>
      </c>
      <c r="F156" s="72">
        <v>0</v>
      </c>
      <c r="G156" s="170">
        <v>0</v>
      </c>
      <c r="H156" s="74">
        <f>+(Table117[[#This Row],[OPENING ]]+Table117[[#This Row],[RECEIPTS]]+Table117[[#This Row],[RETURNS]])-(Table117[[#This Row],[EXCHANGED]]+Table117[[#This Row],[SALES]]+Table117[[#This Row],[ISSUES]])</f>
        <v>0</v>
      </c>
      <c r="I156" s="73"/>
      <c r="J156" s="76">
        <f t="shared" si="62"/>
        <v>0</v>
      </c>
      <c r="K156" s="73">
        <f>+'DAY14'!K156+'DAY15'!C156</f>
        <v>0</v>
      </c>
      <c r="L156" s="74">
        <f>+'DAY14'!L156+'DAY15'!D156</f>
        <v>172.7</v>
      </c>
      <c r="M156" s="75">
        <f>+'DAY14'!M156+'DAY15'!E156</f>
        <v>0</v>
      </c>
      <c r="N156" s="72">
        <f>+'DAY14'!N156+'DAY15'!F156</f>
        <v>0</v>
      </c>
      <c r="O156" s="170">
        <f>+'DAY14'!O156+'DAY15'!G156</f>
        <v>3970.44</v>
      </c>
      <c r="P156" s="73">
        <f t="shared" si="63"/>
        <v>0</v>
      </c>
      <c r="Q156" s="74">
        <f t="shared" si="64"/>
        <v>11.513333333333332</v>
      </c>
      <c r="R156" s="75">
        <f t="shared" si="65"/>
        <v>0</v>
      </c>
      <c r="S156" s="72">
        <f t="shared" si="66"/>
        <v>0</v>
      </c>
      <c r="T156" s="170">
        <f t="shared" si="67"/>
        <v>264.69600000000003</v>
      </c>
      <c r="U156" s="92">
        <f t="shared" si="68"/>
        <v>0</v>
      </c>
    </row>
    <row r="157" spans="1:21" ht="17.25" thickBot="1" x14ac:dyDescent="0.35">
      <c r="A157" s="349" t="s">
        <v>58</v>
      </c>
      <c r="B157" s="348">
        <f>SUM(B118:B156)</f>
        <v>990.90000000000009</v>
      </c>
      <c r="C157" s="350">
        <f t="shared" ref="C157:U157" si="69">SUM(C118:C156)</f>
        <v>0</v>
      </c>
      <c r="D157" s="351">
        <f t="shared" si="69"/>
        <v>0</v>
      </c>
      <c r="E157" s="352">
        <f t="shared" si="69"/>
        <v>0</v>
      </c>
      <c r="F157" s="190">
        <f t="shared" si="69"/>
        <v>0</v>
      </c>
      <c r="G157" s="354">
        <f t="shared" si="69"/>
        <v>0</v>
      </c>
      <c r="H157" s="351">
        <f t="shared" si="69"/>
        <v>990.90000000000009</v>
      </c>
      <c r="I157" s="350">
        <f t="shared" si="69"/>
        <v>0</v>
      </c>
      <c r="J157" s="190">
        <f t="shared" si="69"/>
        <v>-990.90000000000009</v>
      </c>
      <c r="K157" s="350">
        <f t="shared" si="69"/>
        <v>0</v>
      </c>
      <c r="L157" s="351">
        <f t="shared" si="69"/>
        <v>345.4</v>
      </c>
      <c r="M157" s="352">
        <f t="shared" si="69"/>
        <v>0</v>
      </c>
      <c r="N157" s="190">
        <f t="shared" si="69"/>
        <v>0</v>
      </c>
      <c r="O157" s="354">
        <f t="shared" si="69"/>
        <v>7940.88</v>
      </c>
      <c r="P157" s="350">
        <f t="shared" si="69"/>
        <v>0</v>
      </c>
      <c r="Q157" s="351">
        <f t="shared" si="69"/>
        <v>23.026666666666664</v>
      </c>
      <c r="R157" s="352">
        <f t="shared" si="69"/>
        <v>0</v>
      </c>
      <c r="S157" s="190">
        <f t="shared" si="69"/>
        <v>0</v>
      </c>
      <c r="T157" s="354">
        <f t="shared" si="69"/>
        <v>529.39200000000005</v>
      </c>
      <c r="U157" s="353">
        <f t="shared" si="69"/>
        <v>80.675970103981314</v>
      </c>
    </row>
    <row r="158" spans="1:21" ht="17.25" thickBot="1" x14ac:dyDescent="0.35">
      <c r="A158" s="85" t="s">
        <v>57</v>
      </c>
      <c r="B158" s="86">
        <f>B38+B73+B115+B157</f>
        <v>17011.22</v>
      </c>
      <c r="C158" s="87">
        <f t="shared" ref="C158:U158" si="70">C38+C73+C115+C157</f>
        <v>0</v>
      </c>
      <c r="D158" s="88">
        <f t="shared" si="70"/>
        <v>0</v>
      </c>
      <c r="E158" s="89">
        <f t="shared" si="70"/>
        <v>0</v>
      </c>
      <c r="F158" s="86">
        <f t="shared" si="70"/>
        <v>0</v>
      </c>
      <c r="G158" s="164">
        <f t="shared" si="70"/>
        <v>0</v>
      </c>
      <c r="H158" s="88">
        <f t="shared" si="70"/>
        <v>17011.22</v>
      </c>
      <c r="I158" s="87">
        <f t="shared" si="70"/>
        <v>0</v>
      </c>
      <c r="J158" s="90">
        <f t="shared" si="70"/>
        <v>-17011.22</v>
      </c>
      <c r="K158" s="87">
        <f t="shared" si="70"/>
        <v>8261.9</v>
      </c>
      <c r="L158" s="88">
        <f t="shared" si="70"/>
        <v>838.7</v>
      </c>
      <c r="M158" s="89">
        <f t="shared" si="70"/>
        <v>0</v>
      </c>
      <c r="N158" s="86">
        <f t="shared" si="70"/>
        <v>0</v>
      </c>
      <c r="O158" s="164">
        <f t="shared" si="70"/>
        <v>12411.560000000001</v>
      </c>
      <c r="P158" s="87">
        <f t="shared" si="70"/>
        <v>550.79333333333341</v>
      </c>
      <c r="Q158" s="88">
        <f t="shared" si="70"/>
        <v>55.913333333333334</v>
      </c>
      <c r="R158" s="89">
        <f t="shared" si="70"/>
        <v>0</v>
      </c>
      <c r="S158" s="86">
        <f t="shared" si="70"/>
        <v>0</v>
      </c>
      <c r="T158" s="164">
        <f t="shared" si="70"/>
        <v>827.43733333333341</v>
      </c>
      <c r="U158" s="89">
        <f t="shared" si="70"/>
        <v>558.29158978814974</v>
      </c>
    </row>
    <row r="330" spans="1:21" s="6" customFormat="1" x14ac:dyDescent="0.25">
      <c r="A330"/>
      <c r="B330"/>
      <c r="D330" s="2"/>
      <c r="E330" s="3"/>
      <c r="F330"/>
      <c r="G330" s="168"/>
      <c r="H330" s="2"/>
      <c r="J330" s="3"/>
      <c r="L330" s="2"/>
      <c r="M330" s="3"/>
      <c r="N330"/>
      <c r="O330" s="168"/>
      <c r="Q330" s="2"/>
      <c r="R330" s="3"/>
      <c r="S330"/>
      <c r="T330" s="168"/>
      <c r="U330" s="3"/>
    </row>
    <row r="332" spans="1:21" s="6" customFormat="1" x14ac:dyDescent="0.25">
      <c r="A332"/>
      <c r="B332"/>
      <c r="D332" s="2"/>
      <c r="E332" s="3"/>
      <c r="F332"/>
      <c r="G332" s="168"/>
      <c r="H332" s="2"/>
      <c r="J332" s="3"/>
      <c r="L332" s="2"/>
      <c r="M332" s="3"/>
      <c r="N332"/>
      <c r="O332" s="168"/>
      <c r="Q332" s="2"/>
      <c r="R332" s="3"/>
      <c r="S332"/>
      <c r="T332" s="168"/>
      <c r="U332" s="3"/>
    </row>
    <row r="334" spans="1:21" s="6" customFormat="1" x14ac:dyDescent="0.25">
      <c r="A334"/>
      <c r="B334"/>
      <c r="D334" s="2"/>
      <c r="E334" s="3"/>
      <c r="F334"/>
      <c r="G334" s="168"/>
      <c r="H334" s="2"/>
      <c r="J334" s="3"/>
      <c r="L334" s="2"/>
      <c r="M334" s="3"/>
      <c r="N334"/>
      <c r="O334" s="168"/>
      <c r="Q334" s="2"/>
      <c r="R334" s="3"/>
      <c r="S334"/>
      <c r="T334" s="168"/>
      <c r="U334" s="3"/>
    </row>
    <row r="335" spans="1:21" s="6" customFormat="1" x14ac:dyDescent="0.25">
      <c r="A335"/>
      <c r="B335"/>
      <c r="D335" s="2"/>
      <c r="E335" s="3"/>
      <c r="F335"/>
      <c r="G335" s="168"/>
      <c r="H335" s="2"/>
      <c r="J335" s="3"/>
      <c r="L335" s="2"/>
      <c r="M335" s="3"/>
      <c r="N335"/>
      <c r="O335" s="168"/>
      <c r="Q335" s="2"/>
      <c r="R335" s="3"/>
      <c r="S335"/>
      <c r="T335" s="168"/>
      <c r="U335" s="3"/>
    </row>
    <row r="337" spans="1:21" s="6" customFormat="1" x14ac:dyDescent="0.25">
      <c r="A337"/>
      <c r="B337"/>
      <c r="D337" s="2"/>
      <c r="E337" s="3"/>
      <c r="F337"/>
      <c r="G337" s="168"/>
      <c r="H337" s="2"/>
      <c r="J337" s="3"/>
      <c r="L337" s="2"/>
      <c r="M337" s="3"/>
      <c r="N337"/>
      <c r="O337" s="168"/>
      <c r="Q337" s="2"/>
      <c r="R337" s="3"/>
      <c r="S337"/>
      <c r="T337" s="168"/>
      <c r="U337" s="3"/>
    </row>
  </sheetData>
  <conditionalFormatting sqref="I1:I37 I116:I156 I39:I72 I74:I114">
    <cfRule type="dataBar" priority="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{C9F53F4C-941C-4678-9C91-8CC00420C295}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F53F4C-941C-4678-9C91-8CC00420C2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I1:I37 I116:I156 I39:I72 I74:I114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C7D0-4BBC-425C-A664-F3A59FDD71ED}">
  <dimension ref="A1:U337"/>
  <sheetViews>
    <sheetView topLeftCell="A139" zoomScaleNormal="100" workbookViewId="0">
      <selection activeCell="B73" sqref="B73"/>
    </sheetView>
  </sheetViews>
  <sheetFormatPr defaultRowHeight="15" x14ac:dyDescent="0.25"/>
  <cols>
    <col min="1" max="1" width="47.140625" bestFit="1" customWidth="1"/>
    <col min="2" max="2" width="15.5703125" customWidth="1"/>
    <col min="3" max="3" width="11.42578125" customWidth="1"/>
    <col min="4" max="4" width="9.28515625" bestFit="1" customWidth="1"/>
    <col min="5" max="5" width="11.28515625" style="3" customWidth="1"/>
    <col min="6" max="6" width="9.7109375" customWidth="1"/>
    <col min="7" max="7" width="11" style="168" customWidth="1"/>
    <col min="8" max="8" width="15.7109375" style="2" bestFit="1" customWidth="1"/>
    <col min="9" max="9" width="15" style="2" customWidth="1"/>
    <col min="10" max="10" width="9.28515625" style="4" bestFit="1" customWidth="1"/>
    <col min="11" max="11" width="12" customWidth="1"/>
    <col min="12" max="12" width="9.140625" style="2"/>
    <col min="13" max="13" width="9.140625" style="3"/>
    <col min="15" max="15" width="11.28515625" style="168" customWidth="1"/>
    <col min="16" max="16" width="12.28515625" customWidth="1"/>
    <col min="17" max="17" width="9.140625" style="2"/>
    <col min="18" max="18" width="9.140625" style="3"/>
    <col min="19" max="19" width="12.140625" customWidth="1"/>
    <col min="20" max="20" width="9.140625" style="168"/>
    <col min="21" max="21" width="11.85546875" style="3" bestFit="1" customWidth="1"/>
    <col min="22" max="22" width="12" bestFit="1" customWidth="1"/>
    <col min="23" max="23" width="13.5703125" bestFit="1" customWidth="1"/>
  </cols>
  <sheetData>
    <row r="1" spans="1:21" ht="15.75" thickBot="1" x14ac:dyDescent="0.3">
      <c r="A1" s="12" t="s">
        <v>74</v>
      </c>
      <c r="B1" s="13"/>
      <c r="C1" s="14"/>
      <c r="D1" s="15"/>
      <c r="E1" s="16"/>
      <c r="F1" s="17"/>
      <c r="G1" s="230"/>
      <c r="H1" s="220"/>
      <c r="I1" s="12"/>
      <c r="J1" s="20"/>
      <c r="K1" s="12"/>
      <c r="L1" s="21"/>
      <c r="M1" s="22"/>
      <c r="N1" s="23"/>
      <c r="O1" s="159"/>
      <c r="P1" s="12"/>
      <c r="Q1" s="21"/>
      <c r="R1" s="22"/>
      <c r="S1" s="23"/>
      <c r="T1" s="159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161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160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160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161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161" t="s">
        <v>9</v>
      </c>
      <c r="P3" s="27" t="s">
        <v>10</v>
      </c>
      <c r="Q3" s="28" t="s">
        <v>10</v>
      </c>
      <c r="R3" s="29" t="s">
        <v>10</v>
      </c>
      <c r="S3" s="30"/>
      <c r="T3" s="161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162"/>
      <c r="H4" s="43"/>
      <c r="I4" s="42"/>
      <c r="J4" s="45"/>
      <c r="K4" s="42"/>
      <c r="L4" s="43"/>
      <c r="M4" s="44"/>
      <c r="N4" s="41"/>
      <c r="O4" s="162"/>
      <c r="P4" s="42"/>
      <c r="Q4" s="43"/>
      <c r="R4" s="44"/>
      <c r="S4" s="41"/>
      <c r="T4" s="162"/>
      <c r="U4" s="46"/>
    </row>
    <row r="5" spans="1:21" x14ac:dyDescent="0.25">
      <c r="A5" s="189"/>
      <c r="B5" s="47">
        <f>'DAY15'!H5</f>
        <v>0</v>
      </c>
      <c r="C5" s="48">
        <v>0</v>
      </c>
      <c r="D5" s="49">
        <v>0</v>
      </c>
      <c r="E5" s="50">
        <v>0</v>
      </c>
      <c r="F5" s="47">
        <v>0</v>
      </c>
      <c r="G5" s="163">
        <v>0</v>
      </c>
      <c r="H5" s="49">
        <f>+(Table118[[#This Row],[OPENING ]]+Table118[[#This Row],[RECEIPTS]]+Table118[[#This Row],[RETURNS]])-(Table118[[#This Row],[EXCHANGED]]+Table118[[#This Row],[SALES]]+Table118[[#This Row],[ISSUES]])</f>
        <v>0</v>
      </c>
      <c r="I5" s="48">
        <v>0</v>
      </c>
      <c r="J5" s="51">
        <f t="shared" ref="J5:J131" si="0">+I5-H5</f>
        <v>0</v>
      </c>
      <c r="K5" s="48">
        <f>+'DAY15'!K5+'DAY16'!C5</f>
        <v>0</v>
      </c>
      <c r="L5" s="49">
        <f>+'DAY15'!L5+'DAY16'!D5</f>
        <v>0</v>
      </c>
      <c r="M5" s="50">
        <f>+'DAY15'!M5+'DAY16'!E5</f>
        <v>0</v>
      </c>
      <c r="N5" s="47">
        <f>+'DAY15'!N5+'DAY16'!F5</f>
        <v>0</v>
      </c>
      <c r="O5" s="163">
        <f>+'DAY15'!O5+'DAY16'!G5</f>
        <v>0</v>
      </c>
      <c r="P5" s="48">
        <f>+K5/16</f>
        <v>0</v>
      </c>
      <c r="Q5" s="49">
        <f>+L5/16</f>
        <v>0</v>
      </c>
      <c r="R5" s="50">
        <f>+M5/16</f>
        <v>0</v>
      </c>
      <c r="S5" s="47">
        <f>+N5/16</f>
        <v>0</v>
      </c>
      <c r="T5" s="163">
        <f>+O5/16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'DAY15'!H6</f>
        <v>0</v>
      </c>
      <c r="C6" s="48">
        <v>0</v>
      </c>
      <c r="D6" s="49">
        <v>0</v>
      </c>
      <c r="E6" s="50">
        <v>0</v>
      </c>
      <c r="F6" s="47">
        <v>0</v>
      </c>
      <c r="G6" s="163">
        <v>0</v>
      </c>
      <c r="H6" s="49">
        <f>+(Table118[[#This Row],[OPENING ]]+Table118[[#This Row],[RECEIPTS]]+Table118[[#This Row],[RETURNS]])-(Table118[[#This Row],[EXCHANGED]]+Table118[[#This Row],[SALES]]+Table118[[#This Row],[ISSUES]])</f>
        <v>0</v>
      </c>
      <c r="I6" s="48">
        <v>0</v>
      </c>
      <c r="J6" s="51">
        <f t="shared" si="0"/>
        <v>0</v>
      </c>
      <c r="K6" s="48">
        <f>+'DAY15'!K6+'DAY16'!C6</f>
        <v>0</v>
      </c>
      <c r="L6" s="49">
        <f>+'DAY15'!L6+'DAY16'!D6</f>
        <v>0</v>
      </c>
      <c r="M6" s="50">
        <f>+'DAY15'!M6+'DAY16'!E6</f>
        <v>0</v>
      </c>
      <c r="N6" s="47">
        <f>+'DAY15'!N6+'DAY16'!F6</f>
        <v>0</v>
      </c>
      <c r="O6" s="163">
        <f>+'DAY15'!O6+'DAY16'!G6</f>
        <v>0</v>
      </c>
      <c r="P6" s="48">
        <f t="shared" ref="P6:P17" si="2">+K6/16</f>
        <v>0</v>
      </c>
      <c r="Q6" s="49">
        <f t="shared" ref="Q6:Q17" si="3">+L6/16</f>
        <v>0</v>
      </c>
      <c r="R6" s="50">
        <f t="shared" ref="R6:R17" si="4">+M6/16</f>
        <v>0</v>
      </c>
      <c r="S6" s="47">
        <f t="shared" ref="S6:S17" si="5">+N6/16</f>
        <v>0</v>
      </c>
      <c r="T6" s="163">
        <f t="shared" ref="T6:T17" si="6">+O6/16</f>
        <v>0</v>
      </c>
      <c r="U6" s="52">
        <f t="shared" si="1"/>
        <v>0</v>
      </c>
    </row>
    <row r="7" spans="1:21" x14ac:dyDescent="0.25">
      <c r="A7" s="189"/>
      <c r="B7" s="47">
        <f>'DAY15'!H7</f>
        <v>0</v>
      </c>
      <c r="C7" s="48">
        <v>0</v>
      </c>
      <c r="D7" s="49">
        <v>0</v>
      </c>
      <c r="E7" s="50">
        <v>0</v>
      </c>
      <c r="F7" s="47">
        <v>0</v>
      </c>
      <c r="G7" s="163">
        <v>0</v>
      </c>
      <c r="H7" s="49">
        <f>+(Table118[[#This Row],[OPENING ]]+Table118[[#This Row],[RECEIPTS]]+Table118[[#This Row],[RETURNS]])-(Table118[[#This Row],[EXCHANGED]]+Table118[[#This Row],[SALES]]+Table118[[#This Row],[ISSUES]])</f>
        <v>0</v>
      </c>
      <c r="I7" s="48">
        <v>0</v>
      </c>
      <c r="J7" s="51">
        <f t="shared" si="0"/>
        <v>0</v>
      </c>
      <c r="K7" s="48">
        <f>+'DAY15'!K7+'DAY16'!C7</f>
        <v>0</v>
      </c>
      <c r="L7" s="49">
        <f>+'DAY15'!L7+'DAY16'!D7</f>
        <v>0</v>
      </c>
      <c r="M7" s="50">
        <f>+'DAY15'!M7+'DAY16'!E7</f>
        <v>0</v>
      </c>
      <c r="N7" s="47">
        <f>+'DAY15'!N7+'DAY16'!F7</f>
        <v>0</v>
      </c>
      <c r="O7" s="163">
        <f>+'DAY15'!O7+'DAY16'!G7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163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'DAY15'!H8</f>
        <v>8.5</v>
      </c>
      <c r="C8" s="48">
        <v>0</v>
      </c>
      <c r="D8" s="49">
        <v>0</v>
      </c>
      <c r="E8" s="50">
        <v>0</v>
      </c>
      <c r="F8" s="47">
        <v>0</v>
      </c>
      <c r="G8" s="163">
        <v>0</v>
      </c>
      <c r="H8" s="49">
        <f>+(Table118[[#This Row],[OPENING ]]+Table118[[#This Row],[RECEIPTS]]+Table118[[#This Row],[RETURNS]])-(Table118[[#This Row],[EXCHANGED]]+Table118[[#This Row],[SALES]]+Table118[[#This Row],[ISSUES]])</f>
        <v>8.5</v>
      </c>
      <c r="I8" s="48"/>
      <c r="J8" s="51">
        <f t="shared" si="0"/>
        <v>-8.5</v>
      </c>
      <c r="K8" s="48">
        <f>+'DAY15'!K8+'DAY16'!C8</f>
        <v>0</v>
      </c>
      <c r="L8" s="49">
        <f>+'DAY15'!L8+'DAY16'!D8</f>
        <v>0</v>
      </c>
      <c r="M8" s="50">
        <f>+'DAY15'!M8+'DAY16'!E8</f>
        <v>0</v>
      </c>
      <c r="N8" s="47">
        <f>+'DAY15'!N8+'DAY16'!F8</f>
        <v>0</v>
      </c>
      <c r="O8" s="163">
        <f>+'DAY15'!O8+'DAY16'!G8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163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'DAY15'!H9</f>
        <v>15</v>
      </c>
      <c r="C9" s="48">
        <v>0</v>
      </c>
      <c r="D9" s="49">
        <v>0</v>
      </c>
      <c r="E9" s="50">
        <v>0</v>
      </c>
      <c r="F9" s="47">
        <v>0</v>
      </c>
      <c r="G9" s="163">
        <v>0</v>
      </c>
      <c r="H9" s="49">
        <f>+(Table118[[#This Row],[OPENING ]]+Table118[[#This Row],[RECEIPTS]]+Table118[[#This Row],[RETURNS]])-(Table118[[#This Row],[EXCHANGED]]+Table118[[#This Row],[SALES]]+Table118[[#This Row],[ISSUES]])</f>
        <v>15</v>
      </c>
      <c r="I9" s="48"/>
      <c r="J9" s="51">
        <f t="shared" si="0"/>
        <v>-15</v>
      </c>
      <c r="K9" s="48">
        <f>+'DAY15'!K9+'DAY16'!C9</f>
        <v>0</v>
      </c>
      <c r="L9" s="49">
        <f>+'DAY15'!L9+'DAY16'!D9</f>
        <v>0</v>
      </c>
      <c r="M9" s="50">
        <f>+'DAY15'!M9+'DAY16'!E9</f>
        <v>0</v>
      </c>
      <c r="N9" s="47">
        <f>+'DAY15'!N9+'DAY16'!F9</f>
        <v>0</v>
      </c>
      <c r="O9" s="163">
        <f>+'DAY15'!O9+'DAY16'!G9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163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'DAY15'!H10</f>
        <v>18</v>
      </c>
      <c r="C10" s="48">
        <v>0</v>
      </c>
      <c r="D10" s="49">
        <v>0</v>
      </c>
      <c r="E10" s="50">
        <v>0</v>
      </c>
      <c r="F10" s="47">
        <v>0</v>
      </c>
      <c r="G10" s="163">
        <v>0</v>
      </c>
      <c r="H10" s="49">
        <f>+(Table118[[#This Row],[OPENING ]]+Table118[[#This Row],[RECEIPTS]]+Table118[[#This Row],[RETURNS]])-(Table118[[#This Row],[EXCHANGED]]+Table118[[#This Row],[SALES]]+Table118[[#This Row],[ISSUES]])</f>
        <v>18</v>
      </c>
      <c r="I10" s="48"/>
      <c r="J10" s="51">
        <f t="shared" si="0"/>
        <v>-18</v>
      </c>
      <c r="K10" s="48">
        <f>+'DAY15'!K10+'DAY16'!C10</f>
        <v>0</v>
      </c>
      <c r="L10" s="49">
        <f>+'DAY15'!L10+'DAY16'!D10</f>
        <v>0</v>
      </c>
      <c r="M10" s="50">
        <f>+'DAY15'!M10+'DAY16'!E10</f>
        <v>0</v>
      </c>
      <c r="N10" s="47">
        <f>+'DAY15'!N10+'DAY16'!F10</f>
        <v>0</v>
      </c>
      <c r="O10" s="163">
        <f>+'DAY15'!O10+'DAY16'!G10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163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'DAY15'!H11</f>
        <v>10</v>
      </c>
      <c r="C11" s="48">
        <v>0</v>
      </c>
      <c r="D11" s="49">
        <v>0</v>
      </c>
      <c r="E11" s="50">
        <v>0</v>
      </c>
      <c r="F11" s="47">
        <v>0</v>
      </c>
      <c r="G11" s="163">
        <v>0</v>
      </c>
      <c r="H11" s="49">
        <f>+(Table118[[#This Row],[OPENING ]]+Table118[[#This Row],[RECEIPTS]]+Table118[[#This Row],[RETURNS]])-(Table118[[#This Row],[EXCHANGED]]+Table118[[#This Row],[SALES]]+Table118[[#This Row],[ISSUES]])</f>
        <v>10</v>
      </c>
      <c r="I11" s="48"/>
      <c r="J11" s="51">
        <f t="shared" si="0"/>
        <v>-10</v>
      </c>
      <c r="K11" s="48">
        <f>+'DAY15'!K11+'DAY16'!C11</f>
        <v>0</v>
      </c>
      <c r="L11" s="49">
        <f>+'DAY15'!L11+'DAY16'!D11</f>
        <v>0</v>
      </c>
      <c r="M11" s="50">
        <f>+'DAY15'!M11+'DAY16'!E11</f>
        <v>0</v>
      </c>
      <c r="N11" s="47">
        <f>+'DAY15'!N11+'DAY16'!F11</f>
        <v>0</v>
      </c>
      <c r="O11" s="163">
        <f>+'DAY15'!O11+'DAY16'!G11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163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'DAY15'!H12</f>
        <v>28.6</v>
      </c>
      <c r="C12" s="48">
        <v>0</v>
      </c>
      <c r="D12" s="49">
        <v>0</v>
      </c>
      <c r="E12" s="50">
        <v>0</v>
      </c>
      <c r="F12" s="47">
        <v>0</v>
      </c>
      <c r="G12" s="163">
        <v>0</v>
      </c>
      <c r="H12" s="49">
        <f>+(Table118[[#This Row],[OPENING ]]+Table118[[#This Row],[RECEIPTS]]+Table118[[#This Row],[RETURNS]])-(Table118[[#This Row],[EXCHANGED]]+Table118[[#This Row],[SALES]]+Table118[[#This Row],[ISSUES]])</f>
        <v>28.6</v>
      </c>
      <c r="I12" s="48"/>
      <c r="J12" s="51">
        <f t="shared" si="0"/>
        <v>-28.6</v>
      </c>
      <c r="K12" s="48">
        <f>+'DAY15'!K12+'DAY16'!C12</f>
        <v>0</v>
      </c>
      <c r="L12" s="49">
        <f>+'DAY15'!L12+'DAY16'!D12</f>
        <v>0</v>
      </c>
      <c r="M12" s="50">
        <f>+'DAY15'!M12+'DAY16'!E12</f>
        <v>0</v>
      </c>
      <c r="N12" s="47">
        <f>+'DAY15'!N12+'DAY16'!F12</f>
        <v>0</v>
      </c>
      <c r="O12" s="163">
        <f>+'DAY15'!O12+'DAY16'!G12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163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'DAY15'!H13</f>
        <v>23.5</v>
      </c>
      <c r="C13" s="48">
        <v>0</v>
      </c>
      <c r="D13" s="49">
        <v>0</v>
      </c>
      <c r="E13" s="50">
        <v>0</v>
      </c>
      <c r="F13" s="47">
        <v>0</v>
      </c>
      <c r="G13" s="163">
        <v>0</v>
      </c>
      <c r="H13" s="49">
        <f>+(Table118[[#This Row],[OPENING ]]+Table118[[#This Row],[RECEIPTS]]+Table118[[#This Row],[RETURNS]])-(Table118[[#This Row],[EXCHANGED]]+Table118[[#This Row],[SALES]]+Table118[[#This Row],[ISSUES]])</f>
        <v>23.5</v>
      </c>
      <c r="I13" s="48"/>
      <c r="J13" s="51">
        <f t="shared" si="0"/>
        <v>-23.5</v>
      </c>
      <c r="K13" s="48">
        <f>+'DAY15'!K13+'DAY16'!C13</f>
        <v>0</v>
      </c>
      <c r="L13" s="49">
        <f>+'DAY15'!L13+'DAY16'!D13</f>
        <v>0</v>
      </c>
      <c r="M13" s="50">
        <f>+'DAY15'!M13+'DAY16'!E13</f>
        <v>0</v>
      </c>
      <c r="N13" s="47">
        <f>+'DAY15'!N13+'DAY16'!F13</f>
        <v>0</v>
      </c>
      <c r="O13" s="163">
        <f>+'DAY15'!O13+'DAY16'!G13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163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'DAY15'!H14</f>
        <v>30.5</v>
      </c>
      <c r="C14" s="48">
        <v>0</v>
      </c>
      <c r="D14" s="49">
        <v>0</v>
      </c>
      <c r="E14" s="50">
        <v>0</v>
      </c>
      <c r="F14" s="47">
        <v>0</v>
      </c>
      <c r="G14" s="163">
        <v>0</v>
      </c>
      <c r="H14" s="49">
        <f>+(Table118[[#This Row],[OPENING ]]+Table118[[#This Row],[RECEIPTS]]+Table118[[#This Row],[RETURNS]])-(Table118[[#This Row],[EXCHANGED]]+Table118[[#This Row],[SALES]]+Table118[[#This Row],[ISSUES]])</f>
        <v>30.5</v>
      </c>
      <c r="I14" s="48"/>
      <c r="J14" s="51">
        <f t="shared" si="0"/>
        <v>-30.5</v>
      </c>
      <c r="K14" s="48">
        <f>+'DAY15'!K14+'DAY16'!C14</f>
        <v>0</v>
      </c>
      <c r="L14" s="49">
        <f>+'DAY15'!L14+'DAY16'!D14</f>
        <v>0</v>
      </c>
      <c r="M14" s="50">
        <f>+'DAY15'!M14+'DAY16'!E14</f>
        <v>0</v>
      </c>
      <c r="N14" s="47">
        <f>+'DAY15'!N14+'DAY16'!F14</f>
        <v>0</v>
      </c>
      <c r="O14" s="163">
        <f>+'DAY15'!O14+'DAY16'!G14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163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'DAY15'!H15</f>
        <v>33.5</v>
      </c>
      <c r="C15" s="48">
        <v>0</v>
      </c>
      <c r="D15" s="49">
        <v>0</v>
      </c>
      <c r="E15" s="50">
        <v>0</v>
      </c>
      <c r="F15" s="47">
        <v>0</v>
      </c>
      <c r="G15" s="163">
        <v>0</v>
      </c>
      <c r="H15" s="49">
        <f>+(Table118[[#This Row],[OPENING ]]+Table118[[#This Row],[RECEIPTS]]+Table118[[#This Row],[RETURNS]])-(Table118[[#This Row],[EXCHANGED]]+Table118[[#This Row],[SALES]]+Table118[[#This Row],[ISSUES]])</f>
        <v>33.5</v>
      </c>
      <c r="I15" s="48"/>
      <c r="J15" s="51">
        <f t="shared" si="0"/>
        <v>-33.5</v>
      </c>
      <c r="K15" s="48">
        <f>+'DAY15'!K15+'DAY16'!C15</f>
        <v>0</v>
      </c>
      <c r="L15" s="49">
        <f>+'DAY15'!L15+'DAY16'!D15</f>
        <v>0</v>
      </c>
      <c r="M15" s="50">
        <f>+'DAY15'!M15+'DAY16'!E15</f>
        <v>0</v>
      </c>
      <c r="N15" s="47">
        <f>+'DAY15'!N15+'DAY16'!F15</f>
        <v>0</v>
      </c>
      <c r="O15" s="163">
        <f>+'DAY15'!O15+'DAY16'!G15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163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'DAY15'!H16</f>
        <v>36</v>
      </c>
      <c r="C16" s="48">
        <v>0</v>
      </c>
      <c r="D16" s="49">
        <v>0</v>
      </c>
      <c r="E16" s="50">
        <v>0</v>
      </c>
      <c r="F16" s="47">
        <v>0</v>
      </c>
      <c r="G16" s="163">
        <v>0</v>
      </c>
      <c r="H16" s="49">
        <f>+(Table118[[#This Row],[OPENING ]]+Table118[[#This Row],[RECEIPTS]]+Table118[[#This Row],[RETURNS]])-(Table118[[#This Row],[EXCHANGED]]+Table118[[#This Row],[SALES]]+Table118[[#This Row],[ISSUES]])</f>
        <v>36</v>
      </c>
      <c r="I16" s="48"/>
      <c r="J16" s="51">
        <f t="shared" si="0"/>
        <v>-36</v>
      </c>
      <c r="K16" s="48">
        <f>+'DAY15'!K16+'DAY16'!C16</f>
        <v>0</v>
      </c>
      <c r="L16" s="49">
        <f>+'DAY15'!L16+'DAY16'!D16</f>
        <v>0</v>
      </c>
      <c r="M16" s="50">
        <f>+'DAY15'!M16+'DAY16'!E16</f>
        <v>0</v>
      </c>
      <c r="N16" s="47">
        <f>+'DAY15'!N16+'DAY16'!F16</f>
        <v>0</v>
      </c>
      <c r="O16" s="163">
        <f>+'DAY15'!O16+'DAY16'!G16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163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'DAY15'!H17</f>
        <v>0</v>
      </c>
      <c r="C17" s="48">
        <v>0</v>
      </c>
      <c r="D17" s="49">
        <v>0</v>
      </c>
      <c r="E17" s="50">
        <v>0</v>
      </c>
      <c r="F17" s="47">
        <v>0</v>
      </c>
      <c r="G17" s="163">
        <v>0</v>
      </c>
      <c r="H17" s="49">
        <f>+(Table118[[#This Row],[OPENING ]]+Table118[[#This Row],[RECEIPTS]]+Table118[[#This Row],[RETURNS]])-(Table118[[#This Row],[EXCHANGED]]+Table118[[#This Row],[SALES]]+Table118[[#This Row],[ISSUES]])</f>
        <v>0</v>
      </c>
      <c r="I17" s="48"/>
      <c r="J17" s="51">
        <f t="shared" si="0"/>
        <v>0</v>
      </c>
      <c r="K17" s="48">
        <f>+'DAY15'!K17+'DAY16'!C17</f>
        <v>0</v>
      </c>
      <c r="L17" s="49">
        <f>+'DAY15'!L17+'DAY16'!D17</f>
        <v>0</v>
      </c>
      <c r="M17" s="50">
        <f>+'DAY15'!M17+'DAY16'!E17</f>
        <v>0</v>
      </c>
      <c r="N17" s="47">
        <f>+'DAY15'!N17+'DAY16'!F17</f>
        <v>0</v>
      </c>
      <c r="O17" s="163">
        <f>+'DAY15'!O17+'DAY16'!G17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163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'DAY15'!H18</f>
        <v>0</v>
      </c>
      <c r="C18" s="48">
        <v>0</v>
      </c>
      <c r="D18" s="49">
        <v>0</v>
      </c>
      <c r="E18" s="50">
        <v>0</v>
      </c>
      <c r="F18" s="47">
        <v>0</v>
      </c>
      <c r="G18" s="163">
        <v>0</v>
      </c>
      <c r="H18" s="49">
        <f>+(Table118[[#This Row],[OPENING ]]+Table118[[#This Row],[RECEIPTS]]+Table118[[#This Row],[RETURNS]])-(Table118[[#This Row],[EXCHANGED]]+Table118[[#This Row],[SALES]]+Table118[[#This Row],[ISSUES]])</f>
        <v>0</v>
      </c>
      <c r="I18" s="48"/>
      <c r="J18" s="51">
        <f t="shared" ref="J18:J24" si="7">+I18-H18</f>
        <v>0</v>
      </c>
      <c r="K18" s="48">
        <f>+'DAY15'!K25+'DAY16'!C18</f>
        <v>0</v>
      </c>
      <c r="L18" s="49">
        <f>+'DAY15'!L18+'DAY16'!D18</f>
        <v>0</v>
      </c>
      <c r="M18" s="50">
        <f>+'DAY15'!M18+'DAY16'!E18</f>
        <v>0</v>
      </c>
      <c r="N18" s="47">
        <f>+'DAY15'!N18+'DAY16'!F18</f>
        <v>0</v>
      </c>
      <c r="O18" s="163">
        <f>+'DAY15'!O18+'DAY16'!G18</f>
        <v>0</v>
      </c>
      <c r="P18" s="48">
        <f t="shared" ref="P18:P26" si="8">+K18/16</f>
        <v>0</v>
      </c>
      <c r="Q18" s="49">
        <f t="shared" ref="Q18:Q26" si="9">+L18/16</f>
        <v>0</v>
      </c>
      <c r="R18" s="50">
        <f t="shared" ref="R18:R26" si="10">+M18/16</f>
        <v>0</v>
      </c>
      <c r="S18" s="47">
        <f t="shared" ref="S18:S26" si="11">+N18/16</f>
        <v>0</v>
      </c>
      <c r="T18" s="163">
        <f t="shared" ref="T18:T26" si="12">+O18/16</f>
        <v>0</v>
      </c>
      <c r="U18" s="52">
        <f t="shared" ref="U18:U26" si="13">IFERROR(+H18/(P18+Q18+R18+S18+T18),0)</f>
        <v>0</v>
      </c>
    </row>
    <row r="19" spans="1:21" x14ac:dyDescent="0.25">
      <c r="A19" s="189" t="s">
        <v>131</v>
      </c>
      <c r="B19" s="47">
        <f>'DAY15'!H19</f>
        <v>27</v>
      </c>
      <c r="C19" s="48">
        <v>0</v>
      </c>
      <c r="D19" s="49">
        <v>0</v>
      </c>
      <c r="E19" s="50">
        <v>0</v>
      </c>
      <c r="F19" s="47">
        <v>0</v>
      </c>
      <c r="G19" s="163">
        <v>0</v>
      </c>
      <c r="H19" s="49">
        <f>+(Table118[[#This Row],[OPENING ]]+Table118[[#This Row],[RECEIPTS]]+Table118[[#This Row],[RETURNS]])-(Table118[[#This Row],[EXCHANGED]]+Table118[[#This Row],[SALES]]+Table118[[#This Row],[ISSUES]])</f>
        <v>27</v>
      </c>
      <c r="I19" s="48"/>
      <c r="J19" s="51">
        <f t="shared" si="7"/>
        <v>-27</v>
      </c>
      <c r="K19" s="48">
        <f>+'DAY15'!K26+'DAY16'!C19</f>
        <v>0</v>
      </c>
      <c r="L19" s="49">
        <f>+'DAY15'!L19+'DAY16'!D19</f>
        <v>0</v>
      </c>
      <c r="M19" s="50">
        <f>+'DAY15'!M19+'DAY16'!E19</f>
        <v>0</v>
      </c>
      <c r="N19" s="47">
        <f>+'DAY15'!N19+'DAY16'!F19</f>
        <v>0</v>
      </c>
      <c r="O19" s="163">
        <f>+'DAY15'!O19+'DAY16'!G19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163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'DAY15'!H20</f>
        <v>228.5</v>
      </c>
      <c r="C20" s="48">
        <v>0</v>
      </c>
      <c r="D20" s="49">
        <v>0</v>
      </c>
      <c r="E20" s="50">
        <v>0</v>
      </c>
      <c r="F20" s="47">
        <v>0</v>
      </c>
      <c r="G20" s="163">
        <v>0</v>
      </c>
      <c r="H20" s="49">
        <f>+(Table118[[#This Row],[OPENING ]]+Table118[[#This Row],[RECEIPTS]]+Table118[[#This Row],[RETURNS]])-(Table118[[#This Row],[EXCHANGED]]+Table118[[#This Row],[SALES]]+Table118[[#This Row],[ISSUES]])</f>
        <v>228.5</v>
      </c>
      <c r="I20" s="48"/>
      <c r="J20" s="51">
        <f t="shared" si="7"/>
        <v>-228.5</v>
      </c>
      <c r="K20" s="48">
        <f>+'DAY15'!K38+'DAY16'!C20</f>
        <v>5174.5</v>
      </c>
      <c r="L20" s="49">
        <f>+'DAY15'!L20+'DAY16'!D20</f>
        <v>0</v>
      </c>
      <c r="M20" s="50">
        <f>+'DAY15'!M20+'DAY16'!E20</f>
        <v>0</v>
      </c>
      <c r="N20" s="47">
        <f>+'DAY15'!N20+'DAY16'!F20</f>
        <v>0</v>
      </c>
      <c r="O20" s="163">
        <f>+'DAY15'!O20+'DAY16'!G20</f>
        <v>0</v>
      </c>
      <c r="P20" s="48">
        <f t="shared" si="8"/>
        <v>323.40625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163">
        <f t="shared" si="12"/>
        <v>0</v>
      </c>
      <c r="U20" s="52">
        <f t="shared" si="13"/>
        <v>0.70654169484974394</v>
      </c>
    </row>
    <row r="21" spans="1:21" x14ac:dyDescent="0.25">
      <c r="A21" s="189" t="s">
        <v>129</v>
      </c>
      <c r="B21" s="47">
        <f>'DAY15'!H21</f>
        <v>70</v>
      </c>
      <c r="C21" s="48">
        <v>0</v>
      </c>
      <c r="D21" s="49">
        <v>0</v>
      </c>
      <c r="E21" s="50">
        <v>0</v>
      </c>
      <c r="F21" s="47">
        <v>0</v>
      </c>
      <c r="G21" s="163">
        <v>0</v>
      </c>
      <c r="H21" s="49">
        <f>+(Table118[[#This Row],[OPENING ]]+Table118[[#This Row],[RECEIPTS]]+Table118[[#This Row],[RETURNS]])-(Table118[[#This Row],[EXCHANGED]]+Table118[[#This Row],[SALES]]+Table118[[#This Row],[ISSUES]])</f>
        <v>70</v>
      </c>
      <c r="I21" s="48"/>
      <c r="J21" s="51">
        <f t="shared" si="7"/>
        <v>-70</v>
      </c>
      <c r="K21" s="48">
        <f>+'DAY15'!K39+'DAY16'!C21</f>
        <v>0</v>
      </c>
      <c r="L21" s="49">
        <f>+'DAY15'!L21+'DAY16'!D21</f>
        <v>0</v>
      </c>
      <c r="M21" s="50">
        <f>+'DAY15'!M21+'DAY16'!E21</f>
        <v>0</v>
      </c>
      <c r="N21" s="47">
        <f>+'DAY15'!N21+'DAY16'!F21</f>
        <v>0</v>
      </c>
      <c r="O21" s="163">
        <f>+'DAY15'!O21+'DAY16'!G21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163">
        <f t="shared" si="12"/>
        <v>0</v>
      </c>
      <c r="U21" s="52">
        <f t="shared" si="13"/>
        <v>0</v>
      </c>
    </row>
    <row r="22" spans="1:21" x14ac:dyDescent="0.25">
      <c r="A22" s="154"/>
      <c r="B22" s="47">
        <f>'DAY15'!H22</f>
        <v>14</v>
      </c>
      <c r="C22" s="48">
        <v>0</v>
      </c>
      <c r="D22" s="49">
        <v>0</v>
      </c>
      <c r="E22" s="50">
        <v>0</v>
      </c>
      <c r="F22" s="47">
        <v>0</v>
      </c>
      <c r="G22" s="163">
        <v>0</v>
      </c>
      <c r="H22" s="49">
        <f>+(Table118[[#This Row],[OPENING ]]+Table118[[#This Row],[RECEIPTS]]+Table118[[#This Row],[RETURNS]])-(Table118[[#This Row],[EXCHANGED]]+Table118[[#This Row],[SALES]]+Table118[[#This Row],[ISSUES]])</f>
        <v>14</v>
      </c>
      <c r="I22" s="48"/>
      <c r="J22" s="51">
        <f t="shared" si="7"/>
        <v>-14</v>
      </c>
      <c r="K22" s="48">
        <f>+'DAY15'!K40+'DAY16'!C22</f>
        <v>0</v>
      </c>
      <c r="L22" s="49">
        <f>+'DAY15'!L22+'DAY16'!D22</f>
        <v>0</v>
      </c>
      <c r="M22" s="50">
        <f>+'DAY15'!M22+'DAY16'!E22</f>
        <v>0</v>
      </c>
      <c r="N22" s="47">
        <f>+'DAY15'!N22+'DAY16'!F22</f>
        <v>0</v>
      </c>
      <c r="O22" s="163">
        <f>+'DAY15'!O22+'DAY16'!G22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163">
        <f t="shared" si="12"/>
        <v>0</v>
      </c>
      <c r="U22" s="52">
        <f t="shared" si="13"/>
        <v>0</v>
      </c>
    </row>
    <row r="23" spans="1:21" x14ac:dyDescent="0.25">
      <c r="A23" s="154"/>
      <c r="B23" s="47">
        <f>'DAY15'!H23</f>
        <v>70</v>
      </c>
      <c r="C23" s="48">
        <v>0</v>
      </c>
      <c r="D23" s="49">
        <v>0</v>
      </c>
      <c r="E23" s="50">
        <v>0</v>
      </c>
      <c r="F23" s="47">
        <v>0</v>
      </c>
      <c r="G23" s="163">
        <v>0</v>
      </c>
      <c r="H23" s="49">
        <f>+(Table118[[#This Row],[OPENING ]]+Table118[[#This Row],[RECEIPTS]]+Table118[[#This Row],[RETURNS]])-(Table118[[#This Row],[EXCHANGED]]+Table118[[#This Row],[SALES]]+Table118[[#This Row],[ISSUES]])</f>
        <v>70</v>
      </c>
      <c r="I23" s="48"/>
      <c r="J23" s="51">
        <f t="shared" si="7"/>
        <v>-70</v>
      </c>
      <c r="K23" s="48">
        <f>+'DAY15'!K41+'DAY16'!C23</f>
        <v>0</v>
      </c>
      <c r="L23" s="49">
        <f>+'DAY15'!L23+'DAY16'!D23</f>
        <v>0</v>
      </c>
      <c r="M23" s="50">
        <f>+'DAY15'!M23+'DAY16'!E23</f>
        <v>0</v>
      </c>
      <c r="N23" s="47">
        <f>+'DAY15'!N23+'DAY16'!F23</f>
        <v>0</v>
      </c>
      <c r="O23" s="163">
        <f>+'DAY15'!O23+'DAY16'!G23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163">
        <f t="shared" si="12"/>
        <v>0</v>
      </c>
      <c r="U23" s="52">
        <f t="shared" si="13"/>
        <v>0</v>
      </c>
    </row>
    <row r="24" spans="1:21" x14ac:dyDescent="0.25">
      <c r="A24" s="154"/>
      <c r="B24" s="47">
        <f>'DAY15'!H24</f>
        <v>49</v>
      </c>
      <c r="C24" s="48">
        <v>0</v>
      </c>
      <c r="D24" s="49">
        <v>0</v>
      </c>
      <c r="E24" s="50">
        <v>0</v>
      </c>
      <c r="F24" s="47">
        <v>0</v>
      </c>
      <c r="G24" s="163">
        <v>0</v>
      </c>
      <c r="H24" s="49">
        <f>+(Table118[[#This Row],[OPENING ]]+Table118[[#This Row],[RECEIPTS]]+Table118[[#This Row],[RETURNS]])-(Table118[[#This Row],[EXCHANGED]]+Table118[[#This Row],[SALES]]+Table118[[#This Row],[ISSUES]])</f>
        <v>49</v>
      </c>
      <c r="I24" s="48"/>
      <c r="J24" s="51">
        <f t="shared" si="7"/>
        <v>-49</v>
      </c>
      <c r="K24" s="48">
        <f>+'DAY15'!K42+'DAY16'!C24</f>
        <v>0</v>
      </c>
      <c r="L24" s="49">
        <f>+'DAY15'!L24+'DAY16'!D24</f>
        <v>0</v>
      </c>
      <c r="M24" s="50">
        <f>+'DAY15'!M24+'DAY16'!E24</f>
        <v>0</v>
      </c>
      <c r="N24" s="47">
        <f>+'DAY15'!N24+'DAY16'!F24</f>
        <v>0</v>
      </c>
      <c r="O24" s="163">
        <f>+'DAY15'!O24+'DAY16'!G24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163">
        <f t="shared" si="12"/>
        <v>0</v>
      </c>
      <c r="U24" s="52">
        <f t="shared" si="13"/>
        <v>0</v>
      </c>
    </row>
    <row r="25" spans="1:21" x14ac:dyDescent="0.25">
      <c r="A25" s="154"/>
      <c r="B25" s="47">
        <f>'DAY15'!H25</f>
        <v>0</v>
      </c>
      <c r="C25" s="48">
        <v>0</v>
      </c>
      <c r="D25" s="49">
        <v>0</v>
      </c>
      <c r="E25" s="50">
        <v>0</v>
      </c>
      <c r="F25" s="47">
        <v>0</v>
      </c>
      <c r="G25" s="163">
        <v>0</v>
      </c>
      <c r="H25" s="49">
        <f>+(Table118[[#This Row],[OPENING ]]+Table118[[#This Row],[RECEIPTS]]+Table118[[#This Row],[RETURNS]])-(Table118[[#This Row],[EXCHANGED]]+Table118[[#This Row],[SALES]]+Table118[[#This Row],[ISSUES]])</f>
        <v>0</v>
      </c>
      <c r="I25" s="48"/>
      <c r="J25" s="51">
        <f t="shared" si="0"/>
        <v>0</v>
      </c>
      <c r="K25" s="48">
        <f>+'DAY15'!K43+'DAY16'!C25</f>
        <v>0</v>
      </c>
      <c r="L25" s="49">
        <f>+'DAY15'!L25+'DAY16'!D25</f>
        <v>0</v>
      </c>
      <c r="M25" s="50">
        <f>+'DAY15'!M25+'DAY16'!E25</f>
        <v>0</v>
      </c>
      <c r="N25" s="47">
        <f>+'DAY15'!N25+'DAY16'!F25</f>
        <v>0</v>
      </c>
      <c r="O25" s="163">
        <f>+'DAY15'!O25+'DAY16'!G25</f>
        <v>0</v>
      </c>
      <c r="P25" s="48">
        <f t="shared" si="8"/>
        <v>0</v>
      </c>
      <c r="Q25" s="49">
        <f t="shared" si="9"/>
        <v>0</v>
      </c>
      <c r="R25" s="50">
        <f t="shared" si="10"/>
        <v>0</v>
      </c>
      <c r="S25" s="47">
        <f t="shared" si="11"/>
        <v>0</v>
      </c>
      <c r="T25" s="163">
        <f t="shared" si="12"/>
        <v>0</v>
      </c>
      <c r="U25" s="52">
        <f t="shared" si="13"/>
        <v>0</v>
      </c>
    </row>
    <row r="26" spans="1:21" x14ac:dyDescent="0.25">
      <c r="A26" s="312" t="s">
        <v>106</v>
      </c>
      <c r="B26" s="47">
        <f>'DAY15'!H26</f>
        <v>0</v>
      </c>
      <c r="C26" s="48">
        <v>0</v>
      </c>
      <c r="D26" s="49">
        <v>0</v>
      </c>
      <c r="E26" s="50">
        <v>0</v>
      </c>
      <c r="F26" s="47">
        <v>0</v>
      </c>
      <c r="G26" s="163">
        <v>0</v>
      </c>
      <c r="H26" s="49">
        <f>+(Table118[[#This Row],[OPENING ]]+Table118[[#This Row],[RECEIPTS]]+Table118[[#This Row],[RETURNS]])-(Table118[[#This Row],[EXCHANGED]]+Table118[[#This Row],[SALES]]+Table118[[#This Row],[ISSUES]])</f>
        <v>0</v>
      </c>
      <c r="I26" s="73"/>
      <c r="J26" s="76">
        <f t="shared" si="0"/>
        <v>0</v>
      </c>
      <c r="K26" s="48">
        <f>+'DAY15'!K44+'DAY16'!C26</f>
        <v>0</v>
      </c>
      <c r="L26" s="49">
        <f>+'DAY15'!L26+'DAY16'!D26</f>
        <v>0</v>
      </c>
      <c r="M26" s="50">
        <f>+'DAY15'!M26+'DAY16'!E26</f>
        <v>0</v>
      </c>
      <c r="N26" s="47">
        <f>+'DAY15'!N26+'DAY16'!F26</f>
        <v>0</v>
      </c>
      <c r="O26" s="163">
        <f>+'DAY15'!O26+'DAY16'!G26</f>
        <v>0</v>
      </c>
      <c r="P26" s="48">
        <f t="shared" si="8"/>
        <v>0</v>
      </c>
      <c r="Q26" s="49">
        <f t="shared" si="9"/>
        <v>0</v>
      </c>
      <c r="R26" s="50">
        <f t="shared" si="10"/>
        <v>0</v>
      </c>
      <c r="S26" s="47">
        <f t="shared" si="11"/>
        <v>0</v>
      </c>
      <c r="T26" s="163">
        <f t="shared" si="12"/>
        <v>0</v>
      </c>
      <c r="U26" s="52">
        <f t="shared" si="13"/>
        <v>0</v>
      </c>
    </row>
    <row r="27" spans="1:21" x14ac:dyDescent="0.25">
      <c r="A27" s="154" t="s">
        <v>61</v>
      </c>
      <c r="B27" s="47">
        <f>'DAY15'!H27</f>
        <v>506.2</v>
      </c>
      <c r="C27" s="48">
        <v>0</v>
      </c>
      <c r="D27" s="49">
        <v>0</v>
      </c>
      <c r="E27" s="50">
        <v>0</v>
      </c>
      <c r="F27" s="47">
        <v>0</v>
      </c>
      <c r="G27" s="163">
        <v>0</v>
      </c>
      <c r="H27" s="49">
        <f>+(Table118[[#This Row],[OPENING ]]+Table118[[#This Row],[RECEIPTS]]+Table118[[#This Row],[RETURNS]])-(Table118[[#This Row],[EXCHANGED]]+Table118[[#This Row],[SALES]]+Table118[[#This Row],[ISSUES]])</f>
        <v>506.2</v>
      </c>
      <c r="I27" s="73"/>
      <c r="J27" s="76">
        <f t="shared" ref="J27:J37" si="14">+I27-H27</f>
        <v>-506.2</v>
      </c>
      <c r="K27" s="48">
        <f>+'DAY15'!K45+'DAY16'!C27</f>
        <v>1034.9000000000001</v>
      </c>
      <c r="L27" s="49">
        <f>+'DAY15'!L27+'DAY16'!D27</f>
        <v>0</v>
      </c>
      <c r="M27" s="50">
        <f>+'DAY15'!M27+'DAY16'!E27</f>
        <v>0</v>
      </c>
      <c r="N27" s="47">
        <f>+'DAY15'!N27+'DAY16'!F27</f>
        <v>0</v>
      </c>
      <c r="O27" s="163">
        <f>+'DAY15'!O27+'DAY16'!G27</f>
        <v>0</v>
      </c>
      <c r="P27" s="48">
        <f t="shared" ref="P27:P37" si="15">+K27/16</f>
        <v>64.681250000000006</v>
      </c>
      <c r="Q27" s="49">
        <f t="shared" ref="Q27:Q37" si="16">+L27/16</f>
        <v>0</v>
      </c>
      <c r="R27" s="50">
        <f t="shared" ref="R27:R37" si="17">+M27/16</f>
        <v>0</v>
      </c>
      <c r="S27" s="47">
        <f t="shared" ref="S27:S37" si="18">+N27/16</f>
        <v>0</v>
      </c>
      <c r="T27" s="163">
        <f t="shared" ref="T27:T37" si="19">+O27/16</f>
        <v>0</v>
      </c>
      <c r="U27" s="52">
        <f t="shared" ref="U27:U37" si="20">IFERROR(+H27/(P27+Q27+R27+S27+T27),0)</f>
        <v>7.826070151705478</v>
      </c>
    </row>
    <row r="28" spans="1:21" x14ac:dyDescent="0.25">
      <c r="A28" s="53"/>
      <c r="B28" s="47">
        <f>'DAY15'!H28</f>
        <v>0</v>
      </c>
      <c r="C28" s="48">
        <v>0</v>
      </c>
      <c r="D28" s="49">
        <v>0</v>
      </c>
      <c r="E28" s="50">
        <v>0</v>
      </c>
      <c r="F28" s="47">
        <v>0</v>
      </c>
      <c r="G28" s="163">
        <v>0</v>
      </c>
      <c r="H28" s="49">
        <f>+(Table118[[#This Row],[OPENING ]]+Table118[[#This Row],[RECEIPTS]]+Table118[[#This Row],[RETURNS]])-(Table118[[#This Row],[EXCHANGED]]+Table118[[#This Row],[SALES]]+Table118[[#This Row],[ISSUES]])</f>
        <v>0</v>
      </c>
      <c r="I28" s="73"/>
      <c r="J28" s="76">
        <f t="shared" si="14"/>
        <v>0</v>
      </c>
      <c r="K28" s="48">
        <f>+'DAY15'!K46+'DAY16'!C28</f>
        <v>0</v>
      </c>
      <c r="L28" s="49">
        <f>+'DAY15'!L28+'DAY16'!D28</f>
        <v>0</v>
      </c>
      <c r="M28" s="50">
        <f>+'DAY15'!M28+'DAY16'!E28</f>
        <v>0</v>
      </c>
      <c r="N28" s="47">
        <f>+'DAY15'!N28+'DAY16'!F28</f>
        <v>0</v>
      </c>
      <c r="O28" s="163">
        <f>+'DAY15'!O28+'DAY16'!G28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163">
        <f t="shared" si="19"/>
        <v>0</v>
      </c>
      <c r="U28" s="52">
        <f t="shared" si="20"/>
        <v>0</v>
      </c>
    </row>
    <row r="29" spans="1:21" x14ac:dyDescent="0.25">
      <c r="A29" s="53"/>
      <c r="B29" s="47">
        <f>'DAY15'!H29</f>
        <v>254.5</v>
      </c>
      <c r="C29" s="48">
        <v>0</v>
      </c>
      <c r="D29" s="49">
        <v>0</v>
      </c>
      <c r="E29" s="50">
        <v>0</v>
      </c>
      <c r="F29" s="47">
        <v>0</v>
      </c>
      <c r="G29" s="163">
        <v>0</v>
      </c>
      <c r="H29" s="49">
        <f>+(Table118[[#This Row],[OPENING ]]+Table118[[#This Row],[RECEIPTS]]+Table118[[#This Row],[RETURNS]])-(Table118[[#This Row],[EXCHANGED]]+Table118[[#This Row],[SALES]]+Table118[[#This Row],[ISSUES]])</f>
        <v>254.5</v>
      </c>
      <c r="I29" s="73"/>
      <c r="J29" s="76">
        <f t="shared" si="14"/>
        <v>-254.5</v>
      </c>
      <c r="K29" s="48">
        <f>+'DAY15'!K47+'DAY16'!C29</f>
        <v>0</v>
      </c>
      <c r="L29" s="49">
        <f>+'DAY15'!L29+'DAY16'!D29</f>
        <v>0</v>
      </c>
      <c r="M29" s="50">
        <f>+'DAY15'!M29+'DAY16'!E29</f>
        <v>0</v>
      </c>
      <c r="N29" s="47">
        <f>+'DAY15'!N29+'DAY16'!F29</f>
        <v>0</v>
      </c>
      <c r="O29" s="163">
        <f>+'DAY15'!O29+'DAY16'!G29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163">
        <f t="shared" si="19"/>
        <v>3.9874999999999998</v>
      </c>
      <c r="U29" s="52">
        <f t="shared" si="20"/>
        <v>63.824451410658313</v>
      </c>
    </row>
    <row r="30" spans="1:21" x14ac:dyDescent="0.25">
      <c r="A30" s="53"/>
      <c r="B30" s="47">
        <f>'DAY15'!H30</f>
        <v>0</v>
      </c>
      <c r="C30" s="48">
        <v>0</v>
      </c>
      <c r="D30" s="49">
        <v>0</v>
      </c>
      <c r="E30" s="50">
        <v>0</v>
      </c>
      <c r="F30" s="47">
        <v>0</v>
      </c>
      <c r="G30" s="163">
        <v>0</v>
      </c>
      <c r="H30" s="49">
        <f>+(Table118[[#This Row],[OPENING ]]+Table118[[#This Row],[RECEIPTS]]+Table118[[#This Row],[RETURNS]])-(Table118[[#This Row],[EXCHANGED]]+Table118[[#This Row],[SALES]]+Table118[[#This Row],[ISSUES]])</f>
        <v>0</v>
      </c>
      <c r="I30" s="73"/>
      <c r="J30" s="76">
        <f t="shared" si="14"/>
        <v>0</v>
      </c>
      <c r="K30" s="48">
        <f>+'DAY15'!K48+'DAY16'!C30</f>
        <v>0</v>
      </c>
      <c r="L30" s="49">
        <f>+'DAY15'!L30+'DAY16'!D30</f>
        <v>0</v>
      </c>
      <c r="M30" s="50">
        <f>+'DAY15'!M30+'DAY16'!E30</f>
        <v>0</v>
      </c>
      <c r="N30" s="47">
        <f>+'DAY15'!N30+'DAY16'!F30</f>
        <v>0</v>
      </c>
      <c r="O30" s="163">
        <f>+'DAY15'!O30+'DAY16'!G30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163">
        <f t="shared" si="19"/>
        <v>0</v>
      </c>
      <c r="U30" s="52">
        <f t="shared" si="20"/>
        <v>0</v>
      </c>
    </row>
    <row r="31" spans="1:21" x14ac:dyDescent="0.25">
      <c r="A31" s="53"/>
      <c r="B31" s="47">
        <f>'DAY15'!H31</f>
        <v>0</v>
      </c>
      <c r="C31" s="48">
        <v>0</v>
      </c>
      <c r="D31" s="49">
        <v>0</v>
      </c>
      <c r="E31" s="50">
        <v>0</v>
      </c>
      <c r="F31" s="47">
        <v>0</v>
      </c>
      <c r="G31" s="163">
        <v>0</v>
      </c>
      <c r="H31" s="49">
        <f>+(Table118[[#This Row],[OPENING ]]+Table118[[#This Row],[RECEIPTS]]+Table118[[#This Row],[RETURNS]])-(Table118[[#This Row],[EXCHANGED]]+Table118[[#This Row],[SALES]]+Table118[[#This Row],[ISSUES]])</f>
        <v>0</v>
      </c>
      <c r="I31" s="73"/>
      <c r="J31" s="76">
        <f t="shared" si="14"/>
        <v>0</v>
      </c>
      <c r="K31" s="48">
        <f>+'DAY15'!K49+'DAY16'!C31</f>
        <v>0</v>
      </c>
      <c r="L31" s="49">
        <f>+'DAY15'!L31+'DAY16'!D31</f>
        <v>0</v>
      </c>
      <c r="M31" s="50">
        <f>+'DAY15'!M31+'DAY16'!E31</f>
        <v>0</v>
      </c>
      <c r="N31" s="47">
        <f>+'DAY15'!N31+'DAY16'!F31</f>
        <v>0</v>
      </c>
      <c r="O31" s="163">
        <f>+'DAY15'!O31+'DAY16'!G31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163">
        <f t="shared" si="19"/>
        <v>0</v>
      </c>
      <c r="U31" s="52">
        <f t="shared" si="20"/>
        <v>0</v>
      </c>
    </row>
    <row r="32" spans="1:21" x14ac:dyDescent="0.25">
      <c r="A32" s="53"/>
      <c r="B32" s="47">
        <f>'DAY15'!H32</f>
        <v>0</v>
      </c>
      <c r="C32" s="48">
        <v>0</v>
      </c>
      <c r="D32" s="49">
        <v>0</v>
      </c>
      <c r="E32" s="50">
        <v>0</v>
      </c>
      <c r="F32" s="47">
        <v>0</v>
      </c>
      <c r="G32" s="163">
        <v>0</v>
      </c>
      <c r="H32" s="49">
        <f>+(Table118[[#This Row],[OPENING ]]+Table118[[#This Row],[RECEIPTS]]+Table118[[#This Row],[RETURNS]])-(Table118[[#This Row],[EXCHANGED]]+Table118[[#This Row],[SALES]]+Table118[[#This Row],[ISSUES]])</f>
        <v>0</v>
      </c>
      <c r="I32" s="73"/>
      <c r="J32" s="76">
        <f t="shared" si="14"/>
        <v>0</v>
      </c>
      <c r="K32" s="48">
        <f>+'DAY15'!K50+'DAY16'!C32</f>
        <v>0</v>
      </c>
      <c r="L32" s="49">
        <f>+'DAY15'!L32+'DAY16'!D32</f>
        <v>0</v>
      </c>
      <c r="M32" s="50">
        <f>+'DAY15'!M32+'DAY16'!E32</f>
        <v>0</v>
      </c>
      <c r="N32" s="47">
        <f>+'DAY15'!N32+'DAY16'!F32</f>
        <v>0</v>
      </c>
      <c r="O32" s="163">
        <f>+'DAY15'!O32+'DAY16'!G32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163">
        <f t="shared" si="19"/>
        <v>0</v>
      </c>
      <c r="U32" s="52">
        <f t="shared" si="20"/>
        <v>0</v>
      </c>
    </row>
    <row r="33" spans="1:21" x14ac:dyDescent="0.25">
      <c r="A33" s="53"/>
      <c r="B33" s="47">
        <f>'DAY15'!H33</f>
        <v>0</v>
      </c>
      <c r="C33" s="48">
        <v>0</v>
      </c>
      <c r="D33" s="49">
        <v>0</v>
      </c>
      <c r="E33" s="50">
        <v>0</v>
      </c>
      <c r="F33" s="47">
        <v>0</v>
      </c>
      <c r="G33" s="163">
        <v>0</v>
      </c>
      <c r="H33" s="49">
        <f>+(Table118[[#This Row],[OPENING ]]+Table118[[#This Row],[RECEIPTS]]+Table118[[#This Row],[RETURNS]])-(Table118[[#This Row],[EXCHANGED]]+Table118[[#This Row],[SALES]]+Table118[[#This Row],[ISSUES]])</f>
        <v>0</v>
      </c>
      <c r="I33" s="73"/>
      <c r="J33" s="76">
        <f t="shared" si="14"/>
        <v>0</v>
      </c>
      <c r="K33" s="48">
        <f>+'DAY15'!K51+'DAY16'!C33</f>
        <v>0</v>
      </c>
      <c r="L33" s="49">
        <f>+'DAY15'!L33+'DAY16'!D33</f>
        <v>0</v>
      </c>
      <c r="M33" s="50">
        <f>+'DAY15'!M33+'DAY16'!E33</f>
        <v>0</v>
      </c>
      <c r="N33" s="47">
        <f>+'DAY15'!N33+'DAY16'!F33</f>
        <v>0</v>
      </c>
      <c r="O33" s="163">
        <f>+'DAY15'!O33+'DAY16'!G33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163">
        <f t="shared" si="19"/>
        <v>0</v>
      </c>
      <c r="U33" s="52">
        <f t="shared" si="20"/>
        <v>0</v>
      </c>
    </row>
    <row r="34" spans="1:21" x14ac:dyDescent="0.25">
      <c r="A34" s="53"/>
      <c r="B34" s="47">
        <f>'DAY15'!H34</f>
        <v>58.1</v>
      </c>
      <c r="C34" s="48">
        <v>0</v>
      </c>
      <c r="D34" s="49">
        <v>0</v>
      </c>
      <c r="E34" s="50">
        <v>0</v>
      </c>
      <c r="F34" s="47">
        <v>0</v>
      </c>
      <c r="G34" s="163">
        <v>0</v>
      </c>
      <c r="H34" s="49">
        <f>+(Table118[[#This Row],[OPENING ]]+Table118[[#This Row],[RECEIPTS]]+Table118[[#This Row],[RETURNS]])-(Table118[[#This Row],[EXCHANGED]]+Table118[[#This Row],[SALES]]+Table118[[#This Row],[ISSUES]])</f>
        <v>58.1</v>
      </c>
      <c r="I34" s="73"/>
      <c r="J34" s="76">
        <f t="shared" si="14"/>
        <v>-58.1</v>
      </c>
      <c r="K34" s="48">
        <f>+'DAY15'!K52+'DAY16'!C34</f>
        <v>0</v>
      </c>
      <c r="L34" s="49">
        <f>+'DAY15'!L34+'DAY16'!D34</f>
        <v>0</v>
      </c>
      <c r="M34" s="50">
        <f>+'DAY15'!M34+'DAY16'!E34</f>
        <v>0</v>
      </c>
      <c r="N34" s="47">
        <f>+'DAY15'!N34+'DAY16'!F34</f>
        <v>0</v>
      </c>
      <c r="O34" s="163">
        <f>+'DAY15'!O34+'DAY16'!G34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163">
        <f t="shared" si="19"/>
        <v>0</v>
      </c>
      <c r="U34" s="52">
        <f t="shared" si="20"/>
        <v>0</v>
      </c>
    </row>
    <row r="35" spans="1:21" x14ac:dyDescent="0.25">
      <c r="A35" s="53"/>
      <c r="B35" s="47">
        <f>'DAY15'!H35</f>
        <v>0</v>
      </c>
      <c r="C35" s="48">
        <v>0</v>
      </c>
      <c r="D35" s="49">
        <v>0</v>
      </c>
      <c r="E35" s="50">
        <v>0</v>
      </c>
      <c r="F35" s="47">
        <v>0</v>
      </c>
      <c r="G35" s="163">
        <v>0</v>
      </c>
      <c r="H35" s="49">
        <f>+(Table118[[#This Row],[OPENING ]]+Table118[[#This Row],[RECEIPTS]]+Table118[[#This Row],[RETURNS]])-(Table118[[#This Row],[EXCHANGED]]+Table118[[#This Row],[SALES]]+Table118[[#This Row],[ISSUES]])</f>
        <v>0</v>
      </c>
      <c r="I35" s="73"/>
      <c r="J35" s="76">
        <f t="shared" si="14"/>
        <v>0</v>
      </c>
      <c r="K35" s="48">
        <f>+'DAY15'!K53+'DAY16'!C35</f>
        <v>0</v>
      </c>
      <c r="L35" s="49">
        <f>+'DAY15'!L35+'DAY16'!D35</f>
        <v>0</v>
      </c>
      <c r="M35" s="50">
        <f>+'DAY15'!M35+'DAY16'!E35</f>
        <v>0</v>
      </c>
      <c r="N35" s="47">
        <f>+'DAY15'!N35+'DAY16'!F35</f>
        <v>0</v>
      </c>
      <c r="O35" s="163">
        <f>+'DAY15'!O35+'DAY16'!G35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163">
        <f t="shared" si="19"/>
        <v>0</v>
      </c>
      <c r="U35" s="52">
        <f t="shared" si="20"/>
        <v>0</v>
      </c>
    </row>
    <row r="36" spans="1:21" x14ac:dyDescent="0.25">
      <c r="A36" s="53"/>
      <c r="B36" s="47">
        <f>'DAY15'!H36</f>
        <v>31.35</v>
      </c>
      <c r="C36" s="48">
        <v>0</v>
      </c>
      <c r="D36" s="49">
        <v>0</v>
      </c>
      <c r="E36" s="50">
        <v>0</v>
      </c>
      <c r="F36" s="47">
        <v>0</v>
      </c>
      <c r="G36" s="163">
        <v>0</v>
      </c>
      <c r="H36" s="49">
        <f>+(Table118[[#This Row],[OPENING ]]+Table118[[#This Row],[RECEIPTS]]+Table118[[#This Row],[RETURNS]])-(Table118[[#This Row],[EXCHANGED]]+Table118[[#This Row],[SALES]]+Table118[[#This Row],[ISSUES]])</f>
        <v>31.35</v>
      </c>
      <c r="I36" s="73"/>
      <c r="J36" s="76">
        <f t="shared" si="14"/>
        <v>-31.35</v>
      </c>
      <c r="K36" s="48">
        <f>+'DAY15'!K54+'DAY16'!C36</f>
        <v>0</v>
      </c>
      <c r="L36" s="49">
        <f>+'DAY15'!L36+'DAY16'!D36</f>
        <v>0</v>
      </c>
      <c r="M36" s="50">
        <f>+'DAY15'!M36+'DAY16'!E36</f>
        <v>0</v>
      </c>
      <c r="N36" s="47">
        <f>+'DAY15'!N36+'DAY16'!F36</f>
        <v>0</v>
      </c>
      <c r="O36" s="163">
        <f>+'DAY15'!O36+'DAY16'!G36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163">
        <f t="shared" si="19"/>
        <v>0</v>
      </c>
      <c r="U36" s="52">
        <f t="shared" si="20"/>
        <v>0</v>
      </c>
    </row>
    <row r="37" spans="1:21" ht="15.75" thickBot="1" x14ac:dyDescent="0.3">
      <c r="A37" s="53"/>
      <c r="B37" s="47">
        <f>'DAY15'!H37</f>
        <v>0</v>
      </c>
      <c r="C37" s="48">
        <v>0</v>
      </c>
      <c r="D37" s="49">
        <v>0</v>
      </c>
      <c r="E37" s="50">
        <v>0</v>
      </c>
      <c r="F37" s="47">
        <v>0</v>
      </c>
      <c r="G37" s="163">
        <v>0</v>
      </c>
      <c r="H37" s="49">
        <f>+(Table118[[#This Row],[OPENING ]]+Table118[[#This Row],[RECEIPTS]]+Table118[[#This Row],[RETURNS]])-(Table118[[#This Row],[EXCHANGED]]+Table118[[#This Row],[SALES]]+Table118[[#This Row],[ISSUES]])</f>
        <v>0</v>
      </c>
      <c r="I37" s="73"/>
      <c r="J37" s="76">
        <f t="shared" si="14"/>
        <v>0</v>
      </c>
      <c r="K37" s="48">
        <f>+'DAY15'!K55+'DAY16'!C37</f>
        <v>0</v>
      </c>
      <c r="L37" s="49">
        <f>+'DAY15'!L37+'DAY16'!D37</f>
        <v>0</v>
      </c>
      <c r="M37" s="50">
        <f>+'DAY15'!M37+'DAY16'!E37</f>
        <v>0</v>
      </c>
      <c r="N37" s="47">
        <f>+'DAY15'!N37+'DAY16'!F37</f>
        <v>0</v>
      </c>
      <c r="O37" s="163">
        <f>+'DAY15'!O37+'DAY16'!G37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163">
        <f t="shared" si="19"/>
        <v>0</v>
      </c>
      <c r="U37" s="52">
        <f t="shared" si="20"/>
        <v>0</v>
      </c>
    </row>
    <row r="38" spans="1:21" ht="17.25" thickBot="1" x14ac:dyDescent="0.35">
      <c r="A38" s="85" t="s">
        <v>29</v>
      </c>
      <c r="B38" s="86">
        <f>SUM(B5:B37)</f>
        <v>1512.2499999999998</v>
      </c>
      <c r="C38" s="87">
        <f t="shared" ref="C38:U38" si="21">SUM(C5:C37)</f>
        <v>0</v>
      </c>
      <c r="D38" s="88">
        <f t="shared" si="21"/>
        <v>0</v>
      </c>
      <c r="E38" s="89">
        <f t="shared" si="21"/>
        <v>0</v>
      </c>
      <c r="F38" s="86">
        <f t="shared" si="21"/>
        <v>0</v>
      </c>
      <c r="G38" s="164">
        <f t="shared" si="21"/>
        <v>0</v>
      </c>
      <c r="H38" s="88">
        <f t="shared" si="21"/>
        <v>1512.2499999999998</v>
      </c>
      <c r="I38" s="87">
        <f t="shared" si="21"/>
        <v>0</v>
      </c>
      <c r="J38" s="90">
        <f t="shared" si="21"/>
        <v>-1512.2499999999998</v>
      </c>
      <c r="K38" s="87">
        <f t="shared" si="21"/>
        <v>6209.4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164">
        <f t="shared" si="21"/>
        <v>63.8</v>
      </c>
      <c r="P38" s="87">
        <f t="shared" si="21"/>
        <v>388.08749999999998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164">
        <f t="shared" si="21"/>
        <v>3.9874999999999998</v>
      </c>
      <c r="U38" s="89">
        <f t="shared" si="21"/>
        <v>72.357063257213539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165"/>
      <c r="H39" s="81"/>
      <c r="I39" s="80"/>
      <c r="J39" s="83"/>
      <c r="K39" s="80"/>
      <c r="L39" s="81"/>
      <c r="M39" s="82"/>
      <c r="N39" s="79"/>
      <c r="O39" s="165"/>
      <c r="P39" s="80"/>
      <c r="Q39" s="81"/>
      <c r="R39" s="82"/>
      <c r="S39" s="79"/>
      <c r="T39" s="165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163"/>
      <c r="H40" s="49"/>
      <c r="I40" s="48"/>
      <c r="J40" s="51"/>
      <c r="K40" s="48"/>
      <c r="L40" s="49"/>
      <c r="M40" s="50"/>
      <c r="N40" s="47"/>
      <c r="O40" s="163"/>
      <c r="P40" s="48"/>
      <c r="Q40" s="49"/>
      <c r="R40" s="50"/>
      <c r="S40" s="47"/>
      <c r="T40" s="163"/>
      <c r="U40" s="54"/>
    </row>
    <row r="41" spans="1:21" x14ac:dyDescent="0.25">
      <c r="A41" s="154" t="s">
        <v>46</v>
      </c>
      <c r="B41" s="47">
        <f>'DAY15'!H41</f>
        <v>452.6</v>
      </c>
      <c r="C41" s="48">
        <v>0</v>
      </c>
      <c r="D41" s="49">
        <v>0</v>
      </c>
      <c r="E41" s="50">
        <v>0</v>
      </c>
      <c r="F41" s="47">
        <v>0</v>
      </c>
      <c r="G41" s="163">
        <v>0</v>
      </c>
      <c r="H41" s="49">
        <f>+(Table118[[#This Row],[OPENING ]]+Table118[[#This Row],[RECEIPTS]]+Table118[[#This Row],[RETURNS]])-(Table118[[#This Row],[EXCHANGED]]+Table118[[#This Row],[SALES]]+Table118[[#This Row],[ISSUES]])</f>
        <v>452.6</v>
      </c>
      <c r="I41" s="48"/>
      <c r="J41" s="51">
        <f t="shared" si="0"/>
        <v>-452.6</v>
      </c>
      <c r="K41" s="48">
        <f>+'DAY15'!K41+'DAY16'!C41</f>
        <v>0</v>
      </c>
      <c r="L41" s="49">
        <f>+'DAY15'!L41+'DAY16'!D41</f>
        <v>0</v>
      </c>
      <c r="M41" s="50">
        <f>+'DAY15'!M41+'DAY16'!E41</f>
        <v>0</v>
      </c>
      <c r="N41" s="47">
        <f>+'DAY15'!N41+'DAY16'!F41</f>
        <v>0</v>
      </c>
      <c r="O41" s="163">
        <f>+'DAY15'!O41+'DAY16'!G41</f>
        <v>0</v>
      </c>
      <c r="P41" s="48">
        <f>+K41/16</f>
        <v>0</v>
      </c>
      <c r="Q41" s="49">
        <f>+L41/16</f>
        <v>0</v>
      </c>
      <c r="R41" s="50">
        <f>+M41/16</f>
        <v>0</v>
      </c>
      <c r="S41" s="47">
        <f>+N41/16</f>
        <v>0</v>
      </c>
      <c r="T41" s="163">
        <f>+O41/16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'DAY15'!H42</f>
        <v>555.6</v>
      </c>
      <c r="C42" s="48">
        <v>0</v>
      </c>
      <c r="D42" s="49">
        <v>0</v>
      </c>
      <c r="E42" s="50">
        <v>0</v>
      </c>
      <c r="F42" s="47">
        <v>0</v>
      </c>
      <c r="G42" s="163">
        <v>0</v>
      </c>
      <c r="H42" s="49">
        <f>+(Table118[[#This Row],[OPENING ]]+Table118[[#This Row],[RECEIPTS]]+Table118[[#This Row],[RETURNS]])-(Table118[[#This Row],[EXCHANGED]]+Table118[[#This Row],[SALES]]+Table118[[#This Row],[ISSUES]])</f>
        <v>555.6</v>
      </c>
      <c r="I42" s="48"/>
      <c r="J42" s="51">
        <f t="shared" si="0"/>
        <v>-555.6</v>
      </c>
      <c r="K42" s="48">
        <f>+'DAY15'!K42+'DAY16'!C42</f>
        <v>0</v>
      </c>
      <c r="L42" s="49">
        <f>+'DAY15'!L42+'DAY16'!D42</f>
        <v>0</v>
      </c>
      <c r="M42" s="50">
        <f>+'DAY15'!M42+'DAY16'!E42</f>
        <v>0</v>
      </c>
      <c r="N42" s="47">
        <f>+'DAY15'!N42+'DAY16'!F42</f>
        <v>0</v>
      </c>
      <c r="O42" s="163">
        <f>+'DAY15'!O42+'DAY16'!G42</f>
        <v>0</v>
      </c>
      <c r="P42" s="48">
        <f t="shared" ref="P42:P57" si="22">+K42/16</f>
        <v>0</v>
      </c>
      <c r="Q42" s="49">
        <f t="shared" ref="Q42:Q57" si="23">+L42/16</f>
        <v>0</v>
      </c>
      <c r="R42" s="50">
        <f t="shared" ref="R42:R57" si="24">+M42/16</f>
        <v>0</v>
      </c>
      <c r="S42" s="47">
        <f t="shared" ref="S42:S57" si="25">+N42/16</f>
        <v>0</v>
      </c>
      <c r="T42" s="163">
        <f t="shared" ref="T42:T57" si="26">+O42/16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'DAY15'!H43</f>
        <v>0</v>
      </c>
      <c r="C43" s="48">
        <v>0</v>
      </c>
      <c r="D43" s="49">
        <v>0</v>
      </c>
      <c r="E43" s="50">
        <v>0</v>
      </c>
      <c r="F43" s="47">
        <v>0</v>
      </c>
      <c r="G43" s="163">
        <v>0</v>
      </c>
      <c r="H43" s="49">
        <f>+(Table118[[#This Row],[OPENING ]]+Table118[[#This Row],[RECEIPTS]]+Table118[[#This Row],[RETURNS]])-(Table118[[#This Row],[EXCHANGED]]+Table118[[#This Row],[SALES]]+Table118[[#This Row],[ISSUES]])</f>
        <v>0</v>
      </c>
      <c r="I43" s="48"/>
      <c r="J43" s="51">
        <f t="shared" si="0"/>
        <v>0</v>
      </c>
      <c r="K43" s="48">
        <f>+'DAY15'!K43+'DAY16'!C43</f>
        <v>0</v>
      </c>
      <c r="L43" s="49">
        <f>+'DAY15'!L43+'DAY16'!D43</f>
        <v>0</v>
      </c>
      <c r="M43" s="50">
        <f>+'DAY15'!M43+'DAY16'!E43</f>
        <v>0</v>
      </c>
      <c r="N43" s="47">
        <f>+'DAY15'!N43+'DAY16'!F43</f>
        <v>0</v>
      </c>
      <c r="O43" s="163">
        <f>+'DAY15'!O43+'DAY16'!G43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163">
        <f t="shared" si="26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'DAY15'!H44</f>
        <v>0</v>
      </c>
      <c r="C44" s="48">
        <v>0</v>
      </c>
      <c r="D44" s="49">
        <v>0</v>
      </c>
      <c r="E44" s="50">
        <v>0</v>
      </c>
      <c r="F44" s="47">
        <v>0</v>
      </c>
      <c r="G44" s="163">
        <v>0</v>
      </c>
      <c r="H44" s="49">
        <f>+(Table118[[#This Row],[OPENING ]]+Table118[[#This Row],[RECEIPTS]]+Table118[[#This Row],[RETURNS]])-(Table118[[#This Row],[EXCHANGED]]+Table118[[#This Row],[SALES]]+Table118[[#This Row],[ISSUES]])</f>
        <v>0</v>
      </c>
      <c r="I44" s="48"/>
      <c r="J44" s="51">
        <f t="shared" si="0"/>
        <v>0</v>
      </c>
      <c r="K44" s="48">
        <f>+'DAY15'!K44+'DAY16'!C44</f>
        <v>0</v>
      </c>
      <c r="L44" s="49">
        <f>+'DAY15'!L44+'DAY16'!D44</f>
        <v>0</v>
      </c>
      <c r="M44" s="50">
        <f>+'DAY15'!M44+'DAY16'!E44</f>
        <v>0</v>
      </c>
      <c r="N44" s="47">
        <f>+'DAY15'!N44+'DAY16'!F44</f>
        <v>0</v>
      </c>
      <c r="O44" s="163">
        <f>+'DAY15'!O44+'DAY16'!G44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163">
        <f t="shared" si="26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'DAY15'!H45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163">
        <v>0</v>
      </c>
      <c r="H45" s="49">
        <f>+(Table118[[#This Row],[OPENING ]]+Table118[[#This Row],[RECEIPTS]]+Table118[[#This Row],[RETURNS]])-(Table118[[#This Row],[EXCHANGED]]+Table118[[#This Row],[SALES]]+Table118[[#This Row],[ISSUES]])</f>
        <v>320.29999999999995</v>
      </c>
      <c r="I45" s="48"/>
      <c r="J45" s="51">
        <f t="shared" si="0"/>
        <v>-320.29999999999995</v>
      </c>
      <c r="K45" s="48">
        <f>+'DAY15'!K45+'DAY16'!C45</f>
        <v>1034.9000000000001</v>
      </c>
      <c r="L45" s="49">
        <f>+'DAY15'!L45+'DAY16'!D45</f>
        <v>0</v>
      </c>
      <c r="M45" s="50">
        <f>+'DAY15'!M45+'DAY16'!E45</f>
        <v>0</v>
      </c>
      <c r="N45" s="47">
        <f>+'DAY15'!N45+'DAY16'!F45</f>
        <v>0</v>
      </c>
      <c r="O45" s="163">
        <f>+'DAY15'!O45+'DAY16'!G45</f>
        <v>795.90000000000009</v>
      </c>
      <c r="P45" s="48">
        <f t="shared" si="22"/>
        <v>64.681250000000006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163">
        <f t="shared" si="26"/>
        <v>49.743750000000006</v>
      </c>
      <c r="U45" s="54">
        <f t="shared" si="1"/>
        <v>2.7992134585973338</v>
      </c>
    </row>
    <row r="46" spans="1:21" x14ac:dyDescent="0.25">
      <c r="A46" s="154" t="s">
        <v>111</v>
      </c>
      <c r="B46" s="47">
        <f>'DAY15'!H46</f>
        <v>122.2</v>
      </c>
      <c r="C46" s="48">
        <v>0</v>
      </c>
      <c r="D46" s="49">
        <v>0</v>
      </c>
      <c r="E46" s="50">
        <v>0</v>
      </c>
      <c r="F46" s="47">
        <v>0</v>
      </c>
      <c r="G46" s="163">
        <v>0</v>
      </c>
      <c r="H46" s="49">
        <f>+(Table118[[#This Row],[OPENING ]]+Table118[[#This Row],[RECEIPTS]]+Table118[[#This Row],[RETURNS]])-(Table118[[#This Row],[EXCHANGED]]+Table118[[#This Row],[SALES]]+Table118[[#This Row],[ISSUES]])</f>
        <v>122.2</v>
      </c>
      <c r="I46" s="48"/>
      <c r="J46" s="51">
        <f t="shared" si="0"/>
        <v>-122.2</v>
      </c>
      <c r="K46" s="48">
        <f>+'DAY15'!K46+'DAY16'!C46</f>
        <v>0</v>
      </c>
      <c r="L46" s="49">
        <f>+'DAY15'!L46+'DAY16'!D46</f>
        <v>0</v>
      </c>
      <c r="M46" s="50">
        <f>+'DAY15'!M46+'DAY16'!E46</f>
        <v>0</v>
      </c>
      <c r="N46" s="47">
        <f>+'DAY15'!N46+'DAY16'!F46</f>
        <v>0</v>
      </c>
      <c r="O46" s="163">
        <f>+'DAY15'!O46+'DAY16'!G46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163">
        <f t="shared" si="26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'DAY15'!H47</f>
        <v>0</v>
      </c>
      <c r="C47" s="48">
        <v>0</v>
      </c>
      <c r="D47" s="49">
        <v>0</v>
      </c>
      <c r="E47" s="50">
        <v>0</v>
      </c>
      <c r="F47" s="47">
        <v>0</v>
      </c>
      <c r="G47" s="163">
        <v>0</v>
      </c>
      <c r="H47" s="49">
        <f>+(Table118[[#This Row],[OPENING ]]+Table118[[#This Row],[RECEIPTS]]+Table118[[#This Row],[RETURNS]])-(Table118[[#This Row],[EXCHANGED]]+Table118[[#This Row],[SALES]]+Table118[[#This Row],[ISSUES]])</f>
        <v>0</v>
      </c>
      <c r="I47" s="48"/>
      <c r="J47" s="51">
        <f t="shared" si="0"/>
        <v>0</v>
      </c>
      <c r="K47" s="48">
        <f>+'DAY15'!K47+'DAY16'!C47</f>
        <v>0</v>
      </c>
      <c r="L47" s="49">
        <f>+'DAY15'!L47+'DAY16'!D47</f>
        <v>0</v>
      </c>
      <c r="M47" s="50">
        <f>+'DAY15'!M47+'DAY16'!E47</f>
        <v>0</v>
      </c>
      <c r="N47" s="47">
        <f>+'DAY15'!N47+'DAY16'!F47</f>
        <v>0</v>
      </c>
      <c r="O47" s="163">
        <f>+'DAY15'!O47+'DAY16'!G47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163">
        <f t="shared" si="26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'DAY15'!H48</f>
        <v>7</v>
      </c>
      <c r="C48" s="48">
        <v>0</v>
      </c>
      <c r="D48" s="49">
        <v>0</v>
      </c>
      <c r="E48" s="50">
        <v>0</v>
      </c>
      <c r="F48" s="47">
        <v>0</v>
      </c>
      <c r="G48" s="163">
        <v>0</v>
      </c>
      <c r="H48" s="49">
        <f>+(Table118[[#This Row],[OPENING ]]+Table118[[#This Row],[RECEIPTS]]+Table118[[#This Row],[RETURNS]])-(Table118[[#This Row],[EXCHANGED]]+Table118[[#This Row],[SALES]]+Table118[[#This Row],[ISSUES]])</f>
        <v>7</v>
      </c>
      <c r="I48" s="48"/>
      <c r="J48" s="51">
        <f t="shared" si="0"/>
        <v>-7</v>
      </c>
      <c r="K48" s="48">
        <f>+'DAY15'!K48+'DAY16'!C48</f>
        <v>0</v>
      </c>
      <c r="L48" s="49">
        <f>+'DAY15'!L48+'DAY16'!D48</f>
        <v>0</v>
      </c>
      <c r="M48" s="50">
        <f>+'DAY15'!M48+'DAY16'!E48</f>
        <v>0</v>
      </c>
      <c r="N48" s="47">
        <f>+'DAY15'!N48+'DAY16'!F48</f>
        <v>0</v>
      </c>
      <c r="O48" s="163">
        <f>+'DAY15'!O48+'DAY16'!G48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163">
        <f t="shared" si="26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'DAY15'!H49</f>
        <v>17.3</v>
      </c>
      <c r="C49" s="48">
        <v>0</v>
      </c>
      <c r="D49" s="49">
        <v>0</v>
      </c>
      <c r="E49" s="50">
        <v>0</v>
      </c>
      <c r="F49" s="47">
        <v>0</v>
      </c>
      <c r="G49" s="163">
        <v>0</v>
      </c>
      <c r="H49" s="49">
        <f>+(Table118[[#This Row],[OPENING ]]+Table118[[#This Row],[RECEIPTS]]+Table118[[#This Row],[RETURNS]])-(Table118[[#This Row],[EXCHANGED]]+Table118[[#This Row],[SALES]]+Table118[[#This Row],[ISSUES]])</f>
        <v>17.3</v>
      </c>
      <c r="I49" s="48"/>
      <c r="J49" s="51">
        <f t="shared" si="0"/>
        <v>-17.3</v>
      </c>
      <c r="K49" s="48">
        <f>+'DAY15'!K49+'DAY16'!C49</f>
        <v>0</v>
      </c>
      <c r="L49" s="49">
        <f>+'DAY15'!L49+'DAY16'!D49</f>
        <v>0</v>
      </c>
      <c r="M49" s="50">
        <f>+'DAY15'!M49+'DAY16'!E49</f>
        <v>0</v>
      </c>
      <c r="N49" s="47">
        <f>+'DAY15'!N49+'DAY16'!F49</f>
        <v>0</v>
      </c>
      <c r="O49" s="163">
        <f>+'DAY15'!O49+'DAY16'!G49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163">
        <f t="shared" si="26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'DAY15'!H50</f>
        <v>400.5</v>
      </c>
      <c r="C50" s="48">
        <v>0</v>
      </c>
      <c r="D50" s="49">
        <v>0</v>
      </c>
      <c r="E50" s="50">
        <v>0</v>
      </c>
      <c r="F50" s="47">
        <v>0</v>
      </c>
      <c r="G50" s="163">
        <v>0</v>
      </c>
      <c r="H50" s="49">
        <f>+(Table118[[#This Row],[OPENING ]]+Table118[[#This Row],[RECEIPTS]]+Table118[[#This Row],[RETURNS]])-(Table118[[#This Row],[EXCHANGED]]+Table118[[#This Row],[SALES]]+Table118[[#This Row],[ISSUES]])</f>
        <v>400.5</v>
      </c>
      <c r="I50" s="48"/>
      <c r="J50" s="51">
        <f t="shared" si="0"/>
        <v>-400.5</v>
      </c>
      <c r="K50" s="48">
        <f>+'DAY15'!K50+'DAY16'!C50</f>
        <v>0</v>
      </c>
      <c r="L50" s="49">
        <f>+'DAY15'!L50+'DAY16'!D50</f>
        <v>0</v>
      </c>
      <c r="M50" s="50">
        <f>+'DAY15'!M50+'DAY16'!E50</f>
        <v>0</v>
      </c>
      <c r="N50" s="47">
        <f>+'DAY15'!N50+'DAY16'!F50</f>
        <v>0</v>
      </c>
      <c r="O50" s="163">
        <f>+'DAY15'!O50+'DAY16'!G50</f>
        <v>140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163">
        <f t="shared" si="26"/>
        <v>8.75</v>
      </c>
      <c r="U50" s="54">
        <f t="shared" si="1"/>
        <v>45.771428571428572</v>
      </c>
    </row>
    <row r="51" spans="1:21" x14ac:dyDescent="0.25">
      <c r="A51" s="154" t="s">
        <v>79</v>
      </c>
      <c r="B51" s="47">
        <f>'DAY15'!H51</f>
        <v>0</v>
      </c>
      <c r="C51" s="48">
        <v>0</v>
      </c>
      <c r="D51" s="49">
        <v>0</v>
      </c>
      <c r="E51" s="50">
        <v>0</v>
      </c>
      <c r="F51" s="47">
        <v>0</v>
      </c>
      <c r="G51" s="163">
        <v>0</v>
      </c>
      <c r="H51" s="49">
        <f>+(Table118[[#This Row],[OPENING ]]+Table118[[#This Row],[RECEIPTS]]+Table118[[#This Row],[RETURNS]])-(Table118[[#This Row],[EXCHANGED]]+Table118[[#This Row],[SALES]]+Table118[[#This Row],[ISSUES]])</f>
        <v>0</v>
      </c>
      <c r="I51" s="48"/>
      <c r="J51" s="51">
        <f t="shared" si="0"/>
        <v>0</v>
      </c>
      <c r="K51" s="48">
        <f>+'DAY15'!K51+'DAY16'!C51</f>
        <v>0</v>
      </c>
      <c r="L51" s="49">
        <f>+'DAY15'!L51+'DAY16'!D51</f>
        <v>0</v>
      </c>
      <c r="M51" s="50">
        <f>+'DAY15'!M51+'DAY16'!E51</f>
        <v>0</v>
      </c>
      <c r="N51" s="47">
        <f>+'DAY15'!N51+'DAY16'!F51</f>
        <v>0</v>
      </c>
      <c r="O51" s="163">
        <f>+'DAY15'!O51+'DAY16'!G51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163">
        <f t="shared" si="26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'DAY15'!H52</f>
        <v>0</v>
      </c>
      <c r="C52" s="48">
        <v>0</v>
      </c>
      <c r="D52" s="49">
        <v>0</v>
      </c>
      <c r="E52" s="50">
        <v>0</v>
      </c>
      <c r="F52" s="47">
        <v>0</v>
      </c>
      <c r="G52" s="163">
        <v>0</v>
      </c>
      <c r="H52" s="49">
        <f>+(Table118[[#This Row],[OPENING ]]+Table118[[#This Row],[RECEIPTS]]+Table118[[#This Row],[RETURNS]])-(Table118[[#This Row],[EXCHANGED]]+Table118[[#This Row],[SALES]]+Table118[[#This Row],[ISSUES]])</f>
        <v>0</v>
      </c>
      <c r="I52" s="48"/>
      <c r="J52" s="51">
        <f t="shared" si="0"/>
        <v>0</v>
      </c>
      <c r="K52" s="48">
        <f>+'DAY15'!K52+'DAY16'!C52</f>
        <v>0</v>
      </c>
      <c r="L52" s="49">
        <f>+'DAY15'!L52+'DAY16'!D52</f>
        <v>0</v>
      </c>
      <c r="M52" s="50">
        <f>+'DAY15'!M52+'DAY16'!E52</f>
        <v>0</v>
      </c>
      <c r="N52" s="47">
        <f>+'DAY15'!N52+'DAY16'!F52</f>
        <v>0</v>
      </c>
      <c r="O52" s="163">
        <f>+'DAY15'!O52+'DAY16'!G52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163">
        <f t="shared" si="26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'DAY15'!H53</f>
        <v>0</v>
      </c>
      <c r="C53" s="48">
        <v>0</v>
      </c>
      <c r="D53" s="49">
        <v>0</v>
      </c>
      <c r="E53" s="50">
        <v>0</v>
      </c>
      <c r="F53" s="47">
        <v>0</v>
      </c>
      <c r="G53" s="163">
        <v>0</v>
      </c>
      <c r="H53" s="49">
        <f>+(Table118[[#This Row],[OPENING ]]+Table118[[#This Row],[RECEIPTS]]+Table118[[#This Row],[RETURNS]])-(Table118[[#This Row],[EXCHANGED]]+Table118[[#This Row],[SALES]]+Table118[[#This Row],[ISSUES]])</f>
        <v>0</v>
      </c>
      <c r="I53" s="48"/>
      <c r="J53" s="51">
        <f>+I53-H53</f>
        <v>0</v>
      </c>
      <c r="K53" s="48">
        <f>+'DAY15'!K53+'DAY16'!C53</f>
        <v>0</v>
      </c>
      <c r="L53" s="49">
        <f>+'DAY15'!L53+'DAY16'!D53</f>
        <v>0</v>
      </c>
      <c r="M53" s="50">
        <f>+'DAY15'!M53+'DAY16'!E53</f>
        <v>0</v>
      </c>
      <c r="N53" s="47">
        <f>+'DAY15'!N53+'DAY16'!F53</f>
        <v>0</v>
      </c>
      <c r="O53" s="163">
        <f>+'DAY15'!O53+'DAY16'!G53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163">
        <f t="shared" si="26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'DAY15'!H54</f>
        <v>0</v>
      </c>
      <c r="C54" s="48">
        <v>0</v>
      </c>
      <c r="D54" s="49">
        <v>0</v>
      </c>
      <c r="E54" s="50">
        <v>0</v>
      </c>
      <c r="F54" s="47">
        <v>0</v>
      </c>
      <c r="G54" s="163">
        <v>0</v>
      </c>
      <c r="H54" s="49">
        <f>+(Table118[[#This Row],[OPENING ]]+Table118[[#This Row],[RECEIPTS]]+Table118[[#This Row],[RETURNS]])-(Table118[[#This Row],[EXCHANGED]]+Table118[[#This Row],[SALES]]+Table118[[#This Row],[ISSUES]])</f>
        <v>0</v>
      </c>
      <c r="I54" s="48"/>
      <c r="J54" s="51">
        <f>+I54-H54</f>
        <v>0</v>
      </c>
      <c r="K54" s="48">
        <f>+'DAY15'!K54+'DAY16'!C54</f>
        <v>0</v>
      </c>
      <c r="L54" s="49">
        <f>+'DAY15'!L54+'DAY16'!D54</f>
        <v>0</v>
      </c>
      <c r="M54" s="50">
        <f>+'DAY15'!M54+'DAY16'!E54</f>
        <v>0</v>
      </c>
      <c r="N54" s="47">
        <f>+'DAY15'!N54+'DAY16'!F54</f>
        <v>0</v>
      </c>
      <c r="O54" s="163">
        <f>+'DAY15'!O54+'DAY16'!G54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163">
        <f t="shared" si="26"/>
        <v>0</v>
      </c>
      <c r="U54" s="54">
        <f t="shared" si="1"/>
        <v>0</v>
      </c>
    </row>
    <row r="55" spans="1:21" x14ac:dyDescent="0.25">
      <c r="A55" s="154" t="s">
        <v>81</v>
      </c>
      <c r="B55" s="47">
        <f>'DAY15'!H55</f>
        <v>676.3</v>
      </c>
      <c r="C55" s="48">
        <v>0</v>
      </c>
      <c r="D55" s="49">
        <v>0</v>
      </c>
      <c r="E55" s="50">
        <v>0</v>
      </c>
      <c r="F55" s="47">
        <v>0</v>
      </c>
      <c r="G55" s="163">
        <v>0</v>
      </c>
      <c r="H55" s="49">
        <f>+(Table118[[#This Row],[OPENING ]]+Table118[[#This Row],[RECEIPTS]]+Table118[[#This Row],[RETURNS]])-(Table118[[#This Row],[EXCHANGED]]+Table118[[#This Row],[SALES]]+Table118[[#This Row],[ISSUES]])</f>
        <v>676.3</v>
      </c>
      <c r="I55" s="48"/>
      <c r="J55" s="51">
        <f>+I55-H55</f>
        <v>-676.3</v>
      </c>
      <c r="K55" s="48">
        <f>+'DAY15'!K55+'DAY16'!C55</f>
        <v>0</v>
      </c>
      <c r="L55" s="49">
        <f>+'DAY15'!L55+'DAY16'!D55</f>
        <v>0</v>
      </c>
      <c r="M55" s="50">
        <f>+'DAY15'!M55+'DAY16'!E55</f>
        <v>0</v>
      </c>
      <c r="N55" s="47">
        <f>+'DAY15'!N55+'DAY16'!F55</f>
        <v>0</v>
      </c>
      <c r="O55" s="163">
        <f>+'DAY15'!O55+'DAY16'!G55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163">
        <f t="shared" si="26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'DAY15'!H56</f>
        <v>0</v>
      </c>
      <c r="C56" s="48">
        <v>0</v>
      </c>
      <c r="D56" s="49">
        <v>0</v>
      </c>
      <c r="E56" s="50">
        <v>0</v>
      </c>
      <c r="F56" s="47">
        <v>0</v>
      </c>
      <c r="G56" s="163">
        <v>0</v>
      </c>
      <c r="H56" s="49">
        <f>+(Table118[[#This Row],[OPENING ]]+Table118[[#This Row],[RECEIPTS]]+Table118[[#This Row],[RETURNS]])-(Table118[[#This Row],[EXCHANGED]]+Table118[[#This Row],[SALES]]+Table118[[#This Row],[ISSUES]])</f>
        <v>0</v>
      </c>
      <c r="I56" s="48"/>
      <c r="J56" s="51">
        <f>+I56-H56</f>
        <v>0</v>
      </c>
      <c r="K56" s="48">
        <f>+'DAY15'!K56+'DAY16'!C56</f>
        <v>0</v>
      </c>
      <c r="L56" s="49">
        <f>+'DAY15'!L56+'DAY16'!D56</f>
        <v>0</v>
      </c>
      <c r="M56" s="50">
        <f>+'DAY15'!M56+'DAY16'!E56</f>
        <v>0</v>
      </c>
      <c r="N56" s="47">
        <f>+'DAY15'!N56+'DAY16'!F56</f>
        <v>0</v>
      </c>
      <c r="O56" s="163">
        <f>+'DAY15'!O56+'DAY16'!G56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163">
        <f t="shared" si="26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'DAY15'!H57</f>
        <v>0</v>
      </c>
      <c r="C57" s="48">
        <v>0</v>
      </c>
      <c r="D57" s="49">
        <v>0</v>
      </c>
      <c r="E57" s="50">
        <v>0</v>
      </c>
      <c r="F57" s="47">
        <v>0</v>
      </c>
      <c r="G57" s="163">
        <v>0</v>
      </c>
      <c r="H57" s="49">
        <f>+(Table118[[#This Row],[OPENING ]]+Table118[[#This Row],[RECEIPTS]]+Table118[[#This Row],[RETURNS]])-(Table118[[#This Row],[EXCHANGED]]+Table118[[#This Row],[SALES]]+Table118[[#This Row],[ISSUES]])</f>
        <v>0</v>
      </c>
      <c r="I57" s="73"/>
      <c r="J57" s="76">
        <f t="shared" si="0"/>
        <v>0</v>
      </c>
      <c r="K57" s="48">
        <f>+'DAY15'!K57+'DAY16'!C57</f>
        <v>0</v>
      </c>
      <c r="L57" s="49">
        <f>+'DAY15'!L57+'DAY16'!D57</f>
        <v>0</v>
      </c>
      <c r="M57" s="50">
        <f>+'DAY15'!M57+'DAY16'!E57</f>
        <v>0</v>
      </c>
      <c r="N57" s="47">
        <f>+'DAY15'!N57+'DAY16'!F57</f>
        <v>0</v>
      </c>
      <c r="O57" s="163">
        <f>+'DAY15'!O57+'DAY16'!G57</f>
        <v>0</v>
      </c>
      <c r="P57" s="48">
        <f t="shared" si="22"/>
        <v>0</v>
      </c>
      <c r="Q57" s="49">
        <f t="shared" si="23"/>
        <v>0</v>
      </c>
      <c r="R57" s="50">
        <f t="shared" si="24"/>
        <v>0</v>
      </c>
      <c r="S57" s="47">
        <f t="shared" si="25"/>
        <v>0</v>
      </c>
      <c r="T57" s="163">
        <f t="shared" si="26"/>
        <v>0</v>
      </c>
      <c r="U57" s="92">
        <f t="shared" si="1"/>
        <v>0</v>
      </c>
    </row>
    <row r="58" spans="1:21" x14ac:dyDescent="0.25">
      <c r="A58" s="154" t="s">
        <v>50</v>
      </c>
      <c r="B58" s="47">
        <f>'DAY15'!H58</f>
        <v>0</v>
      </c>
      <c r="C58" s="48">
        <v>0</v>
      </c>
      <c r="D58" s="49">
        <v>0</v>
      </c>
      <c r="E58" s="50">
        <v>0</v>
      </c>
      <c r="F58" s="47">
        <v>0</v>
      </c>
      <c r="G58" s="163">
        <v>0</v>
      </c>
      <c r="H58" s="49">
        <f>+(Table118[[#This Row],[OPENING ]]+Table118[[#This Row],[RECEIPTS]]+Table118[[#This Row],[RETURNS]])-(Table118[[#This Row],[EXCHANGED]]+Table118[[#This Row],[SALES]]+Table118[[#This Row],[ISSUES]])</f>
        <v>0</v>
      </c>
      <c r="I58" s="73"/>
      <c r="J58" s="76">
        <f t="shared" ref="J58:J72" si="27">+I58-H58</f>
        <v>0</v>
      </c>
      <c r="K58" s="48">
        <f>+'DAY15'!K58+'DAY16'!C58</f>
        <v>2052.5</v>
      </c>
      <c r="L58" s="49">
        <f>+'DAY15'!L58+'DAY16'!D58</f>
        <v>0</v>
      </c>
      <c r="M58" s="50">
        <f>+'DAY15'!M58+'DAY16'!E58</f>
        <v>0</v>
      </c>
      <c r="N58" s="47">
        <f>+'DAY15'!N58+'DAY16'!F58</f>
        <v>0</v>
      </c>
      <c r="O58" s="163">
        <f>+'DAY15'!O58+'DAY16'!G58</f>
        <v>237.7</v>
      </c>
      <c r="P58" s="48">
        <f t="shared" ref="P58:P72" si="28">+K58/16</f>
        <v>128.28125</v>
      </c>
      <c r="Q58" s="49">
        <f t="shared" ref="Q58:Q72" si="29">+L58/16</f>
        <v>0</v>
      </c>
      <c r="R58" s="50">
        <f t="shared" ref="R58:R72" si="30">+M58/16</f>
        <v>0</v>
      </c>
      <c r="S58" s="47">
        <f t="shared" ref="S58:S72" si="31">+N58/16</f>
        <v>0</v>
      </c>
      <c r="T58" s="163">
        <f t="shared" ref="T58:T72" si="32">+O58/16</f>
        <v>14.856249999999999</v>
      </c>
      <c r="U58" s="92">
        <f t="shared" ref="U58:U72" si="33">IFERROR(+H58/(P58+Q58+R58+S58+T58),0)</f>
        <v>0</v>
      </c>
    </row>
    <row r="59" spans="1:21" x14ac:dyDescent="0.25">
      <c r="A59" s="154" t="s">
        <v>51</v>
      </c>
      <c r="B59" s="47">
        <f>'DAY15'!H59</f>
        <v>0</v>
      </c>
      <c r="C59" s="48">
        <v>0</v>
      </c>
      <c r="D59" s="49">
        <v>0</v>
      </c>
      <c r="E59" s="50">
        <v>0</v>
      </c>
      <c r="F59" s="47">
        <v>0</v>
      </c>
      <c r="G59" s="163">
        <v>0</v>
      </c>
      <c r="H59" s="49">
        <f>+(Table118[[#This Row],[OPENING ]]+Table118[[#This Row],[RECEIPTS]]+Table118[[#This Row],[RETURNS]])-(Table118[[#This Row],[EXCHANGED]]+Table118[[#This Row],[SALES]]+Table118[[#This Row],[ISSUES]])</f>
        <v>0</v>
      </c>
      <c r="I59" s="73"/>
      <c r="J59" s="76">
        <f t="shared" si="27"/>
        <v>0</v>
      </c>
      <c r="K59" s="48">
        <f>+'DAY15'!K59+'DAY16'!C59</f>
        <v>0</v>
      </c>
      <c r="L59" s="49">
        <f>+'DAY15'!L59+'DAY16'!D59</f>
        <v>0</v>
      </c>
      <c r="M59" s="50">
        <f>+'DAY15'!M59+'DAY16'!E59</f>
        <v>0</v>
      </c>
      <c r="N59" s="47">
        <f>+'DAY15'!N59+'DAY16'!F59</f>
        <v>0</v>
      </c>
      <c r="O59" s="163">
        <f>+'DAY15'!O59+'DAY16'!G59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163">
        <f t="shared" si="32"/>
        <v>0</v>
      </c>
      <c r="U59" s="92">
        <f t="shared" si="33"/>
        <v>0</v>
      </c>
    </row>
    <row r="60" spans="1:21" x14ac:dyDescent="0.25">
      <c r="A60" s="154" t="s">
        <v>52</v>
      </c>
      <c r="B60" s="47">
        <f>'DAY15'!H60</f>
        <v>0</v>
      </c>
      <c r="C60" s="48">
        <v>0</v>
      </c>
      <c r="D60" s="49">
        <v>0</v>
      </c>
      <c r="E60" s="50">
        <v>0</v>
      </c>
      <c r="F60" s="47">
        <v>0</v>
      </c>
      <c r="G60" s="163">
        <v>0</v>
      </c>
      <c r="H60" s="49">
        <f>+(Table118[[#This Row],[OPENING ]]+Table118[[#This Row],[RECEIPTS]]+Table118[[#This Row],[RETURNS]])-(Table118[[#This Row],[EXCHANGED]]+Table118[[#This Row],[SALES]]+Table118[[#This Row],[ISSUES]])</f>
        <v>0</v>
      </c>
      <c r="I60" s="73"/>
      <c r="J60" s="76">
        <f t="shared" si="27"/>
        <v>0</v>
      </c>
      <c r="K60" s="48">
        <f>+'DAY15'!K60+'DAY16'!C60</f>
        <v>0</v>
      </c>
      <c r="L60" s="49">
        <f>+'DAY15'!L60+'DAY16'!D60</f>
        <v>0</v>
      </c>
      <c r="M60" s="50">
        <f>+'DAY15'!M60+'DAY16'!E60</f>
        <v>0</v>
      </c>
      <c r="N60" s="47">
        <f>+'DAY15'!N60+'DAY16'!F60</f>
        <v>0</v>
      </c>
      <c r="O60" s="163">
        <f>+'DAY15'!O60+'DAY16'!G60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163">
        <f t="shared" si="32"/>
        <v>0</v>
      </c>
      <c r="U60" s="92">
        <f t="shared" si="33"/>
        <v>0</v>
      </c>
    </row>
    <row r="61" spans="1:21" x14ac:dyDescent="0.25">
      <c r="A61" s="154" t="s">
        <v>53</v>
      </c>
      <c r="B61" s="47">
        <f>'DAY15'!H61</f>
        <v>0</v>
      </c>
      <c r="C61" s="48">
        <v>0</v>
      </c>
      <c r="D61" s="49">
        <v>0</v>
      </c>
      <c r="E61" s="50">
        <v>0</v>
      </c>
      <c r="F61" s="47">
        <v>0</v>
      </c>
      <c r="G61" s="163">
        <v>0</v>
      </c>
      <c r="H61" s="49">
        <f>+(Table118[[#This Row],[OPENING ]]+Table118[[#This Row],[RECEIPTS]]+Table118[[#This Row],[RETURNS]])-(Table118[[#This Row],[EXCHANGED]]+Table118[[#This Row],[SALES]]+Table118[[#This Row],[ISSUES]])</f>
        <v>0</v>
      </c>
      <c r="I61" s="73"/>
      <c r="J61" s="76">
        <f t="shared" si="27"/>
        <v>0</v>
      </c>
      <c r="K61" s="48">
        <f>+'DAY15'!K61+'DAY16'!C61</f>
        <v>0</v>
      </c>
      <c r="L61" s="49">
        <f>+'DAY15'!L61+'DAY16'!D61</f>
        <v>0</v>
      </c>
      <c r="M61" s="50">
        <f>+'DAY15'!M61+'DAY16'!E61</f>
        <v>0</v>
      </c>
      <c r="N61" s="47">
        <f>+'DAY15'!N61+'DAY16'!F61</f>
        <v>0</v>
      </c>
      <c r="O61" s="163">
        <f>+'DAY15'!O61+'DAY16'!G61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163">
        <f t="shared" si="32"/>
        <v>0</v>
      </c>
      <c r="U61" s="92">
        <f t="shared" si="33"/>
        <v>0</v>
      </c>
    </row>
    <row r="62" spans="1:21" x14ac:dyDescent="0.25">
      <c r="A62" s="154" t="s">
        <v>54</v>
      </c>
      <c r="B62" s="47">
        <f>'DAY15'!H62</f>
        <v>0</v>
      </c>
      <c r="C62" s="48">
        <v>0</v>
      </c>
      <c r="D62" s="49">
        <v>0</v>
      </c>
      <c r="E62" s="50">
        <v>0</v>
      </c>
      <c r="F62" s="47">
        <v>0</v>
      </c>
      <c r="G62" s="163">
        <v>0</v>
      </c>
      <c r="H62" s="49">
        <f>+(Table118[[#This Row],[OPENING ]]+Table118[[#This Row],[RECEIPTS]]+Table118[[#This Row],[RETURNS]])-(Table118[[#This Row],[EXCHANGED]]+Table118[[#This Row],[SALES]]+Table118[[#This Row],[ISSUES]])</f>
        <v>0</v>
      </c>
      <c r="I62" s="73"/>
      <c r="J62" s="76">
        <f t="shared" si="27"/>
        <v>0</v>
      </c>
      <c r="K62" s="48">
        <f>+'DAY15'!K62+'DAY16'!C62</f>
        <v>0</v>
      </c>
      <c r="L62" s="49">
        <f>+'DAY15'!L62+'DAY16'!D62</f>
        <v>0</v>
      </c>
      <c r="M62" s="50">
        <f>+'DAY15'!M62+'DAY16'!E62</f>
        <v>0</v>
      </c>
      <c r="N62" s="47">
        <f>+'DAY15'!N62+'DAY16'!F62</f>
        <v>0</v>
      </c>
      <c r="O62" s="163">
        <f>+'DAY15'!O62+'DAY16'!G62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163">
        <f t="shared" si="32"/>
        <v>0</v>
      </c>
      <c r="U62" s="92">
        <f t="shared" si="33"/>
        <v>0</v>
      </c>
    </row>
    <row r="63" spans="1:21" x14ac:dyDescent="0.25">
      <c r="A63" s="154" t="s">
        <v>109</v>
      </c>
      <c r="B63" s="47">
        <f>'DAY15'!H63</f>
        <v>0</v>
      </c>
      <c r="C63" s="48">
        <v>0</v>
      </c>
      <c r="D63" s="49">
        <v>0</v>
      </c>
      <c r="E63" s="50">
        <v>0</v>
      </c>
      <c r="F63" s="47">
        <v>0</v>
      </c>
      <c r="G63" s="163">
        <v>0</v>
      </c>
      <c r="H63" s="49">
        <f>+(Table118[[#This Row],[OPENING ]]+Table118[[#This Row],[RECEIPTS]]+Table118[[#This Row],[RETURNS]])-(Table118[[#This Row],[EXCHANGED]]+Table118[[#This Row],[SALES]]+Table118[[#This Row],[ISSUES]])</f>
        <v>0</v>
      </c>
      <c r="I63" s="73"/>
      <c r="J63" s="76">
        <f t="shared" si="27"/>
        <v>0</v>
      </c>
      <c r="K63" s="48">
        <f>+'DAY15'!K63+'DAY16'!C63</f>
        <v>0</v>
      </c>
      <c r="L63" s="49">
        <f>+'DAY15'!L63+'DAY16'!D63</f>
        <v>0</v>
      </c>
      <c r="M63" s="50">
        <f>+'DAY15'!M63+'DAY16'!E63</f>
        <v>0</v>
      </c>
      <c r="N63" s="47">
        <f>+'DAY15'!N63+'DAY16'!F63</f>
        <v>0</v>
      </c>
      <c r="O63" s="163">
        <f>+'DAY15'!O63+'DAY16'!G63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163">
        <f t="shared" si="32"/>
        <v>0</v>
      </c>
      <c r="U63" s="92">
        <f t="shared" si="33"/>
        <v>0</v>
      </c>
    </row>
    <row r="64" spans="1:21" x14ac:dyDescent="0.25">
      <c r="A64" s="154" t="s">
        <v>112</v>
      </c>
      <c r="B64" s="47">
        <f>'DAY15'!H64</f>
        <v>0</v>
      </c>
      <c r="C64" s="48">
        <v>0</v>
      </c>
      <c r="D64" s="49">
        <v>0</v>
      </c>
      <c r="E64" s="50">
        <v>0</v>
      </c>
      <c r="F64" s="47">
        <v>0</v>
      </c>
      <c r="G64" s="163">
        <v>0</v>
      </c>
      <c r="H64" s="49">
        <f>+(Table118[[#This Row],[OPENING ]]+Table118[[#This Row],[RECEIPTS]]+Table118[[#This Row],[RETURNS]])-(Table118[[#This Row],[EXCHANGED]]+Table118[[#This Row],[SALES]]+Table118[[#This Row],[ISSUES]])</f>
        <v>0</v>
      </c>
      <c r="I64" s="73"/>
      <c r="J64" s="76">
        <f t="shared" si="27"/>
        <v>0</v>
      </c>
      <c r="K64" s="48">
        <f>+'DAY15'!K64+'DAY16'!C64</f>
        <v>0</v>
      </c>
      <c r="L64" s="49">
        <f>+'DAY15'!L64+'DAY16'!D64</f>
        <v>0</v>
      </c>
      <c r="M64" s="50">
        <f>+'DAY15'!M64+'DAY16'!E64</f>
        <v>0</v>
      </c>
      <c r="N64" s="47">
        <f>+'DAY15'!N64+'DAY16'!F64</f>
        <v>0</v>
      </c>
      <c r="O64" s="163">
        <f>+'DAY15'!O64+'DAY16'!G64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163">
        <f t="shared" si="32"/>
        <v>0</v>
      </c>
      <c r="U64" s="92">
        <f t="shared" si="33"/>
        <v>0</v>
      </c>
    </row>
    <row r="65" spans="1:21" x14ac:dyDescent="0.25">
      <c r="A65" s="154" t="s">
        <v>115</v>
      </c>
      <c r="B65" s="47">
        <f>'DAY15'!H65</f>
        <v>0</v>
      </c>
      <c r="C65" s="48">
        <v>0</v>
      </c>
      <c r="D65" s="49">
        <v>0</v>
      </c>
      <c r="E65" s="50">
        <v>0</v>
      </c>
      <c r="F65" s="47">
        <v>0</v>
      </c>
      <c r="G65" s="163">
        <v>0</v>
      </c>
      <c r="H65" s="49">
        <f>+(Table118[[#This Row],[OPENING ]]+Table118[[#This Row],[RECEIPTS]]+Table118[[#This Row],[RETURNS]])-(Table118[[#This Row],[EXCHANGED]]+Table118[[#This Row],[SALES]]+Table118[[#This Row],[ISSUES]])</f>
        <v>0</v>
      </c>
      <c r="I65" s="73"/>
      <c r="J65" s="76">
        <f t="shared" si="27"/>
        <v>0</v>
      </c>
      <c r="K65" s="48">
        <f>+'DAY15'!K65+'DAY16'!C65</f>
        <v>0</v>
      </c>
      <c r="L65" s="49">
        <f>+'DAY15'!L65+'DAY16'!D65</f>
        <v>0</v>
      </c>
      <c r="M65" s="50">
        <f>+'DAY15'!M65+'DAY16'!E65</f>
        <v>0</v>
      </c>
      <c r="N65" s="47">
        <f>+'DAY15'!N65+'DAY16'!F65</f>
        <v>0</v>
      </c>
      <c r="O65" s="163">
        <f>+'DAY15'!O65+'DAY16'!G65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163">
        <f t="shared" si="32"/>
        <v>0</v>
      </c>
      <c r="U65" s="92">
        <f t="shared" si="33"/>
        <v>0</v>
      </c>
    </row>
    <row r="66" spans="1:21" x14ac:dyDescent="0.25">
      <c r="A66" s="154" t="s">
        <v>116</v>
      </c>
      <c r="B66" s="47">
        <f>'DAY15'!H66</f>
        <v>2006.84</v>
      </c>
      <c r="C66" s="48">
        <v>0</v>
      </c>
      <c r="D66" s="49">
        <v>0</v>
      </c>
      <c r="E66" s="50">
        <v>0</v>
      </c>
      <c r="F66" s="47">
        <v>0</v>
      </c>
      <c r="G66" s="163">
        <v>0</v>
      </c>
      <c r="H66" s="49">
        <f>+(Table118[[#This Row],[OPENING ]]+Table118[[#This Row],[RECEIPTS]]+Table118[[#This Row],[RETURNS]])-(Table118[[#This Row],[EXCHANGED]]+Table118[[#This Row],[SALES]]+Table118[[#This Row],[ISSUES]])</f>
        <v>2006.84</v>
      </c>
      <c r="I66" s="73"/>
      <c r="J66" s="76">
        <f t="shared" si="27"/>
        <v>-2006.84</v>
      </c>
      <c r="K66" s="48">
        <f>+'DAY15'!K66+'DAY16'!C66</f>
        <v>0</v>
      </c>
      <c r="L66" s="49">
        <f>+'DAY15'!L66+'DAY16'!D66</f>
        <v>0</v>
      </c>
      <c r="M66" s="50">
        <f>+'DAY15'!M66+'DAY16'!E66</f>
        <v>0</v>
      </c>
      <c r="N66" s="47">
        <f>+'DAY15'!N66+'DAY16'!F66</f>
        <v>0</v>
      </c>
      <c r="O66" s="163">
        <f>+'DAY15'!O66+'DAY16'!G66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163">
        <f t="shared" si="32"/>
        <v>0</v>
      </c>
      <c r="U66" s="92">
        <f t="shared" si="33"/>
        <v>0</v>
      </c>
    </row>
    <row r="67" spans="1:21" x14ac:dyDescent="0.25">
      <c r="A67" s="154" t="s">
        <v>121</v>
      </c>
      <c r="B67" s="47">
        <f>'DAY15'!H67</f>
        <v>0</v>
      </c>
      <c r="C67" s="48">
        <v>0</v>
      </c>
      <c r="D67" s="49">
        <v>0</v>
      </c>
      <c r="E67" s="50">
        <v>0</v>
      </c>
      <c r="F67" s="47">
        <v>0</v>
      </c>
      <c r="G67" s="163">
        <v>0</v>
      </c>
      <c r="H67" s="49">
        <f>+(Table118[[#This Row],[OPENING ]]+Table118[[#This Row],[RECEIPTS]]+Table118[[#This Row],[RETURNS]])-(Table118[[#This Row],[EXCHANGED]]+Table118[[#This Row],[SALES]]+Table118[[#This Row],[ISSUES]])</f>
        <v>0</v>
      </c>
      <c r="I67" s="73"/>
      <c r="J67" s="76">
        <f t="shared" si="27"/>
        <v>0</v>
      </c>
      <c r="K67" s="48">
        <f>+'DAY15'!K67+'DAY16'!C67</f>
        <v>0</v>
      </c>
      <c r="L67" s="49">
        <f>+'DAY15'!L67+'DAY16'!D67</f>
        <v>0</v>
      </c>
      <c r="M67" s="50">
        <f>+'DAY15'!M67+'DAY16'!E67</f>
        <v>0</v>
      </c>
      <c r="N67" s="47">
        <f>+'DAY15'!N67+'DAY16'!F67</f>
        <v>0</v>
      </c>
      <c r="O67" s="163">
        <f>+'DAY15'!O67+'DAY16'!G67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163">
        <f t="shared" si="32"/>
        <v>0</v>
      </c>
      <c r="U67" s="92">
        <f t="shared" si="33"/>
        <v>0</v>
      </c>
    </row>
    <row r="68" spans="1:21" x14ac:dyDescent="0.25">
      <c r="A68" s="154" t="s">
        <v>120</v>
      </c>
      <c r="B68" s="47">
        <f>'DAY15'!H68</f>
        <v>150.30000000000001</v>
      </c>
      <c r="C68" s="48">
        <v>0</v>
      </c>
      <c r="D68" s="49">
        <v>0</v>
      </c>
      <c r="E68" s="50">
        <v>0</v>
      </c>
      <c r="F68" s="47">
        <v>0</v>
      </c>
      <c r="G68" s="163">
        <v>0</v>
      </c>
      <c r="H68" s="49">
        <f>+(Table118[[#This Row],[OPENING ]]+Table118[[#This Row],[RECEIPTS]]+Table118[[#This Row],[RETURNS]])-(Table118[[#This Row],[EXCHANGED]]+Table118[[#This Row],[SALES]]+Table118[[#This Row],[ISSUES]])</f>
        <v>150.30000000000001</v>
      </c>
      <c r="I68" s="73"/>
      <c r="J68" s="76">
        <f t="shared" si="27"/>
        <v>-150.30000000000001</v>
      </c>
      <c r="K68" s="48">
        <f>+'DAY15'!K68+'DAY16'!C68</f>
        <v>0</v>
      </c>
      <c r="L68" s="49">
        <f>+'DAY15'!L68+'DAY16'!D68</f>
        <v>0</v>
      </c>
      <c r="M68" s="50">
        <f>+'DAY15'!M68+'DAY16'!E68</f>
        <v>0</v>
      </c>
      <c r="N68" s="47">
        <f>+'DAY15'!N68+'DAY16'!F68</f>
        <v>0</v>
      </c>
      <c r="O68" s="163">
        <f>+'DAY15'!O68+'DAY16'!G68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163">
        <f t="shared" si="32"/>
        <v>0</v>
      </c>
      <c r="U68" s="92">
        <f t="shared" si="33"/>
        <v>0</v>
      </c>
    </row>
    <row r="69" spans="1:21" x14ac:dyDescent="0.25">
      <c r="A69" s="154" t="s">
        <v>122</v>
      </c>
      <c r="B69" s="47">
        <f>'DAY15'!H69</f>
        <v>92.500000000000142</v>
      </c>
      <c r="C69" s="48">
        <v>0</v>
      </c>
      <c r="D69" s="49">
        <v>0</v>
      </c>
      <c r="E69" s="50">
        <v>0</v>
      </c>
      <c r="F69" s="47">
        <v>0</v>
      </c>
      <c r="G69" s="163">
        <v>0</v>
      </c>
      <c r="H69" s="49">
        <f>+(Table118[[#This Row],[OPENING ]]+Table118[[#This Row],[RECEIPTS]]+Table118[[#This Row],[RETURNS]])-(Table118[[#This Row],[EXCHANGED]]+Table118[[#This Row],[SALES]]+Table118[[#This Row],[ISSUES]])</f>
        <v>92.500000000000142</v>
      </c>
      <c r="I69" s="73"/>
      <c r="J69" s="76">
        <f t="shared" si="27"/>
        <v>-92.500000000000142</v>
      </c>
      <c r="K69" s="48">
        <f>+'DAY15'!K69+'DAY16'!C69</f>
        <v>0</v>
      </c>
      <c r="L69" s="49">
        <f>+'DAY15'!L69+'DAY16'!D69</f>
        <v>138.30000000000001</v>
      </c>
      <c r="M69" s="50">
        <f>+'DAY15'!M69+'DAY16'!E69</f>
        <v>0</v>
      </c>
      <c r="N69" s="47">
        <f>+'DAY15'!N69+'DAY16'!F69</f>
        <v>0</v>
      </c>
      <c r="O69" s="163">
        <f>+'DAY15'!O69+'DAY16'!G69</f>
        <v>1063.4000000000001</v>
      </c>
      <c r="P69" s="48">
        <f t="shared" si="28"/>
        <v>0</v>
      </c>
      <c r="Q69" s="49">
        <f t="shared" si="29"/>
        <v>8.6437500000000007</v>
      </c>
      <c r="R69" s="50">
        <f t="shared" si="30"/>
        <v>0</v>
      </c>
      <c r="S69" s="47">
        <f t="shared" si="31"/>
        <v>0</v>
      </c>
      <c r="T69" s="163">
        <f t="shared" si="32"/>
        <v>66.462500000000006</v>
      </c>
      <c r="U69" s="92">
        <f t="shared" si="33"/>
        <v>1.2315885828409772</v>
      </c>
    </row>
    <row r="70" spans="1:21" x14ac:dyDescent="0.25">
      <c r="A70" s="53"/>
      <c r="B70" s="47">
        <f>'DAY15'!H70</f>
        <v>0</v>
      </c>
      <c r="C70" s="48">
        <v>0</v>
      </c>
      <c r="D70" s="49">
        <v>0</v>
      </c>
      <c r="E70" s="50">
        <v>0</v>
      </c>
      <c r="F70" s="47">
        <v>0</v>
      </c>
      <c r="G70" s="163">
        <v>0</v>
      </c>
      <c r="H70" s="49">
        <f>+(Table118[[#This Row],[OPENING ]]+Table118[[#This Row],[RECEIPTS]]+Table118[[#This Row],[RETURNS]])-(Table118[[#This Row],[EXCHANGED]]+Table118[[#This Row],[SALES]]+Table118[[#This Row],[ISSUES]])</f>
        <v>0</v>
      </c>
      <c r="I70" s="73"/>
      <c r="J70" s="76">
        <f t="shared" si="27"/>
        <v>0</v>
      </c>
      <c r="K70" s="48">
        <f>+'DAY15'!K70+'DAY16'!C70</f>
        <v>0</v>
      </c>
      <c r="L70" s="49">
        <f>+'DAY15'!L70+'DAY16'!D70</f>
        <v>0</v>
      </c>
      <c r="M70" s="50">
        <f>+'DAY15'!M70+'DAY16'!E70</f>
        <v>0</v>
      </c>
      <c r="N70" s="47">
        <f>+'DAY15'!N70+'DAY16'!F70</f>
        <v>0</v>
      </c>
      <c r="O70" s="163">
        <f>+'DAY15'!O70+'DAY16'!G70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163">
        <f t="shared" si="32"/>
        <v>0</v>
      </c>
      <c r="U70" s="92">
        <f t="shared" si="33"/>
        <v>0</v>
      </c>
    </row>
    <row r="71" spans="1:21" x14ac:dyDescent="0.25">
      <c r="A71" s="53"/>
      <c r="B71" s="47">
        <f>'DAY15'!H71</f>
        <v>187.6</v>
      </c>
      <c r="C71" s="48">
        <v>0</v>
      </c>
      <c r="D71" s="49">
        <v>0</v>
      </c>
      <c r="E71" s="50">
        <v>0</v>
      </c>
      <c r="F71" s="47">
        <v>0</v>
      </c>
      <c r="G71" s="163">
        <v>0</v>
      </c>
      <c r="H71" s="49">
        <f>+(Table118[[#This Row],[OPENING ]]+Table118[[#This Row],[RECEIPTS]]+Table118[[#This Row],[RETURNS]])-(Table118[[#This Row],[EXCHANGED]]+Table118[[#This Row],[SALES]]+Table118[[#This Row],[ISSUES]])</f>
        <v>187.6</v>
      </c>
      <c r="I71" s="73"/>
      <c r="J71" s="76">
        <f t="shared" si="27"/>
        <v>-187.6</v>
      </c>
      <c r="K71" s="48">
        <f>+'DAY15'!K71+'DAY16'!C71</f>
        <v>0</v>
      </c>
      <c r="L71" s="49">
        <f>+'DAY15'!L71+'DAY16'!D71</f>
        <v>0</v>
      </c>
      <c r="M71" s="50">
        <f>+'DAY15'!M71+'DAY16'!E71</f>
        <v>0</v>
      </c>
      <c r="N71" s="47">
        <f>+'DAY15'!N71+'DAY16'!F71</f>
        <v>0</v>
      </c>
      <c r="O71" s="163">
        <f>+'DAY15'!O71+'DAY16'!G71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163">
        <f t="shared" si="32"/>
        <v>0</v>
      </c>
      <c r="U71" s="92">
        <f t="shared" si="33"/>
        <v>0</v>
      </c>
    </row>
    <row r="72" spans="1:21" ht="15.75" thickBot="1" x14ac:dyDescent="0.3">
      <c r="A72" s="53"/>
      <c r="B72" s="47">
        <f>'DAY15'!H72</f>
        <v>1809</v>
      </c>
      <c r="C72" s="48">
        <v>0</v>
      </c>
      <c r="D72" s="49">
        <v>0</v>
      </c>
      <c r="E72" s="50">
        <v>0</v>
      </c>
      <c r="F72" s="47">
        <v>0</v>
      </c>
      <c r="G72" s="163">
        <v>0</v>
      </c>
      <c r="H72" s="49">
        <f>+(Table118[[#This Row],[OPENING ]]+Table118[[#This Row],[RECEIPTS]]+Table118[[#This Row],[RETURNS]])-(Table118[[#This Row],[EXCHANGED]]+Table118[[#This Row],[SALES]]+Table118[[#This Row],[ISSUES]])</f>
        <v>1809</v>
      </c>
      <c r="I72" s="73"/>
      <c r="J72" s="76">
        <f t="shared" si="27"/>
        <v>-1809</v>
      </c>
      <c r="K72" s="48">
        <f>+'DAY15'!K72+'DAY16'!C72</f>
        <v>0</v>
      </c>
      <c r="L72" s="49">
        <f>+'DAY15'!L72+'DAY16'!D72</f>
        <v>79</v>
      </c>
      <c r="M72" s="50">
        <f>+'DAY15'!M72+'DAY16'!E72</f>
        <v>0</v>
      </c>
      <c r="N72" s="47">
        <f>+'DAY15'!N72+'DAY16'!F72</f>
        <v>0</v>
      </c>
      <c r="O72" s="163">
        <f>+'DAY15'!O72+'DAY16'!G72</f>
        <v>0</v>
      </c>
      <c r="P72" s="48">
        <f t="shared" si="28"/>
        <v>0</v>
      </c>
      <c r="Q72" s="49">
        <f t="shared" si="29"/>
        <v>4.9375</v>
      </c>
      <c r="R72" s="50">
        <f t="shared" si="30"/>
        <v>0</v>
      </c>
      <c r="S72" s="47">
        <f t="shared" si="31"/>
        <v>0</v>
      </c>
      <c r="T72" s="163">
        <f t="shared" si="32"/>
        <v>0</v>
      </c>
      <c r="U72" s="92">
        <f t="shared" si="33"/>
        <v>366.37974683544303</v>
      </c>
    </row>
    <row r="73" spans="1:21" ht="17.25" thickBot="1" x14ac:dyDescent="0.35">
      <c r="A73" s="85" t="s">
        <v>37</v>
      </c>
      <c r="B73" s="86">
        <f>SUM(B41:B72)</f>
        <v>6798.0400000000009</v>
      </c>
      <c r="C73" s="87">
        <f t="shared" ref="C73:U73" si="34">SUM(C41:C72)</f>
        <v>0</v>
      </c>
      <c r="D73" s="88">
        <f t="shared" si="34"/>
        <v>0</v>
      </c>
      <c r="E73" s="89">
        <f t="shared" si="34"/>
        <v>0</v>
      </c>
      <c r="F73" s="86">
        <f t="shared" si="34"/>
        <v>0</v>
      </c>
      <c r="G73" s="164">
        <f t="shared" si="34"/>
        <v>0</v>
      </c>
      <c r="H73" s="88">
        <f t="shared" si="34"/>
        <v>6798.0400000000009</v>
      </c>
      <c r="I73" s="87">
        <f t="shared" si="34"/>
        <v>0</v>
      </c>
      <c r="J73" s="90">
        <f t="shared" si="34"/>
        <v>-6798.0400000000009</v>
      </c>
      <c r="K73" s="87">
        <f t="shared" si="34"/>
        <v>3087.4</v>
      </c>
      <c r="L73" s="88">
        <f t="shared" si="34"/>
        <v>217.3</v>
      </c>
      <c r="M73" s="89">
        <f t="shared" si="34"/>
        <v>0</v>
      </c>
      <c r="N73" s="86">
        <f t="shared" si="34"/>
        <v>0</v>
      </c>
      <c r="O73" s="164">
        <f t="shared" si="34"/>
        <v>2237</v>
      </c>
      <c r="P73" s="87">
        <f t="shared" si="34"/>
        <v>192.96250000000001</v>
      </c>
      <c r="Q73" s="88">
        <f t="shared" si="34"/>
        <v>13.581250000000001</v>
      </c>
      <c r="R73" s="89">
        <f t="shared" si="34"/>
        <v>0</v>
      </c>
      <c r="S73" s="86">
        <f t="shared" si="34"/>
        <v>0</v>
      </c>
      <c r="T73" s="164">
        <f t="shared" si="34"/>
        <v>139.8125</v>
      </c>
      <c r="U73" s="89">
        <f t="shared" si="34"/>
        <v>416.18197744830991</v>
      </c>
    </row>
    <row r="74" spans="1:21" ht="15.75" x14ac:dyDescent="0.3">
      <c r="A74" s="78"/>
      <c r="B74" s="93"/>
      <c r="C74" s="56"/>
      <c r="D74" s="62"/>
      <c r="E74" s="63"/>
      <c r="F74" s="60"/>
      <c r="G74" s="169"/>
      <c r="H74" s="94"/>
      <c r="I74" s="56"/>
      <c r="J74" s="95"/>
      <c r="K74" s="56"/>
      <c r="L74" s="62"/>
      <c r="M74" s="63"/>
      <c r="N74" s="60"/>
      <c r="O74" s="166"/>
      <c r="P74" s="61"/>
      <c r="Q74" s="62"/>
      <c r="R74" s="63"/>
      <c r="S74" s="60"/>
      <c r="T74" s="169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163"/>
      <c r="H75" s="49"/>
      <c r="I75" s="48"/>
      <c r="J75" s="51"/>
      <c r="K75" s="48"/>
      <c r="L75" s="49"/>
      <c r="M75" s="50"/>
      <c r="N75" s="47"/>
      <c r="O75" s="163"/>
      <c r="P75" s="48"/>
      <c r="Q75" s="49"/>
      <c r="R75" s="50"/>
      <c r="S75" s="47"/>
      <c r="T75" s="163"/>
      <c r="U75" s="50"/>
    </row>
    <row r="76" spans="1:21" x14ac:dyDescent="0.25">
      <c r="A76" s="152" t="s">
        <v>44</v>
      </c>
      <c r="B76" s="47">
        <f>'DAY15'!H76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163">
        <v>0</v>
      </c>
      <c r="H76" s="49">
        <f>+(Table118[[#This Row],[OPENING ]]+Table118[[#This Row],[RECEIPTS]]+Table118[[#This Row],[RETURNS]])-(Table118[[#This Row],[EXCHANGED]]+Table118[[#This Row],[SALES]]+Table118[[#This Row],[ISSUES]])</f>
        <v>1267.3399999999999</v>
      </c>
      <c r="I76" s="48"/>
      <c r="J76" s="51">
        <f t="shared" si="0"/>
        <v>-1267.3399999999999</v>
      </c>
      <c r="K76" s="48">
        <f>+'DAY15'!K76+'DAY16'!C76</f>
        <v>0</v>
      </c>
      <c r="L76" s="49">
        <f>+'DAY15'!L76+'DAY16'!D76</f>
        <v>0</v>
      </c>
      <c r="M76" s="50">
        <f>+'DAY15'!M76+'DAY16'!E76</f>
        <v>0</v>
      </c>
      <c r="N76" s="47">
        <f>+'DAY15'!N76+'DAY16'!F76</f>
        <v>0</v>
      </c>
      <c r="O76" s="163">
        <f>+'DAY15'!O76+'DAY16'!G76</f>
        <v>0</v>
      </c>
      <c r="P76" s="48">
        <f>+K76/16</f>
        <v>0</v>
      </c>
      <c r="Q76" s="49">
        <f>+L76/16</f>
        <v>0</v>
      </c>
      <c r="R76" s="50">
        <f>+M76/16</f>
        <v>0</v>
      </c>
      <c r="S76" s="47">
        <f>+N76/16</f>
        <v>0</v>
      </c>
      <c r="T76" s="163">
        <f>+O76/16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'DAY15'!H77</f>
        <v>96.1</v>
      </c>
      <c r="C77" s="48">
        <v>0</v>
      </c>
      <c r="D77" s="49">
        <v>0</v>
      </c>
      <c r="E77" s="50">
        <v>0</v>
      </c>
      <c r="F77" s="47">
        <v>0</v>
      </c>
      <c r="G77" s="163">
        <v>0</v>
      </c>
      <c r="H77" s="49">
        <f>+(Table118[[#This Row],[OPENING ]]+Table118[[#This Row],[RECEIPTS]]+Table118[[#This Row],[RETURNS]])-(Table118[[#This Row],[EXCHANGED]]+Table118[[#This Row],[SALES]]+Table118[[#This Row],[ISSUES]])</f>
        <v>96.1</v>
      </c>
      <c r="I77" s="48"/>
      <c r="J77" s="51">
        <f t="shared" si="0"/>
        <v>-96.1</v>
      </c>
      <c r="K77" s="48">
        <f>+'DAY15'!K77+'DAY16'!C77</f>
        <v>0</v>
      </c>
      <c r="L77" s="49">
        <f>+'DAY15'!L77+'DAY16'!D77</f>
        <v>0</v>
      </c>
      <c r="M77" s="50">
        <f>+'DAY15'!M77+'DAY16'!E77</f>
        <v>0</v>
      </c>
      <c r="N77" s="47">
        <f>+'DAY15'!N77+'DAY16'!F77</f>
        <v>0</v>
      </c>
      <c r="O77" s="163">
        <f>+'DAY15'!O77+'DAY16'!G77</f>
        <v>0</v>
      </c>
      <c r="P77" s="48">
        <f t="shared" ref="P77:P101" si="35">+K77/16</f>
        <v>0</v>
      </c>
      <c r="Q77" s="49">
        <f t="shared" ref="Q77:Q101" si="36">+L77/16</f>
        <v>0</v>
      </c>
      <c r="R77" s="50">
        <f t="shared" ref="R77:R101" si="37">+M77/16</f>
        <v>0</v>
      </c>
      <c r="S77" s="47">
        <f t="shared" ref="S77:S101" si="38">+N77/16</f>
        <v>0</v>
      </c>
      <c r="T77" s="163">
        <f t="shared" ref="T77:T101" si="39">+O77/16</f>
        <v>0</v>
      </c>
      <c r="U77" s="54">
        <f t="shared" si="1"/>
        <v>0</v>
      </c>
    </row>
    <row r="78" spans="1:21" x14ac:dyDescent="0.25">
      <c r="A78" s="192"/>
      <c r="B78" s="47">
        <f>'DAY15'!H78</f>
        <v>0</v>
      </c>
      <c r="C78" s="48">
        <v>0</v>
      </c>
      <c r="D78" s="49">
        <v>0</v>
      </c>
      <c r="E78" s="50">
        <v>0</v>
      </c>
      <c r="F78" s="47">
        <v>0</v>
      </c>
      <c r="G78" s="163">
        <v>0</v>
      </c>
      <c r="H78" s="49">
        <f>+(Table118[[#This Row],[OPENING ]]+Table118[[#This Row],[RECEIPTS]]+Table118[[#This Row],[RETURNS]])-(Table118[[#This Row],[EXCHANGED]]+Table118[[#This Row],[SALES]]+Table118[[#This Row],[ISSUES]])</f>
        <v>0</v>
      </c>
      <c r="I78" s="48"/>
      <c r="J78" s="51">
        <f t="shared" si="0"/>
        <v>0</v>
      </c>
      <c r="K78" s="48">
        <f>+'DAY15'!K78+'DAY16'!C78</f>
        <v>0</v>
      </c>
      <c r="L78" s="49">
        <f>+'DAY15'!L78+'DAY16'!D78</f>
        <v>0</v>
      </c>
      <c r="M78" s="50">
        <f>+'DAY15'!M78+'DAY16'!E78</f>
        <v>0</v>
      </c>
      <c r="N78" s="47">
        <f>+'DAY15'!N78+'DAY16'!F78</f>
        <v>0</v>
      </c>
      <c r="O78" s="163">
        <f>+'DAY15'!O78+'DAY16'!G78</f>
        <v>0</v>
      </c>
      <c r="P78" s="48">
        <f t="shared" si="35"/>
        <v>0</v>
      </c>
      <c r="Q78" s="49">
        <f t="shared" si="36"/>
        <v>0</v>
      </c>
      <c r="R78" s="50">
        <f t="shared" si="37"/>
        <v>0</v>
      </c>
      <c r="S78" s="47">
        <f t="shared" si="38"/>
        <v>0</v>
      </c>
      <c r="T78" s="163">
        <f t="shared" si="39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'DAY15'!H79</f>
        <v>0</v>
      </c>
      <c r="C79" s="48">
        <v>0</v>
      </c>
      <c r="D79" s="49">
        <v>0</v>
      </c>
      <c r="E79" s="50">
        <v>0</v>
      </c>
      <c r="F79" s="47">
        <v>0</v>
      </c>
      <c r="G79" s="163">
        <v>0</v>
      </c>
      <c r="H79" s="49">
        <f>+(Table118[[#This Row],[OPENING ]]+Table118[[#This Row],[RECEIPTS]]+Table118[[#This Row],[RETURNS]])-(Table118[[#This Row],[EXCHANGED]]+Table118[[#This Row],[SALES]]+Table118[[#This Row],[ISSUES]])</f>
        <v>0</v>
      </c>
      <c r="I79" s="48"/>
      <c r="J79" s="51">
        <f t="shared" si="0"/>
        <v>0</v>
      </c>
      <c r="K79" s="48">
        <f>+'DAY15'!K79+'DAY16'!C79</f>
        <v>0</v>
      </c>
      <c r="L79" s="49">
        <f>+'DAY15'!L79+'DAY16'!D79</f>
        <v>0</v>
      </c>
      <c r="M79" s="50">
        <f>+'DAY15'!M79+'DAY16'!E79</f>
        <v>0</v>
      </c>
      <c r="N79" s="47">
        <f>+'DAY15'!N79+'DAY16'!F79</f>
        <v>0</v>
      </c>
      <c r="O79" s="163">
        <f>+'DAY15'!O79+'DAY16'!G79</f>
        <v>0</v>
      </c>
      <c r="P79" s="48">
        <f t="shared" si="35"/>
        <v>0</v>
      </c>
      <c r="Q79" s="49">
        <f t="shared" si="36"/>
        <v>0</v>
      </c>
      <c r="R79" s="50">
        <f t="shared" si="37"/>
        <v>0</v>
      </c>
      <c r="S79" s="47">
        <f t="shared" si="38"/>
        <v>0</v>
      </c>
      <c r="T79" s="163">
        <f t="shared" si="39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'DAY15'!H80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163">
        <v>0</v>
      </c>
      <c r="H80" s="49">
        <f>+(Table118[[#This Row],[OPENING ]]+Table118[[#This Row],[RECEIPTS]]+Table118[[#This Row],[RETURNS]])-(Table118[[#This Row],[EXCHANGED]]+Table118[[#This Row],[SALES]]+Table118[[#This Row],[ISSUES]])</f>
        <v>1289.1400000000001</v>
      </c>
      <c r="I80" s="48"/>
      <c r="J80" s="51">
        <f t="shared" si="0"/>
        <v>-1289.1400000000001</v>
      </c>
      <c r="K80" s="48">
        <f>+'DAY15'!K80+'DAY16'!C80</f>
        <v>0</v>
      </c>
      <c r="L80" s="49">
        <f>+'DAY15'!L80+'DAY16'!D80</f>
        <v>0</v>
      </c>
      <c r="M80" s="50">
        <f>+'DAY15'!M80+'DAY16'!E80</f>
        <v>0</v>
      </c>
      <c r="N80" s="47">
        <f>+'DAY15'!N80+'DAY16'!F80</f>
        <v>0</v>
      </c>
      <c r="O80" s="163">
        <f>+'DAY15'!O80+'DAY16'!G80</f>
        <v>0</v>
      </c>
      <c r="P80" s="48">
        <f t="shared" si="35"/>
        <v>0</v>
      </c>
      <c r="Q80" s="49">
        <f t="shared" si="36"/>
        <v>0</v>
      </c>
      <c r="R80" s="50">
        <f t="shared" si="37"/>
        <v>0</v>
      </c>
      <c r="S80" s="47">
        <f t="shared" si="38"/>
        <v>0</v>
      </c>
      <c r="T80" s="163">
        <f t="shared" si="39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'DAY15'!H81</f>
        <v>64.75</v>
      </c>
      <c r="C81" s="48">
        <v>0</v>
      </c>
      <c r="D81" s="49">
        <v>0</v>
      </c>
      <c r="E81" s="50">
        <v>0</v>
      </c>
      <c r="F81" s="47">
        <v>0</v>
      </c>
      <c r="G81" s="163">
        <v>0</v>
      </c>
      <c r="H81" s="49">
        <f>+(Table118[[#This Row],[OPENING ]]+Table118[[#This Row],[RECEIPTS]]+Table118[[#This Row],[RETURNS]])-(Table118[[#This Row],[EXCHANGED]]+Table118[[#This Row],[SALES]]+Table118[[#This Row],[ISSUES]])</f>
        <v>64.75</v>
      </c>
      <c r="I81" s="48"/>
      <c r="J81" s="51">
        <f t="shared" si="0"/>
        <v>-64.75</v>
      </c>
      <c r="K81" s="48">
        <f>+'DAY15'!K81+'DAY16'!C81</f>
        <v>0</v>
      </c>
      <c r="L81" s="49">
        <f>+'DAY15'!L81+'DAY16'!D81</f>
        <v>0</v>
      </c>
      <c r="M81" s="50">
        <f>+'DAY15'!M81+'DAY16'!E81</f>
        <v>0</v>
      </c>
      <c r="N81" s="47">
        <f>+'DAY15'!N81+'DAY16'!F81</f>
        <v>0</v>
      </c>
      <c r="O81" s="163">
        <f>+'DAY15'!O81+'DAY16'!G81</f>
        <v>0</v>
      </c>
      <c r="P81" s="48">
        <f t="shared" si="35"/>
        <v>0</v>
      </c>
      <c r="Q81" s="49">
        <f t="shared" si="36"/>
        <v>0</v>
      </c>
      <c r="R81" s="50">
        <f t="shared" si="37"/>
        <v>0</v>
      </c>
      <c r="S81" s="47">
        <f t="shared" si="38"/>
        <v>0</v>
      </c>
      <c r="T81" s="163">
        <f t="shared" si="39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'DAY15'!H82</f>
        <v>0</v>
      </c>
      <c r="C82" s="48">
        <v>0</v>
      </c>
      <c r="D82" s="49">
        <v>0</v>
      </c>
      <c r="E82" s="50">
        <v>0</v>
      </c>
      <c r="F82" s="47">
        <v>0</v>
      </c>
      <c r="G82" s="163">
        <v>0</v>
      </c>
      <c r="H82" s="49">
        <f>+(Table118[[#This Row],[OPENING ]]+Table118[[#This Row],[RECEIPTS]]+Table118[[#This Row],[RETURNS]])-(Table118[[#This Row],[EXCHANGED]]+Table118[[#This Row],[SALES]]+Table118[[#This Row],[ISSUES]])</f>
        <v>0</v>
      </c>
      <c r="I82" s="48"/>
      <c r="J82" s="51">
        <f t="shared" si="0"/>
        <v>0</v>
      </c>
      <c r="K82" s="48">
        <f>+'DAY15'!K82+'DAY16'!C82</f>
        <v>0</v>
      </c>
      <c r="L82" s="49">
        <f>+'DAY15'!L82+'DAY16'!D82</f>
        <v>0</v>
      </c>
      <c r="M82" s="50">
        <f>+'DAY15'!M82+'DAY16'!E82</f>
        <v>0</v>
      </c>
      <c r="N82" s="47">
        <f>+'DAY15'!N82+'DAY16'!F82</f>
        <v>0</v>
      </c>
      <c r="O82" s="163">
        <f>+'DAY15'!O82+'DAY16'!G82</f>
        <v>0</v>
      </c>
      <c r="P82" s="48">
        <f t="shared" si="35"/>
        <v>0</v>
      </c>
      <c r="Q82" s="49">
        <f t="shared" si="36"/>
        <v>0</v>
      </c>
      <c r="R82" s="50">
        <f t="shared" si="37"/>
        <v>0</v>
      </c>
      <c r="S82" s="47">
        <f t="shared" si="38"/>
        <v>0</v>
      </c>
      <c r="T82" s="163">
        <f t="shared" si="39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'DAY15'!H83</f>
        <v>497.9</v>
      </c>
      <c r="C83" s="48">
        <v>0</v>
      </c>
      <c r="D83" s="49">
        <v>0</v>
      </c>
      <c r="E83" s="50">
        <v>0</v>
      </c>
      <c r="F83" s="47">
        <v>0</v>
      </c>
      <c r="G83" s="163">
        <v>0</v>
      </c>
      <c r="H83" s="49">
        <f>+(Table118[[#This Row],[OPENING ]]+Table118[[#This Row],[RECEIPTS]]+Table118[[#This Row],[RETURNS]])-(Table118[[#This Row],[EXCHANGED]]+Table118[[#This Row],[SALES]]+Table118[[#This Row],[ISSUES]])</f>
        <v>497.9</v>
      </c>
      <c r="I83" s="48"/>
      <c r="J83" s="51">
        <f t="shared" si="0"/>
        <v>-497.9</v>
      </c>
      <c r="K83" s="48">
        <f>+'DAY15'!K83+'DAY16'!C83</f>
        <v>0</v>
      </c>
      <c r="L83" s="49">
        <f>+'DAY15'!L83+'DAY16'!D83</f>
        <v>0</v>
      </c>
      <c r="M83" s="50">
        <f>+'DAY15'!M83+'DAY16'!E83</f>
        <v>0</v>
      </c>
      <c r="N83" s="47">
        <f>+'DAY15'!N83+'DAY16'!F83</f>
        <v>0</v>
      </c>
      <c r="O83" s="163">
        <f>+'DAY15'!O83+'DAY16'!G83</f>
        <v>0</v>
      </c>
      <c r="P83" s="48">
        <f t="shared" si="35"/>
        <v>0</v>
      </c>
      <c r="Q83" s="49">
        <f t="shared" si="36"/>
        <v>0</v>
      </c>
      <c r="R83" s="50">
        <f t="shared" si="37"/>
        <v>0</v>
      </c>
      <c r="S83" s="47">
        <f t="shared" si="38"/>
        <v>0</v>
      </c>
      <c r="T83" s="163">
        <f t="shared" si="39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'DAY15'!H84</f>
        <v>424.4</v>
      </c>
      <c r="C84" s="48">
        <v>0</v>
      </c>
      <c r="D84" s="49">
        <v>0</v>
      </c>
      <c r="E84" s="50">
        <v>0</v>
      </c>
      <c r="F84" s="47">
        <v>0</v>
      </c>
      <c r="G84" s="163">
        <v>0</v>
      </c>
      <c r="H84" s="49">
        <f>+(Table118[[#This Row],[OPENING ]]+Table118[[#This Row],[RECEIPTS]]+Table118[[#This Row],[RETURNS]])-(Table118[[#This Row],[EXCHANGED]]+Table118[[#This Row],[SALES]]+Table118[[#This Row],[ISSUES]])</f>
        <v>424.4</v>
      </c>
      <c r="I84" s="48"/>
      <c r="J84" s="51">
        <f t="shared" si="0"/>
        <v>-424.4</v>
      </c>
      <c r="K84" s="48">
        <f>+'DAY15'!K84+'DAY16'!C84</f>
        <v>0</v>
      </c>
      <c r="L84" s="49">
        <f>+'DAY15'!L84+'DAY16'!D84</f>
        <v>0</v>
      </c>
      <c r="M84" s="50">
        <f>+'DAY15'!M84+'DAY16'!E84</f>
        <v>0</v>
      </c>
      <c r="N84" s="47">
        <f>+'DAY15'!N84+'DAY16'!F84</f>
        <v>0</v>
      </c>
      <c r="O84" s="163">
        <f>+'DAY15'!O84+'DAY16'!G84</f>
        <v>0</v>
      </c>
      <c r="P84" s="48">
        <f t="shared" si="35"/>
        <v>0</v>
      </c>
      <c r="Q84" s="49">
        <f t="shared" si="36"/>
        <v>0</v>
      </c>
      <c r="R84" s="50">
        <f t="shared" si="37"/>
        <v>0</v>
      </c>
      <c r="S84" s="47">
        <f t="shared" si="38"/>
        <v>0</v>
      </c>
      <c r="T84" s="163">
        <f t="shared" si="39"/>
        <v>0</v>
      </c>
      <c r="U84" s="54">
        <f t="shared" si="1"/>
        <v>0</v>
      </c>
    </row>
    <row r="85" spans="1:21" x14ac:dyDescent="0.25">
      <c r="A85" s="53"/>
      <c r="B85" s="47">
        <f>'DAY15'!H85</f>
        <v>0</v>
      </c>
      <c r="C85" s="48">
        <v>0</v>
      </c>
      <c r="D85" s="49">
        <v>0</v>
      </c>
      <c r="E85" s="50">
        <v>0</v>
      </c>
      <c r="F85" s="47">
        <v>0</v>
      </c>
      <c r="G85" s="163">
        <v>0</v>
      </c>
      <c r="H85" s="49">
        <f>+(Table118[[#This Row],[OPENING ]]+Table118[[#This Row],[RECEIPTS]]+Table118[[#This Row],[RETURNS]])-(Table118[[#This Row],[EXCHANGED]]+Table118[[#This Row],[SALES]]+Table118[[#This Row],[ISSUES]])</f>
        <v>0</v>
      </c>
      <c r="I85" s="48">
        <v>0</v>
      </c>
      <c r="J85" s="51">
        <f t="shared" si="0"/>
        <v>0</v>
      </c>
      <c r="K85" s="48">
        <f>+'DAY15'!K85+'DAY16'!C85</f>
        <v>0</v>
      </c>
      <c r="L85" s="49">
        <f>+'DAY15'!L85+'DAY16'!D85</f>
        <v>0</v>
      </c>
      <c r="M85" s="50">
        <f>+'DAY15'!M85+'DAY16'!E85</f>
        <v>0</v>
      </c>
      <c r="N85" s="47">
        <f>+'DAY15'!N85+'DAY16'!F85</f>
        <v>0</v>
      </c>
      <c r="O85" s="163">
        <f>+'DAY15'!O85+'DAY16'!G85</f>
        <v>0</v>
      </c>
      <c r="P85" s="48">
        <f t="shared" si="35"/>
        <v>0</v>
      </c>
      <c r="Q85" s="49">
        <f t="shared" si="36"/>
        <v>0</v>
      </c>
      <c r="R85" s="50">
        <f t="shared" si="37"/>
        <v>0</v>
      </c>
      <c r="S85" s="47">
        <f t="shared" si="38"/>
        <v>0</v>
      </c>
      <c r="T85" s="163">
        <f t="shared" si="39"/>
        <v>0</v>
      </c>
      <c r="U85" s="54">
        <f t="shared" si="1"/>
        <v>0</v>
      </c>
    </row>
    <row r="86" spans="1:21" x14ac:dyDescent="0.25">
      <c r="A86" s="53"/>
      <c r="B86" s="47">
        <f>'DAY15'!H86</f>
        <v>263.8</v>
      </c>
      <c r="C86" s="48">
        <v>0</v>
      </c>
      <c r="D86" s="49">
        <v>0</v>
      </c>
      <c r="E86" s="50">
        <v>0</v>
      </c>
      <c r="F86" s="47">
        <v>0</v>
      </c>
      <c r="G86" s="163">
        <v>0</v>
      </c>
      <c r="H86" s="49">
        <f>+(Table118[[#This Row],[OPENING ]]+Table118[[#This Row],[RECEIPTS]]+Table118[[#This Row],[RETURNS]])-(Table118[[#This Row],[EXCHANGED]]+Table118[[#This Row],[SALES]]+Table118[[#This Row],[ISSUES]])</f>
        <v>263.8</v>
      </c>
      <c r="I86" s="48">
        <v>0</v>
      </c>
      <c r="J86" s="51">
        <f t="shared" si="0"/>
        <v>-263.8</v>
      </c>
      <c r="K86" s="48">
        <f>+'DAY15'!K86+'DAY16'!C86</f>
        <v>0</v>
      </c>
      <c r="L86" s="49">
        <f>+'DAY15'!L86+'DAY16'!D86</f>
        <v>0</v>
      </c>
      <c r="M86" s="50">
        <f>+'DAY15'!M86+'DAY16'!E86</f>
        <v>0</v>
      </c>
      <c r="N86" s="47">
        <f>+'DAY15'!N86+'DAY16'!F86</f>
        <v>0</v>
      </c>
      <c r="O86" s="163">
        <f>+'DAY15'!O86+'DAY16'!G86</f>
        <v>0</v>
      </c>
      <c r="P86" s="48">
        <f t="shared" si="35"/>
        <v>0</v>
      </c>
      <c r="Q86" s="49">
        <f t="shared" si="36"/>
        <v>0</v>
      </c>
      <c r="R86" s="50">
        <f t="shared" si="37"/>
        <v>0</v>
      </c>
      <c r="S86" s="47">
        <f t="shared" si="38"/>
        <v>0</v>
      </c>
      <c r="T86" s="163">
        <f t="shared" si="39"/>
        <v>0</v>
      </c>
      <c r="U86" s="54">
        <f t="shared" si="1"/>
        <v>0</v>
      </c>
    </row>
    <row r="87" spans="1:21" x14ac:dyDescent="0.25">
      <c r="A87" s="53"/>
      <c r="B87" s="47">
        <f>'DAY15'!H87</f>
        <v>0</v>
      </c>
      <c r="C87" s="48">
        <v>0</v>
      </c>
      <c r="D87" s="49">
        <v>0</v>
      </c>
      <c r="E87" s="50">
        <v>0</v>
      </c>
      <c r="F87" s="47">
        <v>0</v>
      </c>
      <c r="G87" s="163">
        <v>0</v>
      </c>
      <c r="H87" s="49">
        <f>+(Table118[[#This Row],[OPENING ]]+Table118[[#This Row],[RECEIPTS]]+Table118[[#This Row],[RETURNS]])-(Table118[[#This Row],[EXCHANGED]]+Table118[[#This Row],[SALES]]+Table118[[#This Row],[ISSUES]])</f>
        <v>0</v>
      </c>
      <c r="I87" s="48">
        <v>0</v>
      </c>
      <c r="J87" s="51">
        <f t="shared" si="0"/>
        <v>0</v>
      </c>
      <c r="K87" s="48">
        <f>+'DAY15'!K87+'DAY16'!C87</f>
        <v>0</v>
      </c>
      <c r="L87" s="49">
        <f>+'DAY15'!L87+'DAY16'!D87</f>
        <v>0</v>
      </c>
      <c r="M87" s="50">
        <f>+'DAY15'!M87+'DAY16'!E87</f>
        <v>0</v>
      </c>
      <c r="N87" s="47">
        <f>+'DAY15'!N87+'DAY16'!F87</f>
        <v>0</v>
      </c>
      <c r="O87" s="163">
        <f>+'DAY15'!O87+'DAY16'!G87</f>
        <v>0</v>
      </c>
      <c r="P87" s="48">
        <f t="shared" si="35"/>
        <v>0</v>
      </c>
      <c r="Q87" s="49">
        <f t="shared" si="36"/>
        <v>0</v>
      </c>
      <c r="R87" s="50">
        <f t="shared" si="37"/>
        <v>0</v>
      </c>
      <c r="S87" s="47">
        <f t="shared" si="38"/>
        <v>0</v>
      </c>
      <c r="T87" s="163">
        <f t="shared" si="39"/>
        <v>0</v>
      </c>
      <c r="U87" s="54">
        <f t="shared" si="1"/>
        <v>0</v>
      </c>
    </row>
    <row r="88" spans="1:21" x14ac:dyDescent="0.25">
      <c r="A88" s="53"/>
      <c r="B88" s="47">
        <f>'DAY15'!H88</f>
        <v>0</v>
      </c>
      <c r="C88" s="48">
        <v>0</v>
      </c>
      <c r="D88" s="49">
        <v>0</v>
      </c>
      <c r="E88" s="50">
        <v>0</v>
      </c>
      <c r="F88" s="47">
        <v>0</v>
      </c>
      <c r="G88" s="163">
        <v>0</v>
      </c>
      <c r="H88" s="49">
        <f>+(Table118[[#This Row],[OPENING ]]+Table118[[#This Row],[RECEIPTS]]+Table118[[#This Row],[RETURNS]])-(Table118[[#This Row],[EXCHANGED]]+Table118[[#This Row],[SALES]]+Table118[[#This Row],[ISSUES]])</f>
        <v>0</v>
      </c>
      <c r="I88" s="48"/>
      <c r="J88" s="51">
        <f t="shared" ref="J88:J95" si="40">+I88-H88</f>
        <v>0</v>
      </c>
      <c r="K88" s="48">
        <f>+'DAY15'!K88+'DAY16'!C88</f>
        <v>0</v>
      </c>
      <c r="L88" s="49">
        <f>+'DAY15'!L88+'DAY16'!D88</f>
        <v>0</v>
      </c>
      <c r="M88" s="50">
        <f>+'DAY15'!M88+'DAY16'!E88</f>
        <v>0</v>
      </c>
      <c r="N88" s="47">
        <f>+'DAY15'!N88+'DAY16'!F88</f>
        <v>0</v>
      </c>
      <c r="O88" s="163">
        <f>+'DAY15'!O88+'DAY16'!G88</f>
        <v>0</v>
      </c>
      <c r="P88" s="48">
        <f t="shared" ref="P88:P95" si="41">+K88/16</f>
        <v>0</v>
      </c>
      <c r="Q88" s="49">
        <f t="shared" ref="Q88:Q95" si="42">+L88/16</f>
        <v>0</v>
      </c>
      <c r="R88" s="50">
        <f t="shared" ref="R88:R95" si="43">+M88/16</f>
        <v>0</v>
      </c>
      <c r="S88" s="47">
        <f t="shared" ref="S88:S95" si="44">+N88/16</f>
        <v>0</v>
      </c>
      <c r="T88" s="163">
        <f t="shared" ref="T88:T95" si="45">+O88/16</f>
        <v>0</v>
      </c>
      <c r="U88" s="54">
        <f t="shared" ref="U88:U95" si="46">IFERROR(+H88/(P88+Q88+R88+S88+T88),0)</f>
        <v>0</v>
      </c>
    </row>
    <row r="89" spans="1:21" x14ac:dyDescent="0.25">
      <c r="A89" s="53"/>
      <c r="B89" s="47">
        <f>'DAY15'!H89</f>
        <v>0</v>
      </c>
      <c r="C89" s="48">
        <v>0</v>
      </c>
      <c r="D89" s="49">
        <v>0</v>
      </c>
      <c r="E89" s="50">
        <v>0</v>
      </c>
      <c r="F89" s="47">
        <v>0</v>
      </c>
      <c r="G89" s="163">
        <v>0</v>
      </c>
      <c r="H89" s="49">
        <f>+(Table118[[#This Row],[OPENING ]]+Table118[[#This Row],[RECEIPTS]]+Table118[[#This Row],[RETURNS]])-(Table118[[#This Row],[EXCHANGED]]+Table118[[#This Row],[SALES]]+Table118[[#This Row],[ISSUES]])</f>
        <v>0</v>
      </c>
      <c r="I89" s="48"/>
      <c r="J89" s="51">
        <f t="shared" si="40"/>
        <v>0</v>
      </c>
      <c r="K89" s="48">
        <f>+'DAY15'!K89+'DAY16'!C89</f>
        <v>0</v>
      </c>
      <c r="L89" s="49">
        <f>+'DAY15'!L89+'DAY16'!D89</f>
        <v>0</v>
      </c>
      <c r="M89" s="50">
        <f>+'DAY15'!M89+'DAY16'!E89</f>
        <v>0</v>
      </c>
      <c r="N89" s="47">
        <f>+'DAY15'!N89+'DAY16'!F89</f>
        <v>0</v>
      </c>
      <c r="O89" s="163">
        <f>+'DAY15'!O89+'DAY16'!G89</f>
        <v>0</v>
      </c>
      <c r="P89" s="48">
        <f t="shared" si="41"/>
        <v>0</v>
      </c>
      <c r="Q89" s="49">
        <f t="shared" si="42"/>
        <v>0</v>
      </c>
      <c r="R89" s="50">
        <f t="shared" si="43"/>
        <v>0</v>
      </c>
      <c r="S89" s="47">
        <f t="shared" si="44"/>
        <v>0</v>
      </c>
      <c r="T89" s="163">
        <f t="shared" si="45"/>
        <v>0</v>
      </c>
      <c r="U89" s="54">
        <f t="shared" si="46"/>
        <v>0</v>
      </c>
    </row>
    <row r="90" spans="1:21" x14ac:dyDescent="0.25">
      <c r="A90" s="53"/>
      <c r="B90" s="47">
        <f>'DAY15'!H90</f>
        <v>0</v>
      </c>
      <c r="C90" s="48">
        <v>0</v>
      </c>
      <c r="D90" s="49">
        <v>0</v>
      </c>
      <c r="E90" s="50">
        <v>0</v>
      </c>
      <c r="F90" s="47">
        <v>0</v>
      </c>
      <c r="G90" s="163">
        <v>0</v>
      </c>
      <c r="H90" s="49">
        <f>+(Table118[[#This Row],[OPENING ]]+Table118[[#This Row],[RECEIPTS]]+Table118[[#This Row],[RETURNS]])-(Table118[[#This Row],[EXCHANGED]]+Table118[[#This Row],[SALES]]+Table118[[#This Row],[ISSUES]])</f>
        <v>0</v>
      </c>
      <c r="I90" s="48"/>
      <c r="J90" s="51">
        <f t="shared" si="40"/>
        <v>0</v>
      </c>
      <c r="K90" s="48">
        <f>+'DAY15'!K90+'DAY16'!C90</f>
        <v>0</v>
      </c>
      <c r="L90" s="49">
        <f>+'DAY15'!L90+'DAY16'!D90</f>
        <v>0</v>
      </c>
      <c r="M90" s="50">
        <f>+'DAY15'!M90+'DAY16'!E90</f>
        <v>0</v>
      </c>
      <c r="N90" s="47">
        <f>+'DAY15'!N90+'DAY16'!F90</f>
        <v>0</v>
      </c>
      <c r="O90" s="163">
        <f>+'DAY15'!O90+'DAY16'!G90</f>
        <v>0</v>
      </c>
      <c r="P90" s="48">
        <f t="shared" si="41"/>
        <v>0</v>
      </c>
      <c r="Q90" s="49">
        <f t="shared" si="42"/>
        <v>0</v>
      </c>
      <c r="R90" s="50">
        <f t="shared" si="43"/>
        <v>0</v>
      </c>
      <c r="S90" s="47">
        <f t="shared" si="44"/>
        <v>0</v>
      </c>
      <c r="T90" s="163">
        <f t="shared" si="45"/>
        <v>0</v>
      </c>
      <c r="U90" s="54">
        <f t="shared" si="46"/>
        <v>0</v>
      </c>
    </row>
    <row r="91" spans="1:21" x14ac:dyDescent="0.25">
      <c r="A91" s="53"/>
      <c r="B91" s="47">
        <f>'DAY15'!H91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163">
        <v>0</v>
      </c>
      <c r="H91" s="49">
        <f>+(Table118[[#This Row],[OPENING ]]+Table118[[#This Row],[RECEIPTS]]+Table118[[#This Row],[RETURNS]])-(Table118[[#This Row],[EXCHANGED]]+Table118[[#This Row],[SALES]]+Table118[[#This Row],[ISSUES]])</f>
        <v>551.20000000000005</v>
      </c>
      <c r="I91" s="48"/>
      <c r="J91" s="51">
        <f t="shared" si="40"/>
        <v>-551.20000000000005</v>
      </c>
      <c r="K91" s="48">
        <f>+'DAY15'!K91+'DAY16'!C91</f>
        <v>0</v>
      </c>
      <c r="L91" s="49">
        <f>+'DAY15'!L91+'DAY16'!D91</f>
        <v>0</v>
      </c>
      <c r="M91" s="50">
        <f>+'DAY15'!M91+'DAY16'!E91</f>
        <v>0</v>
      </c>
      <c r="N91" s="47">
        <f>+'DAY15'!N91+'DAY16'!F91</f>
        <v>0</v>
      </c>
      <c r="O91" s="163">
        <f>+'DAY15'!O91+'DAY16'!G91</f>
        <v>0</v>
      </c>
      <c r="P91" s="48">
        <f t="shared" si="41"/>
        <v>0</v>
      </c>
      <c r="Q91" s="49">
        <f t="shared" si="42"/>
        <v>0</v>
      </c>
      <c r="R91" s="50">
        <f t="shared" si="43"/>
        <v>0</v>
      </c>
      <c r="S91" s="47">
        <f t="shared" si="44"/>
        <v>0</v>
      </c>
      <c r="T91" s="163">
        <f t="shared" si="45"/>
        <v>0</v>
      </c>
      <c r="U91" s="54">
        <f t="shared" si="46"/>
        <v>0</v>
      </c>
    </row>
    <row r="92" spans="1:21" x14ac:dyDescent="0.25">
      <c r="A92" s="53"/>
      <c r="B92" s="47">
        <f>'DAY15'!H92</f>
        <v>200.8</v>
      </c>
      <c r="C92" s="48">
        <v>0</v>
      </c>
      <c r="D92" s="49">
        <v>0</v>
      </c>
      <c r="E92" s="50">
        <v>0</v>
      </c>
      <c r="F92" s="47">
        <v>0</v>
      </c>
      <c r="G92" s="163">
        <v>0</v>
      </c>
      <c r="H92" s="49">
        <f>+(Table118[[#This Row],[OPENING ]]+Table118[[#This Row],[RECEIPTS]]+Table118[[#This Row],[RETURNS]])-(Table118[[#This Row],[EXCHANGED]]+Table118[[#This Row],[SALES]]+Table118[[#This Row],[ISSUES]])</f>
        <v>200.8</v>
      </c>
      <c r="I92" s="48"/>
      <c r="J92" s="51">
        <f t="shared" si="40"/>
        <v>-200.8</v>
      </c>
      <c r="K92" s="48">
        <f>+'DAY15'!K92+'DAY16'!C92</f>
        <v>0</v>
      </c>
      <c r="L92" s="49">
        <f>+'DAY15'!L92+'DAY16'!D92</f>
        <v>0</v>
      </c>
      <c r="M92" s="50">
        <f>+'DAY15'!M92+'DAY16'!E92</f>
        <v>0</v>
      </c>
      <c r="N92" s="47">
        <f>+'DAY15'!N92+'DAY16'!F92</f>
        <v>0</v>
      </c>
      <c r="O92" s="163">
        <f>+'DAY15'!O92+'DAY16'!G92</f>
        <v>0</v>
      </c>
      <c r="P92" s="48">
        <f t="shared" si="41"/>
        <v>0</v>
      </c>
      <c r="Q92" s="49">
        <f t="shared" si="42"/>
        <v>0</v>
      </c>
      <c r="R92" s="50">
        <f t="shared" si="43"/>
        <v>0</v>
      </c>
      <c r="S92" s="47">
        <f t="shared" si="44"/>
        <v>0</v>
      </c>
      <c r="T92" s="163">
        <f t="shared" si="45"/>
        <v>0</v>
      </c>
      <c r="U92" s="54">
        <f t="shared" si="46"/>
        <v>0</v>
      </c>
    </row>
    <row r="93" spans="1:21" x14ac:dyDescent="0.25">
      <c r="A93" s="53"/>
      <c r="B93" s="47">
        <f>'DAY15'!H93</f>
        <v>0</v>
      </c>
      <c r="C93" s="48">
        <v>0</v>
      </c>
      <c r="D93" s="49">
        <v>0</v>
      </c>
      <c r="E93" s="50">
        <v>0</v>
      </c>
      <c r="F93" s="47">
        <v>0</v>
      </c>
      <c r="G93" s="163">
        <v>0</v>
      </c>
      <c r="H93" s="49">
        <f>+(Table118[[#This Row],[OPENING ]]+Table118[[#This Row],[RECEIPTS]]+Table118[[#This Row],[RETURNS]])-(Table118[[#This Row],[EXCHANGED]]+Table118[[#This Row],[SALES]]+Table118[[#This Row],[ISSUES]])</f>
        <v>0</v>
      </c>
      <c r="I93" s="48"/>
      <c r="J93" s="51">
        <f t="shared" si="40"/>
        <v>0</v>
      </c>
      <c r="K93" s="48">
        <f>+'DAY15'!K93+'DAY16'!C93</f>
        <v>0</v>
      </c>
      <c r="L93" s="49">
        <f>+'DAY15'!L93+'DAY16'!D93</f>
        <v>138</v>
      </c>
      <c r="M93" s="50">
        <f>+'DAY15'!M93+'DAY16'!E93</f>
        <v>0</v>
      </c>
      <c r="N93" s="47">
        <f>+'DAY15'!N93+'DAY16'!F93</f>
        <v>0</v>
      </c>
      <c r="O93" s="163">
        <f>+'DAY15'!O93+'DAY16'!G93</f>
        <v>851.44</v>
      </c>
      <c r="P93" s="48">
        <f t="shared" si="41"/>
        <v>0</v>
      </c>
      <c r="Q93" s="49">
        <f t="shared" si="42"/>
        <v>8.625</v>
      </c>
      <c r="R93" s="50">
        <f t="shared" si="43"/>
        <v>0</v>
      </c>
      <c r="S93" s="47">
        <f t="shared" si="44"/>
        <v>0</v>
      </c>
      <c r="T93" s="163">
        <f t="shared" si="45"/>
        <v>53.215000000000003</v>
      </c>
      <c r="U93" s="54">
        <f t="shared" si="46"/>
        <v>0</v>
      </c>
    </row>
    <row r="94" spans="1:21" x14ac:dyDescent="0.25">
      <c r="A94" s="53"/>
      <c r="B94" s="47">
        <f>'DAY15'!H94</f>
        <v>0</v>
      </c>
      <c r="C94" s="48">
        <v>0</v>
      </c>
      <c r="D94" s="49">
        <v>0</v>
      </c>
      <c r="E94" s="50">
        <v>0</v>
      </c>
      <c r="F94" s="47">
        <v>0</v>
      </c>
      <c r="G94" s="163">
        <v>0</v>
      </c>
      <c r="H94" s="49">
        <f>+(Table118[[#This Row],[OPENING ]]+Table118[[#This Row],[RECEIPTS]]+Table118[[#This Row],[RETURNS]])-(Table118[[#This Row],[EXCHANGED]]+Table118[[#This Row],[SALES]]+Table118[[#This Row],[ISSUES]])</f>
        <v>0</v>
      </c>
      <c r="I94" s="48"/>
      <c r="J94" s="51">
        <f t="shared" si="40"/>
        <v>0</v>
      </c>
      <c r="K94" s="48">
        <f>+'DAY15'!K94+'DAY16'!C94</f>
        <v>0</v>
      </c>
      <c r="L94" s="49">
        <f>+'DAY15'!L94+'DAY16'!D94</f>
        <v>0</v>
      </c>
      <c r="M94" s="50">
        <f>+'DAY15'!M94+'DAY16'!E94</f>
        <v>0</v>
      </c>
      <c r="N94" s="47">
        <f>+'DAY15'!N94+'DAY16'!F94</f>
        <v>0</v>
      </c>
      <c r="O94" s="163">
        <f>+'DAY15'!O94+'DAY16'!G94</f>
        <v>0</v>
      </c>
      <c r="P94" s="48">
        <f t="shared" si="41"/>
        <v>0</v>
      </c>
      <c r="Q94" s="49">
        <f t="shared" si="42"/>
        <v>0</v>
      </c>
      <c r="R94" s="50">
        <f t="shared" si="43"/>
        <v>0</v>
      </c>
      <c r="S94" s="47">
        <f t="shared" si="44"/>
        <v>0</v>
      </c>
      <c r="T94" s="163">
        <f t="shared" si="45"/>
        <v>0</v>
      </c>
      <c r="U94" s="54">
        <f t="shared" si="46"/>
        <v>0</v>
      </c>
    </row>
    <row r="95" spans="1:21" x14ac:dyDescent="0.25">
      <c r="A95" s="53"/>
      <c r="B95" s="47">
        <f>'DAY15'!H95</f>
        <v>0</v>
      </c>
      <c r="C95" s="48">
        <v>0</v>
      </c>
      <c r="D95" s="49">
        <v>0</v>
      </c>
      <c r="E95" s="50">
        <v>0</v>
      </c>
      <c r="F95" s="47">
        <v>0</v>
      </c>
      <c r="G95" s="163">
        <v>0</v>
      </c>
      <c r="H95" s="49">
        <f>+(Table118[[#This Row],[OPENING ]]+Table118[[#This Row],[RECEIPTS]]+Table118[[#This Row],[RETURNS]])-(Table118[[#This Row],[EXCHANGED]]+Table118[[#This Row],[SALES]]+Table118[[#This Row],[ISSUES]])</f>
        <v>0</v>
      </c>
      <c r="I95" s="48"/>
      <c r="J95" s="51">
        <f t="shared" si="40"/>
        <v>0</v>
      </c>
      <c r="K95" s="48">
        <f>+'DAY15'!K95+'DAY16'!C95</f>
        <v>0</v>
      </c>
      <c r="L95" s="49">
        <f>+'DAY15'!L95+'DAY16'!D95</f>
        <v>0</v>
      </c>
      <c r="M95" s="50">
        <f>+'DAY15'!M95+'DAY16'!E95</f>
        <v>0</v>
      </c>
      <c r="N95" s="47">
        <f>+'DAY15'!N95+'DAY16'!F95</f>
        <v>0</v>
      </c>
      <c r="O95" s="163">
        <f>+'DAY15'!O95+'DAY16'!G95</f>
        <v>0</v>
      </c>
      <c r="P95" s="48">
        <f t="shared" si="41"/>
        <v>0</v>
      </c>
      <c r="Q95" s="49">
        <f t="shared" si="42"/>
        <v>0</v>
      </c>
      <c r="R95" s="50">
        <f t="shared" si="43"/>
        <v>0</v>
      </c>
      <c r="S95" s="47">
        <f t="shared" si="44"/>
        <v>0</v>
      </c>
      <c r="T95" s="163">
        <f t="shared" si="45"/>
        <v>0</v>
      </c>
      <c r="U95" s="54">
        <f t="shared" si="46"/>
        <v>0</v>
      </c>
    </row>
    <row r="96" spans="1:21" x14ac:dyDescent="0.25">
      <c r="A96" s="53"/>
      <c r="B96" s="47">
        <f>'DAY15'!H96</f>
        <v>0</v>
      </c>
      <c r="C96" s="48">
        <v>0</v>
      </c>
      <c r="D96" s="49">
        <v>0</v>
      </c>
      <c r="E96" s="50">
        <v>0</v>
      </c>
      <c r="F96" s="47">
        <v>0</v>
      </c>
      <c r="G96" s="163">
        <v>0</v>
      </c>
      <c r="H96" s="49">
        <f>+(Table118[[#This Row],[OPENING ]]+Table118[[#This Row],[RECEIPTS]]+Table118[[#This Row],[RETURNS]])-(Table118[[#This Row],[EXCHANGED]]+Table118[[#This Row],[SALES]]+Table118[[#This Row],[ISSUES]])</f>
        <v>0</v>
      </c>
      <c r="I96" s="48"/>
      <c r="J96" s="51">
        <f t="shared" ref="J96" si="47">+I96-H96</f>
        <v>0</v>
      </c>
      <c r="K96" s="48">
        <f>+'DAY15'!K96+'DAY16'!C96</f>
        <v>0</v>
      </c>
      <c r="L96" s="49">
        <f>+'DAY15'!L96+'DAY16'!D96</f>
        <v>0</v>
      </c>
      <c r="M96" s="50">
        <f>+'DAY15'!M96+'DAY16'!E96</f>
        <v>0</v>
      </c>
      <c r="N96" s="47">
        <f>+'DAY15'!N96+'DAY16'!F96</f>
        <v>0</v>
      </c>
      <c r="O96" s="163">
        <f>+'DAY15'!O96+'DAY16'!G96</f>
        <v>0</v>
      </c>
      <c r="P96" s="48">
        <f t="shared" ref="P96" si="48">+K96/16</f>
        <v>0</v>
      </c>
      <c r="Q96" s="49">
        <f t="shared" ref="Q96" si="49">+L96/16</f>
        <v>0</v>
      </c>
      <c r="R96" s="50">
        <f t="shared" ref="R96" si="50">+M96/16</f>
        <v>0</v>
      </c>
      <c r="S96" s="47">
        <f t="shared" ref="S96" si="51">+N96/16</f>
        <v>0</v>
      </c>
      <c r="T96" s="163">
        <f t="shared" ref="T96" si="52">+O96/16</f>
        <v>0</v>
      </c>
      <c r="U96" s="54">
        <f t="shared" ref="U96" si="53">IFERROR(+H96/(P96+Q96+R96+S96+T96),0)</f>
        <v>0</v>
      </c>
    </row>
    <row r="97" spans="1:21" x14ac:dyDescent="0.25">
      <c r="A97" s="151" t="s">
        <v>41</v>
      </c>
      <c r="B97" s="47"/>
      <c r="C97" s="48"/>
      <c r="D97" s="49"/>
      <c r="E97" s="50"/>
      <c r="F97" s="47"/>
      <c r="G97" s="163"/>
      <c r="H97" s="49"/>
      <c r="I97" s="48"/>
      <c r="J97" s="51"/>
      <c r="K97" s="48"/>
      <c r="L97" s="49"/>
      <c r="M97" s="50"/>
      <c r="N97" s="47"/>
      <c r="O97" s="163"/>
      <c r="P97" s="48"/>
      <c r="Q97" s="49"/>
      <c r="R97" s="50"/>
      <c r="S97" s="47"/>
      <c r="T97" s="163"/>
      <c r="U97" s="54"/>
    </row>
    <row r="98" spans="1:21" x14ac:dyDescent="0.25">
      <c r="A98" s="153" t="s">
        <v>40</v>
      </c>
      <c r="B98" s="47"/>
      <c r="C98" s="48"/>
      <c r="D98" s="49"/>
      <c r="E98" s="50"/>
      <c r="F98" s="47"/>
      <c r="G98" s="163"/>
      <c r="H98" s="49"/>
      <c r="I98" s="48"/>
      <c r="J98" s="51"/>
      <c r="K98" s="48"/>
      <c r="L98" s="49"/>
      <c r="M98" s="50"/>
      <c r="N98" s="47"/>
      <c r="O98" s="163"/>
      <c r="P98" s="48"/>
      <c r="Q98" s="49"/>
      <c r="R98" s="50"/>
      <c r="S98" s="47"/>
      <c r="T98" s="163"/>
      <c r="U98" s="54"/>
    </row>
    <row r="99" spans="1:21" x14ac:dyDescent="0.25">
      <c r="A99" s="152" t="s">
        <v>42</v>
      </c>
      <c r="B99" s="47">
        <f>'DAY15'!H99</f>
        <v>0</v>
      </c>
      <c r="C99" s="48">
        <v>0</v>
      </c>
      <c r="D99" s="49">
        <v>0</v>
      </c>
      <c r="E99" s="50">
        <v>0</v>
      </c>
      <c r="F99" s="47">
        <v>0</v>
      </c>
      <c r="G99" s="163">
        <v>0</v>
      </c>
      <c r="H99" s="49">
        <f>+(Table118[[#This Row],[OPENING ]]+Table118[[#This Row],[RECEIPTS]]+Table118[[#This Row],[RETURNS]])-(Table118[[#This Row],[EXCHANGED]]+Table118[[#This Row],[SALES]]+Table118[[#This Row],[ISSUES]])</f>
        <v>0</v>
      </c>
      <c r="I99" s="48">
        <v>0</v>
      </c>
      <c r="J99" s="51">
        <f t="shared" si="0"/>
        <v>0</v>
      </c>
      <c r="K99" s="48">
        <f>+'DAY15'!K99+'DAY16'!C99</f>
        <v>0</v>
      </c>
      <c r="L99" s="49">
        <f>+'DAY15'!L99+'DAY16'!D99</f>
        <v>0</v>
      </c>
      <c r="M99" s="50">
        <f>+'DAY15'!M99+'DAY16'!E99</f>
        <v>0</v>
      </c>
      <c r="N99" s="47">
        <f>+'DAY15'!N99+'DAY16'!F99</f>
        <v>0</v>
      </c>
      <c r="O99" s="163">
        <f>+'DAY15'!O99+'DAY16'!G99</f>
        <v>0</v>
      </c>
      <c r="P99" s="48">
        <f t="shared" si="35"/>
        <v>0</v>
      </c>
      <c r="Q99" s="49">
        <f t="shared" si="36"/>
        <v>0</v>
      </c>
      <c r="R99" s="50">
        <f t="shared" si="37"/>
        <v>0</v>
      </c>
      <c r="S99" s="47">
        <f t="shared" si="38"/>
        <v>0</v>
      </c>
      <c r="T99" s="163">
        <f t="shared" si="39"/>
        <v>0</v>
      </c>
      <c r="U99" s="54">
        <f t="shared" si="1"/>
        <v>0</v>
      </c>
    </row>
    <row r="100" spans="1:21" x14ac:dyDescent="0.25">
      <c r="A100" s="152" t="s">
        <v>43</v>
      </c>
      <c r="B100" s="47">
        <f>'DAY15'!H100</f>
        <v>0</v>
      </c>
      <c r="C100" s="48">
        <v>0</v>
      </c>
      <c r="D100" s="49">
        <v>0</v>
      </c>
      <c r="E100" s="50">
        <v>0</v>
      </c>
      <c r="F100" s="47">
        <v>0</v>
      </c>
      <c r="G100" s="163">
        <v>0</v>
      </c>
      <c r="H100" s="49">
        <f>+(Table118[[#This Row],[OPENING ]]+Table118[[#This Row],[RECEIPTS]]+Table118[[#This Row],[RETURNS]])-(Table118[[#This Row],[EXCHANGED]]+Table118[[#This Row],[SALES]]+Table118[[#This Row],[ISSUES]])</f>
        <v>0</v>
      </c>
      <c r="I100" s="48">
        <v>0</v>
      </c>
      <c r="J100" s="51">
        <f t="shared" si="0"/>
        <v>0</v>
      </c>
      <c r="K100" s="48">
        <f>+'DAY15'!K100+'DAY16'!C100</f>
        <v>0</v>
      </c>
      <c r="L100" s="49">
        <f>+'DAY15'!L100+'DAY16'!D100</f>
        <v>0</v>
      </c>
      <c r="M100" s="50">
        <f>+'DAY15'!M100+'DAY16'!E100</f>
        <v>0</v>
      </c>
      <c r="N100" s="47">
        <f>+'DAY15'!N100+'DAY16'!F100</f>
        <v>0</v>
      </c>
      <c r="O100" s="163">
        <f>+'DAY15'!O100+'DAY16'!G100</f>
        <v>0</v>
      </c>
      <c r="P100" s="48">
        <f t="shared" si="35"/>
        <v>0</v>
      </c>
      <c r="Q100" s="49">
        <f t="shared" si="36"/>
        <v>0</v>
      </c>
      <c r="R100" s="50">
        <f t="shared" si="37"/>
        <v>0</v>
      </c>
      <c r="S100" s="47">
        <f t="shared" si="38"/>
        <v>0</v>
      </c>
      <c r="T100" s="163">
        <f t="shared" si="39"/>
        <v>0</v>
      </c>
      <c r="U100" s="54">
        <f t="shared" si="1"/>
        <v>0</v>
      </c>
    </row>
    <row r="101" spans="1:21" x14ac:dyDescent="0.25">
      <c r="A101" s="153"/>
      <c r="B101" s="47">
        <f>'DAY15'!H101</f>
        <v>0</v>
      </c>
      <c r="C101" s="48">
        <v>0</v>
      </c>
      <c r="D101" s="49">
        <v>0</v>
      </c>
      <c r="E101" s="50">
        <v>0</v>
      </c>
      <c r="F101" s="47">
        <v>0</v>
      </c>
      <c r="G101" s="163">
        <v>0</v>
      </c>
      <c r="H101" s="49">
        <f>+(Table118[[#This Row],[OPENING ]]+Table118[[#This Row],[RECEIPTS]]+Table118[[#This Row],[RETURNS]])-(Table118[[#This Row],[EXCHANGED]]+Table118[[#This Row],[SALES]]+Table118[[#This Row],[ISSUES]])</f>
        <v>0</v>
      </c>
      <c r="I101" s="73"/>
      <c r="J101" s="76">
        <f t="shared" si="0"/>
        <v>0</v>
      </c>
      <c r="K101" s="48">
        <f>+'DAY15'!K101+'DAY16'!C101</f>
        <v>0</v>
      </c>
      <c r="L101" s="49">
        <f>+'DAY15'!L101+'DAY16'!D101</f>
        <v>0</v>
      </c>
      <c r="M101" s="50">
        <f>+'DAY15'!M101+'DAY16'!E101</f>
        <v>0</v>
      </c>
      <c r="N101" s="47">
        <f>+'DAY15'!N101+'DAY16'!F101</f>
        <v>0</v>
      </c>
      <c r="O101" s="163">
        <f>+'DAY15'!O101+'DAY16'!G101</f>
        <v>0</v>
      </c>
      <c r="P101" s="48">
        <f t="shared" si="35"/>
        <v>0</v>
      </c>
      <c r="Q101" s="49">
        <f t="shared" si="36"/>
        <v>0</v>
      </c>
      <c r="R101" s="50">
        <f t="shared" si="37"/>
        <v>0</v>
      </c>
      <c r="S101" s="47">
        <f t="shared" si="38"/>
        <v>0</v>
      </c>
      <c r="T101" s="163">
        <f t="shared" si="39"/>
        <v>0</v>
      </c>
      <c r="U101" s="92">
        <f t="shared" si="1"/>
        <v>0</v>
      </c>
    </row>
    <row r="102" spans="1:21" x14ac:dyDescent="0.25">
      <c r="A102" s="152" t="s">
        <v>87</v>
      </c>
      <c r="B102" s="47">
        <f>'DAY15'!H102</f>
        <v>1888</v>
      </c>
      <c r="C102" s="48">
        <v>0</v>
      </c>
      <c r="D102" s="49">
        <v>0</v>
      </c>
      <c r="E102" s="50">
        <v>0</v>
      </c>
      <c r="F102" s="47">
        <v>0</v>
      </c>
      <c r="G102" s="163">
        <v>0</v>
      </c>
      <c r="H102" s="49">
        <f>+(Table118[[#This Row],[OPENING ]]+Table118[[#This Row],[RECEIPTS]]+Table118[[#This Row],[RETURNS]])-(Table118[[#This Row],[EXCHANGED]]+Table118[[#This Row],[SALES]]+Table118[[#This Row],[ISSUES]])</f>
        <v>1888</v>
      </c>
      <c r="I102" s="73"/>
      <c r="J102" s="76">
        <f t="shared" ref="J102:J114" si="54">+I102-H102</f>
        <v>-1888</v>
      </c>
      <c r="K102" s="48">
        <f>+'DAY15'!K102+'DAY16'!C102</f>
        <v>0</v>
      </c>
      <c r="L102" s="49">
        <f>+'DAY15'!L102+'DAY16'!D102</f>
        <v>138</v>
      </c>
      <c r="M102" s="50">
        <f>+'DAY15'!M102+'DAY16'!E102</f>
        <v>0</v>
      </c>
      <c r="N102" s="47">
        <f>+'DAY15'!N102+'DAY16'!F102</f>
        <v>0</v>
      </c>
      <c r="O102" s="163">
        <f>+'DAY15'!O102+'DAY16'!G102</f>
        <v>1318.44</v>
      </c>
      <c r="P102" s="48">
        <f t="shared" ref="P102:P114" si="55">+K102/16</f>
        <v>0</v>
      </c>
      <c r="Q102" s="49">
        <f t="shared" ref="Q102:Q114" si="56">+L102/16</f>
        <v>8.625</v>
      </c>
      <c r="R102" s="50">
        <f t="shared" ref="R102:R114" si="57">+M102/16</f>
        <v>0</v>
      </c>
      <c r="S102" s="47">
        <f t="shared" ref="S102:S114" si="58">+N102/16</f>
        <v>0</v>
      </c>
      <c r="T102" s="163">
        <f t="shared" ref="T102:T114" si="59">+O102/16</f>
        <v>82.402500000000003</v>
      </c>
      <c r="U102" s="92">
        <f t="shared" ref="U102:U114" si="60">IFERROR(+H102/(P102+Q102+R102+S102+T102),0)</f>
        <v>20.740984867210457</v>
      </c>
    </row>
    <row r="103" spans="1:21" x14ac:dyDescent="0.25">
      <c r="A103" s="152" t="s">
        <v>88</v>
      </c>
      <c r="B103" s="47">
        <f>'DAY15'!H103</f>
        <v>0</v>
      </c>
      <c r="C103" s="48">
        <v>0</v>
      </c>
      <c r="D103" s="49">
        <v>0</v>
      </c>
      <c r="E103" s="50">
        <v>0</v>
      </c>
      <c r="F103" s="47">
        <v>0</v>
      </c>
      <c r="G103" s="163">
        <v>0</v>
      </c>
      <c r="H103" s="49">
        <f>+(Table118[[#This Row],[OPENING ]]+Table118[[#This Row],[RECEIPTS]]+Table118[[#This Row],[RETURNS]])-(Table118[[#This Row],[EXCHANGED]]+Table118[[#This Row],[SALES]]+Table118[[#This Row],[ISSUES]])</f>
        <v>0</v>
      </c>
      <c r="I103" s="73"/>
      <c r="J103" s="76">
        <f t="shared" si="54"/>
        <v>0</v>
      </c>
      <c r="K103" s="48">
        <f>+'DAY15'!K103+'DAY16'!C103</f>
        <v>0</v>
      </c>
      <c r="L103" s="49">
        <f>+'DAY15'!L103+'DAY16'!D103</f>
        <v>0</v>
      </c>
      <c r="M103" s="50">
        <f>+'DAY15'!M103+'DAY16'!E103</f>
        <v>0</v>
      </c>
      <c r="N103" s="47">
        <f>+'DAY15'!N103+'DAY16'!F103</f>
        <v>0</v>
      </c>
      <c r="O103" s="163">
        <f>+'DAY15'!O103+'DAY16'!G103</f>
        <v>0</v>
      </c>
      <c r="P103" s="48">
        <f t="shared" si="55"/>
        <v>0</v>
      </c>
      <c r="Q103" s="49">
        <f t="shared" si="56"/>
        <v>0</v>
      </c>
      <c r="R103" s="50">
        <f t="shared" si="57"/>
        <v>0</v>
      </c>
      <c r="S103" s="47">
        <f t="shared" si="58"/>
        <v>0</v>
      </c>
      <c r="T103" s="163">
        <f t="shared" si="59"/>
        <v>0</v>
      </c>
      <c r="U103" s="92">
        <f t="shared" si="60"/>
        <v>0</v>
      </c>
    </row>
    <row r="104" spans="1:21" x14ac:dyDescent="0.25">
      <c r="A104" s="152" t="s">
        <v>95</v>
      </c>
      <c r="B104" s="47">
        <f>'DAY15'!H104</f>
        <v>695.3</v>
      </c>
      <c r="C104" s="48">
        <v>0</v>
      </c>
      <c r="D104" s="49">
        <v>0</v>
      </c>
      <c r="E104" s="50">
        <v>0</v>
      </c>
      <c r="F104" s="47">
        <v>0</v>
      </c>
      <c r="G104" s="163">
        <v>0</v>
      </c>
      <c r="H104" s="49">
        <f>+(Table118[[#This Row],[OPENING ]]+Table118[[#This Row],[RECEIPTS]]+Table118[[#This Row],[RETURNS]])-(Table118[[#This Row],[EXCHANGED]]+Table118[[#This Row],[SALES]]+Table118[[#This Row],[ISSUES]])</f>
        <v>695.3</v>
      </c>
      <c r="I104" s="73"/>
      <c r="J104" s="76">
        <f t="shared" si="54"/>
        <v>-695.3</v>
      </c>
      <c r="K104" s="48">
        <f>+'DAY15'!K104+'DAY16'!C104</f>
        <v>0</v>
      </c>
      <c r="L104" s="49">
        <f>+'DAY15'!L104+'DAY16'!D104</f>
        <v>0</v>
      </c>
      <c r="M104" s="50">
        <f>+'DAY15'!M104+'DAY16'!E104</f>
        <v>0</v>
      </c>
      <c r="N104" s="47">
        <f>+'DAY15'!N104+'DAY16'!F104</f>
        <v>0</v>
      </c>
      <c r="O104" s="163">
        <f>+'DAY15'!O104+'DAY16'!G104</f>
        <v>0</v>
      </c>
      <c r="P104" s="48">
        <f t="shared" si="55"/>
        <v>0</v>
      </c>
      <c r="Q104" s="49">
        <f t="shared" si="56"/>
        <v>0</v>
      </c>
      <c r="R104" s="50">
        <f t="shared" si="57"/>
        <v>0</v>
      </c>
      <c r="S104" s="47">
        <f t="shared" si="58"/>
        <v>0</v>
      </c>
      <c r="T104" s="163">
        <f t="shared" si="59"/>
        <v>0</v>
      </c>
      <c r="U104" s="92">
        <f t="shared" si="60"/>
        <v>0</v>
      </c>
    </row>
    <row r="105" spans="1:21" x14ac:dyDescent="0.25">
      <c r="A105" s="152" t="s">
        <v>132</v>
      </c>
      <c r="B105" s="47">
        <f>'DAY15'!H105</f>
        <v>0</v>
      </c>
      <c r="C105" s="48">
        <v>0</v>
      </c>
      <c r="D105" s="49">
        <v>0</v>
      </c>
      <c r="E105" s="50">
        <v>0</v>
      </c>
      <c r="F105" s="47">
        <v>0</v>
      </c>
      <c r="G105" s="163">
        <v>0</v>
      </c>
      <c r="H105" s="49">
        <f>+(Table118[[#This Row],[OPENING ]]+Table118[[#This Row],[RECEIPTS]]+Table118[[#This Row],[RETURNS]])-(Table118[[#This Row],[EXCHANGED]]+Table118[[#This Row],[SALES]]+Table118[[#This Row],[ISSUES]])</f>
        <v>0</v>
      </c>
      <c r="I105" s="73"/>
      <c r="J105" s="76">
        <f t="shared" si="54"/>
        <v>0</v>
      </c>
      <c r="K105" s="48">
        <f>+'DAY15'!K105+'DAY16'!C105</f>
        <v>0</v>
      </c>
      <c r="L105" s="49">
        <f>+'DAY15'!L105+'DAY16'!D105</f>
        <v>0</v>
      </c>
      <c r="M105" s="50">
        <f>+'DAY15'!M105+'DAY16'!E105</f>
        <v>0</v>
      </c>
      <c r="N105" s="47">
        <f>+'DAY15'!N105+'DAY16'!F105</f>
        <v>0</v>
      </c>
      <c r="O105" s="163">
        <f>+'DAY15'!O105+'DAY16'!G105</f>
        <v>0</v>
      </c>
      <c r="P105" s="48">
        <f t="shared" si="55"/>
        <v>0</v>
      </c>
      <c r="Q105" s="49">
        <f t="shared" si="56"/>
        <v>0</v>
      </c>
      <c r="R105" s="50">
        <f t="shared" si="57"/>
        <v>0</v>
      </c>
      <c r="S105" s="47">
        <f t="shared" si="58"/>
        <v>0</v>
      </c>
      <c r="T105" s="163">
        <f t="shared" si="59"/>
        <v>0</v>
      </c>
      <c r="U105" s="92">
        <f t="shared" si="60"/>
        <v>0</v>
      </c>
    </row>
    <row r="106" spans="1:21" x14ac:dyDescent="0.25">
      <c r="A106" s="152" t="s">
        <v>124</v>
      </c>
      <c r="B106" s="47">
        <f>'DAY15'!H106</f>
        <v>31</v>
      </c>
      <c r="C106" s="48">
        <v>0</v>
      </c>
      <c r="D106" s="49">
        <v>0</v>
      </c>
      <c r="E106" s="50">
        <v>0</v>
      </c>
      <c r="F106" s="47">
        <v>0</v>
      </c>
      <c r="G106" s="163">
        <v>0</v>
      </c>
      <c r="H106" s="49">
        <f>+(Table118[[#This Row],[OPENING ]]+Table118[[#This Row],[RECEIPTS]]+Table118[[#This Row],[RETURNS]])-(Table118[[#This Row],[EXCHANGED]]+Table118[[#This Row],[SALES]]+Table118[[#This Row],[ISSUES]])</f>
        <v>31</v>
      </c>
      <c r="I106" s="73"/>
      <c r="J106" s="76">
        <f t="shared" si="54"/>
        <v>-31</v>
      </c>
      <c r="K106" s="48">
        <f>+'DAY15'!K106+'DAY16'!C106</f>
        <v>0</v>
      </c>
      <c r="L106" s="49">
        <f>+'DAY15'!L106+'DAY16'!D106</f>
        <v>0</v>
      </c>
      <c r="M106" s="50">
        <f>+'DAY15'!M106+'DAY16'!E106</f>
        <v>0</v>
      </c>
      <c r="N106" s="47">
        <f>+'DAY15'!N106+'DAY16'!F106</f>
        <v>0</v>
      </c>
      <c r="O106" s="163">
        <f>+'DAY15'!O106+'DAY16'!G106</f>
        <v>0</v>
      </c>
      <c r="P106" s="48">
        <f t="shared" si="55"/>
        <v>0</v>
      </c>
      <c r="Q106" s="49">
        <f t="shared" si="56"/>
        <v>0</v>
      </c>
      <c r="R106" s="50">
        <f t="shared" si="57"/>
        <v>0</v>
      </c>
      <c r="S106" s="47">
        <f t="shared" si="58"/>
        <v>0</v>
      </c>
      <c r="T106" s="163">
        <f t="shared" si="59"/>
        <v>0</v>
      </c>
      <c r="U106" s="92">
        <f t="shared" si="60"/>
        <v>0</v>
      </c>
    </row>
    <row r="107" spans="1:21" ht="15.75" x14ac:dyDescent="0.3">
      <c r="A107" s="311" t="s">
        <v>89</v>
      </c>
      <c r="B107" s="47">
        <f>'DAY15'!H107</f>
        <v>0</v>
      </c>
      <c r="C107" s="48">
        <v>0</v>
      </c>
      <c r="D107" s="49">
        <v>0</v>
      </c>
      <c r="E107" s="50">
        <v>0</v>
      </c>
      <c r="F107" s="47">
        <v>0</v>
      </c>
      <c r="G107" s="163">
        <v>0</v>
      </c>
      <c r="H107" s="49">
        <f>+(Table118[[#This Row],[OPENING ]]+Table118[[#This Row],[RECEIPTS]]+Table118[[#This Row],[RETURNS]])-(Table118[[#This Row],[EXCHANGED]]+Table118[[#This Row],[SALES]]+Table118[[#This Row],[ISSUES]])</f>
        <v>0</v>
      </c>
      <c r="I107" s="73"/>
      <c r="J107" s="76">
        <f t="shared" si="54"/>
        <v>0</v>
      </c>
      <c r="K107" s="48">
        <f>+'DAY15'!K107+'DAY16'!C107</f>
        <v>0</v>
      </c>
      <c r="L107" s="49">
        <f>+'DAY15'!L107+'DAY16'!D107</f>
        <v>0</v>
      </c>
      <c r="M107" s="50">
        <f>+'DAY15'!M107+'DAY16'!E107</f>
        <v>0</v>
      </c>
      <c r="N107" s="47">
        <f>+'DAY15'!N107+'DAY16'!F107</f>
        <v>0</v>
      </c>
      <c r="O107" s="163">
        <f>+'DAY15'!O107+'DAY16'!G107</f>
        <v>0</v>
      </c>
      <c r="P107" s="48">
        <f t="shared" si="55"/>
        <v>0</v>
      </c>
      <c r="Q107" s="49">
        <f t="shared" si="56"/>
        <v>0</v>
      </c>
      <c r="R107" s="50">
        <f t="shared" si="57"/>
        <v>0</v>
      </c>
      <c r="S107" s="47">
        <f t="shared" si="58"/>
        <v>0</v>
      </c>
      <c r="T107" s="163">
        <f t="shared" si="59"/>
        <v>0</v>
      </c>
      <c r="U107" s="92">
        <f t="shared" si="60"/>
        <v>0</v>
      </c>
    </row>
    <row r="108" spans="1:21" x14ac:dyDescent="0.25">
      <c r="A108" s="193" t="s">
        <v>90</v>
      </c>
      <c r="B108" s="47">
        <f>'DAY15'!H108</f>
        <v>57</v>
      </c>
      <c r="C108" s="48">
        <v>0</v>
      </c>
      <c r="D108" s="49">
        <v>0</v>
      </c>
      <c r="E108" s="50">
        <v>0</v>
      </c>
      <c r="F108" s="47">
        <v>0</v>
      </c>
      <c r="G108" s="163">
        <v>0</v>
      </c>
      <c r="H108" s="49">
        <f>+(Table118[[#This Row],[OPENING ]]+Table118[[#This Row],[RECEIPTS]]+Table118[[#This Row],[RETURNS]])-(Table118[[#This Row],[EXCHANGED]]+Table118[[#This Row],[SALES]]+Table118[[#This Row],[ISSUES]])</f>
        <v>57</v>
      </c>
      <c r="I108" s="73"/>
      <c r="J108" s="76">
        <f t="shared" si="54"/>
        <v>-57</v>
      </c>
      <c r="K108" s="48">
        <f>+'DAY15'!K108+'DAY16'!C108</f>
        <v>0</v>
      </c>
      <c r="L108" s="49">
        <f>+'DAY15'!L108+'DAY16'!D108</f>
        <v>0</v>
      </c>
      <c r="M108" s="50">
        <f>+'DAY15'!M108+'DAY16'!E108</f>
        <v>0</v>
      </c>
      <c r="N108" s="47">
        <f>+'DAY15'!N108+'DAY16'!F108</f>
        <v>0</v>
      </c>
      <c r="O108" s="163">
        <f>+'DAY15'!O108+'DAY16'!G108</f>
        <v>0</v>
      </c>
      <c r="P108" s="48">
        <f t="shared" si="55"/>
        <v>0</v>
      </c>
      <c r="Q108" s="49">
        <f t="shared" si="56"/>
        <v>0</v>
      </c>
      <c r="R108" s="50">
        <f t="shared" si="57"/>
        <v>0</v>
      </c>
      <c r="S108" s="47">
        <f t="shared" si="58"/>
        <v>0</v>
      </c>
      <c r="T108" s="163">
        <f t="shared" si="59"/>
        <v>0</v>
      </c>
      <c r="U108" s="92">
        <f t="shared" si="60"/>
        <v>0</v>
      </c>
    </row>
    <row r="109" spans="1:21" x14ac:dyDescent="0.25">
      <c r="A109" s="193" t="s">
        <v>91</v>
      </c>
      <c r="B109" s="47">
        <f>'DAY15'!H109</f>
        <v>345.3</v>
      </c>
      <c r="C109" s="48">
        <v>0</v>
      </c>
      <c r="D109" s="49">
        <v>0</v>
      </c>
      <c r="E109" s="50">
        <v>0</v>
      </c>
      <c r="F109" s="47">
        <v>0</v>
      </c>
      <c r="G109" s="163">
        <v>0</v>
      </c>
      <c r="H109" s="49">
        <f>+(Table118[[#This Row],[OPENING ]]+Table118[[#This Row],[RECEIPTS]]+Table118[[#This Row],[RETURNS]])-(Table118[[#This Row],[EXCHANGED]]+Table118[[#This Row],[SALES]]+Table118[[#This Row],[ISSUES]])</f>
        <v>345.3</v>
      </c>
      <c r="I109" s="73"/>
      <c r="J109" s="76">
        <f t="shared" si="54"/>
        <v>-345.3</v>
      </c>
      <c r="K109" s="48">
        <f>+'DAY15'!K109+'DAY16'!C109</f>
        <v>0</v>
      </c>
      <c r="L109" s="49">
        <f>+'DAY15'!L109+'DAY16'!D109</f>
        <v>0</v>
      </c>
      <c r="M109" s="50">
        <f>+'DAY15'!M109+'DAY16'!E109</f>
        <v>0</v>
      </c>
      <c r="N109" s="47">
        <f>+'DAY15'!N109+'DAY16'!F109</f>
        <v>0</v>
      </c>
      <c r="O109" s="163">
        <f>+'DAY15'!O109+'DAY16'!G109</f>
        <v>0</v>
      </c>
      <c r="P109" s="48">
        <f t="shared" si="55"/>
        <v>0</v>
      </c>
      <c r="Q109" s="49">
        <f t="shared" si="56"/>
        <v>0</v>
      </c>
      <c r="R109" s="50">
        <f t="shared" si="57"/>
        <v>0</v>
      </c>
      <c r="S109" s="47">
        <f t="shared" si="58"/>
        <v>0</v>
      </c>
      <c r="T109" s="163">
        <f t="shared" si="59"/>
        <v>0</v>
      </c>
      <c r="U109" s="92">
        <f t="shared" si="60"/>
        <v>0</v>
      </c>
    </row>
    <row r="110" spans="1:21" x14ac:dyDescent="0.25">
      <c r="A110" s="193" t="s">
        <v>92</v>
      </c>
      <c r="B110" s="47">
        <f>'DAY15'!H110</f>
        <v>38</v>
      </c>
      <c r="C110" s="48">
        <v>0</v>
      </c>
      <c r="D110" s="49">
        <v>0</v>
      </c>
      <c r="E110" s="50">
        <v>0</v>
      </c>
      <c r="F110" s="47">
        <v>0</v>
      </c>
      <c r="G110" s="163">
        <v>0</v>
      </c>
      <c r="H110" s="49">
        <f>+(Table118[[#This Row],[OPENING ]]+Table118[[#This Row],[RECEIPTS]]+Table118[[#This Row],[RETURNS]])-(Table118[[#This Row],[EXCHANGED]]+Table118[[#This Row],[SALES]]+Table118[[#This Row],[ISSUES]])</f>
        <v>38</v>
      </c>
      <c r="I110" s="73"/>
      <c r="J110" s="76">
        <f t="shared" si="54"/>
        <v>-38</v>
      </c>
      <c r="K110" s="48">
        <f>+'DAY15'!K110+'DAY16'!C110</f>
        <v>0</v>
      </c>
      <c r="L110" s="49">
        <f>+'DAY15'!L110+'DAY16'!D110</f>
        <v>0</v>
      </c>
      <c r="M110" s="50">
        <f>+'DAY15'!M110+'DAY16'!E110</f>
        <v>0</v>
      </c>
      <c r="N110" s="47">
        <f>+'DAY15'!N110+'DAY16'!F110</f>
        <v>0</v>
      </c>
      <c r="O110" s="163">
        <f>+'DAY15'!O110+'DAY16'!G110</f>
        <v>0</v>
      </c>
      <c r="P110" s="48">
        <f t="shared" si="55"/>
        <v>0</v>
      </c>
      <c r="Q110" s="49">
        <f t="shared" si="56"/>
        <v>0</v>
      </c>
      <c r="R110" s="50">
        <f t="shared" si="57"/>
        <v>0</v>
      </c>
      <c r="S110" s="47">
        <f t="shared" si="58"/>
        <v>0</v>
      </c>
      <c r="T110" s="163">
        <f t="shared" si="59"/>
        <v>0</v>
      </c>
      <c r="U110" s="92">
        <f t="shared" si="60"/>
        <v>0</v>
      </c>
    </row>
    <row r="111" spans="1:21" x14ac:dyDescent="0.25">
      <c r="A111" s="193" t="s">
        <v>94</v>
      </c>
      <c r="B111" s="47">
        <f>'DAY15'!H111</f>
        <v>0</v>
      </c>
      <c r="C111" s="48">
        <v>0</v>
      </c>
      <c r="D111" s="49">
        <v>0</v>
      </c>
      <c r="E111" s="50">
        <v>0</v>
      </c>
      <c r="F111" s="47">
        <v>0</v>
      </c>
      <c r="G111" s="163">
        <v>0</v>
      </c>
      <c r="H111" s="49">
        <f>+(Table118[[#This Row],[OPENING ]]+Table118[[#This Row],[RECEIPTS]]+Table118[[#This Row],[RETURNS]])-(Table118[[#This Row],[EXCHANGED]]+Table118[[#This Row],[SALES]]+Table118[[#This Row],[ISSUES]])</f>
        <v>0</v>
      </c>
      <c r="I111" s="73"/>
      <c r="J111" s="76">
        <f t="shared" si="54"/>
        <v>0</v>
      </c>
      <c r="K111" s="48">
        <f>+'DAY15'!K111+'DAY16'!C111</f>
        <v>0</v>
      </c>
      <c r="L111" s="49">
        <f>+'DAY15'!L111+'DAY16'!D111</f>
        <v>0</v>
      </c>
      <c r="M111" s="50">
        <f>+'DAY15'!M111+'DAY16'!E111</f>
        <v>0</v>
      </c>
      <c r="N111" s="47">
        <f>+'DAY15'!N111+'DAY16'!F111</f>
        <v>0</v>
      </c>
      <c r="O111" s="163">
        <f>+'DAY15'!O111+'DAY16'!G111</f>
        <v>0</v>
      </c>
      <c r="P111" s="48">
        <f t="shared" si="55"/>
        <v>0</v>
      </c>
      <c r="Q111" s="49">
        <f t="shared" si="56"/>
        <v>0</v>
      </c>
      <c r="R111" s="50">
        <f t="shared" si="57"/>
        <v>0</v>
      </c>
      <c r="S111" s="47">
        <f t="shared" si="58"/>
        <v>0</v>
      </c>
      <c r="T111" s="163">
        <f t="shared" si="59"/>
        <v>0</v>
      </c>
      <c r="U111" s="92">
        <f t="shared" si="60"/>
        <v>0</v>
      </c>
    </row>
    <row r="112" spans="1:21" x14ac:dyDescent="0.25">
      <c r="A112" s="193" t="s">
        <v>93</v>
      </c>
      <c r="B112" s="47">
        <f>'DAY15'!H112</f>
        <v>0</v>
      </c>
      <c r="C112" s="48">
        <v>0</v>
      </c>
      <c r="D112" s="49">
        <v>0</v>
      </c>
      <c r="E112" s="50">
        <v>0</v>
      </c>
      <c r="F112" s="47">
        <v>0</v>
      </c>
      <c r="G112" s="163">
        <v>0</v>
      </c>
      <c r="H112" s="49">
        <f>+(Table118[[#This Row],[OPENING ]]+Table118[[#This Row],[RECEIPTS]]+Table118[[#This Row],[RETURNS]])-(Table118[[#This Row],[EXCHANGED]]+Table118[[#This Row],[SALES]]+Table118[[#This Row],[ISSUES]])</f>
        <v>0</v>
      </c>
      <c r="I112" s="73"/>
      <c r="J112" s="76">
        <f t="shared" si="54"/>
        <v>0</v>
      </c>
      <c r="K112" s="48">
        <f>+'DAY15'!K112+'DAY16'!C112</f>
        <v>0</v>
      </c>
      <c r="L112" s="49">
        <f>+'DAY15'!L112+'DAY16'!D112</f>
        <v>0</v>
      </c>
      <c r="M112" s="50">
        <f>+'DAY15'!M112+'DAY16'!E112</f>
        <v>0</v>
      </c>
      <c r="N112" s="47">
        <f>+'DAY15'!N112+'DAY16'!F112</f>
        <v>0</v>
      </c>
      <c r="O112" s="163">
        <f>+'DAY15'!O112+'DAY16'!G112</f>
        <v>0</v>
      </c>
      <c r="P112" s="48">
        <f t="shared" si="55"/>
        <v>0</v>
      </c>
      <c r="Q112" s="49">
        <f t="shared" si="56"/>
        <v>0</v>
      </c>
      <c r="R112" s="50">
        <f t="shared" si="57"/>
        <v>0</v>
      </c>
      <c r="S112" s="47">
        <f t="shared" si="58"/>
        <v>0</v>
      </c>
      <c r="T112" s="163">
        <f t="shared" si="59"/>
        <v>0</v>
      </c>
      <c r="U112" s="92">
        <f t="shared" si="60"/>
        <v>0</v>
      </c>
    </row>
    <row r="113" spans="1:21" x14ac:dyDescent="0.25">
      <c r="A113" s="193" t="s">
        <v>114</v>
      </c>
      <c r="B113" s="47">
        <f>'DAY15'!H113</f>
        <v>0</v>
      </c>
      <c r="C113" s="48">
        <v>0</v>
      </c>
      <c r="D113" s="49">
        <v>0</v>
      </c>
      <c r="E113" s="50">
        <v>0</v>
      </c>
      <c r="F113" s="47">
        <v>0</v>
      </c>
      <c r="G113" s="163">
        <v>0</v>
      </c>
      <c r="H113" s="49">
        <f>+(Table118[[#This Row],[OPENING ]]+Table118[[#This Row],[RECEIPTS]]+Table118[[#This Row],[RETURNS]])-(Table118[[#This Row],[EXCHANGED]]+Table118[[#This Row],[SALES]]+Table118[[#This Row],[ISSUES]])</f>
        <v>0</v>
      </c>
      <c r="I113" s="73"/>
      <c r="J113" s="76">
        <f t="shared" si="54"/>
        <v>0</v>
      </c>
      <c r="K113" s="48">
        <f>+'DAY15'!K113+'DAY16'!C113</f>
        <v>0</v>
      </c>
      <c r="L113" s="49">
        <f>+'DAY15'!L113+'DAY16'!D113</f>
        <v>0</v>
      </c>
      <c r="M113" s="50">
        <f>+'DAY15'!M113+'DAY16'!E113</f>
        <v>0</v>
      </c>
      <c r="N113" s="47">
        <f>+'DAY15'!N113+'DAY16'!F113</f>
        <v>0</v>
      </c>
      <c r="O113" s="163">
        <f>+'DAY15'!O113+'DAY16'!G113</f>
        <v>0</v>
      </c>
      <c r="P113" s="48">
        <f t="shared" si="55"/>
        <v>0</v>
      </c>
      <c r="Q113" s="49">
        <f t="shared" si="56"/>
        <v>0</v>
      </c>
      <c r="R113" s="50">
        <f t="shared" si="57"/>
        <v>0</v>
      </c>
      <c r="S113" s="47">
        <f t="shared" si="58"/>
        <v>0</v>
      </c>
      <c r="T113" s="163">
        <f t="shared" si="59"/>
        <v>0</v>
      </c>
      <c r="U113" s="92">
        <f t="shared" si="60"/>
        <v>0</v>
      </c>
    </row>
    <row r="114" spans="1:21" ht="15.75" thickBot="1" x14ac:dyDescent="0.3">
      <c r="A114" s="193" t="s">
        <v>107</v>
      </c>
      <c r="B114" s="47">
        <f>'DAY15'!H114</f>
        <v>0</v>
      </c>
      <c r="C114" s="48">
        <v>0</v>
      </c>
      <c r="D114" s="49">
        <v>0</v>
      </c>
      <c r="E114" s="50">
        <v>0</v>
      </c>
      <c r="F114" s="47">
        <v>0</v>
      </c>
      <c r="G114" s="163">
        <v>0</v>
      </c>
      <c r="H114" s="49">
        <f>+(Table118[[#This Row],[OPENING ]]+Table118[[#This Row],[RECEIPTS]]+Table118[[#This Row],[RETURNS]])-(Table118[[#This Row],[EXCHANGED]]+Table118[[#This Row],[SALES]]+Table118[[#This Row],[ISSUES]])</f>
        <v>0</v>
      </c>
      <c r="I114" s="73"/>
      <c r="J114" s="76">
        <f t="shared" si="54"/>
        <v>0</v>
      </c>
      <c r="K114" s="48">
        <f>+'DAY15'!K114+'DAY16'!C114</f>
        <v>0</v>
      </c>
      <c r="L114" s="49">
        <f>+'DAY15'!L114+'DAY16'!D114</f>
        <v>0</v>
      </c>
      <c r="M114" s="50">
        <f>+'DAY15'!M114+'DAY16'!E114</f>
        <v>0</v>
      </c>
      <c r="N114" s="47">
        <f>+'DAY15'!N114+'DAY16'!F114</f>
        <v>0</v>
      </c>
      <c r="O114" s="163">
        <f>+'DAY15'!O114+'DAY16'!G114</f>
        <v>0</v>
      </c>
      <c r="P114" s="48">
        <f t="shared" si="55"/>
        <v>0</v>
      </c>
      <c r="Q114" s="49">
        <f t="shared" si="56"/>
        <v>0</v>
      </c>
      <c r="R114" s="50">
        <f t="shared" si="57"/>
        <v>0</v>
      </c>
      <c r="S114" s="47">
        <f t="shared" si="58"/>
        <v>0</v>
      </c>
      <c r="T114" s="163">
        <f t="shared" si="59"/>
        <v>0</v>
      </c>
      <c r="U114" s="92">
        <f t="shared" si="60"/>
        <v>0</v>
      </c>
    </row>
    <row r="115" spans="1:21" ht="17.25" thickBot="1" x14ac:dyDescent="0.35">
      <c r="A115" s="85" t="s">
        <v>55</v>
      </c>
      <c r="B115" s="86">
        <f>SUM(B76:B114)</f>
        <v>7710.0300000000007</v>
      </c>
      <c r="C115" s="87">
        <f t="shared" ref="C115:U115" si="61">SUM(C76:C114)</f>
        <v>0</v>
      </c>
      <c r="D115" s="88">
        <f t="shared" si="61"/>
        <v>0</v>
      </c>
      <c r="E115" s="89">
        <f t="shared" si="61"/>
        <v>0</v>
      </c>
      <c r="F115" s="86">
        <f t="shared" si="61"/>
        <v>0</v>
      </c>
      <c r="G115" s="164">
        <f t="shared" si="61"/>
        <v>0</v>
      </c>
      <c r="H115" s="88">
        <f t="shared" si="61"/>
        <v>7710.0300000000007</v>
      </c>
      <c r="I115" s="87">
        <f t="shared" si="61"/>
        <v>0</v>
      </c>
      <c r="J115" s="90">
        <f t="shared" si="61"/>
        <v>-7710.0300000000007</v>
      </c>
      <c r="K115" s="87">
        <f t="shared" si="61"/>
        <v>0</v>
      </c>
      <c r="L115" s="88">
        <f t="shared" si="61"/>
        <v>276</v>
      </c>
      <c r="M115" s="89">
        <f t="shared" si="61"/>
        <v>0</v>
      </c>
      <c r="N115" s="86">
        <f t="shared" si="61"/>
        <v>0</v>
      </c>
      <c r="O115" s="164">
        <f t="shared" si="61"/>
        <v>2169.88</v>
      </c>
      <c r="P115" s="87">
        <f t="shared" si="61"/>
        <v>0</v>
      </c>
      <c r="Q115" s="88">
        <f t="shared" si="61"/>
        <v>17.25</v>
      </c>
      <c r="R115" s="89">
        <f t="shared" si="61"/>
        <v>0</v>
      </c>
      <c r="S115" s="86">
        <f t="shared" si="61"/>
        <v>0</v>
      </c>
      <c r="T115" s="164">
        <f t="shared" si="61"/>
        <v>135.61750000000001</v>
      </c>
      <c r="U115" s="89">
        <f t="shared" si="61"/>
        <v>20.740984867210457</v>
      </c>
    </row>
    <row r="116" spans="1:21" x14ac:dyDescent="0.25">
      <c r="A116" s="78"/>
      <c r="B116" s="79"/>
      <c r="C116" s="80"/>
      <c r="D116" s="81"/>
      <c r="E116" s="82"/>
      <c r="F116" s="79"/>
      <c r="G116" s="165"/>
      <c r="H116" s="81"/>
      <c r="I116" s="80"/>
      <c r="J116" s="83"/>
      <c r="K116" s="80"/>
      <c r="L116" s="81"/>
      <c r="M116" s="82"/>
      <c r="N116" s="79"/>
      <c r="O116" s="165"/>
      <c r="P116" s="80"/>
      <c r="Q116" s="81"/>
      <c r="R116" s="82"/>
      <c r="S116" s="79"/>
      <c r="T116" s="165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163"/>
      <c r="H117" s="49"/>
      <c r="I117" s="48"/>
      <c r="J117" s="51"/>
      <c r="K117" s="48"/>
      <c r="L117" s="49"/>
      <c r="M117" s="50"/>
      <c r="N117" s="47"/>
      <c r="O117" s="163"/>
      <c r="P117" s="48"/>
      <c r="Q117" s="49"/>
      <c r="R117" s="50"/>
      <c r="S117" s="47"/>
      <c r="T117" s="163"/>
      <c r="U117" s="54"/>
    </row>
    <row r="118" spans="1:21" ht="15.75" x14ac:dyDescent="0.3">
      <c r="A118" s="309" t="s">
        <v>97</v>
      </c>
      <c r="B118" s="47">
        <f>'DAY15'!H118</f>
        <v>0</v>
      </c>
      <c r="C118" s="48">
        <v>0</v>
      </c>
      <c r="D118" s="49">
        <v>0</v>
      </c>
      <c r="E118" s="50">
        <v>0</v>
      </c>
      <c r="F118" s="47">
        <v>0</v>
      </c>
      <c r="G118" s="163">
        <v>0</v>
      </c>
      <c r="H118" s="49">
        <f>+(Table118[[#This Row],[OPENING ]]+Table118[[#This Row],[RECEIPTS]]+Table118[[#This Row],[RETURNS]])-(Table118[[#This Row],[EXCHANGED]]+Table118[[#This Row],[SALES]]+Table118[[#This Row],[ISSUES]])</f>
        <v>0</v>
      </c>
      <c r="I118" s="48">
        <v>0</v>
      </c>
      <c r="J118" s="51">
        <f t="shared" si="0"/>
        <v>0</v>
      </c>
      <c r="K118" s="48">
        <f>+'DAY15'!K118+'DAY16'!C118</f>
        <v>0</v>
      </c>
      <c r="L118" s="49">
        <f>+'DAY15'!L118+'DAY16'!D118</f>
        <v>19.5</v>
      </c>
      <c r="M118" s="50">
        <f>+'DAY15'!M118+'DAY16'!E118</f>
        <v>0</v>
      </c>
      <c r="N118" s="47">
        <f>+'DAY15'!N118+'DAY16'!F118</f>
        <v>0</v>
      </c>
      <c r="O118" s="163">
        <f>+'DAY15'!O118+'DAY16'!G118</f>
        <v>0</v>
      </c>
      <c r="P118" s="48">
        <f>+K118/16</f>
        <v>0</v>
      </c>
      <c r="Q118" s="49">
        <f>+L118/16</f>
        <v>1.21875</v>
      </c>
      <c r="R118" s="50">
        <f>+M118/16</f>
        <v>0</v>
      </c>
      <c r="S118" s="47">
        <f>+N118/16</f>
        <v>0</v>
      </c>
      <c r="T118" s="163">
        <f>+O118/16</f>
        <v>0</v>
      </c>
      <c r="U118" s="54">
        <f t="shared" si="1"/>
        <v>0</v>
      </c>
    </row>
    <row r="119" spans="1:21" x14ac:dyDescent="0.25">
      <c r="A119" s="53"/>
      <c r="B119" s="47">
        <f>'DAY15'!H119</f>
        <v>19.5</v>
      </c>
      <c r="C119" s="48">
        <v>0</v>
      </c>
      <c r="D119" s="49">
        <v>0</v>
      </c>
      <c r="E119" s="50">
        <v>0</v>
      </c>
      <c r="F119" s="47">
        <v>0</v>
      </c>
      <c r="G119" s="163">
        <v>0</v>
      </c>
      <c r="H119" s="49">
        <f>+(Table118[[#This Row],[OPENING ]]+Table118[[#This Row],[RECEIPTS]]+Table118[[#This Row],[RETURNS]])-(Table118[[#This Row],[EXCHANGED]]+Table118[[#This Row],[SALES]]+Table118[[#This Row],[ISSUES]])</f>
        <v>19.5</v>
      </c>
      <c r="I119" s="48">
        <v>0</v>
      </c>
      <c r="J119" s="51">
        <f t="shared" si="0"/>
        <v>-19.5</v>
      </c>
      <c r="K119" s="48">
        <f>+'DAY15'!K119+'DAY16'!C119</f>
        <v>0</v>
      </c>
      <c r="L119" s="49">
        <f>+'DAY15'!L119+'DAY16'!D119</f>
        <v>0</v>
      </c>
      <c r="M119" s="50">
        <f>+'DAY15'!M119+'DAY16'!E119</f>
        <v>0</v>
      </c>
      <c r="N119" s="47">
        <f>+'DAY15'!N119+'DAY16'!F119</f>
        <v>0</v>
      </c>
      <c r="O119" s="163">
        <f>+'DAY15'!O119+'DAY16'!G119</f>
        <v>0</v>
      </c>
      <c r="P119" s="48">
        <f t="shared" ref="P119:P134" si="62">+K119/16</f>
        <v>0</v>
      </c>
      <c r="Q119" s="49">
        <f t="shared" ref="Q119:Q134" si="63">+L119/16</f>
        <v>0</v>
      </c>
      <c r="R119" s="50">
        <f t="shared" ref="R119:R134" si="64">+M119/16</f>
        <v>0</v>
      </c>
      <c r="S119" s="47">
        <f t="shared" ref="S119:S134" si="65">+N119/16</f>
        <v>0</v>
      </c>
      <c r="T119" s="163">
        <f t="shared" ref="T119:T134" si="66">+O119/16</f>
        <v>0</v>
      </c>
      <c r="U119" s="54">
        <f t="shared" si="1"/>
        <v>0</v>
      </c>
    </row>
    <row r="120" spans="1:21" x14ac:dyDescent="0.25">
      <c r="A120" s="310" t="s">
        <v>130</v>
      </c>
      <c r="B120" s="47">
        <f>'DAY15'!H120</f>
        <v>5</v>
      </c>
      <c r="C120" s="48">
        <v>0</v>
      </c>
      <c r="D120" s="49">
        <v>0</v>
      </c>
      <c r="E120" s="50">
        <v>0</v>
      </c>
      <c r="F120" s="47">
        <v>0</v>
      </c>
      <c r="G120" s="163">
        <v>0</v>
      </c>
      <c r="H120" s="49">
        <f>+(Table118[[#This Row],[OPENING ]]+Table118[[#This Row],[RECEIPTS]]+Table118[[#This Row],[RETURNS]])-(Table118[[#This Row],[EXCHANGED]]+Table118[[#This Row],[SALES]]+Table118[[#This Row],[ISSUES]])</f>
        <v>5</v>
      </c>
      <c r="I120" s="48">
        <v>0</v>
      </c>
      <c r="J120" s="51">
        <f t="shared" si="0"/>
        <v>-5</v>
      </c>
      <c r="K120" s="48">
        <f>+'DAY15'!K120+'DAY16'!C120</f>
        <v>0</v>
      </c>
      <c r="L120" s="49">
        <f>+'DAY15'!L120+'DAY16'!D120</f>
        <v>0</v>
      </c>
      <c r="M120" s="50">
        <f>+'DAY15'!M120+'DAY16'!E120</f>
        <v>0</v>
      </c>
      <c r="N120" s="47">
        <f>+'DAY15'!N120+'DAY16'!F120</f>
        <v>0</v>
      </c>
      <c r="O120" s="163">
        <f>+'DAY15'!O120+'DAY16'!G120</f>
        <v>0</v>
      </c>
      <c r="P120" s="48">
        <f t="shared" si="62"/>
        <v>0</v>
      </c>
      <c r="Q120" s="49">
        <f t="shared" si="63"/>
        <v>0</v>
      </c>
      <c r="R120" s="50">
        <f t="shared" si="64"/>
        <v>0</v>
      </c>
      <c r="S120" s="47">
        <f t="shared" si="65"/>
        <v>0</v>
      </c>
      <c r="T120" s="163">
        <f t="shared" si="66"/>
        <v>0</v>
      </c>
      <c r="U120" s="54">
        <f t="shared" si="1"/>
        <v>0</v>
      </c>
    </row>
    <row r="121" spans="1:21" x14ac:dyDescent="0.25">
      <c r="A121" s="310" t="s">
        <v>67</v>
      </c>
      <c r="B121" s="47">
        <f>'DAY15'!H121</f>
        <v>0</v>
      </c>
      <c r="C121" s="48">
        <v>0</v>
      </c>
      <c r="D121" s="49">
        <v>0</v>
      </c>
      <c r="E121" s="50">
        <v>0</v>
      </c>
      <c r="F121" s="47">
        <v>0</v>
      </c>
      <c r="G121" s="163">
        <v>0</v>
      </c>
      <c r="H121" s="49">
        <f>+(Table118[[#This Row],[OPENING ]]+Table118[[#This Row],[RECEIPTS]]+Table118[[#This Row],[RETURNS]])-(Table118[[#This Row],[EXCHANGED]]+Table118[[#This Row],[SALES]]+Table118[[#This Row],[ISSUES]])</f>
        <v>0</v>
      </c>
      <c r="I121" s="48"/>
      <c r="J121" s="51">
        <f t="shared" si="0"/>
        <v>0</v>
      </c>
      <c r="K121" s="48">
        <f>+'DAY15'!K121+'DAY16'!C121</f>
        <v>0</v>
      </c>
      <c r="L121" s="49">
        <f>+'DAY15'!L121+'DAY16'!D121</f>
        <v>0</v>
      </c>
      <c r="M121" s="50">
        <f>+'DAY15'!M121+'DAY16'!E121</f>
        <v>0</v>
      </c>
      <c r="N121" s="47">
        <f>+'DAY15'!N121+'DAY16'!F121</f>
        <v>0</v>
      </c>
      <c r="O121" s="163">
        <f>+'DAY15'!O121+'DAY16'!G121</f>
        <v>0</v>
      </c>
      <c r="P121" s="48">
        <f t="shared" si="62"/>
        <v>0</v>
      </c>
      <c r="Q121" s="49">
        <f t="shared" si="63"/>
        <v>0</v>
      </c>
      <c r="R121" s="50">
        <f t="shared" si="64"/>
        <v>0</v>
      </c>
      <c r="S121" s="47">
        <f t="shared" si="65"/>
        <v>0</v>
      </c>
      <c r="T121" s="163">
        <f t="shared" si="66"/>
        <v>0</v>
      </c>
      <c r="U121" s="54">
        <f t="shared" si="1"/>
        <v>0</v>
      </c>
    </row>
    <row r="122" spans="1:21" x14ac:dyDescent="0.25">
      <c r="A122" s="310" t="s">
        <v>66</v>
      </c>
      <c r="B122" s="47">
        <f>'DAY15'!H122</f>
        <v>4</v>
      </c>
      <c r="C122" s="48">
        <v>0</v>
      </c>
      <c r="D122" s="49">
        <v>0</v>
      </c>
      <c r="E122" s="50">
        <v>0</v>
      </c>
      <c r="F122" s="47">
        <v>0</v>
      </c>
      <c r="G122" s="163">
        <v>0</v>
      </c>
      <c r="H122" s="49">
        <f>+(Table118[[#This Row],[OPENING ]]+Table118[[#This Row],[RECEIPTS]]+Table118[[#This Row],[RETURNS]])-(Table118[[#This Row],[EXCHANGED]]+Table118[[#This Row],[SALES]]+Table118[[#This Row],[ISSUES]])</f>
        <v>4</v>
      </c>
      <c r="I122" s="48"/>
      <c r="J122" s="51">
        <f t="shared" si="0"/>
        <v>-4</v>
      </c>
      <c r="K122" s="48">
        <f>+'DAY15'!K122+'DAY16'!C122</f>
        <v>0</v>
      </c>
      <c r="L122" s="49">
        <f>+'DAY15'!L122+'DAY16'!D122</f>
        <v>0</v>
      </c>
      <c r="M122" s="50">
        <f>+'DAY15'!M122+'DAY16'!E122</f>
        <v>0</v>
      </c>
      <c r="N122" s="47">
        <f>+'DAY15'!N122+'DAY16'!F122</f>
        <v>0</v>
      </c>
      <c r="O122" s="163">
        <f>+'DAY15'!O122+'DAY16'!G122</f>
        <v>0</v>
      </c>
      <c r="P122" s="48">
        <f t="shared" si="62"/>
        <v>0</v>
      </c>
      <c r="Q122" s="49">
        <f t="shared" si="63"/>
        <v>0</v>
      </c>
      <c r="R122" s="50">
        <f t="shared" si="64"/>
        <v>0</v>
      </c>
      <c r="S122" s="47">
        <f t="shared" si="65"/>
        <v>0</v>
      </c>
      <c r="T122" s="163">
        <f t="shared" si="66"/>
        <v>0</v>
      </c>
      <c r="U122" s="54">
        <f t="shared" si="1"/>
        <v>0</v>
      </c>
    </row>
    <row r="123" spans="1:21" x14ac:dyDescent="0.25">
      <c r="A123" s="310" t="s">
        <v>68</v>
      </c>
      <c r="B123" s="47">
        <f>'DAY15'!H123</f>
        <v>106</v>
      </c>
      <c r="C123" s="48">
        <v>0</v>
      </c>
      <c r="D123" s="49">
        <v>0</v>
      </c>
      <c r="E123" s="50">
        <v>0</v>
      </c>
      <c r="F123" s="47">
        <v>0</v>
      </c>
      <c r="G123" s="163">
        <v>0</v>
      </c>
      <c r="H123" s="49">
        <f>+(Table118[[#This Row],[OPENING ]]+Table118[[#This Row],[RECEIPTS]]+Table118[[#This Row],[RETURNS]])-(Table118[[#This Row],[EXCHANGED]]+Table118[[#This Row],[SALES]]+Table118[[#This Row],[ISSUES]])</f>
        <v>106</v>
      </c>
      <c r="I123" s="48"/>
      <c r="J123" s="51">
        <f t="shared" si="0"/>
        <v>-106</v>
      </c>
      <c r="K123" s="48">
        <f>+'DAY15'!K123+'DAY16'!C123</f>
        <v>0</v>
      </c>
      <c r="L123" s="49">
        <f>+'DAY15'!L123+'DAY16'!D123</f>
        <v>0</v>
      </c>
      <c r="M123" s="50">
        <f>+'DAY15'!M123+'DAY16'!E123</f>
        <v>0</v>
      </c>
      <c r="N123" s="47">
        <f>+'DAY15'!N123+'DAY16'!F123</f>
        <v>0</v>
      </c>
      <c r="O123" s="163">
        <f>+'DAY15'!O123+'DAY16'!G123</f>
        <v>0</v>
      </c>
      <c r="P123" s="48">
        <f t="shared" si="62"/>
        <v>0</v>
      </c>
      <c r="Q123" s="49">
        <f t="shared" si="63"/>
        <v>0</v>
      </c>
      <c r="R123" s="50">
        <f t="shared" si="64"/>
        <v>0</v>
      </c>
      <c r="S123" s="47">
        <f t="shared" si="65"/>
        <v>0</v>
      </c>
      <c r="T123" s="163">
        <f t="shared" si="66"/>
        <v>0</v>
      </c>
      <c r="U123" s="54">
        <f t="shared" si="1"/>
        <v>0</v>
      </c>
    </row>
    <row r="124" spans="1:21" x14ac:dyDescent="0.25">
      <c r="A124" s="310" t="s">
        <v>69</v>
      </c>
      <c r="B124" s="47">
        <f>'DAY15'!H124</f>
        <v>5</v>
      </c>
      <c r="C124" s="48">
        <v>0</v>
      </c>
      <c r="D124" s="49">
        <v>0</v>
      </c>
      <c r="E124" s="50">
        <v>0</v>
      </c>
      <c r="F124" s="47">
        <v>0</v>
      </c>
      <c r="G124" s="163">
        <v>0</v>
      </c>
      <c r="H124" s="49">
        <f>+(Table118[[#This Row],[OPENING ]]+Table118[[#This Row],[RECEIPTS]]+Table118[[#This Row],[RETURNS]])-(Table118[[#This Row],[EXCHANGED]]+Table118[[#This Row],[SALES]]+Table118[[#This Row],[ISSUES]])</f>
        <v>5</v>
      </c>
      <c r="I124" s="48"/>
      <c r="J124" s="51">
        <f t="shared" si="0"/>
        <v>-5</v>
      </c>
      <c r="K124" s="48">
        <f>+'DAY15'!K124+'DAY16'!C124</f>
        <v>0</v>
      </c>
      <c r="L124" s="49">
        <f>+'DAY15'!L124+'DAY16'!D124</f>
        <v>0</v>
      </c>
      <c r="M124" s="50">
        <f>+'DAY15'!M124+'DAY16'!E124</f>
        <v>0</v>
      </c>
      <c r="N124" s="47">
        <f>+'DAY15'!N124+'DAY16'!F124</f>
        <v>0</v>
      </c>
      <c r="O124" s="163">
        <f>+'DAY15'!O124+'DAY16'!G124</f>
        <v>0</v>
      </c>
      <c r="P124" s="48">
        <f t="shared" si="62"/>
        <v>0</v>
      </c>
      <c r="Q124" s="49">
        <f t="shared" si="63"/>
        <v>0</v>
      </c>
      <c r="R124" s="50">
        <f t="shared" si="64"/>
        <v>0</v>
      </c>
      <c r="S124" s="47">
        <f t="shared" si="65"/>
        <v>0</v>
      </c>
      <c r="T124" s="163">
        <f t="shared" si="66"/>
        <v>0</v>
      </c>
      <c r="U124" s="54">
        <f t="shared" ref="U124:U134" si="67">IFERROR(+H124/(P124+Q124+R124+S124+T124),0)</f>
        <v>0</v>
      </c>
    </row>
    <row r="125" spans="1:21" x14ac:dyDescent="0.25">
      <c r="A125" s="310" t="s">
        <v>70</v>
      </c>
      <c r="B125" s="47">
        <f>'DAY15'!H125</f>
        <v>0</v>
      </c>
      <c r="C125" s="48">
        <v>0</v>
      </c>
      <c r="D125" s="49">
        <v>0</v>
      </c>
      <c r="E125" s="50">
        <v>0</v>
      </c>
      <c r="F125" s="47">
        <v>0</v>
      </c>
      <c r="G125" s="163">
        <v>0</v>
      </c>
      <c r="H125" s="49">
        <f>+(Table118[[#This Row],[OPENING ]]+Table118[[#This Row],[RECEIPTS]]+Table118[[#This Row],[RETURNS]])-(Table118[[#This Row],[EXCHANGED]]+Table118[[#This Row],[SALES]]+Table118[[#This Row],[ISSUES]])</f>
        <v>0</v>
      </c>
      <c r="I125" s="48"/>
      <c r="J125" s="51">
        <f t="shared" si="0"/>
        <v>0</v>
      </c>
      <c r="K125" s="48">
        <f>+'DAY15'!K125+'DAY16'!C125</f>
        <v>0</v>
      </c>
      <c r="L125" s="49">
        <f>+'DAY15'!L125+'DAY16'!D125</f>
        <v>0</v>
      </c>
      <c r="M125" s="50">
        <f>+'DAY15'!M125+'DAY16'!E125</f>
        <v>0</v>
      </c>
      <c r="N125" s="47">
        <f>+'DAY15'!N125+'DAY16'!F125</f>
        <v>0</v>
      </c>
      <c r="O125" s="163">
        <f>+'DAY15'!O125+'DAY16'!G125</f>
        <v>0</v>
      </c>
      <c r="P125" s="48">
        <f t="shared" si="62"/>
        <v>0</v>
      </c>
      <c r="Q125" s="49">
        <f t="shared" si="63"/>
        <v>0</v>
      </c>
      <c r="R125" s="50">
        <f t="shared" si="64"/>
        <v>0</v>
      </c>
      <c r="S125" s="47">
        <f t="shared" si="65"/>
        <v>0</v>
      </c>
      <c r="T125" s="163">
        <f t="shared" si="66"/>
        <v>0</v>
      </c>
      <c r="U125" s="54">
        <f t="shared" si="67"/>
        <v>0</v>
      </c>
    </row>
    <row r="126" spans="1:21" x14ac:dyDescent="0.25">
      <c r="A126" s="310" t="s">
        <v>33</v>
      </c>
      <c r="B126" s="47">
        <f>'DAY15'!H126</f>
        <v>0</v>
      </c>
      <c r="C126" s="48">
        <v>0</v>
      </c>
      <c r="D126" s="49">
        <v>0</v>
      </c>
      <c r="E126" s="50">
        <v>0</v>
      </c>
      <c r="F126" s="47">
        <v>0</v>
      </c>
      <c r="G126" s="163">
        <v>0</v>
      </c>
      <c r="H126" s="49">
        <f>+(Table118[[#This Row],[OPENING ]]+Table118[[#This Row],[RECEIPTS]]+Table118[[#This Row],[RETURNS]])-(Table118[[#This Row],[EXCHANGED]]+Table118[[#This Row],[SALES]]+Table118[[#This Row],[ISSUES]])</f>
        <v>0</v>
      </c>
      <c r="I126" s="48"/>
      <c r="J126" s="51">
        <f t="shared" si="0"/>
        <v>0</v>
      </c>
      <c r="K126" s="48">
        <f>+'DAY15'!K126+'DAY16'!C126</f>
        <v>0</v>
      </c>
      <c r="L126" s="49">
        <f>+'DAY15'!L126+'DAY16'!D126</f>
        <v>0</v>
      </c>
      <c r="M126" s="50">
        <f>+'DAY15'!M126+'DAY16'!E126</f>
        <v>0</v>
      </c>
      <c r="N126" s="47">
        <f>+'DAY15'!N126+'DAY16'!F126</f>
        <v>0</v>
      </c>
      <c r="O126" s="163">
        <f>+'DAY15'!O126+'DAY16'!G126</f>
        <v>0</v>
      </c>
      <c r="P126" s="48">
        <f t="shared" si="62"/>
        <v>0</v>
      </c>
      <c r="Q126" s="49">
        <f t="shared" si="63"/>
        <v>0</v>
      </c>
      <c r="R126" s="50">
        <f t="shared" si="64"/>
        <v>0</v>
      </c>
      <c r="S126" s="47">
        <f t="shared" si="65"/>
        <v>0</v>
      </c>
      <c r="T126" s="163">
        <f t="shared" si="66"/>
        <v>0</v>
      </c>
      <c r="U126" s="54">
        <f t="shared" si="67"/>
        <v>0</v>
      </c>
    </row>
    <row r="127" spans="1:21" x14ac:dyDescent="0.25">
      <c r="A127" s="310" t="s">
        <v>96</v>
      </c>
      <c r="B127" s="47">
        <f>'DAY15'!H127</f>
        <v>14.1</v>
      </c>
      <c r="C127" s="48">
        <v>0</v>
      </c>
      <c r="D127" s="49">
        <v>0</v>
      </c>
      <c r="E127" s="50">
        <v>0</v>
      </c>
      <c r="F127" s="47">
        <v>0</v>
      </c>
      <c r="G127" s="163">
        <v>0</v>
      </c>
      <c r="H127" s="49">
        <f>+(Table118[[#This Row],[OPENING ]]+Table118[[#This Row],[RECEIPTS]]+Table118[[#This Row],[RETURNS]])-(Table118[[#This Row],[EXCHANGED]]+Table118[[#This Row],[SALES]]+Table118[[#This Row],[ISSUES]])</f>
        <v>14.1</v>
      </c>
      <c r="I127" s="48"/>
      <c r="J127" s="51">
        <f t="shared" si="0"/>
        <v>-14.1</v>
      </c>
      <c r="K127" s="48">
        <f>+'DAY15'!K127+'DAY16'!C127</f>
        <v>0</v>
      </c>
      <c r="L127" s="49">
        <f>+'DAY15'!L127+'DAY16'!D127</f>
        <v>0</v>
      </c>
      <c r="M127" s="50">
        <f>+'DAY15'!M127+'DAY16'!E127</f>
        <v>0</v>
      </c>
      <c r="N127" s="47">
        <f>+'DAY15'!N127+'DAY16'!F127</f>
        <v>0</v>
      </c>
      <c r="O127" s="163">
        <f>+'DAY15'!O127+'DAY16'!G127</f>
        <v>0</v>
      </c>
      <c r="P127" s="48">
        <f t="shared" si="62"/>
        <v>0</v>
      </c>
      <c r="Q127" s="49">
        <f t="shared" si="63"/>
        <v>0</v>
      </c>
      <c r="R127" s="50">
        <f t="shared" si="64"/>
        <v>0</v>
      </c>
      <c r="S127" s="47">
        <f t="shared" si="65"/>
        <v>0</v>
      </c>
      <c r="T127" s="163">
        <f t="shared" si="66"/>
        <v>0</v>
      </c>
      <c r="U127" s="54">
        <f t="shared" si="67"/>
        <v>0</v>
      </c>
    </row>
    <row r="128" spans="1:21" x14ac:dyDescent="0.25">
      <c r="A128" s="310" t="s">
        <v>118</v>
      </c>
      <c r="B128" s="47">
        <f>'DAY15'!H128</f>
        <v>20</v>
      </c>
      <c r="C128" s="48">
        <v>0</v>
      </c>
      <c r="D128" s="49">
        <v>0</v>
      </c>
      <c r="E128" s="50">
        <v>0</v>
      </c>
      <c r="F128" s="47">
        <v>0</v>
      </c>
      <c r="G128" s="163">
        <v>0</v>
      </c>
      <c r="H128" s="49">
        <f>+(Table118[[#This Row],[OPENING ]]+Table118[[#This Row],[RECEIPTS]]+Table118[[#This Row],[RETURNS]])-(Table118[[#This Row],[EXCHANGED]]+Table118[[#This Row],[SALES]]+Table118[[#This Row],[ISSUES]])</f>
        <v>20</v>
      </c>
      <c r="I128" s="48"/>
      <c r="J128" s="51">
        <f t="shared" si="0"/>
        <v>-20</v>
      </c>
      <c r="K128" s="48">
        <f>+'DAY15'!K128+'DAY16'!C128</f>
        <v>0</v>
      </c>
      <c r="L128" s="49">
        <f>+'DAY15'!L128+'DAY16'!D128</f>
        <v>0</v>
      </c>
      <c r="M128" s="50">
        <f>+'DAY15'!M128+'DAY16'!E128</f>
        <v>0</v>
      </c>
      <c r="N128" s="47">
        <f>+'DAY15'!N128+'DAY16'!F128</f>
        <v>0</v>
      </c>
      <c r="O128" s="163">
        <f>+'DAY15'!O128+'DAY16'!G128</f>
        <v>0</v>
      </c>
      <c r="P128" s="48">
        <f t="shared" si="62"/>
        <v>0</v>
      </c>
      <c r="Q128" s="49">
        <f t="shared" si="63"/>
        <v>0</v>
      </c>
      <c r="R128" s="50">
        <f t="shared" si="64"/>
        <v>0</v>
      </c>
      <c r="S128" s="47">
        <f t="shared" si="65"/>
        <v>0</v>
      </c>
      <c r="T128" s="163">
        <f t="shared" si="66"/>
        <v>0</v>
      </c>
      <c r="U128" s="54">
        <f t="shared" si="67"/>
        <v>0</v>
      </c>
    </row>
    <row r="129" spans="1:21" x14ac:dyDescent="0.25">
      <c r="A129" s="310" t="s">
        <v>119</v>
      </c>
      <c r="B129" s="47">
        <f>'DAY15'!H129</f>
        <v>0</v>
      </c>
      <c r="C129" s="48">
        <v>0</v>
      </c>
      <c r="D129" s="49">
        <v>0</v>
      </c>
      <c r="E129" s="50">
        <v>0</v>
      </c>
      <c r="F129" s="47">
        <v>0</v>
      </c>
      <c r="G129" s="163">
        <v>0</v>
      </c>
      <c r="H129" s="49">
        <f>+(Table118[[#This Row],[OPENING ]]+Table118[[#This Row],[RECEIPTS]]+Table118[[#This Row],[RETURNS]])-(Table118[[#This Row],[EXCHANGED]]+Table118[[#This Row],[SALES]]+Table118[[#This Row],[ISSUES]])</f>
        <v>0</v>
      </c>
      <c r="I129" s="48"/>
      <c r="J129" s="51">
        <f t="shared" si="0"/>
        <v>0</v>
      </c>
      <c r="K129" s="48">
        <f>+'DAY15'!K129+'DAY16'!C129</f>
        <v>0</v>
      </c>
      <c r="L129" s="49">
        <f>+'DAY15'!L129+'DAY16'!D129</f>
        <v>0</v>
      </c>
      <c r="M129" s="50">
        <f>+'DAY15'!M129+'DAY16'!E129</f>
        <v>0</v>
      </c>
      <c r="N129" s="47">
        <f>+'DAY15'!N129+'DAY16'!F129</f>
        <v>0</v>
      </c>
      <c r="O129" s="163">
        <f>+'DAY15'!O129+'DAY16'!G129</f>
        <v>0</v>
      </c>
      <c r="P129" s="48">
        <f t="shared" si="62"/>
        <v>0</v>
      </c>
      <c r="Q129" s="49">
        <f t="shared" si="63"/>
        <v>0</v>
      </c>
      <c r="R129" s="50">
        <f t="shared" si="64"/>
        <v>0</v>
      </c>
      <c r="S129" s="47">
        <f t="shared" si="65"/>
        <v>0</v>
      </c>
      <c r="T129" s="163">
        <f t="shared" si="66"/>
        <v>0</v>
      </c>
      <c r="U129" s="54">
        <f t="shared" si="67"/>
        <v>0</v>
      </c>
    </row>
    <row r="130" spans="1:21" x14ac:dyDescent="0.25">
      <c r="A130" s="310"/>
      <c r="B130" s="47">
        <f>'DAY15'!H130</f>
        <v>20</v>
      </c>
      <c r="C130" s="48">
        <v>0</v>
      </c>
      <c r="D130" s="49">
        <v>0</v>
      </c>
      <c r="E130" s="50">
        <v>0</v>
      </c>
      <c r="F130" s="47">
        <v>0</v>
      </c>
      <c r="G130" s="163">
        <v>0</v>
      </c>
      <c r="H130" s="49">
        <f>+(Table118[[#This Row],[OPENING ]]+Table118[[#This Row],[RECEIPTS]]+Table118[[#This Row],[RETURNS]])-(Table118[[#This Row],[EXCHANGED]]+Table118[[#This Row],[SALES]]+Table118[[#This Row],[ISSUES]])</f>
        <v>20</v>
      </c>
      <c r="I130" s="48">
        <v>0</v>
      </c>
      <c r="J130" s="51">
        <f t="shared" si="0"/>
        <v>-20</v>
      </c>
      <c r="K130" s="48">
        <f>+'DAY15'!K130+'DAY16'!C130</f>
        <v>0</v>
      </c>
      <c r="L130" s="49">
        <f>+'DAY15'!L130+'DAY16'!D130</f>
        <v>0</v>
      </c>
      <c r="M130" s="50">
        <f>+'DAY15'!M130+'DAY16'!E130</f>
        <v>0</v>
      </c>
      <c r="N130" s="47">
        <f>+'DAY15'!N130+'DAY16'!F130</f>
        <v>0</v>
      </c>
      <c r="O130" s="163">
        <f>+'DAY15'!O130+'DAY16'!G130</f>
        <v>0</v>
      </c>
      <c r="P130" s="48">
        <f t="shared" si="62"/>
        <v>0</v>
      </c>
      <c r="Q130" s="49">
        <f t="shared" si="63"/>
        <v>0</v>
      </c>
      <c r="R130" s="50">
        <f t="shared" si="64"/>
        <v>0</v>
      </c>
      <c r="S130" s="47">
        <f t="shared" si="65"/>
        <v>0</v>
      </c>
      <c r="T130" s="163">
        <f t="shared" si="66"/>
        <v>0</v>
      </c>
      <c r="U130" s="54">
        <f t="shared" si="67"/>
        <v>0</v>
      </c>
    </row>
    <row r="131" spans="1:21" x14ac:dyDescent="0.25">
      <c r="A131" s="310"/>
      <c r="B131" s="47">
        <f>'DAY15'!H131</f>
        <v>0</v>
      </c>
      <c r="C131" s="48">
        <v>0</v>
      </c>
      <c r="D131" s="49">
        <v>0</v>
      </c>
      <c r="E131" s="50">
        <v>0</v>
      </c>
      <c r="F131" s="47">
        <v>0</v>
      </c>
      <c r="G131" s="163">
        <v>0</v>
      </c>
      <c r="H131" s="49">
        <f>+(Table118[[#This Row],[OPENING ]]+Table118[[#This Row],[RECEIPTS]]+Table118[[#This Row],[RETURNS]])-(Table118[[#This Row],[EXCHANGED]]+Table118[[#This Row],[SALES]]+Table118[[#This Row],[ISSUES]])</f>
        <v>0</v>
      </c>
      <c r="I131" s="48">
        <v>0</v>
      </c>
      <c r="J131" s="51">
        <f t="shared" si="0"/>
        <v>0</v>
      </c>
      <c r="K131" s="48">
        <f>+'DAY15'!K131+'DAY16'!C131</f>
        <v>0</v>
      </c>
      <c r="L131" s="49">
        <f>+'DAY15'!L131+'DAY16'!D131</f>
        <v>0</v>
      </c>
      <c r="M131" s="50">
        <f>+'DAY15'!M131+'DAY16'!E131</f>
        <v>0</v>
      </c>
      <c r="N131" s="47">
        <f>+'DAY15'!N131+'DAY16'!F131</f>
        <v>0</v>
      </c>
      <c r="O131" s="163">
        <f>+'DAY15'!O131+'DAY16'!G131</f>
        <v>0</v>
      </c>
      <c r="P131" s="48">
        <f t="shared" si="62"/>
        <v>0</v>
      </c>
      <c r="Q131" s="49">
        <f t="shared" si="63"/>
        <v>0</v>
      </c>
      <c r="R131" s="50">
        <f t="shared" si="64"/>
        <v>0</v>
      </c>
      <c r="S131" s="47">
        <f t="shared" si="65"/>
        <v>0</v>
      </c>
      <c r="T131" s="163">
        <f t="shared" si="66"/>
        <v>0</v>
      </c>
      <c r="U131" s="54">
        <f t="shared" si="67"/>
        <v>0</v>
      </c>
    </row>
    <row r="132" spans="1:21" x14ac:dyDescent="0.25">
      <c r="A132" s="310"/>
      <c r="B132" s="47">
        <f>'DAY15'!H132</f>
        <v>0</v>
      </c>
      <c r="C132" s="48">
        <v>0</v>
      </c>
      <c r="D132" s="49">
        <v>0</v>
      </c>
      <c r="E132" s="50">
        <v>0</v>
      </c>
      <c r="F132" s="47">
        <v>0</v>
      </c>
      <c r="G132" s="163">
        <v>0</v>
      </c>
      <c r="H132" s="49">
        <f>+(Table118[[#This Row],[OPENING ]]+Table118[[#This Row],[RECEIPTS]]+Table118[[#This Row],[RETURNS]])-(Table118[[#This Row],[EXCHANGED]]+Table118[[#This Row],[SALES]]+Table118[[#This Row],[ISSUES]])</f>
        <v>0</v>
      </c>
      <c r="I132" s="48">
        <v>0</v>
      </c>
      <c r="J132" s="51">
        <f t="shared" ref="J132:J134" si="68">+I132-H132</f>
        <v>0</v>
      </c>
      <c r="K132" s="48">
        <f>+'DAY15'!K132+'DAY16'!C132</f>
        <v>0</v>
      </c>
      <c r="L132" s="49">
        <f>+'DAY15'!L132+'DAY16'!D132</f>
        <v>0</v>
      </c>
      <c r="M132" s="50">
        <f>+'DAY15'!M132+'DAY16'!E132</f>
        <v>0</v>
      </c>
      <c r="N132" s="47">
        <f>+'DAY15'!N132+'DAY16'!F132</f>
        <v>0</v>
      </c>
      <c r="O132" s="163">
        <f>+'DAY15'!O132+'DAY16'!G132</f>
        <v>0</v>
      </c>
      <c r="P132" s="48">
        <f t="shared" si="62"/>
        <v>0</v>
      </c>
      <c r="Q132" s="49">
        <f t="shared" si="63"/>
        <v>0</v>
      </c>
      <c r="R132" s="50">
        <f t="shared" si="64"/>
        <v>0</v>
      </c>
      <c r="S132" s="47">
        <f t="shared" si="65"/>
        <v>0</v>
      </c>
      <c r="T132" s="163">
        <f t="shared" si="66"/>
        <v>0</v>
      </c>
      <c r="U132" s="54">
        <f t="shared" si="67"/>
        <v>0</v>
      </c>
    </row>
    <row r="133" spans="1:21" x14ac:dyDescent="0.25">
      <c r="A133" s="53"/>
      <c r="B133" s="47">
        <f>'DAY15'!H133</f>
        <v>0</v>
      </c>
      <c r="C133" s="48">
        <v>0</v>
      </c>
      <c r="D133" s="49">
        <v>0</v>
      </c>
      <c r="E133" s="50">
        <v>0</v>
      </c>
      <c r="F133" s="47">
        <v>0</v>
      </c>
      <c r="G133" s="163">
        <v>0</v>
      </c>
      <c r="H133" s="49">
        <f>+(Table118[[#This Row],[OPENING ]]+Table118[[#This Row],[RECEIPTS]]+Table118[[#This Row],[RETURNS]])-(Table118[[#This Row],[EXCHANGED]]+Table118[[#This Row],[SALES]]+Table118[[#This Row],[ISSUES]])</f>
        <v>0</v>
      </c>
      <c r="I133" s="48">
        <v>0</v>
      </c>
      <c r="J133" s="51">
        <f>+I133-H133</f>
        <v>0</v>
      </c>
      <c r="K133" s="48">
        <f>+'DAY15'!K133+'DAY16'!C133</f>
        <v>0</v>
      </c>
      <c r="L133" s="49">
        <f>+'DAY15'!L133+'DAY16'!D133</f>
        <v>0</v>
      </c>
      <c r="M133" s="50">
        <f>+'DAY15'!M133+'DAY16'!E133</f>
        <v>0</v>
      </c>
      <c r="N133" s="47">
        <f>+'DAY15'!N133+'DAY16'!F133</f>
        <v>0</v>
      </c>
      <c r="O133" s="163">
        <f>+'DAY15'!O133+'DAY16'!G133</f>
        <v>0</v>
      </c>
      <c r="P133" s="48">
        <f t="shared" si="62"/>
        <v>0</v>
      </c>
      <c r="Q133" s="49">
        <f t="shared" si="63"/>
        <v>0</v>
      </c>
      <c r="R133" s="50">
        <f t="shared" si="64"/>
        <v>0</v>
      </c>
      <c r="S133" s="47">
        <f t="shared" si="65"/>
        <v>0</v>
      </c>
      <c r="T133" s="163">
        <f t="shared" si="66"/>
        <v>0</v>
      </c>
      <c r="U133" s="54">
        <f t="shared" si="67"/>
        <v>0</v>
      </c>
    </row>
    <row r="134" spans="1:21" ht="16.5" x14ac:dyDescent="0.3">
      <c r="A134" s="327" t="s">
        <v>98</v>
      </c>
      <c r="B134" s="47">
        <f>'DAY15'!H134</f>
        <v>0</v>
      </c>
      <c r="C134" s="48">
        <v>0</v>
      </c>
      <c r="D134" s="49">
        <v>0</v>
      </c>
      <c r="E134" s="50">
        <v>0</v>
      </c>
      <c r="F134" s="47">
        <v>0</v>
      </c>
      <c r="G134" s="163">
        <v>0</v>
      </c>
      <c r="H134" s="49">
        <f>+(Table118[[#This Row],[OPENING ]]+Table118[[#This Row],[RECEIPTS]]+Table118[[#This Row],[RETURNS]])-(Table118[[#This Row],[EXCHANGED]]+Table118[[#This Row],[SALES]]+Table118[[#This Row],[ISSUES]])</f>
        <v>0</v>
      </c>
      <c r="I134" s="73">
        <v>0</v>
      </c>
      <c r="J134" s="76">
        <f t="shared" si="68"/>
        <v>0</v>
      </c>
      <c r="K134" s="48">
        <f>+'DAY15'!K134+'DAY16'!C134</f>
        <v>0</v>
      </c>
      <c r="L134" s="49">
        <f>+'DAY15'!L134+'DAY16'!D134</f>
        <v>0</v>
      </c>
      <c r="M134" s="50">
        <f>+'DAY15'!M134+'DAY16'!E134</f>
        <v>0</v>
      </c>
      <c r="N134" s="47">
        <f>+'DAY15'!N134+'DAY16'!F134</f>
        <v>0</v>
      </c>
      <c r="O134" s="163">
        <f>+'DAY15'!O134+'DAY16'!G134</f>
        <v>1559.5</v>
      </c>
      <c r="P134" s="48">
        <f t="shared" si="62"/>
        <v>0</v>
      </c>
      <c r="Q134" s="49">
        <f t="shared" si="63"/>
        <v>0</v>
      </c>
      <c r="R134" s="50">
        <f t="shared" si="64"/>
        <v>0</v>
      </c>
      <c r="S134" s="47">
        <f t="shared" si="65"/>
        <v>0</v>
      </c>
      <c r="T134" s="163">
        <f t="shared" si="66"/>
        <v>97.46875</v>
      </c>
      <c r="U134" s="92">
        <f t="shared" si="67"/>
        <v>0</v>
      </c>
    </row>
    <row r="135" spans="1:21" x14ac:dyDescent="0.25">
      <c r="A135" s="308" t="s">
        <v>127</v>
      </c>
      <c r="B135" s="47">
        <f>'DAY15'!H135</f>
        <v>42.2</v>
      </c>
      <c r="C135" s="48">
        <v>0</v>
      </c>
      <c r="D135" s="49">
        <v>0</v>
      </c>
      <c r="E135" s="50">
        <v>0</v>
      </c>
      <c r="F135" s="47">
        <v>0</v>
      </c>
      <c r="G135" s="163">
        <v>0</v>
      </c>
      <c r="H135" s="49">
        <f>+(Table118[[#This Row],[OPENING ]]+Table118[[#This Row],[RECEIPTS]]+Table118[[#This Row],[RETURNS]])-(Table118[[#This Row],[EXCHANGED]]+Table118[[#This Row],[SALES]]+Table118[[#This Row],[ISSUES]])</f>
        <v>42.2</v>
      </c>
      <c r="I135" s="73"/>
      <c r="J135" s="76">
        <f t="shared" ref="J135:J156" si="69">+I135-H135</f>
        <v>-42.2</v>
      </c>
      <c r="K135" s="48">
        <f>+'DAY15'!K135+'DAY16'!C135</f>
        <v>0</v>
      </c>
      <c r="L135" s="49">
        <f>+'DAY15'!L135+'DAY16'!D135</f>
        <v>138</v>
      </c>
      <c r="M135" s="50">
        <f>+'DAY15'!M135+'DAY16'!E135</f>
        <v>0</v>
      </c>
      <c r="N135" s="47">
        <f>+'DAY15'!N135+'DAY16'!F135</f>
        <v>0</v>
      </c>
      <c r="O135" s="163">
        <f>+'DAY15'!O135+'DAY16'!G135</f>
        <v>2410.94</v>
      </c>
      <c r="P135" s="48">
        <f t="shared" ref="P135:P156" si="70">+K135/16</f>
        <v>0</v>
      </c>
      <c r="Q135" s="49">
        <f t="shared" ref="Q135:Q156" si="71">+L135/16</f>
        <v>8.625</v>
      </c>
      <c r="R135" s="50">
        <f t="shared" ref="R135:R156" si="72">+M135/16</f>
        <v>0</v>
      </c>
      <c r="S135" s="47">
        <f t="shared" ref="S135:S156" si="73">+N135/16</f>
        <v>0</v>
      </c>
      <c r="T135" s="163">
        <f t="shared" ref="T135:T156" si="74">+O135/16</f>
        <v>150.68375</v>
      </c>
      <c r="U135" s="92">
        <f t="shared" ref="U135:U156" si="75">IFERROR(+H135/(P135+Q135+R135+S135+T135),0)</f>
        <v>0.26489442670286473</v>
      </c>
    </row>
    <row r="136" spans="1:21" x14ac:dyDescent="0.25">
      <c r="A136" s="308" t="s">
        <v>128</v>
      </c>
      <c r="B136" s="47">
        <f>'DAY15'!H136</f>
        <v>220.5</v>
      </c>
      <c r="C136" s="48">
        <v>0</v>
      </c>
      <c r="D136" s="49">
        <v>0</v>
      </c>
      <c r="E136" s="50">
        <v>0</v>
      </c>
      <c r="F136" s="47">
        <v>0</v>
      </c>
      <c r="G136" s="163">
        <v>0</v>
      </c>
      <c r="H136" s="49">
        <f>+(Table118[[#This Row],[OPENING ]]+Table118[[#This Row],[RECEIPTS]]+Table118[[#This Row],[RETURNS]])-(Table118[[#This Row],[EXCHANGED]]+Table118[[#This Row],[SALES]]+Table118[[#This Row],[ISSUES]])</f>
        <v>220.5</v>
      </c>
      <c r="I136" s="73"/>
      <c r="J136" s="76">
        <f t="shared" si="69"/>
        <v>-220.5</v>
      </c>
      <c r="K136" s="48">
        <f>+'DAY15'!K136+'DAY16'!C136</f>
        <v>0</v>
      </c>
      <c r="L136" s="49">
        <f>+'DAY15'!L136+'DAY16'!D136</f>
        <v>0</v>
      </c>
      <c r="M136" s="50">
        <f>+'DAY15'!M136+'DAY16'!E136</f>
        <v>0</v>
      </c>
      <c r="N136" s="47">
        <f>+'DAY15'!N136+'DAY16'!F136</f>
        <v>0</v>
      </c>
      <c r="O136" s="163">
        <f>+'DAY15'!O136+'DAY16'!G136</f>
        <v>0</v>
      </c>
      <c r="P136" s="48">
        <f t="shared" si="70"/>
        <v>0</v>
      </c>
      <c r="Q136" s="49">
        <f t="shared" si="71"/>
        <v>0</v>
      </c>
      <c r="R136" s="50">
        <f t="shared" si="72"/>
        <v>0</v>
      </c>
      <c r="S136" s="47">
        <f t="shared" si="73"/>
        <v>0</v>
      </c>
      <c r="T136" s="163">
        <f t="shared" si="74"/>
        <v>0</v>
      </c>
      <c r="U136" s="92">
        <f t="shared" si="75"/>
        <v>0</v>
      </c>
    </row>
    <row r="137" spans="1:21" x14ac:dyDescent="0.25">
      <c r="A137" s="308" t="s">
        <v>126</v>
      </c>
      <c r="B137" s="47">
        <f>'DAY15'!H137</f>
        <v>63.2</v>
      </c>
      <c r="C137" s="48">
        <v>0</v>
      </c>
      <c r="D137" s="49">
        <v>0</v>
      </c>
      <c r="E137" s="50">
        <v>0</v>
      </c>
      <c r="F137" s="47">
        <v>0</v>
      </c>
      <c r="G137" s="163">
        <v>0</v>
      </c>
      <c r="H137" s="49">
        <f>+(Table118[[#This Row],[OPENING ]]+Table118[[#This Row],[RECEIPTS]]+Table118[[#This Row],[RETURNS]])-(Table118[[#This Row],[EXCHANGED]]+Table118[[#This Row],[SALES]]+Table118[[#This Row],[ISSUES]])</f>
        <v>63.2</v>
      </c>
      <c r="I137" s="73"/>
      <c r="J137" s="76">
        <f t="shared" si="69"/>
        <v>-63.2</v>
      </c>
      <c r="K137" s="48">
        <f>+'DAY15'!K137+'DAY16'!C137</f>
        <v>0</v>
      </c>
      <c r="L137" s="49">
        <f>+'DAY15'!L137+'DAY16'!D137</f>
        <v>0</v>
      </c>
      <c r="M137" s="50">
        <f>+'DAY15'!M137+'DAY16'!E137</f>
        <v>0</v>
      </c>
      <c r="N137" s="47">
        <f>+'DAY15'!N137+'DAY16'!F137</f>
        <v>0</v>
      </c>
      <c r="O137" s="163">
        <f>+'DAY15'!O137+'DAY16'!G137</f>
        <v>0</v>
      </c>
      <c r="P137" s="48">
        <f t="shared" si="70"/>
        <v>0</v>
      </c>
      <c r="Q137" s="49">
        <f t="shared" si="71"/>
        <v>0</v>
      </c>
      <c r="R137" s="50">
        <f t="shared" si="72"/>
        <v>0</v>
      </c>
      <c r="S137" s="47">
        <f t="shared" si="73"/>
        <v>0</v>
      </c>
      <c r="T137" s="163">
        <f t="shared" si="74"/>
        <v>0</v>
      </c>
      <c r="U137" s="92">
        <f t="shared" si="75"/>
        <v>0</v>
      </c>
    </row>
    <row r="138" spans="1:21" x14ac:dyDescent="0.25">
      <c r="A138" s="308"/>
      <c r="B138" s="47">
        <f>'DAY15'!H138</f>
        <v>17.5</v>
      </c>
      <c r="C138" s="48">
        <v>0</v>
      </c>
      <c r="D138" s="49">
        <v>0</v>
      </c>
      <c r="E138" s="50">
        <v>0</v>
      </c>
      <c r="F138" s="47">
        <v>0</v>
      </c>
      <c r="G138" s="163">
        <v>0</v>
      </c>
      <c r="H138" s="49">
        <f>+(Table118[[#This Row],[OPENING ]]+Table118[[#This Row],[RECEIPTS]]+Table118[[#This Row],[RETURNS]])-(Table118[[#This Row],[EXCHANGED]]+Table118[[#This Row],[SALES]]+Table118[[#This Row],[ISSUES]])</f>
        <v>17.5</v>
      </c>
      <c r="I138" s="73"/>
      <c r="J138" s="76">
        <f t="shared" si="69"/>
        <v>-17.5</v>
      </c>
      <c r="K138" s="48">
        <f>+'DAY15'!K138+'DAY16'!C138</f>
        <v>0</v>
      </c>
      <c r="L138" s="49">
        <f>+'DAY15'!L138+'DAY16'!D138</f>
        <v>0</v>
      </c>
      <c r="M138" s="50">
        <f>+'DAY15'!M138+'DAY16'!E138</f>
        <v>0</v>
      </c>
      <c r="N138" s="47">
        <f>+'DAY15'!N138+'DAY16'!F138</f>
        <v>0</v>
      </c>
      <c r="O138" s="163">
        <f>+'DAY15'!O138+'DAY16'!G138</f>
        <v>0</v>
      </c>
      <c r="P138" s="48">
        <f t="shared" si="70"/>
        <v>0</v>
      </c>
      <c r="Q138" s="49">
        <f t="shared" si="71"/>
        <v>0</v>
      </c>
      <c r="R138" s="50">
        <f t="shared" si="72"/>
        <v>0</v>
      </c>
      <c r="S138" s="47">
        <f t="shared" si="73"/>
        <v>0</v>
      </c>
      <c r="T138" s="163">
        <f t="shared" si="74"/>
        <v>0</v>
      </c>
      <c r="U138" s="92">
        <f t="shared" si="75"/>
        <v>0</v>
      </c>
    </row>
    <row r="139" spans="1:21" x14ac:dyDescent="0.25">
      <c r="A139" s="308"/>
      <c r="B139" s="47">
        <f>'DAY15'!H139</f>
        <v>14.7</v>
      </c>
      <c r="C139" s="48">
        <v>0</v>
      </c>
      <c r="D139" s="49">
        <v>0</v>
      </c>
      <c r="E139" s="50">
        <v>0</v>
      </c>
      <c r="F139" s="47">
        <v>0</v>
      </c>
      <c r="G139" s="163">
        <v>0</v>
      </c>
      <c r="H139" s="49">
        <f>+(Table118[[#This Row],[OPENING ]]+Table118[[#This Row],[RECEIPTS]]+Table118[[#This Row],[RETURNS]])-(Table118[[#This Row],[EXCHANGED]]+Table118[[#This Row],[SALES]]+Table118[[#This Row],[ISSUES]])</f>
        <v>14.7</v>
      </c>
      <c r="I139" s="73"/>
      <c r="J139" s="76">
        <f t="shared" si="69"/>
        <v>-14.7</v>
      </c>
      <c r="K139" s="48">
        <f>+'DAY15'!K139+'DAY16'!C139</f>
        <v>0</v>
      </c>
      <c r="L139" s="49">
        <f>+'DAY15'!L139+'DAY16'!D139</f>
        <v>0</v>
      </c>
      <c r="M139" s="50">
        <f>+'DAY15'!M139+'DAY16'!E139</f>
        <v>0</v>
      </c>
      <c r="N139" s="47">
        <f>+'DAY15'!N139+'DAY16'!F139</f>
        <v>0</v>
      </c>
      <c r="O139" s="163">
        <f>+'DAY15'!O139+'DAY16'!G139</f>
        <v>0</v>
      </c>
      <c r="P139" s="48">
        <f t="shared" si="70"/>
        <v>0</v>
      </c>
      <c r="Q139" s="49">
        <f t="shared" si="71"/>
        <v>0</v>
      </c>
      <c r="R139" s="50">
        <f t="shared" si="72"/>
        <v>0</v>
      </c>
      <c r="S139" s="47">
        <f t="shared" si="73"/>
        <v>0</v>
      </c>
      <c r="T139" s="163">
        <f t="shared" si="74"/>
        <v>0</v>
      </c>
      <c r="U139" s="92">
        <f t="shared" si="75"/>
        <v>0</v>
      </c>
    </row>
    <row r="140" spans="1:21" x14ac:dyDescent="0.25">
      <c r="A140" s="308"/>
      <c r="B140" s="47">
        <f>'DAY15'!H140</f>
        <v>0</v>
      </c>
      <c r="C140" s="48">
        <v>0</v>
      </c>
      <c r="D140" s="49">
        <v>0</v>
      </c>
      <c r="E140" s="50">
        <v>0</v>
      </c>
      <c r="F140" s="47">
        <v>0</v>
      </c>
      <c r="G140" s="163">
        <v>0</v>
      </c>
      <c r="H140" s="49">
        <f>+(Table118[[#This Row],[OPENING ]]+Table118[[#This Row],[RECEIPTS]]+Table118[[#This Row],[RETURNS]])-(Table118[[#This Row],[EXCHANGED]]+Table118[[#This Row],[SALES]]+Table118[[#This Row],[ISSUES]])</f>
        <v>0</v>
      </c>
      <c r="I140" s="73"/>
      <c r="J140" s="76">
        <f t="shared" si="69"/>
        <v>0</v>
      </c>
      <c r="K140" s="48">
        <f>+'DAY15'!K140+'DAY16'!C140</f>
        <v>0</v>
      </c>
      <c r="L140" s="49">
        <f>+'DAY15'!L140+'DAY16'!D140</f>
        <v>0</v>
      </c>
      <c r="M140" s="50">
        <f>+'DAY15'!M140+'DAY16'!E140</f>
        <v>0</v>
      </c>
      <c r="N140" s="47">
        <f>+'DAY15'!N140+'DAY16'!F140</f>
        <v>0</v>
      </c>
      <c r="O140" s="163">
        <f>+'DAY15'!O140+'DAY16'!G140</f>
        <v>0</v>
      </c>
      <c r="P140" s="48">
        <f t="shared" si="70"/>
        <v>0</v>
      </c>
      <c r="Q140" s="49">
        <f t="shared" si="71"/>
        <v>0</v>
      </c>
      <c r="R140" s="50">
        <f t="shared" si="72"/>
        <v>0</v>
      </c>
      <c r="S140" s="47">
        <f t="shared" si="73"/>
        <v>0</v>
      </c>
      <c r="T140" s="163">
        <f t="shared" si="74"/>
        <v>0</v>
      </c>
      <c r="U140" s="92">
        <f t="shared" si="75"/>
        <v>0</v>
      </c>
    </row>
    <row r="141" spans="1:21" x14ac:dyDescent="0.25">
      <c r="A141" s="308"/>
      <c r="B141" s="47">
        <f>'DAY15'!H141</f>
        <v>115.5</v>
      </c>
      <c r="C141" s="48">
        <v>0</v>
      </c>
      <c r="D141" s="49">
        <v>0</v>
      </c>
      <c r="E141" s="50">
        <v>0</v>
      </c>
      <c r="F141" s="47">
        <v>0</v>
      </c>
      <c r="G141" s="163">
        <v>0</v>
      </c>
      <c r="H141" s="49">
        <f>+(Table118[[#This Row],[OPENING ]]+Table118[[#This Row],[RECEIPTS]]+Table118[[#This Row],[RETURNS]])-(Table118[[#This Row],[EXCHANGED]]+Table118[[#This Row],[SALES]]+Table118[[#This Row],[ISSUES]])</f>
        <v>115.5</v>
      </c>
      <c r="I141" s="73"/>
      <c r="J141" s="76">
        <f t="shared" si="69"/>
        <v>-115.5</v>
      </c>
      <c r="K141" s="48">
        <f>+'DAY15'!K141+'DAY16'!C141</f>
        <v>0</v>
      </c>
      <c r="L141" s="49">
        <f>+'DAY15'!L141+'DAY16'!D141</f>
        <v>0</v>
      </c>
      <c r="M141" s="50">
        <f>+'DAY15'!M141+'DAY16'!E141</f>
        <v>0</v>
      </c>
      <c r="N141" s="47">
        <f>+'DAY15'!N141+'DAY16'!F141</f>
        <v>0</v>
      </c>
      <c r="O141" s="163">
        <f>+'DAY15'!O141+'DAY16'!G141</f>
        <v>0</v>
      </c>
      <c r="P141" s="48">
        <f t="shared" si="70"/>
        <v>0</v>
      </c>
      <c r="Q141" s="49">
        <f t="shared" si="71"/>
        <v>0</v>
      </c>
      <c r="R141" s="50">
        <f t="shared" si="72"/>
        <v>0</v>
      </c>
      <c r="S141" s="47">
        <f t="shared" si="73"/>
        <v>0</v>
      </c>
      <c r="T141" s="163">
        <f t="shared" si="74"/>
        <v>0</v>
      </c>
      <c r="U141" s="92">
        <f t="shared" si="75"/>
        <v>0</v>
      </c>
    </row>
    <row r="142" spans="1:21" x14ac:dyDescent="0.25">
      <c r="A142" s="308"/>
      <c r="B142" s="47">
        <f>'DAY15'!H142</f>
        <v>81.5</v>
      </c>
      <c r="C142" s="48">
        <v>0</v>
      </c>
      <c r="D142" s="49">
        <v>0</v>
      </c>
      <c r="E142" s="50">
        <v>0</v>
      </c>
      <c r="F142" s="47">
        <v>0</v>
      </c>
      <c r="G142" s="163">
        <v>0</v>
      </c>
      <c r="H142" s="49">
        <f>+(Table118[[#This Row],[OPENING ]]+Table118[[#This Row],[RECEIPTS]]+Table118[[#This Row],[RETURNS]])-(Table118[[#This Row],[EXCHANGED]]+Table118[[#This Row],[SALES]]+Table118[[#This Row],[ISSUES]])</f>
        <v>81.5</v>
      </c>
      <c r="I142" s="73"/>
      <c r="J142" s="76">
        <f t="shared" si="69"/>
        <v>-81.5</v>
      </c>
      <c r="K142" s="48">
        <f>+'DAY15'!K142+'DAY16'!C142</f>
        <v>0</v>
      </c>
      <c r="L142" s="49">
        <f>+'DAY15'!L142+'DAY16'!D142</f>
        <v>15.2</v>
      </c>
      <c r="M142" s="50">
        <f>+'DAY15'!M142+'DAY16'!E142</f>
        <v>0</v>
      </c>
      <c r="N142" s="47">
        <f>+'DAY15'!N142+'DAY16'!F142</f>
        <v>0</v>
      </c>
      <c r="O142" s="163">
        <f>+'DAY15'!O142+'DAY16'!G142</f>
        <v>0</v>
      </c>
      <c r="P142" s="48">
        <f t="shared" si="70"/>
        <v>0</v>
      </c>
      <c r="Q142" s="49">
        <f t="shared" si="71"/>
        <v>0.95</v>
      </c>
      <c r="R142" s="50">
        <f t="shared" si="72"/>
        <v>0</v>
      </c>
      <c r="S142" s="47">
        <f t="shared" si="73"/>
        <v>0</v>
      </c>
      <c r="T142" s="163">
        <f t="shared" si="74"/>
        <v>0</v>
      </c>
      <c r="U142" s="92">
        <f t="shared" si="75"/>
        <v>85.789473684210535</v>
      </c>
    </row>
    <row r="143" spans="1:21" x14ac:dyDescent="0.25">
      <c r="A143" s="308"/>
      <c r="B143" s="47">
        <f>'DAY15'!H143</f>
        <v>15.2</v>
      </c>
      <c r="C143" s="48">
        <v>0</v>
      </c>
      <c r="D143" s="49">
        <v>0</v>
      </c>
      <c r="E143" s="50">
        <v>0</v>
      </c>
      <c r="F143" s="47">
        <v>0</v>
      </c>
      <c r="G143" s="163">
        <v>0</v>
      </c>
      <c r="H143" s="49">
        <f>+(Table118[[#This Row],[OPENING ]]+Table118[[#This Row],[RECEIPTS]]+Table118[[#This Row],[RETURNS]])-(Table118[[#This Row],[EXCHANGED]]+Table118[[#This Row],[SALES]]+Table118[[#This Row],[ISSUES]])</f>
        <v>15.2</v>
      </c>
      <c r="I143" s="73"/>
      <c r="J143" s="76">
        <f t="shared" si="69"/>
        <v>-15.2</v>
      </c>
      <c r="K143" s="48">
        <f>+'DAY15'!K143+'DAY16'!C143</f>
        <v>0</v>
      </c>
      <c r="L143" s="49">
        <f>+'DAY15'!L143+'DAY16'!D143</f>
        <v>0</v>
      </c>
      <c r="M143" s="50">
        <f>+'DAY15'!M143+'DAY16'!E143</f>
        <v>0</v>
      </c>
      <c r="N143" s="47">
        <f>+'DAY15'!N143+'DAY16'!F143</f>
        <v>0</v>
      </c>
      <c r="O143" s="163">
        <f>+'DAY15'!O143+'DAY16'!G143</f>
        <v>0</v>
      </c>
      <c r="P143" s="48">
        <f t="shared" si="70"/>
        <v>0</v>
      </c>
      <c r="Q143" s="49">
        <f t="shared" si="71"/>
        <v>0</v>
      </c>
      <c r="R143" s="50">
        <f t="shared" si="72"/>
        <v>0</v>
      </c>
      <c r="S143" s="47">
        <f t="shared" si="73"/>
        <v>0</v>
      </c>
      <c r="T143" s="163">
        <f t="shared" si="74"/>
        <v>0</v>
      </c>
      <c r="U143" s="92">
        <f t="shared" si="75"/>
        <v>0</v>
      </c>
    </row>
    <row r="144" spans="1:21" x14ac:dyDescent="0.25">
      <c r="A144" s="308" t="s">
        <v>113</v>
      </c>
      <c r="B144" s="47">
        <f>'DAY15'!H144</f>
        <v>0</v>
      </c>
      <c r="C144" s="48">
        <v>0</v>
      </c>
      <c r="D144" s="49">
        <v>0</v>
      </c>
      <c r="E144" s="50">
        <v>0</v>
      </c>
      <c r="F144" s="47">
        <v>0</v>
      </c>
      <c r="G144" s="163">
        <v>0</v>
      </c>
      <c r="H144" s="49">
        <f>+(Table118[[#This Row],[OPENING ]]+Table118[[#This Row],[RECEIPTS]]+Table118[[#This Row],[RETURNS]])-(Table118[[#This Row],[EXCHANGED]]+Table118[[#This Row],[SALES]]+Table118[[#This Row],[ISSUES]])</f>
        <v>0</v>
      </c>
      <c r="I144" s="73"/>
      <c r="J144" s="76">
        <f t="shared" si="69"/>
        <v>0</v>
      </c>
      <c r="K144" s="48">
        <f>+'DAY15'!K144+'DAY16'!C144</f>
        <v>0</v>
      </c>
      <c r="L144" s="49">
        <f>+'DAY15'!L144+'DAY16'!D144</f>
        <v>0</v>
      </c>
      <c r="M144" s="50">
        <f>+'DAY15'!M144+'DAY16'!E144</f>
        <v>0</v>
      </c>
      <c r="N144" s="47">
        <f>+'DAY15'!N144+'DAY16'!F144</f>
        <v>0</v>
      </c>
      <c r="O144" s="163">
        <f>+'DAY15'!O144+'DAY16'!G144</f>
        <v>0</v>
      </c>
      <c r="P144" s="48">
        <f t="shared" si="70"/>
        <v>0</v>
      </c>
      <c r="Q144" s="49">
        <f t="shared" si="71"/>
        <v>0</v>
      </c>
      <c r="R144" s="50">
        <f t="shared" si="72"/>
        <v>0</v>
      </c>
      <c r="S144" s="47">
        <f t="shared" si="73"/>
        <v>0</v>
      </c>
      <c r="T144" s="163">
        <f t="shared" si="74"/>
        <v>0</v>
      </c>
      <c r="U144" s="92">
        <f t="shared" si="75"/>
        <v>0</v>
      </c>
    </row>
    <row r="145" spans="1:21" x14ac:dyDescent="0.25">
      <c r="A145" s="308"/>
      <c r="B145" s="47">
        <f>'DAY15'!H145</f>
        <v>0</v>
      </c>
      <c r="C145" s="48">
        <v>0</v>
      </c>
      <c r="D145" s="49">
        <v>0</v>
      </c>
      <c r="E145" s="50">
        <v>0</v>
      </c>
      <c r="F145" s="47">
        <v>0</v>
      </c>
      <c r="G145" s="163">
        <v>0</v>
      </c>
      <c r="H145" s="49">
        <f>+(Table118[[#This Row],[OPENING ]]+Table118[[#This Row],[RECEIPTS]]+Table118[[#This Row],[RETURNS]])-(Table118[[#This Row],[EXCHANGED]]+Table118[[#This Row],[SALES]]+Table118[[#This Row],[ISSUES]])</f>
        <v>0</v>
      </c>
      <c r="I145" s="73">
        <v>0</v>
      </c>
      <c r="J145" s="76">
        <f t="shared" si="69"/>
        <v>0</v>
      </c>
      <c r="K145" s="48">
        <f>+'DAY15'!K145+'DAY16'!C145</f>
        <v>0</v>
      </c>
      <c r="L145" s="49">
        <f>+'DAY15'!L145+'DAY16'!D145</f>
        <v>0</v>
      </c>
      <c r="M145" s="50">
        <f>+'DAY15'!M145+'DAY16'!E145</f>
        <v>0</v>
      </c>
      <c r="N145" s="47">
        <f>+'DAY15'!N145+'DAY16'!F145</f>
        <v>0</v>
      </c>
      <c r="O145" s="163">
        <f>+'DAY15'!O145+'DAY16'!G145</f>
        <v>0</v>
      </c>
      <c r="P145" s="48">
        <f t="shared" si="70"/>
        <v>0</v>
      </c>
      <c r="Q145" s="49">
        <f t="shared" si="71"/>
        <v>0</v>
      </c>
      <c r="R145" s="50">
        <f t="shared" si="72"/>
        <v>0</v>
      </c>
      <c r="S145" s="47">
        <f t="shared" si="73"/>
        <v>0</v>
      </c>
      <c r="T145" s="163">
        <f t="shared" si="74"/>
        <v>0</v>
      </c>
      <c r="U145" s="92">
        <f t="shared" si="75"/>
        <v>0</v>
      </c>
    </row>
    <row r="146" spans="1:21" x14ac:dyDescent="0.25">
      <c r="A146" s="308"/>
      <c r="B146" s="47">
        <f>'DAY15'!H146</f>
        <v>0</v>
      </c>
      <c r="C146" s="48">
        <v>0</v>
      </c>
      <c r="D146" s="49">
        <v>0</v>
      </c>
      <c r="E146" s="50">
        <v>0</v>
      </c>
      <c r="F146" s="47">
        <v>0</v>
      </c>
      <c r="G146" s="163">
        <v>0</v>
      </c>
      <c r="H146" s="49">
        <f>+(Table118[[#This Row],[OPENING ]]+Table118[[#This Row],[RECEIPTS]]+Table118[[#This Row],[RETURNS]])-(Table118[[#This Row],[EXCHANGED]]+Table118[[#This Row],[SALES]]+Table118[[#This Row],[ISSUES]])</f>
        <v>0</v>
      </c>
      <c r="I146" s="73"/>
      <c r="J146" s="76">
        <f t="shared" si="69"/>
        <v>0</v>
      </c>
      <c r="K146" s="48">
        <f>+'DAY15'!K146+'DAY16'!C146</f>
        <v>0</v>
      </c>
      <c r="L146" s="49">
        <f>+'DAY15'!L146+'DAY16'!D146</f>
        <v>0</v>
      </c>
      <c r="M146" s="50">
        <f>+'DAY15'!M146+'DAY16'!E146</f>
        <v>0</v>
      </c>
      <c r="N146" s="47">
        <f>+'DAY15'!N146+'DAY16'!F146</f>
        <v>0</v>
      </c>
      <c r="O146" s="163">
        <f>+'DAY15'!O146+'DAY16'!G146</f>
        <v>0</v>
      </c>
      <c r="P146" s="48">
        <f t="shared" si="70"/>
        <v>0</v>
      </c>
      <c r="Q146" s="49">
        <f t="shared" si="71"/>
        <v>0</v>
      </c>
      <c r="R146" s="50">
        <f t="shared" si="72"/>
        <v>0</v>
      </c>
      <c r="S146" s="47">
        <f t="shared" si="73"/>
        <v>0</v>
      </c>
      <c r="T146" s="163">
        <f t="shared" si="74"/>
        <v>0</v>
      </c>
      <c r="U146" s="92">
        <f t="shared" si="75"/>
        <v>0</v>
      </c>
    </row>
    <row r="147" spans="1:21" x14ac:dyDescent="0.25">
      <c r="A147" s="308"/>
      <c r="B147" s="47">
        <f>'DAY15'!H147</f>
        <v>0</v>
      </c>
      <c r="C147" s="48">
        <v>0</v>
      </c>
      <c r="D147" s="49">
        <v>0</v>
      </c>
      <c r="E147" s="50">
        <v>0</v>
      </c>
      <c r="F147" s="47">
        <v>0</v>
      </c>
      <c r="G147" s="163">
        <v>0</v>
      </c>
      <c r="H147" s="49">
        <f>+(Table118[[#This Row],[OPENING ]]+Table118[[#This Row],[RECEIPTS]]+Table118[[#This Row],[RETURNS]])-(Table118[[#This Row],[EXCHANGED]]+Table118[[#This Row],[SALES]]+Table118[[#This Row],[ISSUES]])</f>
        <v>0</v>
      </c>
      <c r="I147" s="73"/>
      <c r="J147" s="76">
        <f t="shared" si="69"/>
        <v>0</v>
      </c>
      <c r="K147" s="48">
        <f>+'DAY15'!K147+'DAY16'!C147</f>
        <v>0</v>
      </c>
      <c r="L147" s="49">
        <f>+'DAY15'!L147+'DAY16'!D147</f>
        <v>0</v>
      </c>
      <c r="M147" s="50">
        <f>+'DAY15'!M147+'DAY16'!E147</f>
        <v>0</v>
      </c>
      <c r="N147" s="47">
        <f>+'DAY15'!N147+'DAY16'!F147</f>
        <v>0</v>
      </c>
      <c r="O147" s="163">
        <f>+'DAY15'!O147+'DAY16'!G147</f>
        <v>0</v>
      </c>
      <c r="P147" s="48">
        <f t="shared" si="70"/>
        <v>0</v>
      </c>
      <c r="Q147" s="49">
        <f t="shared" si="71"/>
        <v>0</v>
      </c>
      <c r="R147" s="50">
        <f t="shared" si="72"/>
        <v>0</v>
      </c>
      <c r="S147" s="47">
        <f t="shared" si="73"/>
        <v>0</v>
      </c>
      <c r="T147" s="163">
        <f t="shared" si="74"/>
        <v>0</v>
      </c>
      <c r="U147" s="92">
        <f t="shared" si="75"/>
        <v>0</v>
      </c>
    </row>
    <row r="148" spans="1:21" x14ac:dyDescent="0.25">
      <c r="A148" s="308"/>
      <c r="B148" s="47">
        <f>'DAY15'!H148</f>
        <v>49</v>
      </c>
      <c r="C148" s="48">
        <v>0</v>
      </c>
      <c r="D148" s="49">
        <v>0</v>
      </c>
      <c r="E148" s="50">
        <v>0</v>
      </c>
      <c r="F148" s="47">
        <v>0</v>
      </c>
      <c r="G148" s="163">
        <v>0</v>
      </c>
      <c r="H148" s="49">
        <f>+(Table118[[#This Row],[OPENING ]]+Table118[[#This Row],[RECEIPTS]]+Table118[[#This Row],[RETURNS]])-(Table118[[#This Row],[EXCHANGED]]+Table118[[#This Row],[SALES]]+Table118[[#This Row],[ISSUES]])</f>
        <v>49</v>
      </c>
      <c r="I148" s="73"/>
      <c r="J148" s="76">
        <f t="shared" si="69"/>
        <v>-49</v>
      </c>
      <c r="K148" s="48">
        <f>+'DAY15'!K148+'DAY16'!C148</f>
        <v>0</v>
      </c>
      <c r="L148" s="49">
        <f>+'DAY15'!L148+'DAY16'!D148</f>
        <v>0</v>
      </c>
      <c r="M148" s="50">
        <f>+'DAY15'!M148+'DAY16'!E148</f>
        <v>0</v>
      </c>
      <c r="N148" s="47">
        <f>+'DAY15'!N148+'DAY16'!F148</f>
        <v>0</v>
      </c>
      <c r="O148" s="163">
        <f>+'DAY15'!O148+'DAY16'!G148</f>
        <v>0</v>
      </c>
      <c r="P148" s="48">
        <f t="shared" si="70"/>
        <v>0</v>
      </c>
      <c r="Q148" s="49">
        <f t="shared" si="71"/>
        <v>0</v>
      </c>
      <c r="R148" s="50">
        <f t="shared" si="72"/>
        <v>0</v>
      </c>
      <c r="S148" s="47">
        <f t="shared" si="73"/>
        <v>0</v>
      </c>
      <c r="T148" s="163">
        <f t="shared" si="74"/>
        <v>0</v>
      </c>
      <c r="U148" s="92">
        <f t="shared" si="75"/>
        <v>0</v>
      </c>
    </row>
    <row r="149" spans="1:21" x14ac:dyDescent="0.25">
      <c r="A149" s="308"/>
      <c r="B149" s="47">
        <f>'DAY15'!H149</f>
        <v>132</v>
      </c>
      <c r="C149" s="48">
        <v>0</v>
      </c>
      <c r="D149" s="49">
        <v>0</v>
      </c>
      <c r="E149" s="50">
        <v>0</v>
      </c>
      <c r="F149" s="47">
        <v>0</v>
      </c>
      <c r="G149" s="163">
        <v>0</v>
      </c>
      <c r="H149" s="49">
        <f>+(Table118[[#This Row],[OPENING ]]+Table118[[#This Row],[RECEIPTS]]+Table118[[#This Row],[RETURNS]])-(Table118[[#This Row],[EXCHANGED]]+Table118[[#This Row],[SALES]]+Table118[[#This Row],[ISSUES]])</f>
        <v>132</v>
      </c>
      <c r="I149" s="73"/>
      <c r="J149" s="76">
        <f t="shared" si="69"/>
        <v>-132</v>
      </c>
      <c r="K149" s="48">
        <f>+'DAY15'!K149+'DAY16'!C149</f>
        <v>0</v>
      </c>
      <c r="L149" s="49">
        <f>+'DAY15'!L149+'DAY16'!D149</f>
        <v>0</v>
      </c>
      <c r="M149" s="50">
        <f>+'DAY15'!M149+'DAY16'!E149</f>
        <v>0</v>
      </c>
      <c r="N149" s="47">
        <f>+'DAY15'!N149+'DAY16'!F149</f>
        <v>0</v>
      </c>
      <c r="O149" s="163">
        <f>+'DAY15'!O149+'DAY16'!G149</f>
        <v>0</v>
      </c>
      <c r="P149" s="48">
        <f t="shared" si="70"/>
        <v>0</v>
      </c>
      <c r="Q149" s="49">
        <f t="shared" si="71"/>
        <v>0</v>
      </c>
      <c r="R149" s="50">
        <f t="shared" si="72"/>
        <v>0</v>
      </c>
      <c r="S149" s="47">
        <f t="shared" si="73"/>
        <v>0</v>
      </c>
      <c r="T149" s="163">
        <f t="shared" si="74"/>
        <v>0</v>
      </c>
      <c r="U149" s="92">
        <f t="shared" si="75"/>
        <v>0</v>
      </c>
    </row>
    <row r="150" spans="1:21" x14ac:dyDescent="0.25">
      <c r="A150" s="308"/>
      <c r="B150" s="47">
        <f>'DAY15'!H150</f>
        <v>0</v>
      </c>
      <c r="C150" s="48">
        <v>0</v>
      </c>
      <c r="D150" s="49">
        <v>0</v>
      </c>
      <c r="E150" s="50">
        <v>0</v>
      </c>
      <c r="F150" s="47">
        <v>0</v>
      </c>
      <c r="G150" s="163">
        <v>0</v>
      </c>
      <c r="H150" s="49">
        <f>+(Table118[[#This Row],[OPENING ]]+Table118[[#This Row],[RECEIPTS]]+Table118[[#This Row],[RETURNS]])-(Table118[[#This Row],[EXCHANGED]]+Table118[[#This Row],[SALES]]+Table118[[#This Row],[ISSUES]])</f>
        <v>0</v>
      </c>
      <c r="I150" s="73"/>
      <c r="J150" s="76">
        <f t="shared" si="69"/>
        <v>0</v>
      </c>
      <c r="K150" s="48">
        <f>+'DAY15'!K150+'DAY16'!C150</f>
        <v>0</v>
      </c>
      <c r="L150" s="49">
        <f>+'DAY15'!L150+'DAY16'!D150</f>
        <v>0</v>
      </c>
      <c r="M150" s="50">
        <f>+'DAY15'!M150+'DAY16'!E150</f>
        <v>0</v>
      </c>
      <c r="N150" s="47">
        <f>+'DAY15'!N150+'DAY16'!F150</f>
        <v>0</v>
      </c>
      <c r="O150" s="163">
        <f>+'DAY15'!O150+'DAY16'!G150</f>
        <v>0</v>
      </c>
      <c r="P150" s="48">
        <f t="shared" si="70"/>
        <v>0</v>
      </c>
      <c r="Q150" s="49">
        <f t="shared" si="71"/>
        <v>0</v>
      </c>
      <c r="R150" s="50">
        <f t="shared" si="72"/>
        <v>0</v>
      </c>
      <c r="S150" s="47">
        <f t="shared" si="73"/>
        <v>0</v>
      </c>
      <c r="T150" s="163">
        <f t="shared" si="74"/>
        <v>0</v>
      </c>
      <c r="U150" s="92">
        <f t="shared" si="75"/>
        <v>0</v>
      </c>
    </row>
    <row r="151" spans="1:21" x14ac:dyDescent="0.25">
      <c r="A151" s="308"/>
      <c r="B151" s="47">
        <f>'DAY15'!H151</f>
        <v>46</v>
      </c>
      <c r="C151" s="48">
        <v>0</v>
      </c>
      <c r="D151" s="49">
        <v>0</v>
      </c>
      <c r="E151" s="50">
        <v>0</v>
      </c>
      <c r="F151" s="47">
        <v>0</v>
      </c>
      <c r="G151" s="163">
        <v>0</v>
      </c>
      <c r="H151" s="49">
        <f>+(Table118[[#This Row],[OPENING ]]+Table118[[#This Row],[RECEIPTS]]+Table118[[#This Row],[RETURNS]])-(Table118[[#This Row],[EXCHANGED]]+Table118[[#This Row],[SALES]]+Table118[[#This Row],[ISSUES]])</f>
        <v>46</v>
      </c>
      <c r="I151" s="73"/>
      <c r="J151" s="76">
        <f t="shared" si="69"/>
        <v>-46</v>
      </c>
      <c r="K151" s="48">
        <f>+'DAY15'!K151+'DAY16'!C151</f>
        <v>0</v>
      </c>
      <c r="L151" s="49">
        <f>+'DAY15'!L151+'DAY16'!D151</f>
        <v>0</v>
      </c>
      <c r="M151" s="50">
        <f>+'DAY15'!M151+'DAY16'!E151</f>
        <v>0</v>
      </c>
      <c r="N151" s="47">
        <f>+'DAY15'!N151+'DAY16'!F151</f>
        <v>0</v>
      </c>
      <c r="O151" s="163">
        <f>+'DAY15'!O151+'DAY16'!G151</f>
        <v>0</v>
      </c>
      <c r="P151" s="48">
        <f t="shared" si="70"/>
        <v>0</v>
      </c>
      <c r="Q151" s="49">
        <f t="shared" si="71"/>
        <v>0</v>
      </c>
      <c r="R151" s="50">
        <f t="shared" si="72"/>
        <v>0</v>
      </c>
      <c r="S151" s="47">
        <f t="shared" si="73"/>
        <v>0</v>
      </c>
      <c r="T151" s="163">
        <f t="shared" si="74"/>
        <v>0</v>
      </c>
      <c r="U151" s="92">
        <f t="shared" si="75"/>
        <v>0</v>
      </c>
    </row>
    <row r="152" spans="1:21" x14ac:dyDescent="0.25">
      <c r="A152" s="308"/>
      <c r="B152" s="47">
        <f>'DAY15'!H152</f>
        <v>0</v>
      </c>
      <c r="C152" s="48">
        <v>0</v>
      </c>
      <c r="D152" s="49">
        <v>0</v>
      </c>
      <c r="E152" s="50">
        <v>0</v>
      </c>
      <c r="F152" s="47">
        <v>0</v>
      </c>
      <c r="G152" s="163">
        <v>0</v>
      </c>
      <c r="H152" s="49">
        <f>+(Table118[[#This Row],[OPENING ]]+Table118[[#This Row],[RECEIPTS]]+Table118[[#This Row],[RETURNS]])-(Table118[[#This Row],[EXCHANGED]]+Table118[[#This Row],[SALES]]+Table118[[#This Row],[ISSUES]])</f>
        <v>0</v>
      </c>
      <c r="I152" s="73"/>
      <c r="J152" s="76">
        <f t="shared" si="69"/>
        <v>0</v>
      </c>
      <c r="K152" s="48">
        <f>+'DAY15'!K152+'DAY16'!C152</f>
        <v>0</v>
      </c>
      <c r="L152" s="49">
        <f>+'DAY15'!L152+'DAY16'!D152</f>
        <v>0</v>
      </c>
      <c r="M152" s="50">
        <f>+'DAY15'!M152+'DAY16'!E152</f>
        <v>0</v>
      </c>
      <c r="N152" s="47">
        <f>+'DAY15'!N152+'DAY16'!F152</f>
        <v>0</v>
      </c>
      <c r="O152" s="163">
        <f>+'DAY15'!O152+'DAY16'!G152</f>
        <v>0</v>
      </c>
      <c r="P152" s="48">
        <f t="shared" si="70"/>
        <v>0</v>
      </c>
      <c r="Q152" s="49">
        <f t="shared" si="71"/>
        <v>0</v>
      </c>
      <c r="R152" s="50">
        <f t="shared" si="72"/>
        <v>0</v>
      </c>
      <c r="S152" s="47">
        <f t="shared" si="73"/>
        <v>0</v>
      </c>
      <c r="T152" s="163">
        <f t="shared" si="74"/>
        <v>0</v>
      </c>
      <c r="U152" s="92">
        <f t="shared" si="75"/>
        <v>0</v>
      </c>
    </row>
    <row r="153" spans="1:21" x14ac:dyDescent="0.25">
      <c r="A153" s="308"/>
      <c r="B153" s="47">
        <f>'DAY15'!H153</f>
        <v>0</v>
      </c>
      <c r="C153" s="48">
        <v>0</v>
      </c>
      <c r="D153" s="49">
        <v>0</v>
      </c>
      <c r="E153" s="50">
        <v>0</v>
      </c>
      <c r="F153" s="47">
        <v>0</v>
      </c>
      <c r="G153" s="163">
        <v>0</v>
      </c>
      <c r="H153" s="49">
        <f>+(Table118[[#This Row],[OPENING ]]+Table118[[#This Row],[RECEIPTS]]+Table118[[#This Row],[RETURNS]])-(Table118[[#This Row],[EXCHANGED]]+Table118[[#This Row],[SALES]]+Table118[[#This Row],[ISSUES]])</f>
        <v>0</v>
      </c>
      <c r="I153" s="73"/>
      <c r="J153" s="76">
        <f t="shared" si="69"/>
        <v>0</v>
      </c>
      <c r="K153" s="48">
        <f>+'DAY15'!K153+'DAY16'!C153</f>
        <v>0</v>
      </c>
      <c r="L153" s="49">
        <f>+'DAY15'!L153+'DAY16'!D153</f>
        <v>0</v>
      </c>
      <c r="M153" s="50">
        <f>+'DAY15'!M153+'DAY16'!E153</f>
        <v>0</v>
      </c>
      <c r="N153" s="47">
        <f>+'DAY15'!N153+'DAY16'!F153</f>
        <v>0</v>
      </c>
      <c r="O153" s="163">
        <f>+'DAY15'!O153+'DAY16'!G153</f>
        <v>0</v>
      </c>
      <c r="P153" s="48">
        <f t="shared" si="70"/>
        <v>0</v>
      </c>
      <c r="Q153" s="49">
        <f t="shared" si="71"/>
        <v>0</v>
      </c>
      <c r="R153" s="50">
        <f t="shared" si="72"/>
        <v>0</v>
      </c>
      <c r="S153" s="47">
        <f t="shared" si="73"/>
        <v>0</v>
      </c>
      <c r="T153" s="163">
        <f t="shared" si="74"/>
        <v>0</v>
      </c>
      <c r="U153" s="92">
        <f t="shared" si="75"/>
        <v>0</v>
      </c>
    </row>
    <row r="154" spans="1:21" x14ac:dyDescent="0.25">
      <c r="A154" s="308"/>
      <c r="B154" s="47">
        <f>'DAY15'!H154</f>
        <v>0</v>
      </c>
      <c r="C154" s="48">
        <v>0</v>
      </c>
      <c r="D154" s="49">
        <v>0</v>
      </c>
      <c r="E154" s="50">
        <v>0</v>
      </c>
      <c r="F154" s="47">
        <v>0</v>
      </c>
      <c r="G154" s="163">
        <v>0</v>
      </c>
      <c r="H154" s="49">
        <f>+(Table118[[#This Row],[OPENING ]]+Table118[[#This Row],[RECEIPTS]]+Table118[[#This Row],[RETURNS]])-(Table118[[#This Row],[EXCHANGED]]+Table118[[#This Row],[SALES]]+Table118[[#This Row],[ISSUES]])</f>
        <v>0</v>
      </c>
      <c r="I154" s="73"/>
      <c r="J154" s="76">
        <f t="shared" si="69"/>
        <v>0</v>
      </c>
      <c r="K154" s="48">
        <f>+'DAY15'!K154+'DAY16'!C154</f>
        <v>0</v>
      </c>
      <c r="L154" s="49">
        <f>+'DAY15'!L154+'DAY16'!D154</f>
        <v>0</v>
      </c>
      <c r="M154" s="50">
        <f>+'DAY15'!M154+'DAY16'!E154</f>
        <v>0</v>
      </c>
      <c r="N154" s="47">
        <f>+'DAY15'!N154+'DAY16'!F154</f>
        <v>0</v>
      </c>
      <c r="O154" s="163">
        <f>+'DAY15'!O154+'DAY16'!G154</f>
        <v>0</v>
      </c>
      <c r="P154" s="48">
        <f t="shared" si="70"/>
        <v>0</v>
      </c>
      <c r="Q154" s="49">
        <f t="shared" si="71"/>
        <v>0</v>
      </c>
      <c r="R154" s="50">
        <f t="shared" si="72"/>
        <v>0</v>
      </c>
      <c r="S154" s="47">
        <f t="shared" si="73"/>
        <v>0</v>
      </c>
      <c r="T154" s="163">
        <f t="shared" si="74"/>
        <v>0</v>
      </c>
      <c r="U154" s="92">
        <f t="shared" si="75"/>
        <v>0</v>
      </c>
    </row>
    <row r="155" spans="1:21" x14ac:dyDescent="0.25">
      <c r="A155" s="308"/>
      <c r="B155" s="47">
        <f>'DAY15'!H155</f>
        <v>0</v>
      </c>
      <c r="C155" s="48">
        <v>0</v>
      </c>
      <c r="D155" s="49">
        <v>0</v>
      </c>
      <c r="E155" s="50">
        <v>0</v>
      </c>
      <c r="F155" s="47">
        <v>0</v>
      </c>
      <c r="G155" s="163">
        <v>0</v>
      </c>
      <c r="H155" s="49">
        <f>+(Table118[[#This Row],[OPENING ]]+Table118[[#This Row],[RECEIPTS]]+Table118[[#This Row],[RETURNS]])-(Table118[[#This Row],[EXCHANGED]]+Table118[[#This Row],[SALES]]+Table118[[#This Row],[ISSUES]])</f>
        <v>0</v>
      </c>
      <c r="I155" s="73"/>
      <c r="J155" s="76">
        <f t="shared" si="69"/>
        <v>0</v>
      </c>
      <c r="K155" s="48">
        <f>+'DAY15'!K155+'DAY16'!C155</f>
        <v>0</v>
      </c>
      <c r="L155" s="49">
        <f>+'DAY15'!L155+'DAY16'!D155</f>
        <v>0</v>
      </c>
      <c r="M155" s="50">
        <f>+'DAY15'!M155+'DAY16'!E155</f>
        <v>0</v>
      </c>
      <c r="N155" s="47">
        <f>+'DAY15'!N155+'DAY16'!F155</f>
        <v>0</v>
      </c>
      <c r="O155" s="163">
        <f>+'DAY15'!O155+'DAY16'!G155</f>
        <v>0</v>
      </c>
      <c r="P155" s="48">
        <f t="shared" si="70"/>
        <v>0</v>
      </c>
      <c r="Q155" s="49">
        <f t="shared" si="71"/>
        <v>0</v>
      </c>
      <c r="R155" s="50">
        <f t="shared" si="72"/>
        <v>0</v>
      </c>
      <c r="S155" s="47">
        <f t="shared" si="73"/>
        <v>0</v>
      </c>
      <c r="T155" s="163">
        <f t="shared" si="74"/>
        <v>0</v>
      </c>
      <c r="U155" s="92">
        <f t="shared" si="75"/>
        <v>0</v>
      </c>
    </row>
    <row r="156" spans="1:21" ht="15.75" thickBot="1" x14ac:dyDescent="0.3">
      <c r="A156" s="334"/>
      <c r="B156" s="47">
        <f>'DAY15'!H156</f>
        <v>0</v>
      </c>
      <c r="C156" s="48">
        <v>0</v>
      </c>
      <c r="D156" s="49">
        <v>0</v>
      </c>
      <c r="E156" s="50">
        <v>0</v>
      </c>
      <c r="F156" s="47">
        <v>0</v>
      </c>
      <c r="G156" s="163">
        <v>0</v>
      </c>
      <c r="H156" s="49">
        <f>+(Table118[[#This Row],[OPENING ]]+Table118[[#This Row],[RECEIPTS]]+Table118[[#This Row],[RETURNS]])-(Table118[[#This Row],[EXCHANGED]]+Table118[[#This Row],[SALES]]+Table118[[#This Row],[ISSUES]])</f>
        <v>0</v>
      </c>
      <c r="I156" s="73"/>
      <c r="J156" s="76">
        <f t="shared" si="69"/>
        <v>0</v>
      </c>
      <c r="K156" s="48">
        <f>+'DAY15'!K156+'DAY16'!C156</f>
        <v>0</v>
      </c>
      <c r="L156" s="49">
        <f>+'DAY15'!L156+'DAY16'!D156</f>
        <v>172.7</v>
      </c>
      <c r="M156" s="50">
        <f>+'DAY15'!M156+'DAY16'!E156</f>
        <v>0</v>
      </c>
      <c r="N156" s="47">
        <f>+'DAY15'!N156+'DAY16'!F156</f>
        <v>0</v>
      </c>
      <c r="O156" s="163">
        <f>+'DAY15'!O156+'DAY16'!G156</f>
        <v>3970.44</v>
      </c>
      <c r="P156" s="48">
        <f t="shared" si="70"/>
        <v>0</v>
      </c>
      <c r="Q156" s="49">
        <f t="shared" si="71"/>
        <v>10.793749999999999</v>
      </c>
      <c r="R156" s="50">
        <f t="shared" si="72"/>
        <v>0</v>
      </c>
      <c r="S156" s="47">
        <f t="shared" si="73"/>
        <v>0</v>
      </c>
      <c r="T156" s="163">
        <f t="shared" si="74"/>
        <v>248.1525</v>
      </c>
      <c r="U156" s="92">
        <f t="shared" si="75"/>
        <v>0</v>
      </c>
    </row>
    <row r="157" spans="1:21" ht="17.25" thickBot="1" x14ac:dyDescent="0.35">
      <c r="A157" s="349" t="s">
        <v>58</v>
      </c>
      <c r="B157" s="155">
        <f>SUM(B118:B156)</f>
        <v>990.90000000000009</v>
      </c>
      <c r="C157" s="156">
        <f t="shared" ref="C157:U157" si="76">SUM(C118:C156)</f>
        <v>0</v>
      </c>
      <c r="D157" s="157">
        <f t="shared" si="76"/>
        <v>0</v>
      </c>
      <c r="E157" s="158">
        <f t="shared" si="76"/>
        <v>0</v>
      </c>
      <c r="F157" s="155">
        <f t="shared" si="76"/>
        <v>0</v>
      </c>
      <c r="G157" s="167">
        <f t="shared" si="76"/>
        <v>0</v>
      </c>
      <c r="H157" s="157">
        <f t="shared" si="76"/>
        <v>990.90000000000009</v>
      </c>
      <c r="I157" s="156">
        <f t="shared" si="76"/>
        <v>0</v>
      </c>
      <c r="J157" s="172">
        <f t="shared" si="76"/>
        <v>-990.90000000000009</v>
      </c>
      <c r="K157" s="156">
        <f t="shared" si="76"/>
        <v>0</v>
      </c>
      <c r="L157" s="157">
        <f t="shared" si="76"/>
        <v>345.4</v>
      </c>
      <c r="M157" s="158">
        <f t="shared" si="76"/>
        <v>0</v>
      </c>
      <c r="N157" s="155">
        <f t="shared" si="76"/>
        <v>0</v>
      </c>
      <c r="O157" s="167">
        <f t="shared" si="76"/>
        <v>7940.88</v>
      </c>
      <c r="P157" s="156">
        <f t="shared" si="76"/>
        <v>0</v>
      </c>
      <c r="Q157" s="157">
        <f t="shared" si="76"/>
        <v>21.587499999999999</v>
      </c>
      <c r="R157" s="158">
        <f t="shared" si="76"/>
        <v>0</v>
      </c>
      <c r="S157" s="155">
        <f t="shared" si="76"/>
        <v>0</v>
      </c>
      <c r="T157" s="167">
        <f t="shared" si="76"/>
        <v>496.30500000000001</v>
      </c>
      <c r="U157" s="158">
        <f t="shared" si="76"/>
        <v>86.054368110913401</v>
      </c>
    </row>
    <row r="158" spans="1:21" ht="17.25" thickBot="1" x14ac:dyDescent="0.35">
      <c r="A158" s="85" t="s">
        <v>57</v>
      </c>
      <c r="B158" s="86">
        <f>B38+B73+B115+B157</f>
        <v>17011.22</v>
      </c>
      <c r="C158" s="87">
        <f t="shared" ref="C158:U158" si="77">C38+C73+C115+C157</f>
        <v>0</v>
      </c>
      <c r="D158" s="88">
        <f t="shared" si="77"/>
        <v>0</v>
      </c>
      <c r="E158" s="89">
        <f t="shared" si="77"/>
        <v>0</v>
      </c>
      <c r="F158" s="86">
        <f t="shared" si="77"/>
        <v>0</v>
      </c>
      <c r="G158" s="164">
        <f t="shared" si="77"/>
        <v>0</v>
      </c>
      <c r="H158" s="88">
        <f t="shared" si="77"/>
        <v>17011.22</v>
      </c>
      <c r="I158" s="87">
        <f t="shared" si="77"/>
        <v>0</v>
      </c>
      <c r="J158" s="90">
        <f t="shared" si="77"/>
        <v>-17011.22</v>
      </c>
      <c r="K158" s="87">
        <f t="shared" si="77"/>
        <v>9296.7999999999993</v>
      </c>
      <c r="L158" s="88">
        <f t="shared" si="77"/>
        <v>838.7</v>
      </c>
      <c r="M158" s="89">
        <f t="shared" si="77"/>
        <v>0</v>
      </c>
      <c r="N158" s="86">
        <f t="shared" si="77"/>
        <v>0</v>
      </c>
      <c r="O158" s="164">
        <f t="shared" si="77"/>
        <v>12411.560000000001</v>
      </c>
      <c r="P158" s="87">
        <f t="shared" si="77"/>
        <v>581.04999999999995</v>
      </c>
      <c r="Q158" s="88">
        <f t="shared" si="77"/>
        <v>52.418750000000003</v>
      </c>
      <c r="R158" s="89">
        <f t="shared" si="77"/>
        <v>0</v>
      </c>
      <c r="S158" s="86">
        <f t="shared" si="77"/>
        <v>0</v>
      </c>
      <c r="T158" s="164">
        <f t="shared" si="77"/>
        <v>775.72250000000008</v>
      </c>
      <c r="U158" s="89">
        <f t="shared" si="77"/>
        <v>595.33439368364725</v>
      </c>
    </row>
    <row r="330" spans="1:21" s="6" customFormat="1" x14ac:dyDescent="0.25">
      <c r="A330"/>
      <c r="B330"/>
      <c r="C330"/>
      <c r="D330"/>
      <c r="E330" s="3"/>
      <c r="F330"/>
      <c r="G330" s="168"/>
      <c r="H330" s="2"/>
      <c r="I330" s="2"/>
      <c r="J330" s="4"/>
      <c r="K330"/>
      <c r="L330" s="2"/>
      <c r="M330" s="3"/>
      <c r="N330"/>
      <c r="O330" s="168"/>
      <c r="P330"/>
      <c r="Q330" s="2"/>
      <c r="R330" s="3"/>
      <c r="S330"/>
      <c r="T330" s="168"/>
      <c r="U330" s="3"/>
    </row>
    <row r="332" spans="1:21" s="6" customFormat="1" x14ac:dyDescent="0.25">
      <c r="A332"/>
      <c r="B332"/>
      <c r="C332"/>
      <c r="D332"/>
      <c r="E332" s="3"/>
      <c r="F332"/>
      <c r="G332" s="168"/>
      <c r="H332" s="2"/>
      <c r="I332" s="2"/>
      <c r="J332" s="4"/>
      <c r="K332"/>
      <c r="L332" s="2"/>
      <c r="M332" s="3"/>
      <c r="N332"/>
      <c r="O332" s="168"/>
      <c r="P332"/>
      <c r="Q332" s="2"/>
      <c r="R332" s="3"/>
      <c r="S332"/>
      <c r="T332" s="168"/>
      <c r="U332" s="3"/>
    </row>
    <row r="334" spans="1:21" s="6" customFormat="1" x14ac:dyDescent="0.25">
      <c r="A334"/>
      <c r="B334"/>
      <c r="C334"/>
      <c r="D334"/>
      <c r="E334" s="3"/>
      <c r="F334"/>
      <c r="G334" s="168"/>
      <c r="H334" s="2"/>
      <c r="I334" s="2"/>
      <c r="J334" s="4"/>
      <c r="K334"/>
      <c r="L334" s="2"/>
      <c r="M334" s="3"/>
      <c r="N334"/>
      <c r="O334" s="168"/>
      <c r="P334"/>
      <c r="Q334" s="2"/>
      <c r="R334" s="3"/>
      <c r="S334"/>
      <c r="T334" s="168"/>
      <c r="U334" s="3"/>
    </row>
    <row r="335" spans="1:21" s="6" customFormat="1" x14ac:dyDescent="0.25">
      <c r="A335"/>
      <c r="B335"/>
      <c r="C335"/>
      <c r="D335"/>
      <c r="E335" s="3"/>
      <c r="F335"/>
      <c r="G335" s="168"/>
      <c r="H335" s="2"/>
      <c r="I335" s="2"/>
      <c r="J335" s="4"/>
      <c r="K335"/>
      <c r="L335" s="2"/>
      <c r="M335" s="3"/>
      <c r="N335"/>
      <c r="O335" s="168"/>
      <c r="P335"/>
      <c r="Q335" s="2"/>
      <c r="R335" s="3"/>
      <c r="S335"/>
      <c r="T335" s="168"/>
      <c r="U335" s="3"/>
    </row>
    <row r="337" spans="1:21" s="6" customFormat="1" x14ac:dyDescent="0.25">
      <c r="A337"/>
      <c r="B337"/>
      <c r="C337"/>
      <c r="D337"/>
      <c r="E337" s="3"/>
      <c r="F337"/>
      <c r="G337" s="168"/>
      <c r="H337" s="2"/>
      <c r="I337" s="2"/>
      <c r="J337" s="4"/>
      <c r="K337"/>
      <c r="L337" s="2"/>
      <c r="M337" s="3"/>
      <c r="N337"/>
      <c r="O337" s="168"/>
      <c r="P337"/>
      <c r="Q337" s="2"/>
      <c r="R337" s="3"/>
      <c r="S337"/>
      <c r="T337" s="168"/>
      <c r="U337" s="3"/>
    </row>
  </sheetData>
  <conditionalFormatting sqref="I1:I37 I116:I156 I74:I114 I39:I72">
    <cfRule type="dataBar" priority="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{8C2E4675-7B2F-47B7-B4F6-70FE06BFE66B}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2E4675-7B2F-47B7-B4F6-70FE06BFE66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I1:I37 I116:I156 I74:I114 I39:I72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BFEB-EB62-4750-AC52-F785CD6CE329}">
  <sheetPr>
    <tabColor rgb="FFFFC000"/>
  </sheetPr>
  <dimension ref="A1:U158"/>
  <sheetViews>
    <sheetView topLeftCell="B155" zoomScaleNormal="100" workbookViewId="0">
      <selection activeCell="I178" sqref="I178"/>
    </sheetView>
  </sheetViews>
  <sheetFormatPr defaultRowHeight="15" x14ac:dyDescent="0.25"/>
  <cols>
    <col min="1" max="1" width="47.140625" bestFit="1" customWidth="1"/>
    <col min="2" max="2" width="15.140625" customWidth="1"/>
    <col min="3" max="3" width="11.85546875" style="6" customWidth="1"/>
    <col min="4" max="4" width="9.28515625" style="2" bestFit="1" customWidth="1"/>
    <col min="5" max="5" width="10" style="3" customWidth="1"/>
    <col min="6" max="6" width="9" customWidth="1"/>
    <col min="7" max="7" width="10.42578125" style="168" customWidth="1"/>
    <col min="8" max="8" width="12.140625" style="2" bestFit="1" customWidth="1"/>
    <col min="9" max="9" width="13.7109375" style="6" bestFit="1" customWidth="1"/>
    <col min="10" max="10" width="9.28515625" style="3" bestFit="1" customWidth="1"/>
    <col min="11" max="11" width="10.42578125" style="6" customWidth="1"/>
    <col min="12" max="12" width="9.140625" style="2"/>
    <col min="13" max="13" width="9.140625" style="3"/>
    <col min="15" max="15" width="9.140625" style="168"/>
    <col min="16" max="16" width="9.140625" style="6"/>
    <col min="17" max="17" width="9.140625" style="2"/>
    <col min="18" max="18" width="9.140625" style="3"/>
    <col min="20" max="20" width="9.140625" style="168"/>
    <col min="21" max="21" width="9.140625" style="3"/>
  </cols>
  <sheetData>
    <row r="1" spans="1:21" ht="15.75" thickBot="1" x14ac:dyDescent="0.3">
      <c r="B1" s="13"/>
      <c r="C1" s="14"/>
      <c r="D1" s="15"/>
      <c r="E1" s="16"/>
      <c r="F1" s="17"/>
      <c r="G1" s="230"/>
      <c r="H1" s="220"/>
      <c r="I1" s="12"/>
      <c r="J1" s="20"/>
      <c r="K1" s="12"/>
      <c r="L1" s="21"/>
      <c r="M1" s="22"/>
      <c r="N1" s="23"/>
      <c r="O1" s="159"/>
      <c r="P1" s="12"/>
      <c r="Q1" s="21"/>
      <c r="R1" s="22"/>
      <c r="S1" s="23"/>
      <c r="T1" s="159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161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160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160" t="s">
        <v>3</v>
      </c>
      <c r="U2" s="36" t="s">
        <v>4</v>
      </c>
    </row>
    <row r="3" spans="1:21" ht="15.75" thickBot="1" x14ac:dyDescent="0.3">
      <c r="A3" s="40" t="s">
        <v>100</v>
      </c>
      <c r="B3" s="30" t="s">
        <v>4</v>
      </c>
      <c r="C3" s="27"/>
      <c r="D3" s="28"/>
      <c r="E3" s="29"/>
      <c r="F3" s="30"/>
      <c r="G3" s="161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161" t="s">
        <v>9</v>
      </c>
      <c r="P3" s="27" t="s">
        <v>10</v>
      </c>
      <c r="Q3" s="28" t="s">
        <v>10</v>
      </c>
      <c r="R3" s="29" t="s">
        <v>10</v>
      </c>
      <c r="S3" s="30"/>
      <c r="T3" s="161" t="s">
        <v>10</v>
      </c>
      <c r="U3" s="39" t="s">
        <v>11</v>
      </c>
    </row>
    <row r="4" spans="1:21" x14ac:dyDescent="0.25">
      <c r="A4" s="189"/>
      <c r="B4" s="41"/>
      <c r="C4" s="42"/>
      <c r="D4" s="43"/>
      <c r="E4" s="44"/>
      <c r="F4" s="41"/>
      <c r="G4" s="162"/>
      <c r="H4" s="43"/>
      <c r="I4" s="42"/>
      <c r="J4" s="45"/>
      <c r="K4" s="42"/>
      <c r="L4" s="43"/>
      <c r="M4" s="44"/>
      <c r="N4" s="41"/>
      <c r="O4" s="162"/>
      <c r="P4" s="42"/>
      <c r="Q4" s="43"/>
      <c r="R4" s="44"/>
      <c r="S4" s="41"/>
      <c r="T4" s="162"/>
      <c r="U4" s="46"/>
    </row>
    <row r="5" spans="1:21" x14ac:dyDescent="0.25">
      <c r="A5" s="189"/>
      <c r="B5" s="47">
        <f>'DAY16'!H5</f>
        <v>0</v>
      </c>
      <c r="C5" s="48">
        <v>0</v>
      </c>
      <c r="D5" s="49">
        <v>0</v>
      </c>
      <c r="E5" s="50">
        <v>0</v>
      </c>
      <c r="F5" s="47">
        <v>0</v>
      </c>
      <c r="G5" s="163">
        <v>0</v>
      </c>
      <c r="H5" s="49">
        <f>+(Table119[[#This Row],[OPENING ]]+Table119[[#This Row],[RECEIPTS]]+Table119[[#This Row],[RETURNS]])-(Table119[[#This Row],[EXCHANGED]]+Table119[[#This Row],[SALES]]+Table119[[#This Row],[ISSUES]])</f>
        <v>0</v>
      </c>
      <c r="I5" s="48">
        <v>0</v>
      </c>
      <c r="J5" s="51">
        <f t="shared" ref="J5:J131" si="0">+I5-H5</f>
        <v>0</v>
      </c>
      <c r="K5" s="48">
        <f>+'DAY16'!K5+'DAY17'!C5</f>
        <v>0</v>
      </c>
      <c r="L5" s="49">
        <f>+'DAY16'!L5+'DAY17'!D5</f>
        <v>0</v>
      </c>
      <c r="M5" s="50">
        <f>+'DAY16'!M5+'DAY17'!E5</f>
        <v>0</v>
      </c>
      <c r="N5" s="47">
        <f>+'DAY16'!N5+'DAY17'!F5</f>
        <v>0</v>
      </c>
      <c r="O5" s="163">
        <f>+'DAY16'!O5+'DAY17'!G5</f>
        <v>0</v>
      </c>
      <c r="P5" s="48">
        <f>+K5/17</f>
        <v>0</v>
      </c>
      <c r="Q5" s="49">
        <f>+L5/17</f>
        <v>0</v>
      </c>
      <c r="R5" s="50">
        <f>+M5/17</f>
        <v>0</v>
      </c>
      <c r="S5" s="47">
        <f>+N5/17</f>
        <v>0</v>
      </c>
      <c r="T5" s="163">
        <f>+O5/17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'DAY16'!H6</f>
        <v>0</v>
      </c>
      <c r="C6" s="48">
        <v>0</v>
      </c>
      <c r="D6" s="49">
        <v>0</v>
      </c>
      <c r="E6" s="50">
        <v>0</v>
      </c>
      <c r="F6" s="47">
        <v>0</v>
      </c>
      <c r="G6" s="163">
        <v>0</v>
      </c>
      <c r="H6" s="49">
        <f>+(Table119[[#This Row],[OPENING ]]+Table119[[#This Row],[RECEIPTS]]+Table119[[#This Row],[RETURNS]])-(Table119[[#This Row],[EXCHANGED]]+Table119[[#This Row],[SALES]]+Table119[[#This Row],[ISSUES]])</f>
        <v>0</v>
      </c>
      <c r="I6" s="48">
        <v>0</v>
      </c>
      <c r="J6" s="51">
        <f t="shared" si="0"/>
        <v>0</v>
      </c>
      <c r="K6" s="48">
        <f>+'DAY16'!K6+'DAY17'!C6</f>
        <v>0</v>
      </c>
      <c r="L6" s="49">
        <f>+'DAY16'!L6+'DAY17'!D6</f>
        <v>0</v>
      </c>
      <c r="M6" s="50">
        <f>+'DAY16'!M6+'DAY17'!E6</f>
        <v>0</v>
      </c>
      <c r="N6" s="47">
        <f>+'DAY16'!N6+'DAY17'!F6</f>
        <v>0</v>
      </c>
      <c r="O6" s="163">
        <f>+'DAY16'!O6+'DAY17'!G6</f>
        <v>0</v>
      </c>
      <c r="P6" s="48">
        <f t="shared" ref="P6:P17" si="2">+K6/17</f>
        <v>0</v>
      </c>
      <c r="Q6" s="49">
        <f t="shared" ref="Q6:Q17" si="3">+L6/17</f>
        <v>0</v>
      </c>
      <c r="R6" s="50">
        <f t="shared" ref="R6:R17" si="4">+M6/17</f>
        <v>0</v>
      </c>
      <c r="S6" s="47">
        <f t="shared" ref="S6:S17" si="5">+N6/17</f>
        <v>0</v>
      </c>
      <c r="T6" s="163">
        <f t="shared" ref="T6:T17" si="6">+O6/17</f>
        <v>0</v>
      </c>
      <c r="U6" s="52">
        <f t="shared" si="1"/>
        <v>0</v>
      </c>
    </row>
    <row r="7" spans="1:21" x14ac:dyDescent="0.25">
      <c r="A7" s="189" t="s">
        <v>30</v>
      </c>
      <c r="B7" s="47">
        <f>'DAY16'!H7</f>
        <v>0</v>
      </c>
      <c r="C7" s="48">
        <v>0</v>
      </c>
      <c r="D7" s="49">
        <v>0</v>
      </c>
      <c r="E7" s="50">
        <v>0</v>
      </c>
      <c r="F7" s="47">
        <v>0</v>
      </c>
      <c r="G7" s="163">
        <v>0</v>
      </c>
      <c r="H7" s="49">
        <f>+(Table119[[#This Row],[OPENING ]]+Table119[[#This Row],[RECEIPTS]]+Table119[[#This Row],[RETURNS]])-(Table119[[#This Row],[EXCHANGED]]+Table119[[#This Row],[SALES]]+Table119[[#This Row],[ISSUES]])</f>
        <v>0</v>
      </c>
      <c r="I7" s="48">
        <v>0</v>
      </c>
      <c r="J7" s="51">
        <f t="shared" si="0"/>
        <v>0</v>
      </c>
      <c r="K7" s="48">
        <f>+'DAY16'!K7+'DAY17'!C7</f>
        <v>0</v>
      </c>
      <c r="L7" s="49">
        <f>+'DAY16'!L7+'DAY17'!D7</f>
        <v>0</v>
      </c>
      <c r="M7" s="50">
        <f>+'DAY16'!M7+'DAY17'!E7</f>
        <v>0</v>
      </c>
      <c r="N7" s="47">
        <f>+'DAY16'!N7+'DAY17'!F7</f>
        <v>0</v>
      </c>
      <c r="O7" s="163">
        <f>+'DAY16'!O7+'DAY17'!G7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163">
        <f t="shared" si="6"/>
        <v>0</v>
      </c>
      <c r="U7" s="52">
        <f t="shared" si="1"/>
        <v>0</v>
      </c>
    </row>
    <row r="8" spans="1:21" x14ac:dyDescent="0.25">
      <c r="A8" s="189" t="s">
        <v>31</v>
      </c>
      <c r="B8" s="47">
        <f>'DAY16'!H8</f>
        <v>8.5</v>
      </c>
      <c r="C8" s="48">
        <v>0</v>
      </c>
      <c r="D8" s="49">
        <v>0</v>
      </c>
      <c r="E8" s="50">
        <v>0</v>
      </c>
      <c r="F8" s="47">
        <v>0</v>
      </c>
      <c r="G8" s="163">
        <v>0</v>
      </c>
      <c r="H8" s="49">
        <f>+(Table119[[#This Row],[OPENING ]]+Table119[[#This Row],[RECEIPTS]]+Table119[[#This Row],[RETURNS]])-(Table119[[#This Row],[EXCHANGED]]+Table119[[#This Row],[SALES]]+Table119[[#This Row],[ISSUES]])</f>
        <v>8.5</v>
      </c>
      <c r="I8" s="48"/>
      <c r="J8" s="51">
        <f t="shared" si="0"/>
        <v>-8.5</v>
      </c>
      <c r="K8" s="48">
        <f>+'DAY16'!K8+'DAY17'!C8</f>
        <v>0</v>
      </c>
      <c r="L8" s="49">
        <f>+'DAY16'!L8+'DAY17'!D8</f>
        <v>0</v>
      </c>
      <c r="M8" s="50">
        <f>+'DAY16'!M8+'DAY17'!E8</f>
        <v>0</v>
      </c>
      <c r="N8" s="47">
        <f>+'DAY16'!N8+'DAY17'!F8</f>
        <v>0</v>
      </c>
      <c r="O8" s="163">
        <f>+'DAY16'!O8+'DAY17'!G8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163">
        <f t="shared" si="6"/>
        <v>0</v>
      </c>
      <c r="U8" s="52">
        <f t="shared" si="1"/>
        <v>0</v>
      </c>
    </row>
    <row r="9" spans="1:21" x14ac:dyDescent="0.25">
      <c r="A9" s="189" t="s">
        <v>32</v>
      </c>
      <c r="B9" s="47">
        <f>'DAY16'!H9</f>
        <v>15</v>
      </c>
      <c r="C9" s="48">
        <v>0</v>
      </c>
      <c r="D9" s="49">
        <v>0</v>
      </c>
      <c r="E9" s="50">
        <v>0</v>
      </c>
      <c r="F9" s="47">
        <v>0</v>
      </c>
      <c r="G9" s="163">
        <v>0</v>
      </c>
      <c r="H9" s="49">
        <f>+(Table119[[#This Row],[OPENING ]]+Table119[[#This Row],[RECEIPTS]]+Table119[[#This Row],[RETURNS]])-(Table119[[#This Row],[EXCHANGED]]+Table119[[#This Row],[SALES]]+Table119[[#This Row],[ISSUES]])</f>
        <v>15</v>
      </c>
      <c r="I9" s="48"/>
      <c r="J9" s="51">
        <f t="shared" si="0"/>
        <v>-15</v>
      </c>
      <c r="K9" s="48">
        <f>+'DAY16'!K9+'DAY17'!C9</f>
        <v>0</v>
      </c>
      <c r="L9" s="49">
        <f>+'DAY16'!L9+'DAY17'!D9</f>
        <v>0</v>
      </c>
      <c r="M9" s="50">
        <f>+'DAY16'!M9+'DAY17'!E9</f>
        <v>0</v>
      </c>
      <c r="N9" s="47">
        <f>+'DAY16'!N9+'DAY17'!F9</f>
        <v>0</v>
      </c>
      <c r="O9" s="163">
        <f>+'DAY16'!O9+'DAY17'!G9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163">
        <f t="shared" si="6"/>
        <v>0</v>
      </c>
      <c r="U9" s="52">
        <f t="shared" si="1"/>
        <v>0</v>
      </c>
    </row>
    <row r="10" spans="1:21" x14ac:dyDescent="0.25">
      <c r="A10" s="189" t="s">
        <v>62</v>
      </c>
      <c r="B10" s="47">
        <f>'DAY16'!H10</f>
        <v>18</v>
      </c>
      <c r="C10" s="48">
        <v>0</v>
      </c>
      <c r="D10" s="49">
        <v>0</v>
      </c>
      <c r="E10" s="50">
        <v>0</v>
      </c>
      <c r="F10" s="47">
        <v>0</v>
      </c>
      <c r="G10" s="163">
        <v>0</v>
      </c>
      <c r="H10" s="49">
        <f>+(Table119[[#This Row],[OPENING ]]+Table119[[#This Row],[RECEIPTS]]+Table119[[#This Row],[RETURNS]])-(Table119[[#This Row],[EXCHANGED]]+Table119[[#This Row],[SALES]]+Table119[[#This Row],[ISSUES]])</f>
        <v>18</v>
      </c>
      <c r="I10" s="48"/>
      <c r="J10" s="51">
        <f t="shared" si="0"/>
        <v>-18</v>
      </c>
      <c r="K10" s="48">
        <f>+'DAY16'!K10+'DAY17'!C10</f>
        <v>0</v>
      </c>
      <c r="L10" s="49">
        <f>+'DAY16'!L10+'DAY17'!D10</f>
        <v>0</v>
      </c>
      <c r="M10" s="50">
        <f>+'DAY16'!M10+'DAY17'!E10</f>
        <v>0</v>
      </c>
      <c r="N10" s="47">
        <f>+'DAY16'!N10+'DAY17'!F10</f>
        <v>0</v>
      </c>
      <c r="O10" s="163">
        <f>+'DAY16'!O10+'DAY17'!G10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163">
        <f t="shared" si="6"/>
        <v>0</v>
      </c>
      <c r="U10" s="52">
        <f t="shared" si="1"/>
        <v>0</v>
      </c>
    </row>
    <row r="11" spans="1:21" x14ac:dyDescent="0.25">
      <c r="A11" s="189" t="s">
        <v>101</v>
      </c>
      <c r="B11" s="47">
        <f>'DAY16'!H11</f>
        <v>10</v>
      </c>
      <c r="C11" s="48">
        <v>0</v>
      </c>
      <c r="D11" s="49">
        <v>0</v>
      </c>
      <c r="E11" s="50">
        <v>0</v>
      </c>
      <c r="F11" s="47">
        <v>0</v>
      </c>
      <c r="G11" s="163">
        <v>0</v>
      </c>
      <c r="H11" s="49">
        <f>+(Table119[[#This Row],[OPENING ]]+Table119[[#This Row],[RECEIPTS]]+Table119[[#This Row],[RETURNS]])-(Table119[[#This Row],[EXCHANGED]]+Table119[[#This Row],[SALES]]+Table119[[#This Row],[ISSUES]])</f>
        <v>10</v>
      </c>
      <c r="I11" s="48"/>
      <c r="J11" s="51">
        <f t="shared" si="0"/>
        <v>-10</v>
      </c>
      <c r="K11" s="48">
        <f>+'DAY16'!K11+'DAY17'!C11</f>
        <v>0</v>
      </c>
      <c r="L11" s="49">
        <f>+'DAY16'!L11+'DAY17'!D11</f>
        <v>0</v>
      </c>
      <c r="M11" s="50">
        <f>+'DAY16'!M11+'DAY17'!E11</f>
        <v>0</v>
      </c>
      <c r="N11" s="47">
        <f>+'DAY16'!N11+'DAY17'!F11</f>
        <v>0</v>
      </c>
      <c r="O11" s="163">
        <f>+'DAY16'!O11+'DAY17'!G11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163">
        <f t="shared" si="6"/>
        <v>0</v>
      </c>
      <c r="U11" s="52">
        <f t="shared" si="1"/>
        <v>0</v>
      </c>
    </row>
    <row r="12" spans="1:21" x14ac:dyDescent="0.25">
      <c r="A12" s="189" t="s">
        <v>102</v>
      </c>
      <c r="B12" s="47">
        <f>'DAY16'!H12</f>
        <v>28.6</v>
      </c>
      <c r="C12" s="48">
        <v>0</v>
      </c>
      <c r="D12" s="49">
        <v>0</v>
      </c>
      <c r="E12" s="50">
        <v>0</v>
      </c>
      <c r="F12" s="47">
        <v>0</v>
      </c>
      <c r="G12" s="163">
        <v>0</v>
      </c>
      <c r="H12" s="49">
        <f>+(Table119[[#This Row],[OPENING ]]+Table119[[#This Row],[RECEIPTS]]+Table119[[#This Row],[RETURNS]])-(Table119[[#This Row],[EXCHANGED]]+Table119[[#This Row],[SALES]]+Table119[[#This Row],[ISSUES]])</f>
        <v>28.6</v>
      </c>
      <c r="I12" s="48"/>
      <c r="J12" s="51">
        <f t="shared" si="0"/>
        <v>-28.6</v>
      </c>
      <c r="K12" s="48">
        <f>+'DAY16'!K12+'DAY17'!C12</f>
        <v>0</v>
      </c>
      <c r="L12" s="49">
        <f>+'DAY16'!L12+'DAY17'!D12</f>
        <v>0</v>
      </c>
      <c r="M12" s="50">
        <f>+'DAY16'!M12+'DAY17'!E12</f>
        <v>0</v>
      </c>
      <c r="N12" s="47">
        <f>+'DAY16'!N12+'DAY17'!F12</f>
        <v>0</v>
      </c>
      <c r="O12" s="163">
        <f>+'DAY16'!O12+'DAY17'!G12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163">
        <f t="shared" si="6"/>
        <v>0</v>
      </c>
      <c r="U12" s="52">
        <f t="shared" si="1"/>
        <v>0</v>
      </c>
    </row>
    <row r="13" spans="1:21" x14ac:dyDescent="0.25">
      <c r="A13" s="189" t="s">
        <v>103</v>
      </c>
      <c r="B13" s="47">
        <f>'DAY16'!H13</f>
        <v>23.5</v>
      </c>
      <c r="C13" s="48">
        <v>0</v>
      </c>
      <c r="D13" s="49">
        <v>0</v>
      </c>
      <c r="E13" s="50">
        <v>0</v>
      </c>
      <c r="F13" s="47">
        <v>0</v>
      </c>
      <c r="G13" s="163">
        <v>0</v>
      </c>
      <c r="H13" s="49">
        <f>+(Table119[[#This Row],[OPENING ]]+Table119[[#This Row],[RECEIPTS]]+Table119[[#This Row],[RETURNS]])-(Table119[[#This Row],[EXCHANGED]]+Table119[[#This Row],[SALES]]+Table119[[#This Row],[ISSUES]])</f>
        <v>23.5</v>
      </c>
      <c r="I13" s="48"/>
      <c r="J13" s="51">
        <f t="shared" si="0"/>
        <v>-23.5</v>
      </c>
      <c r="K13" s="48">
        <f>+'DAY16'!K13+'DAY17'!C13</f>
        <v>0</v>
      </c>
      <c r="L13" s="49">
        <f>+'DAY16'!L13+'DAY17'!D13</f>
        <v>0</v>
      </c>
      <c r="M13" s="50">
        <f>+'DAY16'!M13+'DAY17'!E13</f>
        <v>0</v>
      </c>
      <c r="N13" s="47">
        <f>+'DAY16'!N13+'DAY17'!F13</f>
        <v>0</v>
      </c>
      <c r="O13" s="163">
        <f>+'DAY16'!O13+'DAY17'!G13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163">
        <f t="shared" si="6"/>
        <v>0</v>
      </c>
      <c r="U13" s="52">
        <f t="shared" si="1"/>
        <v>0</v>
      </c>
    </row>
    <row r="14" spans="1:21" x14ac:dyDescent="0.25">
      <c r="A14" s="189" t="s">
        <v>104</v>
      </c>
      <c r="B14" s="47">
        <f>'DAY16'!H14</f>
        <v>30.5</v>
      </c>
      <c r="C14" s="48">
        <v>0</v>
      </c>
      <c r="D14" s="49">
        <v>0</v>
      </c>
      <c r="E14" s="50">
        <v>0</v>
      </c>
      <c r="F14" s="47">
        <v>0</v>
      </c>
      <c r="G14" s="163">
        <v>0</v>
      </c>
      <c r="H14" s="49">
        <f>+(Table119[[#This Row],[OPENING ]]+Table119[[#This Row],[RECEIPTS]]+Table119[[#This Row],[RETURNS]])-(Table119[[#This Row],[EXCHANGED]]+Table119[[#This Row],[SALES]]+Table119[[#This Row],[ISSUES]])</f>
        <v>30.5</v>
      </c>
      <c r="I14" s="48"/>
      <c r="J14" s="51">
        <f t="shared" si="0"/>
        <v>-30.5</v>
      </c>
      <c r="K14" s="48">
        <f>+'DAY16'!K14+'DAY17'!C14</f>
        <v>0</v>
      </c>
      <c r="L14" s="49">
        <f>+'DAY16'!L14+'DAY17'!D14</f>
        <v>0</v>
      </c>
      <c r="M14" s="50">
        <f>+'DAY16'!M14+'DAY17'!E14</f>
        <v>0</v>
      </c>
      <c r="N14" s="47">
        <f>+'DAY16'!N14+'DAY17'!F14</f>
        <v>0</v>
      </c>
      <c r="O14" s="163">
        <f>+'DAY16'!O14+'DAY17'!G14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163">
        <f t="shared" si="6"/>
        <v>0</v>
      </c>
      <c r="U14" s="52">
        <f t="shared" si="1"/>
        <v>0</v>
      </c>
    </row>
    <row r="15" spans="1:21" x14ac:dyDescent="0.25">
      <c r="A15" s="189" t="s">
        <v>64</v>
      </c>
      <c r="B15" s="47">
        <f>'DAY16'!H15</f>
        <v>33.5</v>
      </c>
      <c r="C15" s="48">
        <v>0</v>
      </c>
      <c r="D15" s="49">
        <v>0</v>
      </c>
      <c r="E15" s="50">
        <v>0</v>
      </c>
      <c r="F15" s="47">
        <v>0</v>
      </c>
      <c r="G15" s="163">
        <v>0</v>
      </c>
      <c r="H15" s="49">
        <f>+(Table119[[#This Row],[OPENING ]]+Table119[[#This Row],[RECEIPTS]]+Table119[[#This Row],[RETURNS]])-(Table119[[#This Row],[EXCHANGED]]+Table119[[#This Row],[SALES]]+Table119[[#This Row],[ISSUES]])</f>
        <v>33.5</v>
      </c>
      <c r="I15" s="48"/>
      <c r="J15" s="51">
        <f t="shared" si="0"/>
        <v>-33.5</v>
      </c>
      <c r="K15" s="48">
        <f>+'DAY16'!K15+'DAY17'!C15</f>
        <v>0</v>
      </c>
      <c r="L15" s="49">
        <f>+'DAY16'!L15+'DAY17'!D15</f>
        <v>0</v>
      </c>
      <c r="M15" s="50">
        <f>+'DAY16'!M15+'DAY17'!E15</f>
        <v>0</v>
      </c>
      <c r="N15" s="47">
        <f>+'DAY16'!N15+'DAY17'!F15</f>
        <v>0</v>
      </c>
      <c r="O15" s="163">
        <f>+'DAY16'!O15+'DAY17'!G15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163">
        <f t="shared" si="6"/>
        <v>0</v>
      </c>
      <c r="U15" s="52">
        <f t="shared" si="1"/>
        <v>0</v>
      </c>
    </row>
    <row r="16" spans="1:21" x14ac:dyDescent="0.25">
      <c r="A16" s="189" t="s">
        <v>65</v>
      </c>
      <c r="B16" s="47">
        <f>'DAY16'!H16</f>
        <v>36</v>
      </c>
      <c r="C16" s="48">
        <v>0</v>
      </c>
      <c r="D16" s="49">
        <v>0</v>
      </c>
      <c r="E16" s="50">
        <v>0</v>
      </c>
      <c r="F16" s="47">
        <v>0</v>
      </c>
      <c r="G16" s="163">
        <v>0</v>
      </c>
      <c r="H16" s="49">
        <f>+(Table119[[#This Row],[OPENING ]]+Table119[[#This Row],[RECEIPTS]]+Table119[[#This Row],[RETURNS]])-(Table119[[#This Row],[EXCHANGED]]+Table119[[#This Row],[SALES]]+Table119[[#This Row],[ISSUES]])</f>
        <v>36</v>
      </c>
      <c r="I16" s="48"/>
      <c r="J16" s="51">
        <f t="shared" si="0"/>
        <v>-36</v>
      </c>
      <c r="K16" s="48">
        <f>+'DAY16'!K16+'DAY17'!C16</f>
        <v>0</v>
      </c>
      <c r="L16" s="49">
        <f>+'DAY16'!L16+'DAY17'!D16</f>
        <v>0</v>
      </c>
      <c r="M16" s="50">
        <f>+'DAY16'!M16+'DAY17'!E16</f>
        <v>0</v>
      </c>
      <c r="N16" s="47">
        <f>+'DAY16'!N16+'DAY17'!F16</f>
        <v>0</v>
      </c>
      <c r="O16" s="163">
        <f>+'DAY16'!O16+'DAY17'!G16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163">
        <f t="shared" si="6"/>
        <v>0</v>
      </c>
      <c r="U16" s="52">
        <f t="shared" si="1"/>
        <v>0</v>
      </c>
    </row>
    <row r="17" spans="1:21" x14ac:dyDescent="0.25">
      <c r="A17" s="189" t="s">
        <v>63</v>
      </c>
      <c r="B17" s="47">
        <f>'DAY16'!H17</f>
        <v>0</v>
      </c>
      <c r="C17" s="48">
        <v>0</v>
      </c>
      <c r="D17" s="49">
        <v>0</v>
      </c>
      <c r="E17" s="50">
        <v>0</v>
      </c>
      <c r="F17" s="47">
        <v>0</v>
      </c>
      <c r="G17" s="163">
        <v>0</v>
      </c>
      <c r="H17" s="49">
        <f>+(Table119[[#This Row],[OPENING ]]+Table119[[#This Row],[RECEIPTS]]+Table119[[#This Row],[RETURNS]])-(Table119[[#This Row],[EXCHANGED]]+Table119[[#This Row],[SALES]]+Table119[[#This Row],[ISSUES]])</f>
        <v>0</v>
      </c>
      <c r="I17" s="48"/>
      <c r="J17" s="51">
        <f t="shared" si="0"/>
        <v>0</v>
      </c>
      <c r="K17" s="48">
        <f>+'DAY16'!K17+'DAY17'!C17</f>
        <v>0</v>
      </c>
      <c r="L17" s="49">
        <f>+'DAY16'!L17+'DAY17'!D17</f>
        <v>0</v>
      </c>
      <c r="M17" s="50">
        <f>+'DAY16'!M17+'DAY17'!E17</f>
        <v>0</v>
      </c>
      <c r="N17" s="47">
        <f>+'DAY16'!N17+'DAY17'!F17</f>
        <v>0</v>
      </c>
      <c r="O17" s="163">
        <f>+'DAY16'!O17+'DAY17'!G17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163">
        <f t="shared" si="6"/>
        <v>0</v>
      </c>
      <c r="U17" s="52">
        <f t="shared" si="1"/>
        <v>0</v>
      </c>
    </row>
    <row r="18" spans="1:21" x14ac:dyDescent="0.25">
      <c r="A18" s="189" t="s">
        <v>131</v>
      </c>
      <c r="B18" s="47">
        <f>'DAY16'!H18</f>
        <v>0</v>
      </c>
      <c r="C18" s="48">
        <v>0</v>
      </c>
      <c r="D18" s="49">
        <v>0</v>
      </c>
      <c r="E18" s="50">
        <v>0</v>
      </c>
      <c r="F18" s="47">
        <v>0</v>
      </c>
      <c r="G18" s="163">
        <v>0</v>
      </c>
      <c r="H18" s="49">
        <f>+(Table119[[#This Row],[OPENING ]]+Table119[[#This Row],[RECEIPTS]]+Table119[[#This Row],[RETURNS]])-(Table119[[#This Row],[EXCHANGED]]+Table119[[#This Row],[SALES]]+Table119[[#This Row],[ISSUES]])</f>
        <v>0</v>
      </c>
      <c r="I18" s="48"/>
      <c r="J18" s="51">
        <f t="shared" ref="J18:J24" si="7">+I18-H18</f>
        <v>0</v>
      </c>
      <c r="K18" s="48">
        <f>+'DAY16'!K25+'DAY17'!C18</f>
        <v>0</v>
      </c>
      <c r="L18" s="49">
        <f>+'DAY16'!L18+'DAY17'!D18</f>
        <v>0</v>
      </c>
      <c r="M18" s="50">
        <f>+'DAY16'!M18+'DAY17'!E18</f>
        <v>0</v>
      </c>
      <c r="N18" s="47">
        <f>+'DAY16'!N18+'DAY17'!F18</f>
        <v>0</v>
      </c>
      <c r="O18" s="163">
        <f>+'DAY16'!O18+'DAY17'!G18</f>
        <v>0</v>
      </c>
      <c r="P18" s="48">
        <f t="shared" ref="P18:P26" si="8">+K18/17</f>
        <v>0</v>
      </c>
      <c r="Q18" s="49">
        <f t="shared" ref="Q18:Q26" si="9">+L18/17</f>
        <v>0</v>
      </c>
      <c r="R18" s="50">
        <f t="shared" ref="R18:R26" si="10">+M18/17</f>
        <v>0</v>
      </c>
      <c r="S18" s="47">
        <f t="shared" ref="S18:S26" si="11">+N18/17</f>
        <v>0</v>
      </c>
      <c r="T18" s="163">
        <f t="shared" ref="T18:T26" si="12">+O18/17</f>
        <v>0</v>
      </c>
      <c r="U18" s="52">
        <f t="shared" ref="U18:U26" si="13">IFERROR(+H18/(P18+Q18+R18+S18+T18),0)</f>
        <v>0</v>
      </c>
    </row>
    <row r="19" spans="1:21" x14ac:dyDescent="0.25">
      <c r="A19" s="189" t="s">
        <v>117</v>
      </c>
      <c r="B19" s="47">
        <f>'DAY16'!H19</f>
        <v>27</v>
      </c>
      <c r="C19" s="48">
        <v>0</v>
      </c>
      <c r="D19" s="49">
        <v>0</v>
      </c>
      <c r="E19" s="50">
        <v>0</v>
      </c>
      <c r="F19" s="47">
        <v>0</v>
      </c>
      <c r="G19" s="163">
        <v>0</v>
      </c>
      <c r="H19" s="49">
        <f>+(Table119[[#This Row],[OPENING ]]+Table119[[#This Row],[RECEIPTS]]+Table119[[#This Row],[RETURNS]])-(Table119[[#This Row],[EXCHANGED]]+Table119[[#This Row],[SALES]]+Table119[[#This Row],[ISSUES]])</f>
        <v>27</v>
      </c>
      <c r="I19" s="48"/>
      <c r="J19" s="51">
        <f t="shared" si="7"/>
        <v>-27</v>
      </c>
      <c r="K19" s="48">
        <f>+'DAY16'!K26+'DAY17'!C19</f>
        <v>0</v>
      </c>
      <c r="L19" s="49">
        <f>+'DAY16'!L19+'DAY17'!D19</f>
        <v>0</v>
      </c>
      <c r="M19" s="50">
        <f>+'DAY16'!M19+'DAY17'!E19</f>
        <v>0</v>
      </c>
      <c r="N19" s="47">
        <f>+'DAY16'!N19+'DAY17'!F19</f>
        <v>0</v>
      </c>
      <c r="O19" s="163">
        <f>+'DAY16'!O19+'DAY17'!G19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163">
        <f t="shared" si="12"/>
        <v>0</v>
      </c>
      <c r="U19" s="52">
        <f t="shared" si="13"/>
        <v>0</v>
      </c>
    </row>
    <row r="20" spans="1:21" x14ac:dyDescent="0.25">
      <c r="A20" s="189" t="s">
        <v>129</v>
      </c>
      <c r="B20" s="47">
        <f>'DAY16'!H20</f>
        <v>228.5</v>
      </c>
      <c r="C20" s="48">
        <v>0</v>
      </c>
      <c r="D20" s="49">
        <v>0</v>
      </c>
      <c r="E20" s="50">
        <v>0</v>
      </c>
      <c r="F20" s="47">
        <v>0</v>
      </c>
      <c r="G20" s="163">
        <v>0</v>
      </c>
      <c r="H20" s="49">
        <f>+(Table119[[#This Row],[OPENING ]]+Table119[[#This Row],[RECEIPTS]]+Table119[[#This Row],[RETURNS]])-(Table119[[#This Row],[EXCHANGED]]+Table119[[#This Row],[SALES]]+Table119[[#This Row],[ISSUES]])</f>
        <v>228.5</v>
      </c>
      <c r="I20" s="48"/>
      <c r="J20" s="51">
        <f t="shared" si="7"/>
        <v>-228.5</v>
      </c>
      <c r="K20" s="48">
        <f>+'DAY16'!K38+'DAY17'!C20</f>
        <v>6209.4</v>
      </c>
      <c r="L20" s="49">
        <f>+'DAY16'!L20+'DAY17'!D20</f>
        <v>0</v>
      </c>
      <c r="M20" s="50">
        <f>+'DAY16'!M20+'DAY17'!E20</f>
        <v>0</v>
      </c>
      <c r="N20" s="47">
        <f>+'DAY16'!N20+'DAY17'!F20</f>
        <v>0</v>
      </c>
      <c r="O20" s="163">
        <f>+'DAY16'!O20+'DAY17'!G20</f>
        <v>0</v>
      </c>
      <c r="P20" s="48">
        <f t="shared" si="8"/>
        <v>365.25882352941176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163">
        <f t="shared" si="12"/>
        <v>0</v>
      </c>
      <c r="U20" s="52">
        <f t="shared" si="13"/>
        <v>0.62558379231487748</v>
      </c>
    </row>
    <row r="21" spans="1:21" x14ac:dyDescent="0.25">
      <c r="A21" s="154"/>
      <c r="B21" s="47">
        <f>'DAY16'!H21</f>
        <v>70</v>
      </c>
      <c r="C21" s="48">
        <v>0</v>
      </c>
      <c r="D21" s="49">
        <v>0</v>
      </c>
      <c r="E21" s="50">
        <v>0</v>
      </c>
      <c r="F21" s="47">
        <v>0</v>
      </c>
      <c r="G21" s="163">
        <v>0</v>
      </c>
      <c r="H21" s="49">
        <f>+(Table119[[#This Row],[OPENING ]]+Table119[[#This Row],[RECEIPTS]]+Table119[[#This Row],[RETURNS]])-(Table119[[#This Row],[EXCHANGED]]+Table119[[#This Row],[SALES]]+Table119[[#This Row],[ISSUES]])</f>
        <v>70</v>
      </c>
      <c r="I21" s="48"/>
      <c r="J21" s="51">
        <f t="shared" si="7"/>
        <v>-70</v>
      </c>
      <c r="K21" s="48">
        <f>+'DAY16'!K39+'DAY17'!C21</f>
        <v>0</v>
      </c>
      <c r="L21" s="49">
        <f>+'DAY16'!L21+'DAY17'!D21</f>
        <v>0</v>
      </c>
      <c r="M21" s="50">
        <f>+'DAY16'!M21+'DAY17'!E21</f>
        <v>0</v>
      </c>
      <c r="N21" s="47">
        <f>+'DAY16'!N21+'DAY17'!F21</f>
        <v>0</v>
      </c>
      <c r="O21" s="163">
        <f>+'DAY16'!O21+'DAY17'!G21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163">
        <f t="shared" si="12"/>
        <v>0</v>
      </c>
      <c r="U21" s="52">
        <f t="shared" si="13"/>
        <v>0</v>
      </c>
    </row>
    <row r="22" spans="1:21" x14ac:dyDescent="0.25">
      <c r="A22" s="154"/>
      <c r="B22" s="47">
        <f>'DAY16'!H22</f>
        <v>14</v>
      </c>
      <c r="C22" s="48">
        <v>0</v>
      </c>
      <c r="D22" s="49">
        <v>0</v>
      </c>
      <c r="E22" s="50">
        <v>0</v>
      </c>
      <c r="F22" s="47">
        <v>0</v>
      </c>
      <c r="G22" s="163">
        <v>0</v>
      </c>
      <c r="H22" s="49">
        <f>+(Table119[[#This Row],[OPENING ]]+Table119[[#This Row],[RECEIPTS]]+Table119[[#This Row],[RETURNS]])-(Table119[[#This Row],[EXCHANGED]]+Table119[[#This Row],[SALES]]+Table119[[#This Row],[ISSUES]])</f>
        <v>14</v>
      </c>
      <c r="I22" s="48"/>
      <c r="J22" s="51">
        <f t="shared" si="7"/>
        <v>-14</v>
      </c>
      <c r="K22" s="48">
        <f>+'DAY16'!K40+'DAY17'!C22</f>
        <v>0</v>
      </c>
      <c r="L22" s="49">
        <f>+'DAY16'!L22+'DAY17'!D22</f>
        <v>0</v>
      </c>
      <c r="M22" s="50">
        <f>+'DAY16'!M22+'DAY17'!E22</f>
        <v>0</v>
      </c>
      <c r="N22" s="47">
        <f>+'DAY16'!N22+'DAY17'!F22</f>
        <v>0</v>
      </c>
      <c r="O22" s="163">
        <f>+'DAY16'!O22+'DAY17'!G22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163">
        <f t="shared" si="12"/>
        <v>0</v>
      </c>
      <c r="U22" s="52">
        <f t="shared" si="13"/>
        <v>0</v>
      </c>
    </row>
    <row r="23" spans="1:21" x14ac:dyDescent="0.25">
      <c r="A23" s="154"/>
      <c r="B23" s="47">
        <f>'DAY16'!H23</f>
        <v>70</v>
      </c>
      <c r="C23" s="48">
        <v>0</v>
      </c>
      <c r="D23" s="49">
        <v>0</v>
      </c>
      <c r="E23" s="50">
        <v>0</v>
      </c>
      <c r="F23" s="47">
        <v>0</v>
      </c>
      <c r="G23" s="163">
        <v>0</v>
      </c>
      <c r="H23" s="49">
        <f>+(Table119[[#This Row],[OPENING ]]+Table119[[#This Row],[RECEIPTS]]+Table119[[#This Row],[RETURNS]])-(Table119[[#This Row],[EXCHANGED]]+Table119[[#This Row],[SALES]]+Table119[[#This Row],[ISSUES]])</f>
        <v>70</v>
      </c>
      <c r="I23" s="48"/>
      <c r="J23" s="51">
        <f t="shared" si="7"/>
        <v>-70</v>
      </c>
      <c r="K23" s="48">
        <f>+'DAY16'!K41+'DAY17'!C23</f>
        <v>0</v>
      </c>
      <c r="L23" s="49">
        <f>+'DAY16'!L23+'DAY17'!D23</f>
        <v>0</v>
      </c>
      <c r="M23" s="50">
        <f>+'DAY16'!M23+'DAY17'!E23</f>
        <v>0</v>
      </c>
      <c r="N23" s="47">
        <f>+'DAY16'!N23+'DAY17'!F23</f>
        <v>0</v>
      </c>
      <c r="O23" s="163">
        <f>+'DAY16'!O23+'DAY17'!G23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163">
        <f t="shared" si="12"/>
        <v>0</v>
      </c>
      <c r="U23" s="52">
        <f t="shared" si="13"/>
        <v>0</v>
      </c>
    </row>
    <row r="24" spans="1:21" x14ac:dyDescent="0.25">
      <c r="A24" s="154"/>
      <c r="B24" s="47">
        <f>'DAY16'!H24</f>
        <v>49</v>
      </c>
      <c r="C24" s="48">
        <v>0</v>
      </c>
      <c r="D24" s="49">
        <v>0</v>
      </c>
      <c r="E24" s="50">
        <v>0</v>
      </c>
      <c r="F24" s="47">
        <v>0</v>
      </c>
      <c r="G24" s="163">
        <v>0</v>
      </c>
      <c r="H24" s="49">
        <f>+(Table119[[#This Row],[OPENING ]]+Table119[[#This Row],[RECEIPTS]]+Table119[[#This Row],[RETURNS]])-(Table119[[#This Row],[EXCHANGED]]+Table119[[#This Row],[SALES]]+Table119[[#This Row],[ISSUES]])</f>
        <v>49</v>
      </c>
      <c r="I24" s="48"/>
      <c r="J24" s="51">
        <f t="shared" si="7"/>
        <v>-49</v>
      </c>
      <c r="K24" s="48">
        <f>+'DAY16'!K42+'DAY17'!C24</f>
        <v>0</v>
      </c>
      <c r="L24" s="49">
        <f>+'DAY16'!L24+'DAY17'!D24</f>
        <v>0</v>
      </c>
      <c r="M24" s="50">
        <f>+'DAY16'!M24+'DAY17'!E24</f>
        <v>0</v>
      </c>
      <c r="N24" s="47">
        <f>+'DAY16'!N24+'DAY17'!F24</f>
        <v>0</v>
      </c>
      <c r="O24" s="163">
        <f>+'DAY16'!O24+'DAY17'!G24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163">
        <f t="shared" si="12"/>
        <v>0</v>
      </c>
      <c r="U24" s="52">
        <f t="shared" si="13"/>
        <v>0</v>
      </c>
    </row>
    <row r="25" spans="1:21" x14ac:dyDescent="0.25">
      <c r="A25" s="312" t="s">
        <v>106</v>
      </c>
      <c r="B25" s="47">
        <f>'DAY16'!H25</f>
        <v>0</v>
      </c>
      <c r="C25" s="48">
        <v>0</v>
      </c>
      <c r="D25" s="49">
        <v>0</v>
      </c>
      <c r="E25" s="50">
        <v>0</v>
      </c>
      <c r="F25" s="47">
        <v>0</v>
      </c>
      <c r="G25" s="163">
        <v>0</v>
      </c>
      <c r="H25" s="49">
        <f>+(Table119[[#This Row],[OPENING ]]+Table119[[#This Row],[RECEIPTS]]+Table119[[#This Row],[RETURNS]])-(Table119[[#This Row],[EXCHANGED]]+Table119[[#This Row],[SALES]]+Table119[[#This Row],[ISSUES]])</f>
        <v>0</v>
      </c>
      <c r="I25" s="48"/>
      <c r="J25" s="51">
        <f t="shared" si="0"/>
        <v>0</v>
      </c>
      <c r="K25" s="48">
        <f>+'DAY16'!K43+'DAY17'!C25</f>
        <v>0</v>
      </c>
      <c r="L25" s="49">
        <f>+'DAY16'!L25+'DAY17'!D25</f>
        <v>0</v>
      </c>
      <c r="M25" s="50">
        <f>+'DAY16'!M25+'DAY17'!E25</f>
        <v>0</v>
      </c>
      <c r="N25" s="47">
        <f>+'DAY16'!N25+'DAY17'!F25</f>
        <v>0</v>
      </c>
      <c r="O25" s="163">
        <f>+'DAY16'!O25+'DAY17'!G25</f>
        <v>0</v>
      </c>
      <c r="P25" s="48">
        <f t="shared" si="8"/>
        <v>0</v>
      </c>
      <c r="Q25" s="49">
        <f t="shared" si="9"/>
        <v>0</v>
      </c>
      <c r="R25" s="50">
        <f t="shared" si="10"/>
        <v>0</v>
      </c>
      <c r="S25" s="47">
        <f t="shared" si="11"/>
        <v>0</v>
      </c>
      <c r="T25" s="163">
        <f t="shared" si="12"/>
        <v>0</v>
      </c>
      <c r="U25" s="52">
        <f t="shared" si="13"/>
        <v>0</v>
      </c>
    </row>
    <row r="26" spans="1:21" x14ac:dyDescent="0.25">
      <c r="A26" s="154" t="s">
        <v>61</v>
      </c>
      <c r="B26" s="47">
        <f>'DAY16'!H26</f>
        <v>0</v>
      </c>
      <c r="C26" s="48">
        <v>0</v>
      </c>
      <c r="D26" s="49">
        <v>0</v>
      </c>
      <c r="E26" s="50">
        <v>0</v>
      </c>
      <c r="F26" s="47">
        <v>0</v>
      </c>
      <c r="G26" s="163">
        <v>0</v>
      </c>
      <c r="H26" s="49">
        <f>+(Table119[[#This Row],[OPENING ]]+Table119[[#This Row],[RECEIPTS]]+Table119[[#This Row],[RETURNS]])-(Table119[[#This Row],[EXCHANGED]]+Table119[[#This Row],[SALES]]+Table119[[#This Row],[ISSUES]])</f>
        <v>0</v>
      </c>
      <c r="I26" s="73"/>
      <c r="J26" s="76">
        <f t="shared" si="0"/>
        <v>0</v>
      </c>
      <c r="K26" s="48">
        <f>+'DAY16'!K44+'DAY17'!C26</f>
        <v>0</v>
      </c>
      <c r="L26" s="49">
        <f>+'DAY16'!L26+'DAY17'!D26</f>
        <v>0</v>
      </c>
      <c r="M26" s="50">
        <f>+'DAY16'!M26+'DAY17'!E26</f>
        <v>0</v>
      </c>
      <c r="N26" s="47">
        <f>+'DAY16'!N26+'DAY17'!F26</f>
        <v>0</v>
      </c>
      <c r="O26" s="163">
        <f>+'DAY16'!O26+'DAY17'!G26</f>
        <v>0</v>
      </c>
      <c r="P26" s="48">
        <f t="shared" si="8"/>
        <v>0</v>
      </c>
      <c r="Q26" s="49">
        <f t="shared" si="9"/>
        <v>0</v>
      </c>
      <c r="R26" s="50">
        <f t="shared" si="10"/>
        <v>0</v>
      </c>
      <c r="S26" s="47">
        <f t="shared" si="11"/>
        <v>0</v>
      </c>
      <c r="T26" s="163">
        <f t="shared" si="12"/>
        <v>0</v>
      </c>
      <c r="U26" s="52">
        <f t="shared" si="13"/>
        <v>0</v>
      </c>
    </row>
    <row r="27" spans="1:21" x14ac:dyDescent="0.25">
      <c r="A27" s="53"/>
      <c r="B27" s="47">
        <f>'DAY16'!H27</f>
        <v>506.2</v>
      </c>
      <c r="C27" s="48">
        <v>0</v>
      </c>
      <c r="D27" s="49">
        <v>0</v>
      </c>
      <c r="E27" s="50">
        <v>0</v>
      </c>
      <c r="F27" s="47">
        <v>0</v>
      </c>
      <c r="G27" s="163">
        <v>0</v>
      </c>
      <c r="H27" s="49">
        <f>+(Table119[[#This Row],[OPENING ]]+Table119[[#This Row],[RECEIPTS]]+Table119[[#This Row],[RETURNS]])-(Table119[[#This Row],[EXCHANGED]]+Table119[[#This Row],[SALES]]+Table119[[#This Row],[ISSUES]])</f>
        <v>506.2</v>
      </c>
      <c r="I27" s="73"/>
      <c r="J27" s="76">
        <f t="shared" ref="J27:J37" si="14">+I27-H27</f>
        <v>-506.2</v>
      </c>
      <c r="K27" s="48">
        <f>+'DAY16'!K45+'DAY17'!C27</f>
        <v>1034.9000000000001</v>
      </c>
      <c r="L27" s="49">
        <f>+'DAY16'!L27+'DAY17'!D27</f>
        <v>0</v>
      </c>
      <c r="M27" s="50">
        <f>+'DAY16'!M27+'DAY17'!E27</f>
        <v>0</v>
      </c>
      <c r="N27" s="47">
        <f>+'DAY16'!N27+'DAY17'!F27</f>
        <v>0</v>
      </c>
      <c r="O27" s="163">
        <f>+'DAY16'!O27+'DAY17'!G27</f>
        <v>0</v>
      </c>
      <c r="P27" s="48">
        <f t="shared" ref="P27:P37" si="15">+K27/17</f>
        <v>60.8764705882353</v>
      </c>
      <c r="Q27" s="49">
        <f t="shared" ref="Q27:Q37" si="16">+L27/17</f>
        <v>0</v>
      </c>
      <c r="R27" s="50">
        <f t="shared" ref="R27:R37" si="17">+M27/17</f>
        <v>0</v>
      </c>
      <c r="S27" s="47">
        <f t="shared" ref="S27:S37" si="18">+N27/17</f>
        <v>0</v>
      </c>
      <c r="T27" s="163">
        <f t="shared" ref="T27:T37" si="19">+O27/17</f>
        <v>0</v>
      </c>
      <c r="U27" s="52">
        <f t="shared" ref="U27:U37" si="20">IFERROR(+H27/(P27+Q27+R27+S27+T27),0)</f>
        <v>8.3151995361870696</v>
      </c>
    </row>
    <row r="28" spans="1:21" x14ac:dyDescent="0.25">
      <c r="A28" s="53"/>
      <c r="B28" s="47">
        <f>'DAY16'!H28</f>
        <v>0</v>
      </c>
      <c r="C28" s="48">
        <v>0</v>
      </c>
      <c r="D28" s="49">
        <v>0</v>
      </c>
      <c r="E28" s="50">
        <v>0</v>
      </c>
      <c r="F28" s="47">
        <v>0</v>
      </c>
      <c r="G28" s="163">
        <v>0</v>
      </c>
      <c r="H28" s="49">
        <f>+(Table119[[#This Row],[OPENING ]]+Table119[[#This Row],[RECEIPTS]]+Table119[[#This Row],[RETURNS]])-(Table119[[#This Row],[EXCHANGED]]+Table119[[#This Row],[SALES]]+Table119[[#This Row],[ISSUES]])</f>
        <v>0</v>
      </c>
      <c r="I28" s="73"/>
      <c r="J28" s="76">
        <f t="shared" si="14"/>
        <v>0</v>
      </c>
      <c r="K28" s="48">
        <f>+'DAY16'!K46+'DAY17'!C28</f>
        <v>0</v>
      </c>
      <c r="L28" s="49">
        <f>+'DAY16'!L28+'DAY17'!D28</f>
        <v>0</v>
      </c>
      <c r="M28" s="50">
        <f>+'DAY16'!M28+'DAY17'!E28</f>
        <v>0</v>
      </c>
      <c r="N28" s="47">
        <f>+'DAY16'!N28+'DAY17'!F28</f>
        <v>0</v>
      </c>
      <c r="O28" s="163">
        <f>+'DAY16'!O28+'DAY17'!G28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163">
        <f t="shared" si="19"/>
        <v>0</v>
      </c>
      <c r="U28" s="52">
        <f t="shared" si="20"/>
        <v>0</v>
      </c>
    </row>
    <row r="29" spans="1:21" x14ac:dyDescent="0.25">
      <c r="A29" s="53"/>
      <c r="B29" s="47">
        <f>'DAY16'!H29</f>
        <v>254.5</v>
      </c>
      <c r="C29" s="48">
        <v>0</v>
      </c>
      <c r="D29" s="49">
        <v>0</v>
      </c>
      <c r="E29" s="50">
        <v>0</v>
      </c>
      <c r="F29" s="47">
        <v>0</v>
      </c>
      <c r="G29" s="163">
        <v>0</v>
      </c>
      <c r="H29" s="49">
        <f>+(Table119[[#This Row],[OPENING ]]+Table119[[#This Row],[RECEIPTS]]+Table119[[#This Row],[RETURNS]])-(Table119[[#This Row],[EXCHANGED]]+Table119[[#This Row],[SALES]]+Table119[[#This Row],[ISSUES]])</f>
        <v>254.5</v>
      </c>
      <c r="I29" s="73"/>
      <c r="J29" s="76">
        <f t="shared" si="14"/>
        <v>-254.5</v>
      </c>
      <c r="K29" s="48">
        <f>+'DAY16'!K47+'DAY17'!C29</f>
        <v>0</v>
      </c>
      <c r="L29" s="49">
        <f>+'DAY16'!L29+'DAY17'!D29</f>
        <v>0</v>
      </c>
      <c r="M29" s="50">
        <f>+'DAY16'!M29+'DAY17'!E29</f>
        <v>0</v>
      </c>
      <c r="N29" s="47">
        <f>+'DAY16'!N29+'DAY17'!F29</f>
        <v>0</v>
      </c>
      <c r="O29" s="163">
        <f>+'DAY16'!O29+'DAY17'!G29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163">
        <f t="shared" si="19"/>
        <v>3.7529411764705882</v>
      </c>
      <c r="U29" s="52">
        <f t="shared" si="20"/>
        <v>67.813479623824449</v>
      </c>
    </row>
    <row r="30" spans="1:21" x14ac:dyDescent="0.25">
      <c r="A30" s="53"/>
      <c r="B30" s="47">
        <f>'DAY16'!H30</f>
        <v>0</v>
      </c>
      <c r="C30" s="48">
        <v>0</v>
      </c>
      <c r="D30" s="49">
        <v>0</v>
      </c>
      <c r="E30" s="50">
        <v>0</v>
      </c>
      <c r="F30" s="47">
        <v>0</v>
      </c>
      <c r="G30" s="163">
        <v>0</v>
      </c>
      <c r="H30" s="49">
        <f>+(Table119[[#This Row],[OPENING ]]+Table119[[#This Row],[RECEIPTS]]+Table119[[#This Row],[RETURNS]])-(Table119[[#This Row],[EXCHANGED]]+Table119[[#This Row],[SALES]]+Table119[[#This Row],[ISSUES]])</f>
        <v>0</v>
      </c>
      <c r="I30" s="73"/>
      <c r="J30" s="76">
        <f t="shared" si="14"/>
        <v>0</v>
      </c>
      <c r="K30" s="48">
        <f>+'DAY16'!K48+'DAY17'!C30</f>
        <v>0</v>
      </c>
      <c r="L30" s="49">
        <f>+'DAY16'!L30+'DAY17'!D30</f>
        <v>0</v>
      </c>
      <c r="M30" s="50">
        <f>+'DAY16'!M30+'DAY17'!E30</f>
        <v>0</v>
      </c>
      <c r="N30" s="47">
        <f>+'DAY16'!N30+'DAY17'!F30</f>
        <v>0</v>
      </c>
      <c r="O30" s="163">
        <f>+'DAY16'!O30+'DAY17'!G30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163">
        <f t="shared" si="19"/>
        <v>0</v>
      </c>
      <c r="U30" s="52">
        <f t="shared" si="20"/>
        <v>0</v>
      </c>
    </row>
    <row r="31" spans="1:21" x14ac:dyDescent="0.25">
      <c r="A31" s="53"/>
      <c r="B31" s="47">
        <f>'DAY16'!H31</f>
        <v>0</v>
      </c>
      <c r="C31" s="48">
        <v>0</v>
      </c>
      <c r="D31" s="49">
        <v>0</v>
      </c>
      <c r="E31" s="50">
        <v>0</v>
      </c>
      <c r="F31" s="47">
        <v>0</v>
      </c>
      <c r="G31" s="163">
        <v>0</v>
      </c>
      <c r="H31" s="49">
        <f>+(Table119[[#This Row],[OPENING ]]+Table119[[#This Row],[RECEIPTS]]+Table119[[#This Row],[RETURNS]])-(Table119[[#This Row],[EXCHANGED]]+Table119[[#This Row],[SALES]]+Table119[[#This Row],[ISSUES]])</f>
        <v>0</v>
      </c>
      <c r="I31" s="73"/>
      <c r="J31" s="76">
        <f t="shared" si="14"/>
        <v>0</v>
      </c>
      <c r="K31" s="48">
        <f>+'DAY16'!K49+'DAY17'!C31</f>
        <v>0</v>
      </c>
      <c r="L31" s="49">
        <f>+'DAY16'!L31+'DAY17'!D31</f>
        <v>0</v>
      </c>
      <c r="M31" s="50">
        <f>+'DAY16'!M31+'DAY17'!E31</f>
        <v>0</v>
      </c>
      <c r="N31" s="47">
        <f>+'DAY16'!N31+'DAY17'!F31</f>
        <v>0</v>
      </c>
      <c r="O31" s="163">
        <f>+'DAY16'!O31+'DAY17'!G31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163">
        <f t="shared" si="19"/>
        <v>0</v>
      </c>
      <c r="U31" s="52">
        <f t="shared" si="20"/>
        <v>0</v>
      </c>
    </row>
    <row r="32" spans="1:21" x14ac:dyDescent="0.25">
      <c r="A32" s="53"/>
      <c r="B32" s="47">
        <f>'DAY16'!H32</f>
        <v>0</v>
      </c>
      <c r="C32" s="48">
        <v>0</v>
      </c>
      <c r="D32" s="49">
        <v>0</v>
      </c>
      <c r="E32" s="50">
        <v>0</v>
      </c>
      <c r="F32" s="47">
        <v>0</v>
      </c>
      <c r="G32" s="163">
        <v>0</v>
      </c>
      <c r="H32" s="49">
        <f>+(Table119[[#This Row],[OPENING ]]+Table119[[#This Row],[RECEIPTS]]+Table119[[#This Row],[RETURNS]])-(Table119[[#This Row],[EXCHANGED]]+Table119[[#This Row],[SALES]]+Table119[[#This Row],[ISSUES]])</f>
        <v>0</v>
      </c>
      <c r="I32" s="73"/>
      <c r="J32" s="76">
        <f t="shared" si="14"/>
        <v>0</v>
      </c>
      <c r="K32" s="48">
        <f>+'DAY16'!K50+'DAY17'!C32</f>
        <v>0</v>
      </c>
      <c r="L32" s="49">
        <f>+'DAY16'!L32+'DAY17'!D32</f>
        <v>0</v>
      </c>
      <c r="M32" s="50">
        <f>+'DAY16'!M32+'DAY17'!E32</f>
        <v>0</v>
      </c>
      <c r="N32" s="47">
        <f>+'DAY16'!N32+'DAY17'!F32</f>
        <v>0</v>
      </c>
      <c r="O32" s="163">
        <f>+'DAY16'!O32+'DAY17'!G32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163">
        <f t="shared" si="19"/>
        <v>0</v>
      </c>
      <c r="U32" s="52">
        <f t="shared" si="20"/>
        <v>0</v>
      </c>
    </row>
    <row r="33" spans="1:21" x14ac:dyDescent="0.25">
      <c r="A33" s="53"/>
      <c r="B33" s="47">
        <f>'DAY16'!H33</f>
        <v>0</v>
      </c>
      <c r="C33" s="48">
        <v>0</v>
      </c>
      <c r="D33" s="49">
        <v>0</v>
      </c>
      <c r="E33" s="50">
        <v>0</v>
      </c>
      <c r="F33" s="47">
        <v>0</v>
      </c>
      <c r="G33" s="163">
        <v>0</v>
      </c>
      <c r="H33" s="49">
        <f>+(Table119[[#This Row],[OPENING ]]+Table119[[#This Row],[RECEIPTS]]+Table119[[#This Row],[RETURNS]])-(Table119[[#This Row],[EXCHANGED]]+Table119[[#This Row],[SALES]]+Table119[[#This Row],[ISSUES]])</f>
        <v>0</v>
      </c>
      <c r="I33" s="73"/>
      <c r="J33" s="76">
        <f t="shared" si="14"/>
        <v>0</v>
      </c>
      <c r="K33" s="48">
        <f>+'DAY16'!K51+'DAY17'!C33</f>
        <v>0</v>
      </c>
      <c r="L33" s="49">
        <f>+'DAY16'!L33+'DAY17'!D33</f>
        <v>0</v>
      </c>
      <c r="M33" s="50">
        <f>+'DAY16'!M33+'DAY17'!E33</f>
        <v>0</v>
      </c>
      <c r="N33" s="47">
        <f>+'DAY16'!N33+'DAY17'!F33</f>
        <v>0</v>
      </c>
      <c r="O33" s="163">
        <f>+'DAY16'!O33+'DAY17'!G33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163">
        <f t="shared" si="19"/>
        <v>0</v>
      </c>
      <c r="U33" s="52">
        <f t="shared" si="20"/>
        <v>0</v>
      </c>
    </row>
    <row r="34" spans="1:21" x14ac:dyDescent="0.25">
      <c r="A34" s="53"/>
      <c r="B34" s="47">
        <f>'DAY16'!H34</f>
        <v>58.1</v>
      </c>
      <c r="C34" s="48">
        <v>0</v>
      </c>
      <c r="D34" s="49">
        <v>0</v>
      </c>
      <c r="E34" s="50">
        <v>0</v>
      </c>
      <c r="F34" s="47">
        <v>0</v>
      </c>
      <c r="G34" s="163">
        <v>0</v>
      </c>
      <c r="H34" s="49">
        <f>+(Table119[[#This Row],[OPENING ]]+Table119[[#This Row],[RECEIPTS]]+Table119[[#This Row],[RETURNS]])-(Table119[[#This Row],[EXCHANGED]]+Table119[[#This Row],[SALES]]+Table119[[#This Row],[ISSUES]])</f>
        <v>58.1</v>
      </c>
      <c r="I34" s="73"/>
      <c r="J34" s="76">
        <f t="shared" si="14"/>
        <v>-58.1</v>
      </c>
      <c r="K34" s="48">
        <f>+'DAY16'!K52+'DAY17'!C34</f>
        <v>0</v>
      </c>
      <c r="L34" s="49">
        <f>+'DAY16'!L34+'DAY17'!D34</f>
        <v>0</v>
      </c>
      <c r="M34" s="50">
        <f>+'DAY16'!M34+'DAY17'!E34</f>
        <v>0</v>
      </c>
      <c r="N34" s="47">
        <f>+'DAY16'!N34+'DAY17'!F34</f>
        <v>0</v>
      </c>
      <c r="O34" s="163">
        <f>+'DAY16'!O34+'DAY17'!G34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163">
        <f t="shared" si="19"/>
        <v>0</v>
      </c>
      <c r="U34" s="52">
        <f t="shared" si="20"/>
        <v>0</v>
      </c>
    </row>
    <row r="35" spans="1:21" x14ac:dyDescent="0.25">
      <c r="A35" s="53"/>
      <c r="B35" s="47">
        <f>'DAY16'!H35</f>
        <v>0</v>
      </c>
      <c r="C35" s="48">
        <v>0</v>
      </c>
      <c r="D35" s="49">
        <v>0</v>
      </c>
      <c r="E35" s="50">
        <v>0</v>
      </c>
      <c r="F35" s="47">
        <v>0</v>
      </c>
      <c r="G35" s="163">
        <v>0</v>
      </c>
      <c r="H35" s="49">
        <f>+(Table119[[#This Row],[OPENING ]]+Table119[[#This Row],[RECEIPTS]]+Table119[[#This Row],[RETURNS]])-(Table119[[#This Row],[EXCHANGED]]+Table119[[#This Row],[SALES]]+Table119[[#This Row],[ISSUES]])</f>
        <v>0</v>
      </c>
      <c r="I35" s="73"/>
      <c r="J35" s="76">
        <f t="shared" si="14"/>
        <v>0</v>
      </c>
      <c r="K35" s="48">
        <f>+'DAY16'!K53+'DAY17'!C35</f>
        <v>0</v>
      </c>
      <c r="L35" s="49">
        <f>+'DAY16'!L35+'DAY17'!D35</f>
        <v>0</v>
      </c>
      <c r="M35" s="50">
        <f>+'DAY16'!M35+'DAY17'!E35</f>
        <v>0</v>
      </c>
      <c r="N35" s="47">
        <f>+'DAY16'!N35+'DAY17'!F35</f>
        <v>0</v>
      </c>
      <c r="O35" s="163">
        <f>+'DAY16'!O35+'DAY17'!G35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163">
        <f t="shared" si="19"/>
        <v>0</v>
      </c>
      <c r="U35" s="52">
        <f t="shared" si="20"/>
        <v>0</v>
      </c>
    </row>
    <row r="36" spans="1:21" ht="15.75" thickBot="1" x14ac:dyDescent="0.3">
      <c r="A36" s="53"/>
      <c r="B36" s="47">
        <f>'DAY16'!H36</f>
        <v>31.35</v>
      </c>
      <c r="C36" s="48">
        <v>0</v>
      </c>
      <c r="D36" s="49">
        <v>0</v>
      </c>
      <c r="E36" s="50">
        <v>0</v>
      </c>
      <c r="F36" s="47">
        <v>0</v>
      </c>
      <c r="G36" s="163">
        <v>0</v>
      </c>
      <c r="H36" s="49">
        <f>+(Table119[[#This Row],[OPENING ]]+Table119[[#This Row],[RECEIPTS]]+Table119[[#This Row],[RETURNS]])-(Table119[[#This Row],[EXCHANGED]]+Table119[[#This Row],[SALES]]+Table119[[#This Row],[ISSUES]])</f>
        <v>31.35</v>
      </c>
      <c r="I36" s="73"/>
      <c r="J36" s="76">
        <f t="shared" si="14"/>
        <v>-31.35</v>
      </c>
      <c r="K36" s="48">
        <f>+'DAY16'!K54+'DAY17'!C36</f>
        <v>0</v>
      </c>
      <c r="L36" s="49">
        <f>+'DAY16'!L36+'DAY17'!D36</f>
        <v>0</v>
      </c>
      <c r="M36" s="50">
        <f>+'DAY16'!M36+'DAY17'!E36</f>
        <v>0</v>
      </c>
      <c r="N36" s="47">
        <f>+'DAY16'!N36+'DAY17'!F36</f>
        <v>0</v>
      </c>
      <c r="O36" s="163">
        <f>+'DAY16'!O36+'DAY17'!G36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163">
        <f t="shared" si="19"/>
        <v>0</v>
      </c>
      <c r="U36" s="52">
        <f t="shared" si="20"/>
        <v>0</v>
      </c>
    </row>
    <row r="37" spans="1:21" ht="17.25" thickBot="1" x14ac:dyDescent="0.35">
      <c r="A37" s="85" t="s">
        <v>29</v>
      </c>
      <c r="B37" s="47">
        <f>'DAY16'!H37</f>
        <v>0</v>
      </c>
      <c r="C37" s="48">
        <v>0</v>
      </c>
      <c r="D37" s="49">
        <v>0</v>
      </c>
      <c r="E37" s="50">
        <v>0</v>
      </c>
      <c r="F37" s="47">
        <v>0</v>
      </c>
      <c r="G37" s="163">
        <v>0</v>
      </c>
      <c r="H37" s="49">
        <f>+(Table119[[#This Row],[OPENING ]]+Table119[[#This Row],[RECEIPTS]]+Table119[[#This Row],[RETURNS]])-(Table119[[#This Row],[EXCHANGED]]+Table119[[#This Row],[SALES]]+Table119[[#This Row],[ISSUES]])</f>
        <v>0</v>
      </c>
      <c r="I37" s="73"/>
      <c r="J37" s="76">
        <f t="shared" si="14"/>
        <v>0</v>
      </c>
      <c r="K37" s="48">
        <f>+'DAY16'!K55+'DAY17'!C37</f>
        <v>0</v>
      </c>
      <c r="L37" s="49">
        <f>+'DAY16'!L37+'DAY17'!D37</f>
        <v>0</v>
      </c>
      <c r="M37" s="50">
        <f>+'DAY16'!M37+'DAY17'!E37</f>
        <v>0</v>
      </c>
      <c r="N37" s="47">
        <f>+'DAY16'!N37+'DAY17'!F37</f>
        <v>0</v>
      </c>
      <c r="O37" s="163">
        <f>+'DAY16'!O37+'DAY17'!G37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163">
        <f t="shared" si="19"/>
        <v>0</v>
      </c>
      <c r="U37" s="52">
        <f t="shared" si="20"/>
        <v>0</v>
      </c>
    </row>
    <row r="38" spans="1:21" ht="20.25" thickBot="1" x14ac:dyDescent="0.4">
      <c r="A38" s="173" t="s">
        <v>60</v>
      </c>
      <c r="B38" s="86">
        <f>SUM(B5:B37)</f>
        <v>1512.2499999999998</v>
      </c>
      <c r="C38" s="87">
        <f t="shared" ref="C38:U38" si="21">SUM(C5:C37)</f>
        <v>0</v>
      </c>
      <c r="D38" s="88">
        <f t="shared" si="21"/>
        <v>0</v>
      </c>
      <c r="E38" s="89">
        <f t="shared" si="21"/>
        <v>0</v>
      </c>
      <c r="F38" s="86">
        <f t="shared" si="21"/>
        <v>0</v>
      </c>
      <c r="G38" s="164">
        <f t="shared" si="21"/>
        <v>0</v>
      </c>
      <c r="H38" s="88">
        <f t="shared" si="21"/>
        <v>1512.2499999999998</v>
      </c>
      <c r="I38" s="87">
        <f t="shared" si="21"/>
        <v>0</v>
      </c>
      <c r="J38" s="90">
        <f t="shared" si="21"/>
        <v>-1512.2499999999998</v>
      </c>
      <c r="K38" s="87">
        <f t="shared" si="21"/>
        <v>7244.2999999999993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164">
        <f t="shared" si="21"/>
        <v>63.8</v>
      </c>
      <c r="P38" s="87">
        <f t="shared" si="21"/>
        <v>426.13529411764705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164">
        <f t="shared" si="21"/>
        <v>3.7529411764705882</v>
      </c>
      <c r="U38" s="89">
        <f t="shared" si="21"/>
        <v>76.7542629523264</v>
      </c>
    </row>
    <row r="39" spans="1:21" x14ac:dyDescent="0.25">
      <c r="A39" s="55" t="s">
        <v>36</v>
      </c>
      <c r="B39" s="79"/>
      <c r="C39" s="80"/>
      <c r="D39" s="81"/>
      <c r="E39" s="82"/>
      <c r="F39" s="79"/>
      <c r="G39" s="165"/>
      <c r="H39" s="81"/>
      <c r="I39" s="80"/>
      <c r="J39" s="83"/>
      <c r="K39" s="80"/>
      <c r="L39" s="81"/>
      <c r="M39" s="82"/>
      <c r="N39" s="79"/>
      <c r="O39" s="165"/>
      <c r="P39" s="80"/>
      <c r="Q39" s="81"/>
      <c r="R39" s="82"/>
      <c r="S39" s="79"/>
      <c r="T39" s="165"/>
      <c r="U39" s="84"/>
    </row>
    <row r="40" spans="1:21" x14ac:dyDescent="0.25">
      <c r="A40" s="154" t="s">
        <v>46</v>
      </c>
      <c r="B40" s="47"/>
      <c r="C40" s="48"/>
      <c r="D40" s="49"/>
      <c r="E40" s="50"/>
      <c r="F40" s="47"/>
      <c r="G40" s="163"/>
      <c r="H40" s="49"/>
      <c r="I40" s="48"/>
      <c r="J40" s="51"/>
      <c r="K40" s="48"/>
      <c r="L40" s="49"/>
      <c r="M40" s="50"/>
      <c r="N40" s="47"/>
      <c r="O40" s="163"/>
      <c r="P40" s="48"/>
      <c r="Q40" s="49"/>
      <c r="R40" s="50"/>
      <c r="S40" s="47"/>
      <c r="T40" s="163"/>
      <c r="U40" s="54"/>
    </row>
    <row r="41" spans="1:21" x14ac:dyDescent="0.25">
      <c r="A41" s="154" t="s">
        <v>47</v>
      </c>
      <c r="B41" s="47">
        <f>'DAY16'!H41</f>
        <v>452.6</v>
      </c>
      <c r="C41" s="48">
        <v>0</v>
      </c>
      <c r="D41" s="49">
        <v>0</v>
      </c>
      <c r="E41" s="50">
        <v>0</v>
      </c>
      <c r="F41" s="47">
        <v>0</v>
      </c>
      <c r="G41" s="163">
        <v>0</v>
      </c>
      <c r="H41" s="49">
        <f>+(Table119[[#This Row],[OPENING ]]+Table119[[#This Row],[RECEIPTS]]+Table119[[#This Row],[RETURNS]])-(Table119[[#This Row],[EXCHANGED]]+Table119[[#This Row],[SALES]]+Table119[[#This Row],[ISSUES]])</f>
        <v>452.6</v>
      </c>
      <c r="I41" s="48"/>
      <c r="J41" s="51">
        <f t="shared" si="0"/>
        <v>-452.6</v>
      </c>
      <c r="K41" s="48">
        <f>+'DAY16'!K41+'DAY17'!C41</f>
        <v>0</v>
      </c>
      <c r="L41" s="49">
        <f>+'DAY16'!L41+'DAY17'!D41</f>
        <v>0</v>
      </c>
      <c r="M41" s="50">
        <f>+'DAY16'!M41+'DAY17'!E41</f>
        <v>0</v>
      </c>
      <c r="N41" s="47">
        <f>+'DAY16'!N41+'DAY17'!F41</f>
        <v>0</v>
      </c>
      <c r="O41" s="163">
        <f>+'DAY16'!O41+'DAY17'!G41</f>
        <v>0</v>
      </c>
      <c r="P41" s="48">
        <f>+K41/17</f>
        <v>0</v>
      </c>
      <c r="Q41" s="49">
        <f>+L41/17</f>
        <v>0</v>
      </c>
      <c r="R41" s="50">
        <f>+M41/17</f>
        <v>0</v>
      </c>
      <c r="S41" s="47">
        <f>+N41/17</f>
        <v>0</v>
      </c>
      <c r="T41" s="163">
        <f>+O41/17</f>
        <v>0</v>
      </c>
      <c r="U41" s="54">
        <f t="shared" si="1"/>
        <v>0</v>
      </c>
    </row>
    <row r="42" spans="1:21" x14ac:dyDescent="0.25">
      <c r="A42" s="154" t="s">
        <v>48</v>
      </c>
      <c r="B42" s="47">
        <f>'DAY16'!H42</f>
        <v>555.6</v>
      </c>
      <c r="C42" s="48">
        <v>0</v>
      </c>
      <c r="D42" s="49">
        <v>0</v>
      </c>
      <c r="E42" s="50">
        <v>0</v>
      </c>
      <c r="F42" s="47">
        <v>0</v>
      </c>
      <c r="G42" s="163">
        <v>0</v>
      </c>
      <c r="H42" s="49">
        <f>+(Table119[[#This Row],[OPENING ]]+Table119[[#This Row],[RECEIPTS]]+Table119[[#This Row],[RETURNS]])-(Table119[[#This Row],[EXCHANGED]]+Table119[[#This Row],[SALES]]+Table119[[#This Row],[ISSUES]])</f>
        <v>555.6</v>
      </c>
      <c r="I42" s="48"/>
      <c r="J42" s="51">
        <f t="shared" si="0"/>
        <v>-555.6</v>
      </c>
      <c r="K42" s="48">
        <f>+'DAY16'!K42+'DAY17'!C42</f>
        <v>0</v>
      </c>
      <c r="L42" s="49">
        <f>+'DAY16'!L42+'DAY17'!D42</f>
        <v>0</v>
      </c>
      <c r="M42" s="50">
        <f>+'DAY16'!M42+'DAY17'!E42</f>
        <v>0</v>
      </c>
      <c r="N42" s="47">
        <f>+'DAY16'!N42+'DAY17'!F42</f>
        <v>0</v>
      </c>
      <c r="O42" s="163">
        <f>+'DAY16'!O42+'DAY17'!G42</f>
        <v>0</v>
      </c>
      <c r="P42" s="48">
        <f t="shared" ref="P42:P57" si="22">+K42/17</f>
        <v>0</v>
      </c>
      <c r="Q42" s="49">
        <f t="shared" ref="Q42:Q57" si="23">+L42/17</f>
        <v>0</v>
      </c>
      <c r="R42" s="50">
        <f t="shared" ref="R42:R57" si="24">+M42/17</f>
        <v>0</v>
      </c>
      <c r="S42" s="47">
        <f t="shared" ref="S42:S57" si="25">+N42/17</f>
        <v>0</v>
      </c>
      <c r="T42" s="163">
        <f t="shared" ref="T42:T57" si="26">+O42/17</f>
        <v>0</v>
      </c>
      <c r="U42" s="54">
        <f t="shared" si="1"/>
        <v>0</v>
      </c>
    </row>
    <row r="43" spans="1:21" x14ac:dyDescent="0.25">
      <c r="A43" s="154" t="s">
        <v>49</v>
      </c>
      <c r="B43" s="47">
        <f>'DAY16'!H43</f>
        <v>0</v>
      </c>
      <c r="C43" s="48">
        <v>0</v>
      </c>
      <c r="D43" s="49">
        <v>0</v>
      </c>
      <c r="E43" s="50">
        <v>0</v>
      </c>
      <c r="F43" s="47">
        <v>0</v>
      </c>
      <c r="G43" s="163">
        <v>0</v>
      </c>
      <c r="H43" s="49">
        <f>+(Table119[[#This Row],[OPENING ]]+Table119[[#This Row],[RECEIPTS]]+Table119[[#This Row],[RETURNS]])-(Table119[[#This Row],[EXCHANGED]]+Table119[[#This Row],[SALES]]+Table119[[#This Row],[ISSUES]])</f>
        <v>0</v>
      </c>
      <c r="I43" s="48"/>
      <c r="J43" s="51">
        <f t="shared" si="0"/>
        <v>0</v>
      </c>
      <c r="K43" s="48">
        <f>+'DAY16'!K43+'DAY17'!C43</f>
        <v>0</v>
      </c>
      <c r="L43" s="49">
        <f>+'DAY16'!L43+'DAY17'!D43</f>
        <v>0</v>
      </c>
      <c r="M43" s="50">
        <f>+'DAY16'!M43+'DAY17'!E43</f>
        <v>0</v>
      </c>
      <c r="N43" s="47">
        <f>+'DAY16'!N43+'DAY17'!F43</f>
        <v>0</v>
      </c>
      <c r="O43" s="163">
        <f>+'DAY16'!O43+'DAY17'!G43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163">
        <f t="shared" si="26"/>
        <v>0</v>
      </c>
      <c r="U43" s="54">
        <f t="shared" si="1"/>
        <v>0</v>
      </c>
    </row>
    <row r="44" spans="1:21" x14ac:dyDescent="0.25">
      <c r="A44" s="154" t="s">
        <v>76</v>
      </c>
      <c r="B44" s="47">
        <f>'DAY16'!H44</f>
        <v>0</v>
      </c>
      <c r="C44" s="48">
        <v>0</v>
      </c>
      <c r="D44" s="49">
        <v>0</v>
      </c>
      <c r="E44" s="50">
        <v>0</v>
      </c>
      <c r="F44" s="47">
        <v>0</v>
      </c>
      <c r="G44" s="163">
        <v>0</v>
      </c>
      <c r="H44" s="49">
        <f>+(Table119[[#This Row],[OPENING ]]+Table119[[#This Row],[RECEIPTS]]+Table119[[#This Row],[RETURNS]])-(Table119[[#This Row],[EXCHANGED]]+Table119[[#This Row],[SALES]]+Table119[[#This Row],[ISSUES]])</f>
        <v>0</v>
      </c>
      <c r="I44" s="48"/>
      <c r="J44" s="51">
        <f t="shared" si="0"/>
        <v>0</v>
      </c>
      <c r="K44" s="48">
        <f>+'DAY16'!K44+'DAY17'!C44</f>
        <v>0</v>
      </c>
      <c r="L44" s="49">
        <f>+'DAY16'!L44+'DAY17'!D44</f>
        <v>0</v>
      </c>
      <c r="M44" s="50">
        <f>+'DAY16'!M44+'DAY17'!E44</f>
        <v>0</v>
      </c>
      <c r="N44" s="47">
        <f>+'DAY16'!N44+'DAY17'!F44</f>
        <v>0</v>
      </c>
      <c r="O44" s="163">
        <f>+'DAY16'!O44+'DAY17'!G44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163">
        <f t="shared" si="26"/>
        <v>0</v>
      </c>
      <c r="U44" s="54">
        <f t="shared" si="1"/>
        <v>0</v>
      </c>
    </row>
    <row r="45" spans="1:21" x14ac:dyDescent="0.25">
      <c r="A45" s="154" t="s">
        <v>111</v>
      </c>
      <c r="B45" s="47">
        <f>'DAY16'!H45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163">
        <v>0</v>
      </c>
      <c r="H45" s="49">
        <f>+(Table119[[#This Row],[OPENING ]]+Table119[[#This Row],[RECEIPTS]]+Table119[[#This Row],[RETURNS]])-(Table119[[#This Row],[EXCHANGED]]+Table119[[#This Row],[SALES]]+Table119[[#This Row],[ISSUES]])</f>
        <v>320.29999999999995</v>
      </c>
      <c r="I45" s="48"/>
      <c r="J45" s="51">
        <f t="shared" si="0"/>
        <v>-320.29999999999995</v>
      </c>
      <c r="K45" s="48">
        <f>+'DAY16'!K45+'DAY17'!C45</f>
        <v>1034.9000000000001</v>
      </c>
      <c r="L45" s="49">
        <f>+'DAY16'!L45+'DAY17'!D45</f>
        <v>0</v>
      </c>
      <c r="M45" s="50">
        <f>+'DAY16'!M45+'DAY17'!E45</f>
        <v>0</v>
      </c>
      <c r="N45" s="47">
        <f>+'DAY16'!N45+'DAY17'!F45</f>
        <v>0</v>
      </c>
      <c r="O45" s="163">
        <f>+'DAY16'!O45+'DAY17'!G45</f>
        <v>795.90000000000009</v>
      </c>
      <c r="P45" s="48">
        <f t="shared" si="22"/>
        <v>60.8764705882353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163">
        <f t="shared" si="26"/>
        <v>46.817647058823532</v>
      </c>
      <c r="U45" s="54">
        <f t="shared" si="1"/>
        <v>2.9741642997596673</v>
      </c>
    </row>
    <row r="46" spans="1:21" x14ac:dyDescent="0.25">
      <c r="A46" s="154" t="s">
        <v>85</v>
      </c>
      <c r="B46" s="47">
        <f>'DAY16'!H46</f>
        <v>122.2</v>
      </c>
      <c r="C46" s="48">
        <v>0</v>
      </c>
      <c r="D46" s="49">
        <v>0</v>
      </c>
      <c r="E46" s="50">
        <v>0</v>
      </c>
      <c r="F46" s="47">
        <v>0</v>
      </c>
      <c r="G46" s="163">
        <v>0</v>
      </c>
      <c r="H46" s="49">
        <f>+(Table119[[#This Row],[OPENING ]]+Table119[[#This Row],[RECEIPTS]]+Table119[[#This Row],[RETURNS]])-(Table119[[#This Row],[EXCHANGED]]+Table119[[#This Row],[SALES]]+Table119[[#This Row],[ISSUES]])</f>
        <v>122.2</v>
      </c>
      <c r="I46" s="48"/>
      <c r="J46" s="51">
        <f t="shared" si="0"/>
        <v>-122.2</v>
      </c>
      <c r="K46" s="48">
        <f>+'DAY16'!K46+'DAY17'!C46</f>
        <v>0</v>
      </c>
      <c r="L46" s="49">
        <f>+'DAY16'!L46+'DAY17'!D46</f>
        <v>0</v>
      </c>
      <c r="M46" s="50">
        <f>+'DAY16'!M46+'DAY17'!E46</f>
        <v>0</v>
      </c>
      <c r="N46" s="47">
        <f>+'DAY16'!N46+'DAY17'!F46</f>
        <v>0</v>
      </c>
      <c r="O46" s="163">
        <f>+'DAY16'!O46+'DAY17'!G46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163">
        <f t="shared" si="26"/>
        <v>0</v>
      </c>
      <c r="U46" s="54">
        <f t="shared" si="1"/>
        <v>0</v>
      </c>
    </row>
    <row r="47" spans="1:21" x14ac:dyDescent="0.25">
      <c r="A47" s="154" t="s">
        <v>78</v>
      </c>
      <c r="B47" s="47">
        <f>'DAY16'!H47</f>
        <v>0</v>
      </c>
      <c r="C47" s="48">
        <v>0</v>
      </c>
      <c r="D47" s="49">
        <v>0</v>
      </c>
      <c r="E47" s="50">
        <v>0</v>
      </c>
      <c r="F47" s="47">
        <v>0</v>
      </c>
      <c r="G47" s="163">
        <v>0</v>
      </c>
      <c r="H47" s="49">
        <f>+(Table119[[#This Row],[OPENING ]]+Table119[[#This Row],[RECEIPTS]]+Table119[[#This Row],[RETURNS]])-(Table119[[#This Row],[EXCHANGED]]+Table119[[#This Row],[SALES]]+Table119[[#This Row],[ISSUES]])</f>
        <v>0</v>
      </c>
      <c r="I47" s="48"/>
      <c r="J47" s="51">
        <f t="shared" si="0"/>
        <v>0</v>
      </c>
      <c r="K47" s="48">
        <f>+'DAY16'!K47+'DAY17'!C47</f>
        <v>0</v>
      </c>
      <c r="L47" s="49">
        <f>+'DAY16'!L47+'DAY17'!D47</f>
        <v>0</v>
      </c>
      <c r="M47" s="50">
        <f>+'DAY16'!M47+'DAY17'!E47</f>
        <v>0</v>
      </c>
      <c r="N47" s="47">
        <f>+'DAY16'!N47+'DAY17'!F47</f>
        <v>0</v>
      </c>
      <c r="O47" s="163">
        <f>+'DAY16'!O47+'DAY17'!G47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163">
        <f t="shared" si="26"/>
        <v>0</v>
      </c>
      <c r="U47" s="54">
        <f t="shared" si="1"/>
        <v>0</v>
      </c>
    </row>
    <row r="48" spans="1:21" x14ac:dyDescent="0.25">
      <c r="A48" s="154" t="s">
        <v>77</v>
      </c>
      <c r="B48" s="47">
        <f>'DAY16'!H48</f>
        <v>7</v>
      </c>
      <c r="C48" s="48">
        <v>0</v>
      </c>
      <c r="D48" s="49">
        <v>0</v>
      </c>
      <c r="E48" s="50">
        <v>0</v>
      </c>
      <c r="F48" s="47">
        <v>0</v>
      </c>
      <c r="G48" s="163">
        <v>0</v>
      </c>
      <c r="H48" s="49">
        <f>+(Table119[[#This Row],[OPENING ]]+Table119[[#This Row],[RECEIPTS]]+Table119[[#This Row],[RETURNS]])-(Table119[[#This Row],[EXCHANGED]]+Table119[[#This Row],[SALES]]+Table119[[#This Row],[ISSUES]])</f>
        <v>7</v>
      </c>
      <c r="I48" s="48"/>
      <c r="J48" s="51">
        <f t="shared" si="0"/>
        <v>-7</v>
      </c>
      <c r="K48" s="48">
        <f>+'DAY16'!K48+'DAY17'!C48</f>
        <v>0</v>
      </c>
      <c r="L48" s="49">
        <f>+'DAY16'!L48+'DAY17'!D48</f>
        <v>0</v>
      </c>
      <c r="M48" s="50">
        <f>+'DAY16'!M48+'DAY17'!E48</f>
        <v>0</v>
      </c>
      <c r="N48" s="47">
        <f>+'DAY16'!N48+'DAY17'!F48</f>
        <v>0</v>
      </c>
      <c r="O48" s="163">
        <f>+'DAY16'!O48+'DAY17'!G48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163">
        <f t="shared" si="26"/>
        <v>0</v>
      </c>
      <c r="U48" s="54">
        <f t="shared" si="1"/>
        <v>0</v>
      </c>
    </row>
    <row r="49" spans="1:21" x14ac:dyDescent="0.25">
      <c r="A49" s="154" t="s">
        <v>110</v>
      </c>
      <c r="B49" s="47">
        <f>'DAY16'!H49</f>
        <v>17.3</v>
      </c>
      <c r="C49" s="48">
        <v>0</v>
      </c>
      <c r="D49" s="49">
        <v>0</v>
      </c>
      <c r="E49" s="50">
        <v>0</v>
      </c>
      <c r="F49" s="47">
        <v>0</v>
      </c>
      <c r="G49" s="163">
        <v>0</v>
      </c>
      <c r="H49" s="49">
        <f>+(Table119[[#This Row],[OPENING ]]+Table119[[#This Row],[RECEIPTS]]+Table119[[#This Row],[RETURNS]])-(Table119[[#This Row],[EXCHANGED]]+Table119[[#This Row],[SALES]]+Table119[[#This Row],[ISSUES]])</f>
        <v>17.3</v>
      </c>
      <c r="I49" s="48"/>
      <c r="J49" s="51">
        <f t="shared" si="0"/>
        <v>-17.3</v>
      </c>
      <c r="K49" s="48">
        <f>+'DAY16'!K49+'DAY17'!C49</f>
        <v>0</v>
      </c>
      <c r="L49" s="49">
        <f>+'DAY16'!L49+'DAY17'!D49</f>
        <v>0</v>
      </c>
      <c r="M49" s="50">
        <f>+'DAY16'!M49+'DAY17'!E49</f>
        <v>0</v>
      </c>
      <c r="N49" s="47">
        <f>+'DAY16'!N49+'DAY17'!F49</f>
        <v>0</v>
      </c>
      <c r="O49" s="163">
        <f>+'DAY16'!O49+'DAY17'!G49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163">
        <f t="shared" si="26"/>
        <v>0</v>
      </c>
      <c r="U49" s="54">
        <f t="shared" si="1"/>
        <v>0</v>
      </c>
    </row>
    <row r="50" spans="1:21" x14ac:dyDescent="0.25">
      <c r="A50" s="154" t="s">
        <v>79</v>
      </c>
      <c r="B50" s="47">
        <f>'DAY16'!H50</f>
        <v>400.5</v>
      </c>
      <c r="C50" s="48">
        <v>0</v>
      </c>
      <c r="D50" s="49">
        <v>0</v>
      </c>
      <c r="E50" s="50">
        <v>0</v>
      </c>
      <c r="F50" s="47">
        <v>0</v>
      </c>
      <c r="G50" s="163">
        <v>0</v>
      </c>
      <c r="H50" s="49">
        <f>+(Table119[[#This Row],[OPENING ]]+Table119[[#This Row],[RECEIPTS]]+Table119[[#This Row],[RETURNS]])-(Table119[[#This Row],[EXCHANGED]]+Table119[[#This Row],[SALES]]+Table119[[#This Row],[ISSUES]])</f>
        <v>400.5</v>
      </c>
      <c r="I50" s="48"/>
      <c r="J50" s="51">
        <f t="shared" si="0"/>
        <v>-400.5</v>
      </c>
      <c r="K50" s="48">
        <f>+'DAY16'!K50+'DAY17'!C50</f>
        <v>0</v>
      </c>
      <c r="L50" s="49">
        <f>+'DAY16'!L50+'DAY17'!D50</f>
        <v>0</v>
      </c>
      <c r="M50" s="50">
        <f>+'DAY16'!M50+'DAY17'!E50</f>
        <v>0</v>
      </c>
      <c r="N50" s="47">
        <f>+'DAY16'!N50+'DAY17'!F50</f>
        <v>0</v>
      </c>
      <c r="O50" s="163">
        <f>+'DAY16'!O50+'DAY17'!G50</f>
        <v>140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163">
        <f t="shared" si="26"/>
        <v>8.235294117647058</v>
      </c>
      <c r="U50" s="54">
        <f t="shared" si="1"/>
        <v>48.63214285714286</v>
      </c>
    </row>
    <row r="51" spans="1:21" x14ac:dyDescent="0.25">
      <c r="A51" s="154" t="s">
        <v>80</v>
      </c>
      <c r="B51" s="47">
        <f>'DAY16'!H51</f>
        <v>0</v>
      </c>
      <c r="C51" s="48">
        <v>0</v>
      </c>
      <c r="D51" s="49">
        <v>0</v>
      </c>
      <c r="E51" s="50">
        <v>0</v>
      </c>
      <c r="F51" s="47">
        <v>0</v>
      </c>
      <c r="G51" s="163">
        <v>0</v>
      </c>
      <c r="H51" s="49">
        <f>+(Table119[[#This Row],[OPENING ]]+Table119[[#This Row],[RECEIPTS]]+Table119[[#This Row],[RETURNS]])-(Table119[[#This Row],[EXCHANGED]]+Table119[[#This Row],[SALES]]+Table119[[#This Row],[ISSUES]])</f>
        <v>0</v>
      </c>
      <c r="I51" s="48"/>
      <c r="J51" s="51">
        <f t="shared" si="0"/>
        <v>0</v>
      </c>
      <c r="K51" s="48">
        <f>+'DAY16'!K51+'DAY17'!C51</f>
        <v>0</v>
      </c>
      <c r="L51" s="49">
        <f>+'DAY16'!L51+'DAY17'!D51</f>
        <v>0</v>
      </c>
      <c r="M51" s="50">
        <f>+'DAY16'!M51+'DAY17'!E51</f>
        <v>0</v>
      </c>
      <c r="N51" s="47">
        <f>+'DAY16'!N51+'DAY17'!F51</f>
        <v>0</v>
      </c>
      <c r="O51" s="163">
        <f>+'DAY16'!O51+'DAY17'!G51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163">
        <f t="shared" si="26"/>
        <v>0</v>
      </c>
      <c r="U51" s="54">
        <f t="shared" si="1"/>
        <v>0</v>
      </c>
    </row>
    <row r="52" spans="1:21" x14ac:dyDescent="0.25">
      <c r="A52" s="154" t="s">
        <v>83</v>
      </c>
      <c r="B52" s="47">
        <f>'DAY16'!H52</f>
        <v>0</v>
      </c>
      <c r="C52" s="48">
        <v>0</v>
      </c>
      <c r="D52" s="49">
        <v>0</v>
      </c>
      <c r="E52" s="50">
        <v>0</v>
      </c>
      <c r="F52" s="47">
        <v>0</v>
      </c>
      <c r="G52" s="163">
        <v>0</v>
      </c>
      <c r="H52" s="49">
        <f>+(Table119[[#This Row],[OPENING ]]+Table119[[#This Row],[RECEIPTS]]+Table119[[#This Row],[RETURNS]])-(Table119[[#This Row],[EXCHANGED]]+Table119[[#This Row],[SALES]]+Table119[[#This Row],[ISSUES]])</f>
        <v>0</v>
      </c>
      <c r="I52" s="48"/>
      <c r="J52" s="51">
        <f t="shared" si="0"/>
        <v>0</v>
      </c>
      <c r="K52" s="48">
        <f>+'DAY16'!K52+'DAY17'!C52</f>
        <v>0</v>
      </c>
      <c r="L52" s="49">
        <f>+'DAY16'!L52+'DAY17'!D52</f>
        <v>0</v>
      </c>
      <c r="M52" s="50">
        <f>+'DAY16'!M52+'DAY17'!E52</f>
        <v>0</v>
      </c>
      <c r="N52" s="47">
        <f>+'DAY16'!N52+'DAY17'!F52</f>
        <v>0</v>
      </c>
      <c r="O52" s="163">
        <f>+'DAY16'!O52+'DAY17'!G52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163">
        <f t="shared" si="26"/>
        <v>0</v>
      </c>
      <c r="U52" s="54">
        <f t="shared" si="1"/>
        <v>0</v>
      </c>
    </row>
    <row r="53" spans="1:21" x14ac:dyDescent="0.25">
      <c r="A53" s="154" t="s">
        <v>72</v>
      </c>
      <c r="B53" s="47">
        <f>'DAY16'!H53</f>
        <v>0</v>
      </c>
      <c r="C53" s="48">
        <v>0</v>
      </c>
      <c r="D53" s="49">
        <v>0</v>
      </c>
      <c r="E53" s="50">
        <v>0</v>
      </c>
      <c r="F53" s="47">
        <v>0</v>
      </c>
      <c r="G53" s="163">
        <v>0</v>
      </c>
      <c r="H53" s="49">
        <f>+(Table119[[#This Row],[OPENING ]]+Table119[[#This Row],[RECEIPTS]]+Table119[[#This Row],[RETURNS]])-(Table119[[#This Row],[EXCHANGED]]+Table119[[#This Row],[SALES]]+Table119[[#This Row],[ISSUES]])</f>
        <v>0</v>
      </c>
      <c r="I53" s="48"/>
      <c r="J53" s="51">
        <f>+I53-H53</f>
        <v>0</v>
      </c>
      <c r="K53" s="48">
        <f>+'DAY16'!K53+'DAY17'!C53</f>
        <v>0</v>
      </c>
      <c r="L53" s="49">
        <f>+'DAY16'!L53+'DAY17'!D53</f>
        <v>0</v>
      </c>
      <c r="M53" s="50">
        <f>+'DAY16'!M53+'DAY17'!E53</f>
        <v>0</v>
      </c>
      <c r="N53" s="47">
        <f>+'DAY16'!N53+'DAY17'!F53</f>
        <v>0</v>
      </c>
      <c r="O53" s="163">
        <f>+'DAY16'!O53+'DAY17'!G53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163">
        <f t="shared" si="26"/>
        <v>0</v>
      </c>
      <c r="U53" s="54">
        <f t="shared" si="1"/>
        <v>0</v>
      </c>
    </row>
    <row r="54" spans="1:21" x14ac:dyDescent="0.25">
      <c r="A54" s="154" t="s">
        <v>81</v>
      </c>
      <c r="B54" s="47">
        <f>'DAY16'!H54</f>
        <v>0</v>
      </c>
      <c r="C54" s="48">
        <v>0</v>
      </c>
      <c r="D54" s="49">
        <v>0</v>
      </c>
      <c r="E54" s="50">
        <v>0</v>
      </c>
      <c r="F54" s="47">
        <v>0</v>
      </c>
      <c r="G54" s="163">
        <v>0</v>
      </c>
      <c r="H54" s="49">
        <f>+(Table119[[#This Row],[OPENING ]]+Table119[[#This Row],[RECEIPTS]]+Table119[[#This Row],[RETURNS]])-(Table119[[#This Row],[EXCHANGED]]+Table119[[#This Row],[SALES]]+Table119[[#This Row],[ISSUES]])</f>
        <v>0</v>
      </c>
      <c r="I54" s="48"/>
      <c r="J54" s="51">
        <f>+I54-H54</f>
        <v>0</v>
      </c>
      <c r="K54" s="48">
        <f>+'DAY16'!K54+'DAY17'!C54</f>
        <v>0</v>
      </c>
      <c r="L54" s="49">
        <f>+'DAY16'!L54+'DAY17'!D54</f>
        <v>0</v>
      </c>
      <c r="M54" s="50">
        <f>+'DAY16'!M54+'DAY17'!E54</f>
        <v>0</v>
      </c>
      <c r="N54" s="47">
        <f>+'DAY16'!N54+'DAY17'!F54</f>
        <v>0</v>
      </c>
      <c r="O54" s="163">
        <f>+'DAY16'!O54+'DAY17'!G54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163">
        <f t="shared" si="26"/>
        <v>0</v>
      </c>
      <c r="U54" s="54">
        <f t="shared" si="1"/>
        <v>0</v>
      </c>
    </row>
    <row r="55" spans="1:21" x14ac:dyDescent="0.25">
      <c r="A55" s="154" t="s">
        <v>84</v>
      </c>
      <c r="B55" s="47">
        <f>'DAY16'!H55</f>
        <v>676.3</v>
      </c>
      <c r="C55" s="48">
        <v>0</v>
      </c>
      <c r="D55" s="49">
        <v>0</v>
      </c>
      <c r="E55" s="50">
        <v>0</v>
      </c>
      <c r="F55" s="47">
        <v>0</v>
      </c>
      <c r="G55" s="163">
        <v>0</v>
      </c>
      <c r="H55" s="49">
        <f>+(Table119[[#This Row],[OPENING ]]+Table119[[#This Row],[RECEIPTS]]+Table119[[#This Row],[RETURNS]])-(Table119[[#This Row],[EXCHANGED]]+Table119[[#This Row],[SALES]]+Table119[[#This Row],[ISSUES]])</f>
        <v>676.3</v>
      </c>
      <c r="I55" s="48"/>
      <c r="J55" s="51">
        <f>+I55-H55</f>
        <v>-676.3</v>
      </c>
      <c r="K55" s="48">
        <f>+'DAY16'!K55+'DAY17'!C55</f>
        <v>0</v>
      </c>
      <c r="L55" s="49">
        <f>+'DAY16'!L55+'DAY17'!D55</f>
        <v>0</v>
      </c>
      <c r="M55" s="50">
        <f>+'DAY16'!M55+'DAY17'!E55</f>
        <v>0</v>
      </c>
      <c r="N55" s="47">
        <f>+'DAY16'!N55+'DAY17'!F55</f>
        <v>0</v>
      </c>
      <c r="O55" s="163">
        <f>+'DAY16'!O55+'DAY17'!G55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163">
        <f t="shared" si="26"/>
        <v>0</v>
      </c>
      <c r="U55" s="54">
        <f t="shared" si="1"/>
        <v>0</v>
      </c>
    </row>
    <row r="56" spans="1:21" x14ac:dyDescent="0.25">
      <c r="A56" s="154" t="s">
        <v>82</v>
      </c>
      <c r="B56" s="47">
        <f>'DAY16'!H56</f>
        <v>0</v>
      </c>
      <c r="C56" s="48">
        <v>0</v>
      </c>
      <c r="D56" s="49">
        <v>0</v>
      </c>
      <c r="E56" s="50">
        <v>0</v>
      </c>
      <c r="F56" s="47">
        <v>0</v>
      </c>
      <c r="G56" s="163">
        <v>0</v>
      </c>
      <c r="H56" s="49">
        <f>+(Table119[[#This Row],[OPENING ]]+Table119[[#This Row],[RECEIPTS]]+Table119[[#This Row],[RETURNS]])-(Table119[[#This Row],[EXCHANGED]]+Table119[[#This Row],[SALES]]+Table119[[#This Row],[ISSUES]])</f>
        <v>0</v>
      </c>
      <c r="I56" s="48"/>
      <c r="J56" s="51">
        <f>+I56-H56</f>
        <v>0</v>
      </c>
      <c r="K56" s="48">
        <f>+'DAY16'!K56+'DAY17'!C56</f>
        <v>0</v>
      </c>
      <c r="L56" s="49">
        <f>+'DAY16'!L56+'DAY17'!D56</f>
        <v>0</v>
      </c>
      <c r="M56" s="50">
        <f>+'DAY16'!M56+'DAY17'!E56</f>
        <v>0</v>
      </c>
      <c r="N56" s="47">
        <f>+'DAY16'!N56+'DAY17'!F56</f>
        <v>0</v>
      </c>
      <c r="O56" s="163">
        <f>+'DAY16'!O56+'DAY17'!G56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163">
        <f t="shared" si="26"/>
        <v>0</v>
      </c>
      <c r="U56" s="54">
        <f t="shared" si="1"/>
        <v>0</v>
      </c>
    </row>
    <row r="57" spans="1:21" x14ac:dyDescent="0.25">
      <c r="A57" s="154" t="s">
        <v>50</v>
      </c>
      <c r="B57" s="47">
        <f>'DAY16'!H57</f>
        <v>0</v>
      </c>
      <c r="C57" s="48">
        <v>0</v>
      </c>
      <c r="D57" s="49">
        <v>0</v>
      </c>
      <c r="E57" s="50">
        <v>0</v>
      </c>
      <c r="F57" s="47">
        <v>0</v>
      </c>
      <c r="G57" s="163">
        <v>0</v>
      </c>
      <c r="H57" s="49">
        <f>+(Table119[[#This Row],[OPENING ]]+Table119[[#This Row],[RECEIPTS]]+Table119[[#This Row],[RETURNS]])-(Table119[[#This Row],[EXCHANGED]]+Table119[[#This Row],[SALES]]+Table119[[#This Row],[ISSUES]])</f>
        <v>0</v>
      </c>
      <c r="I57" s="73"/>
      <c r="J57" s="76">
        <f t="shared" si="0"/>
        <v>0</v>
      </c>
      <c r="K57" s="48">
        <f>+'DAY16'!K57+'DAY17'!C57</f>
        <v>0</v>
      </c>
      <c r="L57" s="49">
        <f>+'DAY16'!L57+'DAY17'!D57</f>
        <v>0</v>
      </c>
      <c r="M57" s="50">
        <f>+'DAY16'!M57+'DAY17'!E57</f>
        <v>0</v>
      </c>
      <c r="N57" s="47">
        <f>+'DAY16'!N57+'DAY17'!F57</f>
        <v>0</v>
      </c>
      <c r="O57" s="163">
        <f>+'DAY16'!O57+'DAY17'!G57</f>
        <v>0</v>
      </c>
      <c r="P57" s="48">
        <f t="shared" si="22"/>
        <v>0</v>
      </c>
      <c r="Q57" s="49">
        <f t="shared" si="23"/>
        <v>0</v>
      </c>
      <c r="R57" s="50">
        <f t="shared" si="24"/>
        <v>0</v>
      </c>
      <c r="S57" s="47">
        <f t="shared" si="25"/>
        <v>0</v>
      </c>
      <c r="T57" s="163">
        <f t="shared" si="26"/>
        <v>0</v>
      </c>
      <c r="U57" s="92">
        <f t="shared" si="1"/>
        <v>0</v>
      </c>
    </row>
    <row r="58" spans="1:21" x14ac:dyDescent="0.25">
      <c r="A58" s="154" t="s">
        <v>51</v>
      </c>
      <c r="B58" s="47">
        <f>'DAY16'!H58</f>
        <v>0</v>
      </c>
      <c r="C58" s="48">
        <v>0</v>
      </c>
      <c r="D58" s="49">
        <v>0</v>
      </c>
      <c r="E58" s="50">
        <v>0</v>
      </c>
      <c r="F58" s="47">
        <v>0</v>
      </c>
      <c r="G58" s="163">
        <v>0</v>
      </c>
      <c r="H58" s="49">
        <f>+(Table119[[#This Row],[OPENING ]]+Table119[[#This Row],[RECEIPTS]]+Table119[[#This Row],[RETURNS]])-(Table119[[#This Row],[EXCHANGED]]+Table119[[#This Row],[SALES]]+Table119[[#This Row],[ISSUES]])</f>
        <v>0</v>
      </c>
      <c r="I58" s="73"/>
      <c r="J58" s="76">
        <f t="shared" ref="J58:J72" si="27">+I58-H58</f>
        <v>0</v>
      </c>
      <c r="K58" s="48">
        <f>+'DAY16'!K58+'DAY17'!C58</f>
        <v>2052.5</v>
      </c>
      <c r="L58" s="49">
        <f>+'DAY16'!L58+'DAY17'!D58</f>
        <v>0</v>
      </c>
      <c r="M58" s="50">
        <f>+'DAY16'!M58+'DAY17'!E58</f>
        <v>0</v>
      </c>
      <c r="N58" s="47">
        <f>+'DAY16'!N58+'DAY17'!F58</f>
        <v>0</v>
      </c>
      <c r="O58" s="163">
        <f>+'DAY16'!O58+'DAY17'!G58</f>
        <v>237.7</v>
      </c>
      <c r="P58" s="48">
        <f t="shared" ref="P58:P72" si="28">+K58/17</f>
        <v>120.73529411764706</v>
      </c>
      <c r="Q58" s="49">
        <f t="shared" ref="Q58:Q72" si="29">+L58/17</f>
        <v>0</v>
      </c>
      <c r="R58" s="50">
        <f t="shared" ref="R58:R72" si="30">+M58/17</f>
        <v>0</v>
      </c>
      <c r="S58" s="47">
        <f t="shared" ref="S58:S72" si="31">+N58/17</f>
        <v>0</v>
      </c>
      <c r="T58" s="163">
        <f t="shared" ref="T58:T72" si="32">+O58/17</f>
        <v>13.982352941176471</v>
      </c>
      <c r="U58" s="92">
        <f t="shared" ref="U58:U72" si="33">IFERROR(+H58/(P58+Q58+R58+S58+T58),0)</f>
        <v>0</v>
      </c>
    </row>
    <row r="59" spans="1:21" x14ac:dyDescent="0.25">
      <c r="A59" s="154" t="s">
        <v>52</v>
      </c>
      <c r="B59" s="47">
        <f>'DAY16'!H59</f>
        <v>0</v>
      </c>
      <c r="C59" s="48">
        <v>0</v>
      </c>
      <c r="D59" s="49">
        <v>0</v>
      </c>
      <c r="E59" s="50">
        <v>0</v>
      </c>
      <c r="F59" s="47">
        <v>0</v>
      </c>
      <c r="G59" s="163">
        <v>0</v>
      </c>
      <c r="H59" s="49">
        <f>+(Table119[[#This Row],[OPENING ]]+Table119[[#This Row],[RECEIPTS]]+Table119[[#This Row],[RETURNS]])-(Table119[[#This Row],[EXCHANGED]]+Table119[[#This Row],[SALES]]+Table119[[#This Row],[ISSUES]])</f>
        <v>0</v>
      </c>
      <c r="I59" s="73"/>
      <c r="J59" s="76">
        <f t="shared" si="27"/>
        <v>0</v>
      </c>
      <c r="K59" s="48">
        <f>+'DAY16'!K59+'DAY17'!C59</f>
        <v>0</v>
      </c>
      <c r="L59" s="49">
        <f>+'DAY16'!L59+'DAY17'!D59</f>
        <v>0</v>
      </c>
      <c r="M59" s="50">
        <f>+'DAY16'!M59+'DAY17'!E59</f>
        <v>0</v>
      </c>
      <c r="N59" s="47">
        <f>+'DAY16'!N59+'DAY17'!F59</f>
        <v>0</v>
      </c>
      <c r="O59" s="163">
        <f>+'DAY16'!O59+'DAY17'!G59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163">
        <f t="shared" si="32"/>
        <v>0</v>
      </c>
      <c r="U59" s="92">
        <f t="shared" si="33"/>
        <v>0</v>
      </c>
    </row>
    <row r="60" spans="1:21" x14ac:dyDescent="0.25">
      <c r="A60" s="154" t="s">
        <v>53</v>
      </c>
      <c r="B60" s="47">
        <f>'DAY16'!H60</f>
        <v>0</v>
      </c>
      <c r="C60" s="48">
        <v>0</v>
      </c>
      <c r="D60" s="49">
        <v>0</v>
      </c>
      <c r="E60" s="50">
        <v>0</v>
      </c>
      <c r="F60" s="47">
        <v>0</v>
      </c>
      <c r="G60" s="163">
        <v>0</v>
      </c>
      <c r="H60" s="49">
        <f>+(Table119[[#This Row],[OPENING ]]+Table119[[#This Row],[RECEIPTS]]+Table119[[#This Row],[RETURNS]])-(Table119[[#This Row],[EXCHANGED]]+Table119[[#This Row],[SALES]]+Table119[[#This Row],[ISSUES]])</f>
        <v>0</v>
      </c>
      <c r="I60" s="73"/>
      <c r="J60" s="76">
        <f t="shared" si="27"/>
        <v>0</v>
      </c>
      <c r="K60" s="48">
        <f>+'DAY16'!K60+'DAY17'!C60</f>
        <v>0</v>
      </c>
      <c r="L60" s="49">
        <f>+'DAY16'!L60+'DAY17'!D60</f>
        <v>0</v>
      </c>
      <c r="M60" s="50">
        <f>+'DAY16'!M60+'DAY17'!E60</f>
        <v>0</v>
      </c>
      <c r="N60" s="47">
        <f>+'DAY16'!N60+'DAY17'!F60</f>
        <v>0</v>
      </c>
      <c r="O60" s="163">
        <f>+'DAY16'!O60+'DAY17'!G60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163">
        <f t="shared" si="32"/>
        <v>0</v>
      </c>
      <c r="U60" s="92">
        <f t="shared" si="33"/>
        <v>0</v>
      </c>
    </row>
    <row r="61" spans="1:21" x14ac:dyDescent="0.25">
      <c r="A61" s="154" t="s">
        <v>54</v>
      </c>
      <c r="B61" s="47">
        <f>'DAY16'!H61</f>
        <v>0</v>
      </c>
      <c r="C61" s="48">
        <v>0</v>
      </c>
      <c r="D61" s="49">
        <v>0</v>
      </c>
      <c r="E61" s="50">
        <v>0</v>
      </c>
      <c r="F61" s="47">
        <v>0</v>
      </c>
      <c r="G61" s="163">
        <v>0</v>
      </c>
      <c r="H61" s="49">
        <f>+(Table119[[#This Row],[OPENING ]]+Table119[[#This Row],[RECEIPTS]]+Table119[[#This Row],[RETURNS]])-(Table119[[#This Row],[EXCHANGED]]+Table119[[#This Row],[SALES]]+Table119[[#This Row],[ISSUES]])</f>
        <v>0</v>
      </c>
      <c r="I61" s="73"/>
      <c r="J61" s="76">
        <f t="shared" si="27"/>
        <v>0</v>
      </c>
      <c r="K61" s="48">
        <f>+'DAY16'!K61+'DAY17'!C61</f>
        <v>0</v>
      </c>
      <c r="L61" s="49">
        <f>+'DAY16'!L61+'DAY17'!D61</f>
        <v>0</v>
      </c>
      <c r="M61" s="50">
        <f>+'DAY16'!M61+'DAY17'!E61</f>
        <v>0</v>
      </c>
      <c r="N61" s="47">
        <f>+'DAY16'!N61+'DAY17'!F61</f>
        <v>0</v>
      </c>
      <c r="O61" s="163">
        <f>+'DAY16'!O61+'DAY17'!G61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163">
        <f t="shared" si="32"/>
        <v>0</v>
      </c>
      <c r="U61" s="92">
        <f t="shared" si="33"/>
        <v>0</v>
      </c>
    </row>
    <row r="62" spans="1:21" x14ac:dyDescent="0.25">
      <c r="A62" s="154" t="s">
        <v>109</v>
      </c>
      <c r="B62" s="47">
        <f>'DAY16'!H62</f>
        <v>0</v>
      </c>
      <c r="C62" s="48">
        <v>0</v>
      </c>
      <c r="D62" s="49">
        <v>0</v>
      </c>
      <c r="E62" s="50">
        <v>0</v>
      </c>
      <c r="F62" s="47">
        <v>0</v>
      </c>
      <c r="G62" s="163">
        <v>0</v>
      </c>
      <c r="H62" s="49">
        <f>+(Table119[[#This Row],[OPENING ]]+Table119[[#This Row],[RECEIPTS]]+Table119[[#This Row],[RETURNS]])-(Table119[[#This Row],[EXCHANGED]]+Table119[[#This Row],[SALES]]+Table119[[#This Row],[ISSUES]])</f>
        <v>0</v>
      </c>
      <c r="I62" s="73"/>
      <c r="J62" s="76">
        <f t="shared" si="27"/>
        <v>0</v>
      </c>
      <c r="K62" s="48">
        <f>+'DAY16'!K62+'DAY17'!C62</f>
        <v>0</v>
      </c>
      <c r="L62" s="49">
        <f>+'DAY16'!L62+'DAY17'!D62</f>
        <v>0</v>
      </c>
      <c r="M62" s="50">
        <f>+'DAY16'!M62+'DAY17'!E62</f>
        <v>0</v>
      </c>
      <c r="N62" s="47">
        <f>+'DAY16'!N62+'DAY17'!F62</f>
        <v>0</v>
      </c>
      <c r="O62" s="163">
        <f>+'DAY16'!O62+'DAY17'!G62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163">
        <f t="shared" si="32"/>
        <v>0</v>
      </c>
      <c r="U62" s="92">
        <f t="shared" si="33"/>
        <v>0</v>
      </c>
    </row>
    <row r="63" spans="1:21" x14ac:dyDescent="0.25">
      <c r="A63" s="154" t="s">
        <v>112</v>
      </c>
      <c r="B63" s="47">
        <f>'DAY16'!H63</f>
        <v>0</v>
      </c>
      <c r="C63" s="48">
        <v>0</v>
      </c>
      <c r="D63" s="49">
        <v>0</v>
      </c>
      <c r="E63" s="50">
        <v>0</v>
      </c>
      <c r="F63" s="47">
        <v>0</v>
      </c>
      <c r="G63" s="163">
        <v>0</v>
      </c>
      <c r="H63" s="49">
        <f>+(Table119[[#This Row],[OPENING ]]+Table119[[#This Row],[RECEIPTS]]+Table119[[#This Row],[RETURNS]])-(Table119[[#This Row],[EXCHANGED]]+Table119[[#This Row],[SALES]]+Table119[[#This Row],[ISSUES]])</f>
        <v>0</v>
      </c>
      <c r="I63" s="73"/>
      <c r="J63" s="76">
        <f t="shared" si="27"/>
        <v>0</v>
      </c>
      <c r="K63" s="48">
        <f>+'DAY16'!K63+'DAY17'!C63</f>
        <v>0</v>
      </c>
      <c r="L63" s="49">
        <f>+'DAY16'!L63+'DAY17'!D63</f>
        <v>0</v>
      </c>
      <c r="M63" s="50">
        <f>+'DAY16'!M63+'DAY17'!E63</f>
        <v>0</v>
      </c>
      <c r="N63" s="47">
        <f>+'DAY16'!N63+'DAY17'!F63</f>
        <v>0</v>
      </c>
      <c r="O63" s="163">
        <f>+'DAY16'!O63+'DAY17'!G63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163">
        <f t="shared" si="32"/>
        <v>0</v>
      </c>
      <c r="U63" s="92">
        <f t="shared" si="33"/>
        <v>0</v>
      </c>
    </row>
    <row r="64" spans="1:21" x14ac:dyDescent="0.25">
      <c r="A64" s="154" t="s">
        <v>115</v>
      </c>
      <c r="B64" s="47">
        <f>'DAY16'!H64</f>
        <v>0</v>
      </c>
      <c r="C64" s="48">
        <v>0</v>
      </c>
      <c r="D64" s="49">
        <v>0</v>
      </c>
      <c r="E64" s="50">
        <v>0</v>
      </c>
      <c r="F64" s="47">
        <v>0</v>
      </c>
      <c r="G64" s="163">
        <v>0</v>
      </c>
      <c r="H64" s="49">
        <f>+(Table119[[#This Row],[OPENING ]]+Table119[[#This Row],[RECEIPTS]]+Table119[[#This Row],[RETURNS]])-(Table119[[#This Row],[EXCHANGED]]+Table119[[#This Row],[SALES]]+Table119[[#This Row],[ISSUES]])</f>
        <v>0</v>
      </c>
      <c r="I64" s="73"/>
      <c r="J64" s="76">
        <f t="shared" si="27"/>
        <v>0</v>
      </c>
      <c r="K64" s="48">
        <f>+'DAY16'!K64+'DAY17'!C64</f>
        <v>0</v>
      </c>
      <c r="L64" s="49">
        <f>+'DAY16'!L64+'DAY17'!D64</f>
        <v>0</v>
      </c>
      <c r="M64" s="50">
        <f>+'DAY16'!M64+'DAY17'!E64</f>
        <v>0</v>
      </c>
      <c r="N64" s="47">
        <f>+'DAY16'!N64+'DAY17'!F64</f>
        <v>0</v>
      </c>
      <c r="O64" s="163">
        <f>+'DAY16'!O64+'DAY17'!G64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163">
        <f t="shared" si="32"/>
        <v>0</v>
      </c>
      <c r="U64" s="92">
        <f t="shared" si="33"/>
        <v>0</v>
      </c>
    </row>
    <row r="65" spans="1:21" x14ac:dyDescent="0.25">
      <c r="A65" s="154" t="s">
        <v>116</v>
      </c>
      <c r="B65" s="47">
        <f>'DAY16'!H65</f>
        <v>0</v>
      </c>
      <c r="C65" s="48">
        <v>0</v>
      </c>
      <c r="D65" s="49">
        <v>0</v>
      </c>
      <c r="E65" s="50">
        <v>0</v>
      </c>
      <c r="F65" s="47">
        <v>0</v>
      </c>
      <c r="G65" s="163">
        <v>0</v>
      </c>
      <c r="H65" s="49">
        <f>+(Table119[[#This Row],[OPENING ]]+Table119[[#This Row],[RECEIPTS]]+Table119[[#This Row],[RETURNS]])-(Table119[[#This Row],[EXCHANGED]]+Table119[[#This Row],[SALES]]+Table119[[#This Row],[ISSUES]])</f>
        <v>0</v>
      </c>
      <c r="I65" s="73"/>
      <c r="J65" s="76">
        <f t="shared" si="27"/>
        <v>0</v>
      </c>
      <c r="K65" s="48">
        <f>+'DAY16'!K65+'DAY17'!C65</f>
        <v>0</v>
      </c>
      <c r="L65" s="49">
        <f>+'DAY16'!L65+'DAY17'!D65</f>
        <v>0</v>
      </c>
      <c r="M65" s="50">
        <f>+'DAY16'!M65+'DAY17'!E65</f>
        <v>0</v>
      </c>
      <c r="N65" s="47">
        <f>+'DAY16'!N65+'DAY17'!F65</f>
        <v>0</v>
      </c>
      <c r="O65" s="163">
        <f>+'DAY16'!O65+'DAY17'!G65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163">
        <f t="shared" si="32"/>
        <v>0</v>
      </c>
      <c r="U65" s="92">
        <f t="shared" si="33"/>
        <v>0</v>
      </c>
    </row>
    <row r="66" spans="1:21" x14ac:dyDescent="0.25">
      <c r="A66" s="154" t="s">
        <v>121</v>
      </c>
      <c r="B66" s="47">
        <f>'DAY16'!H66</f>
        <v>2006.84</v>
      </c>
      <c r="C66" s="48">
        <v>0</v>
      </c>
      <c r="D66" s="49">
        <v>0</v>
      </c>
      <c r="E66" s="50">
        <v>0</v>
      </c>
      <c r="F66" s="47">
        <v>0</v>
      </c>
      <c r="G66" s="163">
        <v>0</v>
      </c>
      <c r="H66" s="49">
        <f>+(Table119[[#This Row],[OPENING ]]+Table119[[#This Row],[RECEIPTS]]+Table119[[#This Row],[RETURNS]])-(Table119[[#This Row],[EXCHANGED]]+Table119[[#This Row],[SALES]]+Table119[[#This Row],[ISSUES]])</f>
        <v>2006.84</v>
      </c>
      <c r="I66" s="73"/>
      <c r="J66" s="76">
        <f t="shared" si="27"/>
        <v>-2006.84</v>
      </c>
      <c r="K66" s="48">
        <f>+'DAY16'!K66+'DAY17'!C66</f>
        <v>0</v>
      </c>
      <c r="L66" s="49">
        <f>+'DAY16'!L66+'DAY17'!D66</f>
        <v>0</v>
      </c>
      <c r="M66" s="50">
        <f>+'DAY16'!M66+'DAY17'!E66</f>
        <v>0</v>
      </c>
      <c r="N66" s="47">
        <f>+'DAY16'!N66+'DAY17'!F66</f>
        <v>0</v>
      </c>
      <c r="O66" s="163">
        <f>+'DAY16'!O66+'DAY17'!G66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163">
        <f t="shared" si="32"/>
        <v>0</v>
      </c>
      <c r="U66" s="92">
        <f t="shared" si="33"/>
        <v>0</v>
      </c>
    </row>
    <row r="67" spans="1:21" x14ac:dyDescent="0.25">
      <c r="A67" s="154" t="s">
        <v>120</v>
      </c>
      <c r="B67" s="47">
        <f>'DAY16'!H67</f>
        <v>0</v>
      </c>
      <c r="C67" s="48">
        <v>0</v>
      </c>
      <c r="D67" s="49">
        <v>0</v>
      </c>
      <c r="E67" s="50">
        <v>0</v>
      </c>
      <c r="F67" s="47">
        <v>0</v>
      </c>
      <c r="G67" s="163">
        <v>0</v>
      </c>
      <c r="H67" s="49">
        <f>+(Table119[[#This Row],[OPENING ]]+Table119[[#This Row],[RECEIPTS]]+Table119[[#This Row],[RETURNS]])-(Table119[[#This Row],[EXCHANGED]]+Table119[[#This Row],[SALES]]+Table119[[#This Row],[ISSUES]])</f>
        <v>0</v>
      </c>
      <c r="I67" s="73"/>
      <c r="J67" s="76">
        <f t="shared" si="27"/>
        <v>0</v>
      </c>
      <c r="K67" s="48">
        <f>+'DAY16'!K67+'DAY17'!C67</f>
        <v>0</v>
      </c>
      <c r="L67" s="49">
        <f>+'DAY16'!L67+'DAY17'!D67</f>
        <v>0</v>
      </c>
      <c r="M67" s="50">
        <f>+'DAY16'!M67+'DAY17'!E67</f>
        <v>0</v>
      </c>
      <c r="N67" s="47">
        <f>+'DAY16'!N67+'DAY17'!F67</f>
        <v>0</v>
      </c>
      <c r="O67" s="163">
        <f>+'DAY16'!O67+'DAY17'!G67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163">
        <f t="shared" si="32"/>
        <v>0</v>
      </c>
      <c r="U67" s="92">
        <f t="shared" si="33"/>
        <v>0</v>
      </c>
    </row>
    <row r="68" spans="1:21" x14ac:dyDescent="0.25">
      <c r="A68" s="154" t="s">
        <v>122</v>
      </c>
      <c r="B68" s="47">
        <f>'DAY16'!H68</f>
        <v>150.30000000000001</v>
      </c>
      <c r="C68" s="48">
        <v>0</v>
      </c>
      <c r="D68" s="49">
        <v>0</v>
      </c>
      <c r="E68" s="50">
        <v>0</v>
      </c>
      <c r="F68" s="47">
        <v>0</v>
      </c>
      <c r="G68" s="163">
        <v>0</v>
      </c>
      <c r="H68" s="49">
        <f>+(Table119[[#This Row],[OPENING ]]+Table119[[#This Row],[RECEIPTS]]+Table119[[#This Row],[RETURNS]])-(Table119[[#This Row],[EXCHANGED]]+Table119[[#This Row],[SALES]]+Table119[[#This Row],[ISSUES]])</f>
        <v>150.30000000000001</v>
      </c>
      <c r="I68" s="73"/>
      <c r="J68" s="76">
        <f t="shared" si="27"/>
        <v>-150.30000000000001</v>
      </c>
      <c r="K68" s="48">
        <f>+'DAY16'!K68+'DAY17'!C68</f>
        <v>0</v>
      </c>
      <c r="L68" s="49">
        <f>+'DAY16'!L68+'DAY17'!D68</f>
        <v>0</v>
      </c>
      <c r="M68" s="50">
        <f>+'DAY16'!M68+'DAY17'!E68</f>
        <v>0</v>
      </c>
      <c r="N68" s="47">
        <f>+'DAY16'!N68+'DAY17'!F68</f>
        <v>0</v>
      </c>
      <c r="O68" s="163">
        <f>+'DAY16'!O68+'DAY17'!G68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163">
        <f t="shared" si="32"/>
        <v>0</v>
      </c>
      <c r="U68" s="92">
        <f t="shared" si="33"/>
        <v>0</v>
      </c>
    </row>
    <row r="69" spans="1:21" x14ac:dyDescent="0.25">
      <c r="A69" s="53"/>
      <c r="B69" s="47">
        <f>'DAY16'!H69</f>
        <v>92.500000000000142</v>
      </c>
      <c r="C69" s="48">
        <v>0</v>
      </c>
      <c r="D69" s="49">
        <v>0</v>
      </c>
      <c r="E69" s="50">
        <v>0</v>
      </c>
      <c r="F69" s="47">
        <v>0</v>
      </c>
      <c r="G69" s="163">
        <v>0</v>
      </c>
      <c r="H69" s="49">
        <f>+(Table119[[#This Row],[OPENING ]]+Table119[[#This Row],[RECEIPTS]]+Table119[[#This Row],[RETURNS]])-(Table119[[#This Row],[EXCHANGED]]+Table119[[#This Row],[SALES]]+Table119[[#This Row],[ISSUES]])</f>
        <v>92.500000000000142</v>
      </c>
      <c r="I69" s="73"/>
      <c r="J69" s="76">
        <f t="shared" si="27"/>
        <v>-92.500000000000142</v>
      </c>
      <c r="K69" s="48">
        <f>+'DAY16'!K69+'DAY17'!C69</f>
        <v>0</v>
      </c>
      <c r="L69" s="49">
        <f>+'DAY16'!L69+'DAY17'!D69</f>
        <v>138.30000000000001</v>
      </c>
      <c r="M69" s="50">
        <f>+'DAY16'!M69+'DAY17'!E69</f>
        <v>0</v>
      </c>
      <c r="N69" s="47">
        <f>+'DAY16'!N69+'DAY17'!F69</f>
        <v>0</v>
      </c>
      <c r="O69" s="163">
        <f>+'DAY16'!O69+'DAY17'!G69</f>
        <v>1063.4000000000001</v>
      </c>
      <c r="P69" s="48">
        <f t="shared" si="28"/>
        <v>0</v>
      </c>
      <c r="Q69" s="49">
        <f t="shared" si="29"/>
        <v>8.1352941176470601</v>
      </c>
      <c r="R69" s="50">
        <f t="shared" si="30"/>
        <v>0</v>
      </c>
      <c r="S69" s="47">
        <f t="shared" si="31"/>
        <v>0</v>
      </c>
      <c r="T69" s="163">
        <f t="shared" si="32"/>
        <v>62.552941176470597</v>
      </c>
      <c r="U69" s="92">
        <f t="shared" si="33"/>
        <v>1.308562869268538</v>
      </c>
    </row>
    <row r="70" spans="1:21" x14ac:dyDescent="0.25">
      <c r="A70" s="53"/>
      <c r="B70" s="47">
        <f>'DAY16'!H70</f>
        <v>0</v>
      </c>
      <c r="C70" s="48">
        <v>0</v>
      </c>
      <c r="D70" s="49">
        <v>0</v>
      </c>
      <c r="E70" s="50">
        <v>0</v>
      </c>
      <c r="F70" s="47">
        <v>0</v>
      </c>
      <c r="G70" s="163">
        <v>0</v>
      </c>
      <c r="H70" s="49">
        <f>+(Table119[[#This Row],[OPENING ]]+Table119[[#This Row],[RECEIPTS]]+Table119[[#This Row],[RETURNS]])-(Table119[[#This Row],[EXCHANGED]]+Table119[[#This Row],[SALES]]+Table119[[#This Row],[ISSUES]])</f>
        <v>0</v>
      </c>
      <c r="I70" s="73"/>
      <c r="J70" s="76">
        <f t="shared" si="27"/>
        <v>0</v>
      </c>
      <c r="K70" s="48">
        <f>+'DAY16'!K70+'DAY17'!C70</f>
        <v>0</v>
      </c>
      <c r="L70" s="49">
        <f>+'DAY16'!L70+'DAY17'!D70</f>
        <v>0</v>
      </c>
      <c r="M70" s="50">
        <f>+'DAY16'!M70+'DAY17'!E70</f>
        <v>0</v>
      </c>
      <c r="N70" s="47">
        <f>+'DAY16'!N70+'DAY17'!F70</f>
        <v>0</v>
      </c>
      <c r="O70" s="163">
        <f>+'DAY16'!O70+'DAY17'!G70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163">
        <f t="shared" si="32"/>
        <v>0</v>
      </c>
      <c r="U70" s="92">
        <f t="shared" si="33"/>
        <v>0</v>
      </c>
    </row>
    <row r="71" spans="1:21" ht="15.75" thickBot="1" x14ac:dyDescent="0.3">
      <c r="A71" s="53"/>
      <c r="B71" s="47">
        <f>'DAY16'!H71</f>
        <v>187.6</v>
      </c>
      <c r="C71" s="48">
        <v>0</v>
      </c>
      <c r="D71" s="49">
        <v>0</v>
      </c>
      <c r="E71" s="50">
        <v>0</v>
      </c>
      <c r="F71" s="47">
        <v>0</v>
      </c>
      <c r="G71" s="163">
        <v>0</v>
      </c>
      <c r="H71" s="49">
        <f>+(Table119[[#This Row],[OPENING ]]+Table119[[#This Row],[RECEIPTS]]+Table119[[#This Row],[RETURNS]])-(Table119[[#This Row],[EXCHANGED]]+Table119[[#This Row],[SALES]]+Table119[[#This Row],[ISSUES]])</f>
        <v>187.6</v>
      </c>
      <c r="I71" s="73"/>
      <c r="J71" s="76">
        <f t="shared" si="27"/>
        <v>-187.6</v>
      </c>
      <c r="K71" s="48">
        <f>+'DAY16'!K71+'DAY17'!C71</f>
        <v>0</v>
      </c>
      <c r="L71" s="49">
        <f>+'DAY16'!L71+'DAY17'!D71</f>
        <v>0</v>
      </c>
      <c r="M71" s="50">
        <f>+'DAY16'!M71+'DAY17'!E71</f>
        <v>0</v>
      </c>
      <c r="N71" s="47">
        <f>+'DAY16'!N71+'DAY17'!F71</f>
        <v>0</v>
      </c>
      <c r="O71" s="163">
        <f>+'DAY16'!O71+'DAY17'!G71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163">
        <f t="shared" si="32"/>
        <v>0</v>
      </c>
      <c r="U71" s="92">
        <f t="shared" si="33"/>
        <v>0</v>
      </c>
    </row>
    <row r="72" spans="1:21" ht="17.25" thickBot="1" x14ac:dyDescent="0.35">
      <c r="A72" s="85" t="s">
        <v>37</v>
      </c>
      <c r="B72" s="47">
        <f>'DAY16'!H72</f>
        <v>1809</v>
      </c>
      <c r="C72" s="48">
        <v>0</v>
      </c>
      <c r="D72" s="49">
        <v>0</v>
      </c>
      <c r="E72" s="50">
        <v>0</v>
      </c>
      <c r="F72" s="47">
        <v>0</v>
      </c>
      <c r="G72" s="163">
        <v>0</v>
      </c>
      <c r="H72" s="49">
        <f>+(Table119[[#This Row],[OPENING ]]+Table119[[#This Row],[RECEIPTS]]+Table119[[#This Row],[RETURNS]])-(Table119[[#This Row],[EXCHANGED]]+Table119[[#This Row],[SALES]]+Table119[[#This Row],[ISSUES]])</f>
        <v>1809</v>
      </c>
      <c r="I72" s="73"/>
      <c r="J72" s="76">
        <f t="shared" si="27"/>
        <v>-1809</v>
      </c>
      <c r="K72" s="48">
        <f>+'DAY16'!K72+'DAY17'!C72</f>
        <v>0</v>
      </c>
      <c r="L72" s="49">
        <f>+'DAY16'!L72+'DAY17'!D72</f>
        <v>79</v>
      </c>
      <c r="M72" s="50">
        <f>+'DAY16'!M72+'DAY17'!E72</f>
        <v>0</v>
      </c>
      <c r="N72" s="47">
        <f>+'DAY16'!N72+'DAY17'!F72</f>
        <v>0</v>
      </c>
      <c r="O72" s="163">
        <f>+'DAY16'!O72+'DAY17'!G72</f>
        <v>0</v>
      </c>
      <c r="P72" s="48">
        <f t="shared" si="28"/>
        <v>0</v>
      </c>
      <c r="Q72" s="49">
        <f t="shared" si="29"/>
        <v>4.6470588235294121</v>
      </c>
      <c r="R72" s="50">
        <f t="shared" si="30"/>
        <v>0</v>
      </c>
      <c r="S72" s="47">
        <f t="shared" si="31"/>
        <v>0</v>
      </c>
      <c r="T72" s="163">
        <f t="shared" si="32"/>
        <v>0</v>
      </c>
      <c r="U72" s="92">
        <f t="shared" si="33"/>
        <v>389.27848101265818</v>
      </c>
    </row>
    <row r="73" spans="1:21" ht="17.25" thickBot="1" x14ac:dyDescent="0.35">
      <c r="A73" s="78"/>
      <c r="B73" s="86">
        <f>SUM(B41:B72)</f>
        <v>6798.0400000000009</v>
      </c>
      <c r="C73" s="87">
        <f t="shared" ref="C73:U73" si="34">SUM(C41:C72)</f>
        <v>0</v>
      </c>
      <c r="D73" s="88">
        <f t="shared" si="34"/>
        <v>0</v>
      </c>
      <c r="E73" s="89">
        <f t="shared" si="34"/>
        <v>0</v>
      </c>
      <c r="F73" s="86">
        <f t="shared" si="34"/>
        <v>0</v>
      </c>
      <c r="G73" s="164">
        <f t="shared" si="34"/>
        <v>0</v>
      </c>
      <c r="H73" s="88">
        <f t="shared" si="34"/>
        <v>6798.0400000000009</v>
      </c>
      <c r="I73" s="87">
        <f t="shared" si="34"/>
        <v>0</v>
      </c>
      <c r="J73" s="90">
        <f t="shared" si="34"/>
        <v>-6798.0400000000009</v>
      </c>
      <c r="K73" s="87">
        <f t="shared" si="34"/>
        <v>3087.4</v>
      </c>
      <c r="L73" s="88">
        <f t="shared" si="34"/>
        <v>217.3</v>
      </c>
      <c r="M73" s="89">
        <f t="shared" si="34"/>
        <v>0</v>
      </c>
      <c r="N73" s="86">
        <f t="shared" si="34"/>
        <v>0</v>
      </c>
      <c r="O73" s="164">
        <f t="shared" si="34"/>
        <v>2237</v>
      </c>
      <c r="P73" s="87">
        <f t="shared" si="34"/>
        <v>181.61176470588236</v>
      </c>
      <c r="Q73" s="88">
        <f t="shared" si="34"/>
        <v>12.782352941176473</v>
      </c>
      <c r="R73" s="89">
        <f t="shared" si="34"/>
        <v>0</v>
      </c>
      <c r="S73" s="86">
        <f t="shared" si="34"/>
        <v>0</v>
      </c>
      <c r="T73" s="164">
        <f t="shared" si="34"/>
        <v>131.58823529411765</v>
      </c>
      <c r="U73" s="89">
        <f t="shared" si="34"/>
        <v>442.19335103882923</v>
      </c>
    </row>
    <row r="74" spans="1:21" ht="15.75" x14ac:dyDescent="0.3">
      <c r="A74" s="55" t="s">
        <v>38</v>
      </c>
      <c r="B74" s="93"/>
      <c r="C74" s="56"/>
      <c r="D74" s="62"/>
      <c r="E74" s="63"/>
      <c r="F74" s="60"/>
      <c r="G74" s="169"/>
      <c r="H74" s="94"/>
      <c r="I74" s="56"/>
      <c r="J74" s="95"/>
      <c r="K74" s="56"/>
      <c r="L74" s="62"/>
      <c r="M74" s="63"/>
      <c r="N74" s="60"/>
      <c r="O74" s="166"/>
      <c r="P74" s="61"/>
      <c r="Q74" s="62"/>
      <c r="R74" s="63"/>
      <c r="S74" s="60"/>
      <c r="T74" s="169"/>
      <c r="U74" s="65"/>
    </row>
    <row r="75" spans="1:21" x14ac:dyDescent="0.25">
      <c r="A75" s="152" t="s">
        <v>44</v>
      </c>
      <c r="B75" s="47"/>
      <c r="C75" s="48"/>
      <c r="D75" s="49"/>
      <c r="E75" s="50"/>
      <c r="F75" s="47"/>
      <c r="G75" s="163"/>
      <c r="H75" s="49"/>
      <c r="I75" s="48"/>
      <c r="J75" s="51"/>
      <c r="K75" s="48"/>
      <c r="L75" s="49"/>
      <c r="M75" s="50"/>
      <c r="N75" s="47"/>
      <c r="O75" s="163"/>
      <c r="P75" s="48"/>
      <c r="Q75" s="49"/>
      <c r="R75" s="50"/>
      <c r="S75" s="47"/>
      <c r="T75" s="163"/>
      <c r="U75" s="50"/>
    </row>
    <row r="76" spans="1:21" x14ac:dyDescent="0.25">
      <c r="A76" s="152" t="s">
        <v>35</v>
      </c>
      <c r="B76" s="47">
        <f>'DAY16'!H76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163">
        <v>0</v>
      </c>
      <c r="H76" s="49">
        <f>+(Table119[[#This Row],[OPENING ]]+Table119[[#This Row],[RECEIPTS]]+Table119[[#This Row],[RETURNS]])-(Table119[[#This Row],[EXCHANGED]]+Table119[[#This Row],[SALES]]+Table119[[#This Row],[ISSUES]])</f>
        <v>1267.3399999999999</v>
      </c>
      <c r="I76" s="48"/>
      <c r="J76" s="51">
        <f t="shared" si="0"/>
        <v>-1267.3399999999999</v>
      </c>
      <c r="K76" s="48">
        <f>+'DAY16'!K76+'DAY17'!C76</f>
        <v>0</v>
      </c>
      <c r="L76" s="49">
        <f>+'DAY16'!L76+'DAY17'!D76</f>
        <v>0</v>
      </c>
      <c r="M76" s="50">
        <f>+'DAY16'!M76+'DAY17'!E76</f>
        <v>0</v>
      </c>
      <c r="N76" s="47">
        <f>+'DAY16'!N76+'DAY17'!F76</f>
        <v>0</v>
      </c>
      <c r="O76" s="163">
        <f>+'DAY16'!O76+'DAY17'!G76</f>
        <v>0</v>
      </c>
      <c r="P76" s="48">
        <f>+K76/17</f>
        <v>0</v>
      </c>
      <c r="Q76" s="49">
        <f>+L76/17</f>
        <v>0</v>
      </c>
      <c r="R76" s="50">
        <f>+M76/17</f>
        <v>0</v>
      </c>
      <c r="S76" s="47">
        <f>+N76/17</f>
        <v>0</v>
      </c>
      <c r="T76" s="163">
        <f>+O76/17</f>
        <v>0</v>
      </c>
      <c r="U76" s="54">
        <f t="shared" si="1"/>
        <v>0</v>
      </c>
    </row>
    <row r="77" spans="1:21" x14ac:dyDescent="0.25">
      <c r="A77" s="192"/>
      <c r="B77" s="47">
        <f>'DAY16'!H77</f>
        <v>96.1</v>
      </c>
      <c r="C77" s="48">
        <v>0</v>
      </c>
      <c r="D77" s="49">
        <v>0</v>
      </c>
      <c r="E77" s="50">
        <v>0</v>
      </c>
      <c r="F77" s="47">
        <v>0</v>
      </c>
      <c r="G77" s="163">
        <v>0</v>
      </c>
      <c r="H77" s="49">
        <f>+(Table119[[#This Row],[OPENING ]]+Table119[[#This Row],[RECEIPTS]]+Table119[[#This Row],[RETURNS]])-(Table119[[#This Row],[EXCHANGED]]+Table119[[#This Row],[SALES]]+Table119[[#This Row],[ISSUES]])</f>
        <v>96.1</v>
      </c>
      <c r="I77" s="48"/>
      <c r="J77" s="51">
        <f t="shared" si="0"/>
        <v>-96.1</v>
      </c>
      <c r="K77" s="48">
        <f>+'DAY16'!K77+'DAY17'!C77</f>
        <v>0</v>
      </c>
      <c r="L77" s="49">
        <f>+'DAY16'!L77+'DAY17'!D77</f>
        <v>0</v>
      </c>
      <c r="M77" s="50">
        <f>+'DAY16'!M77+'DAY17'!E77</f>
        <v>0</v>
      </c>
      <c r="N77" s="47">
        <f>+'DAY16'!N77+'DAY17'!F77</f>
        <v>0</v>
      </c>
      <c r="O77" s="163">
        <f>+'DAY16'!O77+'DAY17'!G77</f>
        <v>0</v>
      </c>
      <c r="P77" s="48">
        <f t="shared" ref="P77:P101" si="35">+K77/17</f>
        <v>0</v>
      </c>
      <c r="Q77" s="49">
        <f t="shared" ref="Q77:Q101" si="36">+L77/17</f>
        <v>0</v>
      </c>
      <c r="R77" s="50">
        <f t="shared" ref="R77:R101" si="37">+M77/17</f>
        <v>0</v>
      </c>
      <c r="S77" s="47">
        <f t="shared" ref="S77:S101" si="38">+N77/17</f>
        <v>0</v>
      </c>
      <c r="T77" s="163">
        <f t="shared" ref="T77:T101" si="39">+O77/17</f>
        <v>0</v>
      </c>
      <c r="U77" s="54">
        <f t="shared" si="1"/>
        <v>0</v>
      </c>
    </row>
    <row r="78" spans="1:21" x14ac:dyDescent="0.25">
      <c r="A78" s="153" t="s">
        <v>39</v>
      </c>
      <c r="B78" s="47">
        <f>'DAY16'!H78</f>
        <v>0</v>
      </c>
      <c r="C78" s="48">
        <v>0</v>
      </c>
      <c r="D78" s="49">
        <v>0</v>
      </c>
      <c r="E78" s="50">
        <v>0</v>
      </c>
      <c r="F78" s="47">
        <v>0</v>
      </c>
      <c r="G78" s="163">
        <v>0</v>
      </c>
      <c r="H78" s="49">
        <f>+(Table119[[#This Row],[OPENING ]]+Table119[[#This Row],[RECEIPTS]]+Table119[[#This Row],[RETURNS]])-(Table119[[#This Row],[EXCHANGED]]+Table119[[#This Row],[SALES]]+Table119[[#This Row],[ISSUES]])</f>
        <v>0</v>
      </c>
      <c r="I78" s="48"/>
      <c r="J78" s="51">
        <f t="shared" si="0"/>
        <v>0</v>
      </c>
      <c r="K78" s="48">
        <f>+'DAY16'!K78+'DAY17'!C78</f>
        <v>0</v>
      </c>
      <c r="L78" s="49">
        <f>+'DAY16'!L78+'DAY17'!D78</f>
        <v>0</v>
      </c>
      <c r="M78" s="50">
        <f>+'DAY16'!M78+'DAY17'!E78</f>
        <v>0</v>
      </c>
      <c r="N78" s="47">
        <f>+'DAY16'!N78+'DAY17'!F78</f>
        <v>0</v>
      </c>
      <c r="O78" s="163">
        <f>+'DAY16'!O78+'DAY17'!G78</f>
        <v>0</v>
      </c>
      <c r="P78" s="48">
        <f t="shared" si="35"/>
        <v>0</v>
      </c>
      <c r="Q78" s="49">
        <f t="shared" si="36"/>
        <v>0</v>
      </c>
      <c r="R78" s="50">
        <f t="shared" si="37"/>
        <v>0</v>
      </c>
      <c r="S78" s="47">
        <f t="shared" si="38"/>
        <v>0</v>
      </c>
      <c r="T78" s="163">
        <f t="shared" si="39"/>
        <v>0</v>
      </c>
      <c r="U78" s="54">
        <f t="shared" si="1"/>
        <v>0</v>
      </c>
    </row>
    <row r="79" spans="1:21" x14ac:dyDescent="0.25">
      <c r="A79" s="152" t="s">
        <v>44</v>
      </c>
      <c r="B79" s="47">
        <f>'DAY16'!H79</f>
        <v>0</v>
      </c>
      <c r="C79" s="48">
        <v>0</v>
      </c>
      <c r="D79" s="49">
        <v>0</v>
      </c>
      <c r="E79" s="50">
        <v>0</v>
      </c>
      <c r="F79" s="47">
        <v>0</v>
      </c>
      <c r="G79" s="163">
        <v>0</v>
      </c>
      <c r="H79" s="49">
        <f>+(Table119[[#This Row],[OPENING ]]+Table119[[#This Row],[RECEIPTS]]+Table119[[#This Row],[RETURNS]])-(Table119[[#This Row],[EXCHANGED]]+Table119[[#This Row],[SALES]]+Table119[[#This Row],[ISSUES]])</f>
        <v>0</v>
      </c>
      <c r="I79" s="48"/>
      <c r="J79" s="51">
        <f t="shared" si="0"/>
        <v>0</v>
      </c>
      <c r="K79" s="48">
        <f>+'DAY16'!K79+'DAY17'!C79</f>
        <v>0</v>
      </c>
      <c r="L79" s="49">
        <f>+'DAY16'!L79+'DAY17'!D79</f>
        <v>0</v>
      </c>
      <c r="M79" s="50">
        <f>+'DAY16'!M79+'DAY17'!E79</f>
        <v>0</v>
      </c>
      <c r="N79" s="47">
        <f>+'DAY16'!N79+'DAY17'!F79</f>
        <v>0</v>
      </c>
      <c r="O79" s="163">
        <f>+'DAY16'!O79+'DAY17'!G79</f>
        <v>0</v>
      </c>
      <c r="P79" s="48">
        <f t="shared" si="35"/>
        <v>0</v>
      </c>
      <c r="Q79" s="49">
        <f t="shared" si="36"/>
        <v>0</v>
      </c>
      <c r="R79" s="50">
        <f t="shared" si="37"/>
        <v>0</v>
      </c>
      <c r="S79" s="47">
        <f t="shared" si="38"/>
        <v>0</v>
      </c>
      <c r="T79" s="163">
        <f t="shared" si="39"/>
        <v>0</v>
      </c>
      <c r="U79" s="54">
        <f t="shared" si="1"/>
        <v>0</v>
      </c>
    </row>
    <row r="80" spans="1:21" x14ac:dyDescent="0.25">
      <c r="A80" s="152" t="s">
        <v>34</v>
      </c>
      <c r="B80" s="47">
        <f>'DAY16'!H80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163">
        <v>0</v>
      </c>
      <c r="H80" s="49">
        <f>+(Table119[[#This Row],[OPENING ]]+Table119[[#This Row],[RECEIPTS]]+Table119[[#This Row],[RETURNS]])-(Table119[[#This Row],[EXCHANGED]]+Table119[[#This Row],[SALES]]+Table119[[#This Row],[ISSUES]])</f>
        <v>1289.1400000000001</v>
      </c>
      <c r="I80" s="48"/>
      <c r="J80" s="51">
        <f t="shared" si="0"/>
        <v>-1289.1400000000001</v>
      </c>
      <c r="K80" s="48">
        <f>+'DAY16'!K80+'DAY17'!C80</f>
        <v>0</v>
      </c>
      <c r="L80" s="49">
        <f>+'DAY16'!L80+'DAY17'!D80</f>
        <v>0</v>
      </c>
      <c r="M80" s="50">
        <f>+'DAY16'!M80+'DAY17'!E80</f>
        <v>0</v>
      </c>
      <c r="N80" s="47">
        <f>+'DAY16'!N80+'DAY17'!F80</f>
        <v>0</v>
      </c>
      <c r="O80" s="163">
        <f>+'DAY16'!O80+'DAY17'!G80</f>
        <v>0</v>
      </c>
      <c r="P80" s="48">
        <f t="shared" si="35"/>
        <v>0</v>
      </c>
      <c r="Q80" s="49">
        <f t="shared" si="36"/>
        <v>0</v>
      </c>
      <c r="R80" s="50">
        <f t="shared" si="37"/>
        <v>0</v>
      </c>
      <c r="S80" s="47">
        <f t="shared" si="38"/>
        <v>0</v>
      </c>
      <c r="T80" s="163">
        <f t="shared" si="39"/>
        <v>0</v>
      </c>
      <c r="U80" s="54">
        <f t="shared" si="1"/>
        <v>0</v>
      </c>
    </row>
    <row r="81" spans="1:21" x14ac:dyDescent="0.25">
      <c r="A81" s="153" t="s">
        <v>45</v>
      </c>
      <c r="B81" s="47">
        <f>'DAY16'!H81</f>
        <v>64.75</v>
      </c>
      <c r="C81" s="48">
        <v>0</v>
      </c>
      <c r="D81" s="49">
        <v>0</v>
      </c>
      <c r="E81" s="50">
        <v>0</v>
      </c>
      <c r="F81" s="47">
        <v>0</v>
      </c>
      <c r="G81" s="163">
        <v>0</v>
      </c>
      <c r="H81" s="49">
        <f>+(Table119[[#This Row],[OPENING ]]+Table119[[#This Row],[RECEIPTS]]+Table119[[#This Row],[RETURNS]])-(Table119[[#This Row],[EXCHANGED]]+Table119[[#This Row],[SALES]]+Table119[[#This Row],[ISSUES]])</f>
        <v>64.75</v>
      </c>
      <c r="I81" s="48"/>
      <c r="J81" s="51">
        <f t="shared" si="0"/>
        <v>-64.75</v>
      </c>
      <c r="K81" s="48">
        <f>+'DAY16'!K81+'DAY17'!C81</f>
        <v>0</v>
      </c>
      <c r="L81" s="49">
        <f>+'DAY16'!L81+'DAY17'!D81</f>
        <v>0</v>
      </c>
      <c r="M81" s="50">
        <f>+'DAY16'!M81+'DAY17'!E81</f>
        <v>0</v>
      </c>
      <c r="N81" s="47">
        <f>+'DAY16'!N81+'DAY17'!F81</f>
        <v>0</v>
      </c>
      <c r="O81" s="163">
        <f>+'DAY16'!O81+'DAY17'!G81</f>
        <v>0</v>
      </c>
      <c r="P81" s="48">
        <f t="shared" si="35"/>
        <v>0</v>
      </c>
      <c r="Q81" s="49">
        <f t="shared" si="36"/>
        <v>0</v>
      </c>
      <c r="R81" s="50">
        <f t="shared" si="37"/>
        <v>0</v>
      </c>
      <c r="S81" s="47">
        <f t="shared" si="38"/>
        <v>0</v>
      </c>
      <c r="T81" s="163">
        <f t="shared" si="39"/>
        <v>0</v>
      </c>
      <c r="U81" s="54">
        <f t="shared" si="1"/>
        <v>0</v>
      </c>
    </row>
    <row r="82" spans="1:21" x14ac:dyDescent="0.25">
      <c r="A82" s="152" t="s">
        <v>71</v>
      </c>
      <c r="B82" s="47">
        <f>'DAY16'!H82</f>
        <v>0</v>
      </c>
      <c r="C82" s="48">
        <v>0</v>
      </c>
      <c r="D82" s="49">
        <v>0</v>
      </c>
      <c r="E82" s="50">
        <v>0</v>
      </c>
      <c r="F82" s="47">
        <v>0</v>
      </c>
      <c r="G82" s="163">
        <v>0</v>
      </c>
      <c r="H82" s="49">
        <f>+(Table119[[#This Row],[OPENING ]]+Table119[[#This Row],[RECEIPTS]]+Table119[[#This Row],[RETURNS]])-(Table119[[#This Row],[EXCHANGED]]+Table119[[#This Row],[SALES]]+Table119[[#This Row],[ISSUES]])</f>
        <v>0</v>
      </c>
      <c r="I82" s="48"/>
      <c r="J82" s="51">
        <f t="shared" si="0"/>
        <v>0</v>
      </c>
      <c r="K82" s="48">
        <f>+'DAY16'!K82+'DAY17'!C82</f>
        <v>0</v>
      </c>
      <c r="L82" s="49">
        <f>+'DAY16'!L82+'DAY17'!D82</f>
        <v>0</v>
      </c>
      <c r="M82" s="50">
        <f>+'DAY16'!M82+'DAY17'!E82</f>
        <v>0</v>
      </c>
      <c r="N82" s="47">
        <f>+'DAY16'!N82+'DAY17'!F82</f>
        <v>0</v>
      </c>
      <c r="O82" s="163">
        <f>+'DAY16'!O82+'DAY17'!G82</f>
        <v>0</v>
      </c>
      <c r="P82" s="48">
        <f t="shared" si="35"/>
        <v>0</v>
      </c>
      <c r="Q82" s="49">
        <f t="shared" si="36"/>
        <v>0</v>
      </c>
      <c r="R82" s="50">
        <f t="shared" si="37"/>
        <v>0</v>
      </c>
      <c r="S82" s="47">
        <f t="shared" si="38"/>
        <v>0</v>
      </c>
      <c r="T82" s="163">
        <f t="shared" si="39"/>
        <v>0</v>
      </c>
      <c r="U82" s="54">
        <f t="shared" si="1"/>
        <v>0</v>
      </c>
    </row>
    <row r="83" spans="1:21" x14ac:dyDescent="0.25">
      <c r="A83" s="152" t="s">
        <v>86</v>
      </c>
      <c r="B83" s="47">
        <f>'DAY16'!H83</f>
        <v>497.9</v>
      </c>
      <c r="C83" s="48">
        <v>0</v>
      </c>
      <c r="D83" s="49">
        <v>0</v>
      </c>
      <c r="E83" s="50">
        <v>0</v>
      </c>
      <c r="F83" s="47">
        <v>0</v>
      </c>
      <c r="G83" s="163">
        <v>0</v>
      </c>
      <c r="H83" s="49">
        <f>+(Table119[[#This Row],[OPENING ]]+Table119[[#This Row],[RECEIPTS]]+Table119[[#This Row],[RETURNS]])-(Table119[[#This Row],[EXCHANGED]]+Table119[[#This Row],[SALES]]+Table119[[#This Row],[ISSUES]])</f>
        <v>497.9</v>
      </c>
      <c r="I83" s="48"/>
      <c r="J83" s="51">
        <f t="shared" si="0"/>
        <v>-497.9</v>
      </c>
      <c r="K83" s="48">
        <f>+'DAY16'!K83+'DAY17'!C83</f>
        <v>0</v>
      </c>
      <c r="L83" s="49">
        <f>+'DAY16'!L83+'DAY17'!D83</f>
        <v>0</v>
      </c>
      <c r="M83" s="50">
        <f>+'DAY16'!M83+'DAY17'!E83</f>
        <v>0</v>
      </c>
      <c r="N83" s="47">
        <f>+'DAY16'!N83+'DAY17'!F83</f>
        <v>0</v>
      </c>
      <c r="O83" s="163">
        <f>+'DAY16'!O83+'DAY17'!G83</f>
        <v>0</v>
      </c>
      <c r="P83" s="48">
        <f t="shared" si="35"/>
        <v>0</v>
      </c>
      <c r="Q83" s="49">
        <f t="shared" si="36"/>
        <v>0</v>
      </c>
      <c r="R83" s="50">
        <f t="shared" si="37"/>
        <v>0</v>
      </c>
      <c r="S83" s="47">
        <f t="shared" si="38"/>
        <v>0</v>
      </c>
      <c r="T83" s="163">
        <f t="shared" si="39"/>
        <v>0</v>
      </c>
      <c r="U83" s="54">
        <f t="shared" si="1"/>
        <v>0</v>
      </c>
    </row>
    <row r="84" spans="1:21" x14ac:dyDescent="0.25">
      <c r="A84" s="53"/>
      <c r="B84" s="47">
        <f>'DAY16'!H84</f>
        <v>424.4</v>
      </c>
      <c r="C84" s="48">
        <v>0</v>
      </c>
      <c r="D84" s="49">
        <v>0</v>
      </c>
      <c r="E84" s="50">
        <v>0</v>
      </c>
      <c r="F84" s="47">
        <v>0</v>
      </c>
      <c r="G84" s="163">
        <v>0</v>
      </c>
      <c r="H84" s="49">
        <f>+(Table119[[#This Row],[OPENING ]]+Table119[[#This Row],[RECEIPTS]]+Table119[[#This Row],[RETURNS]])-(Table119[[#This Row],[EXCHANGED]]+Table119[[#This Row],[SALES]]+Table119[[#This Row],[ISSUES]])</f>
        <v>424.4</v>
      </c>
      <c r="I84" s="48"/>
      <c r="J84" s="51">
        <f t="shared" si="0"/>
        <v>-424.4</v>
      </c>
      <c r="K84" s="48">
        <f>+'DAY16'!K84+'DAY17'!C84</f>
        <v>0</v>
      </c>
      <c r="L84" s="49">
        <f>+'DAY16'!L84+'DAY17'!D84</f>
        <v>0</v>
      </c>
      <c r="M84" s="50">
        <f>+'DAY16'!M84+'DAY17'!E84</f>
        <v>0</v>
      </c>
      <c r="N84" s="47">
        <f>+'DAY16'!N84+'DAY17'!F84</f>
        <v>0</v>
      </c>
      <c r="O84" s="163">
        <f>+'DAY16'!O84+'DAY17'!G84</f>
        <v>0</v>
      </c>
      <c r="P84" s="48">
        <f t="shared" si="35"/>
        <v>0</v>
      </c>
      <c r="Q84" s="49">
        <f t="shared" si="36"/>
        <v>0</v>
      </c>
      <c r="R84" s="50">
        <f t="shared" si="37"/>
        <v>0</v>
      </c>
      <c r="S84" s="47">
        <f t="shared" si="38"/>
        <v>0</v>
      </c>
      <c r="T84" s="163">
        <f t="shared" si="39"/>
        <v>0</v>
      </c>
      <c r="U84" s="54">
        <f t="shared" si="1"/>
        <v>0</v>
      </c>
    </row>
    <row r="85" spans="1:21" x14ac:dyDescent="0.25">
      <c r="A85" s="53"/>
      <c r="B85" s="47">
        <f>'DAY16'!H85</f>
        <v>0</v>
      </c>
      <c r="C85" s="48">
        <v>0</v>
      </c>
      <c r="D85" s="49">
        <v>0</v>
      </c>
      <c r="E85" s="50">
        <v>0</v>
      </c>
      <c r="F85" s="47">
        <v>0</v>
      </c>
      <c r="G85" s="163">
        <v>0</v>
      </c>
      <c r="H85" s="49">
        <f>+(Table119[[#This Row],[OPENING ]]+Table119[[#This Row],[RECEIPTS]]+Table119[[#This Row],[RETURNS]])-(Table119[[#This Row],[EXCHANGED]]+Table119[[#This Row],[SALES]]+Table119[[#This Row],[ISSUES]])</f>
        <v>0</v>
      </c>
      <c r="I85" s="48"/>
      <c r="J85" s="51">
        <f t="shared" si="0"/>
        <v>0</v>
      </c>
      <c r="K85" s="48">
        <f>+'DAY16'!K85+'DAY17'!C85</f>
        <v>0</v>
      </c>
      <c r="L85" s="49">
        <f>+'DAY16'!L85+'DAY17'!D85</f>
        <v>0</v>
      </c>
      <c r="M85" s="50">
        <f>+'DAY16'!M85+'DAY17'!E85</f>
        <v>0</v>
      </c>
      <c r="N85" s="47">
        <f>+'DAY16'!N85+'DAY17'!F85</f>
        <v>0</v>
      </c>
      <c r="O85" s="163">
        <f>+'DAY16'!O85+'DAY17'!G85</f>
        <v>0</v>
      </c>
      <c r="P85" s="48">
        <f t="shared" si="35"/>
        <v>0</v>
      </c>
      <c r="Q85" s="49">
        <f t="shared" si="36"/>
        <v>0</v>
      </c>
      <c r="R85" s="50">
        <f t="shared" si="37"/>
        <v>0</v>
      </c>
      <c r="S85" s="47">
        <f t="shared" si="38"/>
        <v>0</v>
      </c>
      <c r="T85" s="163">
        <f t="shared" si="39"/>
        <v>0</v>
      </c>
      <c r="U85" s="54">
        <f t="shared" si="1"/>
        <v>0</v>
      </c>
    </row>
    <row r="86" spans="1:21" x14ac:dyDescent="0.25">
      <c r="A86" s="53"/>
      <c r="B86" s="47">
        <f>'DAY16'!H86</f>
        <v>263.8</v>
      </c>
      <c r="C86" s="48">
        <v>0</v>
      </c>
      <c r="D86" s="49">
        <v>0</v>
      </c>
      <c r="E86" s="50">
        <v>0</v>
      </c>
      <c r="F86" s="47">
        <v>0</v>
      </c>
      <c r="G86" s="163">
        <v>0</v>
      </c>
      <c r="H86" s="49">
        <f>+(Table119[[#This Row],[OPENING ]]+Table119[[#This Row],[RECEIPTS]]+Table119[[#This Row],[RETURNS]])-(Table119[[#This Row],[EXCHANGED]]+Table119[[#This Row],[SALES]]+Table119[[#This Row],[ISSUES]])</f>
        <v>263.8</v>
      </c>
      <c r="I86" s="48"/>
      <c r="J86" s="51">
        <f t="shared" si="0"/>
        <v>-263.8</v>
      </c>
      <c r="K86" s="48">
        <f>+'DAY16'!K86+'DAY17'!C86</f>
        <v>0</v>
      </c>
      <c r="L86" s="49">
        <f>+'DAY16'!L86+'DAY17'!D86</f>
        <v>0</v>
      </c>
      <c r="M86" s="50">
        <f>+'DAY16'!M86+'DAY17'!E86</f>
        <v>0</v>
      </c>
      <c r="N86" s="47">
        <f>+'DAY16'!N86+'DAY17'!F86</f>
        <v>0</v>
      </c>
      <c r="O86" s="163">
        <f>+'DAY16'!O86+'DAY17'!G86</f>
        <v>0</v>
      </c>
      <c r="P86" s="48">
        <f t="shared" si="35"/>
        <v>0</v>
      </c>
      <c r="Q86" s="49">
        <f t="shared" si="36"/>
        <v>0</v>
      </c>
      <c r="R86" s="50">
        <f t="shared" si="37"/>
        <v>0</v>
      </c>
      <c r="S86" s="47">
        <f t="shared" si="38"/>
        <v>0</v>
      </c>
      <c r="T86" s="163">
        <f t="shared" si="39"/>
        <v>0</v>
      </c>
      <c r="U86" s="54">
        <f t="shared" si="1"/>
        <v>0</v>
      </c>
    </row>
    <row r="87" spans="1:21" x14ac:dyDescent="0.25">
      <c r="A87" s="53"/>
      <c r="B87" s="47">
        <f>'DAY16'!H87</f>
        <v>0</v>
      </c>
      <c r="C87" s="48">
        <v>0</v>
      </c>
      <c r="D87" s="49">
        <v>0</v>
      </c>
      <c r="E87" s="50">
        <v>0</v>
      </c>
      <c r="F87" s="47">
        <v>0</v>
      </c>
      <c r="G87" s="163">
        <v>0</v>
      </c>
      <c r="H87" s="49">
        <f>+(Table119[[#This Row],[OPENING ]]+Table119[[#This Row],[RECEIPTS]]+Table119[[#This Row],[RETURNS]])-(Table119[[#This Row],[EXCHANGED]]+Table119[[#This Row],[SALES]]+Table119[[#This Row],[ISSUES]])</f>
        <v>0</v>
      </c>
      <c r="I87" s="48"/>
      <c r="J87" s="51">
        <f t="shared" si="0"/>
        <v>0</v>
      </c>
      <c r="K87" s="48">
        <f>+'DAY16'!K87+'DAY17'!C87</f>
        <v>0</v>
      </c>
      <c r="L87" s="49">
        <f>+'DAY16'!L87+'DAY17'!D87</f>
        <v>0</v>
      </c>
      <c r="M87" s="50">
        <f>+'DAY16'!M87+'DAY17'!E87</f>
        <v>0</v>
      </c>
      <c r="N87" s="47">
        <f>+'DAY16'!N87+'DAY17'!F87</f>
        <v>0</v>
      </c>
      <c r="O87" s="163">
        <f>+'DAY16'!O87+'DAY17'!G87</f>
        <v>0</v>
      </c>
      <c r="P87" s="48">
        <f t="shared" si="35"/>
        <v>0</v>
      </c>
      <c r="Q87" s="49">
        <f t="shared" si="36"/>
        <v>0</v>
      </c>
      <c r="R87" s="50">
        <f t="shared" si="37"/>
        <v>0</v>
      </c>
      <c r="S87" s="47">
        <f t="shared" si="38"/>
        <v>0</v>
      </c>
      <c r="T87" s="163">
        <f t="shared" si="39"/>
        <v>0</v>
      </c>
      <c r="U87" s="54">
        <f t="shared" si="1"/>
        <v>0</v>
      </c>
    </row>
    <row r="88" spans="1:21" x14ac:dyDescent="0.25">
      <c r="A88" s="53"/>
      <c r="B88" s="47">
        <f>'DAY16'!H88</f>
        <v>0</v>
      </c>
      <c r="C88" s="48">
        <v>0</v>
      </c>
      <c r="D88" s="49">
        <v>0</v>
      </c>
      <c r="E88" s="50">
        <v>0</v>
      </c>
      <c r="F88" s="47">
        <v>0</v>
      </c>
      <c r="G88" s="163">
        <v>0</v>
      </c>
      <c r="H88" s="49">
        <f>+(Table119[[#This Row],[OPENING ]]+Table119[[#This Row],[RECEIPTS]]+Table119[[#This Row],[RETURNS]])-(Table119[[#This Row],[EXCHANGED]]+Table119[[#This Row],[SALES]]+Table119[[#This Row],[ISSUES]])</f>
        <v>0</v>
      </c>
      <c r="I88" s="48"/>
      <c r="J88" s="51">
        <f t="shared" ref="J88:J96" si="40">+I88-H88</f>
        <v>0</v>
      </c>
      <c r="K88" s="48">
        <f>+'DAY16'!K88+'DAY17'!C88</f>
        <v>0</v>
      </c>
      <c r="L88" s="49">
        <f>+'DAY16'!L88+'DAY17'!D88</f>
        <v>0</v>
      </c>
      <c r="M88" s="50">
        <f>+'DAY16'!M88+'DAY17'!E88</f>
        <v>0</v>
      </c>
      <c r="N88" s="47">
        <f>+'DAY16'!N88+'DAY17'!F88</f>
        <v>0</v>
      </c>
      <c r="O88" s="163">
        <f>+'DAY16'!O88+'DAY17'!G88</f>
        <v>0</v>
      </c>
      <c r="P88" s="48">
        <f t="shared" ref="P88:P96" si="41">+K88/17</f>
        <v>0</v>
      </c>
      <c r="Q88" s="49">
        <f t="shared" ref="Q88:Q96" si="42">+L88/17</f>
        <v>0</v>
      </c>
      <c r="R88" s="50">
        <f t="shared" ref="R88:R96" si="43">+M88/17</f>
        <v>0</v>
      </c>
      <c r="S88" s="47">
        <f t="shared" ref="S88:S96" si="44">+N88/17</f>
        <v>0</v>
      </c>
      <c r="T88" s="163">
        <f t="shared" ref="T88:T96" si="45">+O88/17</f>
        <v>0</v>
      </c>
      <c r="U88" s="54">
        <f t="shared" ref="U88:U96" si="46">IFERROR(+H88/(P88+Q88+R88+S88+T88),0)</f>
        <v>0</v>
      </c>
    </row>
    <row r="89" spans="1:21" x14ac:dyDescent="0.25">
      <c r="A89" s="53"/>
      <c r="B89" s="47">
        <f>'DAY16'!H89</f>
        <v>0</v>
      </c>
      <c r="C89" s="48">
        <v>0</v>
      </c>
      <c r="D89" s="49">
        <v>0</v>
      </c>
      <c r="E89" s="50">
        <v>0</v>
      </c>
      <c r="F89" s="47">
        <v>0</v>
      </c>
      <c r="G89" s="163">
        <v>0</v>
      </c>
      <c r="H89" s="49">
        <f>+(Table119[[#This Row],[OPENING ]]+Table119[[#This Row],[RECEIPTS]]+Table119[[#This Row],[RETURNS]])-(Table119[[#This Row],[EXCHANGED]]+Table119[[#This Row],[SALES]]+Table119[[#This Row],[ISSUES]])</f>
        <v>0</v>
      </c>
      <c r="I89" s="48"/>
      <c r="J89" s="51">
        <f t="shared" si="40"/>
        <v>0</v>
      </c>
      <c r="K89" s="48">
        <f>+'DAY16'!K89+'DAY17'!C89</f>
        <v>0</v>
      </c>
      <c r="L89" s="49">
        <f>+'DAY16'!L89+'DAY17'!D89</f>
        <v>0</v>
      </c>
      <c r="M89" s="50">
        <f>+'DAY16'!M89+'DAY17'!E89</f>
        <v>0</v>
      </c>
      <c r="N89" s="47">
        <f>+'DAY16'!N89+'DAY17'!F89</f>
        <v>0</v>
      </c>
      <c r="O89" s="163">
        <f>+'DAY16'!O89+'DAY17'!G89</f>
        <v>0</v>
      </c>
      <c r="P89" s="48">
        <f t="shared" si="41"/>
        <v>0</v>
      </c>
      <c r="Q89" s="49">
        <f t="shared" si="42"/>
        <v>0</v>
      </c>
      <c r="R89" s="50">
        <f t="shared" si="43"/>
        <v>0</v>
      </c>
      <c r="S89" s="47">
        <f t="shared" si="44"/>
        <v>0</v>
      </c>
      <c r="T89" s="163">
        <f t="shared" si="45"/>
        <v>0</v>
      </c>
      <c r="U89" s="54">
        <f t="shared" si="46"/>
        <v>0</v>
      </c>
    </row>
    <row r="90" spans="1:21" x14ac:dyDescent="0.25">
      <c r="A90" s="53"/>
      <c r="B90" s="47">
        <f>'DAY16'!H90</f>
        <v>0</v>
      </c>
      <c r="C90" s="48">
        <v>0</v>
      </c>
      <c r="D90" s="49">
        <v>0</v>
      </c>
      <c r="E90" s="50">
        <v>0</v>
      </c>
      <c r="F90" s="47">
        <v>0</v>
      </c>
      <c r="G90" s="163">
        <v>0</v>
      </c>
      <c r="H90" s="49">
        <f>+(Table119[[#This Row],[OPENING ]]+Table119[[#This Row],[RECEIPTS]]+Table119[[#This Row],[RETURNS]])-(Table119[[#This Row],[EXCHANGED]]+Table119[[#This Row],[SALES]]+Table119[[#This Row],[ISSUES]])</f>
        <v>0</v>
      </c>
      <c r="I90" s="48"/>
      <c r="J90" s="51">
        <f t="shared" si="40"/>
        <v>0</v>
      </c>
      <c r="K90" s="48">
        <f>+'DAY16'!K90+'DAY17'!C90</f>
        <v>0</v>
      </c>
      <c r="L90" s="49">
        <f>+'DAY16'!L90+'DAY17'!D90</f>
        <v>0</v>
      </c>
      <c r="M90" s="50">
        <f>+'DAY16'!M90+'DAY17'!E90</f>
        <v>0</v>
      </c>
      <c r="N90" s="47">
        <f>+'DAY16'!N90+'DAY17'!F90</f>
        <v>0</v>
      </c>
      <c r="O90" s="163">
        <f>+'DAY16'!O90+'DAY17'!G90</f>
        <v>0</v>
      </c>
      <c r="P90" s="48">
        <f t="shared" si="41"/>
        <v>0</v>
      </c>
      <c r="Q90" s="49">
        <f t="shared" si="42"/>
        <v>0</v>
      </c>
      <c r="R90" s="50">
        <f t="shared" si="43"/>
        <v>0</v>
      </c>
      <c r="S90" s="47">
        <f t="shared" si="44"/>
        <v>0</v>
      </c>
      <c r="T90" s="163">
        <f t="shared" si="45"/>
        <v>0</v>
      </c>
      <c r="U90" s="54">
        <f t="shared" si="46"/>
        <v>0</v>
      </c>
    </row>
    <row r="91" spans="1:21" x14ac:dyDescent="0.25">
      <c r="A91" s="53"/>
      <c r="B91" s="47">
        <f>'DAY16'!H91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163">
        <v>0</v>
      </c>
      <c r="H91" s="49">
        <f>+(Table119[[#This Row],[OPENING ]]+Table119[[#This Row],[RECEIPTS]]+Table119[[#This Row],[RETURNS]])-(Table119[[#This Row],[EXCHANGED]]+Table119[[#This Row],[SALES]]+Table119[[#This Row],[ISSUES]])</f>
        <v>551.20000000000005</v>
      </c>
      <c r="I91" s="48"/>
      <c r="J91" s="51">
        <f t="shared" si="40"/>
        <v>-551.20000000000005</v>
      </c>
      <c r="K91" s="48">
        <f>+'DAY16'!K91+'DAY17'!C91</f>
        <v>0</v>
      </c>
      <c r="L91" s="49">
        <f>+'DAY16'!L91+'DAY17'!D91</f>
        <v>0</v>
      </c>
      <c r="M91" s="50">
        <f>+'DAY16'!M91+'DAY17'!E91</f>
        <v>0</v>
      </c>
      <c r="N91" s="47">
        <f>+'DAY16'!N91+'DAY17'!F91</f>
        <v>0</v>
      </c>
      <c r="O91" s="163">
        <f>+'DAY16'!O91+'DAY17'!G91</f>
        <v>0</v>
      </c>
      <c r="P91" s="48">
        <f t="shared" si="41"/>
        <v>0</v>
      </c>
      <c r="Q91" s="49">
        <f t="shared" si="42"/>
        <v>0</v>
      </c>
      <c r="R91" s="50">
        <f t="shared" si="43"/>
        <v>0</v>
      </c>
      <c r="S91" s="47">
        <f t="shared" si="44"/>
        <v>0</v>
      </c>
      <c r="T91" s="163">
        <f t="shared" si="45"/>
        <v>0</v>
      </c>
      <c r="U91" s="54">
        <f t="shared" si="46"/>
        <v>0</v>
      </c>
    </row>
    <row r="92" spans="1:21" x14ac:dyDescent="0.25">
      <c r="A92" s="53"/>
      <c r="B92" s="47">
        <f>'DAY16'!H92</f>
        <v>200.8</v>
      </c>
      <c r="C92" s="48">
        <v>0</v>
      </c>
      <c r="D92" s="49">
        <v>0</v>
      </c>
      <c r="E92" s="50">
        <v>0</v>
      </c>
      <c r="F92" s="47">
        <v>0</v>
      </c>
      <c r="G92" s="163">
        <v>0</v>
      </c>
      <c r="H92" s="49">
        <f>+(Table119[[#This Row],[OPENING ]]+Table119[[#This Row],[RECEIPTS]]+Table119[[#This Row],[RETURNS]])-(Table119[[#This Row],[EXCHANGED]]+Table119[[#This Row],[SALES]]+Table119[[#This Row],[ISSUES]])</f>
        <v>200.8</v>
      </c>
      <c r="I92" s="48"/>
      <c r="J92" s="51">
        <f t="shared" si="40"/>
        <v>-200.8</v>
      </c>
      <c r="K92" s="48">
        <f>+'DAY16'!K92+'DAY17'!C92</f>
        <v>0</v>
      </c>
      <c r="L92" s="49">
        <f>+'DAY16'!L92+'DAY17'!D92</f>
        <v>0</v>
      </c>
      <c r="M92" s="50">
        <f>+'DAY16'!M92+'DAY17'!E92</f>
        <v>0</v>
      </c>
      <c r="N92" s="47">
        <f>+'DAY16'!N92+'DAY17'!F92</f>
        <v>0</v>
      </c>
      <c r="O92" s="163">
        <f>+'DAY16'!O92+'DAY17'!G92</f>
        <v>0</v>
      </c>
      <c r="P92" s="48">
        <f t="shared" si="41"/>
        <v>0</v>
      </c>
      <c r="Q92" s="49">
        <f t="shared" si="42"/>
        <v>0</v>
      </c>
      <c r="R92" s="50">
        <f t="shared" si="43"/>
        <v>0</v>
      </c>
      <c r="S92" s="47">
        <f t="shared" si="44"/>
        <v>0</v>
      </c>
      <c r="T92" s="163">
        <f t="shared" si="45"/>
        <v>0</v>
      </c>
      <c r="U92" s="54">
        <f t="shared" si="46"/>
        <v>0</v>
      </c>
    </row>
    <row r="93" spans="1:21" x14ac:dyDescent="0.25">
      <c r="A93" s="53"/>
      <c r="B93" s="47">
        <f>'DAY16'!H93</f>
        <v>0</v>
      </c>
      <c r="C93" s="48">
        <v>0</v>
      </c>
      <c r="D93" s="49">
        <v>0</v>
      </c>
      <c r="E93" s="50">
        <v>0</v>
      </c>
      <c r="F93" s="47">
        <v>0</v>
      </c>
      <c r="G93" s="163">
        <v>0</v>
      </c>
      <c r="H93" s="49">
        <f>+(Table119[[#This Row],[OPENING ]]+Table119[[#This Row],[RECEIPTS]]+Table119[[#This Row],[RETURNS]])-(Table119[[#This Row],[EXCHANGED]]+Table119[[#This Row],[SALES]]+Table119[[#This Row],[ISSUES]])</f>
        <v>0</v>
      </c>
      <c r="I93" s="48"/>
      <c r="J93" s="51">
        <f t="shared" si="40"/>
        <v>0</v>
      </c>
      <c r="K93" s="48">
        <f>+'DAY16'!K93+'DAY17'!C93</f>
        <v>0</v>
      </c>
      <c r="L93" s="49">
        <f>+'DAY16'!L93+'DAY17'!D93</f>
        <v>138</v>
      </c>
      <c r="M93" s="50">
        <f>+'DAY16'!M93+'DAY17'!E93</f>
        <v>0</v>
      </c>
      <c r="N93" s="47">
        <f>+'DAY16'!N93+'DAY17'!F93</f>
        <v>0</v>
      </c>
      <c r="O93" s="163">
        <f>+'DAY16'!O93+'DAY17'!G93</f>
        <v>851.44</v>
      </c>
      <c r="P93" s="48">
        <f t="shared" si="41"/>
        <v>0</v>
      </c>
      <c r="Q93" s="49">
        <f t="shared" si="42"/>
        <v>8.117647058823529</v>
      </c>
      <c r="R93" s="50">
        <f t="shared" si="43"/>
        <v>0</v>
      </c>
      <c r="S93" s="47">
        <f t="shared" si="44"/>
        <v>0</v>
      </c>
      <c r="T93" s="163">
        <f t="shared" si="45"/>
        <v>50.084705882352942</v>
      </c>
      <c r="U93" s="54">
        <f t="shared" si="46"/>
        <v>0</v>
      </c>
    </row>
    <row r="94" spans="1:21" x14ac:dyDescent="0.25">
      <c r="A94" s="53"/>
      <c r="B94" s="47">
        <f>'DAY16'!H94</f>
        <v>0</v>
      </c>
      <c r="C94" s="48">
        <v>0</v>
      </c>
      <c r="D94" s="49">
        <v>0</v>
      </c>
      <c r="E94" s="50">
        <v>0</v>
      </c>
      <c r="F94" s="47">
        <v>0</v>
      </c>
      <c r="G94" s="163">
        <v>0</v>
      </c>
      <c r="H94" s="49">
        <f>+(Table119[[#This Row],[OPENING ]]+Table119[[#This Row],[RECEIPTS]]+Table119[[#This Row],[RETURNS]])-(Table119[[#This Row],[EXCHANGED]]+Table119[[#This Row],[SALES]]+Table119[[#This Row],[ISSUES]])</f>
        <v>0</v>
      </c>
      <c r="I94" s="48"/>
      <c r="J94" s="51">
        <f t="shared" si="40"/>
        <v>0</v>
      </c>
      <c r="K94" s="48">
        <f>+'DAY16'!K94+'DAY17'!C94</f>
        <v>0</v>
      </c>
      <c r="L94" s="49">
        <f>+'DAY16'!L94+'DAY17'!D94</f>
        <v>0</v>
      </c>
      <c r="M94" s="50">
        <f>+'DAY16'!M94+'DAY17'!E94</f>
        <v>0</v>
      </c>
      <c r="N94" s="47">
        <f>+'DAY16'!N94+'DAY17'!F94</f>
        <v>0</v>
      </c>
      <c r="O94" s="163">
        <f>+'DAY16'!O94+'DAY17'!G94</f>
        <v>0</v>
      </c>
      <c r="P94" s="48">
        <f t="shared" si="41"/>
        <v>0</v>
      </c>
      <c r="Q94" s="49">
        <f t="shared" si="42"/>
        <v>0</v>
      </c>
      <c r="R94" s="50">
        <f t="shared" si="43"/>
        <v>0</v>
      </c>
      <c r="S94" s="47">
        <f t="shared" si="44"/>
        <v>0</v>
      </c>
      <c r="T94" s="163">
        <f t="shared" si="45"/>
        <v>0</v>
      </c>
      <c r="U94" s="54">
        <f t="shared" si="46"/>
        <v>0</v>
      </c>
    </row>
    <row r="95" spans="1:21" x14ac:dyDescent="0.25">
      <c r="A95" s="53"/>
      <c r="B95" s="47">
        <f>'DAY16'!H95</f>
        <v>0</v>
      </c>
      <c r="C95" s="48">
        <v>0</v>
      </c>
      <c r="D95" s="49">
        <v>0</v>
      </c>
      <c r="E95" s="50">
        <v>0</v>
      </c>
      <c r="F95" s="47">
        <v>0</v>
      </c>
      <c r="G95" s="163">
        <v>0</v>
      </c>
      <c r="H95" s="49">
        <f>+(Table119[[#This Row],[OPENING ]]+Table119[[#This Row],[RECEIPTS]]+Table119[[#This Row],[RETURNS]])-(Table119[[#This Row],[EXCHANGED]]+Table119[[#This Row],[SALES]]+Table119[[#This Row],[ISSUES]])</f>
        <v>0</v>
      </c>
      <c r="I95" s="48"/>
      <c r="J95" s="51">
        <f t="shared" si="40"/>
        <v>0</v>
      </c>
      <c r="K95" s="48">
        <f>+'DAY16'!K95+'DAY17'!C95</f>
        <v>0</v>
      </c>
      <c r="L95" s="49">
        <f>+'DAY16'!L95+'DAY17'!D95</f>
        <v>0</v>
      </c>
      <c r="M95" s="50">
        <f>+'DAY16'!M95+'DAY17'!E95</f>
        <v>0</v>
      </c>
      <c r="N95" s="47">
        <f>+'DAY16'!N95+'DAY17'!F95</f>
        <v>0</v>
      </c>
      <c r="O95" s="163">
        <f>+'DAY16'!O95+'DAY17'!G95</f>
        <v>0</v>
      </c>
      <c r="P95" s="48">
        <f t="shared" si="41"/>
        <v>0</v>
      </c>
      <c r="Q95" s="49">
        <f t="shared" si="42"/>
        <v>0</v>
      </c>
      <c r="R95" s="50">
        <f t="shared" si="43"/>
        <v>0</v>
      </c>
      <c r="S95" s="47">
        <f t="shared" si="44"/>
        <v>0</v>
      </c>
      <c r="T95" s="163">
        <f t="shared" si="45"/>
        <v>0</v>
      </c>
      <c r="U95" s="54">
        <f t="shared" si="46"/>
        <v>0</v>
      </c>
    </row>
    <row r="96" spans="1:21" x14ac:dyDescent="0.25">
      <c r="A96" s="151" t="s">
        <v>41</v>
      </c>
      <c r="B96" s="47">
        <f>'DAY16'!H96</f>
        <v>0</v>
      </c>
      <c r="C96" s="48">
        <v>0</v>
      </c>
      <c r="D96" s="49">
        <v>0</v>
      </c>
      <c r="E96" s="50">
        <v>0</v>
      </c>
      <c r="F96" s="47">
        <v>0</v>
      </c>
      <c r="G96" s="163">
        <v>0</v>
      </c>
      <c r="H96" s="49">
        <f>+(Table119[[#This Row],[OPENING ]]+Table119[[#This Row],[RECEIPTS]]+Table119[[#This Row],[RETURNS]])-(Table119[[#This Row],[EXCHANGED]]+Table119[[#This Row],[SALES]]+Table119[[#This Row],[ISSUES]])</f>
        <v>0</v>
      </c>
      <c r="I96" s="48"/>
      <c r="J96" s="51">
        <f t="shared" si="40"/>
        <v>0</v>
      </c>
      <c r="K96" s="48">
        <f>+'DAY16'!K96+'DAY17'!C96</f>
        <v>0</v>
      </c>
      <c r="L96" s="49">
        <f>+'DAY16'!L96+'DAY17'!D96</f>
        <v>0</v>
      </c>
      <c r="M96" s="50">
        <f>+'DAY16'!M96+'DAY17'!E96</f>
        <v>0</v>
      </c>
      <c r="N96" s="47">
        <f>+'DAY16'!N96+'DAY17'!F96</f>
        <v>0</v>
      </c>
      <c r="O96" s="163">
        <f>+'DAY16'!O96+'DAY17'!G96</f>
        <v>0</v>
      </c>
      <c r="P96" s="48">
        <f t="shared" si="41"/>
        <v>0</v>
      </c>
      <c r="Q96" s="49">
        <f t="shared" si="42"/>
        <v>0</v>
      </c>
      <c r="R96" s="50">
        <f t="shared" si="43"/>
        <v>0</v>
      </c>
      <c r="S96" s="47">
        <f t="shared" si="44"/>
        <v>0</v>
      </c>
      <c r="T96" s="163">
        <f t="shared" si="45"/>
        <v>0</v>
      </c>
      <c r="U96" s="54">
        <f t="shared" si="46"/>
        <v>0</v>
      </c>
    </row>
    <row r="97" spans="1:21" x14ac:dyDescent="0.25">
      <c r="A97" s="153" t="s">
        <v>40</v>
      </c>
      <c r="B97" s="47"/>
      <c r="C97" s="48"/>
      <c r="D97" s="49"/>
      <c r="E97" s="50"/>
      <c r="F97" s="47"/>
      <c r="G97" s="163"/>
      <c r="H97" s="49"/>
      <c r="I97" s="48"/>
      <c r="J97" s="51"/>
      <c r="K97" s="48"/>
      <c r="L97" s="49"/>
      <c r="M97" s="50"/>
      <c r="N97" s="47"/>
      <c r="O97" s="163"/>
      <c r="P97" s="48"/>
      <c r="Q97" s="49"/>
      <c r="R97" s="50"/>
      <c r="S97" s="47"/>
      <c r="T97" s="163"/>
      <c r="U97" s="54"/>
    </row>
    <row r="98" spans="1:21" x14ac:dyDescent="0.25">
      <c r="A98" s="152" t="s">
        <v>42</v>
      </c>
      <c r="B98" s="47"/>
      <c r="C98" s="48"/>
      <c r="D98" s="49"/>
      <c r="E98" s="50"/>
      <c r="F98" s="47"/>
      <c r="G98" s="163"/>
      <c r="H98" s="49"/>
      <c r="I98" s="48"/>
      <c r="J98" s="51"/>
      <c r="K98" s="48"/>
      <c r="L98" s="49"/>
      <c r="M98" s="50"/>
      <c r="N98" s="47"/>
      <c r="O98" s="163"/>
      <c r="P98" s="48"/>
      <c r="Q98" s="49"/>
      <c r="R98" s="50"/>
      <c r="S98" s="47"/>
      <c r="T98" s="163"/>
      <c r="U98" s="54"/>
    </row>
    <row r="99" spans="1:21" x14ac:dyDescent="0.25">
      <c r="A99" s="152" t="s">
        <v>43</v>
      </c>
      <c r="B99" s="47">
        <f>'DAY16'!H99</f>
        <v>0</v>
      </c>
      <c r="C99" s="48">
        <v>0</v>
      </c>
      <c r="D99" s="49">
        <v>0</v>
      </c>
      <c r="E99" s="50">
        <v>0</v>
      </c>
      <c r="F99" s="47">
        <v>0</v>
      </c>
      <c r="G99" s="163">
        <v>0</v>
      </c>
      <c r="H99" s="49">
        <f>+(Table119[[#This Row],[OPENING ]]+Table119[[#This Row],[RECEIPTS]]+Table119[[#This Row],[RETURNS]])-(Table119[[#This Row],[EXCHANGED]]+Table119[[#This Row],[SALES]]+Table119[[#This Row],[ISSUES]])</f>
        <v>0</v>
      </c>
      <c r="I99" s="48">
        <v>0</v>
      </c>
      <c r="J99" s="51">
        <f t="shared" si="0"/>
        <v>0</v>
      </c>
      <c r="K99" s="48">
        <f>+'DAY16'!K99+'DAY17'!C99</f>
        <v>0</v>
      </c>
      <c r="L99" s="49">
        <f>+'DAY16'!L99+'DAY17'!D99</f>
        <v>0</v>
      </c>
      <c r="M99" s="50">
        <f>+'DAY16'!M99+'DAY17'!E99</f>
        <v>0</v>
      </c>
      <c r="N99" s="47">
        <f>+'DAY16'!N99+'DAY17'!F99</f>
        <v>0</v>
      </c>
      <c r="O99" s="163">
        <f>+'DAY16'!O99+'DAY17'!G99</f>
        <v>0</v>
      </c>
      <c r="P99" s="48">
        <f t="shared" si="35"/>
        <v>0</v>
      </c>
      <c r="Q99" s="49">
        <f t="shared" si="36"/>
        <v>0</v>
      </c>
      <c r="R99" s="50">
        <f t="shared" si="37"/>
        <v>0</v>
      </c>
      <c r="S99" s="47">
        <f t="shared" si="38"/>
        <v>0</v>
      </c>
      <c r="T99" s="163">
        <f t="shared" si="39"/>
        <v>0</v>
      </c>
      <c r="U99" s="54">
        <f t="shared" si="1"/>
        <v>0</v>
      </c>
    </row>
    <row r="100" spans="1:21" x14ac:dyDescent="0.25">
      <c r="A100" s="153"/>
      <c r="B100" s="47">
        <f>'DAY16'!H100</f>
        <v>0</v>
      </c>
      <c r="C100" s="48">
        <v>0</v>
      </c>
      <c r="D100" s="49">
        <v>0</v>
      </c>
      <c r="E100" s="50">
        <v>0</v>
      </c>
      <c r="F100" s="47">
        <v>0</v>
      </c>
      <c r="G100" s="163">
        <v>0</v>
      </c>
      <c r="H100" s="49">
        <f>+(Table119[[#This Row],[OPENING ]]+Table119[[#This Row],[RECEIPTS]]+Table119[[#This Row],[RETURNS]])-(Table119[[#This Row],[EXCHANGED]]+Table119[[#This Row],[SALES]]+Table119[[#This Row],[ISSUES]])</f>
        <v>0</v>
      </c>
      <c r="I100" s="48">
        <v>0</v>
      </c>
      <c r="J100" s="51">
        <f t="shared" si="0"/>
        <v>0</v>
      </c>
      <c r="K100" s="48">
        <f>+'DAY16'!K100+'DAY17'!C100</f>
        <v>0</v>
      </c>
      <c r="L100" s="49">
        <f>+'DAY16'!L100+'DAY17'!D100</f>
        <v>0</v>
      </c>
      <c r="M100" s="50">
        <f>+'DAY16'!M100+'DAY17'!E100</f>
        <v>0</v>
      </c>
      <c r="N100" s="47">
        <f>+'DAY16'!N100+'DAY17'!F100</f>
        <v>0</v>
      </c>
      <c r="O100" s="163">
        <f>+'DAY16'!O100+'DAY17'!G100</f>
        <v>0</v>
      </c>
      <c r="P100" s="48">
        <f t="shared" si="35"/>
        <v>0</v>
      </c>
      <c r="Q100" s="49">
        <f t="shared" si="36"/>
        <v>0</v>
      </c>
      <c r="R100" s="50">
        <f t="shared" si="37"/>
        <v>0</v>
      </c>
      <c r="S100" s="47">
        <f t="shared" si="38"/>
        <v>0</v>
      </c>
      <c r="T100" s="163">
        <f t="shared" si="39"/>
        <v>0</v>
      </c>
      <c r="U100" s="54">
        <f t="shared" si="1"/>
        <v>0</v>
      </c>
    </row>
    <row r="101" spans="1:21" x14ac:dyDescent="0.25">
      <c r="A101" s="152" t="s">
        <v>87</v>
      </c>
      <c r="B101" s="47">
        <f>'DAY16'!H101</f>
        <v>0</v>
      </c>
      <c r="C101" s="48">
        <v>0</v>
      </c>
      <c r="D101" s="49">
        <v>0</v>
      </c>
      <c r="E101" s="50">
        <v>0</v>
      </c>
      <c r="F101" s="47">
        <v>0</v>
      </c>
      <c r="G101" s="163">
        <v>0</v>
      </c>
      <c r="H101" s="49">
        <f>+(Table119[[#This Row],[OPENING ]]+Table119[[#This Row],[RECEIPTS]]+Table119[[#This Row],[RETURNS]])-(Table119[[#This Row],[EXCHANGED]]+Table119[[#This Row],[SALES]]+Table119[[#This Row],[ISSUES]])</f>
        <v>0</v>
      </c>
      <c r="I101" s="73"/>
      <c r="J101" s="76">
        <f t="shared" si="0"/>
        <v>0</v>
      </c>
      <c r="K101" s="48">
        <f>+'DAY16'!K101+'DAY17'!C101</f>
        <v>0</v>
      </c>
      <c r="L101" s="49">
        <f>+'DAY16'!L101+'DAY17'!D101</f>
        <v>0</v>
      </c>
      <c r="M101" s="50">
        <f>+'DAY16'!M101+'DAY17'!E101</f>
        <v>0</v>
      </c>
      <c r="N101" s="47">
        <f>+'DAY16'!N101+'DAY17'!F101</f>
        <v>0</v>
      </c>
      <c r="O101" s="163">
        <f>+'DAY16'!O101+'DAY17'!G101</f>
        <v>0</v>
      </c>
      <c r="P101" s="48">
        <f t="shared" si="35"/>
        <v>0</v>
      </c>
      <c r="Q101" s="49">
        <f t="shared" si="36"/>
        <v>0</v>
      </c>
      <c r="R101" s="50">
        <f t="shared" si="37"/>
        <v>0</v>
      </c>
      <c r="S101" s="47">
        <f t="shared" si="38"/>
        <v>0</v>
      </c>
      <c r="T101" s="163">
        <f t="shared" si="39"/>
        <v>0</v>
      </c>
      <c r="U101" s="92">
        <f t="shared" si="1"/>
        <v>0</v>
      </c>
    </row>
    <row r="102" spans="1:21" x14ac:dyDescent="0.25">
      <c r="A102" s="152" t="s">
        <v>88</v>
      </c>
      <c r="B102" s="47">
        <f>'DAY16'!H102</f>
        <v>1888</v>
      </c>
      <c r="C102" s="48">
        <v>0</v>
      </c>
      <c r="D102" s="49">
        <v>0</v>
      </c>
      <c r="E102" s="50">
        <v>0</v>
      </c>
      <c r="F102" s="47">
        <v>0</v>
      </c>
      <c r="G102" s="163">
        <v>0</v>
      </c>
      <c r="H102" s="49">
        <f>+(Table119[[#This Row],[OPENING ]]+Table119[[#This Row],[RECEIPTS]]+Table119[[#This Row],[RETURNS]])-(Table119[[#This Row],[EXCHANGED]]+Table119[[#This Row],[SALES]]+Table119[[#This Row],[ISSUES]])</f>
        <v>1888</v>
      </c>
      <c r="I102" s="73"/>
      <c r="J102" s="76">
        <f t="shared" ref="J102:J114" si="47">+I102-H102</f>
        <v>-1888</v>
      </c>
      <c r="K102" s="48">
        <f>+'DAY16'!K102+'DAY17'!C102</f>
        <v>0</v>
      </c>
      <c r="L102" s="49">
        <f>+'DAY16'!L102+'DAY17'!D102</f>
        <v>138</v>
      </c>
      <c r="M102" s="50">
        <f>+'DAY16'!M102+'DAY17'!E102</f>
        <v>0</v>
      </c>
      <c r="N102" s="47">
        <f>+'DAY16'!N102+'DAY17'!F102</f>
        <v>0</v>
      </c>
      <c r="O102" s="163">
        <f>+'DAY16'!O102+'DAY17'!G102</f>
        <v>1318.44</v>
      </c>
      <c r="P102" s="48">
        <f t="shared" ref="P102:P114" si="48">+K102/17</f>
        <v>0</v>
      </c>
      <c r="Q102" s="49">
        <f t="shared" ref="Q102:Q114" si="49">+L102/17</f>
        <v>8.117647058823529</v>
      </c>
      <c r="R102" s="50">
        <f t="shared" ref="R102:R114" si="50">+M102/17</f>
        <v>0</v>
      </c>
      <c r="S102" s="47">
        <f t="shared" ref="S102:S114" si="51">+N102/17</f>
        <v>0</v>
      </c>
      <c r="T102" s="163">
        <f t="shared" ref="T102:T114" si="52">+O102/17</f>
        <v>77.555294117647065</v>
      </c>
      <c r="U102" s="92">
        <f t="shared" ref="U102:U114" si="53">IFERROR(+H102/(P102+Q102+R102+S102+T102),0)</f>
        <v>22.03729642141111</v>
      </c>
    </row>
    <row r="103" spans="1:21" x14ac:dyDescent="0.25">
      <c r="A103" s="152" t="s">
        <v>95</v>
      </c>
      <c r="B103" s="47">
        <f>'DAY16'!H103</f>
        <v>0</v>
      </c>
      <c r="C103" s="48">
        <v>0</v>
      </c>
      <c r="D103" s="49">
        <v>0</v>
      </c>
      <c r="E103" s="50">
        <v>0</v>
      </c>
      <c r="F103" s="47">
        <v>0</v>
      </c>
      <c r="G103" s="163">
        <v>0</v>
      </c>
      <c r="H103" s="49">
        <f>+(Table119[[#This Row],[OPENING ]]+Table119[[#This Row],[RECEIPTS]]+Table119[[#This Row],[RETURNS]])-(Table119[[#This Row],[EXCHANGED]]+Table119[[#This Row],[SALES]]+Table119[[#This Row],[ISSUES]])</f>
        <v>0</v>
      </c>
      <c r="I103" s="73"/>
      <c r="J103" s="76">
        <f t="shared" si="47"/>
        <v>0</v>
      </c>
      <c r="K103" s="48">
        <f>+'DAY16'!K103+'DAY17'!C103</f>
        <v>0</v>
      </c>
      <c r="L103" s="49">
        <f>+'DAY16'!L103+'DAY17'!D103</f>
        <v>0</v>
      </c>
      <c r="M103" s="50">
        <f>+'DAY16'!M103+'DAY17'!E103</f>
        <v>0</v>
      </c>
      <c r="N103" s="47">
        <f>+'DAY16'!N103+'DAY17'!F103</f>
        <v>0</v>
      </c>
      <c r="O103" s="163">
        <f>+'DAY16'!O103+'DAY17'!G103</f>
        <v>0</v>
      </c>
      <c r="P103" s="48">
        <f t="shared" si="48"/>
        <v>0</v>
      </c>
      <c r="Q103" s="49">
        <f t="shared" si="49"/>
        <v>0</v>
      </c>
      <c r="R103" s="50">
        <f t="shared" si="50"/>
        <v>0</v>
      </c>
      <c r="S103" s="47">
        <f t="shared" si="51"/>
        <v>0</v>
      </c>
      <c r="T103" s="163">
        <f t="shared" si="52"/>
        <v>0</v>
      </c>
      <c r="U103" s="92">
        <f t="shared" si="53"/>
        <v>0</v>
      </c>
    </row>
    <row r="104" spans="1:21" x14ac:dyDescent="0.25">
      <c r="A104" s="152" t="s">
        <v>132</v>
      </c>
      <c r="B104" s="47">
        <f>'DAY16'!H104</f>
        <v>695.3</v>
      </c>
      <c r="C104" s="48">
        <v>0</v>
      </c>
      <c r="D104" s="49">
        <v>0</v>
      </c>
      <c r="E104" s="50">
        <v>0</v>
      </c>
      <c r="F104" s="47">
        <v>0</v>
      </c>
      <c r="G104" s="163">
        <v>0</v>
      </c>
      <c r="H104" s="49">
        <f>+(Table119[[#This Row],[OPENING ]]+Table119[[#This Row],[RECEIPTS]]+Table119[[#This Row],[RETURNS]])-(Table119[[#This Row],[EXCHANGED]]+Table119[[#This Row],[SALES]]+Table119[[#This Row],[ISSUES]])</f>
        <v>695.3</v>
      </c>
      <c r="I104" s="73"/>
      <c r="J104" s="76">
        <f t="shared" si="47"/>
        <v>-695.3</v>
      </c>
      <c r="K104" s="48">
        <f>+'DAY16'!K104+'DAY17'!C104</f>
        <v>0</v>
      </c>
      <c r="L104" s="49">
        <f>+'DAY16'!L104+'DAY17'!D104</f>
        <v>0</v>
      </c>
      <c r="M104" s="50">
        <f>+'DAY16'!M104+'DAY17'!E104</f>
        <v>0</v>
      </c>
      <c r="N104" s="47">
        <f>+'DAY16'!N104+'DAY17'!F104</f>
        <v>0</v>
      </c>
      <c r="O104" s="163">
        <f>+'DAY16'!O104+'DAY17'!G104</f>
        <v>0</v>
      </c>
      <c r="P104" s="48">
        <f t="shared" si="48"/>
        <v>0</v>
      </c>
      <c r="Q104" s="49">
        <f t="shared" si="49"/>
        <v>0</v>
      </c>
      <c r="R104" s="50">
        <f t="shared" si="50"/>
        <v>0</v>
      </c>
      <c r="S104" s="47">
        <f t="shared" si="51"/>
        <v>0</v>
      </c>
      <c r="T104" s="163">
        <f t="shared" si="52"/>
        <v>0</v>
      </c>
      <c r="U104" s="92">
        <f t="shared" si="53"/>
        <v>0</v>
      </c>
    </row>
    <row r="105" spans="1:21" x14ac:dyDescent="0.25">
      <c r="A105" s="152" t="s">
        <v>124</v>
      </c>
      <c r="B105" s="47">
        <f>'DAY16'!H105</f>
        <v>0</v>
      </c>
      <c r="C105" s="48">
        <v>0</v>
      </c>
      <c r="D105" s="49">
        <v>0</v>
      </c>
      <c r="E105" s="50">
        <v>0</v>
      </c>
      <c r="F105" s="47">
        <v>0</v>
      </c>
      <c r="G105" s="163">
        <v>0</v>
      </c>
      <c r="H105" s="49">
        <f>+(Table119[[#This Row],[OPENING ]]+Table119[[#This Row],[RECEIPTS]]+Table119[[#This Row],[RETURNS]])-(Table119[[#This Row],[EXCHANGED]]+Table119[[#This Row],[SALES]]+Table119[[#This Row],[ISSUES]])</f>
        <v>0</v>
      </c>
      <c r="I105" s="73"/>
      <c r="J105" s="76">
        <f t="shared" si="47"/>
        <v>0</v>
      </c>
      <c r="K105" s="48">
        <f>+'DAY16'!K105+'DAY17'!C105</f>
        <v>0</v>
      </c>
      <c r="L105" s="49">
        <f>+'DAY16'!L105+'DAY17'!D105</f>
        <v>0</v>
      </c>
      <c r="M105" s="50">
        <f>+'DAY16'!M105+'DAY17'!E105</f>
        <v>0</v>
      </c>
      <c r="N105" s="47">
        <f>+'DAY16'!N105+'DAY17'!F105</f>
        <v>0</v>
      </c>
      <c r="O105" s="163">
        <f>+'DAY16'!O105+'DAY17'!G105</f>
        <v>0</v>
      </c>
      <c r="P105" s="48">
        <f t="shared" si="48"/>
        <v>0</v>
      </c>
      <c r="Q105" s="49">
        <f t="shared" si="49"/>
        <v>0</v>
      </c>
      <c r="R105" s="50">
        <f t="shared" si="50"/>
        <v>0</v>
      </c>
      <c r="S105" s="47">
        <f t="shared" si="51"/>
        <v>0</v>
      </c>
      <c r="T105" s="163">
        <f t="shared" si="52"/>
        <v>0</v>
      </c>
      <c r="U105" s="92">
        <f t="shared" si="53"/>
        <v>0</v>
      </c>
    </row>
    <row r="106" spans="1:21" ht="15.75" x14ac:dyDescent="0.3">
      <c r="A106" s="311" t="s">
        <v>89</v>
      </c>
      <c r="B106" s="47">
        <f>'DAY16'!H106</f>
        <v>31</v>
      </c>
      <c r="C106" s="48">
        <v>0</v>
      </c>
      <c r="D106" s="49">
        <v>0</v>
      </c>
      <c r="E106" s="50">
        <v>0</v>
      </c>
      <c r="F106" s="47">
        <v>0</v>
      </c>
      <c r="G106" s="163">
        <v>0</v>
      </c>
      <c r="H106" s="49">
        <f>+(Table119[[#This Row],[OPENING ]]+Table119[[#This Row],[RECEIPTS]]+Table119[[#This Row],[RETURNS]])-(Table119[[#This Row],[EXCHANGED]]+Table119[[#This Row],[SALES]]+Table119[[#This Row],[ISSUES]])</f>
        <v>31</v>
      </c>
      <c r="I106" s="73"/>
      <c r="J106" s="76">
        <f t="shared" si="47"/>
        <v>-31</v>
      </c>
      <c r="K106" s="48">
        <f>+'DAY16'!K106+'DAY17'!C106</f>
        <v>0</v>
      </c>
      <c r="L106" s="49">
        <f>+'DAY16'!L106+'DAY17'!D106</f>
        <v>0</v>
      </c>
      <c r="M106" s="50">
        <f>+'DAY16'!M106+'DAY17'!E106</f>
        <v>0</v>
      </c>
      <c r="N106" s="47">
        <f>+'DAY16'!N106+'DAY17'!F106</f>
        <v>0</v>
      </c>
      <c r="O106" s="163">
        <f>+'DAY16'!O106+'DAY17'!G106</f>
        <v>0</v>
      </c>
      <c r="P106" s="48">
        <f t="shared" si="48"/>
        <v>0</v>
      </c>
      <c r="Q106" s="49">
        <f t="shared" si="49"/>
        <v>0</v>
      </c>
      <c r="R106" s="50">
        <f t="shared" si="50"/>
        <v>0</v>
      </c>
      <c r="S106" s="47">
        <f t="shared" si="51"/>
        <v>0</v>
      </c>
      <c r="T106" s="163">
        <f t="shared" si="52"/>
        <v>0</v>
      </c>
      <c r="U106" s="92">
        <f t="shared" si="53"/>
        <v>0</v>
      </c>
    </row>
    <row r="107" spans="1:21" x14ac:dyDescent="0.25">
      <c r="A107" s="193" t="s">
        <v>90</v>
      </c>
      <c r="B107" s="47">
        <f>'DAY16'!H107</f>
        <v>0</v>
      </c>
      <c r="C107" s="48">
        <v>0</v>
      </c>
      <c r="D107" s="49">
        <v>0</v>
      </c>
      <c r="E107" s="50">
        <v>0</v>
      </c>
      <c r="F107" s="47">
        <v>0</v>
      </c>
      <c r="G107" s="163">
        <v>0</v>
      </c>
      <c r="H107" s="49">
        <f>+(Table119[[#This Row],[OPENING ]]+Table119[[#This Row],[RECEIPTS]]+Table119[[#This Row],[RETURNS]])-(Table119[[#This Row],[EXCHANGED]]+Table119[[#This Row],[SALES]]+Table119[[#This Row],[ISSUES]])</f>
        <v>0</v>
      </c>
      <c r="I107" s="73"/>
      <c r="J107" s="76">
        <f t="shared" si="47"/>
        <v>0</v>
      </c>
      <c r="K107" s="48">
        <f>+'DAY16'!K107+'DAY17'!C107</f>
        <v>0</v>
      </c>
      <c r="L107" s="49">
        <f>+'DAY16'!L107+'DAY17'!D107</f>
        <v>0</v>
      </c>
      <c r="M107" s="50">
        <f>+'DAY16'!M107+'DAY17'!E107</f>
        <v>0</v>
      </c>
      <c r="N107" s="47">
        <f>+'DAY16'!N107+'DAY17'!F107</f>
        <v>0</v>
      </c>
      <c r="O107" s="163">
        <f>+'DAY16'!O107+'DAY17'!G107</f>
        <v>0</v>
      </c>
      <c r="P107" s="48">
        <f t="shared" si="48"/>
        <v>0</v>
      </c>
      <c r="Q107" s="49">
        <f t="shared" si="49"/>
        <v>0</v>
      </c>
      <c r="R107" s="50">
        <f t="shared" si="50"/>
        <v>0</v>
      </c>
      <c r="S107" s="47">
        <f t="shared" si="51"/>
        <v>0</v>
      </c>
      <c r="T107" s="163">
        <f t="shared" si="52"/>
        <v>0</v>
      </c>
      <c r="U107" s="92">
        <f t="shared" si="53"/>
        <v>0</v>
      </c>
    </row>
    <row r="108" spans="1:21" x14ac:dyDescent="0.25">
      <c r="A108" s="193" t="s">
        <v>91</v>
      </c>
      <c r="B108" s="47">
        <f>'DAY16'!H108</f>
        <v>57</v>
      </c>
      <c r="C108" s="48">
        <v>0</v>
      </c>
      <c r="D108" s="49">
        <v>0</v>
      </c>
      <c r="E108" s="50">
        <v>0</v>
      </c>
      <c r="F108" s="47">
        <v>0</v>
      </c>
      <c r="G108" s="163">
        <v>0</v>
      </c>
      <c r="H108" s="49">
        <f>+(Table119[[#This Row],[OPENING ]]+Table119[[#This Row],[RECEIPTS]]+Table119[[#This Row],[RETURNS]])-(Table119[[#This Row],[EXCHANGED]]+Table119[[#This Row],[SALES]]+Table119[[#This Row],[ISSUES]])</f>
        <v>57</v>
      </c>
      <c r="I108" s="73"/>
      <c r="J108" s="76">
        <f t="shared" si="47"/>
        <v>-57</v>
      </c>
      <c r="K108" s="48">
        <f>+'DAY16'!K108+'DAY17'!C108</f>
        <v>0</v>
      </c>
      <c r="L108" s="49">
        <f>+'DAY16'!L108+'DAY17'!D108</f>
        <v>0</v>
      </c>
      <c r="M108" s="50">
        <f>+'DAY16'!M108+'DAY17'!E108</f>
        <v>0</v>
      </c>
      <c r="N108" s="47">
        <f>+'DAY16'!N108+'DAY17'!F108</f>
        <v>0</v>
      </c>
      <c r="O108" s="163">
        <f>+'DAY16'!O108+'DAY17'!G108</f>
        <v>0</v>
      </c>
      <c r="P108" s="48">
        <f t="shared" si="48"/>
        <v>0</v>
      </c>
      <c r="Q108" s="49">
        <f t="shared" si="49"/>
        <v>0</v>
      </c>
      <c r="R108" s="50">
        <f t="shared" si="50"/>
        <v>0</v>
      </c>
      <c r="S108" s="47">
        <f t="shared" si="51"/>
        <v>0</v>
      </c>
      <c r="T108" s="163">
        <f t="shared" si="52"/>
        <v>0</v>
      </c>
      <c r="U108" s="92">
        <f t="shared" si="53"/>
        <v>0</v>
      </c>
    </row>
    <row r="109" spans="1:21" x14ac:dyDescent="0.25">
      <c r="A109" s="193" t="s">
        <v>92</v>
      </c>
      <c r="B109" s="47">
        <f>'DAY16'!H109</f>
        <v>345.3</v>
      </c>
      <c r="C109" s="48">
        <v>0</v>
      </c>
      <c r="D109" s="49">
        <v>0</v>
      </c>
      <c r="E109" s="50">
        <v>0</v>
      </c>
      <c r="F109" s="47">
        <v>0</v>
      </c>
      <c r="G109" s="163">
        <v>0</v>
      </c>
      <c r="H109" s="49">
        <f>+(Table119[[#This Row],[OPENING ]]+Table119[[#This Row],[RECEIPTS]]+Table119[[#This Row],[RETURNS]])-(Table119[[#This Row],[EXCHANGED]]+Table119[[#This Row],[SALES]]+Table119[[#This Row],[ISSUES]])</f>
        <v>345.3</v>
      </c>
      <c r="I109" s="73"/>
      <c r="J109" s="76">
        <f t="shared" si="47"/>
        <v>-345.3</v>
      </c>
      <c r="K109" s="48">
        <f>+'DAY16'!K109+'DAY17'!C109</f>
        <v>0</v>
      </c>
      <c r="L109" s="49">
        <f>+'DAY16'!L109+'DAY17'!D109</f>
        <v>0</v>
      </c>
      <c r="M109" s="50">
        <f>+'DAY16'!M109+'DAY17'!E109</f>
        <v>0</v>
      </c>
      <c r="N109" s="47">
        <f>+'DAY16'!N109+'DAY17'!F109</f>
        <v>0</v>
      </c>
      <c r="O109" s="163">
        <f>+'DAY16'!O109+'DAY17'!G109</f>
        <v>0</v>
      </c>
      <c r="P109" s="48">
        <f t="shared" si="48"/>
        <v>0</v>
      </c>
      <c r="Q109" s="49">
        <f t="shared" si="49"/>
        <v>0</v>
      </c>
      <c r="R109" s="50">
        <f t="shared" si="50"/>
        <v>0</v>
      </c>
      <c r="S109" s="47">
        <f t="shared" si="51"/>
        <v>0</v>
      </c>
      <c r="T109" s="163">
        <f t="shared" si="52"/>
        <v>0</v>
      </c>
      <c r="U109" s="92">
        <f t="shared" si="53"/>
        <v>0</v>
      </c>
    </row>
    <row r="110" spans="1:21" x14ac:dyDescent="0.25">
      <c r="A110" s="193" t="s">
        <v>94</v>
      </c>
      <c r="B110" s="47">
        <f>'DAY16'!H110</f>
        <v>38</v>
      </c>
      <c r="C110" s="48">
        <v>0</v>
      </c>
      <c r="D110" s="49">
        <v>0</v>
      </c>
      <c r="E110" s="50">
        <v>0</v>
      </c>
      <c r="F110" s="47">
        <v>0</v>
      </c>
      <c r="G110" s="163">
        <v>0</v>
      </c>
      <c r="H110" s="49">
        <f>+(Table119[[#This Row],[OPENING ]]+Table119[[#This Row],[RECEIPTS]]+Table119[[#This Row],[RETURNS]])-(Table119[[#This Row],[EXCHANGED]]+Table119[[#This Row],[SALES]]+Table119[[#This Row],[ISSUES]])</f>
        <v>38</v>
      </c>
      <c r="I110" s="73"/>
      <c r="J110" s="76">
        <f t="shared" si="47"/>
        <v>-38</v>
      </c>
      <c r="K110" s="48">
        <f>+'DAY16'!K110+'DAY17'!C110</f>
        <v>0</v>
      </c>
      <c r="L110" s="49">
        <f>+'DAY16'!L110+'DAY17'!D110</f>
        <v>0</v>
      </c>
      <c r="M110" s="50">
        <f>+'DAY16'!M110+'DAY17'!E110</f>
        <v>0</v>
      </c>
      <c r="N110" s="47">
        <f>+'DAY16'!N110+'DAY17'!F110</f>
        <v>0</v>
      </c>
      <c r="O110" s="163">
        <f>+'DAY16'!O110+'DAY17'!G110</f>
        <v>0</v>
      </c>
      <c r="P110" s="48">
        <f t="shared" si="48"/>
        <v>0</v>
      </c>
      <c r="Q110" s="49">
        <f t="shared" si="49"/>
        <v>0</v>
      </c>
      <c r="R110" s="50">
        <f t="shared" si="50"/>
        <v>0</v>
      </c>
      <c r="S110" s="47">
        <f t="shared" si="51"/>
        <v>0</v>
      </c>
      <c r="T110" s="163">
        <f t="shared" si="52"/>
        <v>0</v>
      </c>
      <c r="U110" s="92">
        <f t="shared" si="53"/>
        <v>0</v>
      </c>
    </row>
    <row r="111" spans="1:21" x14ac:dyDescent="0.25">
      <c r="A111" s="193" t="s">
        <v>93</v>
      </c>
      <c r="B111" s="47">
        <f>'DAY16'!H111</f>
        <v>0</v>
      </c>
      <c r="C111" s="48">
        <v>0</v>
      </c>
      <c r="D111" s="49">
        <v>0</v>
      </c>
      <c r="E111" s="50">
        <v>0</v>
      </c>
      <c r="F111" s="47">
        <v>0</v>
      </c>
      <c r="G111" s="163">
        <v>0</v>
      </c>
      <c r="H111" s="49">
        <f>+(Table119[[#This Row],[OPENING ]]+Table119[[#This Row],[RECEIPTS]]+Table119[[#This Row],[RETURNS]])-(Table119[[#This Row],[EXCHANGED]]+Table119[[#This Row],[SALES]]+Table119[[#This Row],[ISSUES]])</f>
        <v>0</v>
      </c>
      <c r="I111" s="73"/>
      <c r="J111" s="76">
        <f t="shared" si="47"/>
        <v>0</v>
      </c>
      <c r="K111" s="48">
        <f>+'DAY16'!K111+'DAY17'!C111</f>
        <v>0</v>
      </c>
      <c r="L111" s="49">
        <f>+'DAY16'!L111+'DAY17'!D111</f>
        <v>0</v>
      </c>
      <c r="M111" s="50">
        <f>+'DAY16'!M111+'DAY17'!E111</f>
        <v>0</v>
      </c>
      <c r="N111" s="47">
        <f>+'DAY16'!N111+'DAY17'!F111</f>
        <v>0</v>
      </c>
      <c r="O111" s="163">
        <f>+'DAY16'!O111+'DAY17'!G111</f>
        <v>0</v>
      </c>
      <c r="P111" s="48">
        <f t="shared" si="48"/>
        <v>0</v>
      </c>
      <c r="Q111" s="49">
        <f t="shared" si="49"/>
        <v>0</v>
      </c>
      <c r="R111" s="50">
        <f t="shared" si="50"/>
        <v>0</v>
      </c>
      <c r="S111" s="47">
        <f t="shared" si="51"/>
        <v>0</v>
      </c>
      <c r="T111" s="163">
        <f t="shared" si="52"/>
        <v>0</v>
      </c>
      <c r="U111" s="92">
        <f t="shared" si="53"/>
        <v>0</v>
      </c>
    </row>
    <row r="112" spans="1:21" x14ac:dyDescent="0.25">
      <c r="A112" s="193" t="s">
        <v>114</v>
      </c>
      <c r="B112" s="47">
        <f>'DAY16'!H112</f>
        <v>0</v>
      </c>
      <c r="C112" s="48">
        <v>0</v>
      </c>
      <c r="D112" s="49">
        <v>0</v>
      </c>
      <c r="E112" s="50">
        <v>0</v>
      </c>
      <c r="F112" s="47">
        <v>0</v>
      </c>
      <c r="G112" s="163">
        <v>0</v>
      </c>
      <c r="H112" s="49">
        <f>+(Table119[[#This Row],[OPENING ]]+Table119[[#This Row],[RECEIPTS]]+Table119[[#This Row],[RETURNS]])-(Table119[[#This Row],[EXCHANGED]]+Table119[[#This Row],[SALES]]+Table119[[#This Row],[ISSUES]])</f>
        <v>0</v>
      </c>
      <c r="I112" s="73"/>
      <c r="J112" s="76">
        <f t="shared" si="47"/>
        <v>0</v>
      </c>
      <c r="K112" s="48">
        <f>+'DAY16'!K112+'DAY17'!C112</f>
        <v>0</v>
      </c>
      <c r="L112" s="49">
        <f>+'DAY16'!L112+'DAY17'!D112</f>
        <v>0</v>
      </c>
      <c r="M112" s="50">
        <f>+'DAY16'!M112+'DAY17'!E112</f>
        <v>0</v>
      </c>
      <c r="N112" s="47">
        <f>+'DAY16'!N112+'DAY17'!F112</f>
        <v>0</v>
      </c>
      <c r="O112" s="163">
        <f>+'DAY16'!O112+'DAY17'!G112</f>
        <v>0</v>
      </c>
      <c r="P112" s="48">
        <f t="shared" si="48"/>
        <v>0</v>
      </c>
      <c r="Q112" s="49">
        <f t="shared" si="49"/>
        <v>0</v>
      </c>
      <c r="R112" s="50">
        <f t="shared" si="50"/>
        <v>0</v>
      </c>
      <c r="S112" s="47">
        <f t="shared" si="51"/>
        <v>0</v>
      </c>
      <c r="T112" s="163">
        <f t="shared" si="52"/>
        <v>0</v>
      </c>
      <c r="U112" s="92">
        <f t="shared" si="53"/>
        <v>0</v>
      </c>
    </row>
    <row r="113" spans="1:21" ht="15.75" thickBot="1" x14ac:dyDescent="0.3">
      <c r="A113" s="193" t="s">
        <v>107</v>
      </c>
      <c r="B113" s="47">
        <f>'DAY16'!H113</f>
        <v>0</v>
      </c>
      <c r="C113" s="48">
        <v>0</v>
      </c>
      <c r="D113" s="49">
        <v>0</v>
      </c>
      <c r="E113" s="50">
        <v>0</v>
      </c>
      <c r="F113" s="47">
        <v>0</v>
      </c>
      <c r="G113" s="163">
        <v>0</v>
      </c>
      <c r="H113" s="49">
        <f>+(Table119[[#This Row],[OPENING ]]+Table119[[#This Row],[RECEIPTS]]+Table119[[#This Row],[RETURNS]])-(Table119[[#This Row],[EXCHANGED]]+Table119[[#This Row],[SALES]]+Table119[[#This Row],[ISSUES]])</f>
        <v>0</v>
      </c>
      <c r="I113" s="73"/>
      <c r="J113" s="76">
        <f t="shared" si="47"/>
        <v>0</v>
      </c>
      <c r="K113" s="48">
        <f>+'DAY16'!K113+'DAY17'!C113</f>
        <v>0</v>
      </c>
      <c r="L113" s="49">
        <f>+'DAY16'!L113+'DAY17'!D113</f>
        <v>0</v>
      </c>
      <c r="M113" s="50">
        <f>+'DAY16'!M113+'DAY17'!E113</f>
        <v>0</v>
      </c>
      <c r="N113" s="47">
        <f>+'DAY16'!N113+'DAY17'!F113</f>
        <v>0</v>
      </c>
      <c r="O113" s="163">
        <f>+'DAY16'!O113+'DAY17'!G113</f>
        <v>0</v>
      </c>
      <c r="P113" s="48">
        <f t="shared" si="48"/>
        <v>0</v>
      </c>
      <c r="Q113" s="49">
        <f t="shared" si="49"/>
        <v>0</v>
      </c>
      <c r="R113" s="50">
        <f t="shared" si="50"/>
        <v>0</v>
      </c>
      <c r="S113" s="47">
        <f t="shared" si="51"/>
        <v>0</v>
      </c>
      <c r="T113" s="163">
        <f t="shared" si="52"/>
        <v>0</v>
      </c>
      <c r="U113" s="92">
        <f t="shared" si="53"/>
        <v>0</v>
      </c>
    </row>
    <row r="114" spans="1:21" ht="17.25" thickBot="1" x14ac:dyDescent="0.35">
      <c r="A114" s="85" t="s">
        <v>55</v>
      </c>
      <c r="B114" s="47">
        <f>'DAY16'!H114</f>
        <v>0</v>
      </c>
      <c r="C114" s="48">
        <v>0</v>
      </c>
      <c r="D114" s="49">
        <v>0</v>
      </c>
      <c r="E114" s="50">
        <v>0</v>
      </c>
      <c r="F114" s="47">
        <v>0</v>
      </c>
      <c r="G114" s="163">
        <v>0</v>
      </c>
      <c r="H114" s="49">
        <f>+(Table119[[#This Row],[OPENING ]]+Table119[[#This Row],[RECEIPTS]]+Table119[[#This Row],[RETURNS]])-(Table119[[#This Row],[EXCHANGED]]+Table119[[#This Row],[SALES]]+Table119[[#This Row],[ISSUES]])</f>
        <v>0</v>
      </c>
      <c r="I114" s="73"/>
      <c r="J114" s="76">
        <f t="shared" si="47"/>
        <v>0</v>
      </c>
      <c r="K114" s="48">
        <f>+'DAY16'!K114+'DAY17'!C114</f>
        <v>0</v>
      </c>
      <c r="L114" s="49">
        <f>+'DAY16'!L114+'DAY17'!D114</f>
        <v>0</v>
      </c>
      <c r="M114" s="50">
        <f>+'DAY16'!M114+'DAY17'!E114</f>
        <v>0</v>
      </c>
      <c r="N114" s="47">
        <f>+'DAY16'!N114+'DAY17'!F114</f>
        <v>0</v>
      </c>
      <c r="O114" s="163">
        <f>+'DAY16'!O114+'DAY17'!G114</f>
        <v>0</v>
      </c>
      <c r="P114" s="48">
        <f t="shared" si="48"/>
        <v>0</v>
      </c>
      <c r="Q114" s="49">
        <f t="shared" si="49"/>
        <v>0</v>
      </c>
      <c r="R114" s="50">
        <f t="shared" si="50"/>
        <v>0</v>
      </c>
      <c r="S114" s="47">
        <f t="shared" si="51"/>
        <v>0</v>
      </c>
      <c r="T114" s="163">
        <f t="shared" si="52"/>
        <v>0</v>
      </c>
      <c r="U114" s="92">
        <f t="shared" si="53"/>
        <v>0</v>
      </c>
    </row>
    <row r="115" spans="1:21" ht="17.25" thickBot="1" x14ac:dyDescent="0.35">
      <c r="A115" s="78"/>
      <c r="B115" s="86">
        <f>SUM(B76:B114)</f>
        <v>7710.0300000000007</v>
      </c>
      <c r="C115" s="87">
        <f t="shared" ref="C115:U115" si="54">SUM(C76:C114)</f>
        <v>0</v>
      </c>
      <c r="D115" s="88">
        <f t="shared" si="54"/>
        <v>0</v>
      </c>
      <c r="E115" s="89">
        <f t="shared" si="54"/>
        <v>0</v>
      </c>
      <c r="F115" s="86">
        <f t="shared" si="54"/>
        <v>0</v>
      </c>
      <c r="G115" s="164">
        <f t="shared" si="54"/>
        <v>0</v>
      </c>
      <c r="H115" s="88">
        <f t="shared" si="54"/>
        <v>7710.0300000000007</v>
      </c>
      <c r="I115" s="87">
        <f t="shared" si="54"/>
        <v>0</v>
      </c>
      <c r="J115" s="90">
        <f t="shared" si="54"/>
        <v>-7710.0300000000007</v>
      </c>
      <c r="K115" s="87">
        <f t="shared" si="54"/>
        <v>0</v>
      </c>
      <c r="L115" s="88">
        <f t="shared" si="54"/>
        <v>276</v>
      </c>
      <c r="M115" s="89">
        <f t="shared" si="54"/>
        <v>0</v>
      </c>
      <c r="N115" s="86">
        <f t="shared" si="54"/>
        <v>0</v>
      </c>
      <c r="O115" s="164">
        <f t="shared" si="54"/>
        <v>2169.88</v>
      </c>
      <c r="P115" s="87">
        <f t="shared" si="54"/>
        <v>0</v>
      </c>
      <c r="Q115" s="88">
        <f t="shared" si="54"/>
        <v>16.235294117647058</v>
      </c>
      <c r="R115" s="89">
        <f t="shared" si="54"/>
        <v>0</v>
      </c>
      <c r="S115" s="86">
        <f t="shared" si="54"/>
        <v>0</v>
      </c>
      <c r="T115" s="164">
        <f t="shared" si="54"/>
        <v>127.64000000000001</v>
      </c>
      <c r="U115" s="89">
        <f t="shared" si="54"/>
        <v>22.03729642141111</v>
      </c>
    </row>
    <row r="116" spans="1:21" x14ac:dyDescent="0.25">
      <c r="A116" s="55" t="s">
        <v>59</v>
      </c>
      <c r="B116" s="79"/>
      <c r="C116" s="80"/>
      <c r="D116" s="81"/>
      <c r="E116" s="82"/>
      <c r="F116" s="79"/>
      <c r="G116" s="165"/>
      <c r="H116" s="81"/>
      <c r="I116" s="80"/>
      <c r="J116" s="83"/>
      <c r="K116" s="80"/>
      <c r="L116" s="81"/>
      <c r="M116" s="82"/>
      <c r="N116" s="79"/>
      <c r="O116" s="165"/>
      <c r="P116" s="80"/>
      <c r="Q116" s="81"/>
      <c r="R116" s="82"/>
      <c r="S116" s="79"/>
      <c r="T116" s="165"/>
      <c r="U116" s="84"/>
    </row>
    <row r="117" spans="1:21" ht="15.75" x14ac:dyDescent="0.3">
      <c r="A117" s="309" t="s">
        <v>97</v>
      </c>
      <c r="B117" s="47"/>
      <c r="C117" s="48"/>
      <c r="D117" s="49"/>
      <c r="E117" s="50"/>
      <c r="F117" s="47"/>
      <c r="G117" s="163"/>
      <c r="H117" s="49"/>
      <c r="I117" s="48"/>
      <c r="J117" s="51"/>
      <c r="K117" s="48"/>
      <c r="L117" s="49"/>
      <c r="M117" s="50"/>
      <c r="N117" s="47"/>
      <c r="O117" s="163"/>
      <c r="P117" s="48"/>
      <c r="Q117" s="49"/>
      <c r="R117" s="50"/>
      <c r="S117" s="47"/>
      <c r="T117" s="163"/>
      <c r="U117" s="54"/>
    </row>
    <row r="118" spans="1:21" x14ac:dyDescent="0.25">
      <c r="A118" s="53"/>
      <c r="B118" s="47">
        <f>'DAY16'!H118</f>
        <v>0</v>
      </c>
      <c r="C118" s="48">
        <v>0</v>
      </c>
      <c r="D118" s="49">
        <v>0</v>
      </c>
      <c r="E118" s="50">
        <v>0</v>
      </c>
      <c r="F118" s="47">
        <v>0</v>
      </c>
      <c r="G118" s="163">
        <v>0</v>
      </c>
      <c r="H118" s="49">
        <f>+(Table119[[#This Row],[OPENING ]]+Table119[[#This Row],[RECEIPTS]]+Table119[[#This Row],[RETURNS]])-(Table119[[#This Row],[EXCHANGED]]+Table119[[#This Row],[SALES]]+Table119[[#This Row],[ISSUES]])</f>
        <v>0</v>
      </c>
      <c r="I118" s="48">
        <v>0</v>
      </c>
      <c r="J118" s="51">
        <f t="shared" si="0"/>
        <v>0</v>
      </c>
      <c r="K118" s="48">
        <f>+'DAY16'!K118+'DAY17'!C118</f>
        <v>0</v>
      </c>
      <c r="L118" s="49">
        <f>+'DAY16'!L118+'DAY17'!D118</f>
        <v>19.5</v>
      </c>
      <c r="M118" s="50">
        <f>+'DAY16'!M118+'DAY17'!E118</f>
        <v>0</v>
      </c>
      <c r="N118" s="47">
        <f>+'DAY16'!N118+'DAY17'!F118</f>
        <v>0</v>
      </c>
      <c r="O118" s="163">
        <f>+'DAY16'!O118+'DAY17'!G118</f>
        <v>0</v>
      </c>
      <c r="P118" s="48">
        <f>+K118/17</f>
        <v>0</v>
      </c>
      <c r="Q118" s="49">
        <f>+L118/17</f>
        <v>1.1470588235294117</v>
      </c>
      <c r="R118" s="50">
        <f>+M118/17</f>
        <v>0</v>
      </c>
      <c r="S118" s="47">
        <f>+N118/17</f>
        <v>0</v>
      </c>
      <c r="T118" s="163">
        <f>+O118/17</f>
        <v>0</v>
      </c>
      <c r="U118" s="54">
        <f t="shared" si="1"/>
        <v>0</v>
      </c>
    </row>
    <row r="119" spans="1:21" x14ac:dyDescent="0.25">
      <c r="A119" s="310" t="s">
        <v>130</v>
      </c>
      <c r="B119" s="47">
        <f>'DAY16'!H119</f>
        <v>19.5</v>
      </c>
      <c r="C119" s="48">
        <v>0</v>
      </c>
      <c r="D119" s="49">
        <v>0</v>
      </c>
      <c r="E119" s="50">
        <v>0</v>
      </c>
      <c r="F119" s="47">
        <v>0</v>
      </c>
      <c r="G119" s="163">
        <v>0</v>
      </c>
      <c r="H119" s="49">
        <f>+(Table119[[#This Row],[OPENING ]]+Table119[[#This Row],[RECEIPTS]]+Table119[[#This Row],[RETURNS]])-(Table119[[#This Row],[EXCHANGED]]+Table119[[#This Row],[SALES]]+Table119[[#This Row],[ISSUES]])</f>
        <v>19.5</v>
      </c>
      <c r="I119" s="48">
        <v>0</v>
      </c>
      <c r="J119" s="51">
        <f t="shared" si="0"/>
        <v>-19.5</v>
      </c>
      <c r="K119" s="48">
        <f>+'DAY16'!K119+'DAY17'!C119</f>
        <v>0</v>
      </c>
      <c r="L119" s="49">
        <f>+'DAY16'!L119+'DAY17'!D119</f>
        <v>0</v>
      </c>
      <c r="M119" s="50">
        <f>+'DAY16'!M119+'DAY17'!E119</f>
        <v>0</v>
      </c>
      <c r="N119" s="47">
        <f>+'DAY16'!N119+'DAY17'!F119</f>
        <v>0</v>
      </c>
      <c r="O119" s="163">
        <f>+'DAY16'!O119+'DAY17'!G119</f>
        <v>0</v>
      </c>
      <c r="P119" s="48">
        <f t="shared" ref="P119:P134" si="55">+K119/17</f>
        <v>0</v>
      </c>
      <c r="Q119" s="49">
        <f t="shared" ref="Q119:Q134" si="56">+L119/17</f>
        <v>0</v>
      </c>
      <c r="R119" s="50">
        <f t="shared" ref="R119:R134" si="57">+M119/17</f>
        <v>0</v>
      </c>
      <c r="S119" s="47">
        <f t="shared" ref="S119:S134" si="58">+N119/17</f>
        <v>0</v>
      </c>
      <c r="T119" s="163">
        <f t="shared" ref="T119:T134" si="59">+O119/17</f>
        <v>0</v>
      </c>
      <c r="U119" s="54">
        <f t="shared" si="1"/>
        <v>0</v>
      </c>
    </row>
    <row r="120" spans="1:21" x14ac:dyDescent="0.25">
      <c r="A120" s="310" t="s">
        <v>67</v>
      </c>
      <c r="B120" s="47">
        <f>'DAY16'!H120</f>
        <v>5</v>
      </c>
      <c r="C120" s="48">
        <v>0</v>
      </c>
      <c r="D120" s="49">
        <v>0</v>
      </c>
      <c r="E120" s="50">
        <v>0</v>
      </c>
      <c r="F120" s="47">
        <v>0</v>
      </c>
      <c r="G120" s="163">
        <v>0</v>
      </c>
      <c r="H120" s="49">
        <f>+(Table119[[#This Row],[OPENING ]]+Table119[[#This Row],[RECEIPTS]]+Table119[[#This Row],[RETURNS]])-(Table119[[#This Row],[EXCHANGED]]+Table119[[#This Row],[SALES]]+Table119[[#This Row],[ISSUES]])</f>
        <v>5</v>
      </c>
      <c r="I120" s="48">
        <v>0</v>
      </c>
      <c r="J120" s="51">
        <f t="shared" si="0"/>
        <v>-5</v>
      </c>
      <c r="K120" s="48">
        <f>+'DAY16'!K120+'DAY17'!C120</f>
        <v>0</v>
      </c>
      <c r="L120" s="49">
        <f>+'DAY16'!L120+'DAY17'!D120</f>
        <v>0</v>
      </c>
      <c r="M120" s="50">
        <f>+'DAY16'!M120+'DAY17'!E120</f>
        <v>0</v>
      </c>
      <c r="N120" s="47">
        <f>+'DAY16'!N120+'DAY17'!F120</f>
        <v>0</v>
      </c>
      <c r="O120" s="163">
        <f>+'DAY16'!O120+'DAY17'!G120</f>
        <v>0</v>
      </c>
      <c r="P120" s="48">
        <f t="shared" si="55"/>
        <v>0</v>
      </c>
      <c r="Q120" s="49">
        <f t="shared" si="56"/>
        <v>0</v>
      </c>
      <c r="R120" s="50">
        <f t="shared" si="57"/>
        <v>0</v>
      </c>
      <c r="S120" s="47">
        <f t="shared" si="58"/>
        <v>0</v>
      </c>
      <c r="T120" s="163">
        <f t="shared" si="59"/>
        <v>0</v>
      </c>
      <c r="U120" s="54">
        <f t="shared" si="1"/>
        <v>0</v>
      </c>
    </row>
    <row r="121" spans="1:21" x14ac:dyDescent="0.25">
      <c r="A121" s="310" t="s">
        <v>66</v>
      </c>
      <c r="B121" s="47">
        <f>'DAY16'!H121</f>
        <v>0</v>
      </c>
      <c r="C121" s="48">
        <v>0</v>
      </c>
      <c r="D121" s="49">
        <v>0</v>
      </c>
      <c r="E121" s="50">
        <v>0</v>
      </c>
      <c r="F121" s="47">
        <v>0</v>
      </c>
      <c r="G121" s="163">
        <v>0</v>
      </c>
      <c r="H121" s="49">
        <f>+(Table119[[#This Row],[OPENING ]]+Table119[[#This Row],[RECEIPTS]]+Table119[[#This Row],[RETURNS]])-(Table119[[#This Row],[EXCHANGED]]+Table119[[#This Row],[SALES]]+Table119[[#This Row],[ISSUES]])</f>
        <v>0</v>
      </c>
      <c r="I121" s="48"/>
      <c r="J121" s="51">
        <f t="shared" si="0"/>
        <v>0</v>
      </c>
      <c r="K121" s="48">
        <f>+'DAY16'!K121+'DAY17'!C121</f>
        <v>0</v>
      </c>
      <c r="L121" s="49">
        <f>+'DAY16'!L121+'DAY17'!D121</f>
        <v>0</v>
      </c>
      <c r="M121" s="50">
        <f>+'DAY16'!M121+'DAY17'!E121</f>
        <v>0</v>
      </c>
      <c r="N121" s="47">
        <f>+'DAY16'!N121+'DAY17'!F121</f>
        <v>0</v>
      </c>
      <c r="O121" s="163">
        <f>+'DAY16'!O121+'DAY17'!G121</f>
        <v>0</v>
      </c>
      <c r="P121" s="48">
        <f t="shared" si="55"/>
        <v>0</v>
      </c>
      <c r="Q121" s="49">
        <f t="shared" si="56"/>
        <v>0</v>
      </c>
      <c r="R121" s="50">
        <f t="shared" si="57"/>
        <v>0</v>
      </c>
      <c r="S121" s="47">
        <f t="shared" si="58"/>
        <v>0</v>
      </c>
      <c r="T121" s="163">
        <f t="shared" si="59"/>
        <v>0</v>
      </c>
      <c r="U121" s="54">
        <f t="shared" si="1"/>
        <v>0</v>
      </c>
    </row>
    <row r="122" spans="1:21" x14ac:dyDescent="0.25">
      <c r="A122" s="310" t="s">
        <v>68</v>
      </c>
      <c r="B122" s="47">
        <f>'DAY16'!H122</f>
        <v>4</v>
      </c>
      <c r="C122" s="48">
        <v>0</v>
      </c>
      <c r="D122" s="49">
        <v>0</v>
      </c>
      <c r="E122" s="50">
        <v>0</v>
      </c>
      <c r="F122" s="47">
        <v>0</v>
      </c>
      <c r="G122" s="163">
        <v>0</v>
      </c>
      <c r="H122" s="49">
        <f>+(Table119[[#This Row],[OPENING ]]+Table119[[#This Row],[RECEIPTS]]+Table119[[#This Row],[RETURNS]])-(Table119[[#This Row],[EXCHANGED]]+Table119[[#This Row],[SALES]]+Table119[[#This Row],[ISSUES]])</f>
        <v>4</v>
      </c>
      <c r="I122" s="48"/>
      <c r="J122" s="51">
        <f t="shared" si="0"/>
        <v>-4</v>
      </c>
      <c r="K122" s="48">
        <f>+'DAY16'!K122+'DAY17'!C122</f>
        <v>0</v>
      </c>
      <c r="L122" s="49">
        <f>+'DAY16'!L122+'DAY17'!D122</f>
        <v>0</v>
      </c>
      <c r="M122" s="50">
        <f>+'DAY16'!M122+'DAY17'!E122</f>
        <v>0</v>
      </c>
      <c r="N122" s="47">
        <f>+'DAY16'!N122+'DAY17'!F122</f>
        <v>0</v>
      </c>
      <c r="O122" s="163">
        <f>+'DAY16'!O122+'DAY17'!G122</f>
        <v>0</v>
      </c>
      <c r="P122" s="48">
        <f t="shared" si="55"/>
        <v>0</v>
      </c>
      <c r="Q122" s="49">
        <f t="shared" si="56"/>
        <v>0</v>
      </c>
      <c r="R122" s="50">
        <f t="shared" si="57"/>
        <v>0</v>
      </c>
      <c r="S122" s="47">
        <f t="shared" si="58"/>
        <v>0</v>
      </c>
      <c r="T122" s="163">
        <f t="shared" si="59"/>
        <v>0</v>
      </c>
      <c r="U122" s="54">
        <f t="shared" si="1"/>
        <v>0</v>
      </c>
    </row>
    <row r="123" spans="1:21" x14ac:dyDescent="0.25">
      <c r="A123" s="310" t="s">
        <v>69</v>
      </c>
      <c r="B123" s="47">
        <f>'DAY16'!H123</f>
        <v>106</v>
      </c>
      <c r="C123" s="48">
        <v>0</v>
      </c>
      <c r="D123" s="49">
        <v>0</v>
      </c>
      <c r="E123" s="50">
        <v>0</v>
      </c>
      <c r="F123" s="47">
        <v>0</v>
      </c>
      <c r="G123" s="163">
        <v>0</v>
      </c>
      <c r="H123" s="49">
        <f>+(Table119[[#This Row],[OPENING ]]+Table119[[#This Row],[RECEIPTS]]+Table119[[#This Row],[RETURNS]])-(Table119[[#This Row],[EXCHANGED]]+Table119[[#This Row],[SALES]]+Table119[[#This Row],[ISSUES]])</f>
        <v>106</v>
      </c>
      <c r="I123" s="48"/>
      <c r="J123" s="51">
        <f t="shared" si="0"/>
        <v>-106</v>
      </c>
      <c r="K123" s="48">
        <f>+'DAY16'!K123+'DAY17'!C123</f>
        <v>0</v>
      </c>
      <c r="L123" s="49">
        <f>+'DAY16'!L123+'DAY17'!D123</f>
        <v>0</v>
      </c>
      <c r="M123" s="50">
        <f>+'DAY16'!M123+'DAY17'!E123</f>
        <v>0</v>
      </c>
      <c r="N123" s="47">
        <f>+'DAY16'!N123+'DAY17'!F123</f>
        <v>0</v>
      </c>
      <c r="O123" s="163">
        <f>+'DAY16'!O123+'DAY17'!G123</f>
        <v>0</v>
      </c>
      <c r="P123" s="48">
        <f t="shared" si="55"/>
        <v>0</v>
      </c>
      <c r="Q123" s="49">
        <f t="shared" si="56"/>
        <v>0</v>
      </c>
      <c r="R123" s="50">
        <f t="shared" si="57"/>
        <v>0</v>
      </c>
      <c r="S123" s="47">
        <f t="shared" si="58"/>
        <v>0</v>
      </c>
      <c r="T123" s="163">
        <f t="shared" si="59"/>
        <v>0</v>
      </c>
      <c r="U123" s="54">
        <f t="shared" si="1"/>
        <v>0</v>
      </c>
    </row>
    <row r="124" spans="1:21" x14ac:dyDescent="0.25">
      <c r="A124" s="310" t="s">
        <v>70</v>
      </c>
      <c r="B124" s="47">
        <f>'DAY16'!H124</f>
        <v>5</v>
      </c>
      <c r="C124" s="48">
        <v>0</v>
      </c>
      <c r="D124" s="49">
        <v>0</v>
      </c>
      <c r="E124" s="50">
        <v>0</v>
      </c>
      <c r="F124" s="47">
        <v>0</v>
      </c>
      <c r="G124" s="163">
        <v>0</v>
      </c>
      <c r="H124" s="49">
        <f>+(Table119[[#This Row],[OPENING ]]+Table119[[#This Row],[RECEIPTS]]+Table119[[#This Row],[RETURNS]])-(Table119[[#This Row],[EXCHANGED]]+Table119[[#This Row],[SALES]]+Table119[[#This Row],[ISSUES]])</f>
        <v>5</v>
      </c>
      <c r="I124" s="48"/>
      <c r="J124" s="51">
        <f t="shared" si="0"/>
        <v>-5</v>
      </c>
      <c r="K124" s="48">
        <f>+'DAY16'!K124+'DAY17'!C124</f>
        <v>0</v>
      </c>
      <c r="L124" s="49">
        <f>+'DAY16'!L124+'DAY17'!D124</f>
        <v>0</v>
      </c>
      <c r="M124" s="50">
        <f>+'DAY16'!M124+'DAY17'!E124</f>
        <v>0</v>
      </c>
      <c r="N124" s="47">
        <f>+'DAY16'!N124+'DAY17'!F124</f>
        <v>0</v>
      </c>
      <c r="O124" s="163">
        <f>+'DAY16'!O124+'DAY17'!G124</f>
        <v>0</v>
      </c>
      <c r="P124" s="48">
        <f t="shared" si="55"/>
        <v>0</v>
      </c>
      <c r="Q124" s="49">
        <f t="shared" si="56"/>
        <v>0</v>
      </c>
      <c r="R124" s="50">
        <f t="shared" si="57"/>
        <v>0</v>
      </c>
      <c r="S124" s="47">
        <f t="shared" si="58"/>
        <v>0</v>
      </c>
      <c r="T124" s="163">
        <f t="shared" si="59"/>
        <v>0</v>
      </c>
      <c r="U124" s="54">
        <f t="shared" ref="U124:U134" si="60">IFERROR(+H124/(P124+Q124+R124+S124+T124),0)</f>
        <v>0</v>
      </c>
    </row>
    <row r="125" spans="1:21" x14ac:dyDescent="0.25">
      <c r="A125" s="310" t="s">
        <v>33</v>
      </c>
      <c r="B125" s="47">
        <f>'DAY16'!H125</f>
        <v>0</v>
      </c>
      <c r="C125" s="48">
        <v>0</v>
      </c>
      <c r="D125" s="49">
        <v>0</v>
      </c>
      <c r="E125" s="50">
        <v>0</v>
      </c>
      <c r="F125" s="47">
        <v>0</v>
      </c>
      <c r="G125" s="163">
        <v>0</v>
      </c>
      <c r="H125" s="49">
        <f>+(Table119[[#This Row],[OPENING ]]+Table119[[#This Row],[RECEIPTS]]+Table119[[#This Row],[RETURNS]])-(Table119[[#This Row],[EXCHANGED]]+Table119[[#This Row],[SALES]]+Table119[[#This Row],[ISSUES]])</f>
        <v>0</v>
      </c>
      <c r="I125" s="48"/>
      <c r="J125" s="51">
        <f t="shared" si="0"/>
        <v>0</v>
      </c>
      <c r="K125" s="48">
        <f>+'DAY16'!K125+'DAY17'!C125</f>
        <v>0</v>
      </c>
      <c r="L125" s="49">
        <f>+'DAY16'!L125+'DAY17'!D125</f>
        <v>0</v>
      </c>
      <c r="M125" s="50">
        <f>+'DAY16'!M125+'DAY17'!E125</f>
        <v>0</v>
      </c>
      <c r="N125" s="47">
        <f>+'DAY16'!N125+'DAY17'!F125</f>
        <v>0</v>
      </c>
      <c r="O125" s="163">
        <f>+'DAY16'!O125+'DAY17'!G125</f>
        <v>0</v>
      </c>
      <c r="P125" s="48">
        <f t="shared" si="55"/>
        <v>0</v>
      </c>
      <c r="Q125" s="49">
        <f t="shared" si="56"/>
        <v>0</v>
      </c>
      <c r="R125" s="50">
        <f t="shared" si="57"/>
        <v>0</v>
      </c>
      <c r="S125" s="47">
        <f t="shared" si="58"/>
        <v>0</v>
      </c>
      <c r="T125" s="163">
        <f t="shared" si="59"/>
        <v>0</v>
      </c>
      <c r="U125" s="54">
        <f t="shared" si="60"/>
        <v>0</v>
      </c>
    </row>
    <row r="126" spans="1:21" x14ac:dyDescent="0.25">
      <c r="A126" s="310" t="s">
        <v>96</v>
      </c>
      <c r="B126" s="47">
        <f>'DAY16'!H126</f>
        <v>0</v>
      </c>
      <c r="C126" s="48">
        <v>0</v>
      </c>
      <c r="D126" s="49">
        <v>0</v>
      </c>
      <c r="E126" s="50">
        <v>0</v>
      </c>
      <c r="F126" s="47">
        <v>0</v>
      </c>
      <c r="G126" s="163">
        <v>0</v>
      </c>
      <c r="H126" s="49">
        <f>+(Table119[[#This Row],[OPENING ]]+Table119[[#This Row],[RECEIPTS]]+Table119[[#This Row],[RETURNS]])-(Table119[[#This Row],[EXCHANGED]]+Table119[[#This Row],[SALES]]+Table119[[#This Row],[ISSUES]])</f>
        <v>0</v>
      </c>
      <c r="I126" s="48"/>
      <c r="J126" s="51">
        <f t="shared" si="0"/>
        <v>0</v>
      </c>
      <c r="K126" s="48">
        <f>+'DAY16'!K126+'DAY17'!C126</f>
        <v>0</v>
      </c>
      <c r="L126" s="49">
        <f>+'DAY16'!L126+'DAY17'!D126</f>
        <v>0</v>
      </c>
      <c r="M126" s="50">
        <f>+'DAY16'!M126+'DAY17'!E126</f>
        <v>0</v>
      </c>
      <c r="N126" s="47">
        <f>+'DAY16'!N126+'DAY17'!F126</f>
        <v>0</v>
      </c>
      <c r="O126" s="163">
        <f>+'DAY16'!O126+'DAY17'!G126</f>
        <v>0</v>
      </c>
      <c r="P126" s="48">
        <f t="shared" si="55"/>
        <v>0</v>
      </c>
      <c r="Q126" s="49">
        <f t="shared" si="56"/>
        <v>0</v>
      </c>
      <c r="R126" s="50">
        <f t="shared" si="57"/>
        <v>0</v>
      </c>
      <c r="S126" s="47">
        <f t="shared" si="58"/>
        <v>0</v>
      </c>
      <c r="T126" s="163">
        <f t="shared" si="59"/>
        <v>0</v>
      </c>
      <c r="U126" s="54">
        <f t="shared" si="60"/>
        <v>0</v>
      </c>
    </row>
    <row r="127" spans="1:21" x14ac:dyDescent="0.25">
      <c r="A127" s="310" t="s">
        <v>118</v>
      </c>
      <c r="B127" s="47">
        <f>'DAY16'!H127</f>
        <v>14.1</v>
      </c>
      <c r="C127" s="48">
        <v>0</v>
      </c>
      <c r="D127" s="49">
        <v>0</v>
      </c>
      <c r="E127" s="50">
        <v>0</v>
      </c>
      <c r="F127" s="47">
        <v>0</v>
      </c>
      <c r="G127" s="163">
        <v>0</v>
      </c>
      <c r="H127" s="49">
        <f>+(Table119[[#This Row],[OPENING ]]+Table119[[#This Row],[RECEIPTS]]+Table119[[#This Row],[RETURNS]])-(Table119[[#This Row],[EXCHANGED]]+Table119[[#This Row],[SALES]]+Table119[[#This Row],[ISSUES]])</f>
        <v>14.1</v>
      </c>
      <c r="I127" s="48"/>
      <c r="J127" s="51">
        <f t="shared" si="0"/>
        <v>-14.1</v>
      </c>
      <c r="K127" s="48">
        <f>+'DAY16'!K127+'DAY17'!C127</f>
        <v>0</v>
      </c>
      <c r="L127" s="49">
        <f>+'DAY16'!L127+'DAY17'!D127</f>
        <v>0</v>
      </c>
      <c r="M127" s="50">
        <f>+'DAY16'!M127+'DAY17'!E127</f>
        <v>0</v>
      </c>
      <c r="N127" s="47">
        <f>+'DAY16'!N127+'DAY17'!F127</f>
        <v>0</v>
      </c>
      <c r="O127" s="163">
        <f>+'DAY16'!O127+'DAY17'!G127</f>
        <v>0</v>
      </c>
      <c r="P127" s="48">
        <f t="shared" si="55"/>
        <v>0</v>
      </c>
      <c r="Q127" s="49">
        <f t="shared" si="56"/>
        <v>0</v>
      </c>
      <c r="R127" s="50">
        <f t="shared" si="57"/>
        <v>0</v>
      </c>
      <c r="S127" s="47">
        <f t="shared" si="58"/>
        <v>0</v>
      </c>
      <c r="T127" s="163">
        <f t="shared" si="59"/>
        <v>0</v>
      </c>
      <c r="U127" s="54">
        <f t="shared" si="60"/>
        <v>0</v>
      </c>
    </row>
    <row r="128" spans="1:21" x14ac:dyDescent="0.25">
      <c r="A128" s="310" t="s">
        <v>119</v>
      </c>
      <c r="B128" s="47">
        <f>'DAY16'!H128</f>
        <v>20</v>
      </c>
      <c r="C128" s="48">
        <v>0</v>
      </c>
      <c r="D128" s="49">
        <v>0</v>
      </c>
      <c r="E128" s="50">
        <v>0</v>
      </c>
      <c r="F128" s="47">
        <v>0</v>
      </c>
      <c r="G128" s="163">
        <v>0</v>
      </c>
      <c r="H128" s="49">
        <f>+(Table119[[#This Row],[OPENING ]]+Table119[[#This Row],[RECEIPTS]]+Table119[[#This Row],[RETURNS]])-(Table119[[#This Row],[EXCHANGED]]+Table119[[#This Row],[SALES]]+Table119[[#This Row],[ISSUES]])</f>
        <v>20</v>
      </c>
      <c r="I128" s="48"/>
      <c r="J128" s="51">
        <f t="shared" si="0"/>
        <v>-20</v>
      </c>
      <c r="K128" s="48">
        <f>+'DAY16'!K128+'DAY17'!C128</f>
        <v>0</v>
      </c>
      <c r="L128" s="49">
        <f>+'DAY16'!L128+'DAY17'!D128</f>
        <v>0</v>
      </c>
      <c r="M128" s="50">
        <f>+'DAY16'!M128+'DAY17'!E128</f>
        <v>0</v>
      </c>
      <c r="N128" s="47">
        <f>+'DAY16'!N128+'DAY17'!F128</f>
        <v>0</v>
      </c>
      <c r="O128" s="163">
        <f>+'DAY16'!O128+'DAY17'!G128</f>
        <v>0</v>
      </c>
      <c r="P128" s="48">
        <f t="shared" si="55"/>
        <v>0</v>
      </c>
      <c r="Q128" s="49">
        <f t="shared" si="56"/>
        <v>0</v>
      </c>
      <c r="R128" s="50">
        <f t="shared" si="57"/>
        <v>0</v>
      </c>
      <c r="S128" s="47">
        <f t="shared" si="58"/>
        <v>0</v>
      </c>
      <c r="T128" s="163">
        <f t="shared" si="59"/>
        <v>0</v>
      </c>
      <c r="U128" s="54">
        <f t="shared" si="60"/>
        <v>0</v>
      </c>
    </row>
    <row r="129" spans="1:21" x14ac:dyDescent="0.25">
      <c r="A129" s="310"/>
      <c r="B129" s="47">
        <f>'DAY16'!H129</f>
        <v>0</v>
      </c>
      <c r="C129" s="48">
        <v>0</v>
      </c>
      <c r="D129" s="49">
        <v>0</v>
      </c>
      <c r="E129" s="50">
        <v>0</v>
      </c>
      <c r="F129" s="47">
        <v>0</v>
      </c>
      <c r="G129" s="163">
        <v>0</v>
      </c>
      <c r="H129" s="49">
        <f>+(Table119[[#This Row],[OPENING ]]+Table119[[#This Row],[RECEIPTS]]+Table119[[#This Row],[RETURNS]])-(Table119[[#This Row],[EXCHANGED]]+Table119[[#This Row],[SALES]]+Table119[[#This Row],[ISSUES]])</f>
        <v>0</v>
      </c>
      <c r="I129" s="48"/>
      <c r="J129" s="51">
        <f t="shared" si="0"/>
        <v>0</v>
      </c>
      <c r="K129" s="48">
        <f>+'DAY16'!K129+'DAY17'!C129</f>
        <v>0</v>
      </c>
      <c r="L129" s="49">
        <f>+'DAY16'!L129+'DAY17'!D129</f>
        <v>0</v>
      </c>
      <c r="M129" s="50">
        <f>+'DAY16'!M129+'DAY17'!E129</f>
        <v>0</v>
      </c>
      <c r="N129" s="47">
        <f>+'DAY16'!N129+'DAY17'!F129</f>
        <v>0</v>
      </c>
      <c r="O129" s="163">
        <f>+'DAY16'!O129+'DAY17'!G129</f>
        <v>0</v>
      </c>
      <c r="P129" s="48">
        <f t="shared" si="55"/>
        <v>0</v>
      </c>
      <c r="Q129" s="49">
        <f t="shared" si="56"/>
        <v>0</v>
      </c>
      <c r="R129" s="50">
        <f t="shared" si="57"/>
        <v>0</v>
      </c>
      <c r="S129" s="47">
        <f t="shared" si="58"/>
        <v>0</v>
      </c>
      <c r="T129" s="163">
        <f t="shared" si="59"/>
        <v>0</v>
      </c>
      <c r="U129" s="54">
        <f t="shared" si="60"/>
        <v>0</v>
      </c>
    </row>
    <row r="130" spans="1:21" x14ac:dyDescent="0.25">
      <c r="A130" s="310"/>
      <c r="B130" s="47">
        <f>'DAY16'!H130</f>
        <v>20</v>
      </c>
      <c r="C130" s="48">
        <v>0</v>
      </c>
      <c r="D130" s="49">
        <v>0</v>
      </c>
      <c r="E130" s="50">
        <v>0</v>
      </c>
      <c r="F130" s="47">
        <v>0</v>
      </c>
      <c r="G130" s="163">
        <v>0</v>
      </c>
      <c r="H130" s="49">
        <f>+(Table119[[#This Row],[OPENING ]]+Table119[[#This Row],[RECEIPTS]]+Table119[[#This Row],[RETURNS]])-(Table119[[#This Row],[EXCHANGED]]+Table119[[#This Row],[SALES]]+Table119[[#This Row],[ISSUES]])</f>
        <v>20</v>
      </c>
      <c r="I130" s="48"/>
      <c r="J130" s="51">
        <f t="shared" si="0"/>
        <v>-20</v>
      </c>
      <c r="K130" s="48">
        <f>+'DAY16'!K130+'DAY17'!C130</f>
        <v>0</v>
      </c>
      <c r="L130" s="49">
        <f>+'DAY16'!L130+'DAY17'!D130</f>
        <v>0</v>
      </c>
      <c r="M130" s="50">
        <f>+'DAY16'!M130+'DAY17'!E130</f>
        <v>0</v>
      </c>
      <c r="N130" s="47">
        <f>+'DAY16'!N130+'DAY17'!F130</f>
        <v>0</v>
      </c>
      <c r="O130" s="163">
        <f>+'DAY16'!O130+'DAY17'!G130</f>
        <v>0</v>
      </c>
      <c r="P130" s="48">
        <f t="shared" si="55"/>
        <v>0</v>
      </c>
      <c r="Q130" s="49">
        <f t="shared" si="56"/>
        <v>0</v>
      </c>
      <c r="R130" s="50">
        <f t="shared" si="57"/>
        <v>0</v>
      </c>
      <c r="S130" s="47">
        <f t="shared" si="58"/>
        <v>0</v>
      </c>
      <c r="T130" s="163">
        <f t="shared" si="59"/>
        <v>0</v>
      </c>
      <c r="U130" s="54">
        <f t="shared" si="60"/>
        <v>0</v>
      </c>
    </row>
    <row r="131" spans="1:21" x14ac:dyDescent="0.25">
      <c r="A131" s="310"/>
      <c r="B131" s="47">
        <f>'DAY16'!H131</f>
        <v>0</v>
      </c>
      <c r="C131" s="48">
        <v>0</v>
      </c>
      <c r="D131" s="49">
        <v>0</v>
      </c>
      <c r="E131" s="50">
        <v>0</v>
      </c>
      <c r="F131" s="47">
        <v>0</v>
      </c>
      <c r="G131" s="163">
        <v>0</v>
      </c>
      <c r="H131" s="49">
        <f>+(Table119[[#This Row],[OPENING ]]+Table119[[#This Row],[RECEIPTS]]+Table119[[#This Row],[RETURNS]])-(Table119[[#This Row],[EXCHANGED]]+Table119[[#This Row],[SALES]]+Table119[[#This Row],[ISSUES]])</f>
        <v>0</v>
      </c>
      <c r="I131" s="48"/>
      <c r="J131" s="51">
        <f t="shared" si="0"/>
        <v>0</v>
      </c>
      <c r="K131" s="48">
        <f>+'DAY16'!K131+'DAY17'!C131</f>
        <v>0</v>
      </c>
      <c r="L131" s="49">
        <f>+'DAY16'!L131+'DAY17'!D131</f>
        <v>0</v>
      </c>
      <c r="M131" s="50">
        <f>+'DAY16'!M131+'DAY17'!E131</f>
        <v>0</v>
      </c>
      <c r="N131" s="47">
        <f>+'DAY16'!N131+'DAY17'!F131</f>
        <v>0</v>
      </c>
      <c r="O131" s="163">
        <f>+'DAY16'!O131+'DAY17'!G131</f>
        <v>0</v>
      </c>
      <c r="P131" s="48">
        <f t="shared" si="55"/>
        <v>0</v>
      </c>
      <c r="Q131" s="49">
        <f t="shared" si="56"/>
        <v>0</v>
      </c>
      <c r="R131" s="50">
        <f t="shared" si="57"/>
        <v>0</v>
      </c>
      <c r="S131" s="47">
        <f t="shared" si="58"/>
        <v>0</v>
      </c>
      <c r="T131" s="163">
        <f t="shared" si="59"/>
        <v>0</v>
      </c>
      <c r="U131" s="54">
        <f t="shared" si="60"/>
        <v>0</v>
      </c>
    </row>
    <row r="132" spans="1:21" x14ac:dyDescent="0.25">
      <c r="A132" s="53"/>
      <c r="B132" s="47">
        <f>'DAY16'!H132</f>
        <v>0</v>
      </c>
      <c r="C132" s="48">
        <v>0</v>
      </c>
      <c r="D132" s="49">
        <v>0</v>
      </c>
      <c r="E132" s="50">
        <v>0</v>
      </c>
      <c r="F132" s="47">
        <v>0</v>
      </c>
      <c r="G132" s="163">
        <v>0</v>
      </c>
      <c r="H132" s="49">
        <f>+(Table119[[#This Row],[OPENING ]]+Table119[[#This Row],[RECEIPTS]]+Table119[[#This Row],[RETURNS]])-(Table119[[#This Row],[EXCHANGED]]+Table119[[#This Row],[SALES]]+Table119[[#This Row],[ISSUES]])</f>
        <v>0</v>
      </c>
      <c r="I132" s="48"/>
      <c r="J132" s="51">
        <f t="shared" ref="J132:J134" si="61">+I132-H132</f>
        <v>0</v>
      </c>
      <c r="K132" s="48">
        <f>+'DAY16'!K132+'DAY17'!C132</f>
        <v>0</v>
      </c>
      <c r="L132" s="49">
        <f>+'DAY16'!L132+'DAY17'!D132</f>
        <v>0</v>
      </c>
      <c r="M132" s="50">
        <f>+'DAY16'!M132+'DAY17'!E132</f>
        <v>0</v>
      </c>
      <c r="N132" s="47">
        <f>+'DAY16'!N132+'DAY17'!F132</f>
        <v>0</v>
      </c>
      <c r="O132" s="163">
        <f>+'DAY16'!O132+'DAY17'!G132</f>
        <v>0</v>
      </c>
      <c r="P132" s="48">
        <f t="shared" si="55"/>
        <v>0</v>
      </c>
      <c r="Q132" s="49">
        <f t="shared" si="56"/>
        <v>0</v>
      </c>
      <c r="R132" s="50">
        <f t="shared" si="57"/>
        <v>0</v>
      </c>
      <c r="S132" s="47">
        <f t="shared" si="58"/>
        <v>0</v>
      </c>
      <c r="T132" s="163">
        <f t="shared" si="59"/>
        <v>0</v>
      </c>
      <c r="U132" s="54">
        <f t="shared" si="60"/>
        <v>0</v>
      </c>
    </row>
    <row r="133" spans="1:21" ht="16.5" x14ac:dyDescent="0.3">
      <c r="A133" s="327" t="s">
        <v>98</v>
      </c>
      <c r="B133" s="47">
        <f>'DAY16'!H133</f>
        <v>0</v>
      </c>
      <c r="C133" s="48">
        <v>0</v>
      </c>
      <c r="D133" s="49">
        <v>0</v>
      </c>
      <c r="E133" s="50">
        <v>0</v>
      </c>
      <c r="F133" s="47">
        <v>0</v>
      </c>
      <c r="G133" s="163">
        <v>0</v>
      </c>
      <c r="H133" s="49">
        <f>+(Table119[[#This Row],[OPENING ]]+Table119[[#This Row],[RECEIPTS]]+Table119[[#This Row],[RETURNS]])-(Table119[[#This Row],[EXCHANGED]]+Table119[[#This Row],[SALES]]+Table119[[#This Row],[ISSUES]])</f>
        <v>0</v>
      </c>
      <c r="I133" s="48"/>
      <c r="J133" s="51">
        <f>+I133-H133</f>
        <v>0</v>
      </c>
      <c r="K133" s="48">
        <f>+'DAY16'!K133+'DAY17'!C133</f>
        <v>0</v>
      </c>
      <c r="L133" s="49">
        <f>+'DAY16'!L133+'DAY17'!D133</f>
        <v>0</v>
      </c>
      <c r="M133" s="50">
        <f>+'DAY16'!M133+'DAY17'!E133</f>
        <v>0</v>
      </c>
      <c r="N133" s="47">
        <f>+'DAY16'!N133+'DAY17'!F133</f>
        <v>0</v>
      </c>
      <c r="O133" s="163">
        <f>+'DAY16'!O133+'DAY17'!G133</f>
        <v>0</v>
      </c>
      <c r="P133" s="48">
        <f t="shared" si="55"/>
        <v>0</v>
      </c>
      <c r="Q133" s="49">
        <f t="shared" si="56"/>
        <v>0</v>
      </c>
      <c r="R133" s="50">
        <f t="shared" si="57"/>
        <v>0</v>
      </c>
      <c r="S133" s="47">
        <f t="shared" si="58"/>
        <v>0</v>
      </c>
      <c r="T133" s="163">
        <f t="shared" si="59"/>
        <v>0</v>
      </c>
      <c r="U133" s="54">
        <f t="shared" si="60"/>
        <v>0</v>
      </c>
    </row>
    <row r="134" spans="1:21" x14ac:dyDescent="0.25">
      <c r="A134" s="308" t="s">
        <v>127</v>
      </c>
      <c r="B134" s="47">
        <f>'DAY16'!H134</f>
        <v>0</v>
      </c>
      <c r="C134" s="48">
        <v>0</v>
      </c>
      <c r="D134" s="49">
        <v>0</v>
      </c>
      <c r="E134" s="50">
        <v>0</v>
      </c>
      <c r="F134" s="47">
        <v>0</v>
      </c>
      <c r="G134" s="163">
        <v>0</v>
      </c>
      <c r="H134" s="49">
        <f>+(Table119[[#This Row],[OPENING ]]+Table119[[#This Row],[RECEIPTS]]+Table119[[#This Row],[RETURNS]])-(Table119[[#This Row],[EXCHANGED]]+Table119[[#This Row],[SALES]]+Table119[[#This Row],[ISSUES]])</f>
        <v>0</v>
      </c>
      <c r="I134" s="73"/>
      <c r="J134" s="76">
        <f t="shared" si="61"/>
        <v>0</v>
      </c>
      <c r="K134" s="48">
        <f>+'DAY16'!K134+'DAY17'!C134</f>
        <v>0</v>
      </c>
      <c r="L134" s="49">
        <f>+'DAY16'!L134+'DAY17'!D134</f>
        <v>0</v>
      </c>
      <c r="M134" s="50">
        <f>+'DAY16'!M134+'DAY17'!E134</f>
        <v>0</v>
      </c>
      <c r="N134" s="47">
        <f>+'DAY16'!N134+'DAY17'!F134</f>
        <v>0</v>
      </c>
      <c r="O134" s="163">
        <f>+'DAY16'!O134+'DAY17'!G134</f>
        <v>1559.5</v>
      </c>
      <c r="P134" s="48">
        <f t="shared" si="55"/>
        <v>0</v>
      </c>
      <c r="Q134" s="49">
        <f t="shared" si="56"/>
        <v>0</v>
      </c>
      <c r="R134" s="50">
        <f t="shared" si="57"/>
        <v>0</v>
      </c>
      <c r="S134" s="47">
        <f t="shared" si="58"/>
        <v>0</v>
      </c>
      <c r="T134" s="163">
        <f t="shared" si="59"/>
        <v>91.735294117647058</v>
      </c>
      <c r="U134" s="92">
        <f t="shared" si="60"/>
        <v>0</v>
      </c>
    </row>
    <row r="135" spans="1:21" x14ac:dyDescent="0.25">
      <c r="A135" s="308" t="s">
        <v>128</v>
      </c>
      <c r="B135" s="47">
        <f>'DAY16'!H135</f>
        <v>42.2</v>
      </c>
      <c r="C135" s="48">
        <v>0</v>
      </c>
      <c r="D135" s="49">
        <v>0</v>
      </c>
      <c r="E135" s="50">
        <v>0</v>
      </c>
      <c r="F135" s="47">
        <v>0</v>
      </c>
      <c r="G135" s="163">
        <v>0</v>
      </c>
      <c r="H135" s="49">
        <f>+(Table119[[#This Row],[OPENING ]]+Table119[[#This Row],[RECEIPTS]]+Table119[[#This Row],[RETURNS]])-(Table119[[#This Row],[EXCHANGED]]+Table119[[#This Row],[SALES]]+Table119[[#This Row],[ISSUES]])</f>
        <v>42.2</v>
      </c>
      <c r="I135" s="73"/>
      <c r="J135" s="76">
        <f t="shared" ref="J135:J156" si="62">+I135-H135</f>
        <v>-42.2</v>
      </c>
      <c r="K135" s="48">
        <f>+'DAY16'!K135+'DAY17'!C135</f>
        <v>0</v>
      </c>
      <c r="L135" s="49">
        <f>+'DAY16'!L135+'DAY17'!D135</f>
        <v>138</v>
      </c>
      <c r="M135" s="50">
        <f>+'DAY16'!M135+'DAY17'!E135</f>
        <v>0</v>
      </c>
      <c r="N135" s="47">
        <f>+'DAY16'!N135+'DAY17'!F135</f>
        <v>0</v>
      </c>
      <c r="O135" s="163">
        <f>+'DAY16'!O135+'DAY17'!G135</f>
        <v>2410.94</v>
      </c>
      <c r="P135" s="48">
        <f t="shared" ref="P135:P156" si="63">+K135/17</f>
        <v>0</v>
      </c>
      <c r="Q135" s="49">
        <f t="shared" ref="Q135:Q156" si="64">+L135/17</f>
        <v>8.117647058823529</v>
      </c>
      <c r="R135" s="50">
        <f t="shared" ref="R135:R156" si="65">+M135/17</f>
        <v>0</v>
      </c>
      <c r="S135" s="47">
        <f t="shared" ref="S135:S156" si="66">+N135/17</f>
        <v>0</v>
      </c>
      <c r="T135" s="163">
        <f t="shared" ref="T135:T156" si="67">+O135/17</f>
        <v>141.82</v>
      </c>
      <c r="U135" s="92">
        <f t="shared" ref="U135:U156" si="68">IFERROR(+H135/(P135+Q135+R135+S135+T135),0)</f>
        <v>0.28145032837179379</v>
      </c>
    </row>
    <row r="136" spans="1:21" x14ac:dyDescent="0.25">
      <c r="A136" s="308" t="s">
        <v>126</v>
      </c>
      <c r="B136" s="47">
        <f>'DAY16'!H136</f>
        <v>220.5</v>
      </c>
      <c r="C136" s="48">
        <v>0</v>
      </c>
      <c r="D136" s="49">
        <v>0</v>
      </c>
      <c r="E136" s="50">
        <v>0</v>
      </c>
      <c r="F136" s="47">
        <v>0</v>
      </c>
      <c r="G136" s="163">
        <v>0</v>
      </c>
      <c r="H136" s="49">
        <f>+(Table119[[#This Row],[OPENING ]]+Table119[[#This Row],[RECEIPTS]]+Table119[[#This Row],[RETURNS]])-(Table119[[#This Row],[EXCHANGED]]+Table119[[#This Row],[SALES]]+Table119[[#This Row],[ISSUES]])</f>
        <v>220.5</v>
      </c>
      <c r="I136" s="73"/>
      <c r="J136" s="76">
        <f t="shared" si="62"/>
        <v>-220.5</v>
      </c>
      <c r="K136" s="48">
        <f>+'DAY16'!K136+'DAY17'!C136</f>
        <v>0</v>
      </c>
      <c r="L136" s="49">
        <f>+'DAY16'!L136+'DAY17'!D136</f>
        <v>0</v>
      </c>
      <c r="M136" s="50">
        <f>+'DAY16'!M136+'DAY17'!E136</f>
        <v>0</v>
      </c>
      <c r="N136" s="47">
        <f>+'DAY16'!N136+'DAY17'!F136</f>
        <v>0</v>
      </c>
      <c r="O136" s="163">
        <f>+'DAY16'!O136+'DAY17'!G136</f>
        <v>0</v>
      </c>
      <c r="P136" s="48">
        <f t="shared" si="63"/>
        <v>0</v>
      </c>
      <c r="Q136" s="49">
        <f t="shared" si="64"/>
        <v>0</v>
      </c>
      <c r="R136" s="50">
        <f t="shared" si="65"/>
        <v>0</v>
      </c>
      <c r="S136" s="47">
        <f t="shared" si="66"/>
        <v>0</v>
      </c>
      <c r="T136" s="163">
        <f t="shared" si="67"/>
        <v>0</v>
      </c>
      <c r="U136" s="92">
        <f t="shared" si="68"/>
        <v>0</v>
      </c>
    </row>
    <row r="137" spans="1:21" x14ac:dyDescent="0.25">
      <c r="A137" s="308"/>
      <c r="B137" s="47">
        <f>'DAY16'!H137</f>
        <v>63.2</v>
      </c>
      <c r="C137" s="48">
        <v>0</v>
      </c>
      <c r="D137" s="49">
        <v>0</v>
      </c>
      <c r="E137" s="50">
        <v>0</v>
      </c>
      <c r="F137" s="47">
        <v>0</v>
      </c>
      <c r="G137" s="163">
        <v>0</v>
      </c>
      <c r="H137" s="49">
        <f>+(Table119[[#This Row],[OPENING ]]+Table119[[#This Row],[RECEIPTS]]+Table119[[#This Row],[RETURNS]])-(Table119[[#This Row],[EXCHANGED]]+Table119[[#This Row],[SALES]]+Table119[[#This Row],[ISSUES]])</f>
        <v>63.2</v>
      </c>
      <c r="I137" s="73"/>
      <c r="J137" s="76">
        <f t="shared" si="62"/>
        <v>-63.2</v>
      </c>
      <c r="K137" s="48">
        <f>+'DAY16'!K137+'DAY17'!C137</f>
        <v>0</v>
      </c>
      <c r="L137" s="49">
        <f>+'DAY16'!L137+'DAY17'!D137</f>
        <v>0</v>
      </c>
      <c r="M137" s="50">
        <f>+'DAY16'!M137+'DAY17'!E137</f>
        <v>0</v>
      </c>
      <c r="N137" s="47">
        <f>+'DAY16'!N137+'DAY17'!F137</f>
        <v>0</v>
      </c>
      <c r="O137" s="163">
        <f>+'DAY16'!O137+'DAY17'!G137</f>
        <v>0</v>
      </c>
      <c r="P137" s="48">
        <f t="shared" si="63"/>
        <v>0</v>
      </c>
      <c r="Q137" s="49">
        <f t="shared" si="64"/>
        <v>0</v>
      </c>
      <c r="R137" s="50">
        <f t="shared" si="65"/>
        <v>0</v>
      </c>
      <c r="S137" s="47">
        <f t="shared" si="66"/>
        <v>0</v>
      </c>
      <c r="T137" s="163">
        <f t="shared" si="67"/>
        <v>0</v>
      </c>
      <c r="U137" s="92">
        <f t="shared" si="68"/>
        <v>0</v>
      </c>
    </row>
    <row r="138" spans="1:21" x14ac:dyDescent="0.25">
      <c r="A138" s="308"/>
      <c r="B138" s="47">
        <f>'DAY16'!H138</f>
        <v>17.5</v>
      </c>
      <c r="C138" s="48">
        <v>0</v>
      </c>
      <c r="D138" s="49">
        <v>0</v>
      </c>
      <c r="E138" s="50">
        <v>0</v>
      </c>
      <c r="F138" s="47">
        <v>0</v>
      </c>
      <c r="G138" s="163">
        <v>0</v>
      </c>
      <c r="H138" s="49">
        <f>+(Table119[[#This Row],[OPENING ]]+Table119[[#This Row],[RECEIPTS]]+Table119[[#This Row],[RETURNS]])-(Table119[[#This Row],[EXCHANGED]]+Table119[[#This Row],[SALES]]+Table119[[#This Row],[ISSUES]])</f>
        <v>17.5</v>
      </c>
      <c r="I138" s="73"/>
      <c r="J138" s="76">
        <f t="shared" si="62"/>
        <v>-17.5</v>
      </c>
      <c r="K138" s="48">
        <f>+'DAY16'!K138+'DAY17'!C138</f>
        <v>0</v>
      </c>
      <c r="L138" s="49">
        <f>+'DAY16'!L138+'DAY17'!D138</f>
        <v>0</v>
      </c>
      <c r="M138" s="50">
        <f>+'DAY16'!M138+'DAY17'!E138</f>
        <v>0</v>
      </c>
      <c r="N138" s="47">
        <f>+'DAY16'!N138+'DAY17'!F138</f>
        <v>0</v>
      </c>
      <c r="O138" s="163">
        <f>+'DAY16'!O138+'DAY17'!G138</f>
        <v>0</v>
      </c>
      <c r="P138" s="48">
        <f t="shared" si="63"/>
        <v>0</v>
      </c>
      <c r="Q138" s="49">
        <f t="shared" si="64"/>
        <v>0</v>
      </c>
      <c r="R138" s="50">
        <f t="shared" si="65"/>
        <v>0</v>
      </c>
      <c r="S138" s="47">
        <f t="shared" si="66"/>
        <v>0</v>
      </c>
      <c r="T138" s="163">
        <f t="shared" si="67"/>
        <v>0</v>
      </c>
      <c r="U138" s="92">
        <f t="shared" si="68"/>
        <v>0</v>
      </c>
    </row>
    <row r="139" spans="1:21" x14ac:dyDescent="0.25">
      <c r="A139" s="308"/>
      <c r="B139" s="47">
        <f>'DAY16'!H139</f>
        <v>14.7</v>
      </c>
      <c r="C139" s="48">
        <v>0</v>
      </c>
      <c r="D139" s="49">
        <v>0</v>
      </c>
      <c r="E139" s="50">
        <v>0</v>
      </c>
      <c r="F139" s="47">
        <v>0</v>
      </c>
      <c r="G139" s="163">
        <v>0</v>
      </c>
      <c r="H139" s="49">
        <f>+(Table119[[#This Row],[OPENING ]]+Table119[[#This Row],[RECEIPTS]]+Table119[[#This Row],[RETURNS]])-(Table119[[#This Row],[EXCHANGED]]+Table119[[#This Row],[SALES]]+Table119[[#This Row],[ISSUES]])</f>
        <v>14.7</v>
      </c>
      <c r="I139" s="73"/>
      <c r="J139" s="76">
        <f t="shared" si="62"/>
        <v>-14.7</v>
      </c>
      <c r="K139" s="48">
        <f>+'DAY16'!K139+'DAY17'!C139</f>
        <v>0</v>
      </c>
      <c r="L139" s="49">
        <f>+'DAY16'!L139+'DAY17'!D139</f>
        <v>0</v>
      </c>
      <c r="M139" s="50">
        <f>+'DAY16'!M139+'DAY17'!E139</f>
        <v>0</v>
      </c>
      <c r="N139" s="47">
        <f>+'DAY16'!N139+'DAY17'!F139</f>
        <v>0</v>
      </c>
      <c r="O139" s="163">
        <f>+'DAY16'!O139+'DAY17'!G139</f>
        <v>0</v>
      </c>
      <c r="P139" s="48">
        <f t="shared" si="63"/>
        <v>0</v>
      </c>
      <c r="Q139" s="49">
        <f t="shared" si="64"/>
        <v>0</v>
      </c>
      <c r="R139" s="50">
        <f t="shared" si="65"/>
        <v>0</v>
      </c>
      <c r="S139" s="47">
        <f t="shared" si="66"/>
        <v>0</v>
      </c>
      <c r="T139" s="163">
        <f t="shared" si="67"/>
        <v>0</v>
      </c>
      <c r="U139" s="92">
        <f t="shared" si="68"/>
        <v>0</v>
      </c>
    </row>
    <row r="140" spans="1:21" x14ac:dyDescent="0.25">
      <c r="A140" s="308"/>
      <c r="B140" s="47">
        <f>'DAY16'!H140</f>
        <v>0</v>
      </c>
      <c r="C140" s="48">
        <v>0</v>
      </c>
      <c r="D140" s="49">
        <v>0</v>
      </c>
      <c r="E140" s="50">
        <v>0</v>
      </c>
      <c r="F140" s="47">
        <v>0</v>
      </c>
      <c r="G140" s="163">
        <v>0</v>
      </c>
      <c r="H140" s="49">
        <f>+(Table119[[#This Row],[OPENING ]]+Table119[[#This Row],[RECEIPTS]]+Table119[[#This Row],[RETURNS]])-(Table119[[#This Row],[EXCHANGED]]+Table119[[#This Row],[SALES]]+Table119[[#This Row],[ISSUES]])</f>
        <v>0</v>
      </c>
      <c r="I140" s="73"/>
      <c r="J140" s="76">
        <f t="shared" si="62"/>
        <v>0</v>
      </c>
      <c r="K140" s="48">
        <f>+'DAY16'!K140+'DAY17'!C140</f>
        <v>0</v>
      </c>
      <c r="L140" s="49">
        <f>+'DAY16'!L140+'DAY17'!D140</f>
        <v>0</v>
      </c>
      <c r="M140" s="50">
        <f>+'DAY16'!M140+'DAY17'!E140</f>
        <v>0</v>
      </c>
      <c r="N140" s="47">
        <f>+'DAY16'!N140+'DAY17'!F140</f>
        <v>0</v>
      </c>
      <c r="O140" s="163">
        <f>+'DAY16'!O140+'DAY17'!G140</f>
        <v>0</v>
      </c>
      <c r="P140" s="48">
        <f t="shared" si="63"/>
        <v>0</v>
      </c>
      <c r="Q140" s="49">
        <f t="shared" si="64"/>
        <v>0</v>
      </c>
      <c r="R140" s="50">
        <f t="shared" si="65"/>
        <v>0</v>
      </c>
      <c r="S140" s="47">
        <f t="shared" si="66"/>
        <v>0</v>
      </c>
      <c r="T140" s="163">
        <f t="shared" si="67"/>
        <v>0</v>
      </c>
      <c r="U140" s="92">
        <f t="shared" si="68"/>
        <v>0</v>
      </c>
    </row>
    <row r="141" spans="1:21" x14ac:dyDescent="0.25">
      <c r="A141" s="308"/>
      <c r="B141" s="47">
        <f>'DAY16'!H141</f>
        <v>115.5</v>
      </c>
      <c r="C141" s="48">
        <v>0</v>
      </c>
      <c r="D141" s="49">
        <v>0</v>
      </c>
      <c r="E141" s="50">
        <v>0</v>
      </c>
      <c r="F141" s="47">
        <v>0</v>
      </c>
      <c r="G141" s="163">
        <v>0</v>
      </c>
      <c r="H141" s="49">
        <f>+(Table119[[#This Row],[OPENING ]]+Table119[[#This Row],[RECEIPTS]]+Table119[[#This Row],[RETURNS]])-(Table119[[#This Row],[EXCHANGED]]+Table119[[#This Row],[SALES]]+Table119[[#This Row],[ISSUES]])</f>
        <v>115.5</v>
      </c>
      <c r="I141" s="73"/>
      <c r="J141" s="76">
        <f t="shared" si="62"/>
        <v>-115.5</v>
      </c>
      <c r="K141" s="48">
        <f>+'DAY16'!K141+'DAY17'!C141</f>
        <v>0</v>
      </c>
      <c r="L141" s="49">
        <f>+'DAY16'!L141+'DAY17'!D141</f>
        <v>0</v>
      </c>
      <c r="M141" s="50">
        <f>+'DAY16'!M141+'DAY17'!E141</f>
        <v>0</v>
      </c>
      <c r="N141" s="47">
        <f>+'DAY16'!N141+'DAY17'!F141</f>
        <v>0</v>
      </c>
      <c r="O141" s="163">
        <f>+'DAY16'!O141+'DAY17'!G141</f>
        <v>0</v>
      </c>
      <c r="P141" s="48">
        <f t="shared" si="63"/>
        <v>0</v>
      </c>
      <c r="Q141" s="49">
        <f t="shared" si="64"/>
        <v>0</v>
      </c>
      <c r="R141" s="50">
        <f t="shared" si="65"/>
        <v>0</v>
      </c>
      <c r="S141" s="47">
        <f t="shared" si="66"/>
        <v>0</v>
      </c>
      <c r="T141" s="163">
        <f t="shared" si="67"/>
        <v>0</v>
      </c>
      <c r="U141" s="92">
        <f t="shared" si="68"/>
        <v>0</v>
      </c>
    </row>
    <row r="142" spans="1:21" x14ac:dyDescent="0.25">
      <c r="A142" s="308"/>
      <c r="B142" s="47">
        <f>'DAY16'!H142</f>
        <v>81.5</v>
      </c>
      <c r="C142" s="48">
        <v>0</v>
      </c>
      <c r="D142" s="49">
        <v>0</v>
      </c>
      <c r="E142" s="50">
        <v>0</v>
      </c>
      <c r="F142" s="47">
        <v>0</v>
      </c>
      <c r="G142" s="163">
        <v>0</v>
      </c>
      <c r="H142" s="49">
        <f>+(Table119[[#This Row],[OPENING ]]+Table119[[#This Row],[RECEIPTS]]+Table119[[#This Row],[RETURNS]])-(Table119[[#This Row],[EXCHANGED]]+Table119[[#This Row],[SALES]]+Table119[[#This Row],[ISSUES]])</f>
        <v>81.5</v>
      </c>
      <c r="I142" s="73"/>
      <c r="J142" s="76">
        <f t="shared" si="62"/>
        <v>-81.5</v>
      </c>
      <c r="K142" s="48">
        <f>+'DAY16'!K142+'DAY17'!C142</f>
        <v>0</v>
      </c>
      <c r="L142" s="49">
        <f>+'DAY16'!L142+'DAY17'!D142</f>
        <v>15.2</v>
      </c>
      <c r="M142" s="50">
        <f>+'DAY16'!M142+'DAY17'!E142</f>
        <v>0</v>
      </c>
      <c r="N142" s="47">
        <f>+'DAY16'!N142+'DAY17'!F142</f>
        <v>0</v>
      </c>
      <c r="O142" s="163">
        <f>+'DAY16'!O142+'DAY17'!G142</f>
        <v>0</v>
      </c>
      <c r="P142" s="48">
        <f t="shared" si="63"/>
        <v>0</v>
      </c>
      <c r="Q142" s="49">
        <f t="shared" si="64"/>
        <v>0.89411764705882346</v>
      </c>
      <c r="R142" s="50">
        <f t="shared" si="65"/>
        <v>0</v>
      </c>
      <c r="S142" s="47">
        <f t="shared" si="66"/>
        <v>0</v>
      </c>
      <c r="T142" s="163">
        <f t="shared" si="67"/>
        <v>0</v>
      </c>
      <c r="U142" s="92">
        <f t="shared" si="68"/>
        <v>91.151315789473685</v>
      </c>
    </row>
    <row r="143" spans="1:21" x14ac:dyDescent="0.25">
      <c r="A143" s="308" t="s">
        <v>113</v>
      </c>
      <c r="B143" s="47">
        <f>'DAY16'!H143</f>
        <v>15.2</v>
      </c>
      <c r="C143" s="48">
        <v>0</v>
      </c>
      <c r="D143" s="49">
        <v>0</v>
      </c>
      <c r="E143" s="50">
        <v>0</v>
      </c>
      <c r="F143" s="47">
        <v>0</v>
      </c>
      <c r="G143" s="163">
        <v>0</v>
      </c>
      <c r="H143" s="49">
        <f>+(Table119[[#This Row],[OPENING ]]+Table119[[#This Row],[RECEIPTS]]+Table119[[#This Row],[RETURNS]])-(Table119[[#This Row],[EXCHANGED]]+Table119[[#This Row],[SALES]]+Table119[[#This Row],[ISSUES]])</f>
        <v>15.2</v>
      </c>
      <c r="I143" s="73"/>
      <c r="J143" s="76">
        <f t="shared" si="62"/>
        <v>-15.2</v>
      </c>
      <c r="K143" s="48">
        <f>+'DAY16'!K143+'DAY17'!C143</f>
        <v>0</v>
      </c>
      <c r="L143" s="49">
        <f>+'DAY16'!L143+'DAY17'!D143</f>
        <v>0</v>
      </c>
      <c r="M143" s="50">
        <f>+'DAY16'!M143+'DAY17'!E143</f>
        <v>0</v>
      </c>
      <c r="N143" s="47">
        <f>+'DAY16'!N143+'DAY17'!F143</f>
        <v>0</v>
      </c>
      <c r="O143" s="163">
        <f>+'DAY16'!O143+'DAY17'!G143</f>
        <v>0</v>
      </c>
      <c r="P143" s="48">
        <f t="shared" si="63"/>
        <v>0</v>
      </c>
      <c r="Q143" s="49">
        <f t="shared" si="64"/>
        <v>0</v>
      </c>
      <c r="R143" s="50">
        <f t="shared" si="65"/>
        <v>0</v>
      </c>
      <c r="S143" s="47">
        <f t="shared" si="66"/>
        <v>0</v>
      </c>
      <c r="T143" s="163">
        <f t="shared" si="67"/>
        <v>0</v>
      </c>
      <c r="U143" s="92">
        <f t="shared" si="68"/>
        <v>0</v>
      </c>
    </row>
    <row r="144" spans="1:21" x14ac:dyDescent="0.25">
      <c r="A144" s="308"/>
      <c r="B144" s="47">
        <f>'DAY16'!H144</f>
        <v>0</v>
      </c>
      <c r="C144" s="48">
        <v>0</v>
      </c>
      <c r="D144" s="49">
        <v>0</v>
      </c>
      <c r="E144" s="50">
        <v>0</v>
      </c>
      <c r="F144" s="47">
        <v>0</v>
      </c>
      <c r="G144" s="163">
        <v>0</v>
      </c>
      <c r="H144" s="49">
        <f>+(Table119[[#This Row],[OPENING ]]+Table119[[#This Row],[RECEIPTS]]+Table119[[#This Row],[RETURNS]])-(Table119[[#This Row],[EXCHANGED]]+Table119[[#This Row],[SALES]]+Table119[[#This Row],[ISSUES]])</f>
        <v>0</v>
      </c>
      <c r="I144" s="73"/>
      <c r="J144" s="76">
        <f t="shared" si="62"/>
        <v>0</v>
      </c>
      <c r="K144" s="48">
        <f>+'DAY16'!K144+'DAY17'!C144</f>
        <v>0</v>
      </c>
      <c r="L144" s="49">
        <f>+'DAY16'!L144+'DAY17'!D144</f>
        <v>0</v>
      </c>
      <c r="M144" s="50">
        <f>+'DAY16'!M144+'DAY17'!E144</f>
        <v>0</v>
      </c>
      <c r="N144" s="47">
        <f>+'DAY16'!N144+'DAY17'!F144</f>
        <v>0</v>
      </c>
      <c r="O144" s="163">
        <f>+'DAY16'!O144+'DAY17'!G144</f>
        <v>0</v>
      </c>
      <c r="P144" s="48">
        <f t="shared" si="63"/>
        <v>0</v>
      </c>
      <c r="Q144" s="49">
        <f t="shared" si="64"/>
        <v>0</v>
      </c>
      <c r="R144" s="50">
        <f t="shared" si="65"/>
        <v>0</v>
      </c>
      <c r="S144" s="47">
        <f t="shared" si="66"/>
        <v>0</v>
      </c>
      <c r="T144" s="163">
        <f t="shared" si="67"/>
        <v>0</v>
      </c>
      <c r="U144" s="92">
        <f t="shared" si="68"/>
        <v>0</v>
      </c>
    </row>
    <row r="145" spans="1:21" x14ac:dyDescent="0.25">
      <c r="A145" s="308"/>
      <c r="B145" s="47">
        <f>'DAY16'!H145</f>
        <v>0</v>
      </c>
      <c r="C145" s="48">
        <v>0</v>
      </c>
      <c r="D145" s="49">
        <v>0</v>
      </c>
      <c r="E145" s="50">
        <v>0</v>
      </c>
      <c r="F145" s="47">
        <v>0</v>
      </c>
      <c r="G145" s="163">
        <v>0</v>
      </c>
      <c r="H145" s="49">
        <f>+(Table119[[#This Row],[OPENING ]]+Table119[[#This Row],[RECEIPTS]]+Table119[[#This Row],[RETURNS]])-(Table119[[#This Row],[EXCHANGED]]+Table119[[#This Row],[SALES]]+Table119[[#This Row],[ISSUES]])</f>
        <v>0</v>
      </c>
      <c r="I145" s="73"/>
      <c r="J145" s="76">
        <f t="shared" si="62"/>
        <v>0</v>
      </c>
      <c r="K145" s="48">
        <f>+'DAY16'!K145+'DAY17'!C145</f>
        <v>0</v>
      </c>
      <c r="L145" s="49">
        <f>+'DAY16'!L145+'DAY17'!D145</f>
        <v>0</v>
      </c>
      <c r="M145" s="50">
        <f>+'DAY16'!M145+'DAY17'!E145</f>
        <v>0</v>
      </c>
      <c r="N145" s="47">
        <f>+'DAY16'!N145+'DAY17'!F145</f>
        <v>0</v>
      </c>
      <c r="O145" s="163">
        <f>+'DAY16'!O145+'DAY17'!G145</f>
        <v>0</v>
      </c>
      <c r="P145" s="48">
        <f t="shared" si="63"/>
        <v>0</v>
      </c>
      <c r="Q145" s="49">
        <f t="shared" si="64"/>
        <v>0</v>
      </c>
      <c r="R145" s="50">
        <f t="shared" si="65"/>
        <v>0</v>
      </c>
      <c r="S145" s="47">
        <f t="shared" si="66"/>
        <v>0</v>
      </c>
      <c r="T145" s="163">
        <f t="shared" si="67"/>
        <v>0</v>
      </c>
      <c r="U145" s="92">
        <f t="shared" si="68"/>
        <v>0</v>
      </c>
    </row>
    <row r="146" spans="1:21" x14ac:dyDescent="0.25">
      <c r="A146" s="308"/>
      <c r="B146" s="47">
        <f>'DAY16'!H146</f>
        <v>0</v>
      </c>
      <c r="C146" s="48">
        <v>0</v>
      </c>
      <c r="D146" s="49">
        <v>0</v>
      </c>
      <c r="E146" s="50">
        <v>0</v>
      </c>
      <c r="F146" s="47">
        <v>0</v>
      </c>
      <c r="G146" s="163">
        <v>0</v>
      </c>
      <c r="H146" s="49">
        <f>+(Table119[[#This Row],[OPENING ]]+Table119[[#This Row],[RECEIPTS]]+Table119[[#This Row],[RETURNS]])-(Table119[[#This Row],[EXCHANGED]]+Table119[[#This Row],[SALES]]+Table119[[#This Row],[ISSUES]])</f>
        <v>0</v>
      </c>
      <c r="I146" s="73"/>
      <c r="J146" s="76">
        <f t="shared" si="62"/>
        <v>0</v>
      </c>
      <c r="K146" s="48">
        <f>+'DAY16'!K146+'DAY17'!C146</f>
        <v>0</v>
      </c>
      <c r="L146" s="49">
        <f>+'DAY16'!L146+'DAY17'!D146</f>
        <v>0</v>
      </c>
      <c r="M146" s="50">
        <f>+'DAY16'!M146+'DAY17'!E146</f>
        <v>0</v>
      </c>
      <c r="N146" s="47">
        <f>+'DAY16'!N146+'DAY17'!F146</f>
        <v>0</v>
      </c>
      <c r="O146" s="163">
        <f>+'DAY16'!O146+'DAY17'!G146</f>
        <v>0</v>
      </c>
      <c r="P146" s="48">
        <f t="shared" si="63"/>
        <v>0</v>
      </c>
      <c r="Q146" s="49">
        <f t="shared" si="64"/>
        <v>0</v>
      </c>
      <c r="R146" s="50">
        <f t="shared" si="65"/>
        <v>0</v>
      </c>
      <c r="S146" s="47">
        <f t="shared" si="66"/>
        <v>0</v>
      </c>
      <c r="T146" s="163">
        <f t="shared" si="67"/>
        <v>0</v>
      </c>
      <c r="U146" s="92">
        <f t="shared" si="68"/>
        <v>0</v>
      </c>
    </row>
    <row r="147" spans="1:21" x14ac:dyDescent="0.25">
      <c r="A147" s="308"/>
      <c r="B147" s="47">
        <f>'DAY16'!H147</f>
        <v>0</v>
      </c>
      <c r="C147" s="48">
        <v>0</v>
      </c>
      <c r="D147" s="49">
        <v>0</v>
      </c>
      <c r="E147" s="50">
        <v>0</v>
      </c>
      <c r="F147" s="47">
        <v>0</v>
      </c>
      <c r="G147" s="163">
        <v>0</v>
      </c>
      <c r="H147" s="49">
        <f>+(Table119[[#This Row],[OPENING ]]+Table119[[#This Row],[RECEIPTS]]+Table119[[#This Row],[RETURNS]])-(Table119[[#This Row],[EXCHANGED]]+Table119[[#This Row],[SALES]]+Table119[[#This Row],[ISSUES]])</f>
        <v>0</v>
      </c>
      <c r="I147" s="73"/>
      <c r="J147" s="76">
        <f t="shared" si="62"/>
        <v>0</v>
      </c>
      <c r="K147" s="48">
        <f>+'DAY16'!K147+'DAY17'!C147</f>
        <v>0</v>
      </c>
      <c r="L147" s="49">
        <f>+'DAY16'!L147+'DAY17'!D147</f>
        <v>0</v>
      </c>
      <c r="M147" s="50">
        <f>+'DAY16'!M147+'DAY17'!E147</f>
        <v>0</v>
      </c>
      <c r="N147" s="47">
        <f>+'DAY16'!N147+'DAY17'!F147</f>
        <v>0</v>
      </c>
      <c r="O147" s="163">
        <f>+'DAY16'!O147+'DAY17'!G147</f>
        <v>0</v>
      </c>
      <c r="P147" s="48">
        <f t="shared" si="63"/>
        <v>0</v>
      </c>
      <c r="Q147" s="49">
        <f t="shared" si="64"/>
        <v>0</v>
      </c>
      <c r="R147" s="50">
        <f t="shared" si="65"/>
        <v>0</v>
      </c>
      <c r="S147" s="47">
        <f t="shared" si="66"/>
        <v>0</v>
      </c>
      <c r="T147" s="163">
        <f t="shared" si="67"/>
        <v>0</v>
      </c>
      <c r="U147" s="92">
        <f t="shared" si="68"/>
        <v>0</v>
      </c>
    </row>
    <row r="148" spans="1:21" x14ac:dyDescent="0.25">
      <c r="A148" s="308"/>
      <c r="B148" s="47">
        <f>'DAY16'!H148</f>
        <v>49</v>
      </c>
      <c r="C148" s="48">
        <v>0</v>
      </c>
      <c r="D148" s="49">
        <v>0</v>
      </c>
      <c r="E148" s="50">
        <v>0</v>
      </c>
      <c r="F148" s="47">
        <v>0</v>
      </c>
      <c r="G148" s="163">
        <v>0</v>
      </c>
      <c r="H148" s="49">
        <f>+(Table119[[#This Row],[OPENING ]]+Table119[[#This Row],[RECEIPTS]]+Table119[[#This Row],[RETURNS]])-(Table119[[#This Row],[EXCHANGED]]+Table119[[#This Row],[SALES]]+Table119[[#This Row],[ISSUES]])</f>
        <v>49</v>
      </c>
      <c r="I148" s="73"/>
      <c r="J148" s="76">
        <f t="shared" si="62"/>
        <v>-49</v>
      </c>
      <c r="K148" s="48">
        <f>+'DAY16'!K148+'DAY17'!C148</f>
        <v>0</v>
      </c>
      <c r="L148" s="49">
        <f>+'DAY16'!L148+'DAY17'!D148</f>
        <v>0</v>
      </c>
      <c r="M148" s="50">
        <f>+'DAY16'!M148+'DAY17'!E148</f>
        <v>0</v>
      </c>
      <c r="N148" s="47">
        <f>+'DAY16'!N148+'DAY17'!F148</f>
        <v>0</v>
      </c>
      <c r="O148" s="163">
        <f>+'DAY16'!O148+'DAY17'!G148</f>
        <v>0</v>
      </c>
      <c r="P148" s="48">
        <f t="shared" si="63"/>
        <v>0</v>
      </c>
      <c r="Q148" s="49">
        <f t="shared" si="64"/>
        <v>0</v>
      </c>
      <c r="R148" s="50">
        <f t="shared" si="65"/>
        <v>0</v>
      </c>
      <c r="S148" s="47">
        <f t="shared" si="66"/>
        <v>0</v>
      </c>
      <c r="T148" s="163">
        <f t="shared" si="67"/>
        <v>0</v>
      </c>
      <c r="U148" s="92">
        <f t="shared" si="68"/>
        <v>0</v>
      </c>
    </row>
    <row r="149" spans="1:21" x14ac:dyDescent="0.25">
      <c r="A149" s="308"/>
      <c r="B149" s="47">
        <f>'DAY16'!H149</f>
        <v>132</v>
      </c>
      <c r="C149" s="48">
        <v>0</v>
      </c>
      <c r="D149" s="49">
        <v>0</v>
      </c>
      <c r="E149" s="50">
        <v>0</v>
      </c>
      <c r="F149" s="47">
        <v>0</v>
      </c>
      <c r="G149" s="163">
        <v>0</v>
      </c>
      <c r="H149" s="49">
        <f>+(Table119[[#This Row],[OPENING ]]+Table119[[#This Row],[RECEIPTS]]+Table119[[#This Row],[RETURNS]])-(Table119[[#This Row],[EXCHANGED]]+Table119[[#This Row],[SALES]]+Table119[[#This Row],[ISSUES]])</f>
        <v>132</v>
      </c>
      <c r="I149" s="73"/>
      <c r="J149" s="76">
        <f t="shared" si="62"/>
        <v>-132</v>
      </c>
      <c r="K149" s="48">
        <f>+'DAY16'!K149+'DAY17'!C149</f>
        <v>0</v>
      </c>
      <c r="L149" s="49">
        <f>+'DAY16'!L149+'DAY17'!D149</f>
        <v>0</v>
      </c>
      <c r="M149" s="50">
        <f>+'DAY16'!M149+'DAY17'!E149</f>
        <v>0</v>
      </c>
      <c r="N149" s="47">
        <f>+'DAY16'!N149+'DAY17'!F149</f>
        <v>0</v>
      </c>
      <c r="O149" s="163">
        <f>+'DAY16'!O149+'DAY17'!G149</f>
        <v>0</v>
      </c>
      <c r="P149" s="48">
        <f t="shared" si="63"/>
        <v>0</v>
      </c>
      <c r="Q149" s="49">
        <f t="shared" si="64"/>
        <v>0</v>
      </c>
      <c r="R149" s="50">
        <f t="shared" si="65"/>
        <v>0</v>
      </c>
      <c r="S149" s="47">
        <f t="shared" si="66"/>
        <v>0</v>
      </c>
      <c r="T149" s="163">
        <f t="shared" si="67"/>
        <v>0</v>
      </c>
      <c r="U149" s="92">
        <f t="shared" si="68"/>
        <v>0</v>
      </c>
    </row>
    <row r="150" spans="1:21" x14ac:dyDescent="0.25">
      <c r="A150" s="308"/>
      <c r="B150" s="47">
        <f>'DAY16'!H150</f>
        <v>0</v>
      </c>
      <c r="C150" s="48">
        <v>0</v>
      </c>
      <c r="D150" s="49">
        <v>0</v>
      </c>
      <c r="E150" s="50">
        <v>0</v>
      </c>
      <c r="F150" s="47">
        <v>0</v>
      </c>
      <c r="G150" s="163">
        <v>0</v>
      </c>
      <c r="H150" s="49">
        <f>+(Table119[[#This Row],[OPENING ]]+Table119[[#This Row],[RECEIPTS]]+Table119[[#This Row],[RETURNS]])-(Table119[[#This Row],[EXCHANGED]]+Table119[[#This Row],[SALES]]+Table119[[#This Row],[ISSUES]])</f>
        <v>0</v>
      </c>
      <c r="I150" s="73"/>
      <c r="J150" s="76">
        <f t="shared" si="62"/>
        <v>0</v>
      </c>
      <c r="K150" s="48">
        <f>+'DAY16'!K150+'DAY17'!C150</f>
        <v>0</v>
      </c>
      <c r="L150" s="49">
        <f>+'DAY16'!L150+'DAY17'!D150</f>
        <v>0</v>
      </c>
      <c r="M150" s="50">
        <f>+'DAY16'!M150+'DAY17'!E150</f>
        <v>0</v>
      </c>
      <c r="N150" s="47">
        <f>+'DAY16'!N150+'DAY17'!F150</f>
        <v>0</v>
      </c>
      <c r="O150" s="163">
        <f>+'DAY16'!O150+'DAY17'!G150</f>
        <v>0</v>
      </c>
      <c r="P150" s="48">
        <f t="shared" si="63"/>
        <v>0</v>
      </c>
      <c r="Q150" s="49">
        <f t="shared" si="64"/>
        <v>0</v>
      </c>
      <c r="R150" s="50">
        <f t="shared" si="65"/>
        <v>0</v>
      </c>
      <c r="S150" s="47">
        <f t="shared" si="66"/>
        <v>0</v>
      </c>
      <c r="T150" s="163">
        <f t="shared" si="67"/>
        <v>0</v>
      </c>
      <c r="U150" s="92">
        <f t="shared" si="68"/>
        <v>0</v>
      </c>
    </row>
    <row r="151" spans="1:21" x14ac:dyDescent="0.25">
      <c r="A151" s="308"/>
      <c r="B151" s="47">
        <f>'DAY16'!H151</f>
        <v>46</v>
      </c>
      <c r="C151" s="48">
        <v>0</v>
      </c>
      <c r="D151" s="49">
        <v>0</v>
      </c>
      <c r="E151" s="50">
        <v>0</v>
      </c>
      <c r="F151" s="47">
        <v>0</v>
      </c>
      <c r="G151" s="163">
        <v>0</v>
      </c>
      <c r="H151" s="49">
        <f>+(Table119[[#This Row],[OPENING ]]+Table119[[#This Row],[RECEIPTS]]+Table119[[#This Row],[RETURNS]])-(Table119[[#This Row],[EXCHANGED]]+Table119[[#This Row],[SALES]]+Table119[[#This Row],[ISSUES]])</f>
        <v>46</v>
      </c>
      <c r="I151" s="73"/>
      <c r="J151" s="76">
        <f t="shared" si="62"/>
        <v>-46</v>
      </c>
      <c r="K151" s="48">
        <f>+'DAY16'!K151+'DAY17'!C151</f>
        <v>0</v>
      </c>
      <c r="L151" s="49">
        <f>+'DAY16'!L151+'DAY17'!D151</f>
        <v>0</v>
      </c>
      <c r="M151" s="50">
        <f>+'DAY16'!M151+'DAY17'!E151</f>
        <v>0</v>
      </c>
      <c r="N151" s="47">
        <f>+'DAY16'!N151+'DAY17'!F151</f>
        <v>0</v>
      </c>
      <c r="O151" s="163">
        <f>+'DAY16'!O151+'DAY17'!G151</f>
        <v>0</v>
      </c>
      <c r="P151" s="48">
        <f t="shared" si="63"/>
        <v>0</v>
      </c>
      <c r="Q151" s="49">
        <f t="shared" si="64"/>
        <v>0</v>
      </c>
      <c r="R151" s="50">
        <f t="shared" si="65"/>
        <v>0</v>
      </c>
      <c r="S151" s="47">
        <f t="shared" si="66"/>
        <v>0</v>
      </c>
      <c r="T151" s="163">
        <f t="shared" si="67"/>
        <v>0</v>
      </c>
      <c r="U151" s="92">
        <f t="shared" si="68"/>
        <v>0</v>
      </c>
    </row>
    <row r="152" spans="1:21" x14ac:dyDescent="0.25">
      <c r="A152" s="308"/>
      <c r="B152" s="47">
        <f>'DAY16'!H152</f>
        <v>0</v>
      </c>
      <c r="C152" s="48">
        <v>0</v>
      </c>
      <c r="D152" s="49">
        <v>0</v>
      </c>
      <c r="E152" s="50">
        <v>0</v>
      </c>
      <c r="F152" s="47">
        <v>0</v>
      </c>
      <c r="G152" s="163">
        <v>0</v>
      </c>
      <c r="H152" s="49">
        <f>+(Table119[[#This Row],[OPENING ]]+Table119[[#This Row],[RECEIPTS]]+Table119[[#This Row],[RETURNS]])-(Table119[[#This Row],[EXCHANGED]]+Table119[[#This Row],[SALES]]+Table119[[#This Row],[ISSUES]])</f>
        <v>0</v>
      </c>
      <c r="I152" s="73"/>
      <c r="J152" s="76">
        <f t="shared" si="62"/>
        <v>0</v>
      </c>
      <c r="K152" s="48">
        <f>+'DAY16'!K152+'DAY17'!C152</f>
        <v>0</v>
      </c>
      <c r="L152" s="49">
        <f>+'DAY16'!L152+'DAY17'!D152</f>
        <v>0</v>
      </c>
      <c r="M152" s="50">
        <f>+'DAY16'!M152+'DAY17'!E152</f>
        <v>0</v>
      </c>
      <c r="N152" s="47">
        <f>+'DAY16'!N152+'DAY17'!F152</f>
        <v>0</v>
      </c>
      <c r="O152" s="163">
        <f>+'DAY16'!O152+'DAY17'!G152</f>
        <v>0</v>
      </c>
      <c r="P152" s="48">
        <f t="shared" si="63"/>
        <v>0</v>
      </c>
      <c r="Q152" s="49">
        <f t="shared" si="64"/>
        <v>0</v>
      </c>
      <c r="R152" s="50">
        <f t="shared" si="65"/>
        <v>0</v>
      </c>
      <c r="S152" s="47">
        <f t="shared" si="66"/>
        <v>0</v>
      </c>
      <c r="T152" s="163">
        <f t="shared" si="67"/>
        <v>0</v>
      </c>
      <c r="U152" s="92">
        <f t="shared" si="68"/>
        <v>0</v>
      </c>
    </row>
    <row r="153" spans="1:21" x14ac:dyDescent="0.25">
      <c r="A153" s="308"/>
      <c r="B153" s="47">
        <f>'DAY16'!H153</f>
        <v>0</v>
      </c>
      <c r="C153" s="48">
        <v>0</v>
      </c>
      <c r="D153" s="49">
        <v>0</v>
      </c>
      <c r="E153" s="50">
        <v>0</v>
      </c>
      <c r="F153" s="47">
        <v>0</v>
      </c>
      <c r="G153" s="163">
        <v>0</v>
      </c>
      <c r="H153" s="49">
        <f>+(Table119[[#This Row],[OPENING ]]+Table119[[#This Row],[RECEIPTS]]+Table119[[#This Row],[RETURNS]])-(Table119[[#This Row],[EXCHANGED]]+Table119[[#This Row],[SALES]]+Table119[[#This Row],[ISSUES]])</f>
        <v>0</v>
      </c>
      <c r="I153" s="73"/>
      <c r="J153" s="76">
        <f t="shared" si="62"/>
        <v>0</v>
      </c>
      <c r="K153" s="48">
        <f>+'DAY16'!K153+'DAY17'!C153</f>
        <v>0</v>
      </c>
      <c r="L153" s="49">
        <f>+'DAY16'!L153+'DAY17'!D153</f>
        <v>0</v>
      </c>
      <c r="M153" s="50">
        <f>+'DAY16'!M153+'DAY17'!E153</f>
        <v>0</v>
      </c>
      <c r="N153" s="47">
        <f>+'DAY16'!N153+'DAY17'!F153</f>
        <v>0</v>
      </c>
      <c r="O153" s="163">
        <f>+'DAY16'!O153+'DAY17'!G153</f>
        <v>0</v>
      </c>
      <c r="P153" s="48">
        <f t="shared" si="63"/>
        <v>0</v>
      </c>
      <c r="Q153" s="49">
        <f t="shared" si="64"/>
        <v>0</v>
      </c>
      <c r="R153" s="50">
        <f t="shared" si="65"/>
        <v>0</v>
      </c>
      <c r="S153" s="47">
        <f t="shared" si="66"/>
        <v>0</v>
      </c>
      <c r="T153" s="163">
        <f t="shared" si="67"/>
        <v>0</v>
      </c>
      <c r="U153" s="92">
        <f t="shared" si="68"/>
        <v>0</v>
      </c>
    </row>
    <row r="154" spans="1:21" x14ac:dyDescent="0.25">
      <c r="A154" s="308"/>
      <c r="B154" s="47">
        <f>'DAY16'!H154</f>
        <v>0</v>
      </c>
      <c r="C154" s="48">
        <v>0</v>
      </c>
      <c r="D154" s="49">
        <v>0</v>
      </c>
      <c r="E154" s="50">
        <v>0</v>
      </c>
      <c r="F154" s="47">
        <v>0</v>
      </c>
      <c r="G154" s="163">
        <v>0</v>
      </c>
      <c r="H154" s="49">
        <f>+(Table119[[#This Row],[OPENING ]]+Table119[[#This Row],[RECEIPTS]]+Table119[[#This Row],[RETURNS]])-(Table119[[#This Row],[EXCHANGED]]+Table119[[#This Row],[SALES]]+Table119[[#This Row],[ISSUES]])</f>
        <v>0</v>
      </c>
      <c r="I154" s="73"/>
      <c r="J154" s="76">
        <f t="shared" si="62"/>
        <v>0</v>
      </c>
      <c r="K154" s="48">
        <f>+'DAY16'!K154+'DAY17'!C154</f>
        <v>0</v>
      </c>
      <c r="L154" s="49">
        <f>+'DAY16'!L154+'DAY17'!D154</f>
        <v>0</v>
      </c>
      <c r="M154" s="50">
        <f>+'DAY16'!M154+'DAY17'!E154</f>
        <v>0</v>
      </c>
      <c r="N154" s="47">
        <f>+'DAY16'!N154+'DAY17'!F154</f>
        <v>0</v>
      </c>
      <c r="O154" s="163">
        <f>+'DAY16'!O154+'DAY17'!G154</f>
        <v>0</v>
      </c>
      <c r="P154" s="48">
        <f t="shared" si="63"/>
        <v>0</v>
      </c>
      <c r="Q154" s="49">
        <f t="shared" si="64"/>
        <v>0</v>
      </c>
      <c r="R154" s="50">
        <f t="shared" si="65"/>
        <v>0</v>
      </c>
      <c r="S154" s="47">
        <f t="shared" si="66"/>
        <v>0</v>
      </c>
      <c r="T154" s="163">
        <f t="shared" si="67"/>
        <v>0</v>
      </c>
      <c r="U154" s="92">
        <f t="shared" si="68"/>
        <v>0</v>
      </c>
    </row>
    <row r="155" spans="1:21" x14ac:dyDescent="0.25">
      <c r="A155" s="334"/>
      <c r="B155" s="47">
        <f>'DAY16'!H155</f>
        <v>0</v>
      </c>
      <c r="C155" s="48">
        <v>0</v>
      </c>
      <c r="D155" s="49">
        <v>0</v>
      </c>
      <c r="E155" s="50">
        <v>0</v>
      </c>
      <c r="F155" s="47">
        <v>0</v>
      </c>
      <c r="G155" s="163">
        <v>0</v>
      </c>
      <c r="H155" s="49">
        <f>+(Table119[[#This Row],[OPENING ]]+Table119[[#This Row],[RECEIPTS]]+Table119[[#This Row],[RETURNS]])-(Table119[[#This Row],[EXCHANGED]]+Table119[[#This Row],[SALES]]+Table119[[#This Row],[ISSUES]])</f>
        <v>0</v>
      </c>
      <c r="I155" s="73"/>
      <c r="J155" s="76">
        <f t="shared" si="62"/>
        <v>0</v>
      </c>
      <c r="K155" s="48">
        <f>+'DAY16'!K155+'DAY17'!C155</f>
        <v>0</v>
      </c>
      <c r="L155" s="49">
        <f>+'DAY16'!L155+'DAY17'!D155</f>
        <v>0</v>
      </c>
      <c r="M155" s="50">
        <f>+'DAY16'!M155+'DAY17'!E155</f>
        <v>0</v>
      </c>
      <c r="N155" s="47">
        <f>+'DAY16'!N155+'DAY17'!F155</f>
        <v>0</v>
      </c>
      <c r="O155" s="163">
        <f>+'DAY16'!O155+'DAY17'!G155</f>
        <v>0</v>
      </c>
      <c r="P155" s="48">
        <f t="shared" si="63"/>
        <v>0</v>
      </c>
      <c r="Q155" s="49">
        <f t="shared" si="64"/>
        <v>0</v>
      </c>
      <c r="R155" s="50">
        <f t="shared" si="65"/>
        <v>0</v>
      </c>
      <c r="S155" s="47">
        <f t="shared" si="66"/>
        <v>0</v>
      </c>
      <c r="T155" s="163">
        <f t="shared" si="67"/>
        <v>0</v>
      </c>
      <c r="U155" s="92">
        <f t="shared" si="68"/>
        <v>0</v>
      </c>
    </row>
    <row r="156" spans="1:21" ht="15.75" thickBot="1" x14ac:dyDescent="0.3">
      <c r="A156" s="334"/>
      <c r="B156" s="47">
        <f>'DAY16'!H156</f>
        <v>0</v>
      </c>
      <c r="C156" s="48">
        <v>0</v>
      </c>
      <c r="D156" s="49">
        <v>0</v>
      </c>
      <c r="E156" s="50">
        <v>0</v>
      </c>
      <c r="F156" s="47">
        <v>0</v>
      </c>
      <c r="G156" s="163">
        <v>0</v>
      </c>
      <c r="H156" s="49">
        <f>+(Table119[[#This Row],[OPENING ]]+Table119[[#This Row],[RECEIPTS]]+Table119[[#This Row],[RETURNS]])-(Table119[[#This Row],[EXCHANGED]]+Table119[[#This Row],[SALES]]+Table119[[#This Row],[ISSUES]])</f>
        <v>0</v>
      </c>
      <c r="I156" s="73"/>
      <c r="J156" s="76">
        <f t="shared" si="62"/>
        <v>0</v>
      </c>
      <c r="K156" s="48">
        <f>+'DAY16'!K156+'DAY17'!C156</f>
        <v>0</v>
      </c>
      <c r="L156" s="49">
        <f>+'DAY16'!L156+'DAY17'!D156</f>
        <v>172.7</v>
      </c>
      <c r="M156" s="50">
        <f>+'DAY16'!M156+'DAY17'!E156</f>
        <v>0</v>
      </c>
      <c r="N156" s="47">
        <f>+'DAY16'!N156+'DAY17'!F156</f>
        <v>0</v>
      </c>
      <c r="O156" s="163">
        <f>+'DAY16'!O156+'DAY17'!G156</f>
        <v>3970.44</v>
      </c>
      <c r="P156" s="48">
        <f t="shared" si="63"/>
        <v>0</v>
      </c>
      <c r="Q156" s="49">
        <f t="shared" si="64"/>
        <v>10.158823529411764</v>
      </c>
      <c r="R156" s="50">
        <f t="shared" si="65"/>
        <v>0</v>
      </c>
      <c r="S156" s="47">
        <f t="shared" si="66"/>
        <v>0</v>
      </c>
      <c r="T156" s="163">
        <f t="shared" si="67"/>
        <v>233.55529411764707</v>
      </c>
      <c r="U156" s="92">
        <f t="shared" si="68"/>
        <v>0</v>
      </c>
    </row>
    <row r="157" spans="1:21" ht="17.25" thickBot="1" x14ac:dyDescent="0.35">
      <c r="A157" s="349" t="s">
        <v>58</v>
      </c>
      <c r="B157" s="155">
        <f>SUM(B118:B156)</f>
        <v>990.90000000000009</v>
      </c>
      <c r="C157" s="156">
        <f t="shared" ref="C157:U157" si="69">SUM(C118:C156)</f>
        <v>0</v>
      </c>
      <c r="D157" s="157">
        <f t="shared" si="69"/>
        <v>0</v>
      </c>
      <c r="E157" s="158">
        <f t="shared" si="69"/>
        <v>0</v>
      </c>
      <c r="F157" s="155">
        <f t="shared" si="69"/>
        <v>0</v>
      </c>
      <c r="G157" s="167">
        <f t="shared" si="69"/>
        <v>0</v>
      </c>
      <c r="H157" s="157">
        <f t="shared" si="69"/>
        <v>990.90000000000009</v>
      </c>
      <c r="I157" s="156"/>
      <c r="J157" s="172">
        <f t="shared" si="69"/>
        <v>-990.90000000000009</v>
      </c>
      <c r="K157" s="156">
        <f t="shared" si="69"/>
        <v>0</v>
      </c>
      <c r="L157" s="157">
        <f t="shared" si="69"/>
        <v>345.4</v>
      </c>
      <c r="M157" s="158">
        <f t="shared" si="69"/>
        <v>0</v>
      </c>
      <c r="N157" s="155">
        <f t="shared" si="69"/>
        <v>0</v>
      </c>
      <c r="O157" s="167">
        <f t="shared" si="69"/>
        <v>7940.88</v>
      </c>
      <c r="P157" s="156">
        <f t="shared" si="69"/>
        <v>0</v>
      </c>
      <c r="Q157" s="157">
        <f t="shared" si="69"/>
        <v>20.317647058823528</v>
      </c>
      <c r="R157" s="158">
        <f t="shared" si="69"/>
        <v>0</v>
      </c>
      <c r="S157" s="155">
        <f t="shared" si="69"/>
        <v>0</v>
      </c>
      <c r="T157" s="167">
        <f t="shared" si="69"/>
        <v>467.11058823529413</v>
      </c>
      <c r="U157" s="158">
        <f t="shared" si="69"/>
        <v>91.432766117845475</v>
      </c>
    </row>
    <row r="158" spans="1:21" ht="17.25" thickBot="1" x14ac:dyDescent="0.35">
      <c r="A158" s="85" t="s">
        <v>57</v>
      </c>
      <c r="B158" s="86">
        <f>B38+B73+B115+B157</f>
        <v>17011.22</v>
      </c>
      <c r="C158" s="87">
        <f t="shared" ref="C158:U158" si="70">C38+C73+C115+C157</f>
        <v>0</v>
      </c>
      <c r="D158" s="88">
        <f t="shared" si="70"/>
        <v>0</v>
      </c>
      <c r="E158" s="89">
        <f t="shared" si="70"/>
        <v>0</v>
      </c>
      <c r="F158" s="86">
        <f t="shared" si="70"/>
        <v>0</v>
      </c>
      <c r="G158" s="164">
        <f t="shared" si="70"/>
        <v>0</v>
      </c>
      <c r="H158" s="88">
        <f t="shared" si="70"/>
        <v>17011.22</v>
      </c>
      <c r="I158" s="87">
        <f t="shared" si="70"/>
        <v>0</v>
      </c>
      <c r="J158" s="90">
        <f t="shared" si="70"/>
        <v>-17011.22</v>
      </c>
      <c r="K158" s="87">
        <f t="shared" si="70"/>
        <v>10331.699999999999</v>
      </c>
      <c r="L158" s="88">
        <f t="shared" si="70"/>
        <v>838.7</v>
      </c>
      <c r="M158" s="89">
        <f t="shared" si="70"/>
        <v>0</v>
      </c>
      <c r="N158" s="86">
        <f t="shared" si="70"/>
        <v>0</v>
      </c>
      <c r="O158" s="164">
        <f t="shared" si="70"/>
        <v>12411.560000000001</v>
      </c>
      <c r="P158" s="87">
        <f t="shared" si="70"/>
        <v>607.74705882352941</v>
      </c>
      <c r="Q158" s="88">
        <f t="shared" si="70"/>
        <v>49.335294117647059</v>
      </c>
      <c r="R158" s="89">
        <f t="shared" si="70"/>
        <v>0</v>
      </c>
      <c r="S158" s="86">
        <f t="shared" si="70"/>
        <v>0</v>
      </c>
      <c r="T158" s="164">
        <f t="shared" si="70"/>
        <v>730.09176470588238</v>
      </c>
      <c r="U158" s="89">
        <f t="shared" si="70"/>
        <v>632.41767653041234</v>
      </c>
    </row>
  </sheetData>
  <conditionalFormatting sqref="I1:I37 I116:I156 I74:I114 I39:I72">
    <cfRule type="dataBar" priority="3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{0A203A51-5E7C-4BC0-BF03-684A043AC598}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203A51-5E7C-4BC0-BF03-684A043AC59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I1:I37 I116:I156 I74:I114 I39:I72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CEFA-80F6-457B-9D22-D9E09A7AC81C}">
  <sheetPr>
    <tabColor rgb="FFFFC000"/>
  </sheetPr>
  <dimension ref="A1:U158"/>
  <sheetViews>
    <sheetView topLeftCell="A150" zoomScaleNormal="100" workbookViewId="0">
      <selection activeCell="D171" sqref="D171"/>
    </sheetView>
  </sheetViews>
  <sheetFormatPr defaultRowHeight="15" x14ac:dyDescent="0.25"/>
  <cols>
    <col min="1" max="1" width="49.140625" customWidth="1"/>
    <col min="2" max="2" width="14.5703125" customWidth="1"/>
    <col min="3" max="3" width="9" style="6" bestFit="1" customWidth="1"/>
    <col min="4" max="4" width="9.140625" style="2"/>
    <col min="5" max="5" width="10.7109375" style="3" customWidth="1"/>
    <col min="6" max="6" width="11.140625" customWidth="1"/>
    <col min="7" max="7" width="10" style="168" customWidth="1"/>
    <col min="8" max="8" width="13" style="2" customWidth="1"/>
    <col min="9" max="9" width="16" style="6" customWidth="1"/>
    <col min="10" max="10" width="10.42578125" style="3" customWidth="1"/>
    <col min="11" max="11" width="10.5703125" style="6" customWidth="1"/>
    <col min="12" max="12" width="9.140625" style="2"/>
    <col min="15" max="15" width="9.140625" style="168"/>
    <col min="16" max="16" width="9.140625" style="6"/>
    <col min="17" max="17" width="9.140625" style="2"/>
    <col min="20" max="20" width="9.140625" style="168"/>
  </cols>
  <sheetData>
    <row r="1" spans="1:21" ht="15.75" thickBot="1" x14ac:dyDescent="0.3">
      <c r="A1" s="12" t="s">
        <v>74</v>
      </c>
      <c r="B1" s="13"/>
      <c r="C1" s="14"/>
      <c r="D1" s="15"/>
      <c r="E1" s="16"/>
      <c r="F1" s="17"/>
      <c r="G1" s="230"/>
      <c r="H1" s="220"/>
      <c r="I1" s="12"/>
      <c r="J1" s="20"/>
      <c r="K1" s="12"/>
      <c r="L1" s="21"/>
      <c r="M1" s="22"/>
      <c r="N1" s="23"/>
      <c r="O1" s="159"/>
      <c r="P1" s="12"/>
      <c r="Q1" s="21"/>
      <c r="R1" s="22"/>
      <c r="S1" s="23"/>
      <c r="T1" s="159"/>
      <c r="U1" s="22"/>
    </row>
    <row r="2" spans="1:21" ht="15.75" thickBot="1" x14ac:dyDescent="0.3">
      <c r="A2" s="25" t="s">
        <v>14</v>
      </c>
      <c r="B2" s="147" t="s">
        <v>12</v>
      </c>
      <c r="C2" s="27" t="s">
        <v>5</v>
      </c>
      <c r="D2" s="148" t="s">
        <v>15</v>
      </c>
      <c r="E2" s="29" t="s">
        <v>17</v>
      </c>
      <c r="F2" s="30" t="s">
        <v>16</v>
      </c>
      <c r="G2" s="161" t="s">
        <v>6</v>
      </c>
      <c r="H2" s="149" t="s">
        <v>0</v>
      </c>
      <c r="I2" s="32" t="s">
        <v>1</v>
      </c>
      <c r="J2" s="33" t="s">
        <v>13</v>
      </c>
      <c r="K2" s="32" t="s">
        <v>19</v>
      </c>
      <c r="L2" s="149" t="s">
        <v>24</v>
      </c>
      <c r="M2" s="34" t="s">
        <v>25</v>
      </c>
      <c r="N2" s="147" t="s">
        <v>27</v>
      </c>
      <c r="O2" s="160" t="s">
        <v>2</v>
      </c>
      <c r="P2" s="32" t="s">
        <v>20</v>
      </c>
      <c r="Q2" s="149" t="s">
        <v>21</v>
      </c>
      <c r="R2" s="34" t="s">
        <v>22</v>
      </c>
      <c r="S2" s="147" t="s">
        <v>23</v>
      </c>
      <c r="T2" s="160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161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161" t="s">
        <v>9</v>
      </c>
      <c r="P3" s="27" t="s">
        <v>10</v>
      </c>
      <c r="Q3" s="28" t="s">
        <v>10</v>
      </c>
      <c r="R3" s="29" t="s">
        <v>10</v>
      </c>
      <c r="S3" s="30"/>
      <c r="T3" s="161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162"/>
      <c r="H4" s="43"/>
      <c r="I4" s="42"/>
      <c r="J4" s="45"/>
      <c r="K4" s="42"/>
      <c r="L4" s="43"/>
      <c r="M4" s="44"/>
      <c r="N4" s="41"/>
      <c r="O4" s="162"/>
      <c r="P4" s="42"/>
      <c r="Q4" s="43"/>
      <c r="R4" s="44"/>
      <c r="S4" s="41"/>
      <c r="T4" s="162"/>
      <c r="U4" s="46"/>
    </row>
    <row r="5" spans="1:21" x14ac:dyDescent="0.25">
      <c r="A5" s="189"/>
      <c r="B5" s="47">
        <f>'DAY17'!H5</f>
        <v>0</v>
      </c>
      <c r="C5" s="48">
        <v>0</v>
      </c>
      <c r="D5" s="49">
        <v>0</v>
      </c>
      <c r="E5" s="50">
        <v>0</v>
      </c>
      <c r="F5" s="47">
        <v>0</v>
      </c>
      <c r="G5" s="163">
        <v>0</v>
      </c>
      <c r="H5" s="49">
        <f>+(Table120[[#This Row],[OPENING ]]+Table120[[#This Row],[RECEIPTS]]+Table120[[#This Row],[RETURNS]])-(Table120[[#This Row],[EXCHANGED]]+Table120[[#This Row],[SALES]]+Table120[[#This Row],[ISSUES]])</f>
        <v>0</v>
      </c>
      <c r="I5" s="48">
        <v>0</v>
      </c>
      <c r="J5" s="51">
        <f t="shared" ref="J5:J131" si="0">+I5-H5</f>
        <v>0</v>
      </c>
      <c r="K5" s="48">
        <f>+'DAY17'!K5+'DAY18'!C5</f>
        <v>0</v>
      </c>
      <c r="L5" s="49">
        <f>+'DAY17'!L5+'DAY18'!D5</f>
        <v>0</v>
      </c>
      <c r="M5" s="50">
        <f>+'DAY17'!M5+'DAY18'!E5</f>
        <v>0</v>
      </c>
      <c r="N5" s="47">
        <f>+'DAY17'!N5+'DAY18'!F5</f>
        <v>0</v>
      </c>
      <c r="O5" s="163">
        <f>+'DAY17'!O5+'DAY18'!G5</f>
        <v>0</v>
      </c>
      <c r="P5" s="48">
        <f>+K5/18</f>
        <v>0</v>
      </c>
      <c r="Q5" s="49">
        <f>+L5/18</f>
        <v>0</v>
      </c>
      <c r="R5" s="50">
        <f>+M5/18</f>
        <v>0</v>
      </c>
      <c r="S5" s="47">
        <f>+N5/18</f>
        <v>0</v>
      </c>
      <c r="T5" s="163">
        <f>+O5/18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'DAY17'!H6</f>
        <v>0</v>
      </c>
      <c r="C6" s="48">
        <v>0</v>
      </c>
      <c r="D6" s="49">
        <v>0</v>
      </c>
      <c r="E6" s="50">
        <v>0</v>
      </c>
      <c r="F6" s="47">
        <v>0</v>
      </c>
      <c r="G6" s="163">
        <v>0</v>
      </c>
      <c r="H6" s="49">
        <f>+(Table120[[#This Row],[OPENING ]]+Table120[[#This Row],[RECEIPTS]]+Table120[[#This Row],[RETURNS]])-(Table120[[#This Row],[EXCHANGED]]+Table120[[#This Row],[SALES]]+Table120[[#This Row],[ISSUES]])</f>
        <v>0</v>
      </c>
      <c r="I6" s="48">
        <v>0</v>
      </c>
      <c r="J6" s="51">
        <f t="shared" si="0"/>
        <v>0</v>
      </c>
      <c r="K6" s="48">
        <f>+'DAY17'!K6+'DAY18'!C6</f>
        <v>0</v>
      </c>
      <c r="L6" s="49">
        <f>+'DAY17'!L6+'DAY18'!D6</f>
        <v>0</v>
      </c>
      <c r="M6" s="50">
        <f>+'DAY17'!M6+'DAY18'!E6</f>
        <v>0</v>
      </c>
      <c r="N6" s="47">
        <f>+'DAY17'!N6+'DAY18'!F6</f>
        <v>0</v>
      </c>
      <c r="O6" s="163">
        <f>+'DAY17'!O6+'DAY18'!G6</f>
        <v>0</v>
      </c>
      <c r="P6" s="48">
        <f t="shared" ref="P6:P17" si="2">+K6/18</f>
        <v>0</v>
      </c>
      <c r="Q6" s="49">
        <f t="shared" ref="Q6:Q17" si="3">+L6/18</f>
        <v>0</v>
      </c>
      <c r="R6" s="50">
        <f t="shared" ref="R6:R17" si="4">+M6/18</f>
        <v>0</v>
      </c>
      <c r="S6" s="47">
        <f t="shared" ref="S6:S17" si="5">+N6/18</f>
        <v>0</v>
      </c>
      <c r="T6" s="163">
        <f t="shared" ref="T6:T17" si="6">+O6/18</f>
        <v>0</v>
      </c>
      <c r="U6" s="52">
        <f t="shared" si="1"/>
        <v>0</v>
      </c>
    </row>
    <row r="7" spans="1:21" x14ac:dyDescent="0.25">
      <c r="A7" s="189"/>
      <c r="B7" s="47">
        <f>'DAY17'!H7</f>
        <v>0</v>
      </c>
      <c r="C7" s="48">
        <v>0</v>
      </c>
      <c r="D7" s="49">
        <v>0</v>
      </c>
      <c r="E7" s="50">
        <v>0</v>
      </c>
      <c r="F7" s="47">
        <v>0</v>
      </c>
      <c r="G7" s="163">
        <v>0</v>
      </c>
      <c r="H7" s="49">
        <f>+(Table120[[#This Row],[OPENING ]]+Table120[[#This Row],[RECEIPTS]]+Table120[[#This Row],[RETURNS]])-(Table120[[#This Row],[EXCHANGED]]+Table120[[#This Row],[SALES]]+Table120[[#This Row],[ISSUES]])</f>
        <v>0</v>
      </c>
      <c r="I7" s="48">
        <v>0</v>
      </c>
      <c r="J7" s="51">
        <f t="shared" si="0"/>
        <v>0</v>
      </c>
      <c r="K7" s="48">
        <f>+'DAY17'!K7+'DAY18'!C7</f>
        <v>0</v>
      </c>
      <c r="L7" s="49">
        <f>+'DAY17'!L7+'DAY18'!D7</f>
        <v>0</v>
      </c>
      <c r="M7" s="50">
        <f>+'DAY17'!M7+'DAY18'!E7</f>
        <v>0</v>
      </c>
      <c r="N7" s="47">
        <f>+'DAY17'!N7+'DAY18'!F7</f>
        <v>0</v>
      </c>
      <c r="O7" s="163">
        <f>+'DAY17'!O7+'DAY18'!G7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163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'DAY17'!H8</f>
        <v>8.5</v>
      </c>
      <c r="C8" s="48">
        <v>0</v>
      </c>
      <c r="D8" s="49">
        <v>0</v>
      </c>
      <c r="E8" s="50">
        <v>0</v>
      </c>
      <c r="F8" s="47">
        <v>0</v>
      </c>
      <c r="G8" s="163">
        <v>0</v>
      </c>
      <c r="H8" s="49">
        <f>+(Table120[[#This Row],[OPENING ]]+Table120[[#This Row],[RECEIPTS]]+Table120[[#This Row],[RETURNS]])-(Table120[[#This Row],[EXCHANGED]]+Table120[[#This Row],[SALES]]+Table120[[#This Row],[ISSUES]])</f>
        <v>8.5</v>
      </c>
      <c r="I8" s="48"/>
      <c r="J8" s="51">
        <f t="shared" si="0"/>
        <v>-8.5</v>
      </c>
      <c r="K8" s="48">
        <f>+'DAY17'!K8+'DAY18'!C8</f>
        <v>0</v>
      </c>
      <c r="L8" s="49">
        <f>+'DAY17'!L8+'DAY18'!D8</f>
        <v>0</v>
      </c>
      <c r="M8" s="50">
        <f>+'DAY17'!M8+'DAY18'!E8</f>
        <v>0</v>
      </c>
      <c r="N8" s="47">
        <f>+'DAY17'!N8+'DAY18'!F8</f>
        <v>0</v>
      </c>
      <c r="O8" s="163">
        <f>+'DAY17'!O8+'DAY18'!G8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163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'DAY17'!H9</f>
        <v>15</v>
      </c>
      <c r="C9" s="48">
        <v>0</v>
      </c>
      <c r="D9" s="49">
        <v>0</v>
      </c>
      <c r="E9" s="50">
        <v>0</v>
      </c>
      <c r="F9" s="47">
        <v>0</v>
      </c>
      <c r="G9" s="163">
        <v>0</v>
      </c>
      <c r="H9" s="49">
        <f>+(Table120[[#This Row],[OPENING ]]+Table120[[#This Row],[RECEIPTS]]+Table120[[#This Row],[RETURNS]])-(Table120[[#This Row],[EXCHANGED]]+Table120[[#This Row],[SALES]]+Table120[[#This Row],[ISSUES]])</f>
        <v>15</v>
      </c>
      <c r="I9" s="48"/>
      <c r="J9" s="51">
        <f t="shared" si="0"/>
        <v>-15</v>
      </c>
      <c r="K9" s="48">
        <f>+'DAY17'!K9+'DAY18'!C9</f>
        <v>0</v>
      </c>
      <c r="L9" s="49">
        <f>+'DAY17'!L9+'DAY18'!D9</f>
        <v>0</v>
      </c>
      <c r="M9" s="50">
        <f>+'DAY17'!M9+'DAY18'!E9</f>
        <v>0</v>
      </c>
      <c r="N9" s="47">
        <f>+'DAY17'!N9+'DAY18'!F9</f>
        <v>0</v>
      </c>
      <c r="O9" s="163">
        <f>+'DAY17'!O9+'DAY18'!G9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163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'DAY17'!H10</f>
        <v>18</v>
      </c>
      <c r="C10" s="48">
        <v>0</v>
      </c>
      <c r="D10" s="49">
        <v>0</v>
      </c>
      <c r="E10" s="50">
        <v>0</v>
      </c>
      <c r="F10" s="47">
        <v>0</v>
      </c>
      <c r="G10" s="163">
        <v>0</v>
      </c>
      <c r="H10" s="49">
        <f>+(Table120[[#This Row],[OPENING ]]+Table120[[#This Row],[RECEIPTS]]+Table120[[#This Row],[RETURNS]])-(Table120[[#This Row],[EXCHANGED]]+Table120[[#This Row],[SALES]]+Table120[[#This Row],[ISSUES]])</f>
        <v>18</v>
      </c>
      <c r="I10" s="48"/>
      <c r="J10" s="51">
        <f t="shared" si="0"/>
        <v>-18</v>
      </c>
      <c r="K10" s="48">
        <f>+'DAY17'!K10+'DAY18'!C10</f>
        <v>0</v>
      </c>
      <c r="L10" s="49">
        <f>+'DAY17'!L10+'DAY18'!D10</f>
        <v>0</v>
      </c>
      <c r="M10" s="50">
        <f>+'DAY17'!M10+'DAY18'!E10</f>
        <v>0</v>
      </c>
      <c r="N10" s="47">
        <f>+'DAY17'!N10+'DAY18'!F10</f>
        <v>0</v>
      </c>
      <c r="O10" s="163">
        <f>+'DAY17'!O10+'DAY18'!G10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163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'DAY17'!H11</f>
        <v>10</v>
      </c>
      <c r="C11" s="48">
        <v>0</v>
      </c>
      <c r="D11" s="49">
        <v>0</v>
      </c>
      <c r="E11" s="50">
        <v>0</v>
      </c>
      <c r="F11" s="47">
        <v>0</v>
      </c>
      <c r="G11" s="163">
        <v>0</v>
      </c>
      <c r="H11" s="49">
        <f>+(Table120[[#This Row],[OPENING ]]+Table120[[#This Row],[RECEIPTS]]+Table120[[#This Row],[RETURNS]])-(Table120[[#This Row],[EXCHANGED]]+Table120[[#This Row],[SALES]]+Table120[[#This Row],[ISSUES]])</f>
        <v>10</v>
      </c>
      <c r="I11" s="48"/>
      <c r="J11" s="51">
        <f t="shared" si="0"/>
        <v>-10</v>
      </c>
      <c r="K11" s="48">
        <f>+'DAY17'!K11+'DAY18'!C11</f>
        <v>0</v>
      </c>
      <c r="L11" s="49">
        <f>+'DAY17'!L11+'DAY18'!D11</f>
        <v>0</v>
      </c>
      <c r="M11" s="50">
        <f>+'DAY17'!M11+'DAY18'!E11</f>
        <v>0</v>
      </c>
      <c r="N11" s="47">
        <f>+'DAY17'!N11+'DAY18'!F11</f>
        <v>0</v>
      </c>
      <c r="O11" s="163">
        <f>+'DAY17'!O11+'DAY18'!G11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163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'DAY17'!H12</f>
        <v>28.6</v>
      </c>
      <c r="C12" s="48">
        <v>0</v>
      </c>
      <c r="D12" s="49">
        <v>0</v>
      </c>
      <c r="E12" s="50">
        <v>0</v>
      </c>
      <c r="F12" s="47">
        <v>0</v>
      </c>
      <c r="G12" s="163">
        <v>0</v>
      </c>
      <c r="H12" s="49">
        <f>+(Table120[[#This Row],[OPENING ]]+Table120[[#This Row],[RECEIPTS]]+Table120[[#This Row],[RETURNS]])-(Table120[[#This Row],[EXCHANGED]]+Table120[[#This Row],[SALES]]+Table120[[#This Row],[ISSUES]])</f>
        <v>28.6</v>
      </c>
      <c r="I12" s="48"/>
      <c r="J12" s="51">
        <f t="shared" si="0"/>
        <v>-28.6</v>
      </c>
      <c r="K12" s="48">
        <f>+'DAY17'!K12+'DAY18'!C12</f>
        <v>0</v>
      </c>
      <c r="L12" s="49">
        <f>+'DAY17'!L12+'DAY18'!D12</f>
        <v>0</v>
      </c>
      <c r="M12" s="50">
        <f>+'DAY17'!M12+'DAY18'!E12</f>
        <v>0</v>
      </c>
      <c r="N12" s="47">
        <f>+'DAY17'!N12+'DAY18'!F12</f>
        <v>0</v>
      </c>
      <c r="O12" s="163">
        <f>+'DAY17'!O12+'DAY18'!G12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163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'DAY17'!H13</f>
        <v>23.5</v>
      </c>
      <c r="C13" s="48">
        <v>0</v>
      </c>
      <c r="D13" s="49">
        <v>0</v>
      </c>
      <c r="E13" s="50">
        <v>0</v>
      </c>
      <c r="F13" s="47">
        <v>0</v>
      </c>
      <c r="G13" s="163">
        <v>0</v>
      </c>
      <c r="H13" s="49">
        <f>+(Table120[[#This Row],[OPENING ]]+Table120[[#This Row],[RECEIPTS]]+Table120[[#This Row],[RETURNS]])-(Table120[[#This Row],[EXCHANGED]]+Table120[[#This Row],[SALES]]+Table120[[#This Row],[ISSUES]])</f>
        <v>23.5</v>
      </c>
      <c r="I13" s="48"/>
      <c r="J13" s="51">
        <f t="shared" si="0"/>
        <v>-23.5</v>
      </c>
      <c r="K13" s="48">
        <f>+'DAY17'!K13+'DAY18'!C13</f>
        <v>0</v>
      </c>
      <c r="L13" s="49">
        <f>+'DAY17'!L13+'DAY18'!D13</f>
        <v>0</v>
      </c>
      <c r="M13" s="50">
        <f>+'DAY17'!M13+'DAY18'!E13</f>
        <v>0</v>
      </c>
      <c r="N13" s="47">
        <f>+'DAY17'!N13+'DAY18'!F13</f>
        <v>0</v>
      </c>
      <c r="O13" s="163">
        <f>+'DAY17'!O13+'DAY18'!G13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163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'DAY17'!H14</f>
        <v>30.5</v>
      </c>
      <c r="C14" s="48">
        <v>0</v>
      </c>
      <c r="D14" s="49">
        <v>0</v>
      </c>
      <c r="E14" s="50">
        <v>0</v>
      </c>
      <c r="F14" s="47">
        <v>0</v>
      </c>
      <c r="G14" s="163"/>
      <c r="H14" s="49">
        <f>+(Table120[[#This Row],[OPENING ]]+Table120[[#This Row],[RECEIPTS]]+Table120[[#This Row],[RETURNS]])-(Table120[[#This Row],[EXCHANGED]]+Table120[[#This Row],[SALES]]+Table120[[#This Row],[ISSUES]])</f>
        <v>30.5</v>
      </c>
      <c r="I14" s="48"/>
      <c r="J14" s="51">
        <f t="shared" si="0"/>
        <v>-30.5</v>
      </c>
      <c r="K14" s="48">
        <f>+'DAY17'!K14+'DAY18'!C14</f>
        <v>0</v>
      </c>
      <c r="L14" s="49">
        <f>+'DAY17'!L14+'DAY18'!D14</f>
        <v>0</v>
      </c>
      <c r="M14" s="50">
        <f>+'DAY17'!M14+'DAY18'!E14</f>
        <v>0</v>
      </c>
      <c r="N14" s="47">
        <f>+'DAY17'!N14+'DAY18'!F14</f>
        <v>0</v>
      </c>
      <c r="O14" s="163">
        <f>+'DAY17'!O14+'DAY18'!G14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163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'DAY17'!H15</f>
        <v>33.5</v>
      </c>
      <c r="C15" s="48">
        <v>0</v>
      </c>
      <c r="D15" s="49">
        <v>0</v>
      </c>
      <c r="E15" s="50">
        <v>0</v>
      </c>
      <c r="F15" s="47">
        <v>0</v>
      </c>
      <c r="G15" s="163">
        <v>0</v>
      </c>
      <c r="H15" s="49">
        <f>+(Table120[[#This Row],[OPENING ]]+Table120[[#This Row],[RECEIPTS]]+Table120[[#This Row],[RETURNS]])-(Table120[[#This Row],[EXCHANGED]]+Table120[[#This Row],[SALES]]+Table120[[#This Row],[ISSUES]])</f>
        <v>33.5</v>
      </c>
      <c r="I15" s="48"/>
      <c r="J15" s="51">
        <f t="shared" si="0"/>
        <v>-33.5</v>
      </c>
      <c r="K15" s="48">
        <f>+'DAY17'!K15+'DAY18'!C15</f>
        <v>0</v>
      </c>
      <c r="L15" s="49">
        <f>+'DAY17'!L15+'DAY18'!D15</f>
        <v>0</v>
      </c>
      <c r="M15" s="50">
        <f>+'DAY17'!M15+'DAY18'!E15</f>
        <v>0</v>
      </c>
      <c r="N15" s="47">
        <f>+'DAY17'!N15+'DAY18'!F15</f>
        <v>0</v>
      </c>
      <c r="O15" s="163">
        <f>+'DAY17'!O15+'DAY18'!G15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163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'DAY17'!H16</f>
        <v>36</v>
      </c>
      <c r="C16" s="48">
        <v>0</v>
      </c>
      <c r="D16" s="49">
        <v>0</v>
      </c>
      <c r="E16" s="50">
        <v>0</v>
      </c>
      <c r="F16" s="47">
        <v>0</v>
      </c>
      <c r="G16" s="163">
        <v>0</v>
      </c>
      <c r="H16" s="49">
        <f>+(Table120[[#This Row],[OPENING ]]+Table120[[#This Row],[RECEIPTS]]+Table120[[#This Row],[RETURNS]])-(Table120[[#This Row],[EXCHANGED]]+Table120[[#This Row],[SALES]]+Table120[[#This Row],[ISSUES]])</f>
        <v>36</v>
      </c>
      <c r="I16" s="48"/>
      <c r="J16" s="51">
        <f t="shared" si="0"/>
        <v>-36</v>
      </c>
      <c r="K16" s="48">
        <f>+'DAY17'!K16+'DAY18'!C16</f>
        <v>0</v>
      </c>
      <c r="L16" s="49">
        <f>+'DAY17'!L16+'DAY18'!D16</f>
        <v>0</v>
      </c>
      <c r="M16" s="50">
        <f>+'DAY17'!M16+'DAY18'!E16</f>
        <v>0</v>
      </c>
      <c r="N16" s="47">
        <f>+'DAY17'!N16+'DAY18'!F16</f>
        <v>0</v>
      </c>
      <c r="O16" s="163">
        <f>+'DAY17'!O16+'DAY18'!G16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163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'DAY17'!H17</f>
        <v>0</v>
      </c>
      <c r="C17" s="48">
        <v>0</v>
      </c>
      <c r="D17" s="49">
        <v>0</v>
      </c>
      <c r="E17" s="50">
        <v>0</v>
      </c>
      <c r="F17" s="47">
        <v>0</v>
      </c>
      <c r="G17" s="163">
        <v>0</v>
      </c>
      <c r="H17" s="49">
        <f>+(Table120[[#This Row],[OPENING ]]+Table120[[#This Row],[RECEIPTS]]+Table120[[#This Row],[RETURNS]])-(Table120[[#This Row],[EXCHANGED]]+Table120[[#This Row],[SALES]]+Table120[[#This Row],[ISSUES]])</f>
        <v>0</v>
      </c>
      <c r="I17" s="48"/>
      <c r="J17" s="51">
        <f t="shared" si="0"/>
        <v>0</v>
      </c>
      <c r="K17" s="48">
        <f>+'DAY17'!K17+'DAY18'!C17</f>
        <v>0</v>
      </c>
      <c r="L17" s="49">
        <f>+'DAY17'!L17+'DAY18'!D17</f>
        <v>0</v>
      </c>
      <c r="M17" s="50">
        <f>+'DAY17'!M17+'DAY18'!E17</f>
        <v>0</v>
      </c>
      <c r="N17" s="47">
        <f>+'DAY17'!N17+'DAY18'!F17</f>
        <v>0</v>
      </c>
      <c r="O17" s="163">
        <f>+'DAY17'!O17+'DAY18'!G17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163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'DAY17'!H18</f>
        <v>0</v>
      </c>
      <c r="C18" s="48">
        <v>0</v>
      </c>
      <c r="D18" s="49">
        <v>0</v>
      </c>
      <c r="E18" s="50">
        <v>0</v>
      </c>
      <c r="F18" s="47">
        <v>0</v>
      </c>
      <c r="G18" s="163">
        <v>0</v>
      </c>
      <c r="H18" s="49">
        <f>+(Table120[[#This Row],[OPENING ]]+Table120[[#This Row],[RECEIPTS]]+Table120[[#This Row],[RETURNS]])-(Table120[[#This Row],[EXCHANGED]]+Table120[[#This Row],[SALES]]+Table120[[#This Row],[ISSUES]])</f>
        <v>0</v>
      </c>
      <c r="I18" s="48"/>
      <c r="J18" s="51">
        <f t="shared" ref="J18:J24" si="7">+I18-H18</f>
        <v>0</v>
      </c>
      <c r="K18" s="48">
        <f>+'DAY17'!K25+'DAY18'!C18</f>
        <v>0</v>
      </c>
      <c r="L18" s="49">
        <f>+'DAY17'!L18+'DAY18'!D18</f>
        <v>0</v>
      </c>
      <c r="M18" s="50">
        <f>+'DAY17'!M18+'DAY18'!E18</f>
        <v>0</v>
      </c>
      <c r="N18" s="47">
        <f>+'DAY17'!N18+'DAY18'!F18</f>
        <v>0</v>
      </c>
      <c r="O18" s="163">
        <f>+'DAY17'!O18+'DAY18'!G18</f>
        <v>0</v>
      </c>
      <c r="P18" s="48">
        <f t="shared" ref="P18:P26" si="8">+K18/18</f>
        <v>0</v>
      </c>
      <c r="Q18" s="49">
        <f t="shared" ref="Q18:Q26" si="9">+L18/18</f>
        <v>0</v>
      </c>
      <c r="R18" s="50">
        <f t="shared" ref="R18:R26" si="10">+M18/18</f>
        <v>0</v>
      </c>
      <c r="S18" s="47">
        <f t="shared" ref="S18:S26" si="11">+N18/18</f>
        <v>0</v>
      </c>
      <c r="T18" s="163">
        <f t="shared" ref="T18:T26" si="12">+O18/18</f>
        <v>0</v>
      </c>
      <c r="U18" s="52">
        <f t="shared" ref="U18:U26" si="13">IFERROR(+H18/(P18+Q18+R18+S18+T18),0)</f>
        <v>0</v>
      </c>
    </row>
    <row r="19" spans="1:21" x14ac:dyDescent="0.25">
      <c r="A19" s="189" t="s">
        <v>131</v>
      </c>
      <c r="B19" s="47">
        <f>'DAY17'!H19</f>
        <v>27</v>
      </c>
      <c r="C19" s="48">
        <v>0</v>
      </c>
      <c r="D19" s="49">
        <v>0</v>
      </c>
      <c r="E19" s="50">
        <v>0</v>
      </c>
      <c r="F19" s="47">
        <v>0</v>
      </c>
      <c r="G19" s="163">
        <v>0</v>
      </c>
      <c r="H19" s="49">
        <f>+(Table120[[#This Row],[OPENING ]]+Table120[[#This Row],[RECEIPTS]]+Table120[[#This Row],[RETURNS]])-(Table120[[#This Row],[EXCHANGED]]+Table120[[#This Row],[SALES]]+Table120[[#This Row],[ISSUES]])</f>
        <v>27</v>
      </c>
      <c r="I19" s="48"/>
      <c r="J19" s="51">
        <f t="shared" si="7"/>
        <v>-27</v>
      </c>
      <c r="K19" s="48">
        <f>+'DAY17'!K26+'DAY18'!C19</f>
        <v>0</v>
      </c>
      <c r="L19" s="49">
        <f>+'DAY17'!L19+'DAY18'!D19</f>
        <v>0</v>
      </c>
      <c r="M19" s="50">
        <f>+'DAY17'!M19+'DAY18'!E19</f>
        <v>0</v>
      </c>
      <c r="N19" s="47">
        <f>+'DAY17'!N19+'DAY18'!F19</f>
        <v>0</v>
      </c>
      <c r="O19" s="163">
        <f>+'DAY17'!O19+'DAY18'!G19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163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'DAY17'!H20</f>
        <v>228.5</v>
      </c>
      <c r="C20" s="48">
        <v>0</v>
      </c>
      <c r="D20" s="49">
        <v>0</v>
      </c>
      <c r="E20" s="50">
        <v>0</v>
      </c>
      <c r="F20" s="47">
        <v>0</v>
      </c>
      <c r="G20" s="163">
        <v>0</v>
      </c>
      <c r="H20" s="49">
        <f>+(Table120[[#This Row],[OPENING ]]+Table120[[#This Row],[RECEIPTS]]+Table120[[#This Row],[RETURNS]])-(Table120[[#This Row],[EXCHANGED]]+Table120[[#This Row],[SALES]]+Table120[[#This Row],[ISSUES]])</f>
        <v>228.5</v>
      </c>
      <c r="I20" s="48"/>
      <c r="J20" s="51">
        <f t="shared" si="7"/>
        <v>-228.5</v>
      </c>
      <c r="K20" s="48">
        <f>+'DAY17'!K38+'DAY18'!C20</f>
        <v>7244.2999999999993</v>
      </c>
      <c r="L20" s="49">
        <f>+'DAY17'!L20+'DAY18'!D20</f>
        <v>0</v>
      </c>
      <c r="M20" s="50">
        <f>+'DAY17'!M20+'DAY18'!E20</f>
        <v>0</v>
      </c>
      <c r="N20" s="47">
        <f>+'DAY17'!N20+'DAY18'!F20</f>
        <v>0</v>
      </c>
      <c r="O20" s="163">
        <f>+'DAY17'!O20+'DAY18'!G20</f>
        <v>0</v>
      </c>
      <c r="P20" s="48">
        <f t="shared" si="8"/>
        <v>402.46111111111105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163">
        <f t="shared" si="12"/>
        <v>0</v>
      </c>
      <c r="U20" s="52">
        <f t="shared" si="13"/>
        <v>0.56775671907568714</v>
      </c>
    </row>
    <row r="21" spans="1:21" x14ac:dyDescent="0.25">
      <c r="A21" s="189" t="s">
        <v>129</v>
      </c>
      <c r="B21" s="47">
        <f>'DAY17'!H21</f>
        <v>70</v>
      </c>
      <c r="C21" s="48">
        <v>0</v>
      </c>
      <c r="D21" s="49">
        <v>0</v>
      </c>
      <c r="E21" s="50">
        <v>0</v>
      </c>
      <c r="F21" s="47">
        <v>0</v>
      </c>
      <c r="G21" s="163">
        <v>0</v>
      </c>
      <c r="H21" s="49">
        <f>+(Table120[[#This Row],[OPENING ]]+Table120[[#This Row],[RECEIPTS]]+Table120[[#This Row],[RETURNS]])-(Table120[[#This Row],[EXCHANGED]]+Table120[[#This Row],[SALES]]+Table120[[#This Row],[ISSUES]])</f>
        <v>70</v>
      </c>
      <c r="I21" s="48"/>
      <c r="J21" s="51">
        <f t="shared" si="7"/>
        <v>-70</v>
      </c>
      <c r="K21" s="48">
        <f>+'DAY17'!K39+'DAY18'!C21</f>
        <v>0</v>
      </c>
      <c r="L21" s="49">
        <f>+'DAY17'!L21+'DAY18'!D21</f>
        <v>0</v>
      </c>
      <c r="M21" s="50">
        <f>+'DAY17'!M21+'DAY18'!E21</f>
        <v>0</v>
      </c>
      <c r="N21" s="47">
        <f>+'DAY17'!N21+'DAY18'!F21</f>
        <v>0</v>
      </c>
      <c r="O21" s="163">
        <f>+'DAY17'!O21+'DAY18'!G21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163">
        <f t="shared" si="12"/>
        <v>0</v>
      </c>
      <c r="U21" s="52">
        <f t="shared" si="13"/>
        <v>0</v>
      </c>
    </row>
    <row r="22" spans="1:21" x14ac:dyDescent="0.25">
      <c r="A22" s="154"/>
      <c r="B22" s="47">
        <f>'DAY17'!H22</f>
        <v>14</v>
      </c>
      <c r="C22" s="48">
        <v>0</v>
      </c>
      <c r="D22" s="49">
        <v>0</v>
      </c>
      <c r="E22" s="50">
        <v>0</v>
      </c>
      <c r="F22" s="47">
        <v>0</v>
      </c>
      <c r="G22" s="163">
        <v>0</v>
      </c>
      <c r="H22" s="49">
        <f>+(Table120[[#This Row],[OPENING ]]+Table120[[#This Row],[RECEIPTS]]+Table120[[#This Row],[RETURNS]])-(Table120[[#This Row],[EXCHANGED]]+Table120[[#This Row],[SALES]]+Table120[[#This Row],[ISSUES]])</f>
        <v>14</v>
      </c>
      <c r="I22" s="48"/>
      <c r="J22" s="51">
        <f t="shared" si="7"/>
        <v>-14</v>
      </c>
      <c r="K22" s="48">
        <f>+'DAY17'!K40+'DAY18'!C22</f>
        <v>0</v>
      </c>
      <c r="L22" s="49">
        <f>+'DAY17'!L22+'DAY18'!D22</f>
        <v>0</v>
      </c>
      <c r="M22" s="50">
        <f>+'DAY17'!M22+'DAY18'!E22</f>
        <v>0</v>
      </c>
      <c r="N22" s="47">
        <f>+'DAY17'!N22+'DAY18'!F22</f>
        <v>0</v>
      </c>
      <c r="O22" s="163">
        <f>+'DAY17'!O22+'DAY18'!G22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163">
        <f t="shared" si="12"/>
        <v>0</v>
      </c>
      <c r="U22" s="52">
        <f t="shared" si="13"/>
        <v>0</v>
      </c>
    </row>
    <row r="23" spans="1:21" x14ac:dyDescent="0.25">
      <c r="A23" s="154"/>
      <c r="B23" s="47">
        <f>'DAY17'!H23</f>
        <v>70</v>
      </c>
      <c r="C23" s="48">
        <v>0</v>
      </c>
      <c r="D23" s="49">
        <v>0</v>
      </c>
      <c r="E23" s="50">
        <v>0</v>
      </c>
      <c r="F23" s="47">
        <v>0</v>
      </c>
      <c r="G23" s="163">
        <v>0</v>
      </c>
      <c r="H23" s="49">
        <f>+(Table120[[#This Row],[OPENING ]]+Table120[[#This Row],[RECEIPTS]]+Table120[[#This Row],[RETURNS]])-(Table120[[#This Row],[EXCHANGED]]+Table120[[#This Row],[SALES]]+Table120[[#This Row],[ISSUES]])</f>
        <v>70</v>
      </c>
      <c r="I23" s="48"/>
      <c r="J23" s="51">
        <f t="shared" si="7"/>
        <v>-70</v>
      </c>
      <c r="K23" s="48">
        <f>+'DAY17'!K41+'DAY18'!C23</f>
        <v>0</v>
      </c>
      <c r="L23" s="49">
        <f>+'DAY17'!L23+'DAY18'!D23</f>
        <v>0</v>
      </c>
      <c r="M23" s="50">
        <f>+'DAY17'!M23+'DAY18'!E23</f>
        <v>0</v>
      </c>
      <c r="N23" s="47">
        <f>+'DAY17'!N23+'DAY18'!F23</f>
        <v>0</v>
      </c>
      <c r="O23" s="163">
        <f>+'DAY17'!O23+'DAY18'!G23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163">
        <f t="shared" si="12"/>
        <v>0</v>
      </c>
      <c r="U23" s="52">
        <f t="shared" si="13"/>
        <v>0</v>
      </c>
    </row>
    <row r="24" spans="1:21" x14ac:dyDescent="0.25">
      <c r="A24" s="154"/>
      <c r="B24" s="47">
        <f>'DAY17'!H24</f>
        <v>49</v>
      </c>
      <c r="C24" s="48">
        <v>0</v>
      </c>
      <c r="D24" s="49">
        <v>0</v>
      </c>
      <c r="E24" s="50">
        <v>0</v>
      </c>
      <c r="F24" s="47">
        <v>0</v>
      </c>
      <c r="G24" s="163">
        <v>0</v>
      </c>
      <c r="H24" s="49">
        <f>+(Table120[[#This Row],[OPENING ]]+Table120[[#This Row],[RECEIPTS]]+Table120[[#This Row],[RETURNS]])-(Table120[[#This Row],[EXCHANGED]]+Table120[[#This Row],[SALES]]+Table120[[#This Row],[ISSUES]])</f>
        <v>49</v>
      </c>
      <c r="I24" s="48"/>
      <c r="J24" s="51">
        <f t="shared" si="7"/>
        <v>-49</v>
      </c>
      <c r="K24" s="48">
        <f>+'DAY17'!K42+'DAY18'!C24</f>
        <v>0</v>
      </c>
      <c r="L24" s="49">
        <f>+'DAY17'!L24+'DAY18'!D24</f>
        <v>0</v>
      </c>
      <c r="M24" s="50">
        <f>+'DAY17'!M24+'DAY18'!E24</f>
        <v>0</v>
      </c>
      <c r="N24" s="47">
        <f>+'DAY17'!N24+'DAY18'!F24</f>
        <v>0</v>
      </c>
      <c r="O24" s="163">
        <f>+'DAY17'!O24+'DAY18'!G24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163">
        <f t="shared" si="12"/>
        <v>0</v>
      </c>
      <c r="U24" s="52">
        <f t="shared" si="13"/>
        <v>0</v>
      </c>
    </row>
    <row r="25" spans="1:21" x14ac:dyDescent="0.25">
      <c r="A25" s="154"/>
      <c r="B25" s="47">
        <f>'DAY17'!H25</f>
        <v>0</v>
      </c>
      <c r="C25" s="48">
        <v>0</v>
      </c>
      <c r="D25" s="49">
        <v>0</v>
      </c>
      <c r="E25" s="50">
        <v>0</v>
      </c>
      <c r="F25" s="47">
        <v>0</v>
      </c>
      <c r="G25" s="163">
        <v>0</v>
      </c>
      <c r="H25" s="49">
        <f>+(Table120[[#This Row],[OPENING ]]+Table120[[#This Row],[RECEIPTS]]+Table120[[#This Row],[RETURNS]])-(Table120[[#This Row],[EXCHANGED]]+Table120[[#This Row],[SALES]]+Table120[[#This Row],[ISSUES]])</f>
        <v>0</v>
      </c>
      <c r="I25" s="48"/>
      <c r="J25" s="51">
        <f t="shared" si="0"/>
        <v>0</v>
      </c>
      <c r="K25" s="48">
        <f>+'DAY17'!K43+'DAY18'!C25</f>
        <v>0</v>
      </c>
      <c r="L25" s="49">
        <f>+'DAY17'!L25+'DAY18'!D25</f>
        <v>0</v>
      </c>
      <c r="M25" s="50">
        <f>+'DAY17'!M25+'DAY18'!E25</f>
        <v>0</v>
      </c>
      <c r="N25" s="47">
        <f>+'DAY17'!N25+'DAY18'!F25</f>
        <v>0</v>
      </c>
      <c r="O25" s="163">
        <f>+'DAY17'!O25+'DAY18'!G25</f>
        <v>0</v>
      </c>
      <c r="P25" s="48">
        <f t="shared" si="8"/>
        <v>0</v>
      </c>
      <c r="Q25" s="49">
        <f t="shared" si="9"/>
        <v>0</v>
      </c>
      <c r="R25" s="50">
        <f t="shared" si="10"/>
        <v>0</v>
      </c>
      <c r="S25" s="47">
        <f t="shared" si="11"/>
        <v>0</v>
      </c>
      <c r="T25" s="163">
        <f t="shared" si="12"/>
        <v>0</v>
      </c>
      <c r="U25" s="52">
        <f t="shared" si="13"/>
        <v>0</v>
      </c>
    </row>
    <row r="26" spans="1:21" x14ac:dyDescent="0.25">
      <c r="A26" s="312" t="s">
        <v>106</v>
      </c>
      <c r="B26" s="47">
        <f>'DAY17'!H26</f>
        <v>0</v>
      </c>
      <c r="C26" s="48">
        <v>0</v>
      </c>
      <c r="D26" s="49">
        <v>0</v>
      </c>
      <c r="E26" s="50">
        <v>0</v>
      </c>
      <c r="F26" s="47">
        <v>0</v>
      </c>
      <c r="G26" s="163">
        <v>0</v>
      </c>
      <c r="H26" s="49">
        <f>+(Table120[[#This Row],[OPENING ]]+Table120[[#This Row],[RECEIPTS]]+Table120[[#This Row],[RETURNS]])-(Table120[[#This Row],[EXCHANGED]]+Table120[[#This Row],[SALES]]+Table120[[#This Row],[ISSUES]])</f>
        <v>0</v>
      </c>
      <c r="I26" s="73"/>
      <c r="J26" s="76">
        <f t="shared" si="0"/>
        <v>0</v>
      </c>
      <c r="K26" s="48">
        <f>+'DAY17'!K44+'DAY18'!C26</f>
        <v>0</v>
      </c>
      <c r="L26" s="49">
        <f>+'DAY17'!L26+'DAY18'!D26</f>
        <v>0</v>
      </c>
      <c r="M26" s="50">
        <f>+'DAY17'!M26+'DAY18'!E26</f>
        <v>0</v>
      </c>
      <c r="N26" s="47">
        <f>+'DAY17'!N26+'DAY18'!F26</f>
        <v>0</v>
      </c>
      <c r="O26" s="163">
        <f>+'DAY17'!O26+'DAY18'!G26</f>
        <v>0</v>
      </c>
      <c r="P26" s="48">
        <f t="shared" si="8"/>
        <v>0</v>
      </c>
      <c r="Q26" s="49">
        <f t="shared" si="9"/>
        <v>0</v>
      </c>
      <c r="R26" s="50">
        <f t="shared" si="10"/>
        <v>0</v>
      </c>
      <c r="S26" s="47">
        <f t="shared" si="11"/>
        <v>0</v>
      </c>
      <c r="T26" s="163">
        <f t="shared" si="12"/>
        <v>0</v>
      </c>
      <c r="U26" s="52">
        <f t="shared" si="13"/>
        <v>0</v>
      </c>
    </row>
    <row r="27" spans="1:21" x14ac:dyDescent="0.25">
      <c r="A27" s="154" t="s">
        <v>61</v>
      </c>
      <c r="B27" s="47">
        <f>'DAY17'!H27</f>
        <v>506.2</v>
      </c>
      <c r="C27" s="48">
        <v>0</v>
      </c>
      <c r="D27" s="49">
        <v>0</v>
      </c>
      <c r="E27" s="50">
        <v>0</v>
      </c>
      <c r="F27" s="47">
        <v>0</v>
      </c>
      <c r="G27" s="163">
        <v>0</v>
      </c>
      <c r="H27" s="49">
        <f>+(Table120[[#This Row],[OPENING ]]+Table120[[#This Row],[RECEIPTS]]+Table120[[#This Row],[RETURNS]])-(Table120[[#This Row],[EXCHANGED]]+Table120[[#This Row],[SALES]]+Table120[[#This Row],[ISSUES]])</f>
        <v>506.2</v>
      </c>
      <c r="I27" s="73"/>
      <c r="J27" s="76">
        <f t="shared" ref="J27:J37" si="14">+I27-H27</f>
        <v>-506.2</v>
      </c>
      <c r="K27" s="48">
        <f>+'DAY17'!K45+'DAY18'!C27</f>
        <v>1034.9000000000001</v>
      </c>
      <c r="L27" s="49">
        <f>+'DAY17'!L27+'DAY18'!D27</f>
        <v>0</v>
      </c>
      <c r="M27" s="50">
        <f>+'DAY17'!M27+'DAY18'!E27</f>
        <v>0</v>
      </c>
      <c r="N27" s="47">
        <f>+'DAY17'!N27+'DAY18'!F27</f>
        <v>0</v>
      </c>
      <c r="O27" s="163">
        <f>+'DAY17'!O27+'DAY18'!G27</f>
        <v>0</v>
      </c>
      <c r="P27" s="48">
        <f t="shared" ref="P27:P37" si="15">+K27/18</f>
        <v>57.494444444444447</v>
      </c>
      <c r="Q27" s="49">
        <f t="shared" ref="Q27:Q37" si="16">+L27/18</f>
        <v>0</v>
      </c>
      <c r="R27" s="50">
        <f t="shared" ref="R27:R37" si="17">+M27/18</f>
        <v>0</v>
      </c>
      <c r="S27" s="47">
        <f t="shared" ref="S27:S37" si="18">+N27/18</f>
        <v>0</v>
      </c>
      <c r="T27" s="163">
        <f t="shared" ref="T27:T37" si="19">+O27/18</f>
        <v>0</v>
      </c>
      <c r="U27" s="52">
        <f t="shared" ref="U27:U37" si="20">IFERROR(+H27/(P27+Q27+R27+S27+T27),0)</f>
        <v>8.804328920668663</v>
      </c>
    </row>
    <row r="28" spans="1:21" x14ac:dyDescent="0.25">
      <c r="A28" s="53"/>
      <c r="B28" s="47">
        <f>'DAY17'!H28</f>
        <v>0</v>
      </c>
      <c r="C28" s="48">
        <v>0</v>
      </c>
      <c r="D28" s="49">
        <v>0</v>
      </c>
      <c r="E28" s="50">
        <v>0</v>
      </c>
      <c r="F28" s="47">
        <v>0</v>
      </c>
      <c r="G28" s="163">
        <v>0</v>
      </c>
      <c r="H28" s="49">
        <f>+(Table120[[#This Row],[OPENING ]]+Table120[[#This Row],[RECEIPTS]]+Table120[[#This Row],[RETURNS]])-(Table120[[#This Row],[EXCHANGED]]+Table120[[#This Row],[SALES]]+Table120[[#This Row],[ISSUES]])</f>
        <v>0</v>
      </c>
      <c r="I28" s="73"/>
      <c r="J28" s="76">
        <f t="shared" si="14"/>
        <v>0</v>
      </c>
      <c r="K28" s="48">
        <f>+'DAY17'!K46+'DAY18'!C28</f>
        <v>0</v>
      </c>
      <c r="L28" s="49">
        <f>+'DAY17'!L28+'DAY18'!D28</f>
        <v>0</v>
      </c>
      <c r="M28" s="50">
        <f>+'DAY17'!M28+'DAY18'!E28</f>
        <v>0</v>
      </c>
      <c r="N28" s="47">
        <f>+'DAY17'!N28+'DAY18'!F28</f>
        <v>0</v>
      </c>
      <c r="O28" s="163">
        <f>+'DAY17'!O28+'DAY18'!G28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163">
        <f t="shared" si="19"/>
        <v>0</v>
      </c>
      <c r="U28" s="52">
        <f t="shared" si="20"/>
        <v>0</v>
      </c>
    </row>
    <row r="29" spans="1:21" x14ac:dyDescent="0.25">
      <c r="A29" s="53"/>
      <c r="B29" s="47">
        <f>'DAY17'!H29</f>
        <v>254.5</v>
      </c>
      <c r="C29" s="48">
        <v>0</v>
      </c>
      <c r="D29" s="49">
        <v>0</v>
      </c>
      <c r="E29" s="50">
        <v>0</v>
      </c>
      <c r="F29" s="47">
        <v>0</v>
      </c>
      <c r="G29" s="163">
        <v>0</v>
      </c>
      <c r="H29" s="49">
        <f>+(Table120[[#This Row],[OPENING ]]+Table120[[#This Row],[RECEIPTS]]+Table120[[#This Row],[RETURNS]])-(Table120[[#This Row],[EXCHANGED]]+Table120[[#This Row],[SALES]]+Table120[[#This Row],[ISSUES]])</f>
        <v>254.5</v>
      </c>
      <c r="I29" s="73"/>
      <c r="J29" s="76">
        <f t="shared" si="14"/>
        <v>-254.5</v>
      </c>
      <c r="K29" s="48">
        <f>+'DAY17'!K47+'DAY18'!C29</f>
        <v>0</v>
      </c>
      <c r="L29" s="49">
        <f>+'DAY17'!L29+'DAY18'!D29</f>
        <v>0</v>
      </c>
      <c r="M29" s="50">
        <f>+'DAY17'!M29+'DAY18'!E29</f>
        <v>0</v>
      </c>
      <c r="N29" s="47">
        <f>+'DAY17'!N29+'DAY18'!F29</f>
        <v>0</v>
      </c>
      <c r="O29" s="163">
        <f>+'DAY17'!O29+'DAY18'!G29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163">
        <f t="shared" si="19"/>
        <v>3.5444444444444443</v>
      </c>
      <c r="U29" s="52">
        <f t="shared" si="20"/>
        <v>71.8025078369906</v>
      </c>
    </row>
    <row r="30" spans="1:21" x14ac:dyDescent="0.25">
      <c r="A30" s="53"/>
      <c r="B30" s="47">
        <f>'DAY17'!H30</f>
        <v>0</v>
      </c>
      <c r="C30" s="48">
        <v>0</v>
      </c>
      <c r="D30" s="49">
        <v>0</v>
      </c>
      <c r="E30" s="50">
        <v>0</v>
      </c>
      <c r="F30" s="47">
        <v>0</v>
      </c>
      <c r="G30" s="163">
        <v>0</v>
      </c>
      <c r="H30" s="49">
        <f>+(Table120[[#This Row],[OPENING ]]+Table120[[#This Row],[RECEIPTS]]+Table120[[#This Row],[RETURNS]])-(Table120[[#This Row],[EXCHANGED]]+Table120[[#This Row],[SALES]]+Table120[[#This Row],[ISSUES]])</f>
        <v>0</v>
      </c>
      <c r="I30" s="73"/>
      <c r="J30" s="76">
        <f t="shared" si="14"/>
        <v>0</v>
      </c>
      <c r="K30" s="48">
        <f>+'DAY17'!K48+'DAY18'!C30</f>
        <v>0</v>
      </c>
      <c r="L30" s="49">
        <f>+'DAY17'!L30+'DAY18'!D30</f>
        <v>0</v>
      </c>
      <c r="M30" s="50">
        <f>+'DAY17'!M30+'DAY18'!E30</f>
        <v>0</v>
      </c>
      <c r="N30" s="47">
        <f>+'DAY17'!N30+'DAY18'!F30</f>
        <v>0</v>
      </c>
      <c r="O30" s="163">
        <f>+'DAY17'!O30+'DAY18'!G30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163">
        <f t="shared" si="19"/>
        <v>0</v>
      </c>
      <c r="U30" s="52">
        <f t="shared" si="20"/>
        <v>0</v>
      </c>
    </row>
    <row r="31" spans="1:21" x14ac:dyDescent="0.25">
      <c r="A31" s="53"/>
      <c r="B31" s="47">
        <f>'DAY17'!H31</f>
        <v>0</v>
      </c>
      <c r="C31" s="48">
        <v>0</v>
      </c>
      <c r="D31" s="49">
        <v>0</v>
      </c>
      <c r="E31" s="50">
        <v>0</v>
      </c>
      <c r="F31" s="47">
        <v>0</v>
      </c>
      <c r="G31" s="163">
        <v>0</v>
      </c>
      <c r="H31" s="49">
        <f>+(Table120[[#This Row],[OPENING ]]+Table120[[#This Row],[RECEIPTS]]+Table120[[#This Row],[RETURNS]])-(Table120[[#This Row],[EXCHANGED]]+Table120[[#This Row],[SALES]]+Table120[[#This Row],[ISSUES]])</f>
        <v>0</v>
      </c>
      <c r="I31" s="73"/>
      <c r="J31" s="76">
        <f t="shared" si="14"/>
        <v>0</v>
      </c>
      <c r="K31" s="48">
        <f>+'DAY17'!K49+'DAY18'!C31</f>
        <v>0</v>
      </c>
      <c r="L31" s="49">
        <f>+'DAY17'!L31+'DAY18'!D31</f>
        <v>0</v>
      </c>
      <c r="M31" s="50">
        <f>+'DAY17'!M31+'DAY18'!E31</f>
        <v>0</v>
      </c>
      <c r="N31" s="47">
        <f>+'DAY17'!N31+'DAY18'!F31</f>
        <v>0</v>
      </c>
      <c r="O31" s="163">
        <f>+'DAY17'!O31+'DAY18'!G31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163">
        <f t="shared" si="19"/>
        <v>0</v>
      </c>
      <c r="U31" s="52">
        <f t="shared" si="20"/>
        <v>0</v>
      </c>
    </row>
    <row r="32" spans="1:21" x14ac:dyDescent="0.25">
      <c r="A32" s="53"/>
      <c r="B32" s="47">
        <f>'DAY17'!H32</f>
        <v>0</v>
      </c>
      <c r="C32" s="48">
        <v>0</v>
      </c>
      <c r="D32" s="49">
        <v>0</v>
      </c>
      <c r="E32" s="50">
        <v>0</v>
      </c>
      <c r="F32" s="47">
        <v>0</v>
      </c>
      <c r="G32" s="163">
        <v>0</v>
      </c>
      <c r="H32" s="49">
        <f>+(Table120[[#This Row],[OPENING ]]+Table120[[#This Row],[RECEIPTS]]+Table120[[#This Row],[RETURNS]])-(Table120[[#This Row],[EXCHANGED]]+Table120[[#This Row],[SALES]]+Table120[[#This Row],[ISSUES]])</f>
        <v>0</v>
      </c>
      <c r="I32" s="73"/>
      <c r="J32" s="76">
        <f t="shared" si="14"/>
        <v>0</v>
      </c>
      <c r="K32" s="48">
        <f>+'DAY17'!K50+'DAY18'!C32</f>
        <v>0</v>
      </c>
      <c r="L32" s="49">
        <f>+'DAY17'!L32+'DAY18'!D32</f>
        <v>0</v>
      </c>
      <c r="M32" s="50">
        <f>+'DAY17'!M32+'DAY18'!E32</f>
        <v>0</v>
      </c>
      <c r="N32" s="47">
        <f>+'DAY17'!N32+'DAY18'!F32</f>
        <v>0</v>
      </c>
      <c r="O32" s="163">
        <f>+'DAY17'!O32+'DAY18'!G32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163">
        <f t="shared" si="19"/>
        <v>0</v>
      </c>
      <c r="U32" s="52">
        <f t="shared" si="20"/>
        <v>0</v>
      </c>
    </row>
    <row r="33" spans="1:21" x14ac:dyDescent="0.25">
      <c r="A33" s="53"/>
      <c r="B33" s="47">
        <f>'DAY17'!H33</f>
        <v>0</v>
      </c>
      <c r="C33" s="48">
        <v>0</v>
      </c>
      <c r="D33" s="49">
        <v>0</v>
      </c>
      <c r="E33" s="50">
        <v>0</v>
      </c>
      <c r="F33" s="47">
        <v>0</v>
      </c>
      <c r="G33" s="163">
        <v>0</v>
      </c>
      <c r="H33" s="49">
        <f>+(Table120[[#This Row],[OPENING ]]+Table120[[#This Row],[RECEIPTS]]+Table120[[#This Row],[RETURNS]])-(Table120[[#This Row],[EXCHANGED]]+Table120[[#This Row],[SALES]]+Table120[[#This Row],[ISSUES]])</f>
        <v>0</v>
      </c>
      <c r="I33" s="73"/>
      <c r="J33" s="76">
        <f t="shared" si="14"/>
        <v>0</v>
      </c>
      <c r="K33" s="48">
        <f>+'DAY17'!K51+'DAY18'!C33</f>
        <v>0</v>
      </c>
      <c r="L33" s="49">
        <f>+'DAY17'!L33+'DAY18'!D33</f>
        <v>0</v>
      </c>
      <c r="M33" s="50">
        <f>+'DAY17'!M33+'DAY18'!E33</f>
        <v>0</v>
      </c>
      <c r="N33" s="47">
        <f>+'DAY17'!N33+'DAY18'!F33</f>
        <v>0</v>
      </c>
      <c r="O33" s="163">
        <f>+'DAY17'!O33+'DAY18'!G33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163">
        <f t="shared" si="19"/>
        <v>0</v>
      </c>
      <c r="U33" s="52">
        <f t="shared" si="20"/>
        <v>0</v>
      </c>
    </row>
    <row r="34" spans="1:21" x14ac:dyDescent="0.25">
      <c r="A34" s="53"/>
      <c r="B34" s="47">
        <f>'DAY17'!H34</f>
        <v>58.1</v>
      </c>
      <c r="C34" s="48">
        <v>0</v>
      </c>
      <c r="D34" s="49">
        <v>0</v>
      </c>
      <c r="E34" s="50">
        <v>0</v>
      </c>
      <c r="F34" s="47">
        <v>0</v>
      </c>
      <c r="G34" s="163">
        <v>0</v>
      </c>
      <c r="H34" s="49">
        <f>+(Table120[[#This Row],[OPENING ]]+Table120[[#This Row],[RECEIPTS]]+Table120[[#This Row],[RETURNS]])-(Table120[[#This Row],[EXCHANGED]]+Table120[[#This Row],[SALES]]+Table120[[#This Row],[ISSUES]])</f>
        <v>58.1</v>
      </c>
      <c r="I34" s="73"/>
      <c r="J34" s="76">
        <f t="shared" si="14"/>
        <v>-58.1</v>
      </c>
      <c r="K34" s="48">
        <f>+'DAY17'!K52+'DAY18'!C34</f>
        <v>0</v>
      </c>
      <c r="L34" s="49">
        <f>+'DAY17'!L34+'DAY18'!D34</f>
        <v>0</v>
      </c>
      <c r="M34" s="50">
        <f>+'DAY17'!M34+'DAY18'!E34</f>
        <v>0</v>
      </c>
      <c r="N34" s="47">
        <f>+'DAY17'!N34+'DAY18'!F34</f>
        <v>0</v>
      </c>
      <c r="O34" s="163">
        <f>+'DAY17'!O34+'DAY18'!G34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163">
        <f t="shared" si="19"/>
        <v>0</v>
      </c>
      <c r="U34" s="52">
        <f t="shared" si="20"/>
        <v>0</v>
      </c>
    </row>
    <row r="35" spans="1:21" x14ac:dyDescent="0.25">
      <c r="A35" s="53"/>
      <c r="B35" s="47">
        <f>'DAY17'!H35</f>
        <v>0</v>
      </c>
      <c r="C35" s="48">
        <v>0</v>
      </c>
      <c r="D35" s="49">
        <v>0</v>
      </c>
      <c r="E35" s="50">
        <v>0</v>
      </c>
      <c r="F35" s="47">
        <v>0</v>
      </c>
      <c r="G35" s="163">
        <v>0</v>
      </c>
      <c r="H35" s="49">
        <f>+(Table120[[#This Row],[OPENING ]]+Table120[[#This Row],[RECEIPTS]]+Table120[[#This Row],[RETURNS]])-(Table120[[#This Row],[EXCHANGED]]+Table120[[#This Row],[SALES]]+Table120[[#This Row],[ISSUES]])</f>
        <v>0</v>
      </c>
      <c r="I35" s="73"/>
      <c r="J35" s="76">
        <f t="shared" si="14"/>
        <v>0</v>
      </c>
      <c r="K35" s="48">
        <f>+'DAY17'!K53+'DAY18'!C35</f>
        <v>0</v>
      </c>
      <c r="L35" s="49">
        <f>+'DAY17'!L35+'DAY18'!D35</f>
        <v>0</v>
      </c>
      <c r="M35" s="50">
        <f>+'DAY17'!M35+'DAY18'!E35</f>
        <v>0</v>
      </c>
      <c r="N35" s="47">
        <f>+'DAY17'!N35+'DAY18'!F35</f>
        <v>0</v>
      </c>
      <c r="O35" s="163">
        <f>+'DAY17'!O35+'DAY18'!G35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163">
        <f t="shared" si="19"/>
        <v>0</v>
      </c>
      <c r="U35" s="52">
        <f t="shared" si="20"/>
        <v>0</v>
      </c>
    </row>
    <row r="36" spans="1:21" x14ac:dyDescent="0.25">
      <c r="A36" s="53"/>
      <c r="B36" s="47">
        <f>'DAY17'!H36</f>
        <v>31.35</v>
      </c>
      <c r="C36" s="48">
        <v>0</v>
      </c>
      <c r="D36" s="49">
        <v>0</v>
      </c>
      <c r="E36" s="50">
        <v>0</v>
      </c>
      <c r="F36" s="47">
        <v>0</v>
      </c>
      <c r="G36" s="163">
        <v>0</v>
      </c>
      <c r="H36" s="49">
        <f>+(Table120[[#This Row],[OPENING ]]+Table120[[#This Row],[RECEIPTS]]+Table120[[#This Row],[RETURNS]])-(Table120[[#This Row],[EXCHANGED]]+Table120[[#This Row],[SALES]]+Table120[[#This Row],[ISSUES]])</f>
        <v>31.35</v>
      </c>
      <c r="I36" s="73"/>
      <c r="J36" s="76">
        <f t="shared" si="14"/>
        <v>-31.35</v>
      </c>
      <c r="K36" s="48">
        <f>+'DAY17'!K54+'DAY18'!C36</f>
        <v>0</v>
      </c>
      <c r="L36" s="49">
        <f>+'DAY17'!L36+'DAY18'!D36</f>
        <v>0</v>
      </c>
      <c r="M36" s="50">
        <f>+'DAY17'!M36+'DAY18'!E36</f>
        <v>0</v>
      </c>
      <c r="N36" s="47">
        <f>+'DAY17'!N36+'DAY18'!F36</f>
        <v>0</v>
      </c>
      <c r="O36" s="163">
        <f>+'DAY17'!O36+'DAY18'!G36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163">
        <f t="shared" si="19"/>
        <v>0</v>
      </c>
      <c r="U36" s="52">
        <f t="shared" si="20"/>
        <v>0</v>
      </c>
    </row>
    <row r="37" spans="1:21" ht="15.75" thickBot="1" x14ac:dyDescent="0.3">
      <c r="A37" s="53"/>
      <c r="B37" s="47">
        <f>'DAY17'!H37</f>
        <v>0</v>
      </c>
      <c r="C37" s="48">
        <v>0</v>
      </c>
      <c r="D37" s="49">
        <v>0</v>
      </c>
      <c r="E37" s="50">
        <v>0</v>
      </c>
      <c r="F37" s="47">
        <v>0</v>
      </c>
      <c r="G37" s="163">
        <v>0</v>
      </c>
      <c r="H37" s="49">
        <f>+(Table120[[#This Row],[OPENING ]]+Table120[[#This Row],[RECEIPTS]]+Table120[[#This Row],[RETURNS]])-(Table120[[#This Row],[EXCHANGED]]+Table120[[#This Row],[SALES]]+Table120[[#This Row],[ISSUES]])</f>
        <v>0</v>
      </c>
      <c r="I37" s="73"/>
      <c r="J37" s="76">
        <f t="shared" si="14"/>
        <v>0</v>
      </c>
      <c r="K37" s="48">
        <f>+'DAY17'!K55+'DAY18'!C37</f>
        <v>0</v>
      </c>
      <c r="L37" s="49">
        <f>+'DAY17'!L37+'DAY18'!D37</f>
        <v>0</v>
      </c>
      <c r="M37" s="50">
        <f>+'DAY17'!M37+'DAY18'!E37</f>
        <v>0</v>
      </c>
      <c r="N37" s="47">
        <f>+'DAY17'!N37+'DAY18'!F37</f>
        <v>0</v>
      </c>
      <c r="O37" s="163">
        <f>+'DAY17'!O37+'DAY18'!G37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163">
        <f t="shared" si="19"/>
        <v>0</v>
      </c>
      <c r="U37" s="52">
        <f t="shared" si="20"/>
        <v>0</v>
      </c>
    </row>
    <row r="38" spans="1:21" ht="17.25" thickBot="1" x14ac:dyDescent="0.35">
      <c r="A38" s="85" t="s">
        <v>29</v>
      </c>
      <c r="B38" s="86">
        <f>SUM(B5:B37)</f>
        <v>1512.2499999999998</v>
      </c>
      <c r="C38" s="87">
        <f t="shared" ref="C38:U38" si="21">SUM(C5:C37)</f>
        <v>0</v>
      </c>
      <c r="D38" s="88">
        <f t="shared" si="21"/>
        <v>0</v>
      </c>
      <c r="E38" s="89">
        <f t="shared" si="21"/>
        <v>0</v>
      </c>
      <c r="F38" s="86">
        <f t="shared" si="21"/>
        <v>0</v>
      </c>
      <c r="G38" s="164">
        <f t="shared" si="21"/>
        <v>0</v>
      </c>
      <c r="H38" s="88">
        <f t="shared" si="21"/>
        <v>1512.2499999999998</v>
      </c>
      <c r="I38" s="87">
        <f t="shared" si="21"/>
        <v>0</v>
      </c>
      <c r="J38" s="90">
        <f t="shared" si="21"/>
        <v>-1512.2499999999998</v>
      </c>
      <c r="K38" s="87">
        <f t="shared" si="21"/>
        <v>8279.1999999999989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164">
        <f t="shared" si="21"/>
        <v>63.8</v>
      </c>
      <c r="P38" s="87">
        <f t="shared" si="21"/>
        <v>459.95555555555552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164">
        <f t="shared" si="21"/>
        <v>3.5444444444444443</v>
      </c>
      <c r="U38" s="89">
        <f t="shared" si="21"/>
        <v>81.174593476734955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165"/>
      <c r="H39" s="81"/>
      <c r="I39" s="80"/>
      <c r="J39" s="83"/>
      <c r="K39" s="80"/>
      <c r="L39" s="81"/>
      <c r="M39" s="82"/>
      <c r="N39" s="79"/>
      <c r="O39" s="165"/>
      <c r="P39" s="80"/>
      <c r="Q39" s="81"/>
      <c r="R39" s="82"/>
      <c r="S39" s="79"/>
      <c r="T39" s="165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163"/>
      <c r="H40" s="49"/>
      <c r="I40" s="48"/>
      <c r="J40" s="51"/>
      <c r="K40" s="48"/>
      <c r="L40" s="49"/>
      <c r="M40" s="50"/>
      <c r="N40" s="47"/>
      <c r="O40" s="163"/>
      <c r="P40" s="48"/>
      <c r="Q40" s="49"/>
      <c r="R40" s="50"/>
      <c r="S40" s="47"/>
      <c r="T40" s="163"/>
      <c r="U40" s="54"/>
    </row>
    <row r="41" spans="1:21" x14ac:dyDescent="0.25">
      <c r="A41" s="154" t="s">
        <v>46</v>
      </c>
      <c r="B41" s="47">
        <f>'DAY17'!H41</f>
        <v>452.6</v>
      </c>
      <c r="C41" s="48">
        <v>0</v>
      </c>
      <c r="D41" s="49">
        <v>0</v>
      </c>
      <c r="E41" s="50">
        <v>0</v>
      </c>
      <c r="F41" s="47">
        <v>0</v>
      </c>
      <c r="G41" s="163">
        <v>0</v>
      </c>
      <c r="H41" s="49">
        <f>+(Table120[[#This Row],[OPENING ]]+Table120[[#This Row],[RECEIPTS]]+Table120[[#This Row],[RETURNS]])-(Table120[[#This Row],[EXCHANGED]]+Table120[[#This Row],[SALES]]+Table120[[#This Row],[ISSUES]])</f>
        <v>452.6</v>
      </c>
      <c r="I41" s="48"/>
      <c r="J41" s="51">
        <f t="shared" si="0"/>
        <v>-452.6</v>
      </c>
      <c r="K41" s="48">
        <f>+'DAY17'!K41+'DAY18'!C41</f>
        <v>0</v>
      </c>
      <c r="L41" s="49">
        <f>+'DAY17'!L41+'DAY18'!D41</f>
        <v>0</v>
      </c>
      <c r="M41" s="50">
        <f>+'DAY17'!M41+'DAY18'!E41</f>
        <v>0</v>
      </c>
      <c r="N41" s="47">
        <f>+'DAY17'!N41+'DAY18'!F41</f>
        <v>0</v>
      </c>
      <c r="O41" s="163">
        <f>+'DAY17'!O41+'DAY18'!G41</f>
        <v>0</v>
      </c>
      <c r="P41" s="48">
        <f>+K41/18</f>
        <v>0</v>
      </c>
      <c r="Q41" s="49">
        <f>+L41/18</f>
        <v>0</v>
      </c>
      <c r="R41" s="50">
        <f>+M41/18</f>
        <v>0</v>
      </c>
      <c r="S41" s="47">
        <f>+N41/18</f>
        <v>0</v>
      </c>
      <c r="T41" s="163">
        <f>+O41/18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'DAY17'!H42</f>
        <v>555.6</v>
      </c>
      <c r="C42" s="48">
        <v>0</v>
      </c>
      <c r="D42" s="49">
        <v>0</v>
      </c>
      <c r="E42" s="50">
        <v>0</v>
      </c>
      <c r="F42" s="47">
        <v>0</v>
      </c>
      <c r="G42" s="163">
        <v>0</v>
      </c>
      <c r="H42" s="49">
        <f>+(Table120[[#This Row],[OPENING ]]+Table120[[#This Row],[RECEIPTS]]+Table120[[#This Row],[RETURNS]])-(Table120[[#This Row],[EXCHANGED]]+Table120[[#This Row],[SALES]]+Table120[[#This Row],[ISSUES]])</f>
        <v>555.6</v>
      </c>
      <c r="I42" s="48"/>
      <c r="J42" s="51">
        <f t="shared" si="0"/>
        <v>-555.6</v>
      </c>
      <c r="K42" s="48">
        <f>+'DAY17'!K42+'DAY18'!C42</f>
        <v>0</v>
      </c>
      <c r="L42" s="49">
        <f>+'DAY17'!L42+'DAY18'!D42</f>
        <v>0</v>
      </c>
      <c r="M42" s="50">
        <f>+'DAY17'!M42+'DAY18'!E42</f>
        <v>0</v>
      </c>
      <c r="N42" s="47">
        <f>+'DAY17'!N42+'DAY18'!F42</f>
        <v>0</v>
      </c>
      <c r="O42" s="163">
        <f>+'DAY17'!O42+'DAY18'!G42</f>
        <v>0</v>
      </c>
      <c r="P42" s="48">
        <f t="shared" ref="P42:P57" si="22">+K42/18</f>
        <v>0</v>
      </c>
      <c r="Q42" s="49">
        <f t="shared" ref="Q42:Q57" si="23">+L42/18</f>
        <v>0</v>
      </c>
      <c r="R42" s="50">
        <f t="shared" ref="R42:R57" si="24">+M42/18</f>
        <v>0</v>
      </c>
      <c r="S42" s="47">
        <f t="shared" ref="S42:S57" si="25">+N42/18</f>
        <v>0</v>
      </c>
      <c r="T42" s="163">
        <f t="shared" ref="T42:T57" si="26">+O42/18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'DAY17'!H43</f>
        <v>0</v>
      </c>
      <c r="C43" s="48">
        <v>0</v>
      </c>
      <c r="D43" s="49">
        <v>0</v>
      </c>
      <c r="E43" s="50">
        <v>0</v>
      </c>
      <c r="F43" s="47">
        <v>0</v>
      </c>
      <c r="G43" s="163">
        <v>0</v>
      </c>
      <c r="H43" s="49">
        <f>+(Table120[[#This Row],[OPENING ]]+Table120[[#This Row],[RECEIPTS]]+Table120[[#This Row],[RETURNS]])-(Table120[[#This Row],[EXCHANGED]]+Table120[[#This Row],[SALES]]+Table120[[#This Row],[ISSUES]])</f>
        <v>0</v>
      </c>
      <c r="I43" s="48"/>
      <c r="J43" s="51">
        <f t="shared" si="0"/>
        <v>0</v>
      </c>
      <c r="K43" s="48">
        <f>+'DAY17'!K43+'DAY18'!C43</f>
        <v>0</v>
      </c>
      <c r="L43" s="49">
        <f>+'DAY17'!L43+'DAY18'!D43</f>
        <v>0</v>
      </c>
      <c r="M43" s="50">
        <f>+'DAY17'!M43+'DAY18'!E43</f>
        <v>0</v>
      </c>
      <c r="N43" s="47">
        <f>+'DAY17'!N43+'DAY18'!F43</f>
        <v>0</v>
      </c>
      <c r="O43" s="163">
        <f>+'DAY17'!O43+'DAY18'!G43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163">
        <f t="shared" si="26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'DAY17'!H44</f>
        <v>0</v>
      </c>
      <c r="C44" s="48">
        <v>0</v>
      </c>
      <c r="D44" s="49">
        <v>0</v>
      </c>
      <c r="E44" s="50">
        <v>0</v>
      </c>
      <c r="F44" s="47">
        <v>0</v>
      </c>
      <c r="G44" s="163">
        <v>0</v>
      </c>
      <c r="H44" s="49">
        <f>+(Table120[[#This Row],[OPENING ]]+Table120[[#This Row],[RECEIPTS]]+Table120[[#This Row],[RETURNS]])-(Table120[[#This Row],[EXCHANGED]]+Table120[[#This Row],[SALES]]+Table120[[#This Row],[ISSUES]])</f>
        <v>0</v>
      </c>
      <c r="I44" s="48"/>
      <c r="J44" s="51">
        <f t="shared" si="0"/>
        <v>0</v>
      </c>
      <c r="K44" s="48">
        <f>+'DAY17'!K44+'DAY18'!C44</f>
        <v>0</v>
      </c>
      <c r="L44" s="49">
        <f>+'DAY17'!L44+'DAY18'!D44</f>
        <v>0</v>
      </c>
      <c r="M44" s="50">
        <f>+'DAY17'!M44+'DAY18'!E44</f>
        <v>0</v>
      </c>
      <c r="N44" s="47">
        <f>+'DAY17'!N44+'DAY18'!F44</f>
        <v>0</v>
      </c>
      <c r="O44" s="163">
        <f>+'DAY17'!O44+'DAY18'!G44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163">
        <f t="shared" si="26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'DAY17'!H45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163"/>
      <c r="H45" s="49">
        <f>+(Table120[[#This Row],[OPENING ]]+Table120[[#This Row],[RECEIPTS]]+Table120[[#This Row],[RETURNS]])-(Table120[[#This Row],[EXCHANGED]]+Table120[[#This Row],[SALES]]+Table120[[#This Row],[ISSUES]])</f>
        <v>320.29999999999995</v>
      </c>
      <c r="I45" s="48"/>
      <c r="J45" s="51">
        <f t="shared" si="0"/>
        <v>-320.29999999999995</v>
      </c>
      <c r="K45" s="48">
        <f>+'DAY17'!K45+'DAY18'!C45</f>
        <v>1034.9000000000001</v>
      </c>
      <c r="L45" s="49">
        <f>+'DAY17'!L45+'DAY18'!D45</f>
        <v>0</v>
      </c>
      <c r="M45" s="50">
        <f>+'DAY17'!M45+'DAY18'!E45</f>
        <v>0</v>
      </c>
      <c r="N45" s="47">
        <f>+'DAY17'!N45+'DAY18'!F45</f>
        <v>0</v>
      </c>
      <c r="O45" s="163">
        <f>+'DAY17'!O45+'DAY18'!G45</f>
        <v>795.90000000000009</v>
      </c>
      <c r="P45" s="48">
        <f t="shared" si="22"/>
        <v>57.494444444444447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163">
        <f t="shared" si="26"/>
        <v>44.216666666666669</v>
      </c>
      <c r="U45" s="54">
        <f t="shared" si="1"/>
        <v>3.1491151409220008</v>
      </c>
    </row>
    <row r="46" spans="1:21" x14ac:dyDescent="0.25">
      <c r="A46" s="154" t="s">
        <v>111</v>
      </c>
      <c r="B46" s="47">
        <f>'DAY17'!H46</f>
        <v>122.2</v>
      </c>
      <c r="C46" s="48">
        <v>0</v>
      </c>
      <c r="D46" s="49">
        <v>0</v>
      </c>
      <c r="E46" s="50">
        <v>0</v>
      </c>
      <c r="F46" s="47">
        <v>0</v>
      </c>
      <c r="G46" s="163">
        <v>0</v>
      </c>
      <c r="H46" s="49">
        <f>+(Table120[[#This Row],[OPENING ]]+Table120[[#This Row],[RECEIPTS]]+Table120[[#This Row],[RETURNS]])-(Table120[[#This Row],[EXCHANGED]]+Table120[[#This Row],[SALES]]+Table120[[#This Row],[ISSUES]])</f>
        <v>122.2</v>
      </c>
      <c r="I46" s="48"/>
      <c r="J46" s="51">
        <f t="shared" si="0"/>
        <v>-122.2</v>
      </c>
      <c r="K46" s="48">
        <f>+'DAY17'!K46+'DAY18'!C46</f>
        <v>0</v>
      </c>
      <c r="L46" s="49">
        <f>+'DAY17'!L46+'DAY18'!D46</f>
        <v>0</v>
      </c>
      <c r="M46" s="50">
        <f>+'DAY17'!M46+'DAY18'!E46</f>
        <v>0</v>
      </c>
      <c r="N46" s="47">
        <f>+'DAY17'!N46+'DAY18'!F46</f>
        <v>0</v>
      </c>
      <c r="O46" s="163">
        <f>+'DAY17'!O46+'DAY18'!G46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163">
        <f t="shared" si="26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'DAY17'!H47</f>
        <v>0</v>
      </c>
      <c r="C47" s="48">
        <v>0</v>
      </c>
      <c r="D47" s="49">
        <v>0</v>
      </c>
      <c r="E47" s="50">
        <v>0</v>
      </c>
      <c r="F47" s="47">
        <v>0</v>
      </c>
      <c r="G47" s="163">
        <v>0</v>
      </c>
      <c r="H47" s="49">
        <f>+(Table120[[#This Row],[OPENING ]]+Table120[[#This Row],[RECEIPTS]]+Table120[[#This Row],[RETURNS]])-(Table120[[#This Row],[EXCHANGED]]+Table120[[#This Row],[SALES]]+Table120[[#This Row],[ISSUES]])</f>
        <v>0</v>
      </c>
      <c r="I47" s="48"/>
      <c r="J47" s="51">
        <f t="shared" si="0"/>
        <v>0</v>
      </c>
      <c r="K47" s="48">
        <f>+'DAY17'!K47+'DAY18'!C47</f>
        <v>0</v>
      </c>
      <c r="L47" s="49">
        <f>+'DAY17'!L47+'DAY18'!D47</f>
        <v>0</v>
      </c>
      <c r="M47" s="50">
        <f>+'DAY17'!M47+'DAY18'!E47</f>
        <v>0</v>
      </c>
      <c r="N47" s="47">
        <f>+'DAY17'!N47+'DAY18'!F47</f>
        <v>0</v>
      </c>
      <c r="O47" s="163">
        <f>+'DAY17'!O47+'DAY18'!G47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163">
        <f t="shared" si="26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'DAY17'!H48</f>
        <v>7</v>
      </c>
      <c r="C48" s="48">
        <v>0</v>
      </c>
      <c r="D48" s="49">
        <v>0</v>
      </c>
      <c r="E48" s="50">
        <v>0</v>
      </c>
      <c r="F48" s="47">
        <v>0</v>
      </c>
      <c r="G48" s="163">
        <v>0</v>
      </c>
      <c r="H48" s="49">
        <f>+(Table120[[#This Row],[OPENING ]]+Table120[[#This Row],[RECEIPTS]]+Table120[[#This Row],[RETURNS]])-(Table120[[#This Row],[EXCHANGED]]+Table120[[#This Row],[SALES]]+Table120[[#This Row],[ISSUES]])</f>
        <v>7</v>
      </c>
      <c r="I48" s="48"/>
      <c r="J48" s="51">
        <f t="shared" si="0"/>
        <v>-7</v>
      </c>
      <c r="K48" s="48">
        <f>+'DAY17'!K48+'DAY18'!C48</f>
        <v>0</v>
      </c>
      <c r="L48" s="49">
        <f>+'DAY17'!L48+'DAY18'!D48</f>
        <v>0</v>
      </c>
      <c r="M48" s="50">
        <f>+'DAY17'!M48+'DAY18'!E48</f>
        <v>0</v>
      </c>
      <c r="N48" s="47">
        <f>+'DAY17'!N48+'DAY18'!F48</f>
        <v>0</v>
      </c>
      <c r="O48" s="163">
        <f>+'DAY17'!O48+'DAY18'!G48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163">
        <f t="shared" si="26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'DAY17'!H49</f>
        <v>17.3</v>
      </c>
      <c r="C49" s="48">
        <v>0</v>
      </c>
      <c r="D49" s="49">
        <v>0</v>
      </c>
      <c r="E49" s="50">
        <v>0</v>
      </c>
      <c r="F49" s="47">
        <v>0</v>
      </c>
      <c r="G49" s="163">
        <v>0</v>
      </c>
      <c r="H49" s="49">
        <f>+(Table120[[#This Row],[OPENING ]]+Table120[[#This Row],[RECEIPTS]]+Table120[[#This Row],[RETURNS]])-(Table120[[#This Row],[EXCHANGED]]+Table120[[#This Row],[SALES]]+Table120[[#This Row],[ISSUES]])</f>
        <v>17.3</v>
      </c>
      <c r="I49" s="48"/>
      <c r="J49" s="51">
        <f t="shared" si="0"/>
        <v>-17.3</v>
      </c>
      <c r="K49" s="48">
        <f>+'DAY17'!K49+'DAY18'!C49</f>
        <v>0</v>
      </c>
      <c r="L49" s="49">
        <f>+'DAY17'!L49+'DAY18'!D49</f>
        <v>0</v>
      </c>
      <c r="M49" s="50">
        <f>+'DAY17'!M49+'DAY18'!E49</f>
        <v>0</v>
      </c>
      <c r="N49" s="47">
        <f>+'DAY17'!N49+'DAY18'!F49</f>
        <v>0</v>
      </c>
      <c r="O49" s="163">
        <f>+'DAY17'!O49+'DAY18'!G49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163">
        <f t="shared" si="26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'DAY17'!H50</f>
        <v>400.5</v>
      </c>
      <c r="C50" s="48">
        <v>0</v>
      </c>
      <c r="D50" s="49">
        <v>0</v>
      </c>
      <c r="E50" s="50">
        <v>0</v>
      </c>
      <c r="F50" s="47">
        <v>0</v>
      </c>
      <c r="G50" s="163">
        <v>0</v>
      </c>
      <c r="H50" s="49">
        <f>+(Table120[[#This Row],[OPENING ]]+Table120[[#This Row],[RECEIPTS]]+Table120[[#This Row],[RETURNS]])-(Table120[[#This Row],[EXCHANGED]]+Table120[[#This Row],[SALES]]+Table120[[#This Row],[ISSUES]])</f>
        <v>400.5</v>
      </c>
      <c r="I50" s="48"/>
      <c r="J50" s="51">
        <f t="shared" si="0"/>
        <v>-400.5</v>
      </c>
      <c r="K50" s="48">
        <f>+'DAY17'!K50+'DAY18'!C50</f>
        <v>0</v>
      </c>
      <c r="L50" s="49">
        <f>+'DAY17'!L50+'DAY18'!D50</f>
        <v>0</v>
      </c>
      <c r="M50" s="50">
        <f>+'DAY17'!M50+'DAY18'!E50</f>
        <v>0</v>
      </c>
      <c r="N50" s="47">
        <f>+'DAY17'!N50+'DAY18'!F50</f>
        <v>0</v>
      </c>
      <c r="O50" s="163">
        <f>+'DAY17'!O50+'DAY18'!G50</f>
        <v>140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163">
        <f t="shared" si="26"/>
        <v>7.7777777777777777</v>
      </c>
      <c r="U50" s="54">
        <f t="shared" si="1"/>
        <v>51.49285714285714</v>
      </c>
    </row>
    <row r="51" spans="1:21" x14ac:dyDescent="0.25">
      <c r="A51" s="154" t="s">
        <v>79</v>
      </c>
      <c r="B51" s="47">
        <f>'DAY17'!H51</f>
        <v>0</v>
      </c>
      <c r="C51" s="48">
        <v>0</v>
      </c>
      <c r="D51" s="49">
        <v>0</v>
      </c>
      <c r="E51" s="50">
        <v>0</v>
      </c>
      <c r="F51" s="47">
        <v>0</v>
      </c>
      <c r="G51" s="163">
        <v>0</v>
      </c>
      <c r="H51" s="49">
        <f>+(Table120[[#This Row],[OPENING ]]+Table120[[#This Row],[RECEIPTS]]+Table120[[#This Row],[RETURNS]])-(Table120[[#This Row],[EXCHANGED]]+Table120[[#This Row],[SALES]]+Table120[[#This Row],[ISSUES]])</f>
        <v>0</v>
      </c>
      <c r="I51" s="48"/>
      <c r="J51" s="51">
        <f t="shared" si="0"/>
        <v>0</v>
      </c>
      <c r="K51" s="48">
        <f>+'DAY17'!K51+'DAY18'!C51</f>
        <v>0</v>
      </c>
      <c r="L51" s="49">
        <f>+'DAY17'!L51+'DAY18'!D51</f>
        <v>0</v>
      </c>
      <c r="M51" s="50">
        <f>+'DAY17'!M51+'DAY18'!E51</f>
        <v>0</v>
      </c>
      <c r="N51" s="47">
        <f>+'DAY17'!N51+'DAY18'!F51</f>
        <v>0</v>
      </c>
      <c r="O51" s="163">
        <f>+'DAY17'!O51+'DAY18'!G51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163">
        <f t="shared" si="26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'DAY17'!H52</f>
        <v>0</v>
      </c>
      <c r="C52" s="48"/>
      <c r="D52" s="49">
        <v>0</v>
      </c>
      <c r="E52" s="50">
        <v>0</v>
      </c>
      <c r="F52" s="47">
        <v>0</v>
      </c>
      <c r="G52" s="163">
        <v>0</v>
      </c>
      <c r="H52" s="49">
        <f>+(Table120[[#This Row],[OPENING ]]+Table120[[#This Row],[RECEIPTS]]+Table120[[#This Row],[RETURNS]])-(Table120[[#This Row],[EXCHANGED]]+Table120[[#This Row],[SALES]]+Table120[[#This Row],[ISSUES]])</f>
        <v>0</v>
      </c>
      <c r="I52" s="48"/>
      <c r="J52" s="51">
        <f t="shared" si="0"/>
        <v>0</v>
      </c>
      <c r="K52" s="48">
        <f>+'DAY17'!K52+'DAY18'!C52</f>
        <v>0</v>
      </c>
      <c r="L52" s="49">
        <f>+'DAY17'!L52+'DAY18'!D52</f>
        <v>0</v>
      </c>
      <c r="M52" s="50">
        <f>+'DAY17'!M52+'DAY18'!E52</f>
        <v>0</v>
      </c>
      <c r="N52" s="47">
        <f>+'DAY17'!N52+'DAY18'!F52</f>
        <v>0</v>
      </c>
      <c r="O52" s="163">
        <f>+'DAY17'!O52+'DAY18'!G52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163">
        <f t="shared" si="26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'DAY17'!H53</f>
        <v>0</v>
      </c>
      <c r="C53" s="48">
        <v>0</v>
      </c>
      <c r="D53" s="49">
        <v>0</v>
      </c>
      <c r="E53" s="50">
        <v>0</v>
      </c>
      <c r="F53" s="47">
        <v>0</v>
      </c>
      <c r="G53" s="163">
        <v>0</v>
      </c>
      <c r="H53" s="49">
        <f>+(Table120[[#This Row],[OPENING ]]+Table120[[#This Row],[RECEIPTS]]+Table120[[#This Row],[RETURNS]])-(Table120[[#This Row],[EXCHANGED]]+Table120[[#This Row],[SALES]]+Table120[[#This Row],[ISSUES]])</f>
        <v>0</v>
      </c>
      <c r="I53" s="48"/>
      <c r="J53" s="51">
        <f>+I53-H53</f>
        <v>0</v>
      </c>
      <c r="K53" s="48">
        <f>+'DAY17'!K53+'DAY18'!C53</f>
        <v>0</v>
      </c>
      <c r="L53" s="49">
        <f>+'DAY17'!L53+'DAY18'!D53</f>
        <v>0</v>
      </c>
      <c r="M53" s="50">
        <f>+'DAY17'!M53+'DAY18'!E53</f>
        <v>0</v>
      </c>
      <c r="N53" s="47">
        <f>+'DAY17'!N53+'DAY18'!F53</f>
        <v>0</v>
      </c>
      <c r="O53" s="163">
        <f>+'DAY17'!O53+'DAY18'!G53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163">
        <f t="shared" si="26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'DAY17'!H54</f>
        <v>0</v>
      </c>
      <c r="C54" s="48">
        <v>0</v>
      </c>
      <c r="D54" s="49">
        <v>0</v>
      </c>
      <c r="E54" s="50">
        <v>0</v>
      </c>
      <c r="F54" s="47">
        <v>0</v>
      </c>
      <c r="G54" s="163">
        <v>0</v>
      </c>
      <c r="H54" s="49">
        <f>+(Table120[[#This Row],[OPENING ]]+Table120[[#This Row],[RECEIPTS]]+Table120[[#This Row],[RETURNS]])-(Table120[[#This Row],[EXCHANGED]]+Table120[[#This Row],[SALES]]+Table120[[#This Row],[ISSUES]])</f>
        <v>0</v>
      </c>
      <c r="I54" s="48"/>
      <c r="J54" s="51">
        <f>+I54-H54</f>
        <v>0</v>
      </c>
      <c r="K54" s="48">
        <f>+'DAY17'!K54+'DAY18'!C54</f>
        <v>0</v>
      </c>
      <c r="L54" s="49">
        <f>+'DAY17'!L54+'DAY18'!D54</f>
        <v>0</v>
      </c>
      <c r="M54" s="50">
        <f>+'DAY17'!M54+'DAY18'!E54</f>
        <v>0</v>
      </c>
      <c r="N54" s="47">
        <f>+'DAY17'!N54+'DAY18'!F54</f>
        <v>0</v>
      </c>
      <c r="O54" s="163">
        <f>+'DAY17'!O54+'DAY18'!G54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163">
        <f t="shared" si="26"/>
        <v>0</v>
      </c>
      <c r="U54" s="54">
        <f t="shared" si="1"/>
        <v>0</v>
      </c>
    </row>
    <row r="55" spans="1:21" x14ac:dyDescent="0.25">
      <c r="A55" s="154" t="s">
        <v>81</v>
      </c>
      <c r="B55" s="47">
        <f>'DAY17'!H55</f>
        <v>676.3</v>
      </c>
      <c r="C55" s="48">
        <v>0</v>
      </c>
      <c r="D55" s="49">
        <v>0</v>
      </c>
      <c r="E55" s="50">
        <v>0</v>
      </c>
      <c r="F55" s="47">
        <v>0</v>
      </c>
      <c r="G55" s="163">
        <v>0</v>
      </c>
      <c r="H55" s="49">
        <f>+(Table120[[#This Row],[OPENING ]]+Table120[[#This Row],[RECEIPTS]]+Table120[[#This Row],[RETURNS]])-(Table120[[#This Row],[EXCHANGED]]+Table120[[#This Row],[SALES]]+Table120[[#This Row],[ISSUES]])</f>
        <v>676.3</v>
      </c>
      <c r="I55" s="48"/>
      <c r="J55" s="51">
        <f>+I55-H55</f>
        <v>-676.3</v>
      </c>
      <c r="K55" s="48">
        <f>+'DAY17'!K55+'DAY18'!C55</f>
        <v>0</v>
      </c>
      <c r="L55" s="49">
        <f>+'DAY17'!L55+'DAY18'!D55</f>
        <v>0</v>
      </c>
      <c r="M55" s="50">
        <f>+'DAY17'!M55+'DAY18'!E55</f>
        <v>0</v>
      </c>
      <c r="N55" s="47">
        <f>+'DAY17'!N55+'DAY18'!F55</f>
        <v>0</v>
      </c>
      <c r="O55" s="163">
        <f>+'DAY17'!O55+'DAY18'!G55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163">
        <f t="shared" si="26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'DAY17'!H56</f>
        <v>0</v>
      </c>
      <c r="C56" s="48">
        <v>0</v>
      </c>
      <c r="D56" s="49">
        <v>0</v>
      </c>
      <c r="E56" s="50">
        <v>0</v>
      </c>
      <c r="F56" s="47">
        <v>0</v>
      </c>
      <c r="G56" s="163">
        <v>0</v>
      </c>
      <c r="H56" s="49">
        <f>+(Table120[[#This Row],[OPENING ]]+Table120[[#This Row],[RECEIPTS]]+Table120[[#This Row],[RETURNS]])-(Table120[[#This Row],[EXCHANGED]]+Table120[[#This Row],[SALES]]+Table120[[#This Row],[ISSUES]])</f>
        <v>0</v>
      </c>
      <c r="I56" s="48"/>
      <c r="J56" s="51">
        <f>+I56-H56</f>
        <v>0</v>
      </c>
      <c r="K56" s="48">
        <f>+'DAY17'!K56+'DAY18'!C56</f>
        <v>0</v>
      </c>
      <c r="L56" s="49">
        <f>+'DAY17'!L56+'DAY18'!D56</f>
        <v>0</v>
      </c>
      <c r="M56" s="50">
        <f>+'DAY17'!M56+'DAY18'!E56</f>
        <v>0</v>
      </c>
      <c r="N56" s="47">
        <f>+'DAY17'!N56+'DAY18'!F56</f>
        <v>0</v>
      </c>
      <c r="O56" s="163">
        <f>+'DAY17'!O56+'DAY18'!G56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163">
        <f t="shared" si="26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'DAY17'!H57</f>
        <v>0</v>
      </c>
      <c r="C57" s="48">
        <v>0</v>
      </c>
      <c r="D57" s="49">
        <v>0</v>
      </c>
      <c r="E57" s="50">
        <v>0</v>
      </c>
      <c r="F57" s="47">
        <v>0</v>
      </c>
      <c r="G57" s="163">
        <v>0</v>
      </c>
      <c r="H57" s="49">
        <f>+(Table120[[#This Row],[OPENING ]]+Table120[[#This Row],[RECEIPTS]]+Table120[[#This Row],[RETURNS]])-(Table120[[#This Row],[EXCHANGED]]+Table120[[#This Row],[SALES]]+Table120[[#This Row],[ISSUES]])</f>
        <v>0</v>
      </c>
      <c r="I57" s="73"/>
      <c r="J57" s="76">
        <f t="shared" si="0"/>
        <v>0</v>
      </c>
      <c r="K57" s="48">
        <f>+'DAY17'!K57+'DAY18'!C57</f>
        <v>0</v>
      </c>
      <c r="L57" s="49">
        <f>+'DAY17'!L57+'DAY18'!D57</f>
        <v>0</v>
      </c>
      <c r="M57" s="50">
        <f>+'DAY17'!M57+'DAY18'!E57</f>
        <v>0</v>
      </c>
      <c r="N57" s="47">
        <f>+'DAY17'!N57+'DAY18'!F57</f>
        <v>0</v>
      </c>
      <c r="O57" s="163">
        <f>+'DAY17'!O57+'DAY18'!G57</f>
        <v>0</v>
      </c>
      <c r="P57" s="48">
        <f t="shared" si="22"/>
        <v>0</v>
      </c>
      <c r="Q57" s="49">
        <f t="shared" si="23"/>
        <v>0</v>
      </c>
      <c r="R57" s="50">
        <f t="shared" si="24"/>
        <v>0</v>
      </c>
      <c r="S57" s="47">
        <f t="shared" si="25"/>
        <v>0</v>
      </c>
      <c r="T57" s="163">
        <f t="shared" si="26"/>
        <v>0</v>
      </c>
      <c r="U57" s="92">
        <f t="shared" si="1"/>
        <v>0</v>
      </c>
    </row>
    <row r="58" spans="1:21" x14ac:dyDescent="0.25">
      <c r="A58" s="154" t="s">
        <v>50</v>
      </c>
      <c r="B58" s="47">
        <f>'DAY17'!H58</f>
        <v>0</v>
      </c>
      <c r="C58" s="48">
        <v>0</v>
      </c>
      <c r="D58" s="49">
        <v>0</v>
      </c>
      <c r="E58" s="50">
        <v>0</v>
      </c>
      <c r="F58" s="47">
        <v>0</v>
      </c>
      <c r="G58" s="163">
        <v>0</v>
      </c>
      <c r="H58" s="49">
        <f>+(Table120[[#This Row],[OPENING ]]+Table120[[#This Row],[RECEIPTS]]+Table120[[#This Row],[RETURNS]])-(Table120[[#This Row],[EXCHANGED]]+Table120[[#This Row],[SALES]]+Table120[[#This Row],[ISSUES]])</f>
        <v>0</v>
      </c>
      <c r="I58" s="73"/>
      <c r="J58" s="76">
        <f t="shared" ref="J58:J72" si="27">+I58-H58</f>
        <v>0</v>
      </c>
      <c r="K58" s="48">
        <f>+'DAY17'!K58+'DAY18'!C58</f>
        <v>2052.5</v>
      </c>
      <c r="L58" s="49">
        <f>+'DAY17'!L58+'DAY18'!D58</f>
        <v>0</v>
      </c>
      <c r="M58" s="50">
        <f>+'DAY17'!M58+'DAY18'!E58</f>
        <v>0</v>
      </c>
      <c r="N58" s="47">
        <f>+'DAY17'!N58+'DAY18'!F58</f>
        <v>0</v>
      </c>
      <c r="O58" s="163">
        <f>+'DAY17'!O58+'DAY18'!G58</f>
        <v>237.7</v>
      </c>
      <c r="P58" s="48">
        <f t="shared" ref="P58:P72" si="28">+K58/18</f>
        <v>114.02777777777777</v>
      </c>
      <c r="Q58" s="49">
        <f t="shared" ref="Q58:Q72" si="29">+L58/18</f>
        <v>0</v>
      </c>
      <c r="R58" s="50">
        <f t="shared" ref="R58:R72" si="30">+M58/18</f>
        <v>0</v>
      </c>
      <c r="S58" s="47">
        <f t="shared" ref="S58:S72" si="31">+N58/18</f>
        <v>0</v>
      </c>
      <c r="T58" s="163">
        <f t="shared" ref="T58:T72" si="32">+O58/18</f>
        <v>13.205555555555556</v>
      </c>
      <c r="U58" s="92">
        <f t="shared" ref="U58:U73" si="33">IFERROR(+H58/(P58+Q58+R58+S58+T58),0)</f>
        <v>0</v>
      </c>
    </row>
    <row r="59" spans="1:21" x14ac:dyDescent="0.25">
      <c r="A59" s="154" t="s">
        <v>51</v>
      </c>
      <c r="B59" s="47">
        <f>'DAY17'!H59</f>
        <v>0</v>
      </c>
      <c r="C59" s="48">
        <v>0</v>
      </c>
      <c r="D59" s="49">
        <v>0</v>
      </c>
      <c r="E59" s="50">
        <v>0</v>
      </c>
      <c r="F59" s="47">
        <v>0</v>
      </c>
      <c r="G59" s="163">
        <v>0</v>
      </c>
      <c r="H59" s="49">
        <f>+(Table120[[#This Row],[OPENING ]]+Table120[[#This Row],[RECEIPTS]]+Table120[[#This Row],[RETURNS]])-(Table120[[#This Row],[EXCHANGED]]+Table120[[#This Row],[SALES]]+Table120[[#This Row],[ISSUES]])</f>
        <v>0</v>
      </c>
      <c r="I59" s="73"/>
      <c r="J59" s="76">
        <f t="shared" si="27"/>
        <v>0</v>
      </c>
      <c r="K59" s="48">
        <f>+'DAY17'!K59+'DAY18'!C59</f>
        <v>0</v>
      </c>
      <c r="L59" s="49">
        <f>+'DAY17'!L59+'DAY18'!D59</f>
        <v>0</v>
      </c>
      <c r="M59" s="50">
        <f>+'DAY17'!M59+'DAY18'!E59</f>
        <v>0</v>
      </c>
      <c r="N59" s="47">
        <f>+'DAY17'!N59+'DAY18'!F59</f>
        <v>0</v>
      </c>
      <c r="O59" s="163">
        <f>+'DAY17'!O59+'DAY18'!G59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163">
        <f t="shared" si="32"/>
        <v>0</v>
      </c>
      <c r="U59" s="92">
        <f t="shared" si="33"/>
        <v>0</v>
      </c>
    </row>
    <row r="60" spans="1:21" x14ac:dyDescent="0.25">
      <c r="A60" s="154" t="s">
        <v>52</v>
      </c>
      <c r="B60" s="47">
        <f>'DAY17'!H60</f>
        <v>0</v>
      </c>
      <c r="C60" s="48">
        <v>0</v>
      </c>
      <c r="D60" s="49">
        <v>0</v>
      </c>
      <c r="E60" s="50">
        <v>0</v>
      </c>
      <c r="F60" s="47">
        <v>0</v>
      </c>
      <c r="G60" s="163">
        <v>0</v>
      </c>
      <c r="H60" s="49">
        <f>+(Table120[[#This Row],[OPENING ]]+Table120[[#This Row],[RECEIPTS]]+Table120[[#This Row],[RETURNS]])-(Table120[[#This Row],[EXCHANGED]]+Table120[[#This Row],[SALES]]+Table120[[#This Row],[ISSUES]])</f>
        <v>0</v>
      </c>
      <c r="I60" s="73"/>
      <c r="J60" s="76">
        <f t="shared" si="27"/>
        <v>0</v>
      </c>
      <c r="K60" s="48">
        <f>+'DAY17'!K60+'DAY18'!C60</f>
        <v>0</v>
      </c>
      <c r="L60" s="49">
        <f>+'DAY17'!L60+'DAY18'!D60</f>
        <v>0</v>
      </c>
      <c r="M60" s="50">
        <f>+'DAY17'!M60+'DAY18'!E60</f>
        <v>0</v>
      </c>
      <c r="N60" s="47">
        <f>+'DAY17'!N60+'DAY18'!F60</f>
        <v>0</v>
      </c>
      <c r="O60" s="163">
        <f>+'DAY17'!O60+'DAY18'!G60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163">
        <f t="shared" si="32"/>
        <v>0</v>
      </c>
      <c r="U60" s="92">
        <f t="shared" si="33"/>
        <v>0</v>
      </c>
    </row>
    <row r="61" spans="1:21" x14ac:dyDescent="0.25">
      <c r="A61" s="154" t="s">
        <v>53</v>
      </c>
      <c r="B61" s="47">
        <f>'DAY17'!H61</f>
        <v>0</v>
      </c>
      <c r="C61" s="48">
        <v>0</v>
      </c>
      <c r="D61" s="49">
        <v>0</v>
      </c>
      <c r="E61" s="50">
        <v>0</v>
      </c>
      <c r="F61" s="47">
        <v>0</v>
      </c>
      <c r="G61" s="163">
        <v>0</v>
      </c>
      <c r="H61" s="49">
        <f>+(Table120[[#This Row],[OPENING ]]+Table120[[#This Row],[RECEIPTS]]+Table120[[#This Row],[RETURNS]])-(Table120[[#This Row],[EXCHANGED]]+Table120[[#This Row],[SALES]]+Table120[[#This Row],[ISSUES]])</f>
        <v>0</v>
      </c>
      <c r="I61" s="73"/>
      <c r="J61" s="76">
        <f t="shared" si="27"/>
        <v>0</v>
      </c>
      <c r="K61" s="48">
        <f>+'DAY17'!K61+'DAY18'!C61</f>
        <v>0</v>
      </c>
      <c r="L61" s="49">
        <f>+'DAY17'!L61+'DAY18'!D61</f>
        <v>0</v>
      </c>
      <c r="M61" s="50">
        <f>+'DAY17'!M61+'DAY18'!E61</f>
        <v>0</v>
      </c>
      <c r="N61" s="47">
        <f>+'DAY17'!N61+'DAY18'!F61</f>
        <v>0</v>
      </c>
      <c r="O61" s="163">
        <f>+'DAY17'!O61+'DAY18'!G61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163">
        <f t="shared" si="32"/>
        <v>0</v>
      </c>
      <c r="U61" s="92">
        <f t="shared" si="33"/>
        <v>0</v>
      </c>
    </row>
    <row r="62" spans="1:21" x14ac:dyDescent="0.25">
      <c r="A62" s="154" t="s">
        <v>54</v>
      </c>
      <c r="B62" s="47">
        <f>'DAY17'!H62</f>
        <v>0</v>
      </c>
      <c r="C62" s="48">
        <v>0</v>
      </c>
      <c r="D62" s="49">
        <v>0</v>
      </c>
      <c r="E62" s="50">
        <v>0</v>
      </c>
      <c r="F62" s="47">
        <v>0</v>
      </c>
      <c r="G62" s="163">
        <v>0</v>
      </c>
      <c r="H62" s="49">
        <f>+(Table120[[#This Row],[OPENING ]]+Table120[[#This Row],[RECEIPTS]]+Table120[[#This Row],[RETURNS]])-(Table120[[#This Row],[EXCHANGED]]+Table120[[#This Row],[SALES]]+Table120[[#This Row],[ISSUES]])</f>
        <v>0</v>
      </c>
      <c r="I62" s="73"/>
      <c r="J62" s="76">
        <f t="shared" si="27"/>
        <v>0</v>
      </c>
      <c r="K62" s="48">
        <f>+'DAY17'!K62+'DAY18'!C62</f>
        <v>0</v>
      </c>
      <c r="L62" s="49">
        <f>+'DAY17'!L62+'DAY18'!D62</f>
        <v>0</v>
      </c>
      <c r="M62" s="50">
        <f>+'DAY17'!M62+'DAY18'!E62</f>
        <v>0</v>
      </c>
      <c r="N62" s="47">
        <f>+'DAY17'!N62+'DAY18'!F62</f>
        <v>0</v>
      </c>
      <c r="O62" s="163">
        <f>+'DAY17'!O62+'DAY18'!G62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163">
        <f t="shared" si="32"/>
        <v>0</v>
      </c>
      <c r="U62" s="92">
        <f t="shared" si="33"/>
        <v>0</v>
      </c>
    </row>
    <row r="63" spans="1:21" x14ac:dyDescent="0.25">
      <c r="A63" s="154" t="s">
        <v>109</v>
      </c>
      <c r="B63" s="47">
        <f>'DAY17'!H63</f>
        <v>0</v>
      </c>
      <c r="C63" s="48">
        <v>0</v>
      </c>
      <c r="D63" s="49">
        <v>0</v>
      </c>
      <c r="E63" s="50">
        <v>0</v>
      </c>
      <c r="F63" s="47">
        <v>0</v>
      </c>
      <c r="G63" s="163">
        <v>0</v>
      </c>
      <c r="H63" s="49">
        <f>+(Table120[[#This Row],[OPENING ]]+Table120[[#This Row],[RECEIPTS]]+Table120[[#This Row],[RETURNS]])-(Table120[[#This Row],[EXCHANGED]]+Table120[[#This Row],[SALES]]+Table120[[#This Row],[ISSUES]])</f>
        <v>0</v>
      </c>
      <c r="I63" s="73"/>
      <c r="J63" s="76">
        <f t="shared" si="27"/>
        <v>0</v>
      </c>
      <c r="K63" s="48">
        <f>+'DAY17'!K63+'DAY18'!C63</f>
        <v>0</v>
      </c>
      <c r="L63" s="49">
        <f>+'DAY17'!L63+'DAY18'!D63</f>
        <v>0</v>
      </c>
      <c r="M63" s="50">
        <f>+'DAY17'!M63+'DAY18'!E63</f>
        <v>0</v>
      </c>
      <c r="N63" s="47">
        <f>+'DAY17'!N63+'DAY18'!F63</f>
        <v>0</v>
      </c>
      <c r="O63" s="163">
        <f>+'DAY17'!O63+'DAY18'!G63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163">
        <f t="shared" si="32"/>
        <v>0</v>
      </c>
      <c r="U63" s="92">
        <f t="shared" si="33"/>
        <v>0</v>
      </c>
    </row>
    <row r="64" spans="1:21" x14ac:dyDescent="0.25">
      <c r="A64" s="154" t="s">
        <v>112</v>
      </c>
      <c r="B64" s="47">
        <f>'DAY17'!H64</f>
        <v>0</v>
      </c>
      <c r="C64" s="48">
        <v>0</v>
      </c>
      <c r="D64" s="49">
        <v>0</v>
      </c>
      <c r="E64" s="50">
        <v>0</v>
      </c>
      <c r="F64" s="47">
        <v>0</v>
      </c>
      <c r="G64" s="163">
        <v>0</v>
      </c>
      <c r="H64" s="49">
        <f>+(Table120[[#This Row],[OPENING ]]+Table120[[#This Row],[RECEIPTS]]+Table120[[#This Row],[RETURNS]])-(Table120[[#This Row],[EXCHANGED]]+Table120[[#This Row],[SALES]]+Table120[[#This Row],[ISSUES]])</f>
        <v>0</v>
      </c>
      <c r="I64" s="73"/>
      <c r="J64" s="76">
        <f t="shared" si="27"/>
        <v>0</v>
      </c>
      <c r="K64" s="48">
        <f>+'DAY17'!K64+'DAY18'!C64</f>
        <v>0</v>
      </c>
      <c r="L64" s="49">
        <f>+'DAY17'!L64+'DAY18'!D64</f>
        <v>0</v>
      </c>
      <c r="M64" s="50">
        <f>+'DAY17'!M64+'DAY18'!E64</f>
        <v>0</v>
      </c>
      <c r="N64" s="47">
        <f>+'DAY17'!N64+'DAY18'!F64</f>
        <v>0</v>
      </c>
      <c r="O64" s="163">
        <f>+'DAY17'!O64+'DAY18'!G64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163">
        <f t="shared" si="32"/>
        <v>0</v>
      </c>
      <c r="U64" s="92">
        <f t="shared" si="33"/>
        <v>0</v>
      </c>
    </row>
    <row r="65" spans="1:21" x14ac:dyDescent="0.25">
      <c r="A65" s="154" t="s">
        <v>115</v>
      </c>
      <c r="B65" s="47">
        <f>'DAY17'!H65</f>
        <v>0</v>
      </c>
      <c r="C65" s="48">
        <v>0</v>
      </c>
      <c r="D65" s="49">
        <v>0</v>
      </c>
      <c r="E65" s="50">
        <v>0</v>
      </c>
      <c r="F65" s="47">
        <v>0</v>
      </c>
      <c r="G65" s="163">
        <v>0</v>
      </c>
      <c r="H65" s="49">
        <f>+(Table120[[#This Row],[OPENING ]]+Table120[[#This Row],[RECEIPTS]]+Table120[[#This Row],[RETURNS]])-(Table120[[#This Row],[EXCHANGED]]+Table120[[#This Row],[SALES]]+Table120[[#This Row],[ISSUES]])</f>
        <v>0</v>
      </c>
      <c r="I65" s="73"/>
      <c r="J65" s="76">
        <f t="shared" si="27"/>
        <v>0</v>
      </c>
      <c r="K65" s="48">
        <f>+'DAY17'!K65+'DAY18'!C65</f>
        <v>0</v>
      </c>
      <c r="L65" s="49">
        <f>+'DAY17'!L65+'DAY18'!D65</f>
        <v>0</v>
      </c>
      <c r="M65" s="50">
        <f>+'DAY17'!M65+'DAY18'!E65</f>
        <v>0</v>
      </c>
      <c r="N65" s="47">
        <f>+'DAY17'!N65+'DAY18'!F65</f>
        <v>0</v>
      </c>
      <c r="O65" s="163">
        <f>+'DAY17'!O65+'DAY18'!G65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163">
        <f t="shared" si="32"/>
        <v>0</v>
      </c>
      <c r="U65" s="92">
        <f t="shared" si="33"/>
        <v>0</v>
      </c>
    </row>
    <row r="66" spans="1:21" x14ac:dyDescent="0.25">
      <c r="A66" s="154" t="s">
        <v>116</v>
      </c>
      <c r="B66" s="47">
        <f>'DAY17'!H66</f>
        <v>2006.84</v>
      </c>
      <c r="C66" s="48">
        <v>0</v>
      </c>
      <c r="D66" s="49">
        <v>0</v>
      </c>
      <c r="E66" s="50">
        <v>0</v>
      </c>
      <c r="F66" s="47">
        <v>0</v>
      </c>
      <c r="G66" s="163">
        <v>0</v>
      </c>
      <c r="H66" s="49">
        <f>+(Table120[[#This Row],[OPENING ]]+Table120[[#This Row],[RECEIPTS]]+Table120[[#This Row],[RETURNS]])-(Table120[[#This Row],[EXCHANGED]]+Table120[[#This Row],[SALES]]+Table120[[#This Row],[ISSUES]])</f>
        <v>2006.84</v>
      </c>
      <c r="I66" s="73"/>
      <c r="J66" s="76">
        <f t="shared" si="27"/>
        <v>-2006.84</v>
      </c>
      <c r="K66" s="48">
        <f>+'DAY17'!K66+'DAY18'!C66</f>
        <v>0</v>
      </c>
      <c r="L66" s="49">
        <f>+'DAY17'!L66+'DAY18'!D66</f>
        <v>0</v>
      </c>
      <c r="M66" s="50">
        <f>+'DAY17'!M66+'DAY18'!E66</f>
        <v>0</v>
      </c>
      <c r="N66" s="47">
        <f>+'DAY17'!N66+'DAY18'!F66</f>
        <v>0</v>
      </c>
      <c r="O66" s="163">
        <f>+'DAY17'!O66+'DAY18'!G66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163">
        <f t="shared" si="32"/>
        <v>0</v>
      </c>
      <c r="U66" s="92">
        <f t="shared" si="33"/>
        <v>0</v>
      </c>
    </row>
    <row r="67" spans="1:21" x14ac:dyDescent="0.25">
      <c r="A67" s="154" t="s">
        <v>121</v>
      </c>
      <c r="B67" s="47">
        <f>'DAY17'!H67</f>
        <v>0</v>
      </c>
      <c r="C67" s="48">
        <v>0</v>
      </c>
      <c r="D67" s="49">
        <v>0</v>
      </c>
      <c r="E67" s="50">
        <v>0</v>
      </c>
      <c r="F67" s="47">
        <v>0</v>
      </c>
      <c r="G67" s="163">
        <v>0</v>
      </c>
      <c r="H67" s="49">
        <f>+(Table120[[#This Row],[OPENING ]]+Table120[[#This Row],[RECEIPTS]]+Table120[[#This Row],[RETURNS]])-(Table120[[#This Row],[EXCHANGED]]+Table120[[#This Row],[SALES]]+Table120[[#This Row],[ISSUES]])</f>
        <v>0</v>
      </c>
      <c r="I67" s="73"/>
      <c r="J67" s="76">
        <f t="shared" si="27"/>
        <v>0</v>
      </c>
      <c r="K67" s="48">
        <f>+'DAY17'!K67+'DAY18'!C67</f>
        <v>0</v>
      </c>
      <c r="L67" s="49">
        <f>+'DAY17'!L67+'DAY18'!D67</f>
        <v>0</v>
      </c>
      <c r="M67" s="50">
        <f>+'DAY17'!M67+'DAY18'!E67</f>
        <v>0</v>
      </c>
      <c r="N67" s="47">
        <f>+'DAY17'!N67+'DAY18'!F67</f>
        <v>0</v>
      </c>
      <c r="O67" s="163">
        <f>+'DAY17'!O67+'DAY18'!G67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163">
        <f t="shared" si="32"/>
        <v>0</v>
      </c>
      <c r="U67" s="92">
        <f t="shared" si="33"/>
        <v>0</v>
      </c>
    </row>
    <row r="68" spans="1:21" x14ac:dyDescent="0.25">
      <c r="A68" s="154" t="s">
        <v>120</v>
      </c>
      <c r="B68" s="47">
        <f>'DAY17'!H68</f>
        <v>150.30000000000001</v>
      </c>
      <c r="C68" s="48">
        <v>0</v>
      </c>
      <c r="D68" s="49">
        <v>0</v>
      </c>
      <c r="E68" s="50">
        <v>0</v>
      </c>
      <c r="F68" s="47">
        <v>0</v>
      </c>
      <c r="G68" s="163">
        <v>0</v>
      </c>
      <c r="H68" s="49">
        <f>+(Table120[[#This Row],[OPENING ]]+Table120[[#This Row],[RECEIPTS]]+Table120[[#This Row],[RETURNS]])-(Table120[[#This Row],[EXCHANGED]]+Table120[[#This Row],[SALES]]+Table120[[#This Row],[ISSUES]])</f>
        <v>150.30000000000001</v>
      </c>
      <c r="I68" s="73"/>
      <c r="J68" s="76">
        <f t="shared" si="27"/>
        <v>-150.30000000000001</v>
      </c>
      <c r="K68" s="48">
        <f>+'DAY17'!K68+'DAY18'!C68</f>
        <v>0</v>
      </c>
      <c r="L68" s="49">
        <f>+'DAY17'!L68+'DAY18'!D68</f>
        <v>0</v>
      </c>
      <c r="M68" s="50">
        <f>+'DAY17'!M68+'DAY18'!E68</f>
        <v>0</v>
      </c>
      <c r="N68" s="47">
        <f>+'DAY17'!N68+'DAY18'!F68</f>
        <v>0</v>
      </c>
      <c r="O68" s="163">
        <f>+'DAY17'!O68+'DAY18'!G68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163">
        <f t="shared" si="32"/>
        <v>0</v>
      </c>
      <c r="U68" s="92">
        <f t="shared" si="33"/>
        <v>0</v>
      </c>
    </row>
    <row r="69" spans="1:21" x14ac:dyDescent="0.25">
      <c r="A69" s="154" t="s">
        <v>122</v>
      </c>
      <c r="B69" s="47">
        <f>'DAY17'!H69</f>
        <v>92.500000000000142</v>
      </c>
      <c r="C69" s="48">
        <v>0</v>
      </c>
      <c r="D69" s="49">
        <v>0</v>
      </c>
      <c r="E69" s="50">
        <v>0</v>
      </c>
      <c r="F69" s="47">
        <v>0</v>
      </c>
      <c r="G69" s="163">
        <v>0</v>
      </c>
      <c r="H69" s="49">
        <f>+(Table120[[#This Row],[OPENING ]]+Table120[[#This Row],[RECEIPTS]]+Table120[[#This Row],[RETURNS]])-(Table120[[#This Row],[EXCHANGED]]+Table120[[#This Row],[SALES]]+Table120[[#This Row],[ISSUES]])</f>
        <v>92.500000000000142</v>
      </c>
      <c r="I69" s="73"/>
      <c r="J69" s="76">
        <f t="shared" si="27"/>
        <v>-92.500000000000142</v>
      </c>
      <c r="K69" s="48">
        <f>+'DAY17'!K69+'DAY18'!C69</f>
        <v>0</v>
      </c>
      <c r="L69" s="49">
        <f>+'DAY17'!L69+'DAY18'!D69</f>
        <v>138.30000000000001</v>
      </c>
      <c r="M69" s="50">
        <f>+'DAY17'!M69+'DAY18'!E69</f>
        <v>0</v>
      </c>
      <c r="N69" s="47">
        <f>+'DAY17'!N69+'DAY18'!F69</f>
        <v>0</v>
      </c>
      <c r="O69" s="163">
        <f>+'DAY17'!O69+'DAY18'!G69</f>
        <v>1063.4000000000001</v>
      </c>
      <c r="P69" s="48">
        <f t="shared" si="28"/>
        <v>0</v>
      </c>
      <c r="Q69" s="49">
        <f t="shared" si="29"/>
        <v>7.6833333333333336</v>
      </c>
      <c r="R69" s="50">
        <f t="shared" si="30"/>
        <v>0</v>
      </c>
      <c r="S69" s="47">
        <f t="shared" si="31"/>
        <v>0</v>
      </c>
      <c r="T69" s="163">
        <f t="shared" si="32"/>
        <v>59.077777777777783</v>
      </c>
      <c r="U69" s="92">
        <f t="shared" si="33"/>
        <v>1.3855371556960991</v>
      </c>
    </row>
    <row r="70" spans="1:21" x14ac:dyDescent="0.25">
      <c r="A70" s="53"/>
      <c r="B70" s="47">
        <f>'DAY17'!H70</f>
        <v>0</v>
      </c>
      <c r="C70" s="48">
        <v>0</v>
      </c>
      <c r="D70" s="49">
        <v>0</v>
      </c>
      <c r="E70" s="50">
        <v>0</v>
      </c>
      <c r="F70" s="47">
        <v>0</v>
      </c>
      <c r="G70" s="163">
        <v>0</v>
      </c>
      <c r="H70" s="49">
        <f>+(Table120[[#This Row],[OPENING ]]+Table120[[#This Row],[RECEIPTS]]+Table120[[#This Row],[RETURNS]])-(Table120[[#This Row],[EXCHANGED]]+Table120[[#This Row],[SALES]]+Table120[[#This Row],[ISSUES]])</f>
        <v>0</v>
      </c>
      <c r="I70" s="73"/>
      <c r="J70" s="76">
        <f t="shared" si="27"/>
        <v>0</v>
      </c>
      <c r="K70" s="48">
        <f>+'DAY17'!K70+'DAY18'!C70</f>
        <v>0</v>
      </c>
      <c r="L70" s="49">
        <f>+'DAY17'!L70+'DAY18'!D70</f>
        <v>0</v>
      </c>
      <c r="M70" s="50">
        <f>+'DAY17'!M70+'DAY18'!E70</f>
        <v>0</v>
      </c>
      <c r="N70" s="47">
        <f>+'DAY17'!N70+'DAY18'!F70</f>
        <v>0</v>
      </c>
      <c r="O70" s="163">
        <f>+'DAY17'!O70+'DAY18'!G70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163">
        <f t="shared" si="32"/>
        <v>0</v>
      </c>
      <c r="U70" s="92">
        <f t="shared" si="33"/>
        <v>0</v>
      </c>
    </row>
    <row r="71" spans="1:21" x14ac:dyDescent="0.25">
      <c r="A71" s="53"/>
      <c r="B71" s="47">
        <f>'DAY17'!H71</f>
        <v>187.6</v>
      </c>
      <c r="C71" s="48">
        <v>0</v>
      </c>
      <c r="D71" s="49">
        <v>0</v>
      </c>
      <c r="E71" s="50">
        <v>0</v>
      </c>
      <c r="F71" s="47">
        <v>0</v>
      </c>
      <c r="G71" s="163">
        <v>0</v>
      </c>
      <c r="H71" s="49">
        <f>+(Table120[[#This Row],[OPENING ]]+Table120[[#This Row],[RECEIPTS]]+Table120[[#This Row],[RETURNS]])-(Table120[[#This Row],[EXCHANGED]]+Table120[[#This Row],[SALES]]+Table120[[#This Row],[ISSUES]])</f>
        <v>187.6</v>
      </c>
      <c r="I71" s="73"/>
      <c r="J71" s="76">
        <f t="shared" si="27"/>
        <v>-187.6</v>
      </c>
      <c r="K71" s="48">
        <f>+'DAY17'!K71+'DAY18'!C71</f>
        <v>0</v>
      </c>
      <c r="L71" s="49">
        <f>+'DAY17'!L71+'DAY18'!D71</f>
        <v>0</v>
      </c>
      <c r="M71" s="50">
        <f>+'DAY17'!M71+'DAY18'!E71</f>
        <v>0</v>
      </c>
      <c r="N71" s="47">
        <f>+'DAY17'!N71+'DAY18'!F71</f>
        <v>0</v>
      </c>
      <c r="O71" s="163">
        <f>+'DAY17'!O71+'DAY18'!G71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163">
        <f t="shared" si="32"/>
        <v>0</v>
      </c>
      <c r="U71" s="92">
        <f t="shared" si="33"/>
        <v>0</v>
      </c>
    </row>
    <row r="72" spans="1:21" ht="15.75" thickBot="1" x14ac:dyDescent="0.3">
      <c r="A72" s="53"/>
      <c r="B72" s="47">
        <f>'DAY17'!H72</f>
        <v>1809</v>
      </c>
      <c r="C72" s="48">
        <v>0</v>
      </c>
      <c r="D72" s="49">
        <v>0</v>
      </c>
      <c r="E72" s="50">
        <v>0</v>
      </c>
      <c r="F72" s="47">
        <v>0</v>
      </c>
      <c r="G72" s="163">
        <v>0</v>
      </c>
      <c r="H72" s="49">
        <f>+(Table120[[#This Row],[OPENING ]]+Table120[[#This Row],[RECEIPTS]]+Table120[[#This Row],[RETURNS]])-(Table120[[#This Row],[EXCHANGED]]+Table120[[#This Row],[SALES]]+Table120[[#This Row],[ISSUES]])</f>
        <v>1809</v>
      </c>
      <c r="I72" s="73"/>
      <c r="J72" s="76">
        <f t="shared" si="27"/>
        <v>-1809</v>
      </c>
      <c r="K72" s="48">
        <f>+'DAY17'!K72+'DAY18'!C72</f>
        <v>0</v>
      </c>
      <c r="L72" s="49">
        <f>+'DAY17'!L72+'DAY18'!D72</f>
        <v>79</v>
      </c>
      <c r="M72" s="50">
        <f>+'DAY17'!M72+'DAY18'!E72</f>
        <v>0</v>
      </c>
      <c r="N72" s="47">
        <f>+'DAY17'!N72+'DAY18'!F72</f>
        <v>0</v>
      </c>
      <c r="O72" s="163">
        <f>+'DAY17'!O72+'DAY18'!G72</f>
        <v>0</v>
      </c>
      <c r="P72" s="48">
        <f t="shared" si="28"/>
        <v>0</v>
      </c>
      <c r="Q72" s="49">
        <f t="shared" si="29"/>
        <v>4.3888888888888893</v>
      </c>
      <c r="R72" s="50">
        <f t="shared" si="30"/>
        <v>0</v>
      </c>
      <c r="S72" s="47">
        <f t="shared" si="31"/>
        <v>0</v>
      </c>
      <c r="T72" s="163">
        <f t="shared" si="32"/>
        <v>0</v>
      </c>
      <c r="U72" s="92">
        <f t="shared" si="33"/>
        <v>412.17721518987338</v>
      </c>
    </row>
    <row r="73" spans="1:21" ht="17.25" thickBot="1" x14ac:dyDescent="0.35">
      <c r="A73" s="85" t="s">
        <v>37</v>
      </c>
      <c r="B73" s="86">
        <f>SUM(B41:B72)</f>
        <v>6798.0400000000009</v>
      </c>
      <c r="C73" s="87">
        <f t="shared" ref="C73:T73" si="34">SUM(C41:C72)</f>
        <v>0</v>
      </c>
      <c r="D73" s="88">
        <f t="shared" si="34"/>
        <v>0</v>
      </c>
      <c r="E73" s="89">
        <f t="shared" si="34"/>
        <v>0</v>
      </c>
      <c r="F73" s="86">
        <f t="shared" si="34"/>
        <v>0</v>
      </c>
      <c r="G73" s="164">
        <f t="shared" si="34"/>
        <v>0</v>
      </c>
      <c r="H73" s="88">
        <f t="shared" si="34"/>
        <v>6798.0400000000009</v>
      </c>
      <c r="I73" s="87">
        <f t="shared" si="34"/>
        <v>0</v>
      </c>
      <c r="J73" s="90">
        <f t="shared" si="34"/>
        <v>-6798.0400000000009</v>
      </c>
      <c r="K73" s="87">
        <f t="shared" si="34"/>
        <v>3087.4</v>
      </c>
      <c r="L73" s="88">
        <f t="shared" si="34"/>
        <v>217.3</v>
      </c>
      <c r="M73" s="89">
        <f t="shared" si="34"/>
        <v>0</v>
      </c>
      <c r="N73" s="86">
        <f t="shared" si="34"/>
        <v>0</v>
      </c>
      <c r="O73" s="164">
        <f t="shared" si="34"/>
        <v>2237</v>
      </c>
      <c r="P73" s="87">
        <f t="shared" si="34"/>
        <v>171.52222222222221</v>
      </c>
      <c r="Q73" s="88">
        <f t="shared" si="34"/>
        <v>12.072222222222223</v>
      </c>
      <c r="R73" s="89">
        <f t="shared" si="34"/>
        <v>0</v>
      </c>
      <c r="S73" s="86">
        <f t="shared" si="34"/>
        <v>0</v>
      </c>
      <c r="T73" s="164">
        <f t="shared" si="34"/>
        <v>124.27777777777779</v>
      </c>
      <c r="U73" s="92">
        <f t="shared" si="33"/>
        <v>22.080718912968948</v>
      </c>
    </row>
    <row r="74" spans="1:21" ht="15.75" x14ac:dyDescent="0.3">
      <c r="A74" s="78"/>
      <c r="B74" s="93"/>
      <c r="C74" s="56"/>
      <c r="D74" s="62"/>
      <c r="E74" s="63"/>
      <c r="F74" s="60"/>
      <c r="G74" s="169"/>
      <c r="H74" s="94"/>
      <c r="I74" s="56"/>
      <c r="J74" s="95"/>
      <c r="K74" s="56"/>
      <c r="L74" s="62"/>
      <c r="M74" s="63"/>
      <c r="N74" s="60"/>
      <c r="O74" s="166"/>
      <c r="P74" s="61"/>
      <c r="Q74" s="62"/>
      <c r="R74" s="63"/>
      <c r="S74" s="60"/>
      <c r="T74" s="169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163"/>
      <c r="H75" s="49"/>
      <c r="I75" s="48"/>
      <c r="J75" s="51"/>
      <c r="K75" s="48"/>
      <c r="L75" s="49"/>
      <c r="M75" s="50"/>
      <c r="N75" s="47"/>
      <c r="O75" s="163"/>
      <c r="P75" s="48"/>
      <c r="Q75" s="49"/>
      <c r="R75" s="50"/>
      <c r="S75" s="47"/>
      <c r="T75" s="163"/>
      <c r="U75" s="50"/>
    </row>
    <row r="76" spans="1:21" x14ac:dyDescent="0.25">
      <c r="A76" s="152" t="s">
        <v>44</v>
      </c>
      <c r="B76" s="47">
        <f>'DAY17'!H76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163">
        <v>0</v>
      </c>
      <c r="H76" s="49">
        <f>+(Table120[[#This Row],[OPENING ]]+Table120[[#This Row],[RECEIPTS]]+Table120[[#This Row],[RETURNS]])-(Table120[[#This Row],[EXCHANGED]]+Table120[[#This Row],[SALES]]+Table120[[#This Row],[ISSUES]])</f>
        <v>1267.3399999999999</v>
      </c>
      <c r="I76" s="48"/>
      <c r="J76" s="51">
        <f t="shared" si="0"/>
        <v>-1267.3399999999999</v>
      </c>
      <c r="K76" s="48">
        <f>+'DAY17'!K76+'DAY18'!C76</f>
        <v>0</v>
      </c>
      <c r="L76" s="49">
        <f>+'DAY17'!L76+'DAY18'!D76</f>
        <v>0</v>
      </c>
      <c r="M76" s="50">
        <f>+'DAY17'!M76+'DAY18'!E76</f>
        <v>0</v>
      </c>
      <c r="N76" s="47">
        <f>+'DAY17'!N76+'DAY18'!F76</f>
        <v>0</v>
      </c>
      <c r="O76" s="163">
        <f>+'DAY17'!O76+'DAY18'!G76</f>
        <v>0</v>
      </c>
      <c r="P76" s="48">
        <f>+K76/18</f>
        <v>0</v>
      </c>
      <c r="Q76" s="49">
        <f>+L76/18</f>
        <v>0</v>
      </c>
      <c r="R76" s="50">
        <f>+M76/18</f>
        <v>0</v>
      </c>
      <c r="S76" s="47">
        <f>+N76/18</f>
        <v>0</v>
      </c>
      <c r="T76" s="163">
        <f>+O76/18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'DAY17'!H77</f>
        <v>96.1</v>
      </c>
      <c r="C77" s="48">
        <v>0</v>
      </c>
      <c r="D77" s="49">
        <v>0</v>
      </c>
      <c r="E77" s="50">
        <v>0</v>
      </c>
      <c r="F77" s="47">
        <v>0</v>
      </c>
      <c r="G77" s="163">
        <v>0</v>
      </c>
      <c r="H77" s="49">
        <f>+(Table120[[#This Row],[OPENING ]]+Table120[[#This Row],[RECEIPTS]]+Table120[[#This Row],[RETURNS]])-(Table120[[#This Row],[EXCHANGED]]+Table120[[#This Row],[SALES]]+Table120[[#This Row],[ISSUES]])</f>
        <v>96.1</v>
      </c>
      <c r="I77" s="48"/>
      <c r="J77" s="51">
        <f t="shared" si="0"/>
        <v>-96.1</v>
      </c>
      <c r="K77" s="48">
        <f>+'DAY17'!K77+'DAY18'!C77</f>
        <v>0</v>
      </c>
      <c r="L77" s="49">
        <f>+'DAY17'!L77+'DAY18'!D77</f>
        <v>0</v>
      </c>
      <c r="M77" s="50">
        <f>+'DAY17'!M77+'DAY18'!E77</f>
        <v>0</v>
      </c>
      <c r="N77" s="47">
        <f>+'DAY17'!N77+'DAY18'!F77</f>
        <v>0</v>
      </c>
      <c r="O77" s="163">
        <f>+'DAY17'!O77+'DAY18'!G77</f>
        <v>0</v>
      </c>
      <c r="P77" s="48">
        <f t="shared" ref="P77:P101" si="35">+K77/18</f>
        <v>0</v>
      </c>
      <c r="Q77" s="49">
        <f t="shared" ref="Q77:Q101" si="36">+L77/18</f>
        <v>0</v>
      </c>
      <c r="R77" s="50">
        <f t="shared" ref="R77:R101" si="37">+M77/18</f>
        <v>0</v>
      </c>
      <c r="S77" s="47">
        <f t="shared" ref="S77:S101" si="38">+N77/18</f>
        <v>0</v>
      </c>
      <c r="T77" s="163">
        <f t="shared" ref="T77:T101" si="39">+O77/18</f>
        <v>0</v>
      </c>
      <c r="U77" s="54">
        <f t="shared" si="1"/>
        <v>0</v>
      </c>
    </row>
    <row r="78" spans="1:21" x14ac:dyDescent="0.25">
      <c r="A78" s="192"/>
      <c r="B78" s="47">
        <f>'DAY17'!H78</f>
        <v>0</v>
      </c>
      <c r="C78" s="48">
        <v>0</v>
      </c>
      <c r="D78" s="49">
        <v>0</v>
      </c>
      <c r="E78" s="50">
        <v>0</v>
      </c>
      <c r="F78" s="47">
        <v>0</v>
      </c>
      <c r="G78" s="163">
        <v>0</v>
      </c>
      <c r="H78" s="49">
        <f>+(Table120[[#This Row],[OPENING ]]+Table120[[#This Row],[RECEIPTS]]+Table120[[#This Row],[RETURNS]])-(Table120[[#This Row],[EXCHANGED]]+Table120[[#This Row],[SALES]]+Table120[[#This Row],[ISSUES]])</f>
        <v>0</v>
      </c>
      <c r="I78" s="48"/>
      <c r="J78" s="51">
        <f t="shared" si="0"/>
        <v>0</v>
      </c>
      <c r="K78" s="48">
        <f>+'DAY17'!K78+'DAY18'!C78</f>
        <v>0</v>
      </c>
      <c r="L78" s="49">
        <f>+'DAY17'!L78+'DAY18'!D78</f>
        <v>0</v>
      </c>
      <c r="M78" s="50">
        <f>+'DAY17'!M78+'DAY18'!E78</f>
        <v>0</v>
      </c>
      <c r="N78" s="47">
        <f>+'DAY17'!N78+'DAY18'!F78</f>
        <v>0</v>
      </c>
      <c r="O78" s="163">
        <f>+'DAY17'!O78+'DAY18'!G78</f>
        <v>0</v>
      </c>
      <c r="P78" s="48">
        <f t="shared" si="35"/>
        <v>0</v>
      </c>
      <c r="Q78" s="49">
        <f t="shared" si="36"/>
        <v>0</v>
      </c>
      <c r="R78" s="50">
        <f t="shared" si="37"/>
        <v>0</v>
      </c>
      <c r="S78" s="47">
        <f t="shared" si="38"/>
        <v>0</v>
      </c>
      <c r="T78" s="163">
        <f t="shared" si="39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'DAY17'!H79</f>
        <v>0</v>
      </c>
      <c r="C79" s="48">
        <v>0</v>
      </c>
      <c r="D79" s="49">
        <v>0</v>
      </c>
      <c r="E79" s="50">
        <v>0</v>
      </c>
      <c r="F79" s="47">
        <v>0</v>
      </c>
      <c r="G79" s="163">
        <v>0</v>
      </c>
      <c r="H79" s="49">
        <f>+(Table120[[#This Row],[OPENING ]]+Table120[[#This Row],[RECEIPTS]]+Table120[[#This Row],[RETURNS]])-(Table120[[#This Row],[EXCHANGED]]+Table120[[#This Row],[SALES]]+Table120[[#This Row],[ISSUES]])</f>
        <v>0</v>
      </c>
      <c r="I79" s="48"/>
      <c r="J79" s="51">
        <f t="shared" si="0"/>
        <v>0</v>
      </c>
      <c r="K79" s="48">
        <f>+'DAY17'!K79+'DAY18'!C79</f>
        <v>0</v>
      </c>
      <c r="L79" s="49">
        <f>+'DAY17'!L79+'DAY18'!D79</f>
        <v>0</v>
      </c>
      <c r="M79" s="50">
        <f>+'DAY17'!M79+'DAY18'!E79</f>
        <v>0</v>
      </c>
      <c r="N79" s="47">
        <f>+'DAY17'!N79+'DAY18'!F79</f>
        <v>0</v>
      </c>
      <c r="O79" s="163">
        <f>+'DAY17'!O79+'DAY18'!G79</f>
        <v>0</v>
      </c>
      <c r="P79" s="48">
        <f t="shared" si="35"/>
        <v>0</v>
      </c>
      <c r="Q79" s="49">
        <f t="shared" si="36"/>
        <v>0</v>
      </c>
      <c r="R79" s="50">
        <f t="shared" si="37"/>
        <v>0</v>
      </c>
      <c r="S79" s="47">
        <f t="shared" si="38"/>
        <v>0</v>
      </c>
      <c r="T79" s="163">
        <f t="shared" si="39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'DAY17'!H80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163">
        <v>0</v>
      </c>
      <c r="H80" s="49">
        <f>+(Table120[[#This Row],[OPENING ]]+Table120[[#This Row],[RECEIPTS]]+Table120[[#This Row],[RETURNS]])-(Table120[[#This Row],[EXCHANGED]]+Table120[[#This Row],[SALES]]+Table120[[#This Row],[ISSUES]])</f>
        <v>1289.1400000000001</v>
      </c>
      <c r="I80" s="48"/>
      <c r="J80" s="51">
        <f t="shared" si="0"/>
        <v>-1289.1400000000001</v>
      </c>
      <c r="K80" s="48">
        <f>+'DAY17'!K80+'DAY18'!C80</f>
        <v>0</v>
      </c>
      <c r="L80" s="49">
        <f>+'DAY17'!L80+'DAY18'!D80</f>
        <v>0</v>
      </c>
      <c r="M80" s="50">
        <f>+'DAY17'!M80+'DAY18'!E80</f>
        <v>0</v>
      </c>
      <c r="N80" s="47">
        <f>+'DAY17'!N80+'DAY18'!F80</f>
        <v>0</v>
      </c>
      <c r="O80" s="163">
        <f>+'DAY17'!O80+'DAY18'!G80</f>
        <v>0</v>
      </c>
      <c r="P80" s="48">
        <f t="shared" si="35"/>
        <v>0</v>
      </c>
      <c r="Q80" s="49">
        <f t="shared" si="36"/>
        <v>0</v>
      </c>
      <c r="R80" s="50">
        <f t="shared" si="37"/>
        <v>0</v>
      </c>
      <c r="S80" s="47">
        <f t="shared" si="38"/>
        <v>0</v>
      </c>
      <c r="T80" s="163">
        <f t="shared" si="39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'DAY17'!H81</f>
        <v>64.75</v>
      </c>
      <c r="C81" s="48">
        <v>0</v>
      </c>
      <c r="D81" s="49">
        <v>0</v>
      </c>
      <c r="E81" s="50">
        <v>0</v>
      </c>
      <c r="F81" s="47">
        <v>0</v>
      </c>
      <c r="G81" s="163">
        <v>0</v>
      </c>
      <c r="H81" s="49">
        <f>+(Table120[[#This Row],[OPENING ]]+Table120[[#This Row],[RECEIPTS]]+Table120[[#This Row],[RETURNS]])-(Table120[[#This Row],[EXCHANGED]]+Table120[[#This Row],[SALES]]+Table120[[#This Row],[ISSUES]])</f>
        <v>64.75</v>
      </c>
      <c r="I81" s="48"/>
      <c r="J81" s="51">
        <f t="shared" si="0"/>
        <v>-64.75</v>
      </c>
      <c r="K81" s="48">
        <f>+'DAY17'!K81+'DAY18'!C81</f>
        <v>0</v>
      </c>
      <c r="L81" s="49">
        <f>+'DAY17'!L81+'DAY18'!D81</f>
        <v>0</v>
      </c>
      <c r="M81" s="50">
        <f>+'DAY17'!M81+'DAY18'!E81</f>
        <v>0</v>
      </c>
      <c r="N81" s="47">
        <f>+'DAY17'!N81+'DAY18'!F81</f>
        <v>0</v>
      </c>
      <c r="O81" s="163">
        <f>+'DAY17'!O81+'DAY18'!G81</f>
        <v>0</v>
      </c>
      <c r="P81" s="48">
        <f t="shared" si="35"/>
        <v>0</v>
      </c>
      <c r="Q81" s="49">
        <f t="shared" si="36"/>
        <v>0</v>
      </c>
      <c r="R81" s="50">
        <f t="shared" si="37"/>
        <v>0</v>
      </c>
      <c r="S81" s="47">
        <f t="shared" si="38"/>
        <v>0</v>
      </c>
      <c r="T81" s="163">
        <f t="shared" si="39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'DAY17'!H82</f>
        <v>0</v>
      </c>
      <c r="C82" s="48">
        <v>0</v>
      </c>
      <c r="D82" s="49">
        <v>0</v>
      </c>
      <c r="E82" s="50">
        <v>0</v>
      </c>
      <c r="F82" s="47">
        <v>0</v>
      </c>
      <c r="G82" s="163">
        <v>0</v>
      </c>
      <c r="H82" s="49">
        <f>+(Table120[[#This Row],[OPENING ]]+Table120[[#This Row],[RECEIPTS]]+Table120[[#This Row],[RETURNS]])-(Table120[[#This Row],[EXCHANGED]]+Table120[[#This Row],[SALES]]+Table120[[#This Row],[ISSUES]])</f>
        <v>0</v>
      </c>
      <c r="I82" s="48"/>
      <c r="J82" s="51">
        <f t="shared" si="0"/>
        <v>0</v>
      </c>
      <c r="K82" s="48">
        <f>+'DAY17'!K82+'DAY18'!C82</f>
        <v>0</v>
      </c>
      <c r="L82" s="49">
        <f>+'DAY17'!L82+'DAY18'!D82</f>
        <v>0</v>
      </c>
      <c r="M82" s="50">
        <f>+'DAY17'!M82+'DAY18'!E82</f>
        <v>0</v>
      </c>
      <c r="N82" s="47">
        <f>+'DAY17'!N82+'DAY18'!F82</f>
        <v>0</v>
      </c>
      <c r="O82" s="163">
        <f>+'DAY17'!O82+'DAY18'!G82</f>
        <v>0</v>
      </c>
      <c r="P82" s="48">
        <f t="shared" si="35"/>
        <v>0</v>
      </c>
      <c r="Q82" s="49">
        <f t="shared" si="36"/>
        <v>0</v>
      </c>
      <c r="R82" s="50">
        <f t="shared" si="37"/>
        <v>0</v>
      </c>
      <c r="S82" s="47">
        <f t="shared" si="38"/>
        <v>0</v>
      </c>
      <c r="T82" s="163">
        <f t="shared" si="39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'DAY17'!H83</f>
        <v>497.9</v>
      </c>
      <c r="C83" s="48">
        <v>0</v>
      </c>
      <c r="D83" s="49">
        <v>0</v>
      </c>
      <c r="E83" s="50">
        <v>0</v>
      </c>
      <c r="F83" s="47">
        <v>0</v>
      </c>
      <c r="G83" s="163">
        <v>0</v>
      </c>
      <c r="H83" s="49">
        <f>+(Table120[[#This Row],[OPENING ]]+Table120[[#This Row],[RECEIPTS]]+Table120[[#This Row],[RETURNS]])-(Table120[[#This Row],[EXCHANGED]]+Table120[[#This Row],[SALES]]+Table120[[#This Row],[ISSUES]])</f>
        <v>497.9</v>
      </c>
      <c r="I83" s="48"/>
      <c r="J83" s="51">
        <f t="shared" si="0"/>
        <v>-497.9</v>
      </c>
      <c r="K83" s="48">
        <f>+'DAY17'!K83+'DAY18'!C83</f>
        <v>0</v>
      </c>
      <c r="L83" s="49">
        <f>+'DAY17'!L83+'DAY18'!D83</f>
        <v>0</v>
      </c>
      <c r="M83" s="50">
        <f>+'DAY17'!M83+'DAY18'!E83</f>
        <v>0</v>
      </c>
      <c r="N83" s="47">
        <f>+'DAY17'!N83+'DAY18'!F83</f>
        <v>0</v>
      </c>
      <c r="O83" s="163">
        <f>+'DAY17'!O83+'DAY18'!G83</f>
        <v>0</v>
      </c>
      <c r="P83" s="48">
        <f t="shared" si="35"/>
        <v>0</v>
      </c>
      <c r="Q83" s="49">
        <f t="shared" si="36"/>
        <v>0</v>
      </c>
      <c r="R83" s="50">
        <f t="shared" si="37"/>
        <v>0</v>
      </c>
      <c r="S83" s="47">
        <f t="shared" si="38"/>
        <v>0</v>
      </c>
      <c r="T83" s="163">
        <f t="shared" si="39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'DAY17'!H84</f>
        <v>424.4</v>
      </c>
      <c r="C84" s="48">
        <v>0</v>
      </c>
      <c r="D84" s="49">
        <v>0</v>
      </c>
      <c r="E84" s="50">
        <v>0</v>
      </c>
      <c r="F84" s="47">
        <v>0</v>
      </c>
      <c r="G84" s="163">
        <v>0</v>
      </c>
      <c r="H84" s="49">
        <f>+(Table120[[#This Row],[OPENING ]]+Table120[[#This Row],[RECEIPTS]]+Table120[[#This Row],[RETURNS]])-(Table120[[#This Row],[EXCHANGED]]+Table120[[#This Row],[SALES]]+Table120[[#This Row],[ISSUES]])</f>
        <v>424.4</v>
      </c>
      <c r="I84" s="48"/>
      <c r="J84" s="51">
        <f t="shared" si="0"/>
        <v>-424.4</v>
      </c>
      <c r="K84" s="48">
        <f>+'DAY17'!K84+'DAY18'!C84</f>
        <v>0</v>
      </c>
      <c r="L84" s="49">
        <f>+'DAY17'!L84+'DAY18'!D84</f>
        <v>0</v>
      </c>
      <c r="M84" s="50">
        <f>+'DAY17'!M84+'DAY18'!E84</f>
        <v>0</v>
      </c>
      <c r="N84" s="47">
        <f>+'DAY17'!N84+'DAY18'!F84</f>
        <v>0</v>
      </c>
      <c r="O84" s="163">
        <f>+'DAY17'!O84+'DAY18'!G84</f>
        <v>0</v>
      </c>
      <c r="P84" s="48">
        <f t="shared" si="35"/>
        <v>0</v>
      </c>
      <c r="Q84" s="49">
        <f t="shared" si="36"/>
        <v>0</v>
      </c>
      <c r="R84" s="50">
        <f t="shared" si="37"/>
        <v>0</v>
      </c>
      <c r="S84" s="47">
        <f t="shared" si="38"/>
        <v>0</v>
      </c>
      <c r="T84" s="163">
        <f t="shared" si="39"/>
        <v>0</v>
      </c>
      <c r="U84" s="54">
        <f t="shared" si="1"/>
        <v>0</v>
      </c>
    </row>
    <row r="85" spans="1:21" x14ac:dyDescent="0.25">
      <c r="A85" s="53"/>
      <c r="B85" s="47">
        <f>'DAY17'!H85</f>
        <v>0</v>
      </c>
      <c r="C85" s="48">
        <v>0</v>
      </c>
      <c r="D85" s="49">
        <v>0</v>
      </c>
      <c r="E85" s="50">
        <v>0</v>
      </c>
      <c r="F85" s="47">
        <v>0</v>
      </c>
      <c r="G85" s="163">
        <v>0</v>
      </c>
      <c r="H85" s="49">
        <f>+(Table120[[#This Row],[OPENING ]]+Table120[[#This Row],[RECEIPTS]]+Table120[[#This Row],[RETURNS]])-(Table120[[#This Row],[EXCHANGED]]+Table120[[#This Row],[SALES]]+Table120[[#This Row],[ISSUES]])</f>
        <v>0</v>
      </c>
      <c r="I85" s="48"/>
      <c r="J85" s="51">
        <f t="shared" si="0"/>
        <v>0</v>
      </c>
      <c r="K85" s="48">
        <f>+'DAY17'!K85+'DAY18'!C85</f>
        <v>0</v>
      </c>
      <c r="L85" s="49">
        <f>+'DAY17'!L85+'DAY18'!D85</f>
        <v>0</v>
      </c>
      <c r="M85" s="50">
        <f>+'DAY17'!M85+'DAY18'!E85</f>
        <v>0</v>
      </c>
      <c r="N85" s="47">
        <f>+'DAY17'!N85+'DAY18'!F85</f>
        <v>0</v>
      </c>
      <c r="O85" s="163">
        <f>+'DAY17'!O85+'DAY18'!G85</f>
        <v>0</v>
      </c>
      <c r="P85" s="48">
        <f t="shared" si="35"/>
        <v>0</v>
      </c>
      <c r="Q85" s="49">
        <f t="shared" si="36"/>
        <v>0</v>
      </c>
      <c r="R85" s="50">
        <f t="shared" si="37"/>
        <v>0</v>
      </c>
      <c r="S85" s="47">
        <f t="shared" si="38"/>
        <v>0</v>
      </c>
      <c r="T85" s="163">
        <f t="shared" si="39"/>
        <v>0</v>
      </c>
      <c r="U85" s="54">
        <f t="shared" si="1"/>
        <v>0</v>
      </c>
    </row>
    <row r="86" spans="1:21" x14ac:dyDescent="0.25">
      <c r="A86" s="53"/>
      <c r="B86" s="47">
        <f>'DAY17'!H86</f>
        <v>263.8</v>
      </c>
      <c r="C86" s="48">
        <v>0</v>
      </c>
      <c r="D86" s="49">
        <v>0</v>
      </c>
      <c r="E86" s="50">
        <v>0</v>
      </c>
      <c r="F86" s="47">
        <v>0</v>
      </c>
      <c r="G86" s="163">
        <v>0</v>
      </c>
      <c r="H86" s="49">
        <f>+(Table120[[#This Row],[OPENING ]]+Table120[[#This Row],[RECEIPTS]]+Table120[[#This Row],[RETURNS]])-(Table120[[#This Row],[EXCHANGED]]+Table120[[#This Row],[SALES]]+Table120[[#This Row],[ISSUES]])</f>
        <v>263.8</v>
      </c>
      <c r="I86" s="48"/>
      <c r="J86" s="51">
        <f t="shared" si="0"/>
        <v>-263.8</v>
      </c>
      <c r="K86" s="48">
        <f>+'DAY17'!K86+'DAY18'!C86</f>
        <v>0</v>
      </c>
      <c r="L86" s="49">
        <f>+'DAY17'!L86+'DAY18'!D86</f>
        <v>0</v>
      </c>
      <c r="M86" s="50">
        <f>+'DAY17'!M86+'DAY18'!E86</f>
        <v>0</v>
      </c>
      <c r="N86" s="47">
        <f>+'DAY17'!N86+'DAY18'!F86</f>
        <v>0</v>
      </c>
      <c r="O86" s="163">
        <f>+'DAY17'!O86+'DAY18'!G86</f>
        <v>0</v>
      </c>
      <c r="P86" s="48">
        <f t="shared" si="35"/>
        <v>0</v>
      </c>
      <c r="Q86" s="49">
        <f t="shared" si="36"/>
        <v>0</v>
      </c>
      <c r="R86" s="50">
        <f t="shared" si="37"/>
        <v>0</v>
      </c>
      <c r="S86" s="47">
        <f t="shared" si="38"/>
        <v>0</v>
      </c>
      <c r="T86" s="163">
        <f t="shared" si="39"/>
        <v>0</v>
      </c>
      <c r="U86" s="54">
        <f t="shared" si="1"/>
        <v>0</v>
      </c>
    </row>
    <row r="87" spans="1:21" x14ac:dyDescent="0.25">
      <c r="A87" s="53"/>
      <c r="B87" s="47">
        <f>'DAY17'!H87</f>
        <v>0</v>
      </c>
      <c r="C87" s="48">
        <v>0</v>
      </c>
      <c r="D87" s="49">
        <v>0</v>
      </c>
      <c r="E87" s="50">
        <v>0</v>
      </c>
      <c r="F87" s="47">
        <v>0</v>
      </c>
      <c r="G87" s="163">
        <v>0</v>
      </c>
      <c r="H87" s="49">
        <f>+(Table120[[#This Row],[OPENING ]]+Table120[[#This Row],[RECEIPTS]]+Table120[[#This Row],[RETURNS]])-(Table120[[#This Row],[EXCHANGED]]+Table120[[#This Row],[SALES]]+Table120[[#This Row],[ISSUES]])</f>
        <v>0</v>
      </c>
      <c r="I87" s="48"/>
      <c r="J87" s="51">
        <f t="shared" si="0"/>
        <v>0</v>
      </c>
      <c r="K87" s="48">
        <f>+'DAY17'!K87+'DAY18'!C87</f>
        <v>0</v>
      </c>
      <c r="L87" s="49">
        <f>+'DAY17'!L87+'DAY18'!D87</f>
        <v>0</v>
      </c>
      <c r="M87" s="50">
        <f>+'DAY17'!M87+'DAY18'!E87</f>
        <v>0</v>
      </c>
      <c r="N87" s="47">
        <f>+'DAY17'!N87+'DAY18'!F87</f>
        <v>0</v>
      </c>
      <c r="O87" s="163">
        <f>+'DAY17'!O87+'DAY18'!G87</f>
        <v>0</v>
      </c>
      <c r="P87" s="48">
        <f t="shared" si="35"/>
        <v>0</v>
      </c>
      <c r="Q87" s="49">
        <f t="shared" si="36"/>
        <v>0</v>
      </c>
      <c r="R87" s="50">
        <f t="shared" si="37"/>
        <v>0</v>
      </c>
      <c r="S87" s="47">
        <f t="shared" si="38"/>
        <v>0</v>
      </c>
      <c r="T87" s="163">
        <f t="shared" si="39"/>
        <v>0</v>
      </c>
      <c r="U87" s="54">
        <f t="shared" si="1"/>
        <v>0</v>
      </c>
    </row>
    <row r="88" spans="1:21" x14ac:dyDescent="0.25">
      <c r="A88" s="53"/>
      <c r="B88" s="47">
        <f>'DAY17'!H88</f>
        <v>0</v>
      </c>
      <c r="C88" s="48">
        <v>0</v>
      </c>
      <c r="D88" s="49">
        <v>0</v>
      </c>
      <c r="E88" s="50">
        <v>0</v>
      </c>
      <c r="F88" s="47">
        <v>0</v>
      </c>
      <c r="G88" s="163">
        <v>0</v>
      </c>
      <c r="H88" s="49">
        <f>+(Table120[[#This Row],[OPENING ]]+Table120[[#This Row],[RECEIPTS]]+Table120[[#This Row],[RETURNS]])-(Table120[[#This Row],[EXCHANGED]]+Table120[[#This Row],[SALES]]+Table120[[#This Row],[ISSUES]])</f>
        <v>0</v>
      </c>
      <c r="I88" s="48"/>
      <c r="J88" s="51">
        <f t="shared" ref="J88:J95" si="40">+I88-H88</f>
        <v>0</v>
      </c>
      <c r="K88" s="48">
        <f>+'DAY17'!K88+'DAY18'!C88</f>
        <v>0</v>
      </c>
      <c r="L88" s="49">
        <f>+'DAY17'!L88+'DAY18'!D88</f>
        <v>0</v>
      </c>
      <c r="M88" s="50">
        <f>+'DAY17'!M88+'DAY18'!E88</f>
        <v>0</v>
      </c>
      <c r="N88" s="47">
        <f>+'DAY17'!N88+'DAY18'!F88</f>
        <v>0</v>
      </c>
      <c r="O88" s="163">
        <f>+'DAY17'!O88+'DAY18'!G88</f>
        <v>0</v>
      </c>
      <c r="P88" s="48">
        <f t="shared" ref="P88:P95" si="41">+K88/18</f>
        <v>0</v>
      </c>
      <c r="Q88" s="49">
        <f t="shared" ref="Q88:Q95" si="42">+L88/18</f>
        <v>0</v>
      </c>
      <c r="R88" s="50">
        <f t="shared" ref="R88:R95" si="43">+M88/18</f>
        <v>0</v>
      </c>
      <c r="S88" s="47">
        <f t="shared" ref="S88:S95" si="44">+N88/18</f>
        <v>0</v>
      </c>
      <c r="T88" s="163">
        <f t="shared" ref="T88:T95" si="45">+O88/18</f>
        <v>0</v>
      </c>
      <c r="U88" s="54">
        <f t="shared" ref="U88:U95" si="46">IFERROR(+H88/(P88+Q88+R88+S88+T88),0)</f>
        <v>0</v>
      </c>
    </row>
    <row r="89" spans="1:21" x14ac:dyDescent="0.25">
      <c r="A89" s="53"/>
      <c r="B89" s="47">
        <f>'DAY17'!H89</f>
        <v>0</v>
      </c>
      <c r="C89" s="48">
        <v>0</v>
      </c>
      <c r="D89" s="49">
        <v>0</v>
      </c>
      <c r="E89" s="50">
        <v>0</v>
      </c>
      <c r="F89" s="47">
        <v>0</v>
      </c>
      <c r="G89" s="163">
        <v>0</v>
      </c>
      <c r="H89" s="49">
        <f>+(Table120[[#This Row],[OPENING ]]+Table120[[#This Row],[RECEIPTS]]+Table120[[#This Row],[RETURNS]])-(Table120[[#This Row],[EXCHANGED]]+Table120[[#This Row],[SALES]]+Table120[[#This Row],[ISSUES]])</f>
        <v>0</v>
      </c>
      <c r="I89" s="48"/>
      <c r="J89" s="51">
        <f t="shared" si="40"/>
        <v>0</v>
      </c>
      <c r="K89" s="48">
        <f>+'DAY17'!K89+'DAY18'!C89</f>
        <v>0</v>
      </c>
      <c r="L89" s="49">
        <f>+'DAY17'!L89+'DAY18'!D89</f>
        <v>0</v>
      </c>
      <c r="M89" s="50">
        <f>+'DAY17'!M89+'DAY18'!E89</f>
        <v>0</v>
      </c>
      <c r="N89" s="47">
        <f>+'DAY17'!N89+'DAY18'!F89</f>
        <v>0</v>
      </c>
      <c r="O89" s="163">
        <f>+'DAY17'!O89+'DAY18'!G89</f>
        <v>0</v>
      </c>
      <c r="P89" s="48">
        <f t="shared" si="41"/>
        <v>0</v>
      </c>
      <c r="Q89" s="49">
        <f t="shared" si="42"/>
        <v>0</v>
      </c>
      <c r="R89" s="50">
        <f t="shared" si="43"/>
        <v>0</v>
      </c>
      <c r="S89" s="47">
        <f t="shared" si="44"/>
        <v>0</v>
      </c>
      <c r="T89" s="163">
        <f t="shared" si="45"/>
        <v>0</v>
      </c>
      <c r="U89" s="54">
        <f t="shared" si="46"/>
        <v>0</v>
      </c>
    </row>
    <row r="90" spans="1:21" x14ac:dyDescent="0.25">
      <c r="A90" s="53"/>
      <c r="B90" s="47">
        <f>'DAY17'!H90</f>
        <v>0</v>
      </c>
      <c r="C90" s="48">
        <v>0</v>
      </c>
      <c r="D90" s="49">
        <v>0</v>
      </c>
      <c r="E90" s="50">
        <v>0</v>
      </c>
      <c r="F90" s="47">
        <v>0</v>
      </c>
      <c r="G90" s="163">
        <v>0</v>
      </c>
      <c r="H90" s="49">
        <f>+(Table120[[#This Row],[OPENING ]]+Table120[[#This Row],[RECEIPTS]]+Table120[[#This Row],[RETURNS]])-(Table120[[#This Row],[EXCHANGED]]+Table120[[#This Row],[SALES]]+Table120[[#This Row],[ISSUES]])</f>
        <v>0</v>
      </c>
      <c r="I90" s="48"/>
      <c r="J90" s="51">
        <f t="shared" si="40"/>
        <v>0</v>
      </c>
      <c r="K90" s="48">
        <f>+'DAY17'!K90+'DAY18'!C90</f>
        <v>0</v>
      </c>
      <c r="L90" s="49">
        <f>+'DAY17'!L90+'DAY18'!D90</f>
        <v>0</v>
      </c>
      <c r="M90" s="50">
        <f>+'DAY17'!M90+'DAY18'!E90</f>
        <v>0</v>
      </c>
      <c r="N90" s="47">
        <f>+'DAY17'!N90+'DAY18'!F90</f>
        <v>0</v>
      </c>
      <c r="O90" s="163">
        <f>+'DAY17'!O90+'DAY18'!G90</f>
        <v>0</v>
      </c>
      <c r="P90" s="48">
        <f t="shared" si="41"/>
        <v>0</v>
      </c>
      <c r="Q90" s="49">
        <f t="shared" si="42"/>
        <v>0</v>
      </c>
      <c r="R90" s="50">
        <f t="shared" si="43"/>
        <v>0</v>
      </c>
      <c r="S90" s="47">
        <f t="shared" si="44"/>
        <v>0</v>
      </c>
      <c r="T90" s="163">
        <f t="shared" si="45"/>
        <v>0</v>
      </c>
      <c r="U90" s="54">
        <f t="shared" si="46"/>
        <v>0</v>
      </c>
    </row>
    <row r="91" spans="1:21" x14ac:dyDescent="0.25">
      <c r="A91" s="53"/>
      <c r="B91" s="47">
        <f>'DAY17'!H91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163">
        <v>0</v>
      </c>
      <c r="H91" s="49">
        <f>+(Table120[[#This Row],[OPENING ]]+Table120[[#This Row],[RECEIPTS]]+Table120[[#This Row],[RETURNS]])-(Table120[[#This Row],[EXCHANGED]]+Table120[[#This Row],[SALES]]+Table120[[#This Row],[ISSUES]])</f>
        <v>551.20000000000005</v>
      </c>
      <c r="I91" s="48"/>
      <c r="J91" s="51">
        <f t="shared" si="40"/>
        <v>-551.20000000000005</v>
      </c>
      <c r="K91" s="48">
        <f>+'DAY17'!K91+'DAY18'!C91</f>
        <v>0</v>
      </c>
      <c r="L91" s="49">
        <f>+'DAY17'!L91+'DAY18'!D91</f>
        <v>0</v>
      </c>
      <c r="M91" s="50">
        <f>+'DAY17'!M91+'DAY18'!E91</f>
        <v>0</v>
      </c>
      <c r="N91" s="47">
        <f>+'DAY17'!N91+'DAY18'!F91</f>
        <v>0</v>
      </c>
      <c r="O91" s="163">
        <f>+'DAY17'!O91+'DAY18'!G91</f>
        <v>0</v>
      </c>
      <c r="P91" s="48">
        <f t="shared" si="41"/>
        <v>0</v>
      </c>
      <c r="Q91" s="49">
        <f t="shared" si="42"/>
        <v>0</v>
      </c>
      <c r="R91" s="50">
        <f t="shared" si="43"/>
        <v>0</v>
      </c>
      <c r="S91" s="47">
        <f t="shared" si="44"/>
        <v>0</v>
      </c>
      <c r="T91" s="163">
        <f t="shared" si="45"/>
        <v>0</v>
      </c>
      <c r="U91" s="54">
        <f t="shared" si="46"/>
        <v>0</v>
      </c>
    </row>
    <row r="92" spans="1:21" x14ac:dyDescent="0.25">
      <c r="A92" s="53"/>
      <c r="B92" s="47">
        <f>'DAY17'!H92</f>
        <v>200.8</v>
      </c>
      <c r="C92" s="48">
        <v>0</v>
      </c>
      <c r="D92" s="49">
        <v>0</v>
      </c>
      <c r="E92" s="50">
        <v>0</v>
      </c>
      <c r="F92" s="47">
        <v>0</v>
      </c>
      <c r="G92" s="163">
        <v>0</v>
      </c>
      <c r="H92" s="49">
        <f>+(Table120[[#This Row],[OPENING ]]+Table120[[#This Row],[RECEIPTS]]+Table120[[#This Row],[RETURNS]])-(Table120[[#This Row],[EXCHANGED]]+Table120[[#This Row],[SALES]]+Table120[[#This Row],[ISSUES]])</f>
        <v>200.8</v>
      </c>
      <c r="I92" s="48"/>
      <c r="J92" s="51">
        <f t="shared" si="40"/>
        <v>-200.8</v>
      </c>
      <c r="K92" s="48">
        <f>+'DAY17'!K92+'DAY18'!C92</f>
        <v>0</v>
      </c>
      <c r="L92" s="49">
        <f>+'DAY17'!L92+'DAY18'!D92</f>
        <v>0</v>
      </c>
      <c r="M92" s="50">
        <f>+'DAY17'!M92+'DAY18'!E92</f>
        <v>0</v>
      </c>
      <c r="N92" s="47">
        <f>+'DAY17'!N92+'DAY18'!F92</f>
        <v>0</v>
      </c>
      <c r="O92" s="163">
        <f>+'DAY17'!O92+'DAY18'!G92</f>
        <v>0</v>
      </c>
      <c r="P92" s="48">
        <f t="shared" si="41"/>
        <v>0</v>
      </c>
      <c r="Q92" s="49">
        <f t="shared" si="42"/>
        <v>0</v>
      </c>
      <c r="R92" s="50">
        <f t="shared" si="43"/>
        <v>0</v>
      </c>
      <c r="S92" s="47">
        <f t="shared" si="44"/>
        <v>0</v>
      </c>
      <c r="T92" s="163">
        <f t="shared" si="45"/>
        <v>0</v>
      </c>
      <c r="U92" s="54">
        <f t="shared" si="46"/>
        <v>0</v>
      </c>
    </row>
    <row r="93" spans="1:21" x14ac:dyDescent="0.25">
      <c r="A93" s="53"/>
      <c r="B93" s="47">
        <f>'DAY17'!H93</f>
        <v>0</v>
      </c>
      <c r="C93" s="48">
        <v>0</v>
      </c>
      <c r="D93" s="49">
        <v>0</v>
      </c>
      <c r="E93" s="50">
        <v>0</v>
      </c>
      <c r="F93" s="47">
        <v>0</v>
      </c>
      <c r="G93" s="163">
        <v>0</v>
      </c>
      <c r="H93" s="49">
        <f>+(Table120[[#This Row],[OPENING ]]+Table120[[#This Row],[RECEIPTS]]+Table120[[#This Row],[RETURNS]])-(Table120[[#This Row],[EXCHANGED]]+Table120[[#This Row],[SALES]]+Table120[[#This Row],[ISSUES]])</f>
        <v>0</v>
      </c>
      <c r="I93" s="48"/>
      <c r="J93" s="51">
        <f t="shared" si="40"/>
        <v>0</v>
      </c>
      <c r="K93" s="48">
        <f>+'DAY17'!K93+'DAY18'!C93</f>
        <v>0</v>
      </c>
      <c r="L93" s="49">
        <f>+'DAY17'!L93+'DAY18'!D93</f>
        <v>138</v>
      </c>
      <c r="M93" s="50">
        <f>+'DAY17'!M93+'DAY18'!E93</f>
        <v>0</v>
      </c>
      <c r="N93" s="47">
        <f>+'DAY17'!N93+'DAY18'!F93</f>
        <v>0</v>
      </c>
      <c r="O93" s="163">
        <f>+'DAY17'!O93+'DAY18'!G93</f>
        <v>851.44</v>
      </c>
      <c r="P93" s="48">
        <f t="shared" si="41"/>
        <v>0</v>
      </c>
      <c r="Q93" s="49">
        <f t="shared" si="42"/>
        <v>7.666666666666667</v>
      </c>
      <c r="R93" s="50">
        <f t="shared" si="43"/>
        <v>0</v>
      </c>
      <c r="S93" s="47">
        <f t="shared" si="44"/>
        <v>0</v>
      </c>
      <c r="T93" s="163">
        <f t="shared" si="45"/>
        <v>47.302222222222227</v>
      </c>
      <c r="U93" s="54">
        <f t="shared" si="46"/>
        <v>0</v>
      </c>
    </row>
    <row r="94" spans="1:21" x14ac:dyDescent="0.25">
      <c r="A94" s="53"/>
      <c r="B94" s="47">
        <f>'DAY17'!H94</f>
        <v>0</v>
      </c>
      <c r="C94" s="48">
        <v>0</v>
      </c>
      <c r="D94" s="49">
        <v>0</v>
      </c>
      <c r="E94" s="50">
        <v>0</v>
      </c>
      <c r="F94" s="47">
        <v>0</v>
      </c>
      <c r="G94" s="163">
        <v>0</v>
      </c>
      <c r="H94" s="49">
        <f>+(Table120[[#This Row],[OPENING ]]+Table120[[#This Row],[RECEIPTS]]+Table120[[#This Row],[RETURNS]])-(Table120[[#This Row],[EXCHANGED]]+Table120[[#This Row],[SALES]]+Table120[[#This Row],[ISSUES]])</f>
        <v>0</v>
      </c>
      <c r="I94" s="48"/>
      <c r="J94" s="51">
        <f t="shared" si="40"/>
        <v>0</v>
      </c>
      <c r="K94" s="48">
        <f>+'DAY17'!K94+'DAY18'!C94</f>
        <v>0</v>
      </c>
      <c r="L94" s="49">
        <f>+'DAY17'!L94+'DAY18'!D94</f>
        <v>0</v>
      </c>
      <c r="M94" s="50">
        <f>+'DAY17'!M94+'DAY18'!E94</f>
        <v>0</v>
      </c>
      <c r="N94" s="47">
        <f>+'DAY17'!N94+'DAY18'!F94</f>
        <v>0</v>
      </c>
      <c r="O94" s="163">
        <f>+'DAY17'!O94+'DAY18'!G94</f>
        <v>0</v>
      </c>
      <c r="P94" s="48">
        <f t="shared" si="41"/>
        <v>0</v>
      </c>
      <c r="Q94" s="49">
        <f t="shared" si="42"/>
        <v>0</v>
      </c>
      <c r="R94" s="50">
        <f t="shared" si="43"/>
        <v>0</v>
      </c>
      <c r="S94" s="47">
        <f t="shared" si="44"/>
        <v>0</v>
      </c>
      <c r="T94" s="163">
        <f t="shared" si="45"/>
        <v>0</v>
      </c>
      <c r="U94" s="54">
        <f t="shared" si="46"/>
        <v>0</v>
      </c>
    </row>
    <row r="95" spans="1:21" x14ac:dyDescent="0.25">
      <c r="A95" s="53"/>
      <c r="B95" s="47">
        <f>'DAY17'!H95</f>
        <v>0</v>
      </c>
      <c r="C95" s="48">
        <v>0</v>
      </c>
      <c r="D95" s="49">
        <v>0</v>
      </c>
      <c r="E95" s="50">
        <v>0</v>
      </c>
      <c r="F95" s="47">
        <v>0</v>
      </c>
      <c r="G95" s="163">
        <v>0</v>
      </c>
      <c r="H95" s="49">
        <f>+(Table120[[#This Row],[OPENING ]]+Table120[[#This Row],[RECEIPTS]]+Table120[[#This Row],[RETURNS]])-(Table120[[#This Row],[EXCHANGED]]+Table120[[#This Row],[SALES]]+Table120[[#This Row],[ISSUES]])</f>
        <v>0</v>
      </c>
      <c r="I95" s="48"/>
      <c r="J95" s="51">
        <f t="shared" si="40"/>
        <v>0</v>
      </c>
      <c r="K95" s="48">
        <f>+'DAY17'!K95+'DAY18'!C95</f>
        <v>0</v>
      </c>
      <c r="L95" s="49">
        <f>+'DAY17'!L95+'DAY18'!D95</f>
        <v>0</v>
      </c>
      <c r="M95" s="50">
        <f>+'DAY17'!M95+'DAY18'!E95</f>
        <v>0</v>
      </c>
      <c r="N95" s="47">
        <f>+'DAY17'!N95+'DAY18'!F95</f>
        <v>0</v>
      </c>
      <c r="O95" s="163">
        <f>+'DAY17'!O95+'DAY18'!G95</f>
        <v>0</v>
      </c>
      <c r="P95" s="48">
        <f t="shared" si="41"/>
        <v>0</v>
      </c>
      <c r="Q95" s="49">
        <f t="shared" si="42"/>
        <v>0</v>
      </c>
      <c r="R95" s="50">
        <f t="shared" si="43"/>
        <v>0</v>
      </c>
      <c r="S95" s="47">
        <f t="shared" si="44"/>
        <v>0</v>
      </c>
      <c r="T95" s="163">
        <f t="shared" si="45"/>
        <v>0</v>
      </c>
      <c r="U95" s="54">
        <f t="shared" si="46"/>
        <v>0</v>
      </c>
    </row>
    <row r="96" spans="1:21" x14ac:dyDescent="0.25">
      <c r="A96" s="53"/>
      <c r="B96" s="47">
        <f>'DAY17'!H96</f>
        <v>0</v>
      </c>
      <c r="C96" s="48">
        <v>0</v>
      </c>
      <c r="D96" s="49">
        <v>0</v>
      </c>
      <c r="E96" s="50">
        <v>0</v>
      </c>
      <c r="F96" s="47">
        <v>0</v>
      </c>
      <c r="G96" s="163">
        <v>0</v>
      </c>
      <c r="H96" s="49">
        <f>+(Table120[[#This Row],[OPENING ]]+Table120[[#This Row],[RECEIPTS]]+Table120[[#This Row],[RETURNS]])-(Table120[[#This Row],[EXCHANGED]]+Table120[[#This Row],[SALES]]+Table120[[#This Row],[ISSUES]])</f>
        <v>0</v>
      </c>
      <c r="I96" s="48"/>
      <c r="J96" s="51">
        <f t="shared" ref="J96" si="47">+I96-H96</f>
        <v>0</v>
      </c>
      <c r="K96" s="48">
        <f>+'DAY17'!K96+'DAY18'!C96</f>
        <v>0</v>
      </c>
      <c r="L96" s="49">
        <f>+'DAY17'!L96+'DAY18'!D96</f>
        <v>0</v>
      </c>
      <c r="M96" s="50">
        <f>+'DAY17'!M96+'DAY18'!E96</f>
        <v>0</v>
      </c>
      <c r="N96" s="47">
        <f>+'DAY17'!N96+'DAY18'!F96</f>
        <v>0</v>
      </c>
      <c r="O96" s="163">
        <f>+'DAY17'!O96+'DAY18'!G96</f>
        <v>0</v>
      </c>
      <c r="P96" s="48">
        <f t="shared" ref="P96" si="48">+K96/18</f>
        <v>0</v>
      </c>
      <c r="Q96" s="49">
        <f t="shared" ref="Q96" si="49">+L96/18</f>
        <v>0</v>
      </c>
      <c r="R96" s="50">
        <f t="shared" ref="R96" si="50">+M96/18</f>
        <v>0</v>
      </c>
      <c r="S96" s="47">
        <f t="shared" ref="S96" si="51">+N96/18</f>
        <v>0</v>
      </c>
      <c r="T96" s="163">
        <f t="shared" ref="T96" si="52">+O96/18</f>
        <v>0</v>
      </c>
      <c r="U96" s="54">
        <f t="shared" ref="U96" si="53">IFERROR(+H96/(P96+Q96+R96+S96+T96),0)</f>
        <v>0</v>
      </c>
    </row>
    <row r="97" spans="1:21" x14ac:dyDescent="0.25">
      <c r="A97" s="151" t="s">
        <v>41</v>
      </c>
      <c r="B97" s="47"/>
      <c r="C97" s="48"/>
      <c r="D97" s="49"/>
      <c r="E97" s="50"/>
      <c r="F97" s="47"/>
      <c r="G97" s="163"/>
      <c r="H97" s="49"/>
      <c r="I97" s="48"/>
      <c r="J97" s="51"/>
      <c r="K97" s="48"/>
      <c r="L97" s="49"/>
      <c r="M97" s="50"/>
      <c r="N97" s="47"/>
      <c r="O97" s="163"/>
      <c r="P97" s="48"/>
      <c r="Q97" s="49"/>
      <c r="R97" s="50"/>
      <c r="S97" s="47"/>
      <c r="T97" s="163"/>
      <c r="U97" s="54"/>
    </row>
    <row r="98" spans="1:21" x14ac:dyDescent="0.25">
      <c r="A98" s="153" t="s">
        <v>40</v>
      </c>
      <c r="B98" s="47"/>
      <c r="C98" s="48"/>
      <c r="D98" s="49"/>
      <c r="E98" s="50"/>
      <c r="F98" s="47"/>
      <c r="G98" s="163"/>
      <c r="H98" s="49"/>
      <c r="I98" s="48"/>
      <c r="J98" s="51"/>
      <c r="K98" s="48"/>
      <c r="L98" s="49"/>
      <c r="M98" s="50"/>
      <c r="N98" s="47"/>
      <c r="O98" s="163"/>
      <c r="P98" s="48"/>
      <c r="Q98" s="49"/>
      <c r="R98" s="50"/>
      <c r="S98" s="47"/>
      <c r="T98" s="163"/>
      <c r="U98" s="54"/>
    </row>
    <row r="99" spans="1:21" x14ac:dyDescent="0.25">
      <c r="A99" s="152" t="s">
        <v>42</v>
      </c>
      <c r="B99" s="47">
        <f>'DAY17'!H99</f>
        <v>0</v>
      </c>
      <c r="C99" s="48">
        <v>0</v>
      </c>
      <c r="D99" s="49">
        <v>0</v>
      </c>
      <c r="E99" s="50">
        <v>0</v>
      </c>
      <c r="F99" s="47">
        <v>0</v>
      </c>
      <c r="G99" s="163">
        <v>0</v>
      </c>
      <c r="H99" s="49">
        <f>+(Table120[[#This Row],[OPENING ]]+Table120[[#This Row],[RECEIPTS]]+Table120[[#This Row],[RETURNS]])-(Table120[[#This Row],[EXCHANGED]]+Table120[[#This Row],[SALES]]+Table120[[#This Row],[ISSUES]])</f>
        <v>0</v>
      </c>
      <c r="I99" s="48"/>
      <c r="J99" s="51">
        <f t="shared" si="0"/>
        <v>0</v>
      </c>
      <c r="K99" s="48">
        <f>+'DAY17'!K99+'DAY18'!C99</f>
        <v>0</v>
      </c>
      <c r="L99" s="49">
        <f>+'DAY17'!L99+'DAY18'!D99</f>
        <v>0</v>
      </c>
      <c r="M99" s="50">
        <f>+'DAY17'!M99+'DAY18'!E99</f>
        <v>0</v>
      </c>
      <c r="N99" s="47">
        <f>+'DAY17'!N99+'DAY18'!F99</f>
        <v>0</v>
      </c>
      <c r="O99" s="163">
        <f>+'DAY17'!O99+'DAY18'!G99</f>
        <v>0</v>
      </c>
      <c r="P99" s="48">
        <f t="shared" si="35"/>
        <v>0</v>
      </c>
      <c r="Q99" s="49">
        <f t="shared" si="36"/>
        <v>0</v>
      </c>
      <c r="R99" s="50">
        <f t="shared" si="37"/>
        <v>0</v>
      </c>
      <c r="S99" s="47">
        <f t="shared" si="38"/>
        <v>0</v>
      </c>
      <c r="T99" s="163">
        <f t="shared" si="39"/>
        <v>0</v>
      </c>
      <c r="U99" s="54">
        <f t="shared" si="1"/>
        <v>0</v>
      </c>
    </row>
    <row r="100" spans="1:21" x14ac:dyDescent="0.25">
      <c r="A100" s="152" t="s">
        <v>43</v>
      </c>
      <c r="B100" s="47">
        <f>'DAY17'!H100</f>
        <v>0</v>
      </c>
      <c r="C100" s="48">
        <v>0</v>
      </c>
      <c r="D100" s="49">
        <v>0</v>
      </c>
      <c r="E100" s="50">
        <v>0</v>
      </c>
      <c r="F100" s="47">
        <v>0</v>
      </c>
      <c r="G100" s="163">
        <v>0</v>
      </c>
      <c r="H100" s="49">
        <f>+(Table120[[#This Row],[OPENING ]]+Table120[[#This Row],[RECEIPTS]]+Table120[[#This Row],[RETURNS]])-(Table120[[#This Row],[EXCHANGED]]+Table120[[#This Row],[SALES]]+Table120[[#This Row],[ISSUES]])</f>
        <v>0</v>
      </c>
      <c r="I100" s="48"/>
      <c r="J100" s="51">
        <f t="shared" si="0"/>
        <v>0</v>
      </c>
      <c r="K100" s="48">
        <f>+'DAY17'!K100+'DAY18'!C100</f>
        <v>0</v>
      </c>
      <c r="L100" s="49">
        <f>+'DAY17'!L100+'DAY18'!D100</f>
        <v>0</v>
      </c>
      <c r="M100" s="50">
        <f>+'DAY17'!M100+'DAY18'!E100</f>
        <v>0</v>
      </c>
      <c r="N100" s="47">
        <f>+'DAY17'!N100+'DAY18'!F100</f>
        <v>0</v>
      </c>
      <c r="O100" s="163">
        <f>+'DAY17'!O100+'DAY18'!G100</f>
        <v>0</v>
      </c>
      <c r="P100" s="48">
        <f t="shared" si="35"/>
        <v>0</v>
      </c>
      <c r="Q100" s="49">
        <f t="shared" si="36"/>
        <v>0</v>
      </c>
      <c r="R100" s="50">
        <f t="shared" si="37"/>
        <v>0</v>
      </c>
      <c r="S100" s="47">
        <f t="shared" si="38"/>
        <v>0</v>
      </c>
      <c r="T100" s="163">
        <f t="shared" si="39"/>
        <v>0</v>
      </c>
      <c r="U100" s="54">
        <f t="shared" si="1"/>
        <v>0</v>
      </c>
    </row>
    <row r="101" spans="1:21" x14ac:dyDescent="0.25">
      <c r="A101" s="153"/>
      <c r="B101" s="47">
        <f>'DAY17'!H101</f>
        <v>0</v>
      </c>
      <c r="C101" s="48">
        <v>0</v>
      </c>
      <c r="D101" s="49">
        <v>0</v>
      </c>
      <c r="E101" s="50">
        <v>0</v>
      </c>
      <c r="F101" s="47">
        <v>0</v>
      </c>
      <c r="G101" s="163">
        <v>0</v>
      </c>
      <c r="H101" s="49">
        <f>+(Table120[[#This Row],[OPENING ]]+Table120[[#This Row],[RECEIPTS]]+Table120[[#This Row],[RETURNS]])-(Table120[[#This Row],[EXCHANGED]]+Table120[[#This Row],[SALES]]+Table120[[#This Row],[ISSUES]])</f>
        <v>0</v>
      </c>
      <c r="I101" s="73"/>
      <c r="J101" s="76">
        <f t="shared" si="0"/>
        <v>0</v>
      </c>
      <c r="K101" s="48">
        <f>+'DAY17'!K101+'DAY18'!C101</f>
        <v>0</v>
      </c>
      <c r="L101" s="49">
        <f>+'DAY17'!L101+'DAY18'!D101</f>
        <v>0</v>
      </c>
      <c r="M101" s="50">
        <f>+'DAY17'!M101+'DAY18'!E101</f>
        <v>0</v>
      </c>
      <c r="N101" s="47">
        <f>+'DAY17'!N101+'DAY18'!F101</f>
        <v>0</v>
      </c>
      <c r="O101" s="163">
        <f>+'DAY17'!O101+'DAY18'!G101</f>
        <v>0</v>
      </c>
      <c r="P101" s="48">
        <f t="shared" si="35"/>
        <v>0</v>
      </c>
      <c r="Q101" s="49">
        <f t="shared" si="36"/>
        <v>0</v>
      </c>
      <c r="R101" s="50">
        <f t="shared" si="37"/>
        <v>0</v>
      </c>
      <c r="S101" s="47">
        <f t="shared" si="38"/>
        <v>0</v>
      </c>
      <c r="T101" s="163">
        <f t="shared" si="39"/>
        <v>0</v>
      </c>
      <c r="U101" s="92">
        <f t="shared" si="1"/>
        <v>0</v>
      </c>
    </row>
    <row r="102" spans="1:21" x14ac:dyDescent="0.25">
      <c r="A102" s="152" t="s">
        <v>87</v>
      </c>
      <c r="B102" s="47">
        <f>'DAY17'!H102</f>
        <v>1888</v>
      </c>
      <c r="C102" s="48">
        <v>0</v>
      </c>
      <c r="D102" s="49">
        <v>0</v>
      </c>
      <c r="E102" s="50">
        <v>0</v>
      </c>
      <c r="F102" s="47">
        <v>0</v>
      </c>
      <c r="G102" s="163">
        <v>0</v>
      </c>
      <c r="H102" s="49">
        <f>+(Table120[[#This Row],[OPENING ]]+Table120[[#This Row],[RECEIPTS]]+Table120[[#This Row],[RETURNS]])-(Table120[[#This Row],[EXCHANGED]]+Table120[[#This Row],[SALES]]+Table120[[#This Row],[ISSUES]])</f>
        <v>1888</v>
      </c>
      <c r="I102" s="73"/>
      <c r="J102" s="76">
        <f t="shared" ref="J102:J114" si="54">+I102-H102</f>
        <v>-1888</v>
      </c>
      <c r="K102" s="48">
        <f>+'DAY17'!K102+'DAY18'!C102</f>
        <v>0</v>
      </c>
      <c r="L102" s="49">
        <f>+'DAY17'!L102+'DAY18'!D102</f>
        <v>138</v>
      </c>
      <c r="M102" s="50">
        <f>+'DAY17'!M102+'DAY18'!E102</f>
        <v>0</v>
      </c>
      <c r="N102" s="47">
        <f>+'DAY17'!N102+'DAY18'!F102</f>
        <v>0</v>
      </c>
      <c r="O102" s="163">
        <f>+'DAY17'!O102+'DAY18'!G102</f>
        <v>1318.44</v>
      </c>
      <c r="P102" s="48">
        <f t="shared" ref="P102:P114" si="55">+K102/18</f>
        <v>0</v>
      </c>
      <c r="Q102" s="49">
        <f t="shared" ref="Q102:Q114" si="56">+L102/18</f>
        <v>7.666666666666667</v>
      </c>
      <c r="R102" s="50">
        <f t="shared" ref="R102:R114" si="57">+M102/18</f>
        <v>0</v>
      </c>
      <c r="S102" s="47">
        <f t="shared" ref="S102:S114" si="58">+N102/18</f>
        <v>0</v>
      </c>
      <c r="T102" s="163">
        <f t="shared" ref="T102:T114" si="59">+O102/18</f>
        <v>73.24666666666667</v>
      </c>
      <c r="U102" s="92">
        <f t="shared" ref="U102:U115" si="60">IFERROR(+H102/(P102+Q102+R102+S102+T102),0)</f>
        <v>23.333607975611763</v>
      </c>
    </row>
    <row r="103" spans="1:21" x14ac:dyDescent="0.25">
      <c r="A103" s="152" t="s">
        <v>88</v>
      </c>
      <c r="B103" s="47">
        <f>'DAY17'!H103</f>
        <v>0</v>
      </c>
      <c r="C103" s="48">
        <v>0</v>
      </c>
      <c r="D103" s="49">
        <v>0</v>
      </c>
      <c r="E103" s="50">
        <v>0</v>
      </c>
      <c r="F103" s="47">
        <v>0</v>
      </c>
      <c r="G103" s="163">
        <v>0</v>
      </c>
      <c r="H103" s="49">
        <f>+(Table120[[#This Row],[OPENING ]]+Table120[[#This Row],[RECEIPTS]]+Table120[[#This Row],[RETURNS]])-(Table120[[#This Row],[EXCHANGED]]+Table120[[#This Row],[SALES]]+Table120[[#This Row],[ISSUES]])</f>
        <v>0</v>
      </c>
      <c r="I103" s="73"/>
      <c r="J103" s="76">
        <f t="shared" si="54"/>
        <v>0</v>
      </c>
      <c r="K103" s="48">
        <f>+'DAY17'!K103+'DAY18'!C103</f>
        <v>0</v>
      </c>
      <c r="L103" s="49">
        <f>+'DAY17'!L103+'DAY18'!D103</f>
        <v>0</v>
      </c>
      <c r="M103" s="50">
        <f>+'DAY17'!M103+'DAY18'!E103</f>
        <v>0</v>
      </c>
      <c r="N103" s="47">
        <f>+'DAY17'!N103+'DAY18'!F103</f>
        <v>0</v>
      </c>
      <c r="O103" s="163">
        <f>+'DAY17'!O103+'DAY18'!G103</f>
        <v>0</v>
      </c>
      <c r="P103" s="48">
        <f t="shared" si="55"/>
        <v>0</v>
      </c>
      <c r="Q103" s="49">
        <f t="shared" si="56"/>
        <v>0</v>
      </c>
      <c r="R103" s="50">
        <f t="shared" si="57"/>
        <v>0</v>
      </c>
      <c r="S103" s="47">
        <f t="shared" si="58"/>
        <v>0</v>
      </c>
      <c r="T103" s="163">
        <f t="shared" si="59"/>
        <v>0</v>
      </c>
      <c r="U103" s="92">
        <f t="shared" si="60"/>
        <v>0</v>
      </c>
    </row>
    <row r="104" spans="1:21" x14ac:dyDescent="0.25">
      <c r="A104" s="152" t="s">
        <v>95</v>
      </c>
      <c r="B104" s="47">
        <f>'DAY17'!H104</f>
        <v>695.3</v>
      </c>
      <c r="C104" s="48">
        <v>0</v>
      </c>
      <c r="D104" s="49">
        <v>0</v>
      </c>
      <c r="E104" s="50">
        <v>0</v>
      </c>
      <c r="F104" s="47">
        <v>0</v>
      </c>
      <c r="G104" s="163">
        <v>0</v>
      </c>
      <c r="H104" s="49">
        <f>+(Table120[[#This Row],[OPENING ]]+Table120[[#This Row],[RECEIPTS]]+Table120[[#This Row],[RETURNS]])-(Table120[[#This Row],[EXCHANGED]]+Table120[[#This Row],[SALES]]+Table120[[#This Row],[ISSUES]])</f>
        <v>695.3</v>
      </c>
      <c r="I104" s="73"/>
      <c r="J104" s="76">
        <f t="shared" si="54"/>
        <v>-695.3</v>
      </c>
      <c r="K104" s="48">
        <f>+'DAY17'!K104+'DAY18'!C104</f>
        <v>0</v>
      </c>
      <c r="L104" s="49">
        <f>+'DAY17'!L104+'DAY18'!D104</f>
        <v>0</v>
      </c>
      <c r="M104" s="50">
        <f>+'DAY17'!M104+'DAY18'!E104</f>
        <v>0</v>
      </c>
      <c r="N104" s="47">
        <f>+'DAY17'!N104+'DAY18'!F104</f>
        <v>0</v>
      </c>
      <c r="O104" s="163">
        <f>+'DAY17'!O104+'DAY18'!G104</f>
        <v>0</v>
      </c>
      <c r="P104" s="48">
        <f t="shared" si="55"/>
        <v>0</v>
      </c>
      <c r="Q104" s="49">
        <f t="shared" si="56"/>
        <v>0</v>
      </c>
      <c r="R104" s="50">
        <f t="shared" si="57"/>
        <v>0</v>
      </c>
      <c r="S104" s="47">
        <f t="shared" si="58"/>
        <v>0</v>
      </c>
      <c r="T104" s="163">
        <f t="shared" si="59"/>
        <v>0</v>
      </c>
      <c r="U104" s="92">
        <f t="shared" si="60"/>
        <v>0</v>
      </c>
    </row>
    <row r="105" spans="1:21" x14ac:dyDescent="0.25">
      <c r="A105" s="152" t="s">
        <v>132</v>
      </c>
      <c r="B105" s="47">
        <f>'DAY17'!H105</f>
        <v>0</v>
      </c>
      <c r="C105" s="48">
        <v>0</v>
      </c>
      <c r="D105" s="49">
        <v>0</v>
      </c>
      <c r="E105" s="50">
        <v>0</v>
      </c>
      <c r="F105" s="47">
        <v>0</v>
      </c>
      <c r="G105" s="163">
        <v>0</v>
      </c>
      <c r="H105" s="49">
        <f>+(Table120[[#This Row],[OPENING ]]+Table120[[#This Row],[RECEIPTS]]+Table120[[#This Row],[RETURNS]])-(Table120[[#This Row],[EXCHANGED]]+Table120[[#This Row],[SALES]]+Table120[[#This Row],[ISSUES]])</f>
        <v>0</v>
      </c>
      <c r="I105" s="73"/>
      <c r="J105" s="76">
        <f t="shared" si="54"/>
        <v>0</v>
      </c>
      <c r="K105" s="48">
        <f>+'DAY17'!K105+'DAY18'!C105</f>
        <v>0</v>
      </c>
      <c r="L105" s="49">
        <f>+'DAY17'!L105+'DAY18'!D105</f>
        <v>0</v>
      </c>
      <c r="M105" s="50">
        <f>+'DAY17'!M105+'DAY18'!E105</f>
        <v>0</v>
      </c>
      <c r="N105" s="47">
        <f>+'DAY17'!N105+'DAY18'!F105</f>
        <v>0</v>
      </c>
      <c r="O105" s="163">
        <f>+'DAY17'!O105+'DAY18'!G105</f>
        <v>0</v>
      </c>
      <c r="P105" s="48">
        <f t="shared" si="55"/>
        <v>0</v>
      </c>
      <c r="Q105" s="49">
        <f t="shared" si="56"/>
        <v>0</v>
      </c>
      <c r="R105" s="50">
        <f t="shared" si="57"/>
        <v>0</v>
      </c>
      <c r="S105" s="47">
        <f t="shared" si="58"/>
        <v>0</v>
      </c>
      <c r="T105" s="163">
        <f t="shared" si="59"/>
        <v>0</v>
      </c>
      <c r="U105" s="92">
        <f t="shared" si="60"/>
        <v>0</v>
      </c>
    </row>
    <row r="106" spans="1:21" x14ac:dyDescent="0.25">
      <c r="A106" s="152" t="s">
        <v>124</v>
      </c>
      <c r="B106" s="47">
        <f>'DAY17'!H106</f>
        <v>31</v>
      </c>
      <c r="C106" s="48">
        <v>0</v>
      </c>
      <c r="D106" s="49">
        <v>0</v>
      </c>
      <c r="E106" s="50">
        <v>0</v>
      </c>
      <c r="F106" s="47">
        <v>0</v>
      </c>
      <c r="G106" s="163">
        <v>0</v>
      </c>
      <c r="H106" s="49">
        <f>+(Table120[[#This Row],[OPENING ]]+Table120[[#This Row],[RECEIPTS]]+Table120[[#This Row],[RETURNS]])-(Table120[[#This Row],[EXCHANGED]]+Table120[[#This Row],[SALES]]+Table120[[#This Row],[ISSUES]])</f>
        <v>31</v>
      </c>
      <c r="I106" s="73"/>
      <c r="J106" s="76">
        <f t="shared" si="54"/>
        <v>-31</v>
      </c>
      <c r="K106" s="48">
        <f>+'DAY17'!K106+'DAY18'!C106</f>
        <v>0</v>
      </c>
      <c r="L106" s="49">
        <f>+'DAY17'!L106+'DAY18'!D106</f>
        <v>0</v>
      </c>
      <c r="M106" s="50">
        <f>+'DAY17'!M106+'DAY18'!E106</f>
        <v>0</v>
      </c>
      <c r="N106" s="47">
        <f>+'DAY17'!N106+'DAY18'!F106</f>
        <v>0</v>
      </c>
      <c r="O106" s="163">
        <f>+'DAY17'!O106+'DAY18'!G106</f>
        <v>0</v>
      </c>
      <c r="P106" s="48">
        <f t="shared" si="55"/>
        <v>0</v>
      </c>
      <c r="Q106" s="49">
        <f t="shared" si="56"/>
        <v>0</v>
      </c>
      <c r="R106" s="50">
        <f t="shared" si="57"/>
        <v>0</v>
      </c>
      <c r="S106" s="47">
        <f t="shared" si="58"/>
        <v>0</v>
      </c>
      <c r="T106" s="163">
        <f t="shared" si="59"/>
        <v>0</v>
      </c>
      <c r="U106" s="92">
        <f t="shared" si="60"/>
        <v>0</v>
      </c>
    </row>
    <row r="107" spans="1:21" ht="15.75" x14ac:dyDescent="0.3">
      <c r="A107" s="311" t="s">
        <v>89</v>
      </c>
      <c r="B107" s="47">
        <f>'DAY17'!H107</f>
        <v>0</v>
      </c>
      <c r="C107" s="48">
        <v>0</v>
      </c>
      <c r="D107" s="49">
        <v>0</v>
      </c>
      <c r="E107" s="50">
        <v>0</v>
      </c>
      <c r="F107" s="47">
        <v>0</v>
      </c>
      <c r="G107" s="163">
        <v>0</v>
      </c>
      <c r="H107" s="49">
        <f>+(Table120[[#This Row],[OPENING ]]+Table120[[#This Row],[RECEIPTS]]+Table120[[#This Row],[RETURNS]])-(Table120[[#This Row],[EXCHANGED]]+Table120[[#This Row],[SALES]]+Table120[[#This Row],[ISSUES]])</f>
        <v>0</v>
      </c>
      <c r="I107" s="73"/>
      <c r="J107" s="76">
        <f t="shared" si="54"/>
        <v>0</v>
      </c>
      <c r="K107" s="48">
        <f>+'DAY17'!K107+'DAY18'!C107</f>
        <v>0</v>
      </c>
      <c r="L107" s="49">
        <f>+'DAY17'!L107+'DAY18'!D107</f>
        <v>0</v>
      </c>
      <c r="M107" s="50">
        <f>+'DAY17'!M107+'DAY18'!E107</f>
        <v>0</v>
      </c>
      <c r="N107" s="47">
        <f>+'DAY17'!N107+'DAY18'!F107</f>
        <v>0</v>
      </c>
      <c r="O107" s="163">
        <f>+'DAY17'!O107+'DAY18'!G107</f>
        <v>0</v>
      </c>
      <c r="P107" s="48">
        <f t="shared" si="55"/>
        <v>0</v>
      </c>
      <c r="Q107" s="49">
        <f t="shared" si="56"/>
        <v>0</v>
      </c>
      <c r="R107" s="50">
        <f t="shared" si="57"/>
        <v>0</v>
      </c>
      <c r="S107" s="47">
        <f t="shared" si="58"/>
        <v>0</v>
      </c>
      <c r="T107" s="163">
        <f t="shared" si="59"/>
        <v>0</v>
      </c>
      <c r="U107" s="92">
        <f t="shared" si="60"/>
        <v>0</v>
      </c>
    </row>
    <row r="108" spans="1:21" x14ac:dyDescent="0.25">
      <c r="A108" s="193" t="s">
        <v>90</v>
      </c>
      <c r="B108" s="47">
        <f>'DAY17'!H108</f>
        <v>57</v>
      </c>
      <c r="C108" s="48">
        <v>0</v>
      </c>
      <c r="D108" s="49">
        <v>0</v>
      </c>
      <c r="E108" s="50">
        <v>0</v>
      </c>
      <c r="F108" s="47">
        <v>0</v>
      </c>
      <c r="G108" s="163">
        <v>0</v>
      </c>
      <c r="H108" s="49">
        <f>+(Table120[[#This Row],[OPENING ]]+Table120[[#This Row],[RECEIPTS]]+Table120[[#This Row],[RETURNS]])-(Table120[[#This Row],[EXCHANGED]]+Table120[[#This Row],[SALES]]+Table120[[#This Row],[ISSUES]])</f>
        <v>57</v>
      </c>
      <c r="I108" s="73"/>
      <c r="J108" s="76">
        <f t="shared" si="54"/>
        <v>-57</v>
      </c>
      <c r="K108" s="48">
        <f>+'DAY17'!K108+'DAY18'!C108</f>
        <v>0</v>
      </c>
      <c r="L108" s="49">
        <f>+'DAY17'!L108+'DAY18'!D108</f>
        <v>0</v>
      </c>
      <c r="M108" s="50">
        <f>+'DAY17'!M108+'DAY18'!E108</f>
        <v>0</v>
      </c>
      <c r="N108" s="47">
        <f>+'DAY17'!N108+'DAY18'!F108</f>
        <v>0</v>
      </c>
      <c r="O108" s="163">
        <f>+'DAY17'!O108+'DAY18'!G108</f>
        <v>0</v>
      </c>
      <c r="P108" s="48">
        <f t="shared" si="55"/>
        <v>0</v>
      </c>
      <c r="Q108" s="49">
        <f t="shared" si="56"/>
        <v>0</v>
      </c>
      <c r="R108" s="50">
        <f t="shared" si="57"/>
        <v>0</v>
      </c>
      <c r="S108" s="47">
        <f t="shared" si="58"/>
        <v>0</v>
      </c>
      <c r="T108" s="163">
        <f t="shared" si="59"/>
        <v>0</v>
      </c>
      <c r="U108" s="92">
        <f t="shared" si="60"/>
        <v>0</v>
      </c>
    </row>
    <row r="109" spans="1:21" x14ac:dyDescent="0.25">
      <c r="A109" s="193" t="s">
        <v>91</v>
      </c>
      <c r="B109" s="47">
        <f>'DAY17'!H109</f>
        <v>345.3</v>
      </c>
      <c r="C109" s="48">
        <v>0</v>
      </c>
      <c r="D109" s="49">
        <v>0</v>
      </c>
      <c r="E109" s="50">
        <v>0</v>
      </c>
      <c r="F109" s="47">
        <v>0</v>
      </c>
      <c r="G109" s="163">
        <v>0</v>
      </c>
      <c r="H109" s="49">
        <f>+(Table120[[#This Row],[OPENING ]]+Table120[[#This Row],[RECEIPTS]]+Table120[[#This Row],[RETURNS]])-(Table120[[#This Row],[EXCHANGED]]+Table120[[#This Row],[SALES]]+Table120[[#This Row],[ISSUES]])</f>
        <v>345.3</v>
      </c>
      <c r="I109" s="73"/>
      <c r="J109" s="76">
        <f t="shared" si="54"/>
        <v>-345.3</v>
      </c>
      <c r="K109" s="48">
        <f>+'DAY17'!K109+'DAY18'!C109</f>
        <v>0</v>
      </c>
      <c r="L109" s="49">
        <f>+'DAY17'!L109+'DAY18'!D109</f>
        <v>0</v>
      </c>
      <c r="M109" s="50">
        <f>+'DAY17'!M109+'DAY18'!E109</f>
        <v>0</v>
      </c>
      <c r="N109" s="47">
        <f>+'DAY17'!N109+'DAY18'!F109</f>
        <v>0</v>
      </c>
      <c r="O109" s="163">
        <f>+'DAY17'!O109+'DAY18'!G109</f>
        <v>0</v>
      </c>
      <c r="P109" s="48">
        <f t="shared" si="55"/>
        <v>0</v>
      </c>
      <c r="Q109" s="49">
        <f t="shared" si="56"/>
        <v>0</v>
      </c>
      <c r="R109" s="50">
        <f t="shared" si="57"/>
        <v>0</v>
      </c>
      <c r="S109" s="47">
        <f t="shared" si="58"/>
        <v>0</v>
      </c>
      <c r="T109" s="163">
        <f t="shared" si="59"/>
        <v>0</v>
      </c>
      <c r="U109" s="92">
        <f t="shared" si="60"/>
        <v>0</v>
      </c>
    </row>
    <row r="110" spans="1:21" x14ac:dyDescent="0.25">
      <c r="A110" s="193" t="s">
        <v>92</v>
      </c>
      <c r="B110" s="47">
        <f>'DAY17'!H110</f>
        <v>38</v>
      </c>
      <c r="C110" s="48">
        <v>0</v>
      </c>
      <c r="D110" s="49"/>
      <c r="E110" s="50">
        <v>0</v>
      </c>
      <c r="F110" s="47">
        <v>0</v>
      </c>
      <c r="G110" s="163">
        <v>0</v>
      </c>
      <c r="H110" s="49">
        <f>+(Table120[[#This Row],[OPENING ]]+Table120[[#This Row],[RECEIPTS]]+Table120[[#This Row],[RETURNS]])-(Table120[[#This Row],[EXCHANGED]]+Table120[[#This Row],[SALES]]+Table120[[#This Row],[ISSUES]])</f>
        <v>38</v>
      </c>
      <c r="I110" s="73"/>
      <c r="J110" s="76">
        <f t="shared" si="54"/>
        <v>-38</v>
      </c>
      <c r="K110" s="48">
        <f>+'DAY17'!K110+'DAY18'!C110</f>
        <v>0</v>
      </c>
      <c r="L110" s="49">
        <f>+'DAY17'!L110+'DAY18'!D110</f>
        <v>0</v>
      </c>
      <c r="M110" s="50">
        <f>+'DAY17'!M110+'DAY18'!E110</f>
        <v>0</v>
      </c>
      <c r="N110" s="47">
        <f>+'DAY17'!N110+'DAY18'!F110</f>
        <v>0</v>
      </c>
      <c r="O110" s="163">
        <f>+'DAY17'!O110+'DAY18'!G110</f>
        <v>0</v>
      </c>
      <c r="P110" s="48">
        <f t="shared" si="55"/>
        <v>0</v>
      </c>
      <c r="Q110" s="49">
        <f t="shared" si="56"/>
        <v>0</v>
      </c>
      <c r="R110" s="50">
        <f t="shared" si="57"/>
        <v>0</v>
      </c>
      <c r="S110" s="47">
        <f t="shared" si="58"/>
        <v>0</v>
      </c>
      <c r="T110" s="163">
        <f t="shared" si="59"/>
        <v>0</v>
      </c>
      <c r="U110" s="92">
        <f t="shared" si="60"/>
        <v>0</v>
      </c>
    </row>
    <row r="111" spans="1:21" x14ac:dyDescent="0.25">
      <c r="A111" s="193" t="s">
        <v>94</v>
      </c>
      <c r="B111" s="47">
        <f>'DAY17'!H111</f>
        <v>0</v>
      </c>
      <c r="C111" s="48">
        <v>0</v>
      </c>
      <c r="D111" s="49">
        <v>0</v>
      </c>
      <c r="E111" s="50">
        <v>0</v>
      </c>
      <c r="F111" s="47">
        <v>0</v>
      </c>
      <c r="G111" s="163">
        <v>0</v>
      </c>
      <c r="H111" s="49">
        <f>+(Table120[[#This Row],[OPENING ]]+Table120[[#This Row],[RECEIPTS]]+Table120[[#This Row],[RETURNS]])-(Table120[[#This Row],[EXCHANGED]]+Table120[[#This Row],[SALES]]+Table120[[#This Row],[ISSUES]])</f>
        <v>0</v>
      </c>
      <c r="I111" s="73"/>
      <c r="J111" s="76">
        <f t="shared" si="54"/>
        <v>0</v>
      </c>
      <c r="K111" s="48">
        <f>+'DAY17'!K111+'DAY18'!C111</f>
        <v>0</v>
      </c>
      <c r="L111" s="49">
        <f>+'DAY17'!L111+'DAY18'!D111</f>
        <v>0</v>
      </c>
      <c r="M111" s="50">
        <f>+'DAY17'!M111+'DAY18'!E111</f>
        <v>0</v>
      </c>
      <c r="N111" s="47">
        <f>+'DAY17'!N111+'DAY18'!F111</f>
        <v>0</v>
      </c>
      <c r="O111" s="163">
        <f>+'DAY17'!O111+'DAY18'!G111</f>
        <v>0</v>
      </c>
      <c r="P111" s="48">
        <f t="shared" si="55"/>
        <v>0</v>
      </c>
      <c r="Q111" s="49">
        <f t="shared" si="56"/>
        <v>0</v>
      </c>
      <c r="R111" s="50">
        <f t="shared" si="57"/>
        <v>0</v>
      </c>
      <c r="S111" s="47">
        <f t="shared" si="58"/>
        <v>0</v>
      </c>
      <c r="T111" s="163">
        <f t="shared" si="59"/>
        <v>0</v>
      </c>
      <c r="U111" s="92">
        <f t="shared" si="60"/>
        <v>0</v>
      </c>
    </row>
    <row r="112" spans="1:21" x14ac:dyDescent="0.25">
      <c r="A112" s="193" t="s">
        <v>93</v>
      </c>
      <c r="B112" s="47">
        <f>'DAY17'!H112</f>
        <v>0</v>
      </c>
      <c r="C112" s="48">
        <v>0</v>
      </c>
      <c r="D112" s="49">
        <v>0</v>
      </c>
      <c r="E112" s="50">
        <v>0</v>
      </c>
      <c r="F112" s="47">
        <v>0</v>
      </c>
      <c r="G112" s="163">
        <v>0</v>
      </c>
      <c r="H112" s="49">
        <f>+(Table120[[#This Row],[OPENING ]]+Table120[[#This Row],[RECEIPTS]]+Table120[[#This Row],[RETURNS]])-(Table120[[#This Row],[EXCHANGED]]+Table120[[#This Row],[SALES]]+Table120[[#This Row],[ISSUES]])</f>
        <v>0</v>
      </c>
      <c r="I112" s="73"/>
      <c r="J112" s="76">
        <f t="shared" si="54"/>
        <v>0</v>
      </c>
      <c r="K112" s="48">
        <f>+'DAY17'!K112+'DAY18'!C112</f>
        <v>0</v>
      </c>
      <c r="L112" s="49">
        <f>+'DAY17'!L112+'DAY18'!D112</f>
        <v>0</v>
      </c>
      <c r="M112" s="50">
        <f>+'DAY17'!M112+'DAY18'!E112</f>
        <v>0</v>
      </c>
      <c r="N112" s="47">
        <f>+'DAY17'!N112+'DAY18'!F112</f>
        <v>0</v>
      </c>
      <c r="O112" s="163">
        <f>+'DAY17'!O112+'DAY18'!G112</f>
        <v>0</v>
      </c>
      <c r="P112" s="48">
        <f t="shared" si="55"/>
        <v>0</v>
      </c>
      <c r="Q112" s="49">
        <f t="shared" si="56"/>
        <v>0</v>
      </c>
      <c r="R112" s="50">
        <f t="shared" si="57"/>
        <v>0</v>
      </c>
      <c r="S112" s="47">
        <f t="shared" si="58"/>
        <v>0</v>
      </c>
      <c r="T112" s="163">
        <f t="shared" si="59"/>
        <v>0</v>
      </c>
      <c r="U112" s="92">
        <f t="shared" si="60"/>
        <v>0</v>
      </c>
    </row>
    <row r="113" spans="1:21" x14ac:dyDescent="0.25">
      <c r="A113" s="193" t="s">
        <v>114</v>
      </c>
      <c r="B113" s="47">
        <f>'DAY17'!H113</f>
        <v>0</v>
      </c>
      <c r="C113" s="48">
        <v>0</v>
      </c>
      <c r="D113" s="49">
        <v>0</v>
      </c>
      <c r="E113" s="50">
        <v>0</v>
      </c>
      <c r="F113" s="47">
        <v>0</v>
      </c>
      <c r="G113" s="163">
        <v>0</v>
      </c>
      <c r="H113" s="49">
        <f>+(Table120[[#This Row],[OPENING ]]+Table120[[#This Row],[RECEIPTS]]+Table120[[#This Row],[RETURNS]])-(Table120[[#This Row],[EXCHANGED]]+Table120[[#This Row],[SALES]]+Table120[[#This Row],[ISSUES]])</f>
        <v>0</v>
      </c>
      <c r="I113" s="73"/>
      <c r="J113" s="76">
        <f t="shared" si="54"/>
        <v>0</v>
      </c>
      <c r="K113" s="48">
        <f>+'DAY17'!K113+'DAY18'!C113</f>
        <v>0</v>
      </c>
      <c r="L113" s="49">
        <f>+'DAY17'!L113+'DAY18'!D113</f>
        <v>0</v>
      </c>
      <c r="M113" s="50">
        <f>+'DAY17'!M113+'DAY18'!E113</f>
        <v>0</v>
      </c>
      <c r="N113" s="47">
        <f>+'DAY17'!N113+'DAY18'!F113</f>
        <v>0</v>
      </c>
      <c r="O113" s="163">
        <f>+'DAY17'!O113+'DAY18'!G113</f>
        <v>0</v>
      </c>
      <c r="P113" s="48">
        <f t="shared" si="55"/>
        <v>0</v>
      </c>
      <c r="Q113" s="49">
        <f t="shared" si="56"/>
        <v>0</v>
      </c>
      <c r="R113" s="50">
        <f t="shared" si="57"/>
        <v>0</v>
      </c>
      <c r="S113" s="47">
        <f t="shared" si="58"/>
        <v>0</v>
      </c>
      <c r="T113" s="163">
        <f t="shared" si="59"/>
        <v>0</v>
      </c>
      <c r="U113" s="92">
        <f t="shared" si="60"/>
        <v>0</v>
      </c>
    </row>
    <row r="114" spans="1:21" ht="15.75" thickBot="1" x14ac:dyDescent="0.3">
      <c r="A114" s="193" t="s">
        <v>107</v>
      </c>
      <c r="B114" s="47">
        <f>'DAY17'!H114</f>
        <v>0</v>
      </c>
      <c r="C114" s="48">
        <v>0</v>
      </c>
      <c r="D114" s="49">
        <v>0</v>
      </c>
      <c r="E114" s="50">
        <v>0</v>
      </c>
      <c r="F114" s="47">
        <v>0</v>
      </c>
      <c r="G114" s="163">
        <v>0</v>
      </c>
      <c r="H114" s="49">
        <f>+(Table120[[#This Row],[OPENING ]]+Table120[[#This Row],[RECEIPTS]]+Table120[[#This Row],[RETURNS]])-(Table120[[#This Row],[EXCHANGED]]+Table120[[#This Row],[SALES]]+Table120[[#This Row],[ISSUES]])</f>
        <v>0</v>
      </c>
      <c r="I114" s="73"/>
      <c r="J114" s="76">
        <f t="shared" si="54"/>
        <v>0</v>
      </c>
      <c r="K114" s="48">
        <f>+'DAY17'!K114+'DAY18'!C114</f>
        <v>0</v>
      </c>
      <c r="L114" s="49">
        <f>+'DAY17'!L114+'DAY18'!D114</f>
        <v>0</v>
      </c>
      <c r="M114" s="50">
        <f>+'DAY17'!M114+'DAY18'!E114</f>
        <v>0</v>
      </c>
      <c r="N114" s="47">
        <f>+'DAY17'!N114+'DAY18'!F114</f>
        <v>0</v>
      </c>
      <c r="O114" s="163">
        <f>+'DAY17'!O114+'DAY18'!G114</f>
        <v>0</v>
      </c>
      <c r="P114" s="48">
        <f t="shared" si="55"/>
        <v>0</v>
      </c>
      <c r="Q114" s="49">
        <f t="shared" si="56"/>
        <v>0</v>
      </c>
      <c r="R114" s="50">
        <f t="shared" si="57"/>
        <v>0</v>
      </c>
      <c r="S114" s="47">
        <f t="shared" si="58"/>
        <v>0</v>
      </c>
      <c r="T114" s="163">
        <f t="shared" si="59"/>
        <v>0</v>
      </c>
      <c r="U114" s="92">
        <f t="shared" si="60"/>
        <v>0</v>
      </c>
    </row>
    <row r="115" spans="1:21" ht="17.25" thickBot="1" x14ac:dyDescent="0.35">
      <c r="A115" s="85" t="s">
        <v>55</v>
      </c>
      <c r="B115" s="86">
        <f>SUM(B76:B114)</f>
        <v>7710.0300000000007</v>
      </c>
      <c r="C115" s="87">
        <f t="shared" ref="C115:T115" si="61">SUM(C76:C114)</f>
        <v>0</v>
      </c>
      <c r="D115" s="88">
        <f t="shared" si="61"/>
        <v>0</v>
      </c>
      <c r="E115" s="89">
        <f t="shared" si="61"/>
        <v>0</v>
      </c>
      <c r="F115" s="86">
        <f t="shared" si="61"/>
        <v>0</v>
      </c>
      <c r="G115" s="164">
        <f t="shared" si="61"/>
        <v>0</v>
      </c>
      <c r="H115" s="88">
        <f t="shared" si="61"/>
        <v>7710.0300000000007</v>
      </c>
      <c r="I115" s="87">
        <f t="shared" si="61"/>
        <v>0</v>
      </c>
      <c r="J115" s="90">
        <f t="shared" si="61"/>
        <v>-7710.0300000000007</v>
      </c>
      <c r="K115" s="87">
        <f t="shared" si="61"/>
        <v>0</v>
      </c>
      <c r="L115" s="88">
        <f t="shared" si="61"/>
        <v>276</v>
      </c>
      <c r="M115" s="89">
        <f t="shared" si="61"/>
        <v>0</v>
      </c>
      <c r="N115" s="86">
        <f t="shared" si="61"/>
        <v>0</v>
      </c>
      <c r="O115" s="164">
        <f t="shared" si="61"/>
        <v>2169.88</v>
      </c>
      <c r="P115" s="87">
        <f t="shared" si="61"/>
        <v>0</v>
      </c>
      <c r="Q115" s="88">
        <f t="shared" si="61"/>
        <v>15.333333333333334</v>
      </c>
      <c r="R115" s="89">
        <f t="shared" si="61"/>
        <v>0</v>
      </c>
      <c r="S115" s="86">
        <f t="shared" si="61"/>
        <v>0</v>
      </c>
      <c r="T115" s="164">
        <f t="shared" si="61"/>
        <v>120.5488888888889</v>
      </c>
      <c r="U115" s="92">
        <f t="shared" si="60"/>
        <v>56.740535103929879</v>
      </c>
    </row>
    <row r="116" spans="1:21" x14ac:dyDescent="0.25">
      <c r="A116" s="78"/>
      <c r="B116" s="79"/>
      <c r="C116" s="80"/>
      <c r="D116" s="81"/>
      <c r="E116" s="82"/>
      <c r="F116" s="79"/>
      <c r="G116" s="165"/>
      <c r="H116" s="81"/>
      <c r="I116" s="80"/>
      <c r="J116" s="83"/>
      <c r="K116" s="80"/>
      <c r="L116" s="81"/>
      <c r="M116" s="82"/>
      <c r="N116" s="79"/>
      <c r="O116" s="165"/>
      <c r="P116" s="80"/>
      <c r="Q116" s="81"/>
      <c r="R116" s="82"/>
      <c r="S116" s="79"/>
      <c r="T116" s="165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163"/>
      <c r="H117" s="49"/>
      <c r="I117" s="48"/>
      <c r="J117" s="51"/>
      <c r="K117" s="48"/>
      <c r="L117" s="49"/>
      <c r="M117" s="50"/>
      <c r="N117" s="47"/>
      <c r="O117" s="163"/>
      <c r="P117" s="48"/>
      <c r="Q117" s="49"/>
      <c r="R117" s="50"/>
      <c r="S117" s="47"/>
      <c r="T117" s="163"/>
      <c r="U117" s="54"/>
    </row>
    <row r="118" spans="1:21" ht="15.75" x14ac:dyDescent="0.3">
      <c r="A118" s="309" t="s">
        <v>97</v>
      </c>
      <c r="B118" s="47">
        <f>'DAY17'!H118</f>
        <v>0</v>
      </c>
      <c r="C118" s="48">
        <v>0</v>
      </c>
      <c r="D118" s="49">
        <v>0</v>
      </c>
      <c r="E118" s="50">
        <v>0</v>
      </c>
      <c r="F118" s="47">
        <v>0</v>
      </c>
      <c r="G118" s="163">
        <v>0</v>
      </c>
      <c r="H118" s="49">
        <f>+(Table120[[#This Row],[OPENING ]]+Table120[[#This Row],[RECEIPTS]]+Table120[[#This Row],[RETURNS]])-(Table120[[#This Row],[EXCHANGED]]+Table120[[#This Row],[SALES]]+Table120[[#This Row],[ISSUES]])</f>
        <v>0</v>
      </c>
      <c r="I118" s="48">
        <v>0</v>
      </c>
      <c r="J118" s="51">
        <f t="shared" si="0"/>
        <v>0</v>
      </c>
      <c r="K118" s="48">
        <f>+'DAY17'!K118+'DAY18'!C118</f>
        <v>0</v>
      </c>
      <c r="L118" s="49">
        <f>+'DAY17'!L118+'DAY18'!D118</f>
        <v>19.5</v>
      </c>
      <c r="M118" s="50">
        <f>+'DAY17'!M118+'DAY18'!E118</f>
        <v>0</v>
      </c>
      <c r="N118" s="47">
        <f>+'DAY17'!N118+'DAY18'!F118</f>
        <v>0</v>
      </c>
      <c r="O118" s="163">
        <f>+'DAY17'!O118+'DAY18'!G118</f>
        <v>0</v>
      </c>
      <c r="P118" s="48">
        <f>+K118/18</f>
        <v>0</v>
      </c>
      <c r="Q118" s="49">
        <f>+L118/18</f>
        <v>1.0833333333333333</v>
      </c>
      <c r="R118" s="50">
        <f>+M118/18</f>
        <v>0</v>
      </c>
      <c r="S118" s="47">
        <f>+N118/18</f>
        <v>0</v>
      </c>
      <c r="T118" s="163">
        <f>+O118/18</f>
        <v>0</v>
      </c>
      <c r="U118" s="54">
        <f t="shared" si="1"/>
        <v>0</v>
      </c>
    </row>
    <row r="119" spans="1:21" x14ac:dyDescent="0.25">
      <c r="A119" s="53"/>
      <c r="B119" s="47">
        <f>'DAY17'!H119</f>
        <v>19.5</v>
      </c>
      <c r="C119" s="48">
        <v>0</v>
      </c>
      <c r="D119" s="49">
        <v>0</v>
      </c>
      <c r="E119" s="50">
        <v>0</v>
      </c>
      <c r="F119" s="47">
        <v>0</v>
      </c>
      <c r="G119" s="163">
        <v>0</v>
      </c>
      <c r="H119" s="49">
        <f>+(Table120[[#This Row],[OPENING ]]+Table120[[#This Row],[RECEIPTS]]+Table120[[#This Row],[RETURNS]])-(Table120[[#This Row],[EXCHANGED]]+Table120[[#This Row],[SALES]]+Table120[[#This Row],[ISSUES]])</f>
        <v>19.5</v>
      </c>
      <c r="I119" s="48">
        <v>0</v>
      </c>
      <c r="J119" s="51">
        <f t="shared" si="0"/>
        <v>-19.5</v>
      </c>
      <c r="K119" s="48">
        <f>+'DAY17'!K119+'DAY18'!C119</f>
        <v>0</v>
      </c>
      <c r="L119" s="49">
        <f>+'DAY17'!L119+'DAY18'!D119</f>
        <v>0</v>
      </c>
      <c r="M119" s="50">
        <f>+'DAY17'!M119+'DAY18'!E119</f>
        <v>0</v>
      </c>
      <c r="N119" s="47">
        <f>+'DAY17'!N119+'DAY18'!F119</f>
        <v>0</v>
      </c>
      <c r="O119" s="163">
        <f>+'DAY17'!O119+'DAY18'!G119</f>
        <v>0</v>
      </c>
      <c r="P119" s="48">
        <f t="shared" ref="P119:P134" si="62">+K119/18</f>
        <v>0</v>
      </c>
      <c r="Q119" s="49">
        <f t="shared" ref="Q119:Q134" si="63">+L119/18</f>
        <v>0</v>
      </c>
      <c r="R119" s="50">
        <f t="shared" ref="R119:R134" si="64">+M119/18</f>
        <v>0</v>
      </c>
      <c r="S119" s="47">
        <f t="shared" ref="S119:S134" si="65">+N119/18</f>
        <v>0</v>
      </c>
      <c r="T119" s="163">
        <f t="shared" ref="T119:T134" si="66">+O119/18</f>
        <v>0</v>
      </c>
      <c r="U119" s="54">
        <f t="shared" si="1"/>
        <v>0</v>
      </c>
    </row>
    <row r="120" spans="1:21" x14ac:dyDescent="0.25">
      <c r="A120" s="310" t="s">
        <v>130</v>
      </c>
      <c r="B120" s="47">
        <f>'DAY17'!H120</f>
        <v>5</v>
      </c>
      <c r="C120" s="48">
        <v>0</v>
      </c>
      <c r="D120" s="49">
        <v>0</v>
      </c>
      <c r="E120" s="50">
        <v>0</v>
      </c>
      <c r="F120" s="47">
        <v>0</v>
      </c>
      <c r="G120" s="163">
        <v>0</v>
      </c>
      <c r="H120" s="49">
        <f>+(Table120[[#This Row],[OPENING ]]+Table120[[#This Row],[RECEIPTS]]+Table120[[#This Row],[RETURNS]])-(Table120[[#This Row],[EXCHANGED]]+Table120[[#This Row],[SALES]]+Table120[[#This Row],[ISSUES]])</f>
        <v>5</v>
      </c>
      <c r="I120" s="48"/>
      <c r="J120" s="51">
        <f t="shared" si="0"/>
        <v>-5</v>
      </c>
      <c r="K120" s="48">
        <f>+'DAY17'!K120+'DAY18'!C120</f>
        <v>0</v>
      </c>
      <c r="L120" s="49">
        <f>+'DAY17'!L120+'DAY18'!D120</f>
        <v>0</v>
      </c>
      <c r="M120" s="50">
        <f>+'DAY17'!M120+'DAY18'!E120</f>
        <v>0</v>
      </c>
      <c r="N120" s="47">
        <f>+'DAY17'!N120+'DAY18'!F120</f>
        <v>0</v>
      </c>
      <c r="O120" s="163">
        <f>+'DAY17'!O120+'DAY18'!G120</f>
        <v>0</v>
      </c>
      <c r="P120" s="48">
        <f t="shared" si="62"/>
        <v>0</v>
      </c>
      <c r="Q120" s="49">
        <f t="shared" si="63"/>
        <v>0</v>
      </c>
      <c r="R120" s="50">
        <f t="shared" si="64"/>
        <v>0</v>
      </c>
      <c r="S120" s="47">
        <f t="shared" si="65"/>
        <v>0</v>
      </c>
      <c r="T120" s="163">
        <f t="shared" si="66"/>
        <v>0</v>
      </c>
      <c r="U120" s="54">
        <f t="shared" si="1"/>
        <v>0</v>
      </c>
    </row>
    <row r="121" spans="1:21" x14ac:dyDescent="0.25">
      <c r="A121" s="310" t="s">
        <v>67</v>
      </c>
      <c r="B121" s="47">
        <f>'DAY17'!H121</f>
        <v>0</v>
      </c>
      <c r="C121" s="48">
        <v>0</v>
      </c>
      <c r="D121" s="49">
        <v>0</v>
      </c>
      <c r="E121" s="50">
        <v>0</v>
      </c>
      <c r="F121" s="47">
        <v>0</v>
      </c>
      <c r="G121" s="163">
        <v>0</v>
      </c>
      <c r="H121" s="49">
        <f>+(Table120[[#This Row],[OPENING ]]+Table120[[#This Row],[RECEIPTS]]+Table120[[#This Row],[RETURNS]])-(Table120[[#This Row],[EXCHANGED]]+Table120[[#This Row],[SALES]]+Table120[[#This Row],[ISSUES]])</f>
        <v>0</v>
      </c>
      <c r="I121" s="48"/>
      <c r="J121" s="51">
        <f t="shared" si="0"/>
        <v>0</v>
      </c>
      <c r="K121" s="48">
        <f>+'DAY17'!K121+'DAY18'!C121</f>
        <v>0</v>
      </c>
      <c r="L121" s="49">
        <f>+'DAY17'!L121+'DAY18'!D121</f>
        <v>0</v>
      </c>
      <c r="M121" s="50">
        <f>+'DAY17'!M121+'DAY18'!E121</f>
        <v>0</v>
      </c>
      <c r="N121" s="47">
        <f>+'DAY17'!N121+'DAY18'!F121</f>
        <v>0</v>
      </c>
      <c r="O121" s="163">
        <f>+'DAY17'!O121+'DAY18'!G121</f>
        <v>0</v>
      </c>
      <c r="P121" s="48">
        <f t="shared" si="62"/>
        <v>0</v>
      </c>
      <c r="Q121" s="49">
        <f t="shared" si="63"/>
        <v>0</v>
      </c>
      <c r="R121" s="50">
        <f t="shared" si="64"/>
        <v>0</v>
      </c>
      <c r="S121" s="47">
        <f t="shared" si="65"/>
        <v>0</v>
      </c>
      <c r="T121" s="163">
        <f t="shared" si="66"/>
        <v>0</v>
      </c>
      <c r="U121" s="54">
        <f t="shared" si="1"/>
        <v>0</v>
      </c>
    </row>
    <row r="122" spans="1:21" x14ac:dyDescent="0.25">
      <c r="A122" s="310" t="s">
        <v>66</v>
      </c>
      <c r="B122" s="47">
        <f>'DAY17'!H122</f>
        <v>4</v>
      </c>
      <c r="C122" s="48">
        <v>0</v>
      </c>
      <c r="D122" s="49">
        <v>0</v>
      </c>
      <c r="E122" s="50">
        <v>0</v>
      </c>
      <c r="F122" s="47">
        <v>0</v>
      </c>
      <c r="G122" s="163">
        <v>0</v>
      </c>
      <c r="H122" s="49">
        <f>+(Table120[[#This Row],[OPENING ]]+Table120[[#This Row],[RECEIPTS]]+Table120[[#This Row],[RETURNS]])-(Table120[[#This Row],[EXCHANGED]]+Table120[[#This Row],[SALES]]+Table120[[#This Row],[ISSUES]])</f>
        <v>4</v>
      </c>
      <c r="I122" s="48"/>
      <c r="J122" s="51">
        <f t="shared" si="0"/>
        <v>-4</v>
      </c>
      <c r="K122" s="48">
        <f>+'DAY17'!K122+'DAY18'!C122</f>
        <v>0</v>
      </c>
      <c r="L122" s="49">
        <f>+'DAY17'!L122+'DAY18'!D122</f>
        <v>0</v>
      </c>
      <c r="M122" s="50">
        <f>+'DAY17'!M122+'DAY18'!E122</f>
        <v>0</v>
      </c>
      <c r="N122" s="47">
        <f>+'DAY17'!N122+'DAY18'!F122</f>
        <v>0</v>
      </c>
      <c r="O122" s="163">
        <f>+'DAY17'!O122+'DAY18'!G122</f>
        <v>0</v>
      </c>
      <c r="P122" s="48">
        <f t="shared" si="62"/>
        <v>0</v>
      </c>
      <c r="Q122" s="49">
        <f t="shared" si="63"/>
        <v>0</v>
      </c>
      <c r="R122" s="50">
        <f t="shared" si="64"/>
        <v>0</v>
      </c>
      <c r="S122" s="47">
        <f t="shared" si="65"/>
        <v>0</v>
      </c>
      <c r="T122" s="163">
        <f t="shared" si="66"/>
        <v>0</v>
      </c>
      <c r="U122" s="54">
        <f t="shared" si="1"/>
        <v>0</v>
      </c>
    </row>
    <row r="123" spans="1:21" x14ac:dyDescent="0.25">
      <c r="A123" s="310" t="s">
        <v>68</v>
      </c>
      <c r="B123" s="47">
        <f>'DAY17'!H123</f>
        <v>106</v>
      </c>
      <c r="C123" s="48">
        <v>0</v>
      </c>
      <c r="D123" s="49">
        <v>0</v>
      </c>
      <c r="E123" s="50">
        <v>0</v>
      </c>
      <c r="F123" s="47">
        <v>0</v>
      </c>
      <c r="G123" s="163">
        <v>0</v>
      </c>
      <c r="H123" s="49">
        <f>+(Table120[[#This Row],[OPENING ]]+Table120[[#This Row],[RECEIPTS]]+Table120[[#This Row],[RETURNS]])-(Table120[[#This Row],[EXCHANGED]]+Table120[[#This Row],[SALES]]+Table120[[#This Row],[ISSUES]])</f>
        <v>106</v>
      </c>
      <c r="I123" s="48"/>
      <c r="J123" s="51">
        <f t="shared" si="0"/>
        <v>-106</v>
      </c>
      <c r="K123" s="48">
        <f>+'DAY17'!K123+'DAY18'!C123</f>
        <v>0</v>
      </c>
      <c r="L123" s="49">
        <f>+'DAY17'!L123+'DAY18'!D123</f>
        <v>0</v>
      </c>
      <c r="M123" s="50">
        <f>+'DAY17'!M123+'DAY18'!E123</f>
        <v>0</v>
      </c>
      <c r="N123" s="47">
        <f>+'DAY17'!N123+'DAY18'!F123</f>
        <v>0</v>
      </c>
      <c r="O123" s="163">
        <f>+'DAY17'!O123+'DAY18'!G123</f>
        <v>0</v>
      </c>
      <c r="P123" s="48">
        <f t="shared" si="62"/>
        <v>0</v>
      </c>
      <c r="Q123" s="49">
        <f t="shared" si="63"/>
        <v>0</v>
      </c>
      <c r="R123" s="50">
        <f t="shared" si="64"/>
        <v>0</v>
      </c>
      <c r="S123" s="47">
        <f t="shared" si="65"/>
        <v>0</v>
      </c>
      <c r="T123" s="163">
        <f t="shared" si="66"/>
        <v>0</v>
      </c>
      <c r="U123" s="54">
        <f t="shared" si="1"/>
        <v>0</v>
      </c>
    </row>
    <row r="124" spans="1:21" x14ac:dyDescent="0.25">
      <c r="A124" s="310" t="s">
        <v>69</v>
      </c>
      <c r="B124" s="47">
        <f>'DAY17'!H124</f>
        <v>5</v>
      </c>
      <c r="C124" s="48">
        <v>0</v>
      </c>
      <c r="D124" s="49">
        <v>0</v>
      </c>
      <c r="E124" s="50">
        <v>0</v>
      </c>
      <c r="F124" s="47">
        <v>0</v>
      </c>
      <c r="G124" s="163">
        <v>0</v>
      </c>
      <c r="H124" s="49">
        <f>+(Table120[[#This Row],[OPENING ]]+Table120[[#This Row],[RECEIPTS]]+Table120[[#This Row],[RETURNS]])-(Table120[[#This Row],[EXCHANGED]]+Table120[[#This Row],[SALES]]+Table120[[#This Row],[ISSUES]])</f>
        <v>5</v>
      </c>
      <c r="I124" s="48"/>
      <c r="J124" s="51">
        <f t="shared" si="0"/>
        <v>-5</v>
      </c>
      <c r="K124" s="48">
        <f>+'DAY17'!K124+'DAY18'!C124</f>
        <v>0</v>
      </c>
      <c r="L124" s="49">
        <f>+'DAY17'!L124+'DAY18'!D124</f>
        <v>0</v>
      </c>
      <c r="M124" s="50">
        <f>+'DAY17'!M124+'DAY18'!E124</f>
        <v>0</v>
      </c>
      <c r="N124" s="47">
        <f>+'DAY17'!N124+'DAY18'!F124</f>
        <v>0</v>
      </c>
      <c r="O124" s="163">
        <f>+'DAY17'!O124+'DAY18'!G124</f>
        <v>0</v>
      </c>
      <c r="P124" s="48">
        <f t="shared" si="62"/>
        <v>0</v>
      </c>
      <c r="Q124" s="49">
        <f t="shared" si="63"/>
        <v>0</v>
      </c>
      <c r="R124" s="50">
        <f t="shared" si="64"/>
        <v>0</v>
      </c>
      <c r="S124" s="47">
        <f t="shared" si="65"/>
        <v>0</v>
      </c>
      <c r="T124" s="163">
        <f t="shared" si="66"/>
        <v>0</v>
      </c>
      <c r="U124" s="54">
        <f t="shared" ref="U124:U134" si="67">IFERROR(+H124/(P124+Q124+R124+S124+T124),0)</f>
        <v>0</v>
      </c>
    </row>
    <row r="125" spans="1:21" x14ac:dyDescent="0.25">
      <c r="A125" s="310" t="s">
        <v>70</v>
      </c>
      <c r="B125" s="47">
        <f>'DAY17'!H125</f>
        <v>0</v>
      </c>
      <c r="C125" s="48">
        <v>0</v>
      </c>
      <c r="D125" s="49">
        <v>0</v>
      </c>
      <c r="E125" s="50">
        <v>0</v>
      </c>
      <c r="F125" s="47">
        <v>0</v>
      </c>
      <c r="G125" s="163">
        <v>0</v>
      </c>
      <c r="H125" s="49">
        <f>+(Table120[[#This Row],[OPENING ]]+Table120[[#This Row],[RECEIPTS]]+Table120[[#This Row],[RETURNS]])-(Table120[[#This Row],[EXCHANGED]]+Table120[[#This Row],[SALES]]+Table120[[#This Row],[ISSUES]])</f>
        <v>0</v>
      </c>
      <c r="I125" s="48"/>
      <c r="J125" s="51">
        <f t="shared" si="0"/>
        <v>0</v>
      </c>
      <c r="K125" s="48">
        <f>+'DAY17'!K125+'DAY18'!C125</f>
        <v>0</v>
      </c>
      <c r="L125" s="49">
        <f>+'DAY17'!L125+'DAY18'!D125</f>
        <v>0</v>
      </c>
      <c r="M125" s="50">
        <f>+'DAY17'!M125+'DAY18'!E125</f>
        <v>0</v>
      </c>
      <c r="N125" s="47">
        <f>+'DAY17'!N125+'DAY18'!F125</f>
        <v>0</v>
      </c>
      <c r="O125" s="163">
        <f>+'DAY17'!O125+'DAY18'!G125</f>
        <v>0</v>
      </c>
      <c r="P125" s="48">
        <f t="shared" si="62"/>
        <v>0</v>
      </c>
      <c r="Q125" s="49">
        <f t="shared" si="63"/>
        <v>0</v>
      </c>
      <c r="R125" s="50">
        <f t="shared" si="64"/>
        <v>0</v>
      </c>
      <c r="S125" s="47">
        <f t="shared" si="65"/>
        <v>0</v>
      </c>
      <c r="T125" s="163">
        <f t="shared" si="66"/>
        <v>0</v>
      </c>
      <c r="U125" s="54">
        <f t="shared" si="67"/>
        <v>0</v>
      </c>
    </row>
    <row r="126" spans="1:21" x14ac:dyDescent="0.25">
      <c r="A126" s="310" t="s">
        <v>33</v>
      </c>
      <c r="B126" s="47">
        <f>'DAY17'!H126</f>
        <v>0</v>
      </c>
      <c r="C126" s="48">
        <v>0</v>
      </c>
      <c r="D126" s="49">
        <v>0</v>
      </c>
      <c r="E126" s="50">
        <v>0</v>
      </c>
      <c r="F126" s="47">
        <v>0</v>
      </c>
      <c r="G126" s="163">
        <v>0</v>
      </c>
      <c r="H126" s="49">
        <f>+(Table120[[#This Row],[OPENING ]]+Table120[[#This Row],[RECEIPTS]]+Table120[[#This Row],[RETURNS]])-(Table120[[#This Row],[EXCHANGED]]+Table120[[#This Row],[SALES]]+Table120[[#This Row],[ISSUES]])</f>
        <v>0</v>
      </c>
      <c r="I126" s="48"/>
      <c r="J126" s="51">
        <f t="shared" si="0"/>
        <v>0</v>
      </c>
      <c r="K126" s="48">
        <f>+'DAY17'!K126+'DAY18'!C126</f>
        <v>0</v>
      </c>
      <c r="L126" s="49">
        <f>+'DAY17'!L126+'DAY18'!D126</f>
        <v>0</v>
      </c>
      <c r="M126" s="50">
        <f>+'DAY17'!M126+'DAY18'!E126</f>
        <v>0</v>
      </c>
      <c r="N126" s="47">
        <f>+'DAY17'!N126+'DAY18'!F126</f>
        <v>0</v>
      </c>
      <c r="O126" s="163">
        <f>+'DAY17'!O126+'DAY18'!G126</f>
        <v>0</v>
      </c>
      <c r="P126" s="48">
        <f t="shared" si="62"/>
        <v>0</v>
      </c>
      <c r="Q126" s="49">
        <f t="shared" si="63"/>
        <v>0</v>
      </c>
      <c r="R126" s="50">
        <f t="shared" si="64"/>
        <v>0</v>
      </c>
      <c r="S126" s="47">
        <f t="shared" si="65"/>
        <v>0</v>
      </c>
      <c r="T126" s="163">
        <f t="shared" si="66"/>
        <v>0</v>
      </c>
      <c r="U126" s="54">
        <f t="shared" si="67"/>
        <v>0</v>
      </c>
    </row>
    <row r="127" spans="1:21" x14ac:dyDescent="0.25">
      <c r="A127" s="310" t="s">
        <v>96</v>
      </c>
      <c r="B127" s="47">
        <f>'DAY17'!H127</f>
        <v>14.1</v>
      </c>
      <c r="C127" s="48">
        <v>0</v>
      </c>
      <c r="D127" s="49">
        <v>0</v>
      </c>
      <c r="E127" s="50">
        <v>0</v>
      </c>
      <c r="F127" s="47">
        <v>0</v>
      </c>
      <c r="G127" s="163">
        <v>0</v>
      </c>
      <c r="H127" s="49">
        <f>+(Table120[[#This Row],[OPENING ]]+Table120[[#This Row],[RECEIPTS]]+Table120[[#This Row],[RETURNS]])-(Table120[[#This Row],[EXCHANGED]]+Table120[[#This Row],[SALES]]+Table120[[#This Row],[ISSUES]])</f>
        <v>14.1</v>
      </c>
      <c r="I127" s="48"/>
      <c r="J127" s="51">
        <f t="shared" si="0"/>
        <v>-14.1</v>
      </c>
      <c r="K127" s="48">
        <f>+'DAY17'!K127+'DAY18'!C127</f>
        <v>0</v>
      </c>
      <c r="L127" s="49">
        <f>+'DAY17'!L127+'DAY18'!D127</f>
        <v>0</v>
      </c>
      <c r="M127" s="50">
        <f>+'DAY17'!M127+'DAY18'!E127</f>
        <v>0</v>
      </c>
      <c r="N127" s="47">
        <f>+'DAY17'!N127+'DAY18'!F127</f>
        <v>0</v>
      </c>
      <c r="O127" s="163">
        <f>+'DAY17'!O127+'DAY18'!G127</f>
        <v>0</v>
      </c>
      <c r="P127" s="48">
        <f t="shared" si="62"/>
        <v>0</v>
      </c>
      <c r="Q127" s="49">
        <f t="shared" si="63"/>
        <v>0</v>
      </c>
      <c r="R127" s="50">
        <f t="shared" si="64"/>
        <v>0</v>
      </c>
      <c r="S127" s="47">
        <f t="shared" si="65"/>
        <v>0</v>
      </c>
      <c r="T127" s="163">
        <f t="shared" si="66"/>
        <v>0</v>
      </c>
      <c r="U127" s="54">
        <f t="shared" si="67"/>
        <v>0</v>
      </c>
    </row>
    <row r="128" spans="1:21" x14ac:dyDescent="0.25">
      <c r="A128" s="310" t="s">
        <v>118</v>
      </c>
      <c r="B128" s="47">
        <f>'DAY17'!H128</f>
        <v>20</v>
      </c>
      <c r="C128" s="48">
        <v>0</v>
      </c>
      <c r="D128" s="49">
        <v>0</v>
      </c>
      <c r="E128" s="50">
        <v>0</v>
      </c>
      <c r="F128" s="47">
        <v>0</v>
      </c>
      <c r="G128" s="163">
        <v>0</v>
      </c>
      <c r="H128" s="49">
        <f>+(Table120[[#This Row],[OPENING ]]+Table120[[#This Row],[RECEIPTS]]+Table120[[#This Row],[RETURNS]])-(Table120[[#This Row],[EXCHANGED]]+Table120[[#This Row],[SALES]]+Table120[[#This Row],[ISSUES]])</f>
        <v>20</v>
      </c>
      <c r="I128" s="48"/>
      <c r="J128" s="51">
        <f t="shared" si="0"/>
        <v>-20</v>
      </c>
      <c r="K128" s="48">
        <f>+'DAY17'!K128+'DAY18'!C128</f>
        <v>0</v>
      </c>
      <c r="L128" s="49">
        <f>+'DAY17'!L128+'DAY18'!D128</f>
        <v>0</v>
      </c>
      <c r="M128" s="50">
        <f>+'DAY17'!M128+'DAY18'!E128</f>
        <v>0</v>
      </c>
      <c r="N128" s="47">
        <f>+'DAY17'!N128+'DAY18'!F128</f>
        <v>0</v>
      </c>
      <c r="O128" s="163">
        <f>+'DAY17'!O128+'DAY18'!G128</f>
        <v>0</v>
      </c>
      <c r="P128" s="48">
        <f t="shared" si="62"/>
        <v>0</v>
      </c>
      <c r="Q128" s="49">
        <f t="shared" si="63"/>
        <v>0</v>
      </c>
      <c r="R128" s="50">
        <f t="shared" si="64"/>
        <v>0</v>
      </c>
      <c r="S128" s="47">
        <f t="shared" si="65"/>
        <v>0</v>
      </c>
      <c r="T128" s="163">
        <f t="shared" si="66"/>
        <v>0</v>
      </c>
      <c r="U128" s="54">
        <f t="shared" si="67"/>
        <v>0</v>
      </c>
    </row>
    <row r="129" spans="1:21" x14ac:dyDescent="0.25">
      <c r="A129" s="310" t="s">
        <v>119</v>
      </c>
      <c r="B129" s="47">
        <f>'DAY17'!H129</f>
        <v>0</v>
      </c>
      <c r="C129" s="48">
        <v>0</v>
      </c>
      <c r="D129" s="49">
        <v>0</v>
      </c>
      <c r="E129" s="50">
        <v>0</v>
      </c>
      <c r="F129" s="47">
        <v>0</v>
      </c>
      <c r="G129" s="163">
        <v>0</v>
      </c>
      <c r="H129" s="49">
        <f>+(Table120[[#This Row],[OPENING ]]+Table120[[#This Row],[RECEIPTS]]+Table120[[#This Row],[RETURNS]])-(Table120[[#This Row],[EXCHANGED]]+Table120[[#This Row],[SALES]]+Table120[[#This Row],[ISSUES]])</f>
        <v>0</v>
      </c>
      <c r="I129" s="48"/>
      <c r="J129" s="51">
        <f t="shared" si="0"/>
        <v>0</v>
      </c>
      <c r="K129" s="48">
        <f>+'DAY17'!K129+'DAY18'!C129</f>
        <v>0</v>
      </c>
      <c r="L129" s="49">
        <f>+'DAY17'!L129+'DAY18'!D129</f>
        <v>0</v>
      </c>
      <c r="M129" s="50">
        <f>+'DAY17'!M129+'DAY18'!E129</f>
        <v>0</v>
      </c>
      <c r="N129" s="47">
        <f>+'DAY17'!N129+'DAY18'!F129</f>
        <v>0</v>
      </c>
      <c r="O129" s="163">
        <f>+'DAY17'!O129+'DAY18'!G129</f>
        <v>0</v>
      </c>
      <c r="P129" s="48">
        <f t="shared" si="62"/>
        <v>0</v>
      </c>
      <c r="Q129" s="49">
        <f t="shared" si="63"/>
        <v>0</v>
      </c>
      <c r="R129" s="50">
        <f t="shared" si="64"/>
        <v>0</v>
      </c>
      <c r="S129" s="47">
        <f t="shared" si="65"/>
        <v>0</v>
      </c>
      <c r="T129" s="163">
        <f t="shared" si="66"/>
        <v>0</v>
      </c>
      <c r="U129" s="54">
        <f t="shared" si="67"/>
        <v>0</v>
      </c>
    </row>
    <row r="130" spans="1:21" x14ac:dyDescent="0.25">
      <c r="A130" s="310"/>
      <c r="B130" s="47">
        <f>'DAY17'!H130</f>
        <v>20</v>
      </c>
      <c r="C130" s="48">
        <v>0</v>
      </c>
      <c r="D130" s="49">
        <v>0</v>
      </c>
      <c r="E130" s="50">
        <v>0</v>
      </c>
      <c r="F130" s="47">
        <v>0</v>
      </c>
      <c r="G130" s="163">
        <v>0</v>
      </c>
      <c r="H130" s="49">
        <f>+(Table120[[#This Row],[OPENING ]]+Table120[[#This Row],[RECEIPTS]]+Table120[[#This Row],[RETURNS]])-(Table120[[#This Row],[EXCHANGED]]+Table120[[#This Row],[SALES]]+Table120[[#This Row],[ISSUES]])</f>
        <v>20</v>
      </c>
      <c r="I130" s="48"/>
      <c r="J130" s="51">
        <f t="shared" si="0"/>
        <v>-20</v>
      </c>
      <c r="K130" s="48">
        <f>+'DAY17'!K130+'DAY18'!C130</f>
        <v>0</v>
      </c>
      <c r="L130" s="49">
        <f>+'DAY17'!L130+'DAY18'!D130</f>
        <v>0</v>
      </c>
      <c r="M130" s="50">
        <f>+'DAY17'!M130+'DAY18'!E130</f>
        <v>0</v>
      </c>
      <c r="N130" s="47">
        <f>+'DAY17'!N130+'DAY18'!F130</f>
        <v>0</v>
      </c>
      <c r="O130" s="163">
        <f>+'DAY17'!O130+'DAY18'!G130</f>
        <v>0</v>
      </c>
      <c r="P130" s="48">
        <f t="shared" si="62"/>
        <v>0</v>
      </c>
      <c r="Q130" s="49">
        <f t="shared" si="63"/>
        <v>0</v>
      </c>
      <c r="R130" s="50">
        <f t="shared" si="64"/>
        <v>0</v>
      </c>
      <c r="S130" s="47">
        <f t="shared" si="65"/>
        <v>0</v>
      </c>
      <c r="T130" s="163">
        <f t="shared" si="66"/>
        <v>0</v>
      </c>
      <c r="U130" s="54">
        <f t="shared" si="67"/>
        <v>0</v>
      </c>
    </row>
    <row r="131" spans="1:21" x14ac:dyDescent="0.25">
      <c r="A131" s="310"/>
      <c r="B131" s="47">
        <f>'DAY17'!H131</f>
        <v>0</v>
      </c>
      <c r="C131" s="48">
        <v>0</v>
      </c>
      <c r="D131" s="49">
        <v>0</v>
      </c>
      <c r="E131" s="50">
        <v>0</v>
      </c>
      <c r="F131" s="47">
        <v>0</v>
      </c>
      <c r="G131" s="163">
        <v>0</v>
      </c>
      <c r="H131" s="49">
        <f>+(Table120[[#This Row],[OPENING ]]+Table120[[#This Row],[RECEIPTS]]+Table120[[#This Row],[RETURNS]])-(Table120[[#This Row],[EXCHANGED]]+Table120[[#This Row],[SALES]]+Table120[[#This Row],[ISSUES]])</f>
        <v>0</v>
      </c>
      <c r="I131" s="48"/>
      <c r="J131" s="51">
        <f t="shared" si="0"/>
        <v>0</v>
      </c>
      <c r="K131" s="48">
        <f>+'DAY17'!K131+'DAY18'!C131</f>
        <v>0</v>
      </c>
      <c r="L131" s="49">
        <f>+'DAY17'!L131+'DAY18'!D131</f>
        <v>0</v>
      </c>
      <c r="M131" s="50">
        <f>+'DAY17'!M131+'DAY18'!E131</f>
        <v>0</v>
      </c>
      <c r="N131" s="47">
        <f>+'DAY17'!N131+'DAY18'!F131</f>
        <v>0</v>
      </c>
      <c r="O131" s="163">
        <f>+'DAY17'!O131+'DAY18'!G131</f>
        <v>0</v>
      </c>
      <c r="P131" s="48">
        <f t="shared" si="62"/>
        <v>0</v>
      </c>
      <c r="Q131" s="49">
        <f t="shared" si="63"/>
        <v>0</v>
      </c>
      <c r="R131" s="50">
        <f t="shared" si="64"/>
        <v>0</v>
      </c>
      <c r="S131" s="47">
        <f t="shared" si="65"/>
        <v>0</v>
      </c>
      <c r="T131" s="163">
        <f t="shared" si="66"/>
        <v>0</v>
      </c>
      <c r="U131" s="54">
        <f t="shared" si="67"/>
        <v>0</v>
      </c>
    </row>
    <row r="132" spans="1:21" x14ac:dyDescent="0.25">
      <c r="A132" s="310"/>
      <c r="B132" s="47">
        <f>'DAY17'!H132</f>
        <v>0</v>
      </c>
      <c r="C132" s="48">
        <v>0</v>
      </c>
      <c r="D132" s="49">
        <v>0</v>
      </c>
      <c r="E132" s="50">
        <v>0</v>
      </c>
      <c r="F132" s="47">
        <v>0</v>
      </c>
      <c r="G132" s="163">
        <v>0</v>
      </c>
      <c r="H132" s="49">
        <f>+(Table120[[#This Row],[OPENING ]]+Table120[[#This Row],[RECEIPTS]]+Table120[[#This Row],[RETURNS]])-(Table120[[#This Row],[EXCHANGED]]+Table120[[#This Row],[SALES]]+Table120[[#This Row],[ISSUES]])</f>
        <v>0</v>
      </c>
      <c r="I132" s="48"/>
      <c r="J132" s="51">
        <f t="shared" ref="J132:J134" si="68">+I132-H132</f>
        <v>0</v>
      </c>
      <c r="K132" s="48">
        <f>+'DAY17'!K132+'DAY18'!C132</f>
        <v>0</v>
      </c>
      <c r="L132" s="49">
        <f>+'DAY17'!L132+'DAY18'!D132</f>
        <v>0</v>
      </c>
      <c r="M132" s="50">
        <f>+'DAY17'!M132+'DAY18'!E132</f>
        <v>0</v>
      </c>
      <c r="N132" s="47">
        <f>+'DAY17'!N132+'DAY18'!F132</f>
        <v>0</v>
      </c>
      <c r="O132" s="163">
        <f>+'DAY17'!O132+'DAY18'!G132</f>
        <v>0</v>
      </c>
      <c r="P132" s="48">
        <f t="shared" si="62"/>
        <v>0</v>
      </c>
      <c r="Q132" s="49">
        <f t="shared" si="63"/>
        <v>0</v>
      </c>
      <c r="R132" s="50">
        <f t="shared" si="64"/>
        <v>0</v>
      </c>
      <c r="S132" s="47">
        <f t="shared" si="65"/>
        <v>0</v>
      </c>
      <c r="T132" s="163">
        <f t="shared" si="66"/>
        <v>0</v>
      </c>
      <c r="U132" s="54">
        <f t="shared" si="67"/>
        <v>0</v>
      </c>
    </row>
    <row r="133" spans="1:21" x14ac:dyDescent="0.25">
      <c r="A133" s="53"/>
      <c r="B133" s="47">
        <f>'DAY17'!H133</f>
        <v>0</v>
      </c>
      <c r="C133" s="48">
        <v>0</v>
      </c>
      <c r="D133" s="49">
        <v>0</v>
      </c>
      <c r="E133" s="50">
        <v>0</v>
      </c>
      <c r="F133" s="47">
        <v>0</v>
      </c>
      <c r="G133" s="163">
        <v>0</v>
      </c>
      <c r="H133" s="49">
        <f>+(Table120[[#This Row],[OPENING ]]+Table120[[#This Row],[RECEIPTS]]+Table120[[#This Row],[RETURNS]])-(Table120[[#This Row],[EXCHANGED]]+Table120[[#This Row],[SALES]]+Table120[[#This Row],[ISSUES]])</f>
        <v>0</v>
      </c>
      <c r="I133" s="48"/>
      <c r="J133" s="51">
        <f>+I133-H133</f>
        <v>0</v>
      </c>
      <c r="K133" s="48">
        <f>+'DAY17'!K133+'DAY18'!C133</f>
        <v>0</v>
      </c>
      <c r="L133" s="49">
        <f>+'DAY17'!L133+'DAY18'!D133</f>
        <v>0</v>
      </c>
      <c r="M133" s="50">
        <f>+'DAY17'!M133+'DAY18'!E133</f>
        <v>0</v>
      </c>
      <c r="N133" s="47">
        <f>+'DAY17'!N133+'DAY18'!F133</f>
        <v>0</v>
      </c>
      <c r="O133" s="163">
        <f>+'DAY17'!O133+'DAY18'!G133</f>
        <v>0</v>
      </c>
      <c r="P133" s="48">
        <f t="shared" si="62"/>
        <v>0</v>
      </c>
      <c r="Q133" s="49">
        <f t="shared" si="63"/>
        <v>0</v>
      </c>
      <c r="R133" s="50">
        <f t="shared" si="64"/>
        <v>0</v>
      </c>
      <c r="S133" s="47">
        <f t="shared" si="65"/>
        <v>0</v>
      </c>
      <c r="T133" s="163">
        <f t="shared" si="66"/>
        <v>0</v>
      </c>
      <c r="U133" s="54">
        <f t="shared" si="67"/>
        <v>0</v>
      </c>
    </row>
    <row r="134" spans="1:21" ht="16.5" x14ac:dyDescent="0.3">
      <c r="A134" s="327" t="s">
        <v>98</v>
      </c>
      <c r="B134" s="47">
        <f>'DAY17'!H134</f>
        <v>0</v>
      </c>
      <c r="C134" s="48">
        <v>0</v>
      </c>
      <c r="D134" s="49">
        <v>0</v>
      </c>
      <c r="E134" s="50">
        <v>0</v>
      </c>
      <c r="F134" s="47">
        <v>0</v>
      </c>
      <c r="G134" s="163">
        <v>0</v>
      </c>
      <c r="H134" s="49">
        <f>+(Table120[[#This Row],[OPENING ]]+Table120[[#This Row],[RECEIPTS]]+Table120[[#This Row],[RETURNS]])-(Table120[[#This Row],[EXCHANGED]]+Table120[[#This Row],[SALES]]+Table120[[#This Row],[ISSUES]])</f>
        <v>0</v>
      </c>
      <c r="I134" s="73"/>
      <c r="J134" s="76">
        <f t="shared" si="68"/>
        <v>0</v>
      </c>
      <c r="K134" s="48">
        <f>+'DAY17'!K134+'DAY18'!C134</f>
        <v>0</v>
      </c>
      <c r="L134" s="49">
        <f>+'DAY17'!L134+'DAY18'!D134</f>
        <v>0</v>
      </c>
      <c r="M134" s="50">
        <f>+'DAY17'!M134+'DAY18'!E134</f>
        <v>0</v>
      </c>
      <c r="N134" s="47">
        <f>+'DAY17'!N134+'DAY18'!F134</f>
        <v>0</v>
      </c>
      <c r="O134" s="163">
        <f>+'DAY17'!O134+'DAY18'!G134</f>
        <v>1559.5</v>
      </c>
      <c r="P134" s="48">
        <f t="shared" si="62"/>
        <v>0</v>
      </c>
      <c r="Q134" s="49">
        <f t="shared" si="63"/>
        <v>0</v>
      </c>
      <c r="R134" s="50">
        <f t="shared" si="64"/>
        <v>0</v>
      </c>
      <c r="S134" s="47">
        <f t="shared" si="65"/>
        <v>0</v>
      </c>
      <c r="T134" s="163">
        <f t="shared" si="66"/>
        <v>86.638888888888886</v>
      </c>
      <c r="U134" s="92">
        <f t="shared" si="67"/>
        <v>0</v>
      </c>
    </row>
    <row r="135" spans="1:21" x14ac:dyDescent="0.25">
      <c r="A135" s="308" t="s">
        <v>127</v>
      </c>
      <c r="B135" s="47">
        <f>'DAY17'!H135</f>
        <v>42.2</v>
      </c>
      <c r="C135" s="48">
        <v>0</v>
      </c>
      <c r="D135" s="49">
        <v>0</v>
      </c>
      <c r="E135" s="50">
        <v>0</v>
      </c>
      <c r="F135" s="47">
        <v>0</v>
      </c>
      <c r="G135" s="163">
        <v>0</v>
      </c>
      <c r="H135" s="49">
        <f>+(Table120[[#This Row],[OPENING ]]+Table120[[#This Row],[RECEIPTS]]+Table120[[#This Row],[RETURNS]])-(Table120[[#This Row],[EXCHANGED]]+Table120[[#This Row],[SALES]]+Table120[[#This Row],[ISSUES]])</f>
        <v>42.2</v>
      </c>
      <c r="I135" s="73"/>
      <c r="J135" s="76">
        <f t="shared" ref="J135:J156" si="69">+I135-H135</f>
        <v>-42.2</v>
      </c>
      <c r="K135" s="48">
        <f>+'DAY17'!K135+'DAY18'!C135</f>
        <v>0</v>
      </c>
      <c r="L135" s="49">
        <f>+'DAY17'!L135+'DAY18'!D135</f>
        <v>138</v>
      </c>
      <c r="M135" s="50">
        <f>+'DAY17'!M135+'DAY18'!E135</f>
        <v>0</v>
      </c>
      <c r="N135" s="47">
        <f>+'DAY17'!N135+'DAY18'!F135</f>
        <v>0</v>
      </c>
      <c r="O135" s="163">
        <f>+'DAY17'!O135+'DAY18'!G135</f>
        <v>2410.94</v>
      </c>
      <c r="P135" s="48">
        <f t="shared" ref="P135:P156" si="70">+K135/18</f>
        <v>0</v>
      </c>
      <c r="Q135" s="49">
        <f t="shared" ref="Q135:Q156" si="71">+L135/18</f>
        <v>7.666666666666667</v>
      </c>
      <c r="R135" s="50">
        <f t="shared" ref="R135:R156" si="72">+M135/18</f>
        <v>0</v>
      </c>
      <c r="S135" s="47">
        <f t="shared" ref="S135:S156" si="73">+N135/18</f>
        <v>0</v>
      </c>
      <c r="T135" s="163">
        <f t="shared" ref="T135:T156" si="74">+O135/18</f>
        <v>133.94111111111113</v>
      </c>
      <c r="U135" s="92">
        <f t="shared" ref="U135:U156" si="75">IFERROR(+H135/(P135+Q135+R135+S135+T135),0)</f>
        <v>0.2980062300407228</v>
      </c>
    </row>
    <row r="136" spans="1:21" x14ac:dyDescent="0.25">
      <c r="A136" s="308" t="s">
        <v>128</v>
      </c>
      <c r="B136" s="47">
        <f>'DAY17'!H136</f>
        <v>220.5</v>
      </c>
      <c r="C136" s="48">
        <v>0</v>
      </c>
      <c r="D136" s="49">
        <v>0</v>
      </c>
      <c r="E136" s="50">
        <v>0</v>
      </c>
      <c r="F136" s="47">
        <v>0</v>
      </c>
      <c r="G136" s="163">
        <v>0</v>
      </c>
      <c r="H136" s="49">
        <f>+(Table120[[#This Row],[OPENING ]]+Table120[[#This Row],[RECEIPTS]]+Table120[[#This Row],[RETURNS]])-(Table120[[#This Row],[EXCHANGED]]+Table120[[#This Row],[SALES]]+Table120[[#This Row],[ISSUES]])</f>
        <v>220.5</v>
      </c>
      <c r="I136" s="73"/>
      <c r="J136" s="76">
        <f t="shared" si="69"/>
        <v>-220.5</v>
      </c>
      <c r="K136" s="48">
        <f>+'DAY17'!K136+'DAY18'!C136</f>
        <v>0</v>
      </c>
      <c r="L136" s="49">
        <f>+'DAY17'!L136+'DAY18'!D136</f>
        <v>0</v>
      </c>
      <c r="M136" s="50">
        <f>+'DAY17'!M136+'DAY18'!E136</f>
        <v>0</v>
      </c>
      <c r="N136" s="47">
        <f>+'DAY17'!N136+'DAY18'!F136</f>
        <v>0</v>
      </c>
      <c r="O136" s="163">
        <f>+'DAY17'!O136+'DAY18'!G136</f>
        <v>0</v>
      </c>
      <c r="P136" s="48">
        <f t="shared" si="70"/>
        <v>0</v>
      </c>
      <c r="Q136" s="49">
        <f t="shared" si="71"/>
        <v>0</v>
      </c>
      <c r="R136" s="50">
        <f t="shared" si="72"/>
        <v>0</v>
      </c>
      <c r="S136" s="47">
        <f t="shared" si="73"/>
        <v>0</v>
      </c>
      <c r="T136" s="163">
        <f t="shared" si="74"/>
        <v>0</v>
      </c>
      <c r="U136" s="92">
        <f t="shared" si="75"/>
        <v>0</v>
      </c>
    </row>
    <row r="137" spans="1:21" x14ac:dyDescent="0.25">
      <c r="A137" s="308" t="s">
        <v>126</v>
      </c>
      <c r="B137" s="47">
        <f>'DAY17'!H137</f>
        <v>63.2</v>
      </c>
      <c r="C137" s="48">
        <v>0</v>
      </c>
      <c r="D137" s="49">
        <v>0</v>
      </c>
      <c r="E137" s="50">
        <v>0</v>
      </c>
      <c r="F137" s="47">
        <v>0</v>
      </c>
      <c r="G137" s="163">
        <v>0</v>
      </c>
      <c r="H137" s="49">
        <f>+(Table120[[#This Row],[OPENING ]]+Table120[[#This Row],[RECEIPTS]]+Table120[[#This Row],[RETURNS]])-(Table120[[#This Row],[EXCHANGED]]+Table120[[#This Row],[SALES]]+Table120[[#This Row],[ISSUES]])</f>
        <v>63.2</v>
      </c>
      <c r="I137" s="73"/>
      <c r="J137" s="76">
        <f t="shared" si="69"/>
        <v>-63.2</v>
      </c>
      <c r="K137" s="48">
        <f>+'DAY17'!K137+'DAY18'!C137</f>
        <v>0</v>
      </c>
      <c r="L137" s="49">
        <f>+'DAY17'!L137+'DAY18'!D137</f>
        <v>0</v>
      </c>
      <c r="M137" s="50">
        <f>+'DAY17'!M137+'DAY18'!E137</f>
        <v>0</v>
      </c>
      <c r="N137" s="47">
        <f>+'DAY17'!N137+'DAY18'!F137</f>
        <v>0</v>
      </c>
      <c r="O137" s="163">
        <f>+'DAY17'!O137+'DAY18'!G137</f>
        <v>0</v>
      </c>
      <c r="P137" s="48">
        <f t="shared" si="70"/>
        <v>0</v>
      </c>
      <c r="Q137" s="49">
        <f t="shared" si="71"/>
        <v>0</v>
      </c>
      <c r="R137" s="50">
        <f t="shared" si="72"/>
        <v>0</v>
      </c>
      <c r="S137" s="47">
        <f t="shared" si="73"/>
        <v>0</v>
      </c>
      <c r="T137" s="163">
        <f t="shared" si="74"/>
        <v>0</v>
      </c>
      <c r="U137" s="92">
        <f t="shared" si="75"/>
        <v>0</v>
      </c>
    </row>
    <row r="138" spans="1:21" x14ac:dyDescent="0.25">
      <c r="A138" s="308"/>
      <c r="B138" s="47">
        <f>'DAY17'!H138</f>
        <v>17.5</v>
      </c>
      <c r="C138" s="48">
        <v>0</v>
      </c>
      <c r="D138" s="49">
        <v>0</v>
      </c>
      <c r="E138" s="50">
        <v>0</v>
      </c>
      <c r="F138" s="47">
        <v>0</v>
      </c>
      <c r="G138" s="163">
        <v>0</v>
      </c>
      <c r="H138" s="49">
        <f>+(Table120[[#This Row],[OPENING ]]+Table120[[#This Row],[RECEIPTS]]+Table120[[#This Row],[RETURNS]])-(Table120[[#This Row],[EXCHANGED]]+Table120[[#This Row],[SALES]]+Table120[[#This Row],[ISSUES]])</f>
        <v>17.5</v>
      </c>
      <c r="I138" s="73"/>
      <c r="J138" s="76">
        <f t="shared" si="69"/>
        <v>-17.5</v>
      </c>
      <c r="K138" s="48">
        <f>+'DAY17'!K138+'DAY18'!C138</f>
        <v>0</v>
      </c>
      <c r="L138" s="49">
        <f>+'DAY17'!L138+'DAY18'!D138</f>
        <v>0</v>
      </c>
      <c r="M138" s="50">
        <f>+'DAY17'!M138+'DAY18'!E138</f>
        <v>0</v>
      </c>
      <c r="N138" s="47">
        <f>+'DAY17'!N138+'DAY18'!F138</f>
        <v>0</v>
      </c>
      <c r="O138" s="163">
        <f>+'DAY17'!O138+'DAY18'!G138</f>
        <v>0</v>
      </c>
      <c r="P138" s="48">
        <f t="shared" si="70"/>
        <v>0</v>
      </c>
      <c r="Q138" s="49">
        <f t="shared" si="71"/>
        <v>0</v>
      </c>
      <c r="R138" s="50">
        <f t="shared" si="72"/>
        <v>0</v>
      </c>
      <c r="S138" s="47">
        <f t="shared" si="73"/>
        <v>0</v>
      </c>
      <c r="T138" s="163">
        <f t="shared" si="74"/>
        <v>0</v>
      </c>
      <c r="U138" s="92">
        <f t="shared" si="75"/>
        <v>0</v>
      </c>
    </row>
    <row r="139" spans="1:21" x14ac:dyDescent="0.25">
      <c r="A139" s="308"/>
      <c r="B139" s="47">
        <f>'DAY17'!H139</f>
        <v>14.7</v>
      </c>
      <c r="C139" s="48">
        <v>0</v>
      </c>
      <c r="D139" s="49">
        <v>0</v>
      </c>
      <c r="E139" s="50">
        <v>0</v>
      </c>
      <c r="F139" s="47">
        <v>0</v>
      </c>
      <c r="G139" s="163">
        <v>0</v>
      </c>
      <c r="H139" s="49">
        <f>+(Table120[[#This Row],[OPENING ]]+Table120[[#This Row],[RECEIPTS]]+Table120[[#This Row],[RETURNS]])-(Table120[[#This Row],[EXCHANGED]]+Table120[[#This Row],[SALES]]+Table120[[#This Row],[ISSUES]])</f>
        <v>14.7</v>
      </c>
      <c r="I139" s="73"/>
      <c r="J139" s="76">
        <f t="shared" si="69"/>
        <v>-14.7</v>
      </c>
      <c r="K139" s="48">
        <f>+'DAY17'!K139+'DAY18'!C139</f>
        <v>0</v>
      </c>
      <c r="L139" s="49">
        <f>+'DAY17'!L139+'DAY18'!D139</f>
        <v>0</v>
      </c>
      <c r="M139" s="50">
        <f>+'DAY17'!M139+'DAY18'!E139</f>
        <v>0</v>
      </c>
      <c r="N139" s="47">
        <f>+'DAY17'!N139+'DAY18'!F139</f>
        <v>0</v>
      </c>
      <c r="O139" s="163">
        <f>+'DAY17'!O139+'DAY18'!G139</f>
        <v>0</v>
      </c>
      <c r="P139" s="48">
        <f t="shared" si="70"/>
        <v>0</v>
      </c>
      <c r="Q139" s="49">
        <f t="shared" si="71"/>
        <v>0</v>
      </c>
      <c r="R139" s="50">
        <f t="shared" si="72"/>
        <v>0</v>
      </c>
      <c r="S139" s="47">
        <f t="shared" si="73"/>
        <v>0</v>
      </c>
      <c r="T139" s="163">
        <f t="shared" si="74"/>
        <v>0</v>
      </c>
      <c r="U139" s="92">
        <f t="shared" si="75"/>
        <v>0</v>
      </c>
    </row>
    <row r="140" spans="1:21" x14ac:dyDescent="0.25">
      <c r="A140" s="308"/>
      <c r="B140" s="47">
        <f>'DAY17'!H140</f>
        <v>0</v>
      </c>
      <c r="C140" s="48">
        <v>0</v>
      </c>
      <c r="D140" s="49">
        <v>0</v>
      </c>
      <c r="E140" s="50">
        <v>0</v>
      </c>
      <c r="F140" s="47">
        <v>0</v>
      </c>
      <c r="G140" s="163">
        <v>0</v>
      </c>
      <c r="H140" s="49">
        <f>+(Table120[[#This Row],[OPENING ]]+Table120[[#This Row],[RECEIPTS]]+Table120[[#This Row],[RETURNS]])-(Table120[[#This Row],[EXCHANGED]]+Table120[[#This Row],[SALES]]+Table120[[#This Row],[ISSUES]])</f>
        <v>0</v>
      </c>
      <c r="I140" s="73"/>
      <c r="J140" s="76">
        <f t="shared" si="69"/>
        <v>0</v>
      </c>
      <c r="K140" s="48">
        <f>+'DAY17'!K140+'DAY18'!C140</f>
        <v>0</v>
      </c>
      <c r="L140" s="49">
        <f>+'DAY17'!L140+'DAY18'!D140</f>
        <v>0</v>
      </c>
      <c r="M140" s="50">
        <f>+'DAY17'!M140+'DAY18'!E140</f>
        <v>0</v>
      </c>
      <c r="N140" s="47">
        <f>+'DAY17'!N140+'DAY18'!F140</f>
        <v>0</v>
      </c>
      <c r="O140" s="163">
        <f>+'DAY17'!O140+'DAY18'!G140</f>
        <v>0</v>
      </c>
      <c r="P140" s="48">
        <f t="shared" si="70"/>
        <v>0</v>
      </c>
      <c r="Q140" s="49">
        <f t="shared" si="71"/>
        <v>0</v>
      </c>
      <c r="R140" s="50">
        <f t="shared" si="72"/>
        <v>0</v>
      </c>
      <c r="S140" s="47">
        <f t="shared" si="73"/>
        <v>0</v>
      </c>
      <c r="T140" s="163">
        <f t="shared" si="74"/>
        <v>0</v>
      </c>
      <c r="U140" s="92">
        <f t="shared" si="75"/>
        <v>0</v>
      </c>
    </row>
    <row r="141" spans="1:21" x14ac:dyDescent="0.25">
      <c r="A141" s="308"/>
      <c r="B141" s="47">
        <f>'DAY17'!H141</f>
        <v>115.5</v>
      </c>
      <c r="C141" s="48">
        <v>0</v>
      </c>
      <c r="D141" s="49">
        <v>0</v>
      </c>
      <c r="E141" s="50">
        <v>0</v>
      </c>
      <c r="F141" s="47">
        <v>0</v>
      </c>
      <c r="G141" s="163">
        <v>0</v>
      </c>
      <c r="H141" s="49">
        <f>+(Table120[[#This Row],[OPENING ]]+Table120[[#This Row],[RECEIPTS]]+Table120[[#This Row],[RETURNS]])-(Table120[[#This Row],[EXCHANGED]]+Table120[[#This Row],[SALES]]+Table120[[#This Row],[ISSUES]])</f>
        <v>115.5</v>
      </c>
      <c r="I141" s="73"/>
      <c r="J141" s="76">
        <f t="shared" si="69"/>
        <v>-115.5</v>
      </c>
      <c r="K141" s="48">
        <f>+'DAY17'!K141+'DAY18'!C141</f>
        <v>0</v>
      </c>
      <c r="L141" s="49">
        <f>+'DAY17'!L141+'DAY18'!D141</f>
        <v>0</v>
      </c>
      <c r="M141" s="50">
        <f>+'DAY17'!M141+'DAY18'!E141</f>
        <v>0</v>
      </c>
      <c r="N141" s="47">
        <f>+'DAY17'!N141+'DAY18'!F141</f>
        <v>0</v>
      </c>
      <c r="O141" s="163">
        <f>+'DAY17'!O141+'DAY18'!G141</f>
        <v>0</v>
      </c>
      <c r="P141" s="48">
        <f t="shared" si="70"/>
        <v>0</v>
      </c>
      <c r="Q141" s="49">
        <f t="shared" si="71"/>
        <v>0</v>
      </c>
      <c r="R141" s="50">
        <f t="shared" si="72"/>
        <v>0</v>
      </c>
      <c r="S141" s="47">
        <f t="shared" si="73"/>
        <v>0</v>
      </c>
      <c r="T141" s="163">
        <f t="shared" si="74"/>
        <v>0</v>
      </c>
      <c r="U141" s="92">
        <f t="shared" si="75"/>
        <v>0</v>
      </c>
    </row>
    <row r="142" spans="1:21" x14ac:dyDescent="0.25">
      <c r="A142" s="308"/>
      <c r="B142" s="47">
        <f>'DAY17'!H142</f>
        <v>81.5</v>
      </c>
      <c r="C142" s="48">
        <v>0</v>
      </c>
      <c r="D142" s="49">
        <v>0</v>
      </c>
      <c r="E142" s="50">
        <v>0</v>
      </c>
      <c r="F142" s="47">
        <v>0</v>
      </c>
      <c r="G142" s="163">
        <v>0</v>
      </c>
      <c r="H142" s="49">
        <f>+(Table120[[#This Row],[OPENING ]]+Table120[[#This Row],[RECEIPTS]]+Table120[[#This Row],[RETURNS]])-(Table120[[#This Row],[EXCHANGED]]+Table120[[#This Row],[SALES]]+Table120[[#This Row],[ISSUES]])</f>
        <v>81.5</v>
      </c>
      <c r="I142" s="73"/>
      <c r="J142" s="76">
        <f t="shared" si="69"/>
        <v>-81.5</v>
      </c>
      <c r="K142" s="48">
        <f>+'DAY17'!K142+'DAY18'!C142</f>
        <v>0</v>
      </c>
      <c r="L142" s="49">
        <f>+'DAY17'!L142+'DAY18'!D142</f>
        <v>15.2</v>
      </c>
      <c r="M142" s="50">
        <f>+'DAY17'!M142+'DAY18'!E142</f>
        <v>0</v>
      </c>
      <c r="N142" s="47">
        <f>+'DAY17'!N142+'DAY18'!F142</f>
        <v>0</v>
      </c>
      <c r="O142" s="163">
        <f>+'DAY17'!O142+'DAY18'!G142</f>
        <v>0</v>
      </c>
      <c r="P142" s="48">
        <f t="shared" si="70"/>
        <v>0</v>
      </c>
      <c r="Q142" s="49">
        <f t="shared" si="71"/>
        <v>0.84444444444444444</v>
      </c>
      <c r="R142" s="50">
        <f t="shared" si="72"/>
        <v>0</v>
      </c>
      <c r="S142" s="47">
        <f t="shared" si="73"/>
        <v>0</v>
      </c>
      <c r="T142" s="163">
        <f t="shared" si="74"/>
        <v>0</v>
      </c>
      <c r="U142" s="92">
        <f t="shared" si="75"/>
        <v>96.513157894736835</v>
      </c>
    </row>
    <row r="143" spans="1:21" x14ac:dyDescent="0.25">
      <c r="A143" s="308"/>
      <c r="B143" s="47">
        <f>'DAY17'!H143</f>
        <v>15.2</v>
      </c>
      <c r="C143" s="48">
        <v>0</v>
      </c>
      <c r="D143" s="49">
        <v>0</v>
      </c>
      <c r="E143" s="50">
        <v>0</v>
      </c>
      <c r="F143" s="47">
        <v>0</v>
      </c>
      <c r="G143" s="163">
        <v>0</v>
      </c>
      <c r="H143" s="49">
        <f>+(Table120[[#This Row],[OPENING ]]+Table120[[#This Row],[RECEIPTS]]+Table120[[#This Row],[RETURNS]])-(Table120[[#This Row],[EXCHANGED]]+Table120[[#This Row],[SALES]]+Table120[[#This Row],[ISSUES]])</f>
        <v>15.2</v>
      </c>
      <c r="I143" s="73"/>
      <c r="J143" s="76">
        <f t="shared" si="69"/>
        <v>-15.2</v>
      </c>
      <c r="K143" s="48">
        <f>+'DAY17'!K143+'DAY18'!C143</f>
        <v>0</v>
      </c>
      <c r="L143" s="49">
        <f>+'DAY17'!L143+'DAY18'!D143</f>
        <v>0</v>
      </c>
      <c r="M143" s="50">
        <f>+'DAY17'!M143+'DAY18'!E143</f>
        <v>0</v>
      </c>
      <c r="N143" s="47">
        <f>+'DAY17'!N143+'DAY18'!F143</f>
        <v>0</v>
      </c>
      <c r="O143" s="163">
        <f>+'DAY17'!O143+'DAY18'!G143</f>
        <v>0</v>
      </c>
      <c r="P143" s="48">
        <f t="shared" si="70"/>
        <v>0</v>
      </c>
      <c r="Q143" s="49">
        <f t="shared" si="71"/>
        <v>0</v>
      </c>
      <c r="R143" s="50">
        <f t="shared" si="72"/>
        <v>0</v>
      </c>
      <c r="S143" s="47">
        <f t="shared" si="73"/>
        <v>0</v>
      </c>
      <c r="T143" s="163">
        <f t="shared" si="74"/>
        <v>0</v>
      </c>
      <c r="U143" s="92">
        <f t="shared" si="75"/>
        <v>0</v>
      </c>
    </row>
    <row r="144" spans="1:21" x14ac:dyDescent="0.25">
      <c r="A144" s="308" t="s">
        <v>113</v>
      </c>
      <c r="B144" s="47">
        <f>'DAY17'!H144</f>
        <v>0</v>
      </c>
      <c r="C144" s="48">
        <v>0</v>
      </c>
      <c r="D144" s="49">
        <v>0</v>
      </c>
      <c r="E144" s="50">
        <v>0</v>
      </c>
      <c r="F144" s="47">
        <v>0</v>
      </c>
      <c r="G144" s="163">
        <v>0</v>
      </c>
      <c r="H144" s="49">
        <f>+(Table120[[#This Row],[OPENING ]]+Table120[[#This Row],[RECEIPTS]]+Table120[[#This Row],[RETURNS]])-(Table120[[#This Row],[EXCHANGED]]+Table120[[#This Row],[SALES]]+Table120[[#This Row],[ISSUES]])</f>
        <v>0</v>
      </c>
      <c r="I144" s="73"/>
      <c r="J144" s="76">
        <f t="shared" si="69"/>
        <v>0</v>
      </c>
      <c r="K144" s="48">
        <f>+'DAY17'!K144+'DAY18'!C144</f>
        <v>0</v>
      </c>
      <c r="L144" s="49">
        <f>+'DAY17'!L144+'DAY18'!D144</f>
        <v>0</v>
      </c>
      <c r="M144" s="50">
        <f>+'DAY17'!M144+'DAY18'!E144</f>
        <v>0</v>
      </c>
      <c r="N144" s="47">
        <f>+'DAY17'!N144+'DAY18'!F144</f>
        <v>0</v>
      </c>
      <c r="O144" s="163">
        <f>+'DAY17'!O144+'DAY18'!G144</f>
        <v>0</v>
      </c>
      <c r="P144" s="48">
        <f t="shared" si="70"/>
        <v>0</v>
      </c>
      <c r="Q144" s="49">
        <f t="shared" si="71"/>
        <v>0</v>
      </c>
      <c r="R144" s="50">
        <f t="shared" si="72"/>
        <v>0</v>
      </c>
      <c r="S144" s="47">
        <f t="shared" si="73"/>
        <v>0</v>
      </c>
      <c r="T144" s="163">
        <f t="shared" si="74"/>
        <v>0</v>
      </c>
      <c r="U144" s="92">
        <f t="shared" si="75"/>
        <v>0</v>
      </c>
    </row>
    <row r="145" spans="1:21" x14ac:dyDescent="0.25">
      <c r="A145" s="308"/>
      <c r="B145" s="47">
        <f>'DAY17'!H145</f>
        <v>0</v>
      </c>
      <c r="C145" s="48">
        <v>0</v>
      </c>
      <c r="D145" s="49">
        <v>0</v>
      </c>
      <c r="E145" s="50">
        <v>0</v>
      </c>
      <c r="F145" s="47">
        <v>0</v>
      </c>
      <c r="G145" s="163">
        <v>0</v>
      </c>
      <c r="H145" s="49">
        <f>+(Table120[[#This Row],[OPENING ]]+Table120[[#This Row],[RECEIPTS]]+Table120[[#This Row],[RETURNS]])-(Table120[[#This Row],[EXCHANGED]]+Table120[[#This Row],[SALES]]+Table120[[#This Row],[ISSUES]])</f>
        <v>0</v>
      </c>
      <c r="I145" s="73"/>
      <c r="J145" s="76">
        <f t="shared" si="69"/>
        <v>0</v>
      </c>
      <c r="K145" s="48">
        <f>+'DAY17'!K145+'DAY18'!C145</f>
        <v>0</v>
      </c>
      <c r="L145" s="49">
        <f>+'DAY17'!L145+'DAY18'!D145</f>
        <v>0</v>
      </c>
      <c r="M145" s="50">
        <f>+'DAY17'!M145+'DAY18'!E145</f>
        <v>0</v>
      </c>
      <c r="N145" s="47">
        <f>+'DAY17'!N145+'DAY18'!F145</f>
        <v>0</v>
      </c>
      <c r="O145" s="163">
        <f>+'DAY17'!O145+'DAY18'!G145</f>
        <v>0</v>
      </c>
      <c r="P145" s="48">
        <f t="shared" si="70"/>
        <v>0</v>
      </c>
      <c r="Q145" s="49">
        <f t="shared" si="71"/>
        <v>0</v>
      </c>
      <c r="R145" s="50">
        <f t="shared" si="72"/>
        <v>0</v>
      </c>
      <c r="S145" s="47">
        <f t="shared" si="73"/>
        <v>0</v>
      </c>
      <c r="T145" s="163">
        <f t="shared" si="74"/>
        <v>0</v>
      </c>
      <c r="U145" s="92">
        <f t="shared" si="75"/>
        <v>0</v>
      </c>
    </row>
    <row r="146" spans="1:21" x14ac:dyDescent="0.25">
      <c r="A146" s="308"/>
      <c r="B146" s="47">
        <f>'DAY17'!H146</f>
        <v>0</v>
      </c>
      <c r="C146" s="48">
        <v>0</v>
      </c>
      <c r="D146" s="49">
        <v>0</v>
      </c>
      <c r="E146" s="50">
        <v>0</v>
      </c>
      <c r="F146" s="47">
        <v>0</v>
      </c>
      <c r="G146" s="163">
        <v>0</v>
      </c>
      <c r="H146" s="49">
        <f>+(Table120[[#This Row],[OPENING ]]+Table120[[#This Row],[RECEIPTS]]+Table120[[#This Row],[RETURNS]])-(Table120[[#This Row],[EXCHANGED]]+Table120[[#This Row],[SALES]]+Table120[[#This Row],[ISSUES]])</f>
        <v>0</v>
      </c>
      <c r="I146" s="73"/>
      <c r="J146" s="76">
        <f t="shared" si="69"/>
        <v>0</v>
      </c>
      <c r="K146" s="48">
        <f>+'DAY17'!K146+'DAY18'!C146</f>
        <v>0</v>
      </c>
      <c r="L146" s="49">
        <f>+'DAY17'!L146+'DAY18'!D146</f>
        <v>0</v>
      </c>
      <c r="M146" s="50">
        <f>+'DAY17'!M146+'DAY18'!E146</f>
        <v>0</v>
      </c>
      <c r="N146" s="47">
        <f>+'DAY17'!N146+'DAY18'!F146</f>
        <v>0</v>
      </c>
      <c r="O146" s="163">
        <f>+'DAY17'!O146+'DAY18'!G146</f>
        <v>0</v>
      </c>
      <c r="P146" s="48">
        <f t="shared" si="70"/>
        <v>0</v>
      </c>
      <c r="Q146" s="49">
        <f t="shared" si="71"/>
        <v>0</v>
      </c>
      <c r="R146" s="50">
        <f t="shared" si="72"/>
        <v>0</v>
      </c>
      <c r="S146" s="47">
        <f t="shared" si="73"/>
        <v>0</v>
      </c>
      <c r="T146" s="163">
        <f t="shared" si="74"/>
        <v>0</v>
      </c>
      <c r="U146" s="92">
        <f t="shared" si="75"/>
        <v>0</v>
      </c>
    </row>
    <row r="147" spans="1:21" x14ac:dyDescent="0.25">
      <c r="A147" s="308"/>
      <c r="B147" s="47">
        <f>'DAY17'!H147</f>
        <v>0</v>
      </c>
      <c r="C147" s="48">
        <v>0</v>
      </c>
      <c r="D147" s="49">
        <v>0</v>
      </c>
      <c r="E147" s="50">
        <v>0</v>
      </c>
      <c r="F147" s="47">
        <v>0</v>
      </c>
      <c r="G147" s="163">
        <v>0</v>
      </c>
      <c r="H147" s="49">
        <f>+(Table120[[#This Row],[OPENING ]]+Table120[[#This Row],[RECEIPTS]]+Table120[[#This Row],[RETURNS]])-(Table120[[#This Row],[EXCHANGED]]+Table120[[#This Row],[SALES]]+Table120[[#This Row],[ISSUES]])</f>
        <v>0</v>
      </c>
      <c r="I147" s="73"/>
      <c r="J147" s="76">
        <f t="shared" si="69"/>
        <v>0</v>
      </c>
      <c r="K147" s="48">
        <f>+'DAY17'!K147+'DAY18'!C147</f>
        <v>0</v>
      </c>
      <c r="L147" s="49">
        <f>+'DAY17'!L147+'DAY18'!D147</f>
        <v>0</v>
      </c>
      <c r="M147" s="50">
        <f>+'DAY17'!M147+'DAY18'!E147</f>
        <v>0</v>
      </c>
      <c r="N147" s="47">
        <f>+'DAY17'!N147+'DAY18'!F147</f>
        <v>0</v>
      </c>
      <c r="O147" s="163">
        <f>+'DAY17'!O147+'DAY18'!G147</f>
        <v>0</v>
      </c>
      <c r="P147" s="48">
        <f t="shared" si="70"/>
        <v>0</v>
      </c>
      <c r="Q147" s="49">
        <f t="shared" si="71"/>
        <v>0</v>
      </c>
      <c r="R147" s="50">
        <f t="shared" si="72"/>
        <v>0</v>
      </c>
      <c r="S147" s="47">
        <f t="shared" si="73"/>
        <v>0</v>
      </c>
      <c r="T147" s="163">
        <f t="shared" si="74"/>
        <v>0</v>
      </c>
      <c r="U147" s="92">
        <f t="shared" si="75"/>
        <v>0</v>
      </c>
    </row>
    <row r="148" spans="1:21" x14ac:dyDescent="0.25">
      <c r="A148" s="308"/>
      <c r="B148" s="47">
        <f>'DAY17'!H148</f>
        <v>49</v>
      </c>
      <c r="C148" s="48">
        <v>0</v>
      </c>
      <c r="D148" s="49">
        <v>0</v>
      </c>
      <c r="E148" s="50">
        <v>0</v>
      </c>
      <c r="F148" s="47">
        <v>0</v>
      </c>
      <c r="G148" s="163">
        <v>0</v>
      </c>
      <c r="H148" s="49">
        <f>+(Table120[[#This Row],[OPENING ]]+Table120[[#This Row],[RECEIPTS]]+Table120[[#This Row],[RETURNS]])-(Table120[[#This Row],[EXCHANGED]]+Table120[[#This Row],[SALES]]+Table120[[#This Row],[ISSUES]])</f>
        <v>49</v>
      </c>
      <c r="I148" s="73"/>
      <c r="J148" s="76">
        <f t="shared" si="69"/>
        <v>-49</v>
      </c>
      <c r="K148" s="48">
        <f>+'DAY17'!K148+'DAY18'!C148</f>
        <v>0</v>
      </c>
      <c r="L148" s="49">
        <f>+'DAY17'!L148+'DAY18'!D148</f>
        <v>0</v>
      </c>
      <c r="M148" s="50">
        <f>+'DAY17'!M148+'DAY18'!E148</f>
        <v>0</v>
      </c>
      <c r="N148" s="47">
        <f>+'DAY17'!N148+'DAY18'!F148</f>
        <v>0</v>
      </c>
      <c r="O148" s="163">
        <f>+'DAY17'!O148+'DAY18'!G148</f>
        <v>0</v>
      </c>
      <c r="P148" s="48">
        <f t="shared" si="70"/>
        <v>0</v>
      </c>
      <c r="Q148" s="49">
        <f t="shared" si="71"/>
        <v>0</v>
      </c>
      <c r="R148" s="50">
        <f t="shared" si="72"/>
        <v>0</v>
      </c>
      <c r="S148" s="47">
        <f t="shared" si="73"/>
        <v>0</v>
      </c>
      <c r="T148" s="163">
        <f t="shared" si="74"/>
        <v>0</v>
      </c>
      <c r="U148" s="92">
        <f t="shared" si="75"/>
        <v>0</v>
      </c>
    </row>
    <row r="149" spans="1:21" x14ac:dyDescent="0.25">
      <c r="A149" s="308"/>
      <c r="B149" s="47">
        <f>'DAY17'!H149</f>
        <v>132</v>
      </c>
      <c r="C149" s="48">
        <v>0</v>
      </c>
      <c r="D149" s="49">
        <v>0</v>
      </c>
      <c r="E149" s="50">
        <v>0</v>
      </c>
      <c r="F149" s="47">
        <v>0</v>
      </c>
      <c r="G149" s="163">
        <v>0</v>
      </c>
      <c r="H149" s="49">
        <f>+(Table120[[#This Row],[OPENING ]]+Table120[[#This Row],[RECEIPTS]]+Table120[[#This Row],[RETURNS]])-(Table120[[#This Row],[EXCHANGED]]+Table120[[#This Row],[SALES]]+Table120[[#This Row],[ISSUES]])</f>
        <v>132</v>
      </c>
      <c r="I149" s="73"/>
      <c r="J149" s="76">
        <f t="shared" si="69"/>
        <v>-132</v>
      </c>
      <c r="K149" s="48">
        <f>+'DAY17'!K149+'DAY18'!C149</f>
        <v>0</v>
      </c>
      <c r="L149" s="49">
        <f>+'DAY17'!L149+'DAY18'!D149</f>
        <v>0</v>
      </c>
      <c r="M149" s="50">
        <f>+'DAY17'!M149+'DAY18'!E149</f>
        <v>0</v>
      </c>
      <c r="N149" s="47">
        <f>+'DAY17'!N149+'DAY18'!F149</f>
        <v>0</v>
      </c>
      <c r="O149" s="163">
        <f>+'DAY17'!O149+'DAY18'!G149</f>
        <v>0</v>
      </c>
      <c r="P149" s="48">
        <f t="shared" si="70"/>
        <v>0</v>
      </c>
      <c r="Q149" s="49">
        <f t="shared" si="71"/>
        <v>0</v>
      </c>
      <c r="R149" s="50">
        <f t="shared" si="72"/>
        <v>0</v>
      </c>
      <c r="S149" s="47">
        <f t="shared" si="73"/>
        <v>0</v>
      </c>
      <c r="T149" s="163">
        <f t="shared" si="74"/>
        <v>0</v>
      </c>
      <c r="U149" s="92">
        <f t="shared" si="75"/>
        <v>0</v>
      </c>
    </row>
    <row r="150" spans="1:21" x14ac:dyDescent="0.25">
      <c r="A150" s="308"/>
      <c r="B150" s="47">
        <f>'DAY17'!H150</f>
        <v>0</v>
      </c>
      <c r="C150" s="48">
        <v>0</v>
      </c>
      <c r="D150" s="49">
        <v>0</v>
      </c>
      <c r="E150" s="50">
        <v>0</v>
      </c>
      <c r="F150" s="47">
        <v>0</v>
      </c>
      <c r="G150" s="163">
        <v>0</v>
      </c>
      <c r="H150" s="49">
        <f>+(Table120[[#This Row],[OPENING ]]+Table120[[#This Row],[RECEIPTS]]+Table120[[#This Row],[RETURNS]])-(Table120[[#This Row],[EXCHANGED]]+Table120[[#This Row],[SALES]]+Table120[[#This Row],[ISSUES]])</f>
        <v>0</v>
      </c>
      <c r="I150" s="73"/>
      <c r="J150" s="76">
        <f t="shared" si="69"/>
        <v>0</v>
      </c>
      <c r="K150" s="48">
        <f>+'DAY17'!K150+'DAY18'!C150</f>
        <v>0</v>
      </c>
      <c r="L150" s="49">
        <f>+'DAY17'!L150+'DAY18'!D150</f>
        <v>0</v>
      </c>
      <c r="M150" s="50">
        <f>+'DAY17'!M150+'DAY18'!E150</f>
        <v>0</v>
      </c>
      <c r="N150" s="47">
        <f>+'DAY17'!N150+'DAY18'!F150</f>
        <v>0</v>
      </c>
      <c r="O150" s="163">
        <f>+'DAY17'!O150+'DAY18'!G150</f>
        <v>0</v>
      </c>
      <c r="P150" s="48">
        <f t="shared" si="70"/>
        <v>0</v>
      </c>
      <c r="Q150" s="49">
        <f t="shared" si="71"/>
        <v>0</v>
      </c>
      <c r="R150" s="50">
        <f t="shared" si="72"/>
        <v>0</v>
      </c>
      <c r="S150" s="47">
        <f t="shared" si="73"/>
        <v>0</v>
      </c>
      <c r="T150" s="163">
        <f t="shared" si="74"/>
        <v>0</v>
      </c>
      <c r="U150" s="92">
        <f t="shared" si="75"/>
        <v>0</v>
      </c>
    </row>
    <row r="151" spans="1:21" x14ac:dyDescent="0.25">
      <c r="A151" s="308"/>
      <c r="B151" s="47">
        <f>'DAY17'!H151</f>
        <v>46</v>
      </c>
      <c r="C151" s="48">
        <v>0</v>
      </c>
      <c r="D151" s="49">
        <v>0</v>
      </c>
      <c r="E151" s="50">
        <v>0</v>
      </c>
      <c r="F151" s="47">
        <v>0</v>
      </c>
      <c r="G151" s="163">
        <v>0</v>
      </c>
      <c r="H151" s="49">
        <f>+(Table120[[#This Row],[OPENING ]]+Table120[[#This Row],[RECEIPTS]]+Table120[[#This Row],[RETURNS]])-(Table120[[#This Row],[EXCHANGED]]+Table120[[#This Row],[SALES]]+Table120[[#This Row],[ISSUES]])</f>
        <v>46</v>
      </c>
      <c r="I151" s="73"/>
      <c r="J151" s="76">
        <f t="shared" si="69"/>
        <v>-46</v>
      </c>
      <c r="K151" s="48">
        <f>+'DAY17'!K151+'DAY18'!C151</f>
        <v>0</v>
      </c>
      <c r="L151" s="49">
        <f>+'DAY17'!L151+'DAY18'!D151</f>
        <v>0</v>
      </c>
      <c r="M151" s="50">
        <f>+'DAY17'!M151+'DAY18'!E151</f>
        <v>0</v>
      </c>
      <c r="N151" s="47">
        <f>+'DAY17'!N151+'DAY18'!F151</f>
        <v>0</v>
      </c>
      <c r="O151" s="163">
        <f>+'DAY17'!O151+'DAY18'!G151</f>
        <v>0</v>
      </c>
      <c r="P151" s="48">
        <f t="shared" si="70"/>
        <v>0</v>
      </c>
      <c r="Q151" s="49">
        <f t="shared" si="71"/>
        <v>0</v>
      </c>
      <c r="R151" s="50">
        <f t="shared" si="72"/>
        <v>0</v>
      </c>
      <c r="S151" s="47">
        <f t="shared" si="73"/>
        <v>0</v>
      </c>
      <c r="T151" s="163">
        <f t="shared" si="74"/>
        <v>0</v>
      </c>
      <c r="U151" s="92">
        <f t="shared" si="75"/>
        <v>0</v>
      </c>
    </row>
    <row r="152" spans="1:21" x14ac:dyDescent="0.25">
      <c r="A152" s="308"/>
      <c r="B152" s="47">
        <f>'DAY17'!H152</f>
        <v>0</v>
      </c>
      <c r="C152" s="48">
        <v>0</v>
      </c>
      <c r="D152" s="49">
        <v>0</v>
      </c>
      <c r="E152" s="50">
        <v>0</v>
      </c>
      <c r="F152" s="47">
        <v>0</v>
      </c>
      <c r="G152" s="163">
        <v>0</v>
      </c>
      <c r="H152" s="49">
        <f>+(Table120[[#This Row],[OPENING ]]+Table120[[#This Row],[RECEIPTS]]+Table120[[#This Row],[RETURNS]])-(Table120[[#This Row],[EXCHANGED]]+Table120[[#This Row],[SALES]]+Table120[[#This Row],[ISSUES]])</f>
        <v>0</v>
      </c>
      <c r="I152" s="73"/>
      <c r="J152" s="76">
        <f t="shared" si="69"/>
        <v>0</v>
      </c>
      <c r="K152" s="48">
        <f>+'DAY17'!K152+'DAY18'!C152</f>
        <v>0</v>
      </c>
      <c r="L152" s="49">
        <f>+'DAY17'!L152+'DAY18'!D152</f>
        <v>0</v>
      </c>
      <c r="M152" s="50">
        <f>+'DAY17'!M152+'DAY18'!E152</f>
        <v>0</v>
      </c>
      <c r="N152" s="47">
        <f>+'DAY17'!N152+'DAY18'!F152</f>
        <v>0</v>
      </c>
      <c r="O152" s="163">
        <f>+'DAY17'!O152+'DAY18'!G152</f>
        <v>0</v>
      </c>
      <c r="P152" s="48">
        <f t="shared" si="70"/>
        <v>0</v>
      </c>
      <c r="Q152" s="49">
        <f t="shared" si="71"/>
        <v>0</v>
      </c>
      <c r="R152" s="50">
        <f t="shared" si="72"/>
        <v>0</v>
      </c>
      <c r="S152" s="47">
        <f t="shared" si="73"/>
        <v>0</v>
      </c>
      <c r="T152" s="163">
        <f t="shared" si="74"/>
        <v>0</v>
      </c>
      <c r="U152" s="92">
        <f t="shared" si="75"/>
        <v>0</v>
      </c>
    </row>
    <row r="153" spans="1:21" x14ac:dyDescent="0.25">
      <c r="A153" s="308"/>
      <c r="B153" s="47">
        <f>'DAY17'!H153</f>
        <v>0</v>
      </c>
      <c r="C153" s="48">
        <v>0</v>
      </c>
      <c r="D153" s="49">
        <v>0</v>
      </c>
      <c r="E153" s="50">
        <v>0</v>
      </c>
      <c r="F153" s="47">
        <v>0</v>
      </c>
      <c r="G153" s="163">
        <v>0</v>
      </c>
      <c r="H153" s="49">
        <f>+(Table120[[#This Row],[OPENING ]]+Table120[[#This Row],[RECEIPTS]]+Table120[[#This Row],[RETURNS]])-(Table120[[#This Row],[EXCHANGED]]+Table120[[#This Row],[SALES]]+Table120[[#This Row],[ISSUES]])</f>
        <v>0</v>
      </c>
      <c r="I153" s="73"/>
      <c r="J153" s="76">
        <f t="shared" si="69"/>
        <v>0</v>
      </c>
      <c r="K153" s="48">
        <f>+'DAY17'!K153+'DAY18'!C153</f>
        <v>0</v>
      </c>
      <c r="L153" s="49">
        <f>+'DAY17'!L153+'DAY18'!D153</f>
        <v>0</v>
      </c>
      <c r="M153" s="50">
        <f>+'DAY17'!M153+'DAY18'!E153</f>
        <v>0</v>
      </c>
      <c r="N153" s="47">
        <f>+'DAY17'!N153+'DAY18'!F153</f>
        <v>0</v>
      </c>
      <c r="O153" s="163">
        <f>+'DAY17'!O153+'DAY18'!G153</f>
        <v>0</v>
      </c>
      <c r="P153" s="48">
        <f t="shared" si="70"/>
        <v>0</v>
      </c>
      <c r="Q153" s="49">
        <f t="shared" si="71"/>
        <v>0</v>
      </c>
      <c r="R153" s="50">
        <f t="shared" si="72"/>
        <v>0</v>
      </c>
      <c r="S153" s="47">
        <f t="shared" si="73"/>
        <v>0</v>
      </c>
      <c r="T153" s="163">
        <f t="shared" si="74"/>
        <v>0</v>
      </c>
      <c r="U153" s="92">
        <f t="shared" si="75"/>
        <v>0</v>
      </c>
    </row>
    <row r="154" spans="1:21" x14ac:dyDescent="0.25">
      <c r="A154" s="308"/>
      <c r="B154" s="47">
        <f>'DAY17'!H154</f>
        <v>0</v>
      </c>
      <c r="C154" s="48">
        <v>0</v>
      </c>
      <c r="D154" s="49">
        <v>0</v>
      </c>
      <c r="E154" s="50">
        <v>0</v>
      </c>
      <c r="F154" s="47">
        <v>0</v>
      </c>
      <c r="G154" s="163">
        <v>0</v>
      </c>
      <c r="H154" s="49">
        <f>+(Table120[[#This Row],[OPENING ]]+Table120[[#This Row],[RECEIPTS]]+Table120[[#This Row],[RETURNS]])-(Table120[[#This Row],[EXCHANGED]]+Table120[[#This Row],[SALES]]+Table120[[#This Row],[ISSUES]])</f>
        <v>0</v>
      </c>
      <c r="I154" s="73"/>
      <c r="J154" s="76">
        <f t="shared" si="69"/>
        <v>0</v>
      </c>
      <c r="K154" s="48">
        <f>+'DAY17'!K154+'DAY18'!C154</f>
        <v>0</v>
      </c>
      <c r="L154" s="49">
        <f>+'DAY17'!L154+'DAY18'!D154</f>
        <v>0</v>
      </c>
      <c r="M154" s="50">
        <f>+'DAY17'!M154+'DAY18'!E154</f>
        <v>0</v>
      </c>
      <c r="N154" s="47">
        <f>+'DAY17'!N154+'DAY18'!F154</f>
        <v>0</v>
      </c>
      <c r="O154" s="163">
        <f>+'DAY17'!O154+'DAY18'!G154</f>
        <v>0</v>
      </c>
      <c r="P154" s="48">
        <f t="shared" si="70"/>
        <v>0</v>
      </c>
      <c r="Q154" s="49">
        <f t="shared" si="71"/>
        <v>0</v>
      </c>
      <c r="R154" s="50">
        <f t="shared" si="72"/>
        <v>0</v>
      </c>
      <c r="S154" s="47">
        <f t="shared" si="73"/>
        <v>0</v>
      </c>
      <c r="T154" s="163">
        <f t="shared" si="74"/>
        <v>0</v>
      </c>
      <c r="U154" s="92">
        <f t="shared" si="75"/>
        <v>0</v>
      </c>
    </row>
    <row r="155" spans="1:21" x14ac:dyDescent="0.25">
      <c r="A155" s="308"/>
      <c r="B155" s="47">
        <f>'DAY17'!H155</f>
        <v>0</v>
      </c>
      <c r="C155" s="48">
        <v>0</v>
      </c>
      <c r="D155" s="49">
        <v>0</v>
      </c>
      <c r="E155" s="50">
        <v>0</v>
      </c>
      <c r="F155" s="47">
        <v>0</v>
      </c>
      <c r="G155" s="163">
        <v>0</v>
      </c>
      <c r="H155" s="49">
        <f>+(Table120[[#This Row],[OPENING ]]+Table120[[#This Row],[RECEIPTS]]+Table120[[#This Row],[RETURNS]])-(Table120[[#This Row],[EXCHANGED]]+Table120[[#This Row],[SALES]]+Table120[[#This Row],[ISSUES]])</f>
        <v>0</v>
      </c>
      <c r="I155" s="73"/>
      <c r="J155" s="76">
        <f t="shared" si="69"/>
        <v>0</v>
      </c>
      <c r="K155" s="48">
        <f>+'DAY17'!K155+'DAY18'!C155</f>
        <v>0</v>
      </c>
      <c r="L155" s="49">
        <f>+'DAY17'!L155+'DAY18'!D155</f>
        <v>0</v>
      </c>
      <c r="M155" s="50">
        <f>+'DAY17'!M155+'DAY18'!E155</f>
        <v>0</v>
      </c>
      <c r="N155" s="47">
        <f>+'DAY17'!N155+'DAY18'!F155</f>
        <v>0</v>
      </c>
      <c r="O155" s="163">
        <f>+'DAY17'!O155+'DAY18'!G155</f>
        <v>0</v>
      </c>
      <c r="P155" s="48">
        <f t="shared" si="70"/>
        <v>0</v>
      </c>
      <c r="Q155" s="49">
        <f t="shared" si="71"/>
        <v>0</v>
      </c>
      <c r="R155" s="50">
        <f t="shared" si="72"/>
        <v>0</v>
      </c>
      <c r="S155" s="47">
        <f t="shared" si="73"/>
        <v>0</v>
      </c>
      <c r="T155" s="163">
        <f t="shared" si="74"/>
        <v>0</v>
      </c>
      <c r="U155" s="92">
        <f t="shared" si="75"/>
        <v>0</v>
      </c>
    </row>
    <row r="156" spans="1:21" ht="15.75" thickBot="1" x14ac:dyDescent="0.3">
      <c r="A156" s="334"/>
      <c r="B156" s="47">
        <f>'DAY17'!H156</f>
        <v>0</v>
      </c>
      <c r="C156" s="48">
        <v>0</v>
      </c>
      <c r="D156" s="49">
        <v>0</v>
      </c>
      <c r="E156" s="50">
        <v>0</v>
      </c>
      <c r="F156" s="47">
        <v>0</v>
      </c>
      <c r="G156" s="163">
        <v>0</v>
      </c>
      <c r="H156" s="49">
        <f>+(Table120[[#This Row],[OPENING ]]+Table120[[#This Row],[RECEIPTS]]+Table120[[#This Row],[RETURNS]])-(Table120[[#This Row],[EXCHANGED]]+Table120[[#This Row],[SALES]]+Table120[[#This Row],[ISSUES]])</f>
        <v>0</v>
      </c>
      <c r="I156" s="73"/>
      <c r="J156" s="76">
        <f t="shared" si="69"/>
        <v>0</v>
      </c>
      <c r="K156" s="48">
        <f>+'DAY17'!K156+'DAY18'!C156</f>
        <v>0</v>
      </c>
      <c r="L156" s="49">
        <f>+'DAY17'!L156+'DAY18'!D156</f>
        <v>172.7</v>
      </c>
      <c r="M156" s="50">
        <f>+'DAY17'!M156+'DAY18'!E156</f>
        <v>0</v>
      </c>
      <c r="N156" s="47">
        <f>+'DAY17'!N156+'DAY18'!F156</f>
        <v>0</v>
      </c>
      <c r="O156" s="163">
        <f>+'DAY17'!O156+'DAY18'!G156</f>
        <v>3970.44</v>
      </c>
      <c r="P156" s="48">
        <f t="shared" si="70"/>
        <v>0</v>
      </c>
      <c r="Q156" s="49">
        <f t="shared" si="71"/>
        <v>9.5944444444444432</v>
      </c>
      <c r="R156" s="50">
        <f t="shared" si="72"/>
        <v>0</v>
      </c>
      <c r="S156" s="47">
        <f t="shared" si="73"/>
        <v>0</v>
      </c>
      <c r="T156" s="163">
        <f t="shared" si="74"/>
        <v>220.58</v>
      </c>
      <c r="U156" s="92">
        <f t="shared" si="75"/>
        <v>0</v>
      </c>
    </row>
    <row r="157" spans="1:21" ht="17.25" thickBot="1" x14ac:dyDescent="0.35">
      <c r="A157" s="349" t="s">
        <v>58</v>
      </c>
      <c r="B157" s="155">
        <f>SUM(B118:B156)</f>
        <v>990.90000000000009</v>
      </c>
      <c r="C157" s="156">
        <f t="shared" ref="C157:T157" si="76">SUM(C118:C156)</f>
        <v>0</v>
      </c>
      <c r="D157" s="157">
        <f t="shared" si="76"/>
        <v>0</v>
      </c>
      <c r="E157" s="158">
        <f t="shared" si="76"/>
        <v>0</v>
      </c>
      <c r="F157" s="155">
        <f t="shared" si="76"/>
        <v>0</v>
      </c>
      <c r="G157" s="167">
        <f t="shared" si="76"/>
        <v>0</v>
      </c>
      <c r="H157" s="157">
        <f t="shared" si="76"/>
        <v>990.90000000000009</v>
      </c>
      <c r="I157" s="156">
        <f t="shared" si="76"/>
        <v>0</v>
      </c>
      <c r="J157" s="172">
        <f t="shared" si="76"/>
        <v>-990.90000000000009</v>
      </c>
      <c r="K157" s="156">
        <f t="shared" si="76"/>
        <v>0</v>
      </c>
      <c r="L157" s="157">
        <f t="shared" si="76"/>
        <v>345.4</v>
      </c>
      <c r="M157" s="158">
        <f t="shared" si="76"/>
        <v>0</v>
      </c>
      <c r="N157" s="155">
        <f t="shared" si="76"/>
        <v>0</v>
      </c>
      <c r="O157" s="167">
        <f t="shared" si="76"/>
        <v>7940.88</v>
      </c>
      <c r="P157" s="156">
        <f t="shared" si="76"/>
        <v>0</v>
      </c>
      <c r="Q157" s="157">
        <f t="shared" si="76"/>
        <v>19.18888888888889</v>
      </c>
      <c r="R157" s="158">
        <f t="shared" si="76"/>
        <v>0</v>
      </c>
      <c r="S157" s="155">
        <f t="shared" si="76"/>
        <v>0</v>
      </c>
      <c r="T157" s="167">
        <f t="shared" si="76"/>
        <v>441.16</v>
      </c>
      <c r="U157" s="158">
        <f t="shared" ref="U157" si="77">SUM(U118:U134)</f>
        <v>0</v>
      </c>
    </row>
    <row r="158" spans="1:21" ht="17.25" thickBot="1" x14ac:dyDescent="0.35">
      <c r="A158" s="85" t="s">
        <v>57</v>
      </c>
      <c r="B158" s="86">
        <f>B38+B73+B115+B157</f>
        <v>17011.22</v>
      </c>
      <c r="C158" s="87">
        <f t="shared" ref="C158:U158" si="78">C38+C73+C115+C157</f>
        <v>0</v>
      </c>
      <c r="D158" s="88">
        <f t="shared" si="78"/>
        <v>0</v>
      </c>
      <c r="E158" s="89">
        <f t="shared" si="78"/>
        <v>0</v>
      </c>
      <c r="F158" s="86">
        <f t="shared" si="78"/>
        <v>0</v>
      </c>
      <c r="G158" s="164">
        <f t="shared" si="78"/>
        <v>0</v>
      </c>
      <c r="H158" s="88">
        <f t="shared" si="78"/>
        <v>17011.22</v>
      </c>
      <c r="I158" s="87">
        <f t="shared" si="78"/>
        <v>0</v>
      </c>
      <c r="J158" s="90">
        <f t="shared" si="78"/>
        <v>-17011.22</v>
      </c>
      <c r="K158" s="87">
        <f t="shared" si="78"/>
        <v>11366.599999999999</v>
      </c>
      <c r="L158" s="88">
        <f t="shared" si="78"/>
        <v>838.7</v>
      </c>
      <c r="M158" s="89">
        <f t="shared" si="78"/>
        <v>0</v>
      </c>
      <c r="N158" s="86">
        <f t="shared" si="78"/>
        <v>0</v>
      </c>
      <c r="O158" s="164">
        <f t="shared" si="78"/>
        <v>12411.560000000001</v>
      </c>
      <c r="P158" s="87">
        <f t="shared" si="78"/>
        <v>631.47777777777776</v>
      </c>
      <c r="Q158" s="88">
        <f t="shared" si="78"/>
        <v>46.594444444444449</v>
      </c>
      <c r="R158" s="89">
        <f t="shared" si="78"/>
        <v>0</v>
      </c>
      <c r="S158" s="86">
        <f t="shared" si="78"/>
        <v>0</v>
      </c>
      <c r="T158" s="164">
        <f t="shared" si="78"/>
        <v>689.53111111111116</v>
      </c>
      <c r="U158" s="89">
        <f t="shared" si="78"/>
        <v>159.99584749363379</v>
      </c>
    </row>
  </sheetData>
  <conditionalFormatting sqref="I1:I37 I116:I156 I39:I72 I74:I114">
    <cfRule type="dataBar" priority="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{6D5DDE29-84E7-4F55-857F-AF760C7BC0EF}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5DDE29-84E7-4F55-857F-AF760C7BC0E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I1:I37 I116:I156 I39:I72 I74:I114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771A-AA24-4ED5-9271-60790A5390AE}">
  <dimension ref="A1:U158"/>
  <sheetViews>
    <sheetView topLeftCell="A46" zoomScale="106" zoomScaleNormal="106" workbookViewId="0">
      <selection activeCell="B157" sqref="B157:T157"/>
    </sheetView>
  </sheetViews>
  <sheetFormatPr defaultRowHeight="15" x14ac:dyDescent="0.25"/>
  <cols>
    <col min="1" max="1" width="39.7109375" customWidth="1"/>
    <col min="2" max="2" width="12.42578125" customWidth="1"/>
    <col min="3" max="3" width="11.28515625" bestFit="1" customWidth="1"/>
    <col min="4" max="4" width="9.28515625" bestFit="1" customWidth="1"/>
    <col min="5" max="5" width="9.85546875" customWidth="1"/>
    <col min="6" max="6" width="8.85546875" style="5" customWidth="1"/>
    <col min="7" max="7" width="12.28515625" style="11" customWidth="1"/>
    <col min="8" max="8" width="15.7109375" style="1" bestFit="1" customWidth="1"/>
    <col min="9" max="9" width="13.7109375" style="2" bestFit="1" customWidth="1"/>
    <col min="10" max="10" width="9.28515625" style="3" bestFit="1" customWidth="1"/>
    <col min="11" max="11" width="10.42578125" customWidth="1"/>
    <col min="15" max="15" width="9.140625" style="11"/>
    <col min="20" max="20" width="9.140625" style="11"/>
  </cols>
  <sheetData>
    <row r="1" spans="1:21" ht="15.75" thickBot="1" x14ac:dyDescent="0.3">
      <c r="A1" s="12" t="s">
        <v>73</v>
      </c>
      <c r="B1" s="13"/>
      <c r="C1" s="14"/>
      <c r="D1" s="15"/>
      <c r="E1" s="16"/>
      <c r="F1" s="144"/>
      <c r="G1" s="17"/>
      <c r="H1" s="19"/>
      <c r="I1" s="12"/>
      <c r="J1" s="20"/>
      <c r="K1" s="12"/>
      <c r="L1" s="21"/>
      <c r="M1" s="22"/>
      <c r="N1" s="23"/>
      <c r="O1" s="294"/>
      <c r="P1" s="12"/>
      <c r="Q1" s="21"/>
      <c r="R1" s="22"/>
      <c r="S1" s="23"/>
      <c r="T1" s="294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287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295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295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287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287" t="s">
        <v>9</v>
      </c>
      <c r="P3" s="27" t="s">
        <v>10</v>
      </c>
      <c r="Q3" s="28" t="s">
        <v>10</v>
      </c>
      <c r="R3" s="29" t="s">
        <v>10</v>
      </c>
      <c r="S3" s="30"/>
      <c r="T3" s="287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288"/>
      <c r="H4" s="43"/>
      <c r="I4" s="42"/>
      <c r="J4" s="45"/>
      <c r="K4" s="42"/>
      <c r="L4" s="43"/>
      <c r="M4" s="44"/>
      <c r="N4" s="41"/>
      <c r="O4" s="288"/>
      <c r="P4" s="42"/>
      <c r="Q4" s="43"/>
      <c r="R4" s="44"/>
      <c r="S4" s="41"/>
      <c r="T4" s="288"/>
      <c r="U4" s="46"/>
    </row>
    <row r="5" spans="1:21" x14ac:dyDescent="0.25">
      <c r="A5" s="189"/>
      <c r="B5" s="47">
        <f>'DAY18'!H5</f>
        <v>0</v>
      </c>
      <c r="C5" s="48">
        <v>0</v>
      </c>
      <c r="D5" s="49">
        <v>0</v>
      </c>
      <c r="E5" s="50">
        <v>0</v>
      </c>
      <c r="F5" s="47">
        <v>0</v>
      </c>
      <c r="G5" s="289">
        <v>0</v>
      </c>
      <c r="H5" s="49">
        <f>+(Table121[[#This Row],[OPENING ]]+Table121[[#This Row],[RECEIPTS]]+Table121[[#This Row],[RETURNS]])-(Table121[[#This Row],[EXCHANGED]]+Table121[[#This Row],[SALES]]+Table121[[#This Row],[ISSUES]])</f>
        <v>0</v>
      </c>
      <c r="I5" s="48">
        <v>0</v>
      </c>
      <c r="J5" s="51">
        <f t="shared" ref="J5:J131" si="0">+I5-H5</f>
        <v>0</v>
      </c>
      <c r="K5" s="48">
        <f>+'DAY18'!K5+'DAY19'!C5</f>
        <v>0</v>
      </c>
      <c r="L5" s="49">
        <f>+'DAY18'!L5+'DAY19'!D5</f>
        <v>0</v>
      </c>
      <c r="M5" s="50">
        <f>+'DAY18'!M5+'DAY19'!E5</f>
        <v>0</v>
      </c>
      <c r="N5" s="47">
        <f>+'DAY18'!N5+'DAY19'!F5</f>
        <v>0</v>
      </c>
      <c r="O5" s="289">
        <f>+'DAY18'!O5+'DAY19'!G5</f>
        <v>0</v>
      </c>
      <c r="P5" s="48">
        <f>+K5/19</f>
        <v>0</v>
      </c>
      <c r="Q5" s="49">
        <f>+L5/19</f>
        <v>0</v>
      </c>
      <c r="R5" s="50">
        <f>+M5/19</f>
        <v>0</v>
      </c>
      <c r="S5" s="47">
        <f>+N5/19</f>
        <v>0</v>
      </c>
      <c r="T5" s="289">
        <f>+O5/19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'DAY18'!H6</f>
        <v>0</v>
      </c>
      <c r="C6" s="48">
        <v>0</v>
      </c>
      <c r="D6" s="49">
        <v>0</v>
      </c>
      <c r="E6" s="50">
        <v>0</v>
      </c>
      <c r="F6" s="47">
        <v>0</v>
      </c>
      <c r="G6" s="289">
        <v>0</v>
      </c>
      <c r="H6" s="49">
        <f>+(Table121[[#This Row],[OPENING ]]+Table121[[#This Row],[RECEIPTS]]+Table121[[#This Row],[RETURNS]])-(Table121[[#This Row],[EXCHANGED]]+Table121[[#This Row],[SALES]]+Table121[[#This Row],[ISSUES]])</f>
        <v>0</v>
      </c>
      <c r="I6" s="48">
        <v>0</v>
      </c>
      <c r="J6" s="51">
        <f t="shared" si="0"/>
        <v>0</v>
      </c>
      <c r="K6" s="48">
        <f>+'DAY18'!K6+'DAY19'!C6</f>
        <v>0</v>
      </c>
      <c r="L6" s="49">
        <f>+'DAY18'!L6+'DAY19'!D6</f>
        <v>0</v>
      </c>
      <c r="M6" s="50">
        <f>+'DAY18'!M6+'DAY19'!E6</f>
        <v>0</v>
      </c>
      <c r="N6" s="47">
        <f>+'DAY18'!N6+'DAY19'!F6</f>
        <v>0</v>
      </c>
      <c r="O6" s="289">
        <f>+'DAY18'!O6+'DAY19'!G6</f>
        <v>0</v>
      </c>
      <c r="P6" s="48">
        <f t="shared" ref="P6:P17" si="2">+K6/19</f>
        <v>0</v>
      </c>
      <c r="Q6" s="49">
        <f t="shared" ref="Q6:Q17" si="3">+L6/19</f>
        <v>0</v>
      </c>
      <c r="R6" s="50">
        <f t="shared" ref="R6:R17" si="4">+M6/19</f>
        <v>0</v>
      </c>
      <c r="S6" s="47">
        <f t="shared" ref="S6:S17" si="5">+N6/19</f>
        <v>0</v>
      </c>
      <c r="T6" s="289">
        <f t="shared" ref="T6:T17" si="6">+O6/19</f>
        <v>0</v>
      </c>
      <c r="U6" s="52">
        <f t="shared" si="1"/>
        <v>0</v>
      </c>
    </row>
    <row r="7" spans="1:21" x14ac:dyDescent="0.25">
      <c r="A7" s="189"/>
      <c r="B7" s="47">
        <f>'DAY18'!H7</f>
        <v>0</v>
      </c>
      <c r="C7" s="48">
        <v>0</v>
      </c>
      <c r="D7" s="49">
        <v>0</v>
      </c>
      <c r="E7" s="50">
        <v>0</v>
      </c>
      <c r="F7" s="47">
        <v>0</v>
      </c>
      <c r="G7" s="289">
        <v>0</v>
      </c>
      <c r="H7" s="49">
        <f>+(Table121[[#This Row],[OPENING ]]+Table121[[#This Row],[RECEIPTS]]+Table121[[#This Row],[RETURNS]])-(Table121[[#This Row],[EXCHANGED]]+Table121[[#This Row],[SALES]]+Table121[[#This Row],[ISSUES]])</f>
        <v>0</v>
      </c>
      <c r="I7" s="48">
        <v>0</v>
      </c>
      <c r="J7" s="51">
        <f t="shared" si="0"/>
        <v>0</v>
      </c>
      <c r="K7" s="48">
        <f>+'DAY18'!K7+'DAY19'!C7</f>
        <v>0</v>
      </c>
      <c r="L7" s="49">
        <f>+'DAY18'!L7+'DAY19'!D7</f>
        <v>0</v>
      </c>
      <c r="M7" s="50">
        <f>+'DAY18'!M7+'DAY19'!E7</f>
        <v>0</v>
      </c>
      <c r="N7" s="47">
        <f>+'DAY18'!N7+'DAY19'!F7</f>
        <v>0</v>
      </c>
      <c r="O7" s="289">
        <f>+'DAY18'!O7+'DAY19'!G7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289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'DAY18'!H8</f>
        <v>8.5</v>
      </c>
      <c r="C8" s="48">
        <v>0</v>
      </c>
      <c r="D8" s="49">
        <v>0</v>
      </c>
      <c r="E8" s="50">
        <v>0</v>
      </c>
      <c r="F8" s="47">
        <v>0</v>
      </c>
      <c r="G8" s="289">
        <v>0</v>
      </c>
      <c r="H8" s="49">
        <f>+(Table121[[#This Row],[OPENING ]]+Table121[[#This Row],[RECEIPTS]]+Table121[[#This Row],[RETURNS]])-(Table121[[#This Row],[EXCHANGED]]+Table121[[#This Row],[SALES]]+Table121[[#This Row],[ISSUES]])</f>
        <v>8.5</v>
      </c>
      <c r="I8" s="48">
        <v>0</v>
      </c>
      <c r="J8" s="51">
        <f t="shared" si="0"/>
        <v>-8.5</v>
      </c>
      <c r="K8" s="48">
        <f>+'DAY18'!K8+'DAY19'!C8</f>
        <v>0</v>
      </c>
      <c r="L8" s="49">
        <f>+'DAY18'!L8+'DAY19'!D8</f>
        <v>0</v>
      </c>
      <c r="M8" s="50">
        <f>+'DAY18'!M8+'DAY19'!E8</f>
        <v>0</v>
      </c>
      <c r="N8" s="47">
        <f>+'DAY18'!N8+'DAY19'!F8</f>
        <v>0</v>
      </c>
      <c r="O8" s="289">
        <f>+'DAY18'!O8+'DAY19'!G8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289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'DAY18'!H9</f>
        <v>15</v>
      </c>
      <c r="C9" s="48">
        <v>0</v>
      </c>
      <c r="D9" s="49">
        <v>0</v>
      </c>
      <c r="E9" s="50">
        <v>0</v>
      </c>
      <c r="F9" s="47">
        <v>0</v>
      </c>
      <c r="G9" s="289">
        <v>0</v>
      </c>
      <c r="H9" s="49">
        <f>+(Table121[[#This Row],[OPENING ]]+Table121[[#This Row],[RECEIPTS]]+Table121[[#This Row],[RETURNS]])-(Table121[[#This Row],[EXCHANGED]]+Table121[[#This Row],[SALES]]+Table121[[#This Row],[ISSUES]])</f>
        <v>15</v>
      </c>
      <c r="I9" s="48">
        <v>0</v>
      </c>
      <c r="J9" s="51">
        <f t="shared" si="0"/>
        <v>-15</v>
      </c>
      <c r="K9" s="48">
        <f>+'DAY18'!K9+'DAY19'!C9</f>
        <v>0</v>
      </c>
      <c r="L9" s="49">
        <f>+'DAY18'!L9+'DAY19'!D9</f>
        <v>0</v>
      </c>
      <c r="M9" s="50">
        <f>+'DAY18'!M9+'DAY19'!E9</f>
        <v>0</v>
      </c>
      <c r="N9" s="47">
        <f>+'DAY18'!N9+'DAY19'!F9</f>
        <v>0</v>
      </c>
      <c r="O9" s="289">
        <f>+'DAY18'!O9+'DAY19'!G9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289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'DAY18'!H10</f>
        <v>18</v>
      </c>
      <c r="C10" s="48">
        <v>0</v>
      </c>
      <c r="D10" s="49">
        <v>0</v>
      </c>
      <c r="E10" s="50">
        <v>0</v>
      </c>
      <c r="F10" s="47">
        <v>0</v>
      </c>
      <c r="G10" s="289">
        <v>0</v>
      </c>
      <c r="H10" s="49">
        <f>+(Table121[[#This Row],[OPENING ]]+Table121[[#This Row],[RECEIPTS]]+Table121[[#This Row],[RETURNS]])-(Table121[[#This Row],[EXCHANGED]]+Table121[[#This Row],[SALES]]+Table121[[#This Row],[ISSUES]])</f>
        <v>18</v>
      </c>
      <c r="I10" s="48">
        <v>0</v>
      </c>
      <c r="J10" s="51">
        <f t="shared" si="0"/>
        <v>-18</v>
      </c>
      <c r="K10" s="48">
        <f>+'DAY18'!K10+'DAY19'!C10</f>
        <v>0</v>
      </c>
      <c r="L10" s="49">
        <f>+'DAY18'!L10+'DAY19'!D10</f>
        <v>0</v>
      </c>
      <c r="M10" s="50">
        <f>+'DAY18'!M10+'DAY19'!E10</f>
        <v>0</v>
      </c>
      <c r="N10" s="47">
        <f>+'DAY18'!N10+'DAY19'!F10</f>
        <v>0</v>
      </c>
      <c r="O10" s="289">
        <f>+'DAY18'!O10+'DAY19'!G10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289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'DAY18'!H11</f>
        <v>10</v>
      </c>
      <c r="C11" s="48">
        <v>0</v>
      </c>
      <c r="D11" s="49">
        <v>0</v>
      </c>
      <c r="E11" s="50">
        <v>0</v>
      </c>
      <c r="F11" s="47">
        <v>0</v>
      </c>
      <c r="G11" s="289">
        <v>0</v>
      </c>
      <c r="H11" s="49">
        <f>+(Table121[[#This Row],[OPENING ]]+Table121[[#This Row],[RECEIPTS]]+Table121[[#This Row],[RETURNS]])-(Table121[[#This Row],[EXCHANGED]]+Table121[[#This Row],[SALES]]+Table121[[#This Row],[ISSUES]])</f>
        <v>10</v>
      </c>
      <c r="I11" s="48">
        <v>0</v>
      </c>
      <c r="J11" s="51">
        <f t="shared" si="0"/>
        <v>-10</v>
      </c>
      <c r="K11" s="48">
        <f>+'DAY18'!K11+'DAY19'!C11</f>
        <v>0</v>
      </c>
      <c r="L11" s="49">
        <f>+'DAY18'!L11+'DAY19'!D11</f>
        <v>0</v>
      </c>
      <c r="M11" s="50">
        <f>+'DAY18'!M11+'DAY19'!E11</f>
        <v>0</v>
      </c>
      <c r="N11" s="47">
        <f>+'DAY18'!N11+'DAY19'!F11</f>
        <v>0</v>
      </c>
      <c r="O11" s="289">
        <f>+'DAY18'!O11+'DAY19'!G11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289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'DAY18'!H12</f>
        <v>28.6</v>
      </c>
      <c r="C12" s="48">
        <v>0</v>
      </c>
      <c r="D12" s="49">
        <v>0</v>
      </c>
      <c r="E12" s="50">
        <v>0</v>
      </c>
      <c r="F12" s="47">
        <v>0</v>
      </c>
      <c r="G12" s="289">
        <v>0</v>
      </c>
      <c r="H12" s="49">
        <f>+(Table121[[#This Row],[OPENING ]]+Table121[[#This Row],[RECEIPTS]]+Table121[[#This Row],[RETURNS]])-(Table121[[#This Row],[EXCHANGED]]+Table121[[#This Row],[SALES]]+Table121[[#This Row],[ISSUES]])</f>
        <v>28.6</v>
      </c>
      <c r="I12" s="48">
        <v>0</v>
      </c>
      <c r="J12" s="51">
        <f t="shared" si="0"/>
        <v>-28.6</v>
      </c>
      <c r="K12" s="48">
        <f>+'DAY18'!K12+'DAY19'!C12</f>
        <v>0</v>
      </c>
      <c r="L12" s="49">
        <f>+'DAY18'!L12+'DAY19'!D12</f>
        <v>0</v>
      </c>
      <c r="M12" s="50">
        <f>+'DAY18'!M12+'DAY19'!E12</f>
        <v>0</v>
      </c>
      <c r="N12" s="47">
        <f>+'DAY18'!N12+'DAY19'!F12</f>
        <v>0</v>
      </c>
      <c r="O12" s="289">
        <f>+'DAY18'!O12+'DAY19'!G12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289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'DAY18'!H13</f>
        <v>23.5</v>
      </c>
      <c r="C13" s="48">
        <v>0</v>
      </c>
      <c r="D13" s="49">
        <v>0</v>
      </c>
      <c r="E13" s="50">
        <v>0</v>
      </c>
      <c r="F13" s="47">
        <v>0</v>
      </c>
      <c r="G13" s="289">
        <v>0</v>
      </c>
      <c r="H13" s="49">
        <f>+(Table121[[#This Row],[OPENING ]]+Table121[[#This Row],[RECEIPTS]]+Table121[[#This Row],[RETURNS]])-(Table121[[#This Row],[EXCHANGED]]+Table121[[#This Row],[SALES]]+Table121[[#This Row],[ISSUES]])</f>
        <v>23.5</v>
      </c>
      <c r="I13" s="48">
        <v>0</v>
      </c>
      <c r="J13" s="51">
        <f t="shared" si="0"/>
        <v>-23.5</v>
      </c>
      <c r="K13" s="48">
        <f>+'DAY18'!K13+'DAY19'!C13</f>
        <v>0</v>
      </c>
      <c r="L13" s="49">
        <f>+'DAY18'!L13+'DAY19'!D13</f>
        <v>0</v>
      </c>
      <c r="M13" s="50">
        <f>+'DAY18'!M13+'DAY19'!E13</f>
        <v>0</v>
      </c>
      <c r="N13" s="47">
        <f>+'DAY18'!N13+'DAY19'!F13</f>
        <v>0</v>
      </c>
      <c r="O13" s="289">
        <f>+'DAY18'!O13+'DAY19'!G13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289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'DAY18'!H14</f>
        <v>30.5</v>
      </c>
      <c r="C14" s="48">
        <v>0</v>
      </c>
      <c r="D14" s="49">
        <v>0</v>
      </c>
      <c r="E14" s="50">
        <v>0</v>
      </c>
      <c r="F14" s="47">
        <v>0</v>
      </c>
      <c r="G14" s="289">
        <v>0</v>
      </c>
      <c r="H14" s="49">
        <f>+(Table121[[#This Row],[OPENING ]]+Table121[[#This Row],[RECEIPTS]]+Table121[[#This Row],[RETURNS]])-(Table121[[#This Row],[EXCHANGED]]+Table121[[#This Row],[SALES]]+Table121[[#This Row],[ISSUES]])</f>
        <v>30.5</v>
      </c>
      <c r="I14" s="48">
        <v>0</v>
      </c>
      <c r="J14" s="51">
        <f t="shared" si="0"/>
        <v>-30.5</v>
      </c>
      <c r="K14" s="48">
        <f>+'DAY18'!K14+'DAY19'!C14</f>
        <v>0</v>
      </c>
      <c r="L14" s="49">
        <f>+'DAY18'!L14+'DAY19'!D14</f>
        <v>0</v>
      </c>
      <c r="M14" s="50">
        <f>+'DAY18'!M14+'DAY19'!E14</f>
        <v>0</v>
      </c>
      <c r="N14" s="47">
        <f>+'DAY18'!N14+'DAY19'!F14</f>
        <v>0</v>
      </c>
      <c r="O14" s="289">
        <f>+'DAY18'!O14+'DAY19'!G14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289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'DAY18'!H15</f>
        <v>33.5</v>
      </c>
      <c r="C15" s="48">
        <v>0</v>
      </c>
      <c r="D15" s="49">
        <v>0</v>
      </c>
      <c r="E15" s="50">
        <v>0</v>
      </c>
      <c r="F15" s="47">
        <v>0</v>
      </c>
      <c r="G15" s="289">
        <v>0</v>
      </c>
      <c r="H15" s="49">
        <f>+(Table121[[#This Row],[OPENING ]]+Table121[[#This Row],[RECEIPTS]]+Table121[[#This Row],[RETURNS]])-(Table121[[#This Row],[EXCHANGED]]+Table121[[#This Row],[SALES]]+Table121[[#This Row],[ISSUES]])</f>
        <v>33.5</v>
      </c>
      <c r="I15" s="48">
        <v>0</v>
      </c>
      <c r="J15" s="51">
        <f t="shared" si="0"/>
        <v>-33.5</v>
      </c>
      <c r="K15" s="48">
        <f>+'DAY18'!K15+'DAY19'!C15</f>
        <v>0</v>
      </c>
      <c r="L15" s="49">
        <f>+'DAY18'!L15+'DAY19'!D15</f>
        <v>0</v>
      </c>
      <c r="M15" s="50">
        <f>+'DAY18'!M15+'DAY19'!E15</f>
        <v>0</v>
      </c>
      <c r="N15" s="47">
        <f>+'DAY18'!N15+'DAY19'!F15</f>
        <v>0</v>
      </c>
      <c r="O15" s="289">
        <f>+'DAY18'!O15+'DAY19'!G15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289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'DAY18'!H16</f>
        <v>36</v>
      </c>
      <c r="C16" s="48">
        <v>0</v>
      </c>
      <c r="D16" s="49">
        <v>0</v>
      </c>
      <c r="E16" s="50">
        <v>0</v>
      </c>
      <c r="F16" s="47">
        <v>0</v>
      </c>
      <c r="G16" s="289">
        <v>0</v>
      </c>
      <c r="H16" s="49">
        <f>+(Table121[[#This Row],[OPENING ]]+Table121[[#This Row],[RECEIPTS]]+Table121[[#This Row],[RETURNS]])-(Table121[[#This Row],[EXCHANGED]]+Table121[[#This Row],[SALES]]+Table121[[#This Row],[ISSUES]])</f>
        <v>36</v>
      </c>
      <c r="I16" s="48">
        <v>0</v>
      </c>
      <c r="J16" s="51">
        <f t="shared" si="0"/>
        <v>-36</v>
      </c>
      <c r="K16" s="48">
        <f>+'DAY18'!K16+'DAY19'!C16</f>
        <v>0</v>
      </c>
      <c r="L16" s="49">
        <f>+'DAY18'!L16+'DAY19'!D16</f>
        <v>0</v>
      </c>
      <c r="M16" s="50">
        <f>+'DAY18'!M16+'DAY19'!E16</f>
        <v>0</v>
      </c>
      <c r="N16" s="47">
        <f>+'DAY18'!N16+'DAY19'!F16</f>
        <v>0</v>
      </c>
      <c r="O16" s="289">
        <f>+'DAY18'!O16+'DAY19'!G16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289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'DAY18'!H17</f>
        <v>0</v>
      </c>
      <c r="C17" s="48">
        <v>0</v>
      </c>
      <c r="D17" s="49">
        <v>0</v>
      </c>
      <c r="E17" s="50">
        <v>0</v>
      </c>
      <c r="F17" s="47">
        <v>0</v>
      </c>
      <c r="G17" s="289">
        <v>0</v>
      </c>
      <c r="H17" s="49">
        <f>+(Table121[[#This Row],[OPENING ]]+Table121[[#This Row],[RECEIPTS]]+Table121[[#This Row],[RETURNS]])-(Table121[[#This Row],[EXCHANGED]]+Table121[[#This Row],[SALES]]+Table121[[#This Row],[ISSUES]])</f>
        <v>0</v>
      </c>
      <c r="I17" s="48">
        <v>0</v>
      </c>
      <c r="J17" s="51">
        <f t="shared" si="0"/>
        <v>0</v>
      </c>
      <c r="K17" s="48">
        <f>+'DAY18'!K17+'DAY19'!C17</f>
        <v>0</v>
      </c>
      <c r="L17" s="49">
        <f>+'DAY18'!L17+'DAY19'!D17</f>
        <v>0</v>
      </c>
      <c r="M17" s="50">
        <f>+'DAY18'!M17+'DAY19'!E17</f>
        <v>0</v>
      </c>
      <c r="N17" s="47">
        <f>+'DAY18'!N17+'DAY19'!F17</f>
        <v>0</v>
      </c>
      <c r="O17" s="289">
        <f>+'DAY18'!O17+'DAY19'!G17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289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'DAY18'!H18</f>
        <v>0</v>
      </c>
      <c r="C18" s="48">
        <v>0</v>
      </c>
      <c r="D18" s="49">
        <v>0</v>
      </c>
      <c r="E18" s="50">
        <v>0</v>
      </c>
      <c r="F18" s="47">
        <v>0</v>
      </c>
      <c r="G18" s="289">
        <v>0</v>
      </c>
      <c r="H18" s="49">
        <f>+(Table121[[#This Row],[OPENING ]]+Table121[[#This Row],[RECEIPTS]]+Table121[[#This Row],[RETURNS]])-(Table121[[#This Row],[EXCHANGED]]+Table121[[#This Row],[SALES]]+Table121[[#This Row],[ISSUES]])</f>
        <v>0</v>
      </c>
      <c r="I18" s="48">
        <v>0</v>
      </c>
      <c r="J18" s="51">
        <f t="shared" ref="J18:J24" si="7">+I18-H18</f>
        <v>0</v>
      </c>
      <c r="K18" s="48">
        <f>+'DAY18'!K25+'DAY19'!C18</f>
        <v>0</v>
      </c>
      <c r="L18" s="49">
        <f>+'DAY18'!L18+'DAY19'!D18</f>
        <v>0</v>
      </c>
      <c r="M18" s="50">
        <f>+'DAY18'!M18+'DAY19'!E18</f>
        <v>0</v>
      </c>
      <c r="N18" s="47">
        <f>+'DAY18'!N18+'DAY19'!F18</f>
        <v>0</v>
      </c>
      <c r="O18" s="289">
        <f>+'DAY18'!O18+'DAY19'!G18</f>
        <v>0</v>
      </c>
      <c r="P18" s="48">
        <f t="shared" ref="P18:P26" si="8">+K18/19</f>
        <v>0</v>
      </c>
      <c r="Q18" s="49">
        <f t="shared" ref="Q18:Q26" si="9">+L18/19</f>
        <v>0</v>
      </c>
      <c r="R18" s="50">
        <f t="shared" ref="R18:R26" si="10">+M18/19</f>
        <v>0</v>
      </c>
      <c r="S18" s="47">
        <f t="shared" ref="S18:S26" si="11">+N18/19</f>
        <v>0</v>
      </c>
      <c r="T18" s="289">
        <f t="shared" ref="T18:T26" si="12">+O18/19</f>
        <v>0</v>
      </c>
      <c r="U18" s="52">
        <f t="shared" ref="U18:U26" si="13">IFERROR(+H18/(P18+Q18+R18+S18+T18),0)</f>
        <v>0</v>
      </c>
    </row>
    <row r="19" spans="1:21" x14ac:dyDescent="0.25">
      <c r="A19" s="189" t="s">
        <v>131</v>
      </c>
      <c r="B19" s="47">
        <f>'DAY18'!H19</f>
        <v>27</v>
      </c>
      <c r="C19" s="48">
        <v>0</v>
      </c>
      <c r="D19" s="49">
        <v>0</v>
      </c>
      <c r="E19" s="50">
        <v>0</v>
      </c>
      <c r="F19" s="47">
        <v>0</v>
      </c>
      <c r="G19" s="289">
        <v>0</v>
      </c>
      <c r="H19" s="49">
        <f>+(Table121[[#This Row],[OPENING ]]+Table121[[#This Row],[RECEIPTS]]+Table121[[#This Row],[RETURNS]])-(Table121[[#This Row],[EXCHANGED]]+Table121[[#This Row],[SALES]]+Table121[[#This Row],[ISSUES]])</f>
        <v>27</v>
      </c>
      <c r="I19" s="48">
        <v>0</v>
      </c>
      <c r="J19" s="51">
        <f t="shared" si="7"/>
        <v>-27</v>
      </c>
      <c r="K19" s="48">
        <f>+'DAY18'!K26+'DAY19'!C19</f>
        <v>0</v>
      </c>
      <c r="L19" s="49">
        <f>+'DAY18'!L19+'DAY19'!D19</f>
        <v>0</v>
      </c>
      <c r="M19" s="50">
        <f>+'DAY18'!M19+'DAY19'!E19</f>
        <v>0</v>
      </c>
      <c r="N19" s="47">
        <f>+'DAY18'!N19+'DAY19'!F19</f>
        <v>0</v>
      </c>
      <c r="O19" s="289">
        <f>+'DAY18'!O19+'DAY19'!G19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289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'DAY18'!H20</f>
        <v>228.5</v>
      </c>
      <c r="C20" s="48">
        <v>0</v>
      </c>
      <c r="D20" s="49">
        <v>0</v>
      </c>
      <c r="E20" s="50">
        <v>0</v>
      </c>
      <c r="F20" s="47">
        <v>0</v>
      </c>
      <c r="G20" s="289">
        <v>0</v>
      </c>
      <c r="H20" s="49">
        <f>+(Table121[[#This Row],[OPENING ]]+Table121[[#This Row],[RECEIPTS]]+Table121[[#This Row],[RETURNS]])-(Table121[[#This Row],[EXCHANGED]]+Table121[[#This Row],[SALES]]+Table121[[#This Row],[ISSUES]])</f>
        <v>228.5</v>
      </c>
      <c r="I20" s="48">
        <v>0</v>
      </c>
      <c r="J20" s="51">
        <f t="shared" si="7"/>
        <v>-228.5</v>
      </c>
      <c r="K20" s="48">
        <f>+'DAY18'!K38+'DAY19'!C20</f>
        <v>8279.1999999999989</v>
      </c>
      <c r="L20" s="49">
        <f>+'DAY18'!L20+'DAY19'!D20</f>
        <v>0</v>
      </c>
      <c r="M20" s="50">
        <f>+'DAY18'!M20+'DAY19'!E20</f>
        <v>0</v>
      </c>
      <c r="N20" s="47">
        <f>+'DAY18'!N20+'DAY19'!F20</f>
        <v>0</v>
      </c>
      <c r="O20" s="289">
        <f>+'DAY18'!O20+'DAY19'!G20</f>
        <v>0</v>
      </c>
      <c r="P20" s="48">
        <f t="shared" si="8"/>
        <v>435.74736842105256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289">
        <f t="shared" si="12"/>
        <v>0</v>
      </c>
      <c r="U20" s="52">
        <f t="shared" si="13"/>
        <v>0.52438641414629439</v>
      </c>
    </row>
    <row r="21" spans="1:21" x14ac:dyDescent="0.25">
      <c r="A21" s="189" t="s">
        <v>129</v>
      </c>
      <c r="B21" s="47">
        <f>'DAY18'!H21</f>
        <v>70</v>
      </c>
      <c r="C21" s="48">
        <v>0</v>
      </c>
      <c r="D21" s="49">
        <v>0</v>
      </c>
      <c r="E21" s="50">
        <v>0</v>
      </c>
      <c r="F21" s="47">
        <v>0</v>
      </c>
      <c r="G21" s="289">
        <v>0</v>
      </c>
      <c r="H21" s="49">
        <f>+(Table121[[#This Row],[OPENING ]]+Table121[[#This Row],[RECEIPTS]]+Table121[[#This Row],[RETURNS]])-(Table121[[#This Row],[EXCHANGED]]+Table121[[#This Row],[SALES]]+Table121[[#This Row],[ISSUES]])</f>
        <v>70</v>
      </c>
      <c r="I21" s="48">
        <v>0</v>
      </c>
      <c r="J21" s="51">
        <f t="shared" si="7"/>
        <v>-70</v>
      </c>
      <c r="K21" s="48">
        <f>+'DAY18'!K39+'DAY19'!C21</f>
        <v>0</v>
      </c>
      <c r="L21" s="49">
        <f>+'DAY18'!L21+'DAY19'!D21</f>
        <v>0</v>
      </c>
      <c r="M21" s="50">
        <f>+'DAY18'!M21+'DAY19'!E21</f>
        <v>0</v>
      </c>
      <c r="N21" s="47">
        <f>+'DAY18'!N21+'DAY19'!F21</f>
        <v>0</v>
      </c>
      <c r="O21" s="289">
        <f>+'DAY18'!O21+'DAY19'!G21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289">
        <f t="shared" si="12"/>
        <v>0</v>
      </c>
      <c r="U21" s="52">
        <f t="shared" si="13"/>
        <v>0</v>
      </c>
    </row>
    <row r="22" spans="1:21" x14ac:dyDescent="0.25">
      <c r="A22" s="154"/>
      <c r="B22" s="47">
        <f>'DAY18'!H22</f>
        <v>14</v>
      </c>
      <c r="C22" s="48">
        <v>0</v>
      </c>
      <c r="D22" s="49">
        <v>0</v>
      </c>
      <c r="E22" s="50">
        <v>0</v>
      </c>
      <c r="F22" s="47">
        <v>0</v>
      </c>
      <c r="G22" s="289">
        <v>0</v>
      </c>
      <c r="H22" s="49">
        <f>+(Table121[[#This Row],[OPENING ]]+Table121[[#This Row],[RECEIPTS]]+Table121[[#This Row],[RETURNS]])-(Table121[[#This Row],[EXCHANGED]]+Table121[[#This Row],[SALES]]+Table121[[#This Row],[ISSUES]])</f>
        <v>14</v>
      </c>
      <c r="I22" s="48">
        <v>0</v>
      </c>
      <c r="J22" s="51">
        <f t="shared" si="7"/>
        <v>-14</v>
      </c>
      <c r="K22" s="48">
        <f>+'DAY18'!K40+'DAY19'!C22</f>
        <v>0</v>
      </c>
      <c r="L22" s="49">
        <f>+'DAY18'!L22+'DAY19'!D22</f>
        <v>0</v>
      </c>
      <c r="M22" s="50">
        <f>+'DAY18'!M22+'DAY19'!E22</f>
        <v>0</v>
      </c>
      <c r="N22" s="47">
        <f>+'DAY18'!N22+'DAY19'!F22</f>
        <v>0</v>
      </c>
      <c r="O22" s="289">
        <f>+'DAY18'!O22+'DAY19'!G22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289">
        <f t="shared" si="12"/>
        <v>0</v>
      </c>
      <c r="U22" s="52">
        <f t="shared" si="13"/>
        <v>0</v>
      </c>
    </row>
    <row r="23" spans="1:21" x14ac:dyDescent="0.25">
      <c r="A23" s="154"/>
      <c r="B23" s="47">
        <f>'DAY18'!H23</f>
        <v>70</v>
      </c>
      <c r="C23" s="48">
        <v>0</v>
      </c>
      <c r="D23" s="49">
        <v>0</v>
      </c>
      <c r="E23" s="50">
        <v>0</v>
      </c>
      <c r="F23" s="47">
        <v>0</v>
      </c>
      <c r="G23" s="289">
        <v>0</v>
      </c>
      <c r="H23" s="49">
        <f>+(Table121[[#This Row],[OPENING ]]+Table121[[#This Row],[RECEIPTS]]+Table121[[#This Row],[RETURNS]])-(Table121[[#This Row],[EXCHANGED]]+Table121[[#This Row],[SALES]]+Table121[[#This Row],[ISSUES]])</f>
        <v>70</v>
      </c>
      <c r="I23" s="48">
        <v>0</v>
      </c>
      <c r="J23" s="51">
        <f t="shared" si="7"/>
        <v>-70</v>
      </c>
      <c r="K23" s="48">
        <f>+'DAY18'!K41+'DAY19'!C23</f>
        <v>0</v>
      </c>
      <c r="L23" s="49">
        <f>+'DAY18'!L23+'DAY19'!D23</f>
        <v>0</v>
      </c>
      <c r="M23" s="50">
        <f>+'DAY18'!M23+'DAY19'!E23</f>
        <v>0</v>
      </c>
      <c r="N23" s="47">
        <f>+'DAY18'!N23+'DAY19'!F23</f>
        <v>0</v>
      </c>
      <c r="O23" s="289">
        <f>+'DAY18'!O23+'DAY19'!G23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289">
        <f t="shared" si="12"/>
        <v>0</v>
      </c>
      <c r="U23" s="52">
        <f t="shared" si="13"/>
        <v>0</v>
      </c>
    </row>
    <row r="24" spans="1:21" x14ac:dyDescent="0.25">
      <c r="A24" s="154"/>
      <c r="B24" s="47">
        <f>'DAY18'!H24</f>
        <v>49</v>
      </c>
      <c r="C24" s="48">
        <v>0</v>
      </c>
      <c r="D24" s="49">
        <v>0</v>
      </c>
      <c r="E24" s="50">
        <v>0</v>
      </c>
      <c r="F24" s="47">
        <v>0</v>
      </c>
      <c r="G24" s="289">
        <v>0</v>
      </c>
      <c r="H24" s="49">
        <f>+(Table121[[#This Row],[OPENING ]]+Table121[[#This Row],[RECEIPTS]]+Table121[[#This Row],[RETURNS]])-(Table121[[#This Row],[EXCHANGED]]+Table121[[#This Row],[SALES]]+Table121[[#This Row],[ISSUES]])</f>
        <v>49</v>
      </c>
      <c r="I24" s="48">
        <v>0</v>
      </c>
      <c r="J24" s="51">
        <f t="shared" si="7"/>
        <v>-49</v>
      </c>
      <c r="K24" s="48">
        <f>+'DAY18'!K42+'DAY19'!C24</f>
        <v>0</v>
      </c>
      <c r="L24" s="49">
        <f>+'DAY18'!L24+'DAY19'!D24</f>
        <v>0</v>
      </c>
      <c r="M24" s="50">
        <f>+'DAY18'!M24+'DAY19'!E24</f>
        <v>0</v>
      </c>
      <c r="N24" s="47">
        <f>+'DAY18'!N24+'DAY19'!F24</f>
        <v>0</v>
      </c>
      <c r="O24" s="289">
        <f>+'DAY18'!O24+'DAY19'!G24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289">
        <f t="shared" si="12"/>
        <v>0</v>
      </c>
      <c r="U24" s="52">
        <f t="shared" si="13"/>
        <v>0</v>
      </c>
    </row>
    <row r="25" spans="1:21" x14ac:dyDescent="0.25">
      <c r="A25" s="154"/>
      <c r="B25" s="47">
        <f>'DAY18'!H25</f>
        <v>0</v>
      </c>
      <c r="C25" s="48">
        <v>0</v>
      </c>
      <c r="D25" s="49">
        <v>0</v>
      </c>
      <c r="E25" s="50">
        <v>0</v>
      </c>
      <c r="F25" s="47">
        <v>0</v>
      </c>
      <c r="G25" s="289">
        <v>0</v>
      </c>
      <c r="H25" s="49">
        <f>+(Table121[[#This Row],[OPENING ]]+Table121[[#This Row],[RECEIPTS]]+Table121[[#This Row],[RETURNS]])-(Table121[[#This Row],[EXCHANGED]]+Table121[[#This Row],[SALES]]+Table121[[#This Row],[ISSUES]])</f>
        <v>0</v>
      </c>
      <c r="I25" s="48">
        <v>0</v>
      </c>
      <c r="J25" s="51">
        <f t="shared" si="0"/>
        <v>0</v>
      </c>
      <c r="K25" s="48">
        <f>+'DAY18'!K43+'DAY19'!C25</f>
        <v>0</v>
      </c>
      <c r="L25" s="49">
        <f>+'DAY18'!L25+'DAY19'!D25</f>
        <v>0</v>
      </c>
      <c r="M25" s="50">
        <f>+'DAY18'!M25+'DAY19'!E25</f>
        <v>0</v>
      </c>
      <c r="N25" s="47">
        <f>+'DAY18'!N25+'DAY19'!F25</f>
        <v>0</v>
      </c>
      <c r="O25" s="289">
        <f>+'DAY18'!O25+'DAY19'!G25</f>
        <v>0</v>
      </c>
      <c r="P25" s="48">
        <f t="shared" si="8"/>
        <v>0</v>
      </c>
      <c r="Q25" s="49">
        <f t="shared" si="9"/>
        <v>0</v>
      </c>
      <c r="R25" s="50">
        <f t="shared" si="10"/>
        <v>0</v>
      </c>
      <c r="S25" s="47">
        <f t="shared" si="11"/>
        <v>0</v>
      </c>
      <c r="T25" s="289">
        <f t="shared" si="12"/>
        <v>0</v>
      </c>
      <c r="U25" s="52">
        <f t="shared" si="13"/>
        <v>0</v>
      </c>
    </row>
    <row r="26" spans="1:21" x14ac:dyDescent="0.25">
      <c r="A26" s="312" t="s">
        <v>106</v>
      </c>
      <c r="B26" s="47">
        <f>'DAY18'!H26</f>
        <v>0</v>
      </c>
      <c r="C26" s="48">
        <v>0</v>
      </c>
      <c r="D26" s="49">
        <v>0</v>
      </c>
      <c r="E26" s="50">
        <v>0</v>
      </c>
      <c r="F26" s="47">
        <v>0</v>
      </c>
      <c r="G26" s="289">
        <v>0</v>
      </c>
      <c r="H26" s="49">
        <f>+(Table121[[#This Row],[OPENING ]]+Table121[[#This Row],[RECEIPTS]]+Table121[[#This Row],[RETURNS]])-(Table121[[#This Row],[EXCHANGED]]+Table121[[#This Row],[SALES]]+Table121[[#This Row],[ISSUES]])</f>
        <v>0</v>
      </c>
      <c r="I26" s="48">
        <v>0</v>
      </c>
      <c r="J26" s="76">
        <f t="shared" si="0"/>
        <v>0</v>
      </c>
      <c r="K26" s="48">
        <f>+'DAY18'!K44+'DAY19'!C26</f>
        <v>0</v>
      </c>
      <c r="L26" s="49">
        <f>+'DAY18'!L26+'DAY19'!D26</f>
        <v>0</v>
      </c>
      <c r="M26" s="50">
        <f>+'DAY18'!M26+'DAY19'!E26</f>
        <v>0</v>
      </c>
      <c r="N26" s="47">
        <f>+'DAY18'!N26+'DAY19'!F26</f>
        <v>0</v>
      </c>
      <c r="O26" s="289">
        <f>+'DAY18'!O26+'DAY19'!G26</f>
        <v>0</v>
      </c>
      <c r="P26" s="48">
        <f t="shared" si="8"/>
        <v>0</v>
      </c>
      <c r="Q26" s="49">
        <f t="shared" si="9"/>
        <v>0</v>
      </c>
      <c r="R26" s="50">
        <f t="shared" si="10"/>
        <v>0</v>
      </c>
      <c r="S26" s="47">
        <f t="shared" si="11"/>
        <v>0</v>
      </c>
      <c r="T26" s="289">
        <f t="shared" si="12"/>
        <v>0</v>
      </c>
      <c r="U26" s="52">
        <f t="shared" si="13"/>
        <v>0</v>
      </c>
    </row>
    <row r="27" spans="1:21" x14ac:dyDescent="0.25">
      <c r="A27" s="154" t="s">
        <v>61</v>
      </c>
      <c r="B27" s="47">
        <f>'DAY18'!H27</f>
        <v>506.2</v>
      </c>
      <c r="C27" s="48">
        <v>0</v>
      </c>
      <c r="D27" s="49">
        <v>0</v>
      </c>
      <c r="E27" s="50">
        <v>0</v>
      </c>
      <c r="F27" s="47">
        <v>0</v>
      </c>
      <c r="G27" s="289">
        <v>0</v>
      </c>
      <c r="H27" s="49">
        <f>+(Table121[[#This Row],[OPENING ]]+Table121[[#This Row],[RECEIPTS]]+Table121[[#This Row],[RETURNS]])-(Table121[[#This Row],[EXCHANGED]]+Table121[[#This Row],[SALES]]+Table121[[#This Row],[ISSUES]])</f>
        <v>506.2</v>
      </c>
      <c r="I27" s="48"/>
      <c r="J27" s="76">
        <f t="shared" ref="J27:J37" si="14">+I27-H27</f>
        <v>-506.2</v>
      </c>
      <c r="K27" s="48">
        <f>+'DAY18'!K45+'DAY19'!C27</f>
        <v>1034.9000000000001</v>
      </c>
      <c r="L27" s="49">
        <f>+'DAY18'!L27+'DAY19'!D27</f>
        <v>0</v>
      </c>
      <c r="M27" s="50">
        <f>+'DAY18'!M27+'DAY19'!E27</f>
        <v>0</v>
      </c>
      <c r="N27" s="47">
        <f>+'DAY18'!N27+'DAY19'!F27</f>
        <v>0</v>
      </c>
      <c r="O27" s="289">
        <f>+'DAY18'!O27+'DAY19'!G27</f>
        <v>0</v>
      </c>
      <c r="P27" s="48">
        <f t="shared" ref="P27:P37" si="15">+K27/19</f>
        <v>54.468421052631584</v>
      </c>
      <c r="Q27" s="49">
        <f t="shared" ref="Q27:Q37" si="16">+L27/19</f>
        <v>0</v>
      </c>
      <c r="R27" s="50">
        <f t="shared" ref="R27:R37" si="17">+M27/19</f>
        <v>0</v>
      </c>
      <c r="S27" s="47">
        <f t="shared" ref="S27:S37" si="18">+N27/19</f>
        <v>0</v>
      </c>
      <c r="T27" s="289">
        <f t="shared" ref="T27:T37" si="19">+O27/19</f>
        <v>0</v>
      </c>
      <c r="U27" s="52">
        <f t="shared" ref="U27:U37" si="20">IFERROR(+H27/(P27+Q27+R27+S27+T27),0)</f>
        <v>9.2934583051502546</v>
      </c>
    </row>
    <row r="28" spans="1:21" x14ac:dyDescent="0.25">
      <c r="A28" s="53"/>
      <c r="B28" s="47">
        <f>'DAY18'!H28</f>
        <v>0</v>
      </c>
      <c r="C28" s="48">
        <v>0</v>
      </c>
      <c r="D28" s="49">
        <v>0</v>
      </c>
      <c r="E28" s="50">
        <v>0</v>
      </c>
      <c r="F28" s="47">
        <v>0</v>
      </c>
      <c r="G28" s="289">
        <v>0</v>
      </c>
      <c r="H28" s="49">
        <f>+(Table121[[#This Row],[OPENING ]]+Table121[[#This Row],[RECEIPTS]]+Table121[[#This Row],[RETURNS]])-(Table121[[#This Row],[EXCHANGED]]+Table121[[#This Row],[SALES]]+Table121[[#This Row],[ISSUES]])</f>
        <v>0</v>
      </c>
      <c r="I28" s="48"/>
      <c r="J28" s="76">
        <f t="shared" si="14"/>
        <v>0</v>
      </c>
      <c r="K28" s="48">
        <f>+'DAY18'!K46+'DAY19'!C28</f>
        <v>0</v>
      </c>
      <c r="L28" s="49">
        <f>+'DAY18'!L28+'DAY19'!D28</f>
        <v>0</v>
      </c>
      <c r="M28" s="50">
        <f>+'DAY18'!M28+'DAY19'!E28</f>
        <v>0</v>
      </c>
      <c r="N28" s="47">
        <f>+'DAY18'!N28+'DAY19'!F28</f>
        <v>0</v>
      </c>
      <c r="O28" s="289">
        <f>+'DAY18'!O28+'DAY19'!G28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289">
        <f t="shared" si="19"/>
        <v>0</v>
      </c>
      <c r="U28" s="52">
        <f t="shared" si="20"/>
        <v>0</v>
      </c>
    </row>
    <row r="29" spans="1:21" x14ac:dyDescent="0.25">
      <c r="A29" s="53"/>
      <c r="B29" s="47">
        <f>'DAY18'!H29</f>
        <v>254.5</v>
      </c>
      <c r="C29" s="48">
        <v>0</v>
      </c>
      <c r="D29" s="49">
        <v>0</v>
      </c>
      <c r="E29" s="50">
        <v>0</v>
      </c>
      <c r="F29" s="47">
        <v>0</v>
      </c>
      <c r="G29" s="289">
        <v>0</v>
      </c>
      <c r="H29" s="49">
        <f>+(Table121[[#This Row],[OPENING ]]+Table121[[#This Row],[RECEIPTS]]+Table121[[#This Row],[RETURNS]])-(Table121[[#This Row],[EXCHANGED]]+Table121[[#This Row],[SALES]]+Table121[[#This Row],[ISSUES]])</f>
        <v>254.5</v>
      </c>
      <c r="I29" s="48"/>
      <c r="J29" s="76">
        <f t="shared" si="14"/>
        <v>-254.5</v>
      </c>
      <c r="K29" s="48">
        <f>+'DAY18'!K47+'DAY19'!C29</f>
        <v>0</v>
      </c>
      <c r="L29" s="49">
        <f>+'DAY18'!L29+'DAY19'!D29</f>
        <v>0</v>
      </c>
      <c r="M29" s="50">
        <f>+'DAY18'!M29+'DAY19'!E29</f>
        <v>0</v>
      </c>
      <c r="N29" s="47">
        <f>+'DAY18'!N29+'DAY19'!F29</f>
        <v>0</v>
      </c>
      <c r="O29" s="289">
        <f>+'DAY18'!O29+'DAY19'!G29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289">
        <f t="shared" si="19"/>
        <v>3.357894736842105</v>
      </c>
      <c r="U29" s="52">
        <f t="shared" si="20"/>
        <v>75.791536050156751</v>
      </c>
    </row>
    <row r="30" spans="1:21" x14ac:dyDescent="0.25">
      <c r="A30" s="53"/>
      <c r="B30" s="47">
        <f>'DAY18'!H30</f>
        <v>0</v>
      </c>
      <c r="C30" s="48">
        <v>0</v>
      </c>
      <c r="D30" s="49">
        <v>0</v>
      </c>
      <c r="E30" s="50">
        <v>0</v>
      </c>
      <c r="F30" s="47">
        <v>0</v>
      </c>
      <c r="G30" s="289">
        <v>0</v>
      </c>
      <c r="H30" s="49">
        <f>+(Table121[[#This Row],[OPENING ]]+Table121[[#This Row],[RECEIPTS]]+Table121[[#This Row],[RETURNS]])-(Table121[[#This Row],[EXCHANGED]]+Table121[[#This Row],[SALES]]+Table121[[#This Row],[ISSUES]])</f>
        <v>0</v>
      </c>
      <c r="I30" s="48"/>
      <c r="J30" s="76">
        <f t="shared" si="14"/>
        <v>0</v>
      </c>
      <c r="K30" s="48">
        <f>+'DAY18'!K48+'DAY19'!C30</f>
        <v>0</v>
      </c>
      <c r="L30" s="49">
        <f>+'DAY18'!L30+'DAY19'!D30</f>
        <v>0</v>
      </c>
      <c r="M30" s="50">
        <f>+'DAY18'!M30+'DAY19'!E30</f>
        <v>0</v>
      </c>
      <c r="N30" s="47">
        <f>+'DAY18'!N30+'DAY19'!F30</f>
        <v>0</v>
      </c>
      <c r="O30" s="289">
        <f>+'DAY18'!O30+'DAY19'!G30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289">
        <f t="shared" si="19"/>
        <v>0</v>
      </c>
      <c r="U30" s="52">
        <f t="shared" si="20"/>
        <v>0</v>
      </c>
    </row>
    <row r="31" spans="1:21" x14ac:dyDescent="0.25">
      <c r="A31" s="53"/>
      <c r="B31" s="47">
        <f>'DAY18'!H31</f>
        <v>0</v>
      </c>
      <c r="C31" s="48">
        <v>0</v>
      </c>
      <c r="D31" s="49">
        <v>0</v>
      </c>
      <c r="E31" s="50">
        <v>0</v>
      </c>
      <c r="F31" s="47">
        <v>0</v>
      </c>
      <c r="G31" s="289">
        <v>0</v>
      </c>
      <c r="H31" s="49">
        <f>+(Table121[[#This Row],[OPENING ]]+Table121[[#This Row],[RECEIPTS]]+Table121[[#This Row],[RETURNS]])-(Table121[[#This Row],[EXCHANGED]]+Table121[[#This Row],[SALES]]+Table121[[#This Row],[ISSUES]])</f>
        <v>0</v>
      </c>
      <c r="I31" s="48"/>
      <c r="J31" s="76">
        <f t="shared" si="14"/>
        <v>0</v>
      </c>
      <c r="K31" s="48">
        <f>+'DAY18'!K49+'DAY19'!C31</f>
        <v>0</v>
      </c>
      <c r="L31" s="49">
        <f>+'DAY18'!L31+'DAY19'!D31</f>
        <v>0</v>
      </c>
      <c r="M31" s="50">
        <f>+'DAY18'!M31+'DAY19'!E31</f>
        <v>0</v>
      </c>
      <c r="N31" s="47">
        <f>+'DAY18'!N31+'DAY19'!F31</f>
        <v>0</v>
      </c>
      <c r="O31" s="289">
        <f>+'DAY18'!O31+'DAY19'!G31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289">
        <f t="shared" si="19"/>
        <v>0</v>
      </c>
      <c r="U31" s="52">
        <f t="shared" si="20"/>
        <v>0</v>
      </c>
    </row>
    <row r="32" spans="1:21" x14ac:dyDescent="0.25">
      <c r="A32" s="53"/>
      <c r="B32" s="47">
        <f>'DAY18'!H32</f>
        <v>0</v>
      </c>
      <c r="C32" s="48">
        <v>0</v>
      </c>
      <c r="D32" s="49">
        <v>0</v>
      </c>
      <c r="E32" s="50">
        <v>0</v>
      </c>
      <c r="F32" s="47">
        <v>0</v>
      </c>
      <c r="G32" s="289">
        <v>0</v>
      </c>
      <c r="H32" s="49">
        <f>+(Table121[[#This Row],[OPENING ]]+Table121[[#This Row],[RECEIPTS]]+Table121[[#This Row],[RETURNS]])-(Table121[[#This Row],[EXCHANGED]]+Table121[[#This Row],[SALES]]+Table121[[#This Row],[ISSUES]])</f>
        <v>0</v>
      </c>
      <c r="I32" s="48"/>
      <c r="J32" s="76">
        <f t="shared" si="14"/>
        <v>0</v>
      </c>
      <c r="K32" s="48">
        <f>+'DAY18'!K50+'DAY19'!C32</f>
        <v>0</v>
      </c>
      <c r="L32" s="49">
        <f>+'DAY18'!L32+'DAY19'!D32</f>
        <v>0</v>
      </c>
      <c r="M32" s="50">
        <f>+'DAY18'!M32+'DAY19'!E32</f>
        <v>0</v>
      </c>
      <c r="N32" s="47">
        <f>+'DAY18'!N32+'DAY19'!F32</f>
        <v>0</v>
      </c>
      <c r="O32" s="289">
        <f>+'DAY18'!O32+'DAY19'!G32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289">
        <f t="shared" si="19"/>
        <v>0</v>
      </c>
      <c r="U32" s="52">
        <f t="shared" si="20"/>
        <v>0</v>
      </c>
    </row>
    <row r="33" spans="1:21" x14ac:dyDescent="0.25">
      <c r="A33" s="53"/>
      <c r="B33" s="47">
        <f>'DAY18'!H33</f>
        <v>0</v>
      </c>
      <c r="C33" s="48">
        <v>0</v>
      </c>
      <c r="D33" s="49">
        <v>0</v>
      </c>
      <c r="E33" s="50">
        <v>0</v>
      </c>
      <c r="F33" s="47">
        <v>0</v>
      </c>
      <c r="G33" s="289">
        <v>0</v>
      </c>
      <c r="H33" s="49">
        <f>+(Table121[[#This Row],[OPENING ]]+Table121[[#This Row],[RECEIPTS]]+Table121[[#This Row],[RETURNS]])-(Table121[[#This Row],[EXCHANGED]]+Table121[[#This Row],[SALES]]+Table121[[#This Row],[ISSUES]])</f>
        <v>0</v>
      </c>
      <c r="I33" s="48"/>
      <c r="J33" s="76">
        <f t="shared" si="14"/>
        <v>0</v>
      </c>
      <c r="K33" s="48">
        <f>+'DAY18'!K51+'DAY19'!C33</f>
        <v>0</v>
      </c>
      <c r="L33" s="49">
        <f>+'DAY18'!L33+'DAY19'!D33</f>
        <v>0</v>
      </c>
      <c r="M33" s="50">
        <f>+'DAY18'!M33+'DAY19'!E33</f>
        <v>0</v>
      </c>
      <c r="N33" s="47">
        <f>+'DAY18'!N33+'DAY19'!F33</f>
        <v>0</v>
      </c>
      <c r="O33" s="289">
        <f>+'DAY18'!O33+'DAY19'!G33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289">
        <f t="shared" si="19"/>
        <v>0</v>
      </c>
      <c r="U33" s="52">
        <f t="shared" si="20"/>
        <v>0</v>
      </c>
    </row>
    <row r="34" spans="1:21" x14ac:dyDescent="0.25">
      <c r="A34" s="53"/>
      <c r="B34" s="47">
        <f>'DAY18'!H34</f>
        <v>58.1</v>
      </c>
      <c r="C34" s="48">
        <v>0</v>
      </c>
      <c r="D34" s="49">
        <v>0</v>
      </c>
      <c r="E34" s="50">
        <v>0</v>
      </c>
      <c r="F34" s="47">
        <v>0</v>
      </c>
      <c r="G34" s="289">
        <v>0</v>
      </c>
      <c r="H34" s="49">
        <f>+(Table121[[#This Row],[OPENING ]]+Table121[[#This Row],[RECEIPTS]]+Table121[[#This Row],[RETURNS]])-(Table121[[#This Row],[EXCHANGED]]+Table121[[#This Row],[SALES]]+Table121[[#This Row],[ISSUES]])</f>
        <v>58.1</v>
      </c>
      <c r="I34" s="48"/>
      <c r="J34" s="76">
        <f t="shared" si="14"/>
        <v>-58.1</v>
      </c>
      <c r="K34" s="48">
        <f>+'DAY18'!K52+'DAY19'!C34</f>
        <v>0</v>
      </c>
      <c r="L34" s="49">
        <f>+'DAY18'!L34+'DAY19'!D34</f>
        <v>0</v>
      </c>
      <c r="M34" s="50">
        <f>+'DAY18'!M34+'DAY19'!E34</f>
        <v>0</v>
      </c>
      <c r="N34" s="47">
        <f>+'DAY18'!N34+'DAY19'!F34</f>
        <v>0</v>
      </c>
      <c r="O34" s="289">
        <f>+'DAY18'!O34+'DAY19'!G34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289">
        <f t="shared" si="19"/>
        <v>0</v>
      </c>
      <c r="U34" s="52">
        <f t="shared" si="20"/>
        <v>0</v>
      </c>
    </row>
    <row r="35" spans="1:21" x14ac:dyDescent="0.25">
      <c r="A35" s="53"/>
      <c r="B35" s="47">
        <f>'DAY18'!H35</f>
        <v>0</v>
      </c>
      <c r="C35" s="48">
        <v>0</v>
      </c>
      <c r="D35" s="49">
        <v>0</v>
      </c>
      <c r="E35" s="50">
        <v>0</v>
      </c>
      <c r="F35" s="47">
        <v>0</v>
      </c>
      <c r="G35" s="289">
        <v>0</v>
      </c>
      <c r="H35" s="49">
        <f>+(Table121[[#This Row],[OPENING ]]+Table121[[#This Row],[RECEIPTS]]+Table121[[#This Row],[RETURNS]])-(Table121[[#This Row],[EXCHANGED]]+Table121[[#This Row],[SALES]]+Table121[[#This Row],[ISSUES]])</f>
        <v>0</v>
      </c>
      <c r="I35" s="48"/>
      <c r="J35" s="76">
        <f t="shared" si="14"/>
        <v>0</v>
      </c>
      <c r="K35" s="48">
        <f>+'DAY18'!K53+'DAY19'!C35</f>
        <v>0</v>
      </c>
      <c r="L35" s="49">
        <f>+'DAY18'!L35+'DAY19'!D35</f>
        <v>0</v>
      </c>
      <c r="M35" s="50">
        <f>+'DAY18'!M35+'DAY19'!E35</f>
        <v>0</v>
      </c>
      <c r="N35" s="47">
        <f>+'DAY18'!N35+'DAY19'!F35</f>
        <v>0</v>
      </c>
      <c r="O35" s="289">
        <f>+'DAY18'!O35+'DAY19'!G35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289">
        <f t="shared" si="19"/>
        <v>0</v>
      </c>
      <c r="U35" s="52">
        <f t="shared" si="20"/>
        <v>0</v>
      </c>
    </row>
    <row r="36" spans="1:21" x14ac:dyDescent="0.25">
      <c r="A36" s="53"/>
      <c r="B36" s="47">
        <f>'DAY18'!H36</f>
        <v>31.35</v>
      </c>
      <c r="C36" s="48">
        <v>0</v>
      </c>
      <c r="D36" s="49">
        <v>0</v>
      </c>
      <c r="E36" s="50">
        <v>0</v>
      </c>
      <c r="F36" s="47">
        <v>0</v>
      </c>
      <c r="G36" s="289">
        <v>0</v>
      </c>
      <c r="H36" s="49">
        <f>+(Table121[[#This Row],[OPENING ]]+Table121[[#This Row],[RECEIPTS]]+Table121[[#This Row],[RETURNS]])-(Table121[[#This Row],[EXCHANGED]]+Table121[[#This Row],[SALES]]+Table121[[#This Row],[ISSUES]])</f>
        <v>31.35</v>
      </c>
      <c r="I36" s="48"/>
      <c r="J36" s="76">
        <f t="shared" si="14"/>
        <v>-31.35</v>
      </c>
      <c r="K36" s="48">
        <f>+'DAY18'!K54+'DAY19'!C36</f>
        <v>0</v>
      </c>
      <c r="L36" s="49">
        <f>+'DAY18'!L36+'DAY19'!D36</f>
        <v>0</v>
      </c>
      <c r="M36" s="50">
        <f>+'DAY18'!M36+'DAY19'!E36</f>
        <v>0</v>
      </c>
      <c r="N36" s="47">
        <f>+'DAY18'!N36+'DAY19'!F36</f>
        <v>0</v>
      </c>
      <c r="O36" s="289">
        <f>+'DAY18'!O36+'DAY19'!G36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289">
        <f t="shared" si="19"/>
        <v>0</v>
      </c>
      <c r="U36" s="52">
        <f t="shared" si="20"/>
        <v>0</v>
      </c>
    </row>
    <row r="37" spans="1:21" ht="15.75" thickBot="1" x14ac:dyDescent="0.3">
      <c r="A37" s="53"/>
      <c r="B37" s="47">
        <f>'DAY18'!H37</f>
        <v>0</v>
      </c>
      <c r="C37" s="48">
        <v>0</v>
      </c>
      <c r="D37" s="49">
        <v>0</v>
      </c>
      <c r="E37" s="50">
        <v>0</v>
      </c>
      <c r="F37" s="47">
        <v>0</v>
      </c>
      <c r="G37" s="289">
        <v>0</v>
      </c>
      <c r="H37" s="49">
        <f>+(Table121[[#This Row],[OPENING ]]+Table121[[#This Row],[RECEIPTS]]+Table121[[#This Row],[RETURNS]])-(Table121[[#This Row],[EXCHANGED]]+Table121[[#This Row],[SALES]]+Table121[[#This Row],[ISSUES]])</f>
        <v>0</v>
      </c>
      <c r="I37" s="48"/>
      <c r="J37" s="76">
        <f t="shared" si="14"/>
        <v>0</v>
      </c>
      <c r="K37" s="48">
        <f>+'DAY18'!K55+'DAY19'!C37</f>
        <v>0</v>
      </c>
      <c r="L37" s="49">
        <f>+'DAY18'!L37+'DAY19'!D37</f>
        <v>0</v>
      </c>
      <c r="M37" s="50">
        <f>+'DAY18'!M37+'DAY19'!E37</f>
        <v>0</v>
      </c>
      <c r="N37" s="47">
        <f>+'DAY18'!N37+'DAY19'!F37</f>
        <v>0</v>
      </c>
      <c r="O37" s="289">
        <f>+'DAY18'!O37+'DAY19'!G37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289">
        <f t="shared" si="19"/>
        <v>0</v>
      </c>
      <c r="U37" s="52">
        <f t="shared" si="20"/>
        <v>0</v>
      </c>
    </row>
    <row r="38" spans="1:21" ht="17.25" thickBot="1" x14ac:dyDescent="0.35">
      <c r="A38" s="85" t="s">
        <v>29</v>
      </c>
      <c r="B38" s="86">
        <f>SUM(B5:B37)</f>
        <v>1512.2499999999998</v>
      </c>
      <c r="C38" s="86">
        <f t="shared" ref="C38:T38" si="21">SUM(C5:C37)</f>
        <v>0</v>
      </c>
      <c r="D38" s="86">
        <f t="shared" si="21"/>
        <v>0</v>
      </c>
      <c r="E38" s="86">
        <f t="shared" si="21"/>
        <v>0</v>
      </c>
      <c r="F38" s="86">
        <f t="shared" si="21"/>
        <v>0</v>
      </c>
      <c r="G38" s="86">
        <f t="shared" si="21"/>
        <v>0</v>
      </c>
      <c r="H38" s="86">
        <f t="shared" si="21"/>
        <v>1512.2499999999998</v>
      </c>
      <c r="I38" s="86">
        <f t="shared" si="21"/>
        <v>0</v>
      </c>
      <c r="J38" s="86">
        <f t="shared" si="21"/>
        <v>-1512.2499999999998</v>
      </c>
      <c r="K38" s="86">
        <f t="shared" si="21"/>
        <v>9314.0999999999985</v>
      </c>
      <c r="L38" s="86">
        <f t="shared" si="21"/>
        <v>0</v>
      </c>
      <c r="M38" s="86">
        <f t="shared" si="21"/>
        <v>0</v>
      </c>
      <c r="N38" s="86">
        <f t="shared" si="21"/>
        <v>0</v>
      </c>
      <c r="O38" s="86">
        <f t="shared" si="21"/>
        <v>63.8</v>
      </c>
      <c r="P38" s="86">
        <f t="shared" si="21"/>
        <v>490.21578947368414</v>
      </c>
      <c r="Q38" s="86">
        <f t="shared" si="21"/>
        <v>0</v>
      </c>
      <c r="R38" s="86">
        <f t="shared" si="21"/>
        <v>0</v>
      </c>
      <c r="S38" s="86">
        <f t="shared" si="21"/>
        <v>0</v>
      </c>
      <c r="T38" s="86">
        <f t="shared" si="21"/>
        <v>3.357894736842105</v>
      </c>
      <c r="U38" s="91">
        <f t="shared" si="1"/>
        <v>3.0638789067914991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291"/>
      <c r="H39" s="81"/>
      <c r="I39" s="80"/>
      <c r="J39" s="83"/>
      <c r="K39" s="80"/>
      <c r="L39" s="81"/>
      <c r="M39" s="82"/>
      <c r="N39" s="79"/>
      <c r="O39" s="291"/>
      <c r="P39" s="80"/>
      <c r="Q39" s="81"/>
      <c r="R39" s="82"/>
      <c r="S39" s="79"/>
      <c r="T39" s="291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289"/>
      <c r="H40" s="49"/>
      <c r="I40" s="48"/>
      <c r="J40" s="51"/>
      <c r="K40" s="48"/>
      <c r="L40" s="49"/>
      <c r="M40" s="50"/>
      <c r="N40" s="47"/>
      <c r="O40" s="289"/>
      <c r="P40" s="48"/>
      <c r="Q40" s="49"/>
      <c r="R40" s="50"/>
      <c r="S40" s="47"/>
      <c r="T40" s="289"/>
      <c r="U40" s="54"/>
    </row>
    <row r="41" spans="1:21" x14ac:dyDescent="0.25">
      <c r="A41" s="154" t="s">
        <v>46</v>
      </c>
      <c r="B41" s="47">
        <f>'DAY18'!H41</f>
        <v>452.6</v>
      </c>
      <c r="C41" s="48">
        <v>0</v>
      </c>
      <c r="D41" s="49">
        <v>0</v>
      </c>
      <c r="E41" s="50">
        <v>0</v>
      </c>
      <c r="F41" s="47">
        <v>0</v>
      </c>
      <c r="G41" s="289">
        <v>0</v>
      </c>
      <c r="H41" s="49">
        <f>+(Table121[[#This Row],[OPENING ]]+Table121[[#This Row],[RECEIPTS]]+Table121[[#This Row],[RETURNS]])-(Table121[[#This Row],[EXCHANGED]]+Table121[[#This Row],[SALES]]+Table121[[#This Row],[ISSUES]])</f>
        <v>452.6</v>
      </c>
      <c r="I41" s="48">
        <v>0</v>
      </c>
      <c r="J41" s="51">
        <f t="shared" si="0"/>
        <v>-452.6</v>
      </c>
      <c r="K41" s="48">
        <f>+'DAY18'!K41+'DAY19'!C41</f>
        <v>0</v>
      </c>
      <c r="L41" s="49">
        <f>+'DAY18'!L41+'DAY19'!D41</f>
        <v>0</v>
      </c>
      <c r="M41" s="50">
        <f>+'DAY18'!M41+'DAY19'!E41</f>
        <v>0</v>
      </c>
      <c r="N41" s="47">
        <f>+'DAY18'!N41+'DAY19'!F41</f>
        <v>0</v>
      </c>
      <c r="O41" s="289">
        <f>+'DAY18'!O41+'DAY19'!G41</f>
        <v>0</v>
      </c>
      <c r="P41" s="48">
        <f>+K41/19</f>
        <v>0</v>
      </c>
      <c r="Q41" s="49">
        <f>+L41/19</f>
        <v>0</v>
      </c>
      <c r="R41" s="50">
        <f>+M41/19</f>
        <v>0</v>
      </c>
      <c r="S41" s="47">
        <f>+N41/19</f>
        <v>0</v>
      </c>
      <c r="T41" s="289">
        <f>+O41/19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'DAY18'!H42</f>
        <v>555.6</v>
      </c>
      <c r="C42" s="48">
        <v>0</v>
      </c>
      <c r="D42" s="49">
        <v>0</v>
      </c>
      <c r="E42" s="50">
        <v>0</v>
      </c>
      <c r="F42" s="47">
        <v>0</v>
      </c>
      <c r="G42" s="289">
        <v>0</v>
      </c>
      <c r="H42" s="49">
        <f>+(Table121[[#This Row],[OPENING ]]+Table121[[#This Row],[RECEIPTS]]+Table121[[#This Row],[RETURNS]])-(Table121[[#This Row],[EXCHANGED]]+Table121[[#This Row],[SALES]]+Table121[[#This Row],[ISSUES]])</f>
        <v>555.6</v>
      </c>
      <c r="I42" s="48">
        <v>0</v>
      </c>
      <c r="J42" s="51">
        <f t="shared" si="0"/>
        <v>-555.6</v>
      </c>
      <c r="K42" s="48">
        <f>+'DAY18'!K42+'DAY19'!C42</f>
        <v>0</v>
      </c>
      <c r="L42" s="49">
        <f>+'DAY18'!L42+'DAY19'!D42</f>
        <v>0</v>
      </c>
      <c r="M42" s="50">
        <f>+'DAY18'!M42+'DAY19'!E42</f>
        <v>0</v>
      </c>
      <c r="N42" s="47">
        <f>+'DAY18'!N42+'DAY19'!F42</f>
        <v>0</v>
      </c>
      <c r="O42" s="289">
        <f>+'DAY18'!O42+'DAY19'!G42</f>
        <v>0</v>
      </c>
      <c r="P42" s="48">
        <f t="shared" ref="P42:P57" si="22">+K42/19</f>
        <v>0</v>
      </c>
      <c r="Q42" s="49">
        <f t="shared" ref="Q42:Q57" si="23">+L42/19</f>
        <v>0</v>
      </c>
      <c r="R42" s="50">
        <f t="shared" ref="R42:R57" si="24">+M42/19</f>
        <v>0</v>
      </c>
      <c r="S42" s="47">
        <f t="shared" ref="S42:S57" si="25">+N42/19</f>
        <v>0</v>
      </c>
      <c r="T42" s="289">
        <f t="shared" ref="T42:T57" si="26">+O42/19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'DAY18'!H43</f>
        <v>0</v>
      </c>
      <c r="C43" s="48">
        <v>0</v>
      </c>
      <c r="D43" s="49">
        <v>0</v>
      </c>
      <c r="E43" s="50">
        <v>0</v>
      </c>
      <c r="F43" s="47">
        <v>0</v>
      </c>
      <c r="G43" s="289">
        <v>0</v>
      </c>
      <c r="H43" s="49">
        <f>+(Table121[[#This Row],[OPENING ]]+Table121[[#This Row],[RECEIPTS]]+Table121[[#This Row],[RETURNS]])-(Table121[[#This Row],[EXCHANGED]]+Table121[[#This Row],[SALES]]+Table121[[#This Row],[ISSUES]])</f>
        <v>0</v>
      </c>
      <c r="I43" s="48">
        <v>0</v>
      </c>
      <c r="J43" s="51">
        <f t="shared" si="0"/>
        <v>0</v>
      </c>
      <c r="K43" s="48">
        <f>+'DAY18'!K43+'DAY19'!C43</f>
        <v>0</v>
      </c>
      <c r="L43" s="49">
        <f>+'DAY18'!L43+'DAY19'!D43</f>
        <v>0</v>
      </c>
      <c r="M43" s="50">
        <f>+'DAY18'!M43+'DAY19'!E43</f>
        <v>0</v>
      </c>
      <c r="N43" s="47">
        <f>+'DAY18'!N43+'DAY19'!F43</f>
        <v>0</v>
      </c>
      <c r="O43" s="289">
        <f>+'DAY18'!O43+'DAY19'!G43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289">
        <f t="shared" si="26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'DAY18'!H44</f>
        <v>0</v>
      </c>
      <c r="C44" s="48">
        <v>0</v>
      </c>
      <c r="D44" s="49">
        <v>0</v>
      </c>
      <c r="E44" s="50">
        <v>0</v>
      </c>
      <c r="F44" s="47">
        <v>0</v>
      </c>
      <c r="G44" s="289">
        <v>0</v>
      </c>
      <c r="H44" s="49">
        <f>+(Table121[[#This Row],[OPENING ]]+Table121[[#This Row],[RECEIPTS]]+Table121[[#This Row],[RETURNS]])-(Table121[[#This Row],[EXCHANGED]]+Table121[[#This Row],[SALES]]+Table121[[#This Row],[ISSUES]])</f>
        <v>0</v>
      </c>
      <c r="I44" s="48">
        <v>0</v>
      </c>
      <c r="J44" s="51">
        <f t="shared" si="0"/>
        <v>0</v>
      </c>
      <c r="K44" s="48">
        <f>+'DAY18'!K44+'DAY19'!C44</f>
        <v>0</v>
      </c>
      <c r="L44" s="49">
        <f>+'DAY18'!L44+'DAY19'!D44</f>
        <v>0</v>
      </c>
      <c r="M44" s="50">
        <f>+'DAY18'!M44+'DAY19'!E44</f>
        <v>0</v>
      </c>
      <c r="N44" s="47">
        <f>+'DAY18'!N44+'DAY19'!F44</f>
        <v>0</v>
      </c>
      <c r="O44" s="289">
        <f>+'DAY18'!O44+'DAY19'!G44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289">
        <f t="shared" si="26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'DAY18'!H45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289">
        <v>0</v>
      </c>
      <c r="H45" s="49">
        <f>+(Table121[[#This Row],[OPENING ]]+Table121[[#This Row],[RECEIPTS]]+Table121[[#This Row],[RETURNS]])-(Table121[[#This Row],[EXCHANGED]]+Table121[[#This Row],[SALES]]+Table121[[#This Row],[ISSUES]])</f>
        <v>320.29999999999995</v>
      </c>
      <c r="I45" s="48">
        <v>0</v>
      </c>
      <c r="J45" s="51">
        <f t="shared" si="0"/>
        <v>-320.29999999999995</v>
      </c>
      <c r="K45" s="48">
        <f>+'DAY18'!K45+'DAY19'!C45</f>
        <v>1034.9000000000001</v>
      </c>
      <c r="L45" s="49">
        <f>+'DAY18'!L45+'DAY19'!D45</f>
        <v>0</v>
      </c>
      <c r="M45" s="50">
        <f>+'DAY18'!M45+'DAY19'!E45</f>
        <v>0</v>
      </c>
      <c r="N45" s="47">
        <f>+'DAY18'!N45+'DAY19'!F45</f>
        <v>0</v>
      </c>
      <c r="O45" s="289">
        <f>+'DAY18'!O45+'DAY19'!G45</f>
        <v>795.90000000000009</v>
      </c>
      <c r="P45" s="48">
        <f t="shared" si="22"/>
        <v>54.468421052631584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289">
        <f t="shared" si="26"/>
        <v>41.889473684210529</v>
      </c>
      <c r="U45" s="54">
        <f t="shared" si="1"/>
        <v>3.3240659820843339</v>
      </c>
    </row>
    <row r="46" spans="1:21" x14ac:dyDescent="0.25">
      <c r="A46" s="154" t="s">
        <v>111</v>
      </c>
      <c r="B46" s="47">
        <f>'DAY18'!H46</f>
        <v>122.2</v>
      </c>
      <c r="C46" s="48">
        <v>0</v>
      </c>
      <c r="D46" s="49">
        <v>0</v>
      </c>
      <c r="E46" s="50">
        <v>0</v>
      </c>
      <c r="F46" s="47">
        <v>0</v>
      </c>
      <c r="G46" s="289">
        <v>0</v>
      </c>
      <c r="H46" s="49">
        <f>+(Table121[[#This Row],[OPENING ]]+Table121[[#This Row],[RECEIPTS]]+Table121[[#This Row],[RETURNS]])-(Table121[[#This Row],[EXCHANGED]]+Table121[[#This Row],[SALES]]+Table121[[#This Row],[ISSUES]])</f>
        <v>122.2</v>
      </c>
      <c r="I46" s="48">
        <v>0</v>
      </c>
      <c r="J46" s="51">
        <f t="shared" si="0"/>
        <v>-122.2</v>
      </c>
      <c r="K46" s="48">
        <f>+'DAY18'!K46+'DAY19'!C46</f>
        <v>0</v>
      </c>
      <c r="L46" s="49">
        <f>+'DAY18'!L46+'DAY19'!D46</f>
        <v>0</v>
      </c>
      <c r="M46" s="50">
        <f>+'DAY18'!M46+'DAY19'!E46</f>
        <v>0</v>
      </c>
      <c r="N46" s="47">
        <f>+'DAY18'!N46+'DAY19'!F46</f>
        <v>0</v>
      </c>
      <c r="O46" s="289">
        <f>+'DAY18'!O46+'DAY19'!G46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289">
        <f t="shared" si="26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'DAY18'!H47</f>
        <v>0</v>
      </c>
      <c r="C47" s="48">
        <v>0</v>
      </c>
      <c r="D47" s="49">
        <v>0</v>
      </c>
      <c r="E47" s="50">
        <v>0</v>
      </c>
      <c r="F47" s="47">
        <v>0</v>
      </c>
      <c r="G47" s="289">
        <v>0</v>
      </c>
      <c r="H47" s="49">
        <f>+(Table121[[#This Row],[OPENING ]]+Table121[[#This Row],[RECEIPTS]]+Table121[[#This Row],[RETURNS]])-(Table121[[#This Row],[EXCHANGED]]+Table121[[#This Row],[SALES]]+Table121[[#This Row],[ISSUES]])</f>
        <v>0</v>
      </c>
      <c r="I47" s="48">
        <v>0</v>
      </c>
      <c r="J47" s="51">
        <f t="shared" si="0"/>
        <v>0</v>
      </c>
      <c r="K47" s="48">
        <f>+'DAY18'!K47+'DAY19'!C47</f>
        <v>0</v>
      </c>
      <c r="L47" s="49">
        <f>+'DAY18'!L47+'DAY19'!D47</f>
        <v>0</v>
      </c>
      <c r="M47" s="50">
        <f>+'DAY18'!M47+'DAY19'!E47</f>
        <v>0</v>
      </c>
      <c r="N47" s="47">
        <f>+'DAY18'!N47+'DAY19'!F47</f>
        <v>0</v>
      </c>
      <c r="O47" s="289">
        <f>+'DAY18'!O47+'DAY19'!G47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289">
        <f t="shared" si="26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'DAY18'!H48</f>
        <v>7</v>
      </c>
      <c r="C48" s="48">
        <v>0</v>
      </c>
      <c r="D48" s="49">
        <v>0</v>
      </c>
      <c r="E48" s="50">
        <v>0</v>
      </c>
      <c r="F48" s="47">
        <v>0</v>
      </c>
      <c r="G48" s="289">
        <v>0</v>
      </c>
      <c r="H48" s="49">
        <f>+(Table121[[#This Row],[OPENING ]]+Table121[[#This Row],[RECEIPTS]]+Table121[[#This Row],[RETURNS]])-(Table121[[#This Row],[EXCHANGED]]+Table121[[#This Row],[SALES]]+Table121[[#This Row],[ISSUES]])</f>
        <v>7</v>
      </c>
      <c r="I48" s="48">
        <v>0</v>
      </c>
      <c r="J48" s="51">
        <f t="shared" si="0"/>
        <v>-7</v>
      </c>
      <c r="K48" s="48">
        <f>+'DAY18'!K48+'DAY19'!C48</f>
        <v>0</v>
      </c>
      <c r="L48" s="49">
        <f>+'DAY18'!L48+'DAY19'!D48</f>
        <v>0</v>
      </c>
      <c r="M48" s="50">
        <f>+'DAY18'!M48+'DAY19'!E48</f>
        <v>0</v>
      </c>
      <c r="N48" s="47">
        <f>+'DAY18'!N48+'DAY19'!F48</f>
        <v>0</v>
      </c>
      <c r="O48" s="289">
        <f>+'DAY18'!O48+'DAY19'!G48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289">
        <f t="shared" si="26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'DAY18'!H49</f>
        <v>17.3</v>
      </c>
      <c r="C49" s="48">
        <v>0</v>
      </c>
      <c r="D49" s="49">
        <v>0</v>
      </c>
      <c r="E49" s="50">
        <v>0</v>
      </c>
      <c r="F49" s="47">
        <v>0</v>
      </c>
      <c r="G49" s="289">
        <v>0</v>
      </c>
      <c r="H49" s="49">
        <f>+(Table121[[#This Row],[OPENING ]]+Table121[[#This Row],[RECEIPTS]]+Table121[[#This Row],[RETURNS]])-(Table121[[#This Row],[EXCHANGED]]+Table121[[#This Row],[SALES]]+Table121[[#This Row],[ISSUES]])</f>
        <v>17.3</v>
      </c>
      <c r="I49" s="48">
        <v>0</v>
      </c>
      <c r="J49" s="51">
        <f t="shared" si="0"/>
        <v>-17.3</v>
      </c>
      <c r="K49" s="48">
        <f>+'DAY18'!K49+'DAY19'!C49</f>
        <v>0</v>
      </c>
      <c r="L49" s="49">
        <f>+'DAY18'!L49+'DAY19'!D49</f>
        <v>0</v>
      </c>
      <c r="M49" s="50">
        <f>+'DAY18'!M49+'DAY19'!E49</f>
        <v>0</v>
      </c>
      <c r="N49" s="47">
        <f>+'DAY18'!N49+'DAY19'!F49</f>
        <v>0</v>
      </c>
      <c r="O49" s="289">
        <f>+'DAY18'!O49+'DAY19'!G49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289">
        <f t="shared" si="26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'DAY18'!H50</f>
        <v>400.5</v>
      </c>
      <c r="C50" s="48">
        <v>0</v>
      </c>
      <c r="D50" s="49">
        <v>0</v>
      </c>
      <c r="E50" s="50">
        <v>0</v>
      </c>
      <c r="F50" s="47">
        <v>0</v>
      </c>
      <c r="G50" s="289">
        <v>0</v>
      </c>
      <c r="H50" s="49">
        <f>+(Table121[[#This Row],[OPENING ]]+Table121[[#This Row],[RECEIPTS]]+Table121[[#This Row],[RETURNS]])-(Table121[[#This Row],[EXCHANGED]]+Table121[[#This Row],[SALES]]+Table121[[#This Row],[ISSUES]])</f>
        <v>400.5</v>
      </c>
      <c r="I50" s="48">
        <v>0</v>
      </c>
      <c r="J50" s="51">
        <f t="shared" si="0"/>
        <v>-400.5</v>
      </c>
      <c r="K50" s="48">
        <f>+'DAY18'!K50+'DAY19'!C50</f>
        <v>0</v>
      </c>
      <c r="L50" s="49">
        <f>+'DAY18'!L50+'DAY19'!D50</f>
        <v>0</v>
      </c>
      <c r="M50" s="50">
        <f>+'DAY18'!M50+'DAY19'!E50</f>
        <v>0</v>
      </c>
      <c r="N50" s="47">
        <f>+'DAY18'!N50+'DAY19'!F50</f>
        <v>0</v>
      </c>
      <c r="O50" s="289">
        <f>+'DAY18'!O50+'DAY19'!G50</f>
        <v>140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289">
        <f t="shared" si="26"/>
        <v>7.3684210526315788</v>
      </c>
      <c r="U50" s="54">
        <f t="shared" si="1"/>
        <v>54.353571428571428</v>
      </c>
    </row>
    <row r="51" spans="1:21" x14ac:dyDescent="0.25">
      <c r="A51" s="154" t="s">
        <v>79</v>
      </c>
      <c r="B51" s="47">
        <f>'DAY18'!H51</f>
        <v>0</v>
      </c>
      <c r="C51" s="48">
        <v>0</v>
      </c>
      <c r="D51" s="49">
        <v>0</v>
      </c>
      <c r="E51" s="50">
        <v>0</v>
      </c>
      <c r="F51" s="47">
        <v>0</v>
      </c>
      <c r="G51" s="289">
        <v>0</v>
      </c>
      <c r="H51" s="49">
        <f>+(Table121[[#This Row],[OPENING ]]+Table121[[#This Row],[RECEIPTS]]+Table121[[#This Row],[RETURNS]])-(Table121[[#This Row],[EXCHANGED]]+Table121[[#This Row],[SALES]]+Table121[[#This Row],[ISSUES]])</f>
        <v>0</v>
      </c>
      <c r="I51" s="48">
        <v>0</v>
      </c>
      <c r="J51" s="51">
        <f t="shared" si="0"/>
        <v>0</v>
      </c>
      <c r="K51" s="48">
        <f>+'DAY18'!K51+'DAY19'!C51</f>
        <v>0</v>
      </c>
      <c r="L51" s="49">
        <f>+'DAY18'!L51+'DAY19'!D51</f>
        <v>0</v>
      </c>
      <c r="M51" s="50">
        <f>+'DAY18'!M51+'DAY19'!E51</f>
        <v>0</v>
      </c>
      <c r="N51" s="47">
        <f>+'DAY18'!N51+'DAY19'!F51</f>
        <v>0</v>
      </c>
      <c r="O51" s="289">
        <f>+'DAY18'!O51+'DAY19'!G51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289">
        <f t="shared" si="26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'DAY18'!H52</f>
        <v>0</v>
      </c>
      <c r="C52" s="48">
        <v>0</v>
      </c>
      <c r="D52" s="49">
        <v>0</v>
      </c>
      <c r="E52" s="50">
        <v>0</v>
      </c>
      <c r="F52" s="47">
        <v>0</v>
      </c>
      <c r="G52" s="289">
        <v>0</v>
      </c>
      <c r="H52" s="49">
        <f>+(Table121[[#This Row],[OPENING ]]+Table121[[#This Row],[RECEIPTS]]+Table121[[#This Row],[RETURNS]])-(Table121[[#This Row],[EXCHANGED]]+Table121[[#This Row],[SALES]]+Table121[[#This Row],[ISSUES]])</f>
        <v>0</v>
      </c>
      <c r="I52" s="48">
        <v>0</v>
      </c>
      <c r="J52" s="51">
        <f t="shared" si="0"/>
        <v>0</v>
      </c>
      <c r="K52" s="48">
        <f>+'DAY18'!K52+'DAY19'!C52</f>
        <v>0</v>
      </c>
      <c r="L52" s="49">
        <f>+'DAY18'!L52+'DAY19'!D52</f>
        <v>0</v>
      </c>
      <c r="M52" s="50">
        <f>+'DAY18'!M52+'DAY19'!E52</f>
        <v>0</v>
      </c>
      <c r="N52" s="47">
        <f>+'DAY18'!N52+'DAY19'!F52</f>
        <v>0</v>
      </c>
      <c r="O52" s="289">
        <f>+'DAY18'!O52+'DAY19'!G52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289">
        <f t="shared" si="26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'DAY18'!H53</f>
        <v>0</v>
      </c>
      <c r="C53" s="48">
        <v>0</v>
      </c>
      <c r="D53" s="49">
        <v>0</v>
      </c>
      <c r="E53" s="50">
        <v>0</v>
      </c>
      <c r="F53" s="47">
        <v>0</v>
      </c>
      <c r="G53" s="289">
        <v>0</v>
      </c>
      <c r="H53" s="49">
        <f>+(Table121[[#This Row],[OPENING ]]+Table121[[#This Row],[RECEIPTS]]+Table121[[#This Row],[RETURNS]])-(Table121[[#This Row],[EXCHANGED]]+Table121[[#This Row],[SALES]]+Table121[[#This Row],[ISSUES]])</f>
        <v>0</v>
      </c>
      <c r="I53" s="48">
        <v>0</v>
      </c>
      <c r="J53" s="51">
        <f>+I53-H53</f>
        <v>0</v>
      </c>
      <c r="K53" s="48">
        <f>+'DAY18'!K53+'DAY19'!C53</f>
        <v>0</v>
      </c>
      <c r="L53" s="49">
        <f>+'DAY18'!L53+'DAY19'!D53</f>
        <v>0</v>
      </c>
      <c r="M53" s="50">
        <f>+'DAY18'!M53+'DAY19'!E53</f>
        <v>0</v>
      </c>
      <c r="N53" s="47">
        <f>+'DAY18'!N53+'DAY19'!F53</f>
        <v>0</v>
      </c>
      <c r="O53" s="289">
        <f>+'DAY18'!O53+'DAY19'!G53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289">
        <f t="shared" si="26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'DAY18'!H54</f>
        <v>0</v>
      </c>
      <c r="C54" s="48">
        <v>0</v>
      </c>
      <c r="D54" s="49">
        <v>0</v>
      </c>
      <c r="E54" s="50">
        <v>0</v>
      </c>
      <c r="F54" s="47">
        <v>0</v>
      </c>
      <c r="G54" s="289">
        <v>0</v>
      </c>
      <c r="H54" s="49">
        <f>+(Table121[[#This Row],[OPENING ]]+Table121[[#This Row],[RECEIPTS]]+Table121[[#This Row],[RETURNS]])-(Table121[[#This Row],[EXCHANGED]]+Table121[[#This Row],[SALES]]+Table121[[#This Row],[ISSUES]])</f>
        <v>0</v>
      </c>
      <c r="I54" s="48">
        <v>0</v>
      </c>
      <c r="J54" s="51">
        <f>+I54-H54</f>
        <v>0</v>
      </c>
      <c r="K54" s="48">
        <f>+'DAY18'!K54+'DAY19'!C54</f>
        <v>0</v>
      </c>
      <c r="L54" s="49">
        <f>+'DAY18'!L54+'DAY19'!D54</f>
        <v>0</v>
      </c>
      <c r="M54" s="50">
        <f>+'DAY18'!M54+'DAY19'!E54</f>
        <v>0</v>
      </c>
      <c r="N54" s="47">
        <f>+'DAY18'!N54+'DAY19'!F54</f>
        <v>0</v>
      </c>
      <c r="O54" s="289">
        <f>+'DAY18'!O54+'DAY19'!G54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289">
        <f t="shared" si="26"/>
        <v>0</v>
      </c>
      <c r="U54" s="54">
        <f t="shared" si="1"/>
        <v>0</v>
      </c>
    </row>
    <row r="55" spans="1:21" x14ac:dyDescent="0.25">
      <c r="A55" s="154" t="s">
        <v>81</v>
      </c>
      <c r="B55" s="47">
        <f>'DAY18'!H55</f>
        <v>676.3</v>
      </c>
      <c r="C55" s="48">
        <v>0</v>
      </c>
      <c r="D55" s="49">
        <v>0</v>
      </c>
      <c r="E55" s="50">
        <v>0</v>
      </c>
      <c r="F55" s="47">
        <v>0</v>
      </c>
      <c r="G55" s="289">
        <v>0</v>
      </c>
      <c r="H55" s="49">
        <f>+(Table121[[#This Row],[OPENING ]]+Table121[[#This Row],[RECEIPTS]]+Table121[[#This Row],[RETURNS]])-(Table121[[#This Row],[EXCHANGED]]+Table121[[#This Row],[SALES]]+Table121[[#This Row],[ISSUES]])</f>
        <v>676.3</v>
      </c>
      <c r="I55" s="48">
        <v>0</v>
      </c>
      <c r="J55" s="51">
        <f>+I55-H55</f>
        <v>-676.3</v>
      </c>
      <c r="K55" s="48">
        <f>+'DAY18'!K55+'DAY19'!C55</f>
        <v>0</v>
      </c>
      <c r="L55" s="49">
        <f>+'DAY18'!L55+'DAY19'!D55</f>
        <v>0</v>
      </c>
      <c r="M55" s="50">
        <f>+'DAY18'!M55+'DAY19'!E55</f>
        <v>0</v>
      </c>
      <c r="N55" s="47">
        <f>+'DAY18'!N55+'DAY19'!F55</f>
        <v>0</v>
      </c>
      <c r="O55" s="289">
        <f>+'DAY18'!O55+'DAY19'!G55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289">
        <f t="shared" si="26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'DAY18'!H56</f>
        <v>0</v>
      </c>
      <c r="C56" s="48">
        <v>0</v>
      </c>
      <c r="D56" s="49">
        <v>0</v>
      </c>
      <c r="E56" s="50">
        <v>0</v>
      </c>
      <c r="F56" s="47">
        <v>0</v>
      </c>
      <c r="G56" s="289">
        <v>0</v>
      </c>
      <c r="H56" s="49">
        <f>+(Table121[[#This Row],[OPENING ]]+Table121[[#This Row],[RECEIPTS]]+Table121[[#This Row],[RETURNS]])-(Table121[[#This Row],[EXCHANGED]]+Table121[[#This Row],[SALES]]+Table121[[#This Row],[ISSUES]])</f>
        <v>0</v>
      </c>
      <c r="I56" s="48">
        <v>0</v>
      </c>
      <c r="J56" s="51">
        <f>+I56-H56</f>
        <v>0</v>
      </c>
      <c r="K56" s="48">
        <f>+'DAY18'!K56+'DAY19'!C56</f>
        <v>0</v>
      </c>
      <c r="L56" s="49">
        <f>+'DAY18'!L56+'DAY19'!D56</f>
        <v>0</v>
      </c>
      <c r="M56" s="50">
        <f>+'DAY18'!M56+'DAY19'!E56</f>
        <v>0</v>
      </c>
      <c r="N56" s="47">
        <f>+'DAY18'!N56+'DAY19'!F56</f>
        <v>0</v>
      </c>
      <c r="O56" s="289">
        <f>+'DAY18'!O56+'DAY19'!G56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289">
        <f t="shared" si="26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'DAY18'!H57</f>
        <v>0</v>
      </c>
      <c r="C57" s="48">
        <v>0</v>
      </c>
      <c r="D57" s="49">
        <v>0</v>
      </c>
      <c r="E57" s="50">
        <v>0</v>
      </c>
      <c r="F57" s="47">
        <v>0</v>
      </c>
      <c r="G57" s="289">
        <v>0</v>
      </c>
      <c r="H57" s="49">
        <f>+(Table121[[#This Row],[OPENING ]]+Table121[[#This Row],[RECEIPTS]]+Table121[[#This Row],[RETURNS]])-(Table121[[#This Row],[EXCHANGED]]+Table121[[#This Row],[SALES]]+Table121[[#This Row],[ISSUES]])</f>
        <v>0</v>
      </c>
      <c r="I57" s="73">
        <v>0</v>
      </c>
      <c r="J57" s="76">
        <f t="shared" si="0"/>
        <v>0</v>
      </c>
      <c r="K57" s="48">
        <f>+'DAY18'!K57+'DAY19'!C57</f>
        <v>0</v>
      </c>
      <c r="L57" s="49">
        <f>+'DAY18'!L57+'DAY19'!D57</f>
        <v>0</v>
      </c>
      <c r="M57" s="50">
        <f>+'DAY18'!M57+'DAY19'!E57</f>
        <v>0</v>
      </c>
      <c r="N57" s="47">
        <f>+'DAY18'!N57+'DAY19'!F57</f>
        <v>0</v>
      </c>
      <c r="O57" s="289">
        <f>+'DAY18'!O57+'DAY19'!G57</f>
        <v>0</v>
      </c>
      <c r="P57" s="48">
        <f t="shared" si="22"/>
        <v>0</v>
      </c>
      <c r="Q57" s="49">
        <f t="shared" si="23"/>
        <v>0</v>
      </c>
      <c r="R57" s="50">
        <f t="shared" si="24"/>
        <v>0</v>
      </c>
      <c r="S57" s="47">
        <f t="shared" si="25"/>
        <v>0</v>
      </c>
      <c r="T57" s="289">
        <f t="shared" si="26"/>
        <v>0</v>
      </c>
      <c r="U57" s="92">
        <f t="shared" si="1"/>
        <v>0</v>
      </c>
    </row>
    <row r="58" spans="1:21" x14ac:dyDescent="0.25">
      <c r="A58" s="154" t="s">
        <v>50</v>
      </c>
      <c r="B58" s="47">
        <f>'DAY18'!H58</f>
        <v>0</v>
      </c>
      <c r="C58" s="48">
        <v>0</v>
      </c>
      <c r="D58" s="49">
        <v>0</v>
      </c>
      <c r="E58" s="50">
        <v>0</v>
      </c>
      <c r="F58" s="47">
        <v>0</v>
      </c>
      <c r="G58" s="289">
        <v>0</v>
      </c>
      <c r="H58" s="49">
        <f>+(Table121[[#This Row],[OPENING ]]+Table121[[#This Row],[RECEIPTS]]+Table121[[#This Row],[RETURNS]])-(Table121[[#This Row],[EXCHANGED]]+Table121[[#This Row],[SALES]]+Table121[[#This Row],[ISSUES]])</f>
        <v>0</v>
      </c>
      <c r="I58" s="73"/>
      <c r="J58" s="76">
        <f t="shared" ref="J58:J72" si="27">+I58-H58</f>
        <v>0</v>
      </c>
      <c r="K58" s="48">
        <f>+'DAY18'!K58+'DAY19'!C58</f>
        <v>2052.5</v>
      </c>
      <c r="L58" s="49">
        <f>+'DAY18'!L58+'DAY19'!D58</f>
        <v>0</v>
      </c>
      <c r="M58" s="50">
        <f>+'DAY18'!M58+'DAY19'!E58</f>
        <v>0</v>
      </c>
      <c r="N58" s="47">
        <f>+'DAY18'!N58+'DAY19'!F58</f>
        <v>0</v>
      </c>
      <c r="O58" s="289">
        <f>+'DAY18'!O58+'DAY19'!G58</f>
        <v>237.7</v>
      </c>
      <c r="P58" s="48">
        <f t="shared" ref="P58:P72" si="28">+K58/19</f>
        <v>108.02631578947368</v>
      </c>
      <c r="Q58" s="49">
        <f t="shared" ref="Q58:Q72" si="29">+L58/19</f>
        <v>0</v>
      </c>
      <c r="R58" s="50">
        <f t="shared" ref="R58:R72" si="30">+M58/19</f>
        <v>0</v>
      </c>
      <c r="S58" s="47">
        <f t="shared" ref="S58:S72" si="31">+N58/19</f>
        <v>0</v>
      </c>
      <c r="T58" s="289">
        <f t="shared" ref="T58:T72" si="32">+O58/19</f>
        <v>12.510526315789473</v>
      </c>
      <c r="U58" s="92">
        <f t="shared" ref="U58:U72" si="33">IFERROR(+H58/(P58+Q58+R58+S58+T58),0)</f>
        <v>0</v>
      </c>
    </row>
    <row r="59" spans="1:21" x14ac:dyDescent="0.25">
      <c r="A59" s="154" t="s">
        <v>51</v>
      </c>
      <c r="B59" s="47">
        <f>'DAY18'!H59</f>
        <v>0</v>
      </c>
      <c r="C59" s="48">
        <v>0</v>
      </c>
      <c r="D59" s="49">
        <v>0</v>
      </c>
      <c r="E59" s="50">
        <v>0</v>
      </c>
      <c r="F59" s="47">
        <v>0</v>
      </c>
      <c r="G59" s="289">
        <v>0</v>
      </c>
      <c r="H59" s="49">
        <f>+(Table121[[#This Row],[OPENING ]]+Table121[[#This Row],[RECEIPTS]]+Table121[[#This Row],[RETURNS]])-(Table121[[#This Row],[EXCHANGED]]+Table121[[#This Row],[SALES]]+Table121[[#This Row],[ISSUES]])</f>
        <v>0</v>
      </c>
      <c r="I59" s="73"/>
      <c r="J59" s="76">
        <f t="shared" si="27"/>
        <v>0</v>
      </c>
      <c r="K59" s="48">
        <f>+'DAY18'!K59+'DAY19'!C59</f>
        <v>0</v>
      </c>
      <c r="L59" s="49">
        <f>+'DAY18'!L59+'DAY19'!D59</f>
        <v>0</v>
      </c>
      <c r="M59" s="50">
        <f>+'DAY18'!M59+'DAY19'!E59</f>
        <v>0</v>
      </c>
      <c r="N59" s="47">
        <f>+'DAY18'!N59+'DAY19'!F59</f>
        <v>0</v>
      </c>
      <c r="O59" s="289">
        <f>+'DAY18'!O59+'DAY19'!G59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289">
        <f t="shared" si="32"/>
        <v>0</v>
      </c>
      <c r="U59" s="92">
        <f t="shared" si="33"/>
        <v>0</v>
      </c>
    </row>
    <row r="60" spans="1:21" x14ac:dyDescent="0.25">
      <c r="A60" s="154" t="s">
        <v>52</v>
      </c>
      <c r="B60" s="47">
        <f>'DAY18'!H60</f>
        <v>0</v>
      </c>
      <c r="C60" s="48">
        <v>0</v>
      </c>
      <c r="D60" s="49">
        <v>0</v>
      </c>
      <c r="E60" s="50">
        <v>0</v>
      </c>
      <c r="F60" s="47">
        <v>0</v>
      </c>
      <c r="G60" s="289">
        <v>0</v>
      </c>
      <c r="H60" s="49">
        <f>+(Table121[[#This Row],[OPENING ]]+Table121[[#This Row],[RECEIPTS]]+Table121[[#This Row],[RETURNS]])-(Table121[[#This Row],[EXCHANGED]]+Table121[[#This Row],[SALES]]+Table121[[#This Row],[ISSUES]])</f>
        <v>0</v>
      </c>
      <c r="I60" s="73"/>
      <c r="J60" s="76">
        <f t="shared" si="27"/>
        <v>0</v>
      </c>
      <c r="K60" s="48">
        <f>+'DAY18'!K60+'DAY19'!C60</f>
        <v>0</v>
      </c>
      <c r="L60" s="49">
        <f>+'DAY18'!L60+'DAY19'!D60</f>
        <v>0</v>
      </c>
      <c r="M60" s="50">
        <f>+'DAY18'!M60+'DAY19'!E60</f>
        <v>0</v>
      </c>
      <c r="N60" s="47">
        <f>+'DAY18'!N60+'DAY19'!F60</f>
        <v>0</v>
      </c>
      <c r="O60" s="289">
        <f>+'DAY18'!O60+'DAY19'!G60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289">
        <f t="shared" si="32"/>
        <v>0</v>
      </c>
      <c r="U60" s="92">
        <f t="shared" si="33"/>
        <v>0</v>
      </c>
    </row>
    <row r="61" spans="1:21" x14ac:dyDescent="0.25">
      <c r="A61" s="154" t="s">
        <v>53</v>
      </c>
      <c r="B61" s="47">
        <f>'DAY18'!H61</f>
        <v>0</v>
      </c>
      <c r="C61" s="48">
        <v>0</v>
      </c>
      <c r="D61" s="49">
        <v>0</v>
      </c>
      <c r="E61" s="50">
        <v>0</v>
      </c>
      <c r="F61" s="47">
        <v>0</v>
      </c>
      <c r="G61" s="289">
        <v>0</v>
      </c>
      <c r="H61" s="49">
        <f>+(Table121[[#This Row],[OPENING ]]+Table121[[#This Row],[RECEIPTS]]+Table121[[#This Row],[RETURNS]])-(Table121[[#This Row],[EXCHANGED]]+Table121[[#This Row],[SALES]]+Table121[[#This Row],[ISSUES]])</f>
        <v>0</v>
      </c>
      <c r="I61" s="73"/>
      <c r="J61" s="76">
        <f t="shared" si="27"/>
        <v>0</v>
      </c>
      <c r="K61" s="48">
        <f>+'DAY18'!K61+'DAY19'!C61</f>
        <v>0</v>
      </c>
      <c r="L61" s="49">
        <f>+'DAY18'!L61+'DAY19'!D61</f>
        <v>0</v>
      </c>
      <c r="M61" s="50">
        <f>+'DAY18'!M61+'DAY19'!E61</f>
        <v>0</v>
      </c>
      <c r="N61" s="47">
        <f>+'DAY18'!N61+'DAY19'!F61</f>
        <v>0</v>
      </c>
      <c r="O61" s="289">
        <f>+'DAY18'!O61+'DAY19'!G61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289">
        <f t="shared" si="32"/>
        <v>0</v>
      </c>
      <c r="U61" s="92">
        <f t="shared" si="33"/>
        <v>0</v>
      </c>
    </row>
    <row r="62" spans="1:21" x14ac:dyDescent="0.25">
      <c r="A62" s="154" t="s">
        <v>54</v>
      </c>
      <c r="B62" s="47">
        <f>'DAY18'!H62</f>
        <v>0</v>
      </c>
      <c r="C62" s="48">
        <v>0</v>
      </c>
      <c r="D62" s="49">
        <v>0</v>
      </c>
      <c r="E62" s="50">
        <v>0</v>
      </c>
      <c r="F62" s="47">
        <v>0</v>
      </c>
      <c r="G62" s="289">
        <v>0</v>
      </c>
      <c r="H62" s="49">
        <f>+(Table121[[#This Row],[OPENING ]]+Table121[[#This Row],[RECEIPTS]]+Table121[[#This Row],[RETURNS]])-(Table121[[#This Row],[EXCHANGED]]+Table121[[#This Row],[SALES]]+Table121[[#This Row],[ISSUES]])</f>
        <v>0</v>
      </c>
      <c r="I62" s="73"/>
      <c r="J62" s="76">
        <f t="shared" si="27"/>
        <v>0</v>
      </c>
      <c r="K62" s="48">
        <f>+'DAY18'!K62+'DAY19'!C62</f>
        <v>0</v>
      </c>
      <c r="L62" s="49">
        <f>+'DAY18'!L62+'DAY19'!D62</f>
        <v>0</v>
      </c>
      <c r="M62" s="50">
        <f>+'DAY18'!M62+'DAY19'!E62</f>
        <v>0</v>
      </c>
      <c r="N62" s="47">
        <f>+'DAY18'!N62+'DAY19'!F62</f>
        <v>0</v>
      </c>
      <c r="O62" s="289">
        <f>+'DAY18'!O62+'DAY19'!G62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289">
        <f t="shared" si="32"/>
        <v>0</v>
      </c>
      <c r="U62" s="92">
        <f t="shared" si="33"/>
        <v>0</v>
      </c>
    </row>
    <row r="63" spans="1:21" x14ac:dyDescent="0.25">
      <c r="A63" s="154" t="s">
        <v>109</v>
      </c>
      <c r="B63" s="47">
        <f>'DAY18'!H63</f>
        <v>0</v>
      </c>
      <c r="C63" s="48">
        <v>0</v>
      </c>
      <c r="D63" s="49">
        <v>0</v>
      </c>
      <c r="E63" s="50">
        <v>0</v>
      </c>
      <c r="F63" s="47">
        <v>0</v>
      </c>
      <c r="G63" s="289">
        <v>0</v>
      </c>
      <c r="H63" s="49">
        <f>+(Table121[[#This Row],[OPENING ]]+Table121[[#This Row],[RECEIPTS]]+Table121[[#This Row],[RETURNS]])-(Table121[[#This Row],[EXCHANGED]]+Table121[[#This Row],[SALES]]+Table121[[#This Row],[ISSUES]])</f>
        <v>0</v>
      </c>
      <c r="I63" s="73"/>
      <c r="J63" s="76">
        <f t="shared" si="27"/>
        <v>0</v>
      </c>
      <c r="K63" s="48">
        <f>+'DAY18'!K63+'DAY19'!C63</f>
        <v>0</v>
      </c>
      <c r="L63" s="49">
        <f>+'DAY18'!L63+'DAY19'!D63</f>
        <v>0</v>
      </c>
      <c r="M63" s="50">
        <f>+'DAY18'!M63+'DAY19'!E63</f>
        <v>0</v>
      </c>
      <c r="N63" s="47">
        <f>+'DAY18'!N63+'DAY19'!F63</f>
        <v>0</v>
      </c>
      <c r="O63" s="289">
        <f>+'DAY18'!O63+'DAY19'!G63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289">
        <f t="shared" si="32"/>
        <v>0</v>
      </c>
      <c r="U63" s="92">
        <f t="shared" si="33"/>
        <v>0</v>
      </c>
    </row>
    <row r="64" spans="1:21" x14ac:dyDescent="0.25">
      <c r="A64" s="154" t="s">
        <v>112</v>
      </c>
      <c r="B64" s="47">
        <f>'DAY18'!H64</f>
        <v>0</v>
      </c>
      <c r="C64" s="48">
        <v>0</v>
      </c>
      <c r="D64" s="49">
        <v>0</v>
      </c>
      <c r="E64" s="50">
        <v>0</v>
      </c>
      <c r="F64" s="47">
        <v>0</v>
      </c>
      <c r="G64" s="289">
        <v>0</v>
      </c>
      <c r="H64" s="49">
        <f>+(Table121[[#This Row],[OPENING ]]+Table121[[#This Row],[RECEIPTS]]+Table121[[#This Row],[RETURNS]])-(Table121[[#This Row],[EXCHANGED]]+Table121[[#This Row],[SALES]]+Table121[[#This Row],[ISSUES]])</f>
        <v>0</v>
      </c>
      <c r="I64" s="73"/>
      <c r="J64" s="76">
        <f t="shared" si="27"/>
        <v>0</v>
      </c>
      <c r="K64" s="48">
        <f>+'DAY18'!K64+'DAY19'!C64</f>
        <v>0</v>
      </c>
      <c r="L64" s="49">
        <f>+'DAY18'!L64+'DAY19'!D64</f>
        <v>0</v>
      </c>
      <c r="M64" s="50">
        <f>+'DAY18'!M64+'DAY19'!E64</f>
        <v>0</v>
      </c>
      <c r="N64" s="47">
        <f>+'DAY18'!N64+'DAY19'!F64</f>
        <v>0</v>
      </c>
      <c r="O64" s="289">
        <f>+'DAY18'!O64+'DAY19'!G64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289">
        <f t="shared" si="32"/>
        <v>0</v>
      </c>
      <c r="U64" s="92">
        <f t="shared" si="33"/>
        <v>0</v>
      </c>
    </row>
    <row r="65" spans="1:21" x14ac:dyDescent="0.25">
      <c r="A65" s="154" t="s">
        <v>115</v>
      </c>
      <c r="B65" s="47">
        <f>'DAY18'!H65</f>
        <v>0</v>
      </c>
      <c r="C65" s="48">
        <v>0</v>
      </c>
      <c r="D65" s="49">
        <v>0</v>
      </c>
      <c r="E65" s="50">
        <v>0</v>
      </c>
      <c r="F65" s="47">
        <v>0</v>
      </c>
      <c r="G65" s="289">
        <v>0</v>
      </c>
      <c r="H65" s="49">
        <f>+(Table121[[#This Row],[OPENING ]]+Table121[[#This Row],[RECEIPTS]]+Table121[[#This Row],[RETURNS]])-(Table121[[#This Row],[EXCHANGED]]+Table121[[#This Row],[SALES]]+Table121[[#This Row],[ISSUES]])</f>
        <v>0</v>
      </c>
      <c r="I65" s="73"/>
      <c r="J65" s="76">
        <f t="shared" si="27"/>
        <v>0</v>
      </c>
      <c r="K65" s="48">
        <f>+'DAY18'!K65+'DAY19'!C65</f>
        <v>0</v>
      </c>
      <c r="L65" s="49">
        <f>+'DAY18'!L65+'DAY19'!D65</f>
        <v>0</v>
      </c>
      <c r="M65" s="50">
        <f>+'DAY18'!M65+'DAY19'!E65</f>
        <v>0</v>
      </c>
      <c r="N65" s="47">
        <f>+'DAY18'!N65+'DAY19'!F65</f>
        <v>0</v>
      </c>
      <c r="O65" s="289">
        <f>+'DAY18'!O65+'DAY19'!G65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289">
        <f t="shared" si="32"/>
        <v>0</v>
      </c>
      <c r="U65" s="92">
        <f t="shared" si="33"/>
        <v>0</v>
      </c>
    </row>
    <row r="66" spans="1:21" x14ac:dyDescent="0.25">
      <c r="A66" s="154" t="s">
        <v>116</v>
      </c>
      <c r="B66" s="47">
        <f>'DAY18'!H66</f>
        <v>2006.84</v>
      </c>
      <c r="C66" s="48">
        <v>0</v>
      </c>
      <c r="D66" s="49">
        <v>0</v>
      </c>
      <c r="E66" s="50">
        <v>0</v>
      </c>
      <c r="F66" s="47">
        <v>0</v>
      </c>
      <c r="G66" s="289">
        <v>0</v>
      </c>
      <c r="H66" s="49">
        <f>+(Table121[[#This Row],[OPENING ]]+Table121[[#This Row],[RECEIPTS]]+Table121[[#This Row],[RETURNS]])-(Table121[[#This Row],[EXCHANGED]]+Table121[[#This Row],[SALES]]+Table121[[#This Row],[ISSUES]])</f>
        <v>2006.84</v>
      </c>
      <c r="I66" s="73"/>
      <c r="J66" s="76">
        <f t="shared" si="27"/>
        <v>-2006.84</v>
      </c>
      <c r="K66" s="48">
        <f>+'DAY18'!K66+'DAY19'!C66</f>
        <v>0</v>
      </c>
      <c r="L66" s="49">
        <f>+'DAY18'!L66+'DAY19'!D66</f>
        <v>0</v>
      </c>
      <c r="M66" s="50">
        <f>+'DAY18'!M66+'DAY19'!E66</f>
        <v>0</v>
      </c>
      <c r="N66" s="47">
        <f>+'DAY18'!N66+'DAY19'!F66</f>
        <v>0</v>
      </c>
      <c r="O66" s="289">
        <f>+'DAY18'!O66+'DAY19'!G66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289">
        <f t="shared" si="32"/>
        <v>0</v>
      </c>
      <c r="U66" s="92">
        <f t="shared" si="33"/>
        <v>0</v>
      </c>
    </row>
    <row r="67" spans="1:21" x14ac:dyDescent="0.25">
      <c r="A67" s="154" t="s">
        <v>121</v>
      </c>
      <c r="B67" s="47">
        <f>'DAY18'!H67</f>
        <v>0</v>
      </c>
      <c r="C67" s="48">
        <v>0</v>
      </c>
      <c r="D67" s="49">
        <v>0</v>
      </c>
      <c r="E67" s="50">
        <v>0</v>
      </c>
      <c r="F67" s="47">
        <v>0</v>
      </c>
      <c r="G67" s="289">
        <v>0</v>
      </c>
      <c r="H67" s="49">
        <f>+(Table121[[#This Row],[OPENING ]]+Table121[[#This Row],[RECEIPTS]]+Table121[[#This Row],[RETURNS]])-(Table121[[#This Row],[EXCHANGED]]+Table121[[#This Row],[SALES]]+Table121[[#This Row],[ISSUES]])</f>
        <v>0</v>
      </c>
      <c r="I67" s="73"/>
      <c r="J67" s="76">
        <f t="shared" si="27"/>
        <v>0</v>
      </c>
      <c r="K67" s="48">
        <f>+'DAY18'!K67+'DAY19'!C67</f>
        <v>0</v>
      </c>
      <c r="L67" s="49">
        <f>+'DAY18'!L67+'DAY19'!D67</f>
        <v>0</v>
      </c>
      <c r="M67" s="50">
        <f>+'DAY18'!M67+'DAY19'!E67</f>
        <v>0</v>
      </c>
      <c r="N67" s="47">
        <f>+'DAY18'!N67+'DAY19'!F67</f>
        <v>0</v>
      </c>
      <c r="O67" s="289">
        <f>+'DAY18'!O67+'DAY19'!G67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289">
        <f t="shared" si="32"/>
        <v>0</v>
      </c>
      <c r="U67" s="92">
        <f t="shared" si="33"/>
        <v>0</v>
      </c>
    </row>
    <row r="68" spans="1:21" x14ac:dyDescent="0.25">
      <c r="A68" s="154" t="s">
        <v>120</v>
      </c>
      <c r="B68" s="47">
        <f>'DAY18'!H68</f>
        <v>150.30000000000001</v>
      </c>
      <c r="C68" s="48">
        <v>0</v>
      </c>
      <c r="D68" s="49">
        <v>0</v>
      </c>
      <c r="E68" s="50">
        <v>0</v>
      </c>
      <c r="F68" s="47">
        <v>0</v>
      </c>
      <c r="G68" s="289">
        <v>0</v>
      </c>
      <c r="H68" s="49">
        <f>+(Table121[[#This Row],[OPENING ]]+Table121[[#This Row],[RECEIPTS]]+Table121[[#This Row],[RETURNS]])-(Table121[[#This Row],[EXCHANGED]]+Table121[[#This Row],[SALES]]+Table121[[#This Row],[ISSUES]])</f>
        <v>150.30000000000001</v>
      </c>
      <c r="I68" s="73"/>
      <c r="J68" s="76">
        <f t="shared" si="27"/>
        <v>-150.30000000000001</v>
      </c>
      <c r="K68" s="48">
        <f>+'DAY18'!K68+'DAY19'!C68</f>
        <v>0</v>
      </c>
      <c r="L68" s="49">
        <f>+'DAY18'!L68+'DAY19'!D68</f>
        <v>0</v>
      </c>
      <c r="M68" s="50">
        <f>+'DAY18'!M68+'DAY19'!E68</f>
        <v>0</v>
      </c>
      <c r="N68" s="47">
        <f>+'DAY18'!N68+'DAY19'!F68</f>
        <v>0</v>
      </c>
      <c r="O68" s="289">
        <f>+'DAY18'!O68+'DAY19'!G68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289">
        <f t="shared" si="32"/>
        <v>0</v>
      </c>
      <c r="U68" s="92">
        <f t="shared" si="33"/>
        <v>0</v>
      </c>
    </row>
    <row r="69" spans="1:21" x14ac:dyDescent="0.25">
      <c r="A69" s="154" t="s">
        <v>122</v>
      </c>
      <c r="B69" s="47">
        <f>'DAY18'!H69</f>
        <v>92.500000000000142</v>
      </c>
      <c r="C69" s="48">
        <v>0</v>
      </c>
      <c r="D69" s="49">
        <v>0</v>
      </c>
      <c r="E69" s="50">
        <v>0</v>
      </c>
      <c r="F69" s="47">
        <v>0</v>
      </c>
      <c r="G69" s="289">
        <v>0</v>
      </c>
      <c r="H69" s="49">
        <f>+(Table121[[#This Row],[OPENING ]]+Table121[[#This Row],[RECEIPTS]]+Table121[[#This Row],[RETURNS]])-(Table121[[#This Row],[EXCHANGED]]+Table121[[#This Row],[SALES]]+Table121[[#This Row],[ISSUES]])</f>
        <v>92.500000000000142</v>
      </c>
      <c r="I69" s="73"/>
      <c r="J69" s="76">
        <f t="shared" si="27"/>
        <v>-92.500000000000142</v>
      </c>
      <c r="K69" s="48">
        <f>+'DAY18'!K69+'DAY19'!C69</f>
        <v>0</v>
      </c>
      <c r="L69" s="49">
        <f>+'DAY18'!L69+'DAY19'!D69</f>
        <v>138.30000000000001</v>
      </c>
      <c r="M69" s="50">
        <f>+'DAY18'!M69+'DAY19'!E69</f>
        <v>0</v>
      </c>
      <c r="N69" s="47">
        <f>+'DAY18'!N69+'DAY19'!F69</f>
        <v>0</v>
      </c>
      <c r="O69" s="289">
        <f>+'DAY18'!O69+'DAY19'!G69</f>
        <v>1063.4000000000001</v>
      </c>
      <c r="P69" s="48">
        <f t="shared" si="28"/>
        <v>0</v>
      </c>
      <c r="Q69" s="49">
        <f t="shared" si="29"/>
        <v>7.2789473684210533</v>
      </c>
      <c r="R69" s="50">
        <f t="shared" si="30"/>
        <v>0</v>
      </c>
      <c r="S69" s="47">
        <f t="shared" si="31"/>
        <v>0</v>
      </c>
      <c r="T69" s="289">
        <f t="shared" si="32"/>
        <v>55.968421052631584</v>
      </c>
      <c r="U69" s="92">
        <f t="shared" si="33"/>
        <v>1.4625114421236602</v>
      </c>
    </row>
    <row r="70" spans="1:21" x14ac:dyDescent="0.25">
      <c r="A70" s="53"/>
      <c r="B70" s="47">
        <f>'DAY18'!H70</f>
        <v>0</v>
      </c>
      <c r="C70" s="48">
        <v>0</v>
      </c>
      <c r="D70" s="49">
        <v>0</v>
      </c>
      <c r="E70" s="50">
        <v>0</v>
      </c>
      <c r="F70" s="47">
        <v>0</v>
      </c>
      <c r="G70" s="289">
        <v>0</v>
      </c>
      <c r="H70" s="49">
        <f>+(Table121[[#This Row],[OPENING ]]+Table121[[#This Row],[RECEIPTS]]+Table121[[#This Row],[RETURNS]])-(Table121[[#This Row],[EXCHANGED]]+Table121[[#This Row],[SALES]]+Table121[[#This Row],[ISSUES]])</f>
        <v>0</v>
      </c>
      <c r="I70" s="73"/>
      <c r="J70" s="76">
        <f t="shared" si="27"/>
        <v>0</v>
      </c>
      <c r="K70" s="48">
        <f>+'DAY18'!K70+'DAY19'!C70</f>
        <v>0</v>
      </c>
      <c r="L70" s="49">
        <f>+'DAY18'!L70+'DAY19'!D70</f>
        <v>0</v>
      </c>
      <c r="M70" s="50">
        <f>+'DAY18'!M70+'DAY19'!E70</f>
        <v>0</v>
      </c>
      <c r="N70" s="47">
        <f>+'DAY18'!N70+'DAY19'!F70</f>
        <v>0</v>
      </c>
      <c r="O70" s="289">
        <f>+'DAY18'!O70+'DAY19'!G70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289">
        <f t="shared" si="32"/>
        <v>0</v>
      </c>
      <c r="U70" s="92">
        <f t="shared" si="33"/>
        <v>0</v>
      </c>
    </row>
    <row r="71" spans="1:21" x14ac:dyDescent="0.25">
      <c r="A71" s="53"/>
      <c r="B71" s="47">
        <f>'DAY18'!H71</f>
        <v>187.6</v>
      </c>
      <c r="C71" s="48">
        <v>0</v>
      </c>
      <c r="D71" s="49">
        <v>0</v>
      </c>
      <c r="E71" s="50">
        <v>0</v>
      </c>
      <c r="F71" s="47">
        <v>0</v>
      </c>
      <c r="G71" s="289">
        <v>0</v>
      </c>
      <c r="H71" s="49">
        <f>+(Table121[[#This Row],[OPENING ]]+Table121[[#This Row],[RECEIPTS]]+Table121[[#This Row],[RETURNS]])-(Table121[[#This Row],[EXCHANGED]]+Table121[[#This Row],[SALES]]+Table121[[#This Row],[ISSUES]])</f>
        <v>187.6</v>
      </c>
      <c r="I71" s="73"/>
      <c r="J71" s="76">
        <f t="shared" si="27"/>
        <v>-187.6</v>
      </c>
      <c r="K71" s="48">
        <f>+'DAY18'!K71+'DAY19'!C71</f>
        <v>0</v>
      </c>
      <c r="L71" s="49">
        <f>+'DAY18'!L71+'DAY19'!D71</f>
        <v>0</v>
      </c>
      <c r="M71" s="50">
        <f>+'DAY18'!M71+'DAY19'!E71</f>
        <v>0</v>
      </c>
      <c r="N71" s="47">
        <f>+'DAY18'!N71+'DAY19'!F71</f>
        <v>0</v>
      </c>
      <c r="O71" s="289">
        <f>+'DAY18'!O71+'DAY19'!G71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289">
        <f t="shared" si="32"/>
        <v>0</v>
      </c>
      <c r="U71" s="92">
        <f t="shared" si="33"/>
        <v>0</v>
      </c>
    </row>
    <row r="72" spans="1:21" ht="15.75" thickBot="1" x14ac:dyDescent="0.3">
      <c r="A72" s="53"/>
      <c r="B72" s="47">
        <f>'DAY18'!H72</f>
        <v>1809</v>
      </c>
      <c r="C72" s="48">
        <v>0</v>
      </c>
      <c r="D72" s="49">
        <v>0</v>
      </c>
      <c r="E72" s="50">
        <v>0</v>
      </c>
      <c r="F72" s="47">
        <v>0</v>
      </c>
      <c r="G72" s="289">
        <v>0</v>
      </c>
      <c r="H72" s="49">
        <f>+(Table121[[#This Row],[OPENING ]]+Table121[[#This Row],[RECEIPTS]]+Table121[[#This Row],[RETURNS]])-(Table121[[#This Row],[EXCHANGED]]+Table121[[#This Row],[SALES]]+Table121[[#This Row],[ISSUES]])</f>
        <v>1809</v>
      </c>
      <c r="I72" s="73"/>
      <c r="J72" s="76">
        <f t="shared" si="27"/>
        <v>-1809</v>
      </c>
      <c r="K72" s="48">
        <f>+'DAY18'!K72+'DAY19'!C72</f>
        <v>0</v>
      </c>
      <c r="L72" s="49">
        <f>+'DAY18'!L72+'DAY19'!D72</f>
        <v>79</v>
      </c>
      <c r="M72" s="50">
        <f>+'DAY18'!M72+'DAY19'!E72</f>
        <v>0</v>
      </c>
      <c r="N72" s="47">
        <f>+'DAY18'!N72+'DAY19'!F72</f>
        <v>0</v>
      </c>
      <c r="O72" s="289">
        <f>+'DAY18'!O72+'DAY19'!G72</f>
        <v>0</v>
      </c>
      <c r="P72" s="48">
        <f t="shared" si="28"/>
        <v>0</v>
      </c>
      <c r="Q72" s="49">
        <f t="shared" si="29"/>
        <v>4.1578947368421053</v>
      </c>
      <c r="R72" s="50">
        <f t="shared" si="30"/>
        <v>0</v>
      </c>
      <c r="S72" s="47">
        <f t="shared" si="31"/>
        <v>0</v>
      </c>
      <c r="T72" s="289">
        <f t="shared" si="32"/>
        <v>0</v>
      </c>
      <c r="U72" s="92">
        <f t="shared" si="33"/>
        <v>435.07594936708858</v>
      </c>
    </row>
    <row r="73" spans="1:21" ht="17.25" thickBot="1" x14ac:dyDescent="0.35">
      <c r="A73" s="85" t="s">
        <v>37</v>
      </c>
      <c r="B73" s="86">
        <f>SUM(B41:B72)</f>
        <v>6798.0400000000009</v>
      </c>
      <c r="C73" s="86">
        <f t="shared" ref="C73:T73" si="34">SUM(C41:C72)</f>
        <v>0</v>
      </c>
      <c r="D73" s="86">
        <f t="shared" si="34"/>
        <v>0</v>
      </c>
      <c r="E73" s="86">
        <f t="shared" si="34"/>
        <v>0</v>
      </c>
      <c r="F73" s="86">
        <f t="shared" si="34"/>
        <v>0</v>
      </c>
      <c r="G73" s="86">
        <f t="shared" si="34"/>
        <v>0</v>
      </c>
      <c r="H73" s="86">
        <f t="shared" si="34"/>
        <v>6798.0400000000009</v>
      </c>
      <c r="I73" s="86">
        <f t="shared" si="34"/>
        <v>0</v>
      </c>
      <c r="J73" s="86">
        <f t="shared" si="34"/>
        <v>-6798.0400000000009</v>
      </c>
      <c r="K73" s="86">
        <f t="shared" si="34"/>
        <v>3087.4</v>
      </c>
      <c r="L73" s="86">
        <f t="shared" si="34"/>
        <v>217.3</v>
      </c>
      <c r="M73" s="86">
        <f t="shared" si="34"/>
        <v>0</v>
      </c>
      <c r="N73" s="86">
        <f t="shared" si="34"/>
        <v>0</v>
      </c>
      <c r="O73" s="86">
        <f t="shared" si="34"/>
        <v>2237</v>
      </c>
      <c r="P73" s="86">
        <f t="shared" si="34"/>
        <v>162.49473684210528</v>
      </c>
      <c r="Q73" s="86">
        <f t="shared" si="34"/>
        <v>11.436842105263159</v>
      </c>
      <c r="R73" s="86">
        <f t="shared" si="34"/>
        <v>0</v>
      </c>
      <c r="S73" s="86">
        <f t="shared" si="34"/>
        <v>0</v>
      </c>
      <c r="T73" s="86">
        <f t="shared" si="34"/>
        <v>117.73684210526316</v>
      </c>
      <c r="U73" s="91">
        <f t="shared" si="1"/>
        <v>23.307425519244998</v>
      </c>
    </row>
    <row r="74" spans="1:21" ht="15.75" x14ac:dyDescent="0.3">
      <c r="A74" s="78"/>
      <c r="B74" s="93"/>
      <c r="C74" s="56"/>
      <c r="D74" s="62"/>
      <c r="E74" s="63"/>
      <c r="F74" s="60"/>
      <c r="G74" s="292"/>
      <c r="H74" s="94"/>
      <c r="I74" s="56"/>
      <c r="J74" s="95"/>
      <c r="K74" s="56"/>
      <c r="L74" s="62"/>
      <c r="M74" s="63"/>
      <c r="N74" s="60"/>
      <c r="O74" s="296"/>
      <c r="P74" s="61"/>
      <c r="Q74" s="62"/>
      <c r="R74" s="63"/>
      <c r="S74" s="60"/>
      <c r="T74" s="292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289"/>
      <c r="H75" s="49"/>
      <c r="I75" s="48"/>
      <c r="J75" s="51"/>
      <c r="K75" s="48"/>
      <c r="L75" s="49"/>
      <c r="M75" s="50"/>
      <c r="N75" s="47"/>
      <c r="O75" s="289"/>
      <c r="P75" s="48"/>
      <c r="Q75" s="49"/>
      <c r="R75" s="50"/>
      <c r="S75" s="47"/>
      <c r="T75" s="289"/>
      <c r="U75" s="50"/>
    </row>
    <row r="76" spans="1:21" x14ac:dyDescent="0.25">
      <c r="A76" s="152" t="s">
        <v>44</v>
      </c>
      <c r="B76" s="47">
        <f>'DAY18'!H76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289">
        <v>0</v>
      </c>
      <c r="H76" s="49">
        <f>+(Table121[[#This Row],[OPENING ]]+Table121[[#This Row],[RECEIPTS]]+Table121[[#This Row],[RETURNS]])-(Table121[[#This Row],[EXCHANGED]]+Table121[[#This Row],[SALES]]+Table121[[#This Row],[ISSUES]])</f>
        <v>1267.3399999999999</v>
      </c>
      <c r="I76" s="48">
        <v>0</v>
      </c>
      <c r="J76" s="51">
        <f t="shared" si="0"/>
        <v>-1267.3399999999999</v>
      </c>
      <c r="K76" s="48">
        <f>+'DAY18'!K76+'DAY19'!C76</f>
        <v>0</v>
      </c>
      <c r="L76" s="49">
        <f>+'DAY18'!L76+'DAY19'!D76</f>
        <v>0</v>
      </c>
      <c r="M76" s="50">
        <f>+'DAY18'!M76+'DAY19'!E76</f>
        <v>0</v>
      </c>
      <c r="N76" s="47">
        <f>+'DAY18'!N76+'DAY19'!F76</f>
        <v>0</v>
      </c>
      <c r="O76" s="289">
        <f>+'DAY18'!O76+'DAY19'!G76</f>
        <v>0</v>
      </c>
      <c r="P76" s="48">
        <f>+K76/19</f>
        <v>0</v>
      </c>
      <c r="Q76" s="49">
        <f>+L76/19</f>
        <v>0</v>
      </c>
      <c r="R76" s="50">
        <f>+M76/19</f>
        <v>0</v>
      </c>
      <c r="S76" s="47">
        <f>+N76/19</f>
        <v>0</v>
      </c>
      <c r="T76" s="289">
        <f>+O76/19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'DAY18'!H77</f>
        <v>96.1</v>
      </c>
      <c r="C77" s="48">
        <v>0</v>
      </c>
      <c r="D77" s="49">
        <v>0</v>
      </c>
      <c r="E77" s="50">
        <v>0</v>
      </c>
      <c r="F77" s="47">
        <v>0</v>
      </c>
      <c r="G77" s="289">
        <v>0</v>
      </c>
      <c r="H77" s="49">
        <f>+(Table121[[#This Row],[OPENING ]]+Table121[[#This Row],[RECEIPTS]]+Table121[[#This Row],[RETURNS]])-(Table121[[#This Row],[EXCHANGED]]+Table121[[#This Row],[SALES]]+Table121[[#This Row],[ISSUES]])</f>
        <v>96.1</v>
      </c>
      <c r="I77" s="48">
        <v>0</v>
      </c>
      <c r="J77" s="51">
        <f t="shared" si="0"/>
        <v>-96.1</v>
      </c>
      <c r="K77" s="48">
        <f>+'DAY18'!K77+'DAY19'!C77</f>
        <v>0</v>
      </c>
      <c r="L77" s="49">
        <f>+'DAY18'!L77+'DAY19'!D77</f>
        <v>0</v>
      </c>
      <c r="M77" s="50">
        <f>+'DAY18'!M77+'DAY19'!E77</f>
        <v>0</v>
      </c>
      <c r="N77" s="47">
        <f>+'DAY18'!N77+'DAY19'!F77</f>
        <v>0</v>
      </c>
      <c r="O77" s="289">
        <f>+'DAY18'!O77+'DAY19'!G77</f>
        <v>0</v>
      </c>
      <c r="P77" s="48">
        <f t="shared" ref="P77:P101" si="35">+K77/19</f>
        <v>0</v>
      </c>
      <c r="Q77" s="49">
        <f t="shared" ref="Q77:Q101" si="36">+L77/19</f>
        <v>0</v>
      </c>
      <c r="R77" s="50">
        <f t="shared" ref="R77:R101" si="37">+M77/19</f>
        <v>0</v>
      </c>
      <c r="S77" s="47">
        <f t="shared" ref="S77:S101" si="38">+N77/19</f>
        <v>0</v>
      </c>
      <c r="T77" s="289">
        <f t="shared" ref="T77:T101" si="39">+O77/19</f>
        <v>0</v>
      </c>
      <c r="U77" s="54">
        <f t="shared" si="1"/>
        <v>0</v>
      </c>
    </row>
    <row r="78" spans="1:21" x14ac:dyDescent="0.25">
      <c r="A78" s="192"/>
      <c r="B78" s="47">
        <f>'DAY18'!H78</f>
        <v>0</v>
      </c>
      <c r="C78" s="48">
        <v>0</v>
      </c>
      <c r="D78" s="49">
        <v>0</v>
      </c>
      <c r="E78" s="50">
        <v>0</v>
      </c>
      <c r="F78" s="47">
        <v>0</v>
      </c>
      <c r="G78" s="289">
        <v>0</v>
      </c>
      <c r="H78" s="49">
        <f>+(Table121[[#This Row],[OPENING ]]+Table121[[#This Row],[RECEIPTS]]+Table121[[#This Row],[RETURNS]])-(Table121[[#This Row],[EXCHANGED]]+Table121[[#This Row],[SALES]]+Table121[[#This Row],[ISSUES]])</f>
        <v>0</v>
      </c>
      <c r="I78" s="48">
        <v>0</v>
      </c>
      <c r="J78" s="51">
        <f t="shared" si="0"/>
        <v>0</v>
      </c>
      <c r="K78" s="48">
        <f>+'DAY18'!K78+'DAY19'!C78</f>
        <v>0</v>
      </c>
      <c r="L78" s="49">
        <f>+'DAY18'!L78+'DAY19'!D78</f>
        <v>0</v>
      </c>
      <c r="M78" s="50">
        <f>+'DAY18'!M78+'DAY19'!E78</f>
        <v>0</v>
      </c>
      <c r="N78" s="47">
        <f>+'DAY18'!N78+'DAY19'!F78</f>
        <v>0</v>
      </c>
      <c r="O78" s="289">
        <f>+'DAY18'!O78+'DAY19'!G78</f>
        <v>0</v>
      </c>
      <c r="P78" s="48">
        <f t="shared" si="35"/>
        <v>0</v>
      </c>
      <c r="Q78" s="49">
        <f t="shared" si="36"/>
        <v>0</v>
      </c>
      <c r="R78" s="50">
        <f t="shared" si="37"/>
        <v>0</v>
      </c>
      <c r="S78" s="47">
        <f t="shared" si="38"/>
        <v>0</v>
      </c>
      <c r="T78" s="289">
        <f t="shared" si="39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'DAY18'!H79</f>
        <v>0</v>
      </c>
      <c r="C79" s="48">
        <v>0</v>
      </c>
      <c r="D79" s="49">
        <v>0</v>
      </c>
      <c r="E79" s="50">
        <v>0</v>
      </c>
      <c r="F79" s="47">
        <v>0</v>
      </c>
      <c r="G79" s="289">
        <v>0</v>
      </c>
      <c r="H79" s="49">
        <f>+(Table121[[#This Row],[OPENING ]]+Table121[[#This Row],[RECEIPTS]]+Table121[[#This Row],[RETURNS]])-(Table121[[#This Row],[EXCHANGED]]+Table121[[#This Row],[SALES]]+Table121[[#This Row],[ISSUES]])</f>
        <v>0</v>
      </c>
      <c r="I79" s="48">
        <v>0</v>
      </c>
      <c r="J79" s="51">
        <f t="shared" si="0"/>
        <v>0</v>
      </c>
      <c r="K79" s="48">
        <f>+'DAY18'!K79+'DAY19'!C79</f>
        <v>0</v>
      </c>
      <c r="L79" s="49">
        <f>+'DAY18'!L79+'DAY19'!D79</f>
        <v>0</v>
      </c>
      <c r="M79" s="50">
        <f>+'DAY18'!M79+'DAY19'!E79</f>
        <v>0</v>
      </c>
      <c r="N79" s="47">
        <f>+'DAY18'!N79+'DAY19'!F79</f>
        <v>0</v>
      </c>
      <c r="O79" s="289">
        <f>+'DAY18'!O79+'DAY19'!G79</f>
        <v>0</v>
      </c>
      <c r="P79" s="48">
        <f t="shared" si="35"/>
        <v>0</v>
      </c>
      <c r="Q79" s="49">
        <f t="shared" si="36"/>
        <v>0</v>
      </c>
      <c r="R79" s="50">
        <f t="shared" si="37"/>
        <v>0</v>
      </c>
      <c r="S79" s="47">
        <f t="shared" si="38"/>
        <v>0</v>
      </c>
      <c r="T79" s="289">
        <f t="shared" si="39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'DAY18'!H80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289">
        <v>0</v>
      </c>
      <c r="H80" s="49">
        <f>+(Table121[[#This Row],[OPENING ]]+Table121[[#This Row],[RECEIPTS]]+Table121[[#This Row],[RETURNS]])-(Table121[[#This Row],[EXCHANGED]]+Table121[[#This Row],[SALES]]+Table121[[#This Row],[ISSUES]])</f>
        <v>1289.1400000000001</v>
      </c>
      <c r="I80" s="48">
        <v>0</v>
      </c>
      <c r="J80" s="51">
        <f t="shared" si="0"/>
        <v>-1289.1400000000001</v>
      </c>
      <c r="K80" s="48">
        <f>+'DAY18'!K80+'DAY19'!C80</f>
        <v>0</v>
      </c>
      <c r="L80" s="49">
        <f>+'DAY18'!L80+'DAY19'!D80</f>
        <v>0</v>
      </c>
      <c r="M80" s="50">
        <f>+'DAY18'!M80+'DAY19'!E80</f>
        <v>0</v>
      </c>
      <c r="N80" s="47">
        <f>+'DAY18'!N80+'DAY19'!F80</f>
        <v>0</v>
      </c>
      <c r="O80" s="289">
        <f>+'DAY18'!O80+'DAY19'!G80</f>
        <v>0</v>
      </c>
      <c r="P80" s="48">
        <f t="shared" si="35"/>
        <v>0</v>
      </c>
      <c r="Q80" s="49">
        <f t="shared" si="36"/>
        <v>0</v>
      </c>
      <c r="R80" s="50">
        <f t="shared" si="37"/>
        <v>0</v>
      </c>
      <c r="S80" s="47">
        <f t="shared" si="38"/>
        <v>0</v>
      </c>
      <c r="T80" s="289">
        <f t="shared" si="39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'DAY18'!H81</f>
        <v>64.75</v>
      </c>
      <c r="C81" s="48">
        <v>0</v>
      </c>
      <c r="D81" s="49">
        <v>0</v>
      </c>
      <c r="E81" s="50">
        <v>0</v>
      </c>
      <c r="F81" s="47">
        <v>0</v>
      </c>
      <c r="G81" s="289">
        <v>0</v>
      </c>
      <c r="H81" s="49">
        <f>+(Table121[[#This Row],[OPENING ]]+Table121[[#This Row],[RECEIPTS]]+Table121[[#This Row],[RETURNS]])-(Table121[[#This Row],[EXCHANGED]]+Table121[[#This Row],[SALES]]+Table121[[#This Row],[ISSUES]])</f>
        <v>64.75</v>
      </c>
      <c r="I81" s="48">
        <v>0</v>
      </c>
      <c r="J81" s="51">
        <f t="shared" si="0"/>
        <v>-64.75</v>
      </c>
      <c r="K81" s="48">
        <f>+'DAY18'!K81+'DAY19'!C81</f>
        <v>0</v>
      </c>
      <c r="L81" s="49">
        <f>+'DAY18'!L81+'DAY19'!D81</f>
        <v>0</v>
      </c>
      <c r="M81" s="50">
        <f>+'DAY18'!M81+'DAY19'!E81</f>
        <v>0</v>
      </c>
      <c r="N81" s="47">
        <f>+'DAY18'!N81+'DAY19'!F81</f>
        <v>0</v>
      </c>
      <c r="O81" s="289">
        <f>+'DAY18'!O81+'DAY19'!G81</f>
        <v>0</v>
      </c>
      <c r="P81" s="48">
        <f t="shared" si="35"/>
        <v>0</v>
      </c>
      <c r="Q81" s="49">
        <f t="shared" si="36"/>
        <v>0</v>
      </c>
      <c r="R81" s="50">
        <f t="shared" si="37"/>
        <v>0</v>
      </c>
      <c r="S81" s="47">
        <f t="shared" si="38"/>
        <v>0</v>
      </c>
      <c r="T81" s="289">
        <f t="shared" si="39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'DAY18'!H82</f>
        <v>0</v>
      </c>
      <c r="C82" s="48">
        <v>0</v>
      </c>
      <c r="D82" s="49">
        <v>0</v>
      </c>
      <c r="E82" s="50">
        <v>0</v>
      </c>
      <c r="F82" s="47">
        <v>0</v>
      </c>
      <c r="G82" s="289">
        <v>0</v>
      </c>
      <c r="H82" s="49">
        <f>+(Table121[[#This Row],[OPENING ]]+Table121[[#This Row],[RECEIPTS]]+Table121[[#This Row],[RETURNS]])-(Table121[[#This Row],[EXCHANGED]]+Table121[[#This Row],[SALES]]+Table121[[#This Row],[ISSUES]])</f>
        <v>0</v>
      </c>
      <c r="I82" s="48">
        <v>0</v>
      </c>
      <c r="J82" s="51">
        <f t="shared" si="0"/>
        <v>0</v>
      </c>
      <c r="K82" s="48">
        <f>+'DAY18'!K82+'DAY19'!C82</f>
        <v>0</v>
      </c>
      <c r="L82" s="49">
        <f>+'DAY18'!L82+'DAY19'!D82</f>
        <v>0</v>
      </c>
      <c r="M82" s="50">
        <f>+'DAY18'!M82+'DAY19'!E82</f>
        <v>0</v>
      </c>
      <c r="N82" s="47">
        <f>+'DAY18'!N82+'DAY19'!F82</f>
        <v>0</v>
      </c>
      <c r="O82" s="289">
        <f>+'DAY18'!O82+'DAY19'!G82</f>
        <v>0</v>
      </c>
      <c r="P82" s="48">
        <f t="shared" si="35"/>
        <v>0</v>
      </c>
      <c r="Q82" s="49">
        <f t="shared" si="36"/>
        <v>0</v>
      </c>
      <c r="R82" s="50">
        <f t="shared" si="37"/>
        <v>0</v>
      </c>
      <c r="S82" s="47">
        <f t="shared" si="38"/>
        <v>0</v>
      </c>
      <c r="T82" s="289">
        <f t="shared" si="39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'DAY18'!H83</f>
        <v>497.9</v>
      </c>
      <c r="C83" s="48">
        <v>0</v>
      </c>
      <c r="D83" s="49">
        <v>0</v>
      </c>
      <c r="E83" s="50">
        <v>0</v>
      </c>
      <c r="F83" s="47">
        <v>0</v>
      </c>
      <c r="G83" s="289">
        <v>0</v>
      </c>
      <c r="H83" s="49">
        <f>+(Table121[[#This Row],[OPENING ]]+Table121[[#This Row],[RECEIPTS]]+Table121[[#This Row],[RETURNS]])-(Table121[[#This Row],[EXCHANGED]]+Table121[[#This Row],[SALES]]+Table121[[#This Row],[ISSUES]])</f>
        <v>497.9</v>
      </c>
      <c r="I83" s="48">
        <v>0</v>
      </c>
      <c r="J83" s="51">
        <f t="shared" si="0"/>
        <v>-497.9</v>
      </c>
      <c r="K83" s="48">
        <f>+'DAY18'!K83+'DAY19'!C83</f>
        <v>0</v>
      </c>
      <c r="L83" s="49">
        <f>+'DAY18'!L83+'DAY19'!D83</f>
        <v>0</v>
      </c>
      <c r="M83" s="50">
        <f>+'DAY18'!M83+'DAY19'!E83</f>
        <v>0</v>
      </c>
      <c r="N83" s="47">
        <f>+'DAY18'!N83+'DAY19'!F83</f>
        <v>0</v>
      </c>
      <c r="O83" s="289">
        <f>+'DAY18'!O83+'DAY19'!G83</f>
        <v>0</v>
      </c>
      <c r="P83" s="48">
        <f t="shared" si="35"/>
        <v>0</v>
      </c>
      <c r="Q83" s="49">
        <f t="shared" si="36"/>
        <v>0</v>
      </c>
      <c r="R83" s="50">
        <f t="shared" si="37"/>
        <v>0</v>
      </c>
      <c r="S83" s="47">
        <f t="shared" si="38"/>
        <v>0</v>
      </c>
      <c r="T83" s="289">
        <f t="shared" si="39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'DAY18'!H84</f>
        <v>424.4</v>
      </c>
      <c r="C84" s="48">
        <v>0</v>
      </c>
      <c r="D84" s="49">
        <v>0</v>
      </c>
      <c r="E84" s="50">
        <v>0</v>
      </c>
      <c r="F84" s="47">
        <v>0</v>
      </c>
      <c r="G84" s="289">
        <v>0</v>
      </c>
      <c r="H84" s="49">
        <f>+(Table121[[#This Row],[OPENING ]]+Table121[[#This Row],[RECEIPTS]]+Table121[[#This Row],[RETURNS]])-(Table121[[#This Row],[EXCHANGED]]+Table121[[#This Row],[SALES]]+Table121[[#This Row],[ISSUES]])</f>
        <v>424.4</v>
      </c>
      <c r="I84" s="48">
        <v>0</v>
      </c>
      <c r="J84" s="51">
        <f t="shared" si="0"/>
        <v>-424.4</v>
      </c>
      <c r="K84" s="48">
        <f>+'DAY18'!K84+'DAY19'!C84</f>
        <v>0</v>
      </c>
      <c r="L84" s="49">
        <f>+'DAY18'!L84+'DAY19'!D84</f>
        <v>0</v>
      </c>
      <c r="M84" s="50">
        <f>+'DAY18'!M84+'DAY19'!E84</f>
        <v>0</v>
      </c>
      <c r="N84" s="47">
        <f>+'DAY18'!N84+'DAY19'!F84</f>
        <v>0</v>
      </c>
      <c r="O84" s="289">
        <f>+'DAY18'!O84+'DAY19'!G84</f>
        <v>0</v>
      </c>
      <c r="P84" s="48">
        <f t="shared" si="35"/>
        <v>0</v>
      </c>
      <c r="Q84" s="49">
        <f t="shared" si="36"/>
        <v>0</v>
      </c>
      <c r="R84" s="50">
        <f t="shared" si="37"/>
        <v>0</v>
      </c>
      <c r="S84" s="47">
        <f t="shared" si="38"/>
        <v>0</v>
      </c>
      <c r="T84" s="289">
        <f t="shared" si="39"/>
        <v>0</v>
      </c>
      <c r="U84" s="54">
        <f t="shared" si="1"/>
        <v>0</v>
      </c>
    </row>
    <row r="85" spans="1:21" x14ac:dyDescent="0.25">
      <c r="A85" s="53"/>
      <c r="B85" s="47">
        <f>'DAY18'!H85</f>
        <v>0</v>
      </c>
      <c r="C85" s="48">
        <v>0</v>
      </c>
      <c r="D85" s="49">
        <v>0</v>
      </c>
      <c r="E85" s="50">
        <v>0</v>
      </c>
      <c r="F85" s="47">
        <v>0</v>
      </c>
      <c r="G85" s="289">
        <v>0</v>
      </c>
      <c r="H85" s="49">
        <f>+(Table121[[#This Row],[OPENING ]]+Table121[[#This Row],[RECEIPTS]]+Table121[[#This Row],[RETURNS]])-(Table121[[#This Row],[EXCHANGED]]+Table121[[#This Row],[SALES]]+Table121[[#This Row],[ISSUES]])</f>
        <v>0</v>
      </c>
      <c r="I85" s="48">
        <v>0</v>
      </c>
      <c r="J85" s="51">
        <f t="shared" si="0"/>
        <v>0</v>
      </c>
      <c r="K85" s="48">
        <f>+'DAY18'!K85+'DAY19'!C85</f>
        <v>0</v>
      </c>
      <c r="L85" s="49">
        <f>+'DAY18'!L85+'DAY19'!D85</f>
        <v>0</v>
      </c>
      <c r="M85" s="50">
        <f>+'DAY18'!M85+'DAY19'!E85</f>
        <v>0</v>
      </c>
      <c r="N85" s="47">
        <f>+'DAY18'!N85+'DAY19'!F85</f>
        <v>0</v>
      </c>
      <c r="O85" s="289">
        <f>+'DAY18'!O85+'DAY19'!G85</f>
        <v>0</v>
      </c>
      <c r="P85" s="48">
        <f t="shared" si="35"/>
        <v>0</v>
      </c>
      <c r="Q85" s="49">
        <f t="shared" si="36"/>
        <v>0</v>
      </c>
      <c r="R85" s="50">
        <f t="shared" si="37"/>
        <v>0</v>
      </c>
      <c r="S85" s="47">
        <f t="shared" si="38"/>
        <v>0</v>
      </c>
      <c r="T85" s="289">
        <f t="shared" si="39"/>
        <v>0</v>
      </c>
      <c r="U85" s="54">
        <f t="shared" si="1"/>
        <v>0</v>
      </c>
    </row>
    <row r="86" spans="1:21" x14ac:dyDescent="0.25">
      <c r="A86" s="53"/>
      <c r="B86" s="47">
        <f>'DAY18'!H86</f>
        <v>263.8</v>
      </c>
      <c r="C86" s="48">
        <v>0</v>
      </c>
      <c r="D86" s="49">
        <v>0</v>
      </c>
      <c r="E86" s="50">
        <v>0</v>
      </c>
      <c r="F86" s="47">
        <v>0</v>
      </c>
      <c r="G86" s="289">
        <v>0</v>
      </c>
      <c r="H86" s="49">
        <f>+(Table121[[#This Row],[OPENING ]]+Table121[[#This Row],[RECEIPTS]]+Table121[[#This Row],[RETURNS]])-(Table121[[#This Row],[EXCHANGED]]+Table121[[#This Row],[SALES]]+Table121[[#This Row],[ISSUES]])</f>
        <v>263.8</v>
      </c>
      <c r="I86" s="48">
        <v>0</v>
      </c>
      <c r="J86" s="51">
        <f t="shared" si="0"/>
        <v>-263.8</v>
      </c>
      <c r="K86" s="48">
        <f>+'DAY18'!K86+'DAY19'!C86</f>
        <v>0</v>
      </c>
      <c r="L86" s="49">
        <f>+'DAY18'!L86+'DAY19'!D86</f>
        <v>0</v>
      </c>
      <c r="M86" s="50">
        <f>+'DAY18'!M86+'DAY19'!E86</f>
        <v>0</v>
      </c>
      <c r="N86" s="47">
        <f>+'DAY18'!N86+'DAY19'!F86</f>
        <v>0</v>
      </c>
      <c r="O86" s="289">
        <f>+'DAY18'!O86+'DAY19'!G86</f>
        <v>0</v>
      </c>
      <c r="P86" s="48">
        <f t="shared" si="35"/>
        <v>0</v>
      </c>
      <c r="Q86" s="49">
        <f t="shared" si="36"/>
        <v>0</v>
      </c>
      <c r="R86" s="50">
        <f t="shared" si="37"/>
        <v>0</v>
      </c>
      <c r="S86" s="47">
        <f t="shared" si="38"/>
        <v>0</v>
      </c>
      <c r="T86" s="289">
        <f t="shared" si="39"/>
        <v>0</v>
      </c>
      <c r="U86" s="54">
        <f t="shared" si="1"/>
        <v>0</v>
      </c>
    </row>
    <row r="87" spans="1:21" x14ac:dyDescent="0.25">
      <c r="A87" s="53"/>
      <c r="B87" s="47">
        <f>'DAY18'!H87</f>
        <v>0</v>
      </c>
      <c r="C87" s="48">
        <v>0</v>
      </c>
      <c r="D87" s="49">
        <v>0</v>
      </c>
      <c r="E87" s="50">
        <v>0</v>
      </c>
      <c r="F87" s="47">
        <v>0</v>
      </c>
      <c r="G87" s="289">
        <v>0</v>
      </c>
      <c r="H87" s="49">
        <f>+(Table121[[#This Row],[OPENING ]]+Table121[[#This Row],[RECEIPTS]]+Table121[[#This Row],[RETURNS]])-(Table121[[#This Row],[EXCHANGED]]+Table121[[#This Row],[SALES]]+Table121[[#This Row],[ISSUES]])</f>
        <v>0</v>
      </c>
      <c r="I87" s="48">
        <v>0</v>
      </c>
      <c r="J87" s="51">
        <f t="shared" si="0"/>
        <v>0</v>
      </c>
      <c r="K87" s="48">
        <f>+'DAY18'!K87+'DAY19'!C87</f>
        <v>0</v>
      </c>
      <c r="L87" s="49">
        <f>+'DAY18'!L87+'DAY19'!D87</f>
        <v>0</v>
      </c>
      <c r="M87" s="50">
        <f>+'DAY18'!M87+'DAY19'!E87</f>
        <v>0</v>
      </c>
      <c r="N87" s="47">
        <f>+'DAY18'!N87+'DAY19'!F87</f>
        <v>0</v>
      </c>
      <c r="O87" s="289">
        <f>+'DAY18'!O87+'DAY19'!G87</f>
        <v>0</v>
      </c>
      <c r="P87" s="48">
        <f t="shared" si="35"/>
        <v>0</v>
      </c>
      <c r="Q87" s="49">
        <f t="shared" si="36"/>
        <v>0</v>
      </c>
      <c r="R87" s="50">
        <f t="shared" si="37"/>
        <v>0</v>
      </c>
      <c r="S87" s="47">
        <f t="shared" si="38"/>
        <v>0</v>
      </c>
      <c r="T87" s="289">
        <f t="shared" si="39"/>
        <v>0</v>
      </c>
      <c r="U87" s="54">
        <f t="shared" si="1"/>
        <v>0</v>
      </c>
    </row>
    <row r="88" spans="1:21" x14ac:dyDescent="0.25">
      <c r="A88" s="53"/>
      <c r="B88" s="47">
        <f>'DAY18'!H88</f>
        <v>0</v>
      </c>
      <c r="C88" s="48">
        <v>0</v>
      </c>
      <c r="D88" s="49">
        <v>0</v>
      </c>
      <c r="E88" s="50">
        <v>0</v>
      </c>
      <c r="F88" s="47">
        <v>0</v>
      </c>
      <c r="G88" s="289">
        <v>0</v>
      </c>
      <c r="H88" s="49">
        <f>+(Table121[[#This Row],[OPENING ]]+Table121[[#This Row],[RECEIPTS]]+Table121[[#This Row],[RETURNS]])-(Table121[[#This Row],[EXCHANGED]]+Table121[[#This Row],[SALES]]+Table121[[#This Row],[ISSUES]])</f>
        <v>0</v>
      </c>
      <c r="I88" s="48"/>
      <c r="J88" s="51">
        <f t="shared" ref="J88:J96" si="40">+I88-H88</f>
        <v>0</v>
      </c>
      <c r="K88" s="48">
        <f>+'DAY18'!K88+'DAY19'!C88</f>
        <v>0</v>
      </c>
      <c r="L88" s="49">
        <f>+'DAY18'!L88+'DAY19'!D88</f>
        <v>0</v>
      </c>
      <c r="M88" s="50">
        <f>+'DAY18'!M88+'DAY19'!E88</f>
        <v>0</v>
      </c>
      <c r="N88" s="47">
        <f>+'DAY18'!N88+'DAY19'!F88</f>
        <v>0</v>
      </c>
      <c r="O88" s="289">
        <f>+'DAY18'!O88+'DAY19'!G88</f>
        <v>0</v>
      </c>
      <c r="P88" s="48">
        <f t="shared" ref="P88:P96" si="41">+K88/19</f>
        <v>0</v>
      </c>
      <c r="Q88" s="49">
        <f t="shared" ref="Q88:Q96" si="42">+L88/19</f>
        <v>0</v>
      </c>
      <c r="R88" s="50">
        <f t="shared" ref="R88:R96" si="43">+M88/19</f>
        <v>0</v>
      </c>
      <c r="S88" s="47">
        <f t="shared" ref="S88:S96" si="44">+N88/19</f>
        <v>0</v>
      </c>
      <c r="T88" s="289">
        <f t="shared" ref="T88:T96" si="45">+O88/19</f>
        <v>0</v>
      </c>
      <c r="U88" s="54">
        <f t="shared" ref="U88:U96" si="46">IFERROR(+H88/(P88+Q88+R88+S88+T88),0)</f>
        <v>0</v>
      </c>
    </row>
    <row r="89" spans="1:21" x14ac:dyDescent="0.25">
      <c r="A89" s="53"/>
      <c r="B89" s="47">
        <f>'DAY18'!H89</f>
        <v>0</v>
      </c>
      <c r="C89" s="48">
        <v>0</v>
      </c>
      <c r="D89" s="49">
        <v>0</v>
      </c>
      <c r="E89" s="50">
        <v>0</v>
      </c>
      <c r="F89" s="47">
        <v>0</v>
      </c>
      <c r="G89" s="289">
        <v>0</v>
      </c>
      <c r="H89" s="49">
        <f>+(Table121[[#This Row],[OPENING ]]+Table121[[#This Row],[RECEIPTS]]+Table121[[#This Row],[RETURNS]])-(Table121[[#This Row],[EXCHANGED]]+Table121[[#This Row],[SALES]]+Table121[[#This Row],[ISSUES]])</f>
        <v>0</v>
      </c>
      <c r="I89" s="48"/>
      <c r="J89" s="51">
        <f t="shared" si="40"/>
        <v>0</v>
      </c>
      <c r="K89" s="48">
        <f>+'DAY18'!K89+'DAY19'!C89</f>
        <v>0</v>
      </c>
      <c r="L89" s="49">
        <f>+'DAY18'!L89+'DAY19'!D89</f>
        <v>0</v>
      </c>
      <c r="M89" s="50">
        <f>+'DAY18'!M89+'DAY19'!E89</f>
        <v>0</v>
      </c>
      <c r="N89" s="47">
        <f>+'DAY18'!N89+'DAY19'!F89</f>
        <v>0</v>
      </c>
      <c r="O89" s="289">
        <f>+'DAY18'!O89+'DAY19'!G89</f>
        <v>0</v>
      </c>
      <c r="P89" s="48">
        <f t="shared" si="41"/>
        <v>0</v>
      </c>
      <c r="Q89" s="49">
        <f t="shared" si="42"/>
        <v>0</v>
      </c>
      <c r="R89" s="50">
        <f t="shared" si="43"/>
        <v>0</v>
      </c>
      <c r="S89" s="47">
        <f t="shared" si="44"/>
        <v>0</v>
      </c>
      <c r="T89" s="289">
        <f t="shared" si="45"/>
        <v>0</v>
      </c>
      <c r="U89" s="54">
        <f t="shared" si="46"/>
        <v>0</v>
      </c>
    </row>
    <row r="90" spans="1:21" x14ac:dyDescent="0.25">
      <c r="A90" s="53"/>
      <c r="B90" s="47">
        <f>'DAY18'!H90</f>
        <v>0</v>
      </c>
      <c r="C90" s="48">
        <v>0</v>
      </c>
      <c r="D90" s="49">
        <v>0</v>
      </c>
      <c r="E90" s="50">
        <v>0</v>
      </c>
      <c r="F90" s="47">
        <v>0</v>
      </c>
      <c r="G90" s="289">
        <v>0</v>
      </c>
      <c r="H90" s="49">
        <f>+(Table121[[#This Row],[OPENING ]]+Table121[[#This Row],[RECEIPTS]]+Table121[[#This Row],[RETURNS]])-(Table121[[#This Row],[EXCHANGED]]+Table121[[#This Row],[SALES]]+Table121[[#This Row],[ISSUES]])</f>
        <v>0</v>
      </c>
      <c r="I90" s="48"/>
      <c r="J90" s="51">
        <f t="shared" si="40"/>
        <v>0</v>
      </c>
      <c r="K90" s="48">
        <f>+'DAY18'!K90+'DAY19'!C90</f>
        <v>0</v>
      </c>
      <c r="L90" s="49">
        <f>+'DAY18'!L90+'DAY19'!D90</f>
        <v>0</v>
      </c>
      <c r="M90" s="50">
        <f>+'DAY18'!M90+'DAY19'!E90</f>
        <v>0</v>
      </c>
      <c r="N90" s="47">
        <f>+'DAY18'!N90+'DAY19'!F90</f>
        <v>0</v>
      </c>
      <c r="O90" s="289">
        <f>+'DAY18'!O90+'DAY19'!G90</f>
        <v>0</v>
      </c>
      <c r="P90" s="48">
        <f t="shared" si="41"/>
        <v>0</v>
      </c>
      <c r="Q90" s="49">
        <f t="shared" si="42"/>
        <v>0</v>
      </c>
      <c r="R90" s="50">
        <f t="shared" si="43"/>
        <v>0</v>
      </c>
      <c r="S90" s="47">
        <f t="shared" si="44"/>
        <v>0</v>
      </c>
      <c r="T90" s="289">
        <f t="shared" si="45"/>
        <v>0</v>
      </c>
      <c r="U90" s="54">
        <f t="shared" si="46"/>
        <v>0</v>
      </c>
    </row>
    <row r="91" spans="1:21" x14ac:dyDescent="0.25">
      <c r="A91" s="53"/>
      <c r="B91" s="47">
        <f>'DAY18'!H91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289">
        <v>0</v>
      </c>
      <c r="H91" s="49">
        <f>+(Table121[[#This Row],[OPENING ]]+Table121[[#This Row],[RECEIPTS]]+Table121[[#This Row],[RETURNS]])-(Table121[[#This Row],[EXCHANGED]]+Table121[[#This Row],[SALES]]+Table121[[#This Row],[ISSUES]])</f>
        <v>551.20000000000005</v>
      </c>
      <c r="I91" s="48"/>
      <c r="J91" s="51">
        <f t="shared" si="40"/>
        <v>-551.20000000000005</v>
      </c>
      <c r="K91" s="48">
        <f>+'DAY18'!K91+'DAY19'!C91</f>
        <v>0</v>
      </c>
      <c r="L91" s="49">
        <f>+'DAY18'!L91+'DAY19'!D91</f>
        <v>0</v>
      </c>
      <c r="M91" s="50">
        <f>+'DAY18'!M91+'DAY19'!E91</f>
        <v>0</v>
      </c>
      <c r="N91" s="47">
        <f>+'DAY18'!N91+'DAY19'!F91</f>
        <v>0</v>
      </c>
      <c r="O91" s="289">
        <f>+'DAY18'!O91+'DAY19'!G91</f>
        <v>0</v>
      </c>
      <c r="P91" s="48">
        <f t="shared" si="41"/>
        <v>0</v>
      </c>
      <c r="Q91" s="49">
        <f t="shared" si="42"/>
        <v>0</v>
      </c>
      <c r="R91" s="50">
        <f t="shared" si="43"/>
        <v>0</v>
      </c>
      <c r="S91" s="47">
        <f t="shared" si="44"/>
        <v>0</v>
      </c>
      <c r="T91" s="289">
        <f t="shared" si="45"/>
        <v>0</v>
      </c>
      <c r="U91" s="54">
        <f t="shared" si="46"/>
        <v>0</v>
      </c>
    </row>
    <row r="92" spans="1:21" x14ac:dyDescent="0.25">
      <c r="A92" s="53"/>
      <c r="B92" s="47">
        <f>'DAY18'!H92</f>
        <v>200.8</v>
      </c>
      <c r="C92" s="48">
        <v>0</v>
      </c>
      <c r="D92" s="49">
        <v>0</v>
      </c>
      <c r="E92" s="50">
        <v>0</v>
      </c>
      <c r="F92" s="47">
        <v>0</v>
      </c>
      <c r="G92" s="289">
        <v>0</v>
      </c>
      <c r="H92" s="49">
        <f>+(Table121[[#This Row],[OPENING ]]+Table121[[#This Row],[RECEIPTS]]+Table121[[#This Row],[RETURNS]])-(Table121[[#This Row],[EXCHANGED]]+Table121[[#This Row],[SALES]]+Table121[[#This Row],[ISSUES]])</f>
        <v>200.8</v>
      </c>
      <c r="I92" s="48"/>
      <c r="J92" s="51">
        <f t="shared" si="40"/>
        <v>-200.8</v>
      </c>
      <c r="K92" s="48">
        <f>+'DAY18'!K92+'DAY19'!C92</f>
        <v>0</v>
      </c>
      <c r="L92" s="49">
        <f>+'DAY18'!L92+'DAY19'!D92</f>
        <v>0</v>
      </c>
      <c r="M92" s="50">
        <f>+'DAY18'!M92+'DAY19'!E92</f>
        <v>0</v>
      </c>
      <c r="N92" s="47">
        <f>+'DAY18'!N92+'DAY19'!F92</f>
        <v>0</v>
      </c>
      <c r="O92" s="289">
        <f>+'DAY18'!O92+'DAY19'!G92</f>
        <v>0</v>
      </c>
      <c r="P92" s="48">
        <f t="shared" si="41"/>
        <v>0</v>
      </c>
      <c r="Q92" s="49">
        <f t="shared" si="42"/>
        <v>0</v>
      </c>
      <c r="R92" s="50">
        <f t="shared" si="43"/>
        <v>0</v>
      </c>
      <c r="S92" s="47">
        <f t="shared" si="44"/>
        <v>0</v>
      </c>
      <c r="T92" s="289">
        <f t="shared" si="45"/>
        <v>0</v>
      </c>
      <c r="U92" s="54">
        <f t="shared" si="46"/>
        <v>0</v>
      </c>
    </row>
    <row r="93" spans="1:21" x14ac:dyDescent="0.25">
      <c r="A93" s="53"/>
      <c r="B93" s="47">
        <f>'DAY18'!H93</f>
        <v>0</v>
      </c>
      <c r="C93" s="48">
        <v>0</v>
      </c>
      <c r="D93" s="49">
        <v>0</v>
      </c>
      <c r="E93" s="50">
        <v>0</v>
      </c>
      <c r="F93" s="47">
        <v>0</v>
      </c>
      <c r="G93" s="289">
        <v>0</v>
      </c>
      <c r="H93" s="49">
        <f>+(Table121[[#This Row],[OPENING ]]+Table121[[#This Row],[RECEIPTS]]+Table121[[#This Row],[RETURNS]])-(Table121[[#This Row],[EXCHANGED]]+Table121[[#This Row],[SALES]]+Table121[[#This Row],[ISSUES]])</f>
        <v>0</v>
      </c>
      <c r="I93" s="48"/>
      <c r="J93" s="51">
        <f t="shared" si="40"/>
        <v>0</v>
      </c>
      <c r="K93" s="48">
        <f>+'DAY18'!K93+'DAY19'!C93</f>
        <v>0</v>
      </c>
      <c r="L93" s="49">
        <f>+'DAY18'!L93+'DAY19'!D93</f>
        <v>138</v>
      </c>
      <c r="M93" s="50">
        <f>+'DAY18'!M93+'DAY19'!E93</f>
        <v>0</v>
      </c>
      <c r="N93" s="47">
        <f>+'DAY18'!N93+'DAY19'!F93</f>
        <v>0</v>
      </c>
      <c r="O93" s="289">
        <f>+'DAY18'!O93+'DAY19'!G93</f>
        <v>851.44</v>
      </c>
      <c r="P93" s="48">
        <f t="shared" si="41"/>
        <v>0</v>
      </c>
      <c r="Q93" s="49">
        <f t="shared" si="42"/>
        <v>7.2631578947368425</v>
      </c>
      <c r="R93" s="50">
        <f t="shared" si="43"/>
        <v>0</v>
      </c>
      <c r="S93" s="47">
        <f t="shared" si="44"/>
        <v>0</v>
      </c>
      <c r="T93" s="289">
        <f t="shared" si="45"/>
        <v>44.812631578947368</v>
      </c>
      <c r="U93" s="54">
        <f t="shared" si="46"/>
        <v>0</v>
      </c>
    </row>
    <row r="94" spans="1:21" x14ac:dyDescent="0.25">
      <c r="A94" s="53"/>
      <c r="B94" s="47">
        <f>'DAY18'!H94</f>
        <v>0</v>
      </c>
      <c r="C94" s="48">
        <v>0</v>
      </c>
      <c r="D94" s="49">
        <v>0</v>
      </c>
      <c r="E94" s="50">
        <v>0</v>
      </c>
      <c r="F94" s="47">
        <v>0</v>
      </c>
      <c r="G94" s="289">
        <v>0</v>
      </c>
      <c r="H94" s="49">
        <f>+(Table121[[#This Row],[OPENING ]]+Table121[[#This Row],[RECEIPTS]]+Table121[[#This Row],[RETURNS]])-(Table121[[#This Row],[EXCHANGED]]+Table121[[#This Row],[SALES]]+Table121[[#This Row],[ISSUES]])</f>
        <v>0</v>
      </c>
      <c r="I94" s="48"/>
      <c r="J94" s="51">
        <f t="shared" si="40"/>
        <v>0</v>
      </c>
      <c r="K94" s="48">
        <f>+'DAY18'!K94+'DAY19'!C94</f>
        <v>0</v>
      </c>
      <c r="L94" s="49">
        <f>+'DAY18'!L94+'DAY19'!D94</f>
        <v>0</v>
      </c>
      <c r="M94" s="50">
        <f>+'DAY18'!M94+'DAY19'!E94</f>
        <v>0</v>
      </c>
      <c r="N94" s="47">
        <f>+'DAY18'!N94+'DAY19'!F94</f>
        <v>0</v>
      </c>
      <c r="O94" s="289">
        <f>+'DAY18'!O94+'DAY19'!G94</f>
        <v>0</v>
      </c>
      <c r="P94" s="48">
        <f t="shared" si="41"/>
        <v>0</v>
      </c>
      <c r="Q94" s="49">
        <f t="shared" si="42"/>
        <v>0</v>
      </c>
      <c r="R94" s="50">
        <f t="shared" si="43"/>
        <v>0</v>
      </c>
      <c r="S94" s="47">
        <f t="shared" si="44"/>
        <v>0</v>
      </c>
      <c r="T94" s="289">
        <f t="shared" si="45"/>
        <v>0</v>
      </c>
      <c r="U94" s="54">
        <f t="shared" si="46"/>
        <v>0</v>
      </c>
    </row>
    <row r="95" spans="1:21" x14ac:dyDescent="0.25">
      <c r="A95" s="53"/>
      <c r="B95" s="47">
        <f>'DAY18'!H95</f>
        <v>0</v>
      </c>
      <c r="C95" s="48">
        <v>0</v>
      </c>
      <c r="D95" s="49">
        <v>0</v>
      </c>
      <c r="E95" s="50">
        <v>0</v>
      </c>
      <c r="F95" s="47">
        <v>0</v>
      </c>
      <c r="G95" s="289">
        <v>0</v>
      </c>
      <c r="H95" s="49">
        <f>+(Table121[[#This Row],[OPENING ]]+Table121[[#This Row],[RECEIPTS]]+Table121[[#This Row],[RETURNS]])-(Table121[[#This Row],[EXCHANGED]]+Table121[[#This Row],[SALES]]+Table121[[#This Row],[ISSUES]])</f>
        <v>0</v>
      </c>
      <c r="I95" s="48"/>
      <c r="J95" s="51">
        <f t="shared" si="40"/>
        <v>0</v>
      </c>
      <c r="K95" s="48">
        <f>+'DAY18'!K95+'DAY19'!C95</f>
        <v>0</v>
      </c>
      <c r="L95" s="49">
        <f>+'DAY18'!L95+'DAY19'!D95</f>
        <v>0</v>
      </c>
      <c r="M95" s="50">
        <f>+'DAY18'!M95+'DAY19'!E95</f>
        <v>0</v>
      </c>
      <c r="N95" s="47">
        <f>+'DAY18'!N95+'DAY19'!F95</f>
        <v>0</v>
      </c>
      <c r="O95" s="289">
        <f>+'DAY18'!O95+'DAY19'!G95</f>
        <v>0</v>
      </c>
      <c r="P95" s="48">
        <f t="shared" si="41"/>
        <v>0</v>
      </c>
      <c r="Q95" s="49">
        <f t="shared" si="42"/>
        <v>0</v>
      </c>
      <c r="R95" s="50">
        <f t="shared" si="43"/>
        <v>0</v>
      </c>
      <c r="S95" s="47">
        <f t="shared" si="44"/>
        <v>0</v>
      </c>
      <c r="T95" s="289">
        <f t="shared" si="45"/>
        <v>0</v>
      </c>
      <c r="U95" s="54">
        <f t="shared" si="46"/>
        <v>0</v>
      </c>
    </row>
    <row r="96" spans="1:21" x14ac:dyDescent="0.25">
      <c r="A96" s="53"/>
      <c r="B96" s="47">
        <f>'DAY18'!H96</f>
        <v>0</v>
      </c>
      <c r="C96" s="48">
        <v>0</v>
      </c>
      <c r="D96" s="49">
        <v>0</v>
      </c>
      <c r="E96" s="50">
        <v>0</v>
      </c>
      <c r="F96" s="47">
        <v>0</v>
      </c>
      <c r="G96" s="289">
        <v>0</v>
      </c>
      <c r="H96" s="49">
        <f>+(Table121[[#This Row],[OPENING ]]+Table121[[#This Row],[RECEIPTS]]+Table121[[#This Row],[RETURNS]])-(Table121[[#This Row],[EXCHANGED]]+Table121[[#This Row],[SALES]]+Table121[[#This Row],[ISSUES]])</f>
        <v>0</v>
      </c>
      <c r="I96" s="48"/>
      <c r="J96" s="51">
        <f t="shared" si="40"/>
        <v>0</v>
      </c>
      <c r="K96" s="48">
        <f>+'DAY18'!K96+'DAY19'!C96</f>
        <v>0</v>
      </c>
      <c r="L96" s="49">
        <f>+'DAY18'!L96+'DAY19'!D96</f>
        <v>0</v>
      </c>
      <c r="M96" s="50">
        <f>+'DAY18'!M96+'DAY19'!E96</f>
        <v>0</v>
      </c>
      <c r="N96" s="47">
        <f>+'DAY18'!N96+'DAY19'!F96</f>
        <v>0</v>
      </c>
      <c r="O96" s="289">
        <f>+'DAY18'!O96+'DAY19'!G96</f>
        <v>0</v>
      </c>
      <c r="P96" s="48">
        <f t="shared" si="41"/>
        <v>0</v>
      </c>
      <c r="Q96" s="49">
        <f t="shared" si="42"/>
        <v>0</v>
      </c>
      <c r="R96" s="50">
        <f t="shared" si="43"/>
        <v>0</v>
      </c>
      <c r="S96" s="47">
        <f t="shared" si="44"/>
        <v>0</v>
      </c>
      <c r="T96" s="289">
        <f t="shared" si="45"/>
        <v>0</v>
      </c>
      <c r="U96" s="54">
        <f t="shared" si="46"/>
        <v>0</v>
      </c>
    </row>
    <row r="97" spans="1:21" x14ac:dyDescent="0.25">
      <c r="A97" s="151" t="s">
        <v>41</v>
      </c>
      <c r="B97" s="47"/>
      <c r="C97" s="48"/>
      <c r="D97" s="49"/>
      <c r="E97" s="50"/>
      <c r="F97" s="47"/>
      <c r="G97" s="289"/>
      <c r="H97" s="49"/>
      <c r="I97" s="48"/>
      <c r="J97" s="51"/>
      <c r="K97" s="48"/>
      <c r="L97" s="49"/>
      <c r="M97" s="50"/>
      <c r="N97" s="47"/>
      <c r="O97" s="289"/>
      <c r="P97" s="48"/>
      <c r="Q97" s="49"/>
      <c r="R97" s="50"/>
      <c r="S97" s="47"/>
      <c r="T97" s="289"/>
      <c r="U97" s="54"/>
    </row>
    <row r="98" spans="1:21" x14ac:dyDescent="0.25">
      <c r="A98" s="153" t="s">
        <v>40</v>
      </c>
      <c r="B98" s="47"/>
      <c r="C98" s="48"/>
      <c r="D98" s="49"/>
      <c r="E98" s="50"/>
      <c r="F98" s="47"/>
      <c r="G98" s="289"/>
      <c r="H98" s="49"/>
      <c r="I98" s="48"/>
      <c r="J98" s="51"/>
      <c r="K98" s="48"/>
      <c r="L98" s="49"/>
      <c r="M98" s="50"/>
      <c r="N98" s="47"/>
      <c r="O98" s="289"/>
      <c r="P98" s="48"/>
      <c r="Q98" s="49"/>
      <c r="R98" s="50"/>
      <c r="S98" s="47"/>
      <c r="T98" s="289"/>
      <c r="U98" s="54"/>
    </row>
    <row r="99" spans="1:21" x14ac:dyDescent="0.25">
      <c r="A99" s="152" t="s">
        <v>42</v>
      </c>
      <c r="B99" s="47">
        <f>'DAY18'!H99</f>
        <v>0</v>
      </c>
      <c r="C99" s="48">
        <v>0</v>
      </c>
      <c r="D99" s="49">
        <v>0</v>
      </c>
      <c r="E99" s="50">
        <v>0</v>
      </c>
      <c r="F99" s="47">
        <v>0</v>
      </c>
      <c r="G99" s="289">
        <v>0</v>
      </c>
      <c r="H99" s="49">
        <f>+(Table121[[#This Row],[OPENING ]]+Table121[[#This Row],[RECEIPTS]]+Table121[[#This Row],[RETURNS]])-(Table121[[#This Row],[EXCHANGED]]+Table121[[#This Row],[SALES]]+Table121[[#This Row],[ISSUES]])</f>
        <v>0</v>
      </c>
      <c r="I99" s="48">
        <v>0</v>
      </c>
      <c r="J99" s="51">
        <f t="shared" si="0"/>
        <v>0</v>
      </c>
      <c r="K99" s="48">
        <f>+'DAY18'!K99+'DAY19'!C99</f>
        <v>0</v>
      </c>
      <c r="L99" s="49">
        <f>+'DAY18'!L99+'DAY19'!D99</f>
        <v>0</v>
      </c>
      <c r="M99" s="50">
        <f>+'DAY18'!M99+'DAY19'!E99</f>
        <v>0</v>
      </c>
      <c r="N99" s="47">
        <f>+'DAY18'!N99+'DAY19'!F99</f>
        <v>0</v>
      </c>
      <c r="O99" s="289">
        <f>+'DAY18'!O99+'DAY19'!G99</f>
        <v>0</v>
      </c>
      <c r="P99" s="48">
        <f t="shared" si="35"/>
        <v>0</v>
      </c>
      <c r="Q99" s="49">
        <f t="shared" si="36"/>
        <v>0</v>
      </c>
      <c r="R99" s="50">
        <f t="shared" si="37"/>
        <v>0</v>
      </c>
      <c r="S99" s="47">
        <f t="shared" si="38"/>
        <v>0</v>
      </c>
      <c r="T99" s="289">
        <f t="shared" si="39"/>
        <v>0</v>
      </c>
      <c r="U99" s="54">
        <f t="shared" si="1"/>
        <v>0</v>
      </c>
    </row>
    <row r="100" spans="1:21" x14ac:dyDescent="0.25">
      <c r="A100" s="152" t="s">
        <v>43</v>
      </c>
      <c r="B100" s="47">
        <f>'DAY18'!H100</f>
        <v>0</v>
      </c>
      <c r="C100" s="48">
        <v>0</v>
      </c>
      <c r="D100" s="49">
        <v>0</v>
      </c>
      <c r="E100" s="50">
        <v>0</v>
      </c>
      <c r="F100" s="47">
        <v>0</v>
      </c>
      <c r="G100" s="289">
        <v>0</v>
      </c>
      <c r="H100" s="49">
        <f>+(Table121[[#This Row],[OPENING ]]+Table121[[#This Row],[RECEIPTS]]+Table121[[#This Row],[RETURNS]])-(Table121[[#This Row],[EXCHANGED]]+Table121[[#This Row],[SALES]]+Table121[[#This Row],[ISSUES]])</f>
        <v>0</v>
      </c>
      <c r="I100" s="48">
        <v>0</v>
      </c>
      <c r="J100" s="51">
        <f t="shared" si="0"/>
        <v>0</v>
      </c>
      <c r="K100" s="48">
        <f>+'DAY18'!K100+'DAY19'!C100</f>
        <v>0</v>
      </c>
      <c r="L100" s="49">
        <f>+'DAY18'!L100+'DAY19'!D100</f>
        <v>0</v>
      </c>
      <c r="M100" s="50">
        <f>+'DAY18'!M100+'DAY19'!E100</f>
        <v>0</v>
      </c>
      <c r="N100" s="47">
        <f>+'DAY18'!N100+'DAY19'!F100</f>
        <v>0</v>
      </c>
      <c r="O100" s="289">
        <f>+'DAY18'!O100+'DAY19'!G100</f>
        <v>0</v>
      </c>
      <c r="P100" s="48">
        <f t="shared" si="35"/>
        <v>0</v>
      </c>
      <c r="Q100" s="49">
        <f t="shared" si="36"/>
        <v>0</v>
      </c>
      <c r="R100" s="50">
        <f t="shared" si="37"/>
        <v>0</v>
      </c>
      <c r="S100" s="47">
        <f t="shared" si="38"/>
        <v>0</v>
      </c>
      <c r="T100" s="289">
        <f t="shared" si="39"/>
        <v>0</v>
      </c>
      <c r="U100" s="54">
        <f t="shared" si="1"/>
        <v>0</v>
      </c>
    </row>
    <row r="101" spans="1:21" x14ac:dyDescent="0.25">
      <c r="A101" s="153"/>
      <c r="B101" s="47">
        <f>'DAY18'!H101</f>
        <v>0</v>
      </c>
      <c r="C101" s="48">
        <v>0</v>
      </c>
      <c r="D101" s="49">
        <v>0</v>
      </c>
      <c r="E101" s="50">
        <v>0</v>
      </c>
      <c r="F101" s="47">
        <v>0</v>
      </c>
      <c r="G101" s="289">
        <v>0</v>
      </c>
      <c r="H101" s="49">
        <f>+(Table121[[#This Row],[OPENING ]]+Table121[[#This Row],[RECEIPTS]]+Table121[[#This Row],[RETURNS]])-(Table121[[#This Row],[EXCHANGED]]+Table121[[#This Row],[SALES]]+Table121[[#This Row],[ISSUES]])</f>
        <v>0</v>
      </c>
      <c r="I101" s="73">
        <v>0</v>
      </c>
      <c r="J101" s="76">
        <f t="shared" si="0"/>
        <v>0</v>
      </c>
      <c r="K101" s="48">
        <f>+'DAY18'!K101+'DAY19'!C101</f>
        <v>0</v>
      </c>
      <c r="L101" s="49">
        <f>+'DAY18'!L101+'DAY19'!D101</f>
        <v>0</v>
      </c>
      <c r="M101" s="50">
        <f>+'DAY18'!M101+'DAY19'!E101</f>
        <v>0</v>
      </c>
      <c r="N101" s="47">
        <f>+'DAY18'!N101+'DAY19'!F101</f>
        <v>0</v>
      </c>
      <c r="O101" s="289">
        <f>+'DAY18'!O101+'DAY19'!G101</f>
        <v>0</v>
      </c>
      <c r="P101" s="48">
        <f t="shared" si="35"/>
        <v>0</v>
      </c>
      <c r="Q101" s="49">
        <f t="shared" si="36"/>
        <v>0</v>
      </c>
      <c r="R101" s="50">
        <f t="shared" si="37"/>
        <v>0</v>
      </c>
      <c r="S101" s="47">
        <f t="shared" si="38"/>
        <v>0</v>
      </c>
      <c r="T101" s="289">
        <f t="shared" si="39"/>
        <v>0</v>
      </c>
      <c r="U101" s="92">
        <f t="shared" si="1"/>
        <v>0</v>
      </c>
    </row>
    <row r="102" spans="1:21" x14ac:dyDescent="0.25">
      <c r="A102" s="152" t="s">
        <v>87</v>
      </c>
      <c r="B102" s="47">
        <f>'DAY18'!H102</f>
        <v>1888</v>
      </c>
      <c r="C102" s="48">
        <v>0</v>
      </c>
      <c r="D102" s="49">
        <v>0</v>
      </c>
      <c r="E102" s="50">
        <v>0</v>
      </c>
      <c r="F102" s="47">
        <v>0</v>
      </c>
      <c r="G102" s="289">
        <v>0</v>
      </c>
      <c r="H102" s="49">
        <f>+(Table121[[#This Row],[OPENING ]]+Table121[[#This Row],[RECEIPTS]]+Table121[[#This Row],[RETURNS]])-(Table121[[#This Row],[EXCHANGED]]+Table121[[#This Row],[SALES]]+Table121[[#This Row],[ISSUES]])</f>
        <v>1888</v>
      </c>
      <c r="I102" s="73"/>
      <c r="J102" s="76">
        <f t="shared" ref="J102:J114" si="47">+I102-H102</f>
        <v>-1888</v>
      </c>
      <c r="K102" s="48">
        <f>+'DAY18'!K102+'DAY19'!C102</f>
        <v>0</v>
      </c>
      <c r="L102" s="49">
        <f>+'DAY18'!L102+'DAY19'!D102</f>
        <v>138</v>
      </c>
      <c r="M102" s="50">
        <f>+'DAY18'!M102+'DAY19'!E102</f>
        <v>0</v>
      </c>
      <c r="N102" s="47">
        <f>+'DAY18'!N102+'DAY19'!F102</f>
        <v>0</v>
      </c>
      <c r="O102" s="289">
        <f>+'DAY18'!O102+'DAY19'!G102</f>
        <v>1318.44</v>
      </c>
      <c r="P102" s="48">
        <f t="shared" ref="P102:P114" si="48">+K102/19</f>
        <v>0</v>
      </c>
      <c r="Q102" s="49">
        <f t="shared" ref="Q102:Q114" si="49">+L102/19</f>
        <v>7.2631578947368425</v>
      </c>
      <c r="R102" s="50">
        <f t="shared" ref="R102:R114" si="50">+M102/19</f>
        <v>0</v>
      </c>
      <c r="S102" s="47">
        <f t="shared" ref="S102:S114" si="51">+N102/19</f>
        <v>0</v>
      </c>
      <c r="T102" s="289">
        <f t="shared" ref="T102:T114" si="52">+O102/19</f>
        <v>69.39157894736843</v>
      </c>
      <c r="U102" s="92">
        <f t="shared" ref="U102:U114" si="53">IFERROR(+H102/(P102+Q102+R102+S102+T102),0)</f>
        <v>24.629919529812415</v>
      </c>
    </row>
    <row r="103" spans="1:21" x14ac:dyDescent="0.25">
      <c r="A103" s="152" t="s">
        <v>88</v>
      </c>
      <c r="B103" s="47">
        <f>'DAY18'!H103</f>
        <v>0</v>
      </c>
      <c r="C103" s="48">
        <v>0</v>
      </c>
      <c r="D103" s="49">
        <v>0</v>
      </c>
      <c r="E103" s="50">
        <v>0</v>
      </c>
      <c r="F103" s="47">
        <v>0</v>
      </c>
      <c r="G103" s="289">
        <v>0</v>
      </c>
      <c r="H103" s="49">
        <f>+(Table121[[#This Row],[OPENING ]]+Table121[[#This Row],[RECEIPTS]]+Table121[[#This Row],[RETURNS]])-(Table121[[#This Row],[EXCHANGED]]+Table121[[#This Row],[SALES]]+Table121[[#This Row],[ISSUES]])</f>
        <v>0</v>
      </c>
      <c r="I103" s="73"/>
      <c r="J103" s="76">
        <f t="shared" si="47"/>
        <v>0</v>
      </c>
      <c r="K103" s="48">
        <f>+'DAY18'!K103+'DAY19'!C103</f>
        <v>0</v>
      </c>
      <c r="L103" s="49">
        <f>+'DAY18'!L103+'DAY19'!D103</f>
        <v>0</v>
      </c>
      <c r="M103" s="50">
        <f>+'DAY18'!M103+'DAY19'!E103</f>
        <v>0</v>
      </c>
      <c r="N103" s="47">
        <f>+'DAY18'!N103+'DAY19'!F103</f>
        <v>0</v>
      </c>
      <c r="O103" s="289">
        <f>+'DAY18'!O103+'DAY19'!G103</f>
        <v>0</v>
      </c>
      <c r="P103" s="48">
        <f t="shared" si="48"/>
        <v>0</v>
      </c>
      <c r="Q103" s="49">
        <f t="shared" si="49"/>
        <v>0</v>
      </c>
      <c r="R103" s="50">
        <f t="shared" si="50"/>
        <v>0</v>
      </c>
      <c r="S103" s="47">
        <f t="shared" si="51"/>
        <v>0</v>
      </c>
      <c r="T103" s="289">
        <f t="shared" si="52"/>
        <v>0</v>
      </c>
      <c r="U103" s="92">
        <f t="shared" si="53"/>
        <v>0</v>
      </c>
    </row>
    <row r="104" spans="1:21" x14ac:dyDescent="0.25">
      <c r="A104" s="152" t="s">
        <v>95</v>
      </c>
      <c r="B104" s="47">
        <f>'DAY18'!H104</f>
        <v>695.3</v>
      </c>
      <c r="C104" s="48">
        <v>0</v>
      </c>
      <c r="D104" s="49">
        <v>0</v>
      </c>
      <c r="E104" s="50">
        <v>0</v>
      </c>
      <c r="F104" s="47">
        <v>0</v>
      </c>
      <c r="G104" s="289">
        <v>0</v>
      </c>
      <c r="H104" s="49">
        <f>+(Table121[[#This Row],[OPENING ]]+Table121[[#This Row],[RECEIPTS]]+Table121[[#This Row],[RETURNS]])-(Table121[[#This Row],[EXCHANGED]]+Table121[[#This Row],[SALES]]+Table121[[#This Row],[ISSUES]])</f>
        <v>695.3</v>
      </c>
      <c r="I104" s="73"/>
      <c r="J104" s="76">
        <f t="shared" si="47"/>
        <v>-695.3</v>
      </c>
      <c r="K104" s="48">
        <f>+'DAY18'!K104+'DAY19'!C104</f>
        <v>0</v>
      </c>
      <c r="L104" s="49">
        <f>+'DAY18'!L104+'DAY19'!D104</f>
        <v>0</v>
      </c>
      <c r="M104" s="50">
        <f>+'DAY18'!M104+'DAY19'!E104</f>
        <v>0</v>
      </c>
      <c r="N104" s="47">
        <f>+'DAY18'!N104+'DAY19'!F104</f>
        <v>0</v>
      </c>
      <c r="O104" s="289">
        <f>+'DAY18'!O104+'DAY19'!G104</f>
        <v>0</v>
      </c>
      <c r="P104" s="48">
        <f t="shared" si="48"/>
        <v>0</v>
      </c>
      <c r="Q104" s="49">
        <f t="shared" si="49"/>
        <v>0</v>
      </c>
      <c r="R104" s="50">
        <f t="shared" si="50"/>
        <v>0</v>
      </c>
      <c r="S104" s="47">
        <f t="shared" si="51"/>
        <v>0</v>
      </c>
      <c r="T104" s="289">
        <f t="shared" si="52"/>
        <v>0</v>
      </c>
      <c r="U104" s="92">
        <f t="shared" si="53"/>
        <v>0</v>
      </c>
    </row>
    <row r="105" spans="1:21" x14ac:dyDescent="0.25">
      <c r="A105" s="152" t="s">
        <v>132</v>
      </c>
      <c r="B105" s="47">
        <f>'DAY18'!H105</f>
        <v>0</v>
      </c>
      <c r="C105" s="48">
        <v>0</v>
      </c>
      <c r="D105" s="49">
        <v>0</v>
      </c>
      <c r="E105" s="50">
        <v>0</v>
      </c>
      <c r="F105" s="47">
        <v>0</v>
      </c>
      <c r="G105" s="289">
        <v>0</v>
      </c>
      <c r="H105" s="49">
        <f>+(Table121[[#This Row],[OPENING ]]+Table121[[#This Row],[RECEIPTS]]+Table121[[#This Row],[RETURNS]])-(Table121[[#This Row],[EXCHANGED]]+Table121[[#This Row],[SALES]]+Table121[[#This Row],[ISSUES]])</f>
        <v>0</v>
      </c>
      <c r="I105" s="73"/>
      <c r="J105" s="76">
        <f t="shared" si="47"/>
        <v>0</v>
      </c>
      <c r="K105" s="48">
        <f>+'DAY18'!K105+'DAY19'!C105</f>
        <v>0</v>
      </c>
      <c r="L105" s="49">
        <f>+'DAY18'!L105+'DAY19'!D105</f>
        <v>0</v>
      </c>
      <c r="M105" s="50">
        <f>+'DAY18'!M105+'DAY19'!E105</f>
        <v>0</v>
      </c>
      <c r="N105" s="47">
        <f>+'DAY18'!N105+'DAY19'!F105</f>
        <v>0</v>
      </c>
      <c r="O105" s="289">
        <f>+'DAY18'!O105+'DAY19'!G105</f>
        <v>0</v>
      </c>
      <c r="P105" s="48">
        <f t="shared" si="48"/>
        <v>0</v>
      </c>
      <c r="Q105" s="49">
        <f t="shared" si="49"/>
        <v>0</v>
      </c>
      <c r="R105" s="50">
        <f t="shared" si="50"/>
        <v>0</v>
      </c>
      <c r="S105" s="47">
        <f t="shared" si="51"/>
        <v>0</v>
      </c>
      <c r="T105" s="289">
        <f t="shared" si="52"/>
        <v>0</v>
      </c>
      <c r="U105" s="92">
        <f t="shared" si="53"/>
        <v>0</v>
      </c>
    </row>
    <row r="106" spans="1:21" x14ac:dyDescent="0.25">
      <c r="A106" s="152" t="s">
        <v>124</v>
      </c>
      <c r="B106" s="47">
        <f>'DAY18'!H106</f>
        <v>31</v>
      </c>
      <c r="C106" s="48">
        <v>0</v>
      </c>
      <c r="D106" s="49">
        <v>0</v>
      </c>
      <c r="E106" s="50">
        <v>0</v>
      </c>
      <c r="F106" s="47">
        <v>0</v>
      </c>
      <c r="G106" s="289">
        <v>0</v>
      </c>
      <c r="H106" s="49">
        <f>+(Table121[[#This Row],[OPENING ]]+Table121[[#This Row],[RECEIPTS]]+Table121[[#This Row],[RETURNS]])-(Table121[[#This Row],[EXCHANGED]]+Table121[[#This Row],[SALES]]+Table121[[#This Row],[ISSUES]])</f>
        <v>31</v>
      </c>
      <c r="I106" s="73"/>
      <c r="J106" s="76">
        <f t="shared" si="47"/>
        <v>-31</v>
      </c>
      <c r="K106" s="48">
        <f>+'DAY18'!K106+'DAY19'!C106</f>
        <v>0</v>
      </c>
      <c r="L106" s="49">
        <f>+'DAY18'!L106+'DAY19'!D106</f>
        <v>0</v>
      </c>
      <c r="M106" s="50">
        <f>+'DAY18'!M106+'DAY19'!E106</f>
        <v>0</v>
      </c>
      <c r="N106" s="47">
        <f>+'DAY18'!N106+'DAY19'!F106</f>
        <v>0</v>
      </c>
      <c r="O106" s="289">
        <f>+'DAY18'!O106+'DAY19'!G106</f>
        <v>0</v>
      </c>
      <c r="P106" s="48">
        <f t="shared" si="48"/>
        <v>0</v>
      </c>
      <c r="Q106" s="49">
        <f t="shared" si="49"/>
        <v>0</v>
      </c>
      <c r="R106" s="50">
        <f t="shared" si="50"/>
        <v>0</v>
      </c>
      <c r="S106" s="47">
        <f t="shared" si="51"/>
        <v>0</v>
      </c>
      <c r="T106" s="289">
        <f t="shared" si="52"/>
        <v>0</v>
      </c>
      <c r="U106" s="92">
        <f t="shared" si="53"/>
        <v>0</v>
      </c>
    </row>
    <row r="107" spans="1:21" ht="15.75" x14ac:dyDescent="0.3">
      <c r="A107" s="311" t="s">
        <v>89</v>
      </c>
      <c r="B107" s="47">
        <f>'DAY18'!H107</f>
        <v>0</v>
      </c>
      <c r="C107" s="48">
        <v>0</v>
      </c>
      <c r="D107" s="49">
        <v>0</v>
      </c>
      <c r="E107" s="50">
        <v>0</v>
      </c>
      <c r="F107" s="47">
        <v>0</v>
      </c>
      <c r="G107" s="289">
        <v>0</v>
      </c>
      <c r="H107" s="49">
        <f>+(Table121[[#This Row],[OPENING ]]+Table121[[#This Row],[RECEIPTS]]+Table121[[#This Row],[RETURNS]])-(Table121[[#This Row],[EXCHANGED]]+Table121[[#This Row],[SALES]]+Table121[[#This Row],[ISSUES]])</f>
        <v>0</v>
      </c>
      <c r="I107" s="73"/>
      <c r="J107" s="76">
        <f t="shared" si="47"/>
        <v>0</v>
      </c>
      <c r="K107" s="48">
        <f>+'DAY18'!K107+'DAY19'!C107</f>
        <v>0</v>
      </c>
      <c r="L107" s="49">
        <f>+'DAY18'!L107+'DAY19'!D107</f>
        <v>0</v>
      </c>
      <c r="M107" s="50">
        <f>+'DAY18'!M107+'DAY19'!E107</f>
        <v>0</v>
      </c>
      <c r="N107" s="47">
        <f>+'DAY18'!N107+'DAY19'!F107</f>
        <v>0</v>
      </c>
      <c r="O107" s="289">
        <f>+'DAY18'!O107+'DAY19'!G107</f>
        <v>0</v>
      </c>
      <c r="P107" s="48">
        <f t="shared" si="48"/>
        <v>0</v>
      </c>
      <c r="Q107" s="49">
        <f t="shared" si="49"/>
        <v>0</v>
      </c>
      <c r="R107" s="50">
        <f t="shared" si="50"/>
        <v>0</v>
      </c>
      <c r="S107" s="47">
        <f t="shared" si="51"/>
        <v>0</v>
      </c>
      <c r="T107" s="289">
        <f t="shared" si="52"/>
        <v>0</v>
      </c>
      <c r="U107" s="92">
        <f t="shared" si="53"/>
        <v>0</v>
      </c>
    </row>
    <row r="108" spans="1:21" x14ac:dyDescent="0.25">
      <c r="A108" s="193" t="s">
        <v>90</v>
      </c>
      <c r="B108" s="47">
        <f>'DAY18'!H108</f>
        <v>57</v>
      </c>
      <c r="C108" s="48">
        <v>0</v>
      </c>
      <c r="D108" s="49">
        <v>0</v>
      </c>
      <c r="E108" s="50">
        <v>0</v>
      </c>
      <c r="F108" s="47">
        <v>0</v>
      </c>
      <c r="G108" s="289">
        <v>0</v>
      </c>
      <c r="H108" s="49">
        <f>+(Table121[[#This Row],[OPENING ]]+Table121[[#This Row],[RECEIPTS]]+Table121[[#This Row],[RETURNS]])-(Table121[[#This Row],[EXCHANGED]]+Table121[[#This Row],[SALES]]+Table121[[#This Row],[ISSUES]])</f>
        <v>57</v>
      </c>
      <c r="I108" s="73"/>
      <c r="J108" s="76">
        <f t="shared" si="47"/>
        <v>-57</v>
      </c>
      <c r="K108" s="48">
        <f>+'DAY18'!K108+'DAY19'!C108</f>
        <v>0</v>
      </c>
      <c r="L108" s="49">
        <f>+'DAY18'!L108+'DAY19'!D108</f>
        <v>0</v>
      </c>
      <c r="M108" s="50">
        <f>+'DAY18'!M108+'DAY19'!E108</f>
        <v>0</v>
      </c>
      <c r="N108" s="47">
        <f>+'DAY18'!N108+'DAY19'!F108</f>
        <v>0</v>
      </c>
      <c r="O108" s="289">
        <f>+'DAY18'!O108+'DAY19'!G108</f>
        <v>0</v>
      </c>
      <c r="P108" s="48">
        <f t="shared" si="48"/>
        <v>0</v>
      </c>
      <c r="Q108" s="49">
        <f t="shared" si="49"/>
        <v>0</v>
      </c>
      <c r="R108" s="50">
        <f t="shared" si="50"/>
        <v>0</v>
      </c>
      <c r="S108" s="47">
        <f t="shared" si="51"/>
        <v>0</v>
      </c>
      <c r="T108" s="289">
        <f t="shared" si="52"/>
        <v>0</v>
      </c>
      <c r="U108" s="92">
        <f t="shared" si="53"/>
        <v>0</v>
      </c>
    </row>
    <row r="109" spans="1:21" x14ac:dyDescent="0.25">
      <c r="A109" s="193" t="s">
        <v>91</v>
      </c>
      <c r="B109" s="47">
        <f>'DAY18'!H109</f>
        <v>345.3</v>
      </c>
      <c r="C109" s="48">
        <v>0</v>
      </c>
      <c r="D109" s="49">
        <v>0</v>
      </c>
      <c r="E109" s="50">
        <v>0</v>
      </c>
      <c r="F109" s="47">
        <v>0</v>
      </c>
      <c r="G109" s="289">
        <v>0</v>
      </c>
      <c r="H109" s="49">
        <f>+(Table121[[#This Row],[OPENING ]]+Table121[[#This Row],[RECEIPTS]]+Table121[[#This Row],[RETURNS]])-(Table121[[#This Row],[EXCHANGED]]+Table121[[#This Row],[SALES]]+Table121[[#This Row],[ISSUES]])</f>
        <v>345.3</v>
      </c>
      <c r="I109" s="73"/>
      <c r="J109" s="76">
        <f t="shared" si="47"/>
        <v>-345.3</v>
      </c>
      <c r="K109" s="48">
        <f>+'DAY18'!K109+'DAY19'!C109</f>
        <v>0</v>
      </c>
      <c r="L109" s="49">
        <f>+'DAY18'!L109+'DAY19'!D109</f>
        <v>0</v>
      </c>
      <c r="M109" s="50">
        <f>+'DAY18'!M109+'DAY19'!E109</f>
        <v>0</v>
      </c>
      <c r="N109" s="47">
        <f>+'DAY18'!N109+'DAY19'!F109</f>
        <v>0</v>
      </c>
      <c r="O109" s="289">
        <f>+'DAY18'!O109+'DAY19'!G109</f>
        <v>0</v>
      </c>
      <c r="P109" s="48">
        <f t="shared" si="48"/>
        <v>0</v>
      </c>
      <c r="Q109" s="49">
        <f t="shared" si="49"/>
        <v>0</v>
      </c>
      <c r="R109" s="50">
        <f t="shared" si="50"/>
        <v>0</v>
      </c>
      <c r="S109" s="47">
        <f t="shared" si="51"/>
        <v>0</v>
      </c>
      <c r="T109" s="289">
        <f t="shared" si="52"/>
        <v>0</v>
      </c>
      <c r="U109" s="92">
        <f t="shared" si="53"/>
        <v>0</v>
      </c>
    </row>
    <row r="110" spans="1:21" x14ac:dyDescent="0.25">
      <c r="A110" s="193" t="s">
        <v>92</v>
      </c>
      <c r="B110" s="47">
        <f>'DAY18'!H110</f>
        <v>38</v>
      </c>
      <c r="C110" s="48">
        <v>0</v>
      </c>
      <c r="D110" s="49">
        <v>0</v>
      </c>
      <c r="E110" s="50">
        <v>0</v>
      </c>
      <c r="F110" s="47">
        <v>0</v>
      </c>
      <c r="G110" s="289">
        <v>0</v>
      </c>
      <c r="H110" s="49">
        <f>+(Table121[[#This Row],[OPENING ]]+Table121[[#This Row],[RECEIPTS]]+Table121[[#This Row],[RETURNS]])-(Table121[[#This Row],[EXCHANGED]]+Table121[[#This Row],[SALES]]+Table121[[#This Row],[ISSUES]])</f>
        <v>38</v>
      </c>
      <c r="I110" s="73"/>
      <c r="J110" s="76">
        <f t="shared" si="47"/>
        <v>-38</v>
      </c>
      <c r="K110" s="48">
        <f>+'DAY18'!K110+'DAY19'!C110</f>
        <v>0</v>
      </c>
      <c r="L110" s="49">
        <f>+'DAY18'!L110+'DAY19'!D110</f>
        <v>0</v>
      </c>
      <c r="M110" s="50">
        <f>+'DAY18'!M110+'DAY19'!E110</f>
        <v>0</v>
      </c>
      <c r="N110" s="47">
        <f>+'DAY18'!N110+'DAY19'!F110</f>
        <v>0</v>
      </c>
      <c r="O110" s="289">
        <f>+'DAY18'!O110+'DAY19'!G110</f>
        <v>0</v>
      </c>
      <c r="P110" s="48">
        <f t="shared" si="48"/>
        <v>0</v>
      </c>
      <c r="Q110" s="49">
        <f t="shared" si="49"/>
        <v>0</v>
      </c>
      <c r="R110" s="50">
        <f t="shared" si="50"/>
        <v>0</v>
      </c>
      <c r="S110" s="47">
        <f t="shared" si="51"/>
        <v>0</v>
      </c>
      <c r="T110" s="289">
        <f t="shared" si="52"/>
        <v>0</v>
      </c>
      <c r="U110" s="92">
        <f t="shared" si="53"/>
        <v>0</v>
      </c>
    </row>
    <row r="111" spans="1:21" x14ac:dyDescent="0.25">
      <c r="A111" s="193" t="s">
        <v>94</v>
      </c>
      <c r="B111" s="47">
        <f>'DAY18'!H111</f>
        <v>0</v>
      </c>
      <c r="C111" s="48">
        <v>0</v>
      </c>
      <c r="D111" s="49">
        <v>0</v>
      </c>
      <c r="E111" s="50">
        <v>0</v>
      </c>
      <c r="F111" s="47">
        <v>0</v>
      </c>
      <c r="G111" s="289">
        <v>0</v>
      </c>
      <c r="H111" s="49">
        <f>+(Table121[[#This Row],[OPENING ]]+Table121[[#This Row],[RECEIPTS]]+Table121[[#This Row],[RETURNS]])-(Table121[[#This Row],[EXCHANGED]]+Table121[[#This Row],[SALES]]+Table121[[#This Row],[ISSUES]])</f>
        <v>0</v>
      </c>
      <c r="I111" s="73"/>
      <c r="J111" s="76">
        <f t="shared" si="47"/>
        <v>0</v>
      </c>
      <c r="K111" s="48">
        <f>+'DAY18'!K111+'DAY19'!C111</f>
        <v>0</v>
      </c>
      <c r="L111" s="49">
        <f>+'DAY18'!L111+'DAY19'!D111</f>
        <v>0</v>
      </c>
      <c r="M111" s="50">
        <f>+'DAY18'!M111+'DAY19'!E111</f>
        <v>0</v>
      </c>
      <c r="N111" s="47">
        <f>+'DAY18'!N111+'DAY19'!F111</f>
        <v>0</v>
      </c>
      <c r="O111" s="289">
        <f>+'DAY18'!O111+'DAY19'!G111</f>
        <v>0</v>
      </c>
      <c r="P111" s="48">
        <f t="shared" si="48"/>
        <v>0</v>
      </c>
      <c r="Q111" s="49">
        <f t="shared" si="49"/>
        <v>0</v>
      </c>
      <c r="R111" s="50">
        <f t="shared" si="50"/>
        <v>0</v>
      </c>
      <c r="S111" s="47">
        <f t="shared" si="51"/>
        <v>0</v>
      </c>
      <c r="T111" s="289">
        <f t="shared" si="52"/>
        <v>0</v>
      </c>
      <c r="U111" s="92">
        <f t="shared" si="53"/>
        <v>0</v>
      </c>
    </row>
    <row r="112" spans="1:21" x14ac:dyDescent="0.25">
      <c r="A112" s="193" t="s">
        <v>93</v>
      </c>
      <c r="B112" s="47">
        <f>'DAY18'!H112</f>
        <v>0</v>
      </c>
      <c r="C112" s="48">
        <v>0</v>
      </c>
      <c r="D112" s="49">
        <v>0</v>
      </c>
      <c r="E112" s="50">
        <v>0</v>
      </c>
      <c r="F112" s="47">
        <v>0</v>
      </c>
      <c r="G112" s="289">
        <v>0</v>
      </c>
      <c r="H112" s="49">
        <f>+(Table121[[#This Row],[OPENING ]]+Table121[[#This Row],[RECEIPTS]]+Table121[[#This Row],[RETURNS]])-(Table121[[#This Row],[EXCHANGED]]+Table121[[#This Row],[SALES]]+Table121[[#This Row],[ISSUES]])</f>
        <v>0</v>
      </c>
      <c r="I112" s="73"/>
      <c r="J112" s="76">
        <f t="shared" si="47"/>
        <v>0</v>
      </c>
      <c r="K112" s="48">
        <f>+'DAY18'!K112+'DAY19'!C112</f>
        <v>0</v>
      </c>
      <c r="L112" s="49">
        <f>+'DAY18'!L112+'DAY19'!D112</f>
        <v>0</v>
      </c>
      <c r="M112" s="50">
        <f>+'DAY18'!M112+'DAY19'!E112</f>
        <v>0</v>
      </c>
      <c r="N112" s="47">
        <f>+'DAY18'!N112+'DAY19'!F112</f>
        <v>0</v>
      </c>
      <c r="O112" s="289">
        <f>+'DAY18'!O112+'DAY19'!G112</f>
        <v>0</v>
      </c>
      <c r="P112" s="48">
        <f t="shared" si="48"/>
        <v>0</v>
      </c>
      <c r="Q112" s="49">
        <f t="shared" si="49"/>
        <v>0</v>
      </c>
      <c r="R112" s="50">
        <f t="shared" si="50"/>
        <v>0</v>
      </c>
      <c r="S112" s="47">
        <f t="shared" si="51"/>
        <v>0</v>
      </c>
      <c r="T112" s="289">
        <f t="shared" si="52"/>
        <v>0</v>
      </c>
      <c r="U112" s="92">
        <f t="shared" si="53"/>
        <v>0</v>
      </c>
    </row>
    <row r="113" spans="1:21" x14ac:dyDescent="0.25">
      <c r="A113" s="193" t="s">
        <v>114</v>
      </c>
      <c r="B113" s="47">
        <f>'DAY18'!H113</f>
        <v>0</v>
      </c>
      <c r="C113" s="48">
        <v>0</v>
      </c>
      <c r="D113" s="49">
        <v>0</v>
      </c>
      <c r="E113" s="50">
        <v>0</v>
      </c>
      <c r="F113" s="47">
        <v>0</v>
      </c>
      <c r="G113" s="289">
        <v>0</v>
      </c>
      <c r="H113" s="49">
        <f>+(Table121[[#This Row],[OPENING ]]+Table121[[#This Row],[RECEIPTS]]+Table121[[#This Row],[RETURNS]])-(Table121[[#This Row],[EXCHANGED]]+Table121[[#This Row],[SALES]]+Table121[[#This Row],[ISSUES]])</f>
        <v>0</v>
      </c>
      <c r="I113" s="73"/>
      <c r="J113" s="76">
        <f t="shared" si="47"/>
        <v>0</v>
      </c>
      <c r="K113" s="48">
        <f>+'DAY18'!K113+'DAY19'!C113</f>
        <v>0</v>
      </c>
      <c r="L113" s="49">
        <f>+'DAY18'!L113+'DAY19'!D113</f>
        <v>0</v>
      </c>
      <c r="M113" s="50">
        <f>+'DAY18'!M113+'DAY19'!E113</f>
        <v>0</v>
      </c>
      <c r="N113" s="47">
        <f>+'DAY18'!N113+'DAY19'!F113</f>
        <v>0</v>
      </c>
      <c r="O113" s="289">
        <f>+'DAY18'!O113+'DAY19'!G113</f>
        <v>0</v>
      </c>
      <c r="P113" s="48">
        <f t="shared" si="48"/>
        <v>0</v>
      </c>
      <c r="Q113" s="49">
        <f t="shared" si="49"/>
        <v>0</v>
      </c>
      <c r="R113" s="50">
        <f t="shared" si="50"/>
        <v>0</v>
      </c>
      <c r="S113" s="47">
        <f t="shared" si="51"/>
        <v>0</v>
      </c>
      <c r="T113" s="289">
        <f t="shared" si="52"/>
        <v>0</v>
      </c>
      <c r="U113" s="92">
        <f t="shared" si="53"/>
        <v>0</v>
      </c>
    </row>
    <row r="114" spans="1:21" ht="15.75" thickBot="1" x14ac:dyDescent="0.3">
      <c r="A114" s="193" t="s">
        <v>107</v>
      </c>
      <c r="B114" s="47">
        <f>'DAY18'!H114</f>
        <v>0</v>
      </c>
      <c r="C114" s="48">
        <v>0</v>
      </c>
      <c r="D114" s="49">
        <v>0</v>
      </c>
      <c r="E114" s="50">
        <v>0</v>
      </c>
      <c r="F114" s="47">
        <v>0</v>
      </c>
      <c r="G114" s="289">
        <v>0</v>
      </c>
      <c r="H114" s="49">
        <f>+(Table121[[#This Row],[OPENING ]]+Table121[[#This Row],[RECEIPTS]]+Table121[[#This Row],[RETURNS]])-(Table121[[#This Row],[EXCHANGED]]+Table121[[#This Row],[SALES]]+Table121[[#This Row],[ISSUES]])</f>
        <v>0</v>
      </c>
      <c r="I114" s="73"/>
      <c r="J114" s="76">
        <f t="shared" si="47"/>
        <v>0</v>
      </c>
      <c r="K114" s="48">
        <f>+'DAY18'!K114+'DAY19'!C114</f>
        <v>0</v>
      </c>
      <c r="L114" s="49">
        <f>+'DAY18'!L114+'DAY19'!D114</f>
        <v>0</v>
      </c>
      <c r="M114" s="50">
        <f>+'DAY18'!M114+'DAY19'!E114</f>
        <v>0</v>
      </c>
      <c r="N114" s="47">
        <f>+'DAY18'!N114+'DAY19'!F114</f>
        <v>0</v>
      </c>
      <c r="O114" s="289">
        <f>+'DAY18'!O114+'DAY19'!G114</f>
        <v>0</v>
      </c>
      <c r="P114" s="48">
        <f t="shared" si="48"/>
        <v>0</v>
      </c>
      <c r="Q114" s="49">
        <f t="shared" si="49"/>
        <v>0</v>
      </c>
      <c r="R114" s="50">
        <f t="shared" si="50"/>
        <v>0</v>
      </c>
      <c r="S114" s="47">
        <f t="shared" si="51"/>
        <v>0</v>
      </c>
      <c r="T114" s="289">
        <f t="shared" si="52"/>
        <v>0</v>
      </c>
      <c r="U114" s="92">
        <f t="shared" si="53"/>
        <v>0</v>
      </c>
    </row>
    <row r="115" spans="1:21" ht="17.25" thickBot="1" x14ac:dyDescent="0.35">
      <c r="A115" s="85" t="s">
        <v>55</v>
      </c>
      <c r="B115" s="86">
        <f>SUM(B76:B114)</f>
        <v>7710.0300000000007</v>
      </c>
      <c r="C115" s="86">
        <f t="shared" ref="C115:S115" si="54">SUM(C76:C114)</f>
        <v>0</v>
      </c>
      <c r="D115" s="86">
        <f t="shared" si="54"/>
        <v>0</v>
      </c>
      <c r="E115" s="86">
        <f t="shared" si="54"/>
        <v>0</v>
      </c>
      <c r="F115" s="86">
        <f t="shared" si="54"/>
        <v>0</v>
      </c>
      <c r="G115" s="86">
        <f t="shared" si="54"/>
        <v>0</v>
      </c>
      <c r="H115" s="86">
        <f t="shared" si="54"/>
        <v>7710.0300000000007</v>
      </c>
      <c r="I115" s="86">
        <f t="shared" si="54"/>
        <v>0</v>
      </c>
      <c r="J115" s="86">
        <f t="shared" si="54"/>
        <v>-7710.0300000000007</v>
      </c>
      <c r="K115" s="86">
        <f t="shared" si="54"/>
        <v>0</v>
      </c>
      <c r="L115" s="86">
        <f t="shared" si="54"/>
        <v>276</v>
      </c>
      <c r="M115" s="86">
        <f t="shared" si="54"/>
        <v>0</v>
      </c>
      <c r="N115" s="86">
        <f t="shared" si="54"/>
        <v>0</v>
      </c>
      <c r="O115" s="86">
        <f t="shared" si="54"/>
        <v>2169.88</v>
      </c>
      <c r="P115" s="86">
        <f t="shared" si="54"/>
        <v>0</v>
      </c>
      <c r="Q115" s="86">
        <f t="shared" si="54"/>
        <v>14.526315789473685</v>
      </c>
      <c r="R115" s="86">
        <f t="shared" si="54"/>
        <v>0</v>
      </c>
      <c r="S115" s="86">
        <f t="shared" si="54"/>
        <v>0</v>
      </c>
      <c r="T115" s="290">
        <f t="shared" ref="T115" si="55">SUM(T76:T101)</f>
        <v>44.812631578947368</v>
      </c>
      <c r="U115" s="91">
        <f t="shared" si="1"/>
        <v>129.93203185978857</v>
      </c>
    </row>
    <row r="116" spans="1:21" x14ac:dyDescent="0.25">
      <c r="A116" s="78"/>
      <c r="B116" s="79"/>
      <c r="C116" s="80"/>
      <c r="D116" s="81"/>
      <c r="E116" s="82"/>
      <c r="F116" s="79"/>
      <c r="G116" s="291"/>
      <c r="H116" s="81"/>
      <c r="I116" s="80"/>
      <c r="J116" s="83"/>
      <c r="K116" s="80"/>
      <c r="L116" s="81"/>
      <c r="M116" s="82"/>
      <c r="N116" s="79"/>
      <c r="O116" s="291"/>
      <c r="P116" s="80"/>
      <c r="Q116" s="81"/>
      <c r="R116" s="82"/>
      <c r="S116" s="79"/>
      <c r="T116" s="291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289"/>
      <c r="H117" s="49"/>
      <c r="I117" s="48"/>
      <c r="J117" s="51"/>
      <c r="K117" s="48"/>
      <c r="L117" s="49"/>
      <c r="M117" s="50"/>
      <c r="N117" s="47"/>
      <c r="O117" s="289"/>
      <c r="P117" s="48"/>
      <c r="Q117" s="49"/>
      <c r="R117" s="50"/>
      <c r="S117" s="47"/>
      <c r="T117" s="289"/>
      <c r="U117" s="54"/>
    </row>
    <row r="118" spans="1:21" ht="15.75" x14ac:dyDescent="0.3">
      <c r="A118" s="309" t="s">
        <v>97</v>
      </c>
      <c r="B118" s="47">
        <f>'DAY18'!H118</f>
        <v>0</v>
      </c>
      <c r="C118" s="48">
        <v>0</v>
      </c>
      <c r="D118" s="49">
        <v>0</v>
      </c>
      <c r="E118" s="50">
        <v>0</v>
      </c>
      <c r="F118" s="47">
        <v>0</v>
      </c>
      <c r="G118" s="289">
        <v>0</v>
      </c>
      <c r="H118" s="49">
        <f>+(Table121[[#This Row],[OPENING ]]+Table121[[#This Row],[RECEIPTS]]+Table121[[#This Row],[RETURNS]])-(Table121[[#This Row],[EXCHANGED]]+Table121[[#This Row],[SALES]]+Table121[[#This Row],[ISSUES]])</f>
        <v>0</v>
      </c>
      <c r="I118" s="48">
        <v>0</v>
      </c>
      <c r="J118" s="51">
        <f t="shared" si="0"/>
        <v>0</v>
      </c>
      <c r="K118" s="48">
        <f>+'DAY18'!K118+'DAY19'!C118</f>
        <v>0</v>
      </c>
      <c r="L118" s="49">
        <f>+'DAY18'!L118+'DAY19'!D118</f>
        <v>19.5</v>
      </c>
      <c r="M118" s="50">
        <f>+'DAY18'!M118+'DAY19'!E118</f>
        <v>0</v>
      </c>
      <c r="N118" s="47">
        <f>+'DAY18'!N118+'DAY19'!F118</f>
        <v>0</v>
      </c>
      <c r="O118" s="289">
        <f>+'DAY18'!O118+'DAY19'!G118</f>
        <v>0</v>
      </c>
      <c r="P118" s="48">
        <f>+K118/19</f>
        <v>0</v>
      </c>
      <c r="Q118" s="49">
        <f>+L118/19</f>
        <v>1.0263157894736843</v>
      </c>
      <c r="R118" s="50">
        <f>+M118/19</f>
        <v>0</v>
      </c>
      <c r="S118" s="47">
        <f>+N118/19</f>
        <v>0</v>
      </c>
      <c r="T118" s="289">
        <f>+O118/19</f>
        <v>0</v>
      </c>
      <c r="U118" s="54">
        <f t="shared" si="1"/>
        <v>0</v>
      </c>
    </row>
    <row r="119" spans="1:21" x14ac:dyDescent="0.25">
      <c r="A119" s="53"/>
      <c r="B119" s="47">
        <f>'DAY18'!H119</f>
        <v>19.5</v>
      </c>
      <c r="C119" s="48">
        <v>0</v>
      </c>
      <c r="D119" s="49">
        <v>0</v>
      </c>
      <c r="E119" s="50">
        <v>0</v>
      </c>
      <c r="F119" s="47">
        <v>0</v>
      </c>
      <c r="G119" s="289">
        <v>0</v>
      </c>
      <c r="H119" s="49">
        <f>+(Table121[[#This Row],[OPENING ]]+Table121[[#This Row],[RECEIPTS]]+Table121[[#This Row],[RETURNS]])-(Table121[[#This Row],[EXCHANGED]]+Table121[[#This Row],[SALES]]+Table121[[#This Row],[ISSUES]])</f>
        <v>19.5</v>
      </c>
      <c r="I119" s="48">
        <v>0</v>
      </c>
      <c r="J119" s="51">
        <f t="shared" si="0"/>
        <v>-19.5</v>
      </c>
      <c r="K119" s="48">
        <f>+'DAY18'!K119+'DAY19'!C119</f>
        <v>0</v>
      </c>
      <c r="L119" s="49">
        <f>+'DAY18'!L119+'DAY19'!D119</f>
        <v>0</v>
      </c>
      <c r="M119" s="50">
        <f>+'DAY18'!M119+'DAY19'!E119</f>
        <v>0</v>
      </c>
      <c r="N119" s="47">
        <f>+'DAY18'!N119+'DAY19'!F119</f>
        <v>0</v>
      </c>
      <c r="O119" s="289">
        <f>+'DAY18'!O119+'DAY19'!G119</f>
        <v>0</v>
      </c>
      <c r="P119" s="48">
        <f t="shared" ref="P119:P134" si="56">+K119/19</f>
        <v>0</v>
      </c>
      <c r="Q119" s="49">
        <f t="shared" ref="Q119:Q134" si="57">+L119/19</f>
        <v>0</v>
      </c>
      <c r="R119" s="50">
        <f t="shared" ref="R119:R134" si="58">+M119/19</f>
        <v>0</v>
      </c>
      <c r="S119" s="47">
        <f t="shared" ref="S119:S134" si="59">+N119/19</f>
        <v>0</v>
      </c>
      <c r="T119" s="289">
        <f t="shared" ref="T119:T134" si="60">+O119/19</f>
        <v>0</v>
      </c>
      <c r="U119" s="54">
        <f t="shared" si="1"/>
        <v>0</v>
      </c>
    </row>
    <row r="120" spans="1:21" x14ac:dyDescent="0.25">
      <c r="A120" s="310" t="s">
        <v>130</v>
      </c>
      <c r="B120" s="47">
        <f>'DAY18'!H120</f>
        <v>5</v>
      </c>
      <c r="C120" s="48">
        <v>0</v>
      </c>
      <c r="D120" s="49">
        <v>0</v>
      </c>
      <c r="E120" s="50">
        <v>0</v>
      </c>
      <c r="F120" s="47">
        <v>0</v>
      </c>
      <c r="G120" s="289">
        <v>0</v>
      </c>
      <c r="H120" s="49">
        <f>+(Table121[[#This Row],[OPENING ]]+Table121[[#This Row],[RECEIPTS]]+Table121[[#This Row],[RETURNS]])-(Table121[[#This Row],[EXCHANGED]]+Table121[[#This Row],[SALES]]+Table121[[#This Row],[ISSUES]])</f>
        <v>5</v>
      </c>
      <c r="I120" s="48">
        <v>0</v>
      </c>
      <c r="J120" s="51">
        <f t="shared" si="0"/>
        <v>-5</v>
      </c>
      <c r="K120" s="48">
        <f>+'DAY18'!K120+'DAY19'!C120</f>
        <v>0</v>
      </c>
      <c r="L120" s="49">
        <f>+'DAY18'!L120+'DAY19'!D120</f>
        <v>0</v>
      </c>
      <c r="M120" s="50">
        <f>+'DAY18'!M120+'DAY19'!E120</f>
        <v>0</v>
      </c>
      <c r="N120" s="47">
        <f>+'DAY18'!N120+'DAY19'!F120</f>
        <v>0</v>
      </c>
      <c r="O120" s="289">
        <f>+'DAY18'!O120+'DAY19'!G120</f>
        <v>0</v>
      </c>
      <c r="P120" s="48">
        <f t="shared" si="56"/>
        <v>0</v>
      </c>
      <c r="Q120" s="49">
        <f t="shared" si="57"/>
        <v>0</v>
      </c>
      <c r="R120" s="50">
        <f t="shared" si="58"/>
        <v>0</v>
      </c>
      <c r="S120" s="47">
        <f t="shared" si="59"/>
        <v>0</v>
      </c>
      <c r="T120" s="289">
        <f t="shared" si="60"/>
        <v>0</v>
      </c>
      <c r="U120" s="54">
        <f t="shared" si="1"/>
        <v>0</v>
      </c>
    </row>
    <row r="121" spans="1:21" x14ac:dyDescent="0.25">
      <c r="A121" s="310" t="s">
        <v>67</v>
      </c>
      <c r="B121" s="47">
        <f>'DAY18'!H121</f>
        <v>0</v>
      </c>
      <c r="C121" s="48">
        <v>0</v>
      </c>
      <c r="D121" s="49">
        <v>0</v>
      </c>
      <c r="E121" s="50">
        <v>0</v>
      </c>
      <c r="F121" s="47">
        <v>0</v>
      </c>
      <c r="G121" s="289">
        <v>0</v>
      </c>
      <c r="H121" s="49">
        <f>+(Table121[[#This Row],[OPENING ]]+Table121[[#This Row],[RECEIPTS]]+Table121[[#This Row],[RETURNS]])-(Table121[[#This Row],[EXCHANGED]]+Table121[[#This Row],[SALES]]+Table121[[#This Row],[ISSUES]])</f>
        <v>0</v>
      </c>
      <c r="I121" s="48">
        <v>0</v>
      </c>
      <c r="J121" s="51">
        <f t="shared" si="0"/>
        <v>0</v>
      </c>
      <c r="K121" s="48">
        <f>+'DAY18'!K121+'DAY19'!C121</f>
        <v>0</v>
      </c>
      <c r="L121" s="49">
        <f>+'DAY18'!L121+'DAY19'!D121</f>
        <v>0</v>
      </c>
      <c r="M121" s="50">
        <f>+'DAY18'!M121+'DAY19'!E121</f>
        <v>0</v>
      </c>
      <c r="N121" s="47">
        <f>+'DAY18'!N121+'DAY19'!F121</f>
        <v>0</v>
      </c>
      <c r="O121" s="289">
        <f>+'DAY18'!O121+'DAY19'!G121</f>
        <v>0</v>
      </c>
      <c r="P121" s="48">
        <f t="shared" si="56"/>
        <v>0</v>
      </c>
      <c r="Q121" s="49">
        <f t="shared" si="57"/>
        <v>0</v>
      </c>
      <c r="R121" s="50">
        <f t="shared" si="58"/>
        <v>0</v>
      </c>
      <c r="S121" s="47">
        <f t="shared" si="59"/>
        <v>0</v>
      </c>
      <c r="T121" s="289">
        <f t="shared" si="60"/>
        <v>0</v>
      </c>
      <c r="U121" s="54">
        <f t="shared" si="1"/>
        <v>0</v>
      </c>
    </row>
    <row r="122" spans="1:21" x14ac:dyDescent="0.25">
      <c r="A122" s="310" t="s">
        <v>66</v>
      </c>
      <c r="B122" s="47">
        <f>'DAY18'!H122</f>
        <v>4</v>
      </c>
      <c r="C122" s="48">
        <v>0</v>
      </c>
      <c r="D122" s="49">
        <v>0</v>
      </c>
      <c r="E122" s="50">
        <v>0</v>
      </c>
      <c r="F122" s="47">
        <v>0</v>
      </c>
      <c r="G122" s="289">
        <v>0</v>
      </c>
      <c r="H122" s="49">
        <f>+(Table121[[#This Row],[OPENING ]]+Table121[[#This Row],[RECEIPTS]]+Table121[[#This Row],[RETURNS]])-(Table121[[#This Row],[EXCHANGED]]+Table121[[#This Row],[SALES]]+Table121[[#This Row],[ISSUES]])</f>
        <v>4</v>
      </c>
      <c r="I122" s="48">
        <v>0</v>
      </c>
      <c r="J122" s="51">
        <f t="shared" si="0"/>
        <v>-4</v>
      </c>
      <c r="K122" s="48">
        <f>+'DAY18'!K122+'DAY19'!C122</f>
        <v>0</v>
      </c>
      <c r="L122" s="49">
        <f>+'DAY18'!L122+'DAY19'!D122</f>
        <v>0</v>
      </c>
      <c r="M122" s="50">
        <f>+'DAY18'!M122+'DAY19'!E122</f>
        <v>0</v>
      </c>
      <c r="N122" s="47">
        <f>+'DAY18'!N122+'DAY19'!F122</f>
        <v>0</v>
      </c>
      <c r="O122" s="289">
        <f>+'DAY18'!O122+'DAY19'!G122</f>
        <v>0</v>
      </c>
      <c r="P122" s="48">
        <f t="shared" si="56"/>
        <v>0</v>
      </c>
      <c r="Q122" s="49">
        <f t="shared" si="57"/>
        <v>0</v>
      </c>
      <c r="R122" s="50">
        <f t="shared" si="58"/>
        <v>0</v>
      </c>
      <c r="S122" s="47">
        <f t="shared" si="59"/>
        <v>0</v>
      </c>
      <c r="T122" s="289">
        <f t="shared" si="60"/>
        <v>0</v>
      </c>
      <c r="U122" s="54">
        <f t="shared" si="1"/>
        <v>0</v>
      </c>
    </row>
    <row r="123" spans="1:21" x14ac:dyDescent="0.25">
      <c r="A123" s="310" t="s">
        <v>68</v>
      </c>
      <c r="B123" s="47">
        <f>'DAY18'!H123</f>
        <v>106</v>
      </c>
      <c r="C123" s="48">
        <v>0</v>
      </c>
      <c r="D123" s="49">
        <v>0</v>
      </c>
      <c r="E123" s="50">
        <v>0</v>
      </c>
      <c r="F123" s="47">
        <v>0</v>
      </c>
      <c r="G123" s="289">
        <v>0</v>
      </c>
      <c r="H123" s="49">
        <f>+(Table121[[#This Row],[OPENING ]]+Table121[[#This Row],[RECEIPTS]]+Table121[[#This Row],[RETURNS]])-(Table121[[#This Row],[EXCHANGED]]+Table121[[#This Row],[SALES]]+Table121[[#This Row],[ISSUES]])</f>
        <v>106</v>
      </c>
      <c r="I123" s="48">
        <v>0</v>
      </c>
      <c r="J123" s="51">
        <f t="shared" si="0"/>
        <v>-106</v>
      </c>
      <c r="K123" s="48">
        <f>+'DAY18'!K123+'DAY19'!C123</f>
        <v>0</v>
      </c>
      <c r="L123" s="49">
        <f>+'DAY18'!L123+'DAY19'!D123</f>
        <v>0</v>
      </c>
      <c r="M123" s="50">
        <f>+'DAY18'!M123+'DAY19'!E123</f>
        <v>0</v>
      </c>
      <c r="N123" s="47">
        <f>+'DAY18'!N123+'DAY19'!F123</f>
        <v>0</v>
      </c>
      <c r="O123" s="289">
        <f>+'DAY18'!O123+'DAY19'!G123</f>
        <v>0</v>
      </c>
      <c r="P123" s="48">
        <f t="shared" si="56"/>
        <v>0</v>
      </c>
      <c r="Q123" s="49">
        <f t="shared" si="57"/>
        <v>0</v>
      </c>
      <c r="R123" s="50">
        <f t="shared" si="58"/>
        <v>0</v>
      </c>
      <c r="S123" s="47">
        <f t="shared" si="59"/>
        <v>0</v>
      </c>
      <c r="T123" s="289">
        <f t="shared" si="60"/>
        <v>0</v>
      </c>
      <c r="U123" s="54">
        <f t="shared" si="1"/>
        <v>0</v>
      </c>
    </row>
    <row r="124" spans="1:21" x14ac:dyDescent="0.25">
      <c r="A124" s="310" t="s">
        <v>69</v>
      </c>
      <c r="B124" s="47">
        <f>'DAY18'!H124</f>
        <v>5</v>
      </c>
      <c r="C124" s="48">
        <v>0</v>
      </c>
      <c r="D124" s="49">
        <v>0</v>
      </c>
      <c r="E124" s="50">
        <v>0</v>
      </c>
      <c r="F124" s="47">
        <v>0</v>
      </c>
      <c r="G124" s="289">
        <v>0</v>
      </c>
      <c r="H124" s="49">
        <f>+(Table121[[#This Row],[OPENING ]]+Table121[[#This Row],[RECEIPTS]]+Table121[[#This Row],[RETURNS]])-(Table121[[#This Row],[EXCHANGED]]+Table121[[#This Row],[SALES]]+Table121[[#This Row],[ISSUES]])</f>
        <v>5</v>
      </c>
      <c r="I124" s="48">
        <v>0</v>
      </c>
      <c r="J124" s="51">
        <f t="shared" si="0"/>
        <v>-5</v>
      </c>
      <c r="K124" s="48">
        <f>+'DAY18'!K124+'DAY19'!C124</f>
        <v>0</v>
      </c>
      <c r="L124" s="49">
        <f>+'DAY18'!L124+'DAY19'!D124</f>
        <v>0</v>
      </c>
      <c r="M124" s="50">
        <f>+'DAY18'!M124+'DAY19'!E124</f>
        <v>0</v>
      </c>
      <c r="N124" s="47">
        <f>+'DAY18'!N124+'DAY19'!F124</f>
        <v>0</v>
      </c>
      <c r="O124" s="289">
        <f>+'DAY18'!O124+'DAY19'!G124</f>
        <v>0</v>
      </c>
      <c r="P124" s="48">
        <f t="shared" si="56"/>
        <v>0</v>
      </c>
      <c r="Q124" s="49">
        <f t="shared" si="57"/>
        <v>0</v>
      </c>
      <c r="R124" s="50">
        <f t="shared" si="58"/>
        <v>0</v>
      </c>
      <c r="S124" s="47">
        <f t="shared" si="59"/>
        <v>0</v>
      </c>
      <c r="T124" s="289">
        <f t="shared" si="60"/>
        <v>0</v>
      </c>
      <c r="U124" s="54">
        <f t="shared" ref="U124:U134" si="61">IFERROR(+H124/(P124+Q124+R124+S124+T124),0)</f>
        <v>0</v>
      </c>
    </row>
    <row r="125" spans="1:21" x14ac:dyDescent="0.25">
      <c r="A125" s="310" t="s">
        <v>70</v>
      </c>
      <c r="B125" s="47">
        <f>'DAY18'!H125</f>
        <v>0</v>
      </c>
      <c r="C125" s="48">
        <v>0</v>
      </c>
      <c r="D125" s="49">
        <v>0</v>
      </c>
      <c r="E125" s="50">
        <v>0</v>
      </c>
      <c r="F125" s="47">
        <v>0</v>
      </c>
      <c r="G125" s="289">
        <v>0</v>
      </c>
      <c r="H125" s="49">
        <f>+(Table121[[#This Row],[OPENING ]]+Table121[[#This Row],[RECEIPTS]]+Table121[[#This Row],[RETURNS]])-(Table121[[#This Row],[EXCHANGED]]+Table121[[#This Row],[SALES]]+Table121[[#This Row],[ISSUES]])</f>
        <v>0</v>
      </c>
      <c r="I125" s="48">
        <v>0</v>
      </c>
      <c r="J125" s="51">
        <f t="shared" si="0"/>
        <v>0</v>
      </c>
      <c r="K125" s="48">
        <f>+'DAY18'!K125+'DAY19'!C125</f>
        <v>0</v>
      </c>
      <c r="L125" s="49">
        <f>+'DAY18'!L125+'DAY19'!D125</f>
        <v>0</v>
      </c>
      <c r="M125" s="50">
        <f>+'DAY18'!M125+'DAY19'!E125</f>
        <v>0</v>
      </c>
      <c r="N125" s="47">
        <f>+'DAY18'!N125+'DAY19'!F125</f>
        <v>0</v>
      </c>
      <c r="O125" s="289">
        <f>+'DAY18'!O125+'DAY19'!G125</f>
        <v>0</v>
      </c>
      <c r="P125" s="48">
        <f t="shared" si="56"/>
        <v>0</v>
      </c>
      <c r="Q125" s="49">
        <f t="shared" si="57"/>
        <v>0</v>
      </c>
      <c r="R125" s="50">
        <f t="shared" si="58"/>
        <v>0</v>
      </c>
      <c r="S125" s="47">
        <f t="shared" si="59"/>
        <v>0</v>
      </c>
      <c r="T125" s="289">
        <f t="shared" si="60"/>
        <v>0</v>
      </c>
      <c r="U125" s="54">
        <f t="shared" si="61"/>
        <v>0</v>
      </c>
    </row>
    <row r="126" spans="1:21" x14ac:dyDescent="0.25">
      <c r="A126" s="310" t="s">
        <v>33</v>
      </c>
      <c r="B126" s="47">
        <f>'DAY18'!H126</f>
        <v>0</v>
      </c>
      <c r="C126" s="48">
        <v>0</v>
      </c>
      <c r="D126" s="49">
        <v>0</v>
      </c>
      <c r="E126" s="50">
        <v>0</v>
      </c>
      <c r="F126" s="47">
        <v>0</v>
      </c>
      <c r="G126" s="289">
        <v>0</v>
      </c>
      <c r="H126" s="49">
        <f>+(Table121[[#This Row],[OPENING ]]+Table121[[#This Row],[RECEIPTS]]+Table121[[#This Row],[RETURNS]])-(Table121[[#This Row],[EXCHANGED]]+Table121[[#This Row],[SALES]]+Table121[[#This Row],[ISSUES]])</f>
        <v>0</v>
      </c>
      <c r="I126" s="48">
        <v>0</v>
      </c>
      <c r="J126" s="51">
        <f t="shared" si="0"/>
        <v>0</v>
      </c>
      <c r="K126" s="48">
        <f>+'DAY18'!K126+'DAY19'!C126</f>
        <v>0</v>
      </c>
      <c r="L126" s="49">
        <f>+'DAY18'!L126+'DAY19'!D126</f>
        <v>0</v>
      </c>
      <c r="M126" s="50">
        <f>+'DAY18'!M126+'DAY19'!E126</f>
        <v>0</v>
      </c>
      <c r="N126" s="47">
        <f>+'DAY18'!N126+'DAY19'!F126</f>
        <v>0</v>
      </c>
      <c r="O126" s="289">
        <f>+'DAY18'!O126+'DAY19'!G126</f>
        <v>0</v>
      </c>
      <c r="P126" s="48">
        <f t="shared" si="56"/>
        <v>0</v>
      </c>
      <c r="Q126" s="49">
        <f t="shared" si="57"/>
        <v>0</v>
      </c>
      <c r="R126" s="50">
        <f t="shared" si="58"/>
        <v>0</v>
      </c>
      <c r="S126" s="47">
        <f t="shared" si="59"/>
        <v>0</v>
      </c>
      <c r="T126" s="289">
        <f t="shared" si="60"/>
        <v>0</v>
      </c>
      <c r="U126" s="54">
        <f t="shared" si="61"/>
        <v>0</v>
      </c>
    </row>
    <row r="127" spans="1:21" x14ac:dyDescent="0.25">
      <c r="A127" s="310" t="s">
        <v>96</v>
      </c>
      <c r="B127" s="47">
        <f>'DAY18'!H127</f>
        <v>14.1</v>
      </c>
      <c r="C127" s="48">
        <v>0</v>
      </c>
      <c r="D127" s="49">
        <v>0</v>
      </c>
      <c r="E127" s="50">
        <v>0</v>
      </c>
      <c r="F127" s="47">
        <v>0</v>
      </c>
      <c r="G127" s="289">
        <v>0</v>
      </c>
      <c r="H127" s="49">
        <f>+(Table121[[#This Row],[OPENING ]]+Table121[[#This Row],[RECEIPTS]]+Table121[[#This Row],[RETURNS]])-(Table121[[#This Row],[EXCHANGED]]+Table121[[#This Row],[SALES]]+Table121[[#This Row],[ISSUES]])</f>
        <v>14.1</v>
      </c>
      <c r="I127" s="48">
        <v>0</v>
      </c>
      <c r="J127" s="51">
        <f t="shared" si="0"/>
        <v>-14.1</v>
      </c>
      <c r="K127" s="48">
        <f>+'DAY18'!K127+'DAY19'!C127</f>
        <v>0</v>
      </c>
      <c r="L127" s="49">
        <f>+'DAY18'!L127+'DAY19'!D127</f>
        <v>0</v>
      </c>
      <c r="M127" s="50">
        <f>+'DAY18'!M127+'DAY19'!E127</f>
        <v>0</v>
      </c>
      <c r="N127" s="47">
        <f>+'DAY18'!N127+'DAY19'!F127</f>
        <v>0</v>
      </c>
      <c r="O127" s="289">
        <f>+'DAY18'!O127+'DAY19'!G127</f>
        <v>0</v>
      </c>
      <c r="P127" s="48">
        <f t="shared" si="56"/>
        <v>0</v>
      </c>
      <c r="Q127" s="49">
        <f t="shared" si="57"/>
        <v>0</v>
      </c>
      <c r="R127" s="50">
        <f t="shared" si="58"/>
        <v>0</v>
      </c>
      <c r="S127" s="47">
        <f t="shared" si="59"/>
        <v>0</v>
      </c>
      <c r="T127" s="289">
        <f t="shared" si="60"/>
        <v>0</v>
      </c>
      <c r="U127" s="54">
        <f t="shared" si="61"/>
        <v>0</v>
      </c>
    </row>
    <row r="128" spans="1:21" x14ac:dyDescent="0.25">
      <c r="A128" s="310" t="s">
        <v>118</v>
      </c>
      <c r="B128" s="47">
        <f>'DAY18'!H128</f>
        <v>20</v>
      </c>
      <c r="C128" s="48">
        <v>0</v>
      </c>
      <c r="D128" s="49">
        <v>0</v>
      </c>
      <c r="E128" s="50">
        <v>0</v>
      </c>
      <c r="F128" s="47">
        <v>0</v>
      </c>
      <c r="G128" s="289">
        <v>0</v>
      </c>
      <c r="H128" s="49">
        <f>+(Table121[[#This Row],[OPENING ]]+Table121[[#This Row],[RECEIPTS]]+Table121[[#This Row],[RETURNS]])-(Table121[[#This Row],[EXCHANGED]]+Table121[[#This Row],[SALES]]+Table121[[#This Row],[ISSUES]])</f>
        <v>20</v>
      </c>
      <c r="I128" s="48">
        <v>0</v>
      </c>
      <c r="J128" s="51">
        <f t="shared" si="0"/>
        <v>-20</v>
      </c>
      <c r="K128" s="48">
        <f>+'DAY18'!K128+'DAY19'!C128</f>
        <v>0</v>
      </c>
      <c r="L128" s="49">
        <f>+'DAY18'!L128+'DAY19'!D128</f>
        <v>0</v>
      </c>
      <c r="M128" s="50">
        <f>+'DAY18'!M128+'DAY19'!E128</f>
        <v>0</v>
      </c>
      <c r="N128" s="47">
        <f>+'DAY18'!N128+'DAY19'!F128</f>
        <v>0</v>
      </c>
      <c r="O128" s="289">
        <f>+'DAY18'!O128+'DAY19'!G128</f>
        <v>0</v>
      </c>
      <c r="P128" s="48">
        <f t="shared" si="56"/>
        <v>0</v>
      </c>
      <c r="Q128" s="49">
        <f t="shared" si="57"/>
        <v>0</v>
      </c>
      <c r="R128" s="50">
        <f t="shared" si="58"/>
        <v>0</v>
      </c>
      <c r="S128" s="47">
        <f t="shared" si="59"/>
        <v>0</v>
      </c>
      <c r="T128" s="289">
        <f t="shared" si="60"/>
        <v>0</v>
      </c>
      <c r="U128" s="54">
        <f t="shared" si="61"/>
        <v>0</v>
      </c>
    </row>
    <row r="129" spans="1:21" x14ac:dyDescent="0.25">
      <c r="A129" s="310" t="s">
        <v>119</v>
      </c>
      <c r="B129" s="47">
        <f>'DAY18'!H129</f>
        <v>0</v>
      </c>
      <c r="C129" s="48">
        <v>0</v>
      </c>
      <c r="D129" s="49">
        <v>0</v>
      </c>
      <c r="E129" s="50">
        <v>0</v>
      </c>
      <c r="F129" s="47">
        <v>0</v>
      </c>
      <c r="G129" s="289">
        <v>0</v>
      </c>
      <c r="H129" s="49">
        <f>+(Table121[[#This Row],[OPENING ]]+Table121[[#This Row],[RECEIPTS]]+Table121[[#This Row],[RETURNS]])-(Table121[[#This Row],[EXCHANGED]]+Table121[[#This Row],[SALES]]+Table121[[#This Row],[ISSUES]])</f>
        <v>0</v>
      </c>
      <c r="I129" s="48">
        <v>0</v>
      </c>
      <c r="J129" s="51">
        <f t="shared" si="0"/>
        <v>0</v>
      </c>
      <c r="K129" s="48">
        <f>+'DAY18'!K129+'DAY19'!C129</f>
        <v>0</v>
      </c>
      <c r="L129" s="49">
        <f>+'DAY18'!L129+'DAY19'!D129</f>
        <v>0</v>
      </c>
      <c r="M129" s="50">
        <f>+'DAY18'!M129+'DAY19'!E129</f>
        <v>0</v>
      </c>
      <c r="N129" s="47">
        <f>+'DAY18'!N129+'DAY19'!F129</f>
        <v>0</v>
      </c>
      <c r="O129" s="289">
        <f>+'DAY18'!O129+'DAY19'!G129</f>
        <v>0</v>
      </c>
      <c r="P129" s="48">
        <f t="shared" si="56"/>
        <v>0</v>
      </c>
      <c r="Q129" s="49">
        <f t="shared" si="57"/>
        <v>0</v>
      </c>
      <c r="R129" s="50">
        <f t="shared" si="58"/>
        <v>0</v>
      </c>
      <c r="S129" s="47">
        <f t="shared" si="59"/>
        <v>0</v>
      </c>
      <c r="T129" s="289">
        <f t="shared" si="60"/>
        <v>0</v>
      </c>
      <c r="U129" s="54">
        <f t="shared" si="61"/>
        <v>0</v>
      </c>
    </row>
    <row r="130" spans="1:21" x14ac:dyDescent="0.25">
      <c r="A130" s="310"/>
      <c r="B130" s="47">
        <f>'DAY18'!H130</f>
        <v>20</v>
      </c>
      <c r="C130" s="48">
        <v>0</v>
      </c>
      <c r="D130" s="49">
        <v>0</v>
      </c>
      <c r="E130" s="50">
        <v>0</v>
      </c>
      <c r="F130" s="47">
        <v>0</v>
      </c>
      <c r="G130" s="289">
        <v>0</v>
      </c>
      <c r="H130" s="49">
        <f>+(Table121[[#This Row],[OPENING ]]+Table121[[#This Row],[RECEIPTS]]+Table121[[#This Row],[RETURNS]])-(Table121[[#This Row],[EXCHANGED]]+Table121[[#This Row],[SALES]]+Table121[[#This Row],[ISSUES]])</f>
        <v>20</v>
      </c>
      <c r="I130" s="48">
        <v>0</v>
      </c>
      <c r="J130" s="51">
        <f t="shared" si="0"/>
        <v>-20</v>
      </c>
      <c r="K130" s="48">
        <f>+'DAY18'!K130+'DAY19'!C130</f>
        <v>0</v>
      </c>
      <c r="L130" s="49">
        <f>+'DAY18'!L130+'DAY19'!D130</f>
        <v>0</v>
      </c>
      <c r="M130" s="50">
        <f>+'DAY18'!M130+'DAY19'!E130</f>
        <v>0</v>
      </c>
      <c r="N130" s="47">
        <f>+'DAY18'!N130+'DAY19'!F130</f>
        <v>0</v>
      </c>
      <c r="O130" s="289">
        <f>+'DAY18'!O130+'DAY19'!G130</f>
        <v>0</v>
      </c>
      <c r="P130" s="48">
        <f t="shared" si="56"/>
        <v>0</v>
      </c>
      <c r="Q130" s="49">
        <f t="shared" si="57"/>
        <v>0</v>
      </c>
      <c r="R130" s="50">
        <f t="shared" si="58"/>
        <v>0</v>
      </c>
      <c r="S130" s="47">
        <f t="shared" si="59"/>
        <v>0</v>
      </c>
      <c r="T130" s="289">
        <f t="shared" si="60"/>
        <v>0</v>
      </c>
      <c r="U130" s="54">
        <f t="shared" si="61"/>
        <v>0</v>
      </c>
    </row>
    <row r="131" spans="1:21" x14ac:dyDescent="0.25">
      <c r="A131" s="310"/>
      <c r="B131" s="47">
        <f>'DAY18'!H131</f>
        <v>0</v>
      </c>
      <c r="C131" s="48">
        <v>0</v>
      </c>
      <c r="D131" s="49">
        <v>0</v>
      </c>
      <c r="E131" s="50">
        <v>0</v>
      </c>
      <c r="F131" s="47">
        <v>0</v>
      </c>
      <c r="G131" s="289">
        <v>0</v>
      </c>
      <c r="H131" s="49">
        <f>+(Table121[[#This Row],[OPENING ]]+Table121[[#This Row],[RECEIPTS]]+Table121[[#This Row],[RETURNS]])-(Table121[[#This Row],[EXCHANGED]]+Table121[[#This Row],[SALES]]+Table121[[#This Row],[ISSUES]])</f>
        <v>0</v>
      </c>
      <c r="I131" s="48">
        <v>0</v>
      </c>
      <c r="J131" s="51">
        <f t="shared" si="0"/>
        <v>0</v>
      </c>
      <c r="K131" s="48">
        <f>+'DAY18'!K131+'DAY19'!C131</f>
        <v>0</v>
      </c>
      <c r="L131" s="49">
        <f>+'DAY18'!L131+'DAY19'!D131</f>
        <v>0</v>
      </c>
      <c r="M131" s="50">
        <f>+'DAY18'!M131+'DAY19'!E131</f>
        <v>0</v>
      </c>
      <c r="N131" s="47">
        <f>+'DAY18'!N131+'DAY19'!F131</f>
        <v>0</v>
      </c>
      <c r="O131" s="289">
        <f>+'DAY18'!O131+'DAY19'!G131</f>
        <v>0</v>
      </c>
      <c r="P131" s="48">
        <f t="shared" si="56"/>
        <v>0</v>
      </c>
      <c r="Q131" s="49">
        <f t="shared" si="57"/>
        <v>0</v>
      </c>
      <c r="R131" s="50">
        <f t="shared" si="58"/>
        <v>0</v>
      </c>
      <c r="S131" s="47">
        <f t="shared" si="59"/>
        <v>0</v>
      </c>
      <c r="T131" s="289">
        <f t="shared" si="60"/>
        <v>0</v>
      </c>
      <c r="U131" s="54">
        <f t="shared" si="61"/>
        <v>0</v>
      </c>
    </row>
    <row r="132" spans="1:21" x14ac:dyDescent="0.25">
      <c r="A132" s="310"/>
      <c r="B132" s="47">
        <f>'DAY18'!H132</f>
        <v>0</v>
      </c>
      <c r="C132" s="48">
        <v>0</v>
      </c>
      <c r="D132" s="49">
        <v>0</v>
      </c>
      <c r="E132" s="50">
        <v>0</v>
      </c>
      <c r="F132" s="47">
        <v>0</v>
      </c>
      <c r="G132" s="289">
        <v>0</v>
      </c>
      <c r="H132" s="49">
        <f>+(Table121[[#This Row],[OPENING ]]+Table121[[#This Row],[RECEIPTS]]+Table121[[#This Row],[RETURNS]])-(Table121[[#This Row],[EXCHANGED]]+Table121[[#This Row],[SALES]]+Table121[[#This Row],[ISSUES]])</f>
        <v>0</v>
      </c>
      <c r="I132" s="48">
        <v>0</v>
      </c>
      <c r="J132" s="51">
        <f t="shared" ref="J132:J134" si="62">+I132-H132</f>
        <v>0</v>
      </c>
      <c r="K132" s="48">
        <f>+'DAY18'!K132+'DAY19'!C132</f>
        <v>0</v>
      </c>
      <c r="L132" s="49">
        <f>+'DAY18'!L132+'DAY19'!D132</f>
        <v>0</v>
      </c>
      <c r="M132" s="50">
        <f>+'DAY18'!M132+'DAY19'!E132</f>
        <v>0</v>
      </c>
      <c r="N132" s="47">
        <f>+'DAY18'!N132+'DAY19'!F132</f>
        <v>0</v>
      </c>
      <c r="O132" s="289">
        <f>+'DAY18'!O132+'DAY19'!G132</f>
        <v>0</v>
      </c>
      <c r="P132" s="48">
        <f t="shared" si="56"/>
        <v>0</v>
      </c>
      <c r="Q132" s="49">
        <f t="shared" si="57"/>
        <v>0</v>
      </c>
      <c r="R132" s="50">
        <f t="shared" si="58"/>
        <v>0</v>
      </c>
      <c r="S132" s="47">
        <f t="shared" si="59"/>
        <v>0</v>
      </c>
      <c r="T132" s="289">
        <f t="shared" si="60"/>
        <v>0</v>
      </c>
      <c r="U132" s="54">
        <f t="shared" si="61"/>
        <v>0</v>
      </c>
    </row>
    <row r="133" spans="1:21" x14ac:dyDescent="0.25">
      <c r="A133" s="53"/>
      <c r="B133" s="47">
        <f>'DAY18'!H133</f>
        <v>0</v>
      </c>
      <c r="C133" s="48">
        <v>0</v>
      </c>
      <c r="D133" s="49">
        <v>0</v>
      </c>
      <c r="E133" s="50">
        <v>0</v>
      </c>
      <c r="F133" s="47">
        <v>0</v>
      </c>
      <c r="G133" s="289">
        <v>0</v>
      </c>
      <c r="H133" s="49">
        <f>+(Table121[[#This Row],[OPENING ]]+Table121[[#This Row],[RECEIPTS]]+Table121[[#This Row],[RETURNS]])-(Table121[[#This Row],[EXCHANGED]]+Table121[[#This Row],[SALES]]+Table121[[#This Row],[ISSUES]])</f>
        <v>0</v>
      </c>
      <c r="I133" s="48">
        <v>0</v>
      </c>
      <c r="J133" s="51">
        <f>+I133-H133</f>
        <v>0</v>
      </c>
      <c r="K133" s="48">
        <f>+'DAY18'!K133+'DAY19'!C133</f>
        <v>0</v>
      </c>
      <c r="L133" s="49">
        <f>+'DAY18'!L133+'DAY19'!D133</f>
        <v>0</v>
      </c>
      <c r="M133" s="50">
        <f>+'DAY18'!M133+'DAY19'!E133</f>
        <v>0</v>
      </c>
      <c r="N133" s="47">
        <f>+'DAY18'!N133+'DAY19'!F133</f>
        <v>0</v>
      </c>
      <c r="O133" s="289">
        <f>+'DAY18'!O133+'DAY19'!G133</f>
        <v>0</v>
      </c>
      <c r="P133" s="48">
        <f t="shared" si="56"/>
        <v>0</v>
      </c>
      <c r="Q133" s="49">
        <f t="shared" si="57"/>
        <v>0</v>
      </c>
      <c r="R133" s="50">
        <f t="shared" si="58"/>
        <v>0</v>
      </c>
      <c r="S133" s="47">
        <f t="shared" si="59"/>
        <v>0</v>
      </c>
      <c r="T133" s="289">
        <f t="shared" si="60"/>
        <v>0</v>
      </c>
      <c r="U133" s="54">
        <f t="shared" si="61"/>
        <v>0</v>
      </c>
    </row>
    <row r="134" spans="1:21" ht="16.5" x14ac:dyDescent="0.3">
      <c r="A134" s="327" t="s">
        <v>98</v>
      </c>
      <c r="B134" s="47">
        <f>'DAY18'!H134</f>
        <v>0</v>
      </c>
      <c r="C134" s="48">
        <v>0</v>
      </c>
      <c r="D134" s="49">
        <v>0</v>
      </c>
      <c r="E134" s="50">
        <v>0</v>
      </c>
      <c r="F134" s="47">
        <v>0</v>
      </c>
      <c r="G134" s="289">
        <v>0</v>
      </c>
      <c r="H134" s="49">
        <f>+(Table121[[#This Row],[OPENING ]]+Table121[[#This Row],[RECEIPTS]]+Table121[[#This Row],[RETURNS]])-(Table121[[#This Row],[EXCHANGED]]+Table121[[#This Row],[SALES]]+Table121[[#This Row],[ISSUES]])</f>
        <v>0</v>
      </c>
      <c r="I134" s="73">
        <v>0</v>
      </c>
      <c r="J134" s="76">
        <f t="shared" si="62"/>
        <v>0</v>
      </c>
      <c r="K134" s="48">
        <f>+'DAY18'!K134+'DAY19'!C134</f>
        <v>0</v>
      </c>
      <c r="L134" s="49">
        <f>+'DAY18'!L134+'DAY19'!D134</f>
        <v>0</v>
      </c>
      <c r="M134" s="50">
        <f>+'DAY18'!M134+'DAY19'!E134</f>
        <v>0</v>
      </c>
      <c r="N134" s="47">
        <f>+'DAY18'!N134+'DAY19'!F134</f>
        <v>0</v>
      </c>
      <c r="O134" s="289">
        <f>+'DAY18'!O134+'DAY19'!G134</f>
        <v>1559.5</v>
      </c>
      <c r="P134" s="48">
        <f t="shared" si="56"/>
        <v>0</v>
      </c>
      <c r="Q134" s="49">
        <f t="shared" si="57"/>
        <v>0</v>
      </c>
      <c r="R134" s="50">
        <f t="shared" si="58"/>
        <v>0</v>
      </c>
      <c r="S134" s="47">
        <f t="shared" si="59"/>
        <v>0</v>
      </c>
      <c r="T134" s="289">
        <f t="shared" si="60"/>
        <v>82.078947368421055</v>
      </c>
      <c r="U134" s="92">
        <f t="shared" si="61"/>
        <v>0</v>
      </c>
    </row>
    <row r="135" spans="1:21" x14ac:dyDescent="0.25">
      <c r="A135" s="308" t="s">
        <v>127</v>
      </c>
      <c r="B135" s="47">
        <f>'DAY18'!H135</f>
        <v>42.2</v>
      </c>
      <c r="C135" s="48">
        <v>0</v>
      </c>
      <c r="D135" s="49">
        <v>0</v>
      </c>
      <c r="E135" s="50">
        <v>0</v>
      </c>
      <c r="F135" s="47">
        <v>0</v>
      </c>
      <c r="G135" s="289">
        <v>0</v>
      </c>
      <c r="H135" s="49">
        <f>+(Table121[[#This Row],[OPENING ]]+Table121[[#This Row],[RECEIPTS]]+Table121[[#This Row],[RETURNS]])-(Table121[[#This Row],[EXCHANGED]]+Table121[[#This Row],[SALES]]+Table121[[#This Row],[ISSUES]])</f>
        <v>42.2</v>
      </c>
      <c r="I135" s="73"/>
      <c r="J135" s="76">
        <f t="shared" ref="J135:J156" si="63">+I135-H135</f>
        <v>-42.2</v>
      </c>
      <c r="K135" s="48">
        <f>+'DAY18'!K135+'DAY19'!C135</f>
        <v>0</v>
      </c>
      <c r="L135" s="49">
        <f>+'DAY18'!L135+'DAY19'!D135</f>
        <v>138</v>
      </c>
      <c r="M135" s="50">
        <f>+'DAY18'!M135+'DAY19'!E135</f>
        <v>0</v>
      </c>
      <c r="N135" s="47">
        <f>+'DAY18'!N135+'DAY19'!F135</f>
        <v>0</v>
      </c>
      <c r="O135" s="289">
        <f>+'DAY18'!O135+'DAY19'!G135</f>
        <v>2410.94</v>
      </c>
      <c r="P135" s="48">
        <f t="shared" ref="P135:P156" si="64">+K135/19</f>
        <v>0</v>
      </c>
      <c r="Q135" s="49">
        <f t="shared" ref="Q135:Q156" si="65">+L135/19</f>
        <v>7.2631578947368425</v>
      </c>
      <c r="R135" s="50">
        <f t="shared" ref="R135:R156" si="66">+M135/19</f>
        <v>0</v>
      </c>
      <c r="S135" s="47">
        <f t="shared" ref="S135:S156" si="67">+N135/19</f>
        <v>0</v>
      </c>
      <c r="T135" s="289">
        <f t="shared" ref="T135:T156" si="68">+O135/19</f>
        <v>126.89157894736843</v>
      </c>
      <c r="U135" s="92">
        <f t="shared" ref="U135:U156" si="69">IFERROR(+H135/(P135+Q135+R135+S135+T135),0)</f>
        <v>0.31456213170965186</v>
      </c>
    </row>
    <row r="136" spans="1:21" x14ac:dyDescent="0.25">
      <c r="A136" s="308" t="s">
        <v>128</v>
      </c>
      <c r="B136" s="47">
        <f>'DAY18'!H136</f>
        <v>220.5</v>
      </c>
      <c r="C136" s="48">
        <v>0</v>
      </c>
      <c r="D136" s="49">
        <v>0</v>
      </c>
      <c r="E136" s="50">
        <v>0</v>
      </c>
      <c r="F136" s="47">
        <v>0</v>
      </c>
      <c r="G136" s="289">
        <v>0</v>
      </c>
      <c r="H136" s="49">
        <f>+(Table121[[#This Row],[OPENING ]]+Table121[[#This Row],[RECEIPTS]]+Table121[[#This Row],[RETURNS]])-(Table121[[#This Row],[EXCHANGED]]+Table121[[#This Row],[SALES]]+Table121[[#This Row],[ISSUES]])</f>
        <v>220.5</v>
      </c>
      <c r="I136" s="73"/>
      <c r="J136" s="76">
        <f t="shared" si="63"/>
        <v>-220.5</v>
      </c>
      <c r="K136" s="48">
        <f>+'DAY18'!K136+'DAY19'!C136</f>
        <v>0</v>
      </c>
      <c r="L136" s="49">
        <f>+'DAY18'!L136+'DAY19'!D136</f>
        <v>0</v>
      </c>
      <c r="M136" s="50">
        <f>+'DAY18'!M136+'DAY19'!E136</f>
        <v>0</v>
      </c>
      <c r="N136" s="47">
        <f>+'DAY18'!N136+'DAY19'!F136</f>
        <v>0</v>
      </c>
      <c r="O136" s="289">
        <f>+'DAY18'!O136+'DAY19'!G136</f>
        <v>0</v>
      </c>
      <c r="P136" s="48">
        <f t="shared" si="64"/>
        <v>0</v>
      </c>
      <c r="Q136" s="49">
        <f t="shared" si="65"/>
        <v>0</v>
      </c>
      <c r="R136" s="50">
        <f t="shared" si="66"/>
        <v>0</v>
      </c>
      <c r="S136" s="47">
        <f t="shared" si="67"/>
        <v>0</v>
      </c>
      <c r="T136" s="289">
        <f t="shared" si="68"/>
        <v>0</v>
      </c>
      <c r="U136" s="92">
        <f t="shared" si="69"/>
        <v>0</v>
      </c>
    </row>
    <row r="137" spans="1:21" x14ac:dyDescent="0.25">
      <c r="A137" s="308" t="s">
        <v>126</v>
      </c>
      <c r="B137" s="47">
        <f>'DAY18'!H137</f>
        <v>63.2</v>
      </c>
      <c r="C137" s="48">
        <v>0</v>
      </c>
      <c r="D137" s="49">
        <v>0</v>
      </c>
      <c r="E137" s="50">
        <v>0</v>
      </c>
      <c r="F137" s="47">
        <v>0</v>
      </c>
      <c r="G137" s="289">
        <v>0</v>
      </c>
      <c r="H137" s="49">
        <f>+(Table121[[#This Row],[OPENING ]]+Table121[[#This Row],[RECEIPTS]]+Table121[[#This Row],[RETURNS]])-(Table121[[#This Row],[EXCHANGED]]+Table121[[#This Row],[SALES]]+Table121[[#This Row],[ISSUES]])</f>
        <v>63.2</v>
      </c>
      <c r="I137" s="73"/>
      <c r="J137" s="76">
        <f t="shared" si="63"/>
        <v>-63.2</v>
      </c>
      <c r="K137" s="48">
        <f>+'DAY18'!K137+'DAY19'!C137</f>
        <v>0</v>
      </c>
      <c r="L137" s="49">
        <f>+'DAY18'!L137+'DAY19'!D137</f>
        <v>0</v>
      </c>
      <c r="M137" s="50">
        <f>+'DAY18'!M137+'DAY19'!E137</f>
        <v>0</v>
      </c>
      <c r="N137" s="47">
        <f>+'DAY18'!N137+'DAY19'!F137</f>
        <v>0</v>
      </c>
      <c r="O137" s="289">
        <f>+'DAY18'!O137+'DAY19'!G137</f>
        <v>0</v>
      </c>
      <c r="P137" s="48">
        <f t="shared" si="64"/>
        <v>0</v>
      </c>
      <c r="Q137" s="49">
        <f t="shared" si="65"/>
        <v>0</v>
      </c>
      <c r="R137" s="50">
        <f t="shared" si="66"/>
        <v>0</v>
      </c>
      <c r="S137" s="47">
        <f t="shared" si="67"/>
        <v>0</v>
      </c>
      <c r="T137" s="289">
        <f t="shared" si="68"/>
        <v>0</v>
      </c>
      <c r="U137" s="92">
        <f t="shared" si="69"/>
        <v>0</v>
      </c>
    </row>
    <row r="138" spans="1:21" x14ac:dyDescent="0.25">
      <c r="A138" s="308"/>
      <c r="B138" s="47">
        <f>'DAY18'!H138</f>
        <v>17.5</v>
      </c>
      <c r="C138" s="48">
        <v>0</v>
      </c>
      <c r="D138" s="49">
        <v>0</v>
      </c>
      <c r="E138" s="50">
        <v>0</v>
      </c>
      <c r="F138" s="47">
        <v>0</v>
      </c>
      <c r="G138" s="289">
        <v>0</v>
      </c>
      <c r="H138" s="49">
        <f>+(Table121[[#This Row],[OPENING ]]+Table121[[#This Row],[RECEIPTS]]+Table121[[#This Row],[RETURNS]])-(Table121[[#This Row],[EXCHANGED]]+Table121[[#This Row],[SALES]]+Table121[[#This Row],[ISSUES]])</f>
        <v>17.5</v>
      </c>
      <c r="I138" s="73"/>
      <c r="J138" s="76">
        <f t="shared" si="63"/>
        <v>-17.5</v>
      </c>
      <c r="K138" s="48">
        <f>+'DAY18'!K138+'DAY19'!C138</f>
        <v>0</v>
      </c>
      <c r="L138" s="49">
        <f>+'DAY18'!L138+'DAY19'!D138</f>
        <v>0</v>
      </c>
      <c r="M138" s="50">
        <f>+'DAY18'!M138+'DAY19'!E138</f>
        <v>0</v>
      </c>
      <c r="N138" s="47">
        <f>+'DAY18'!N138+'DAY19'!F138</f>
        <v>0</v>
      </c>
      <c r="O138" s="289">
        <f>+'DAY18'!O138+'DAY19'!G138</f>
        <v>0</v>
      </c>
      <c r="P138" s="48">
        <f t="shared" si="64"/>
        <v>0</v>
      </c>
      <c r="Q138" s="49">
        <f t="shared" si="65"/>
        <v>0</v>
      </c>
      <c r="R138" s="50">
        <f t="shared" si="66"/>
        <v>0</v>
      </c>
      <c r="S138" s="47">
        <f t="shared" si="67"/>
        <v>0</v>
      </c>
      <c r="T138" s="289">
        <f t="shared" si="68"/>
        <v>0</v>
      </c>
      <c r="U138" s="92">
        <f t="shared" si="69"/>
        <v>0</v>
      </c>
    </row>
    <row r="139" spans="1:21" x14ac:dyDescent="0.25">
      <c r="A139" s="308"/>
      <c r="B139" s="47">
        <f>'DAY18'!H139</f>
        <v>14.7</v>
      </c>
      <c r="C139" s="48">
        <v>0</v>
      </c>
      <c r="D139" s="49">
        <v>0</v>
      </c>
      <c r="E139" s="50">
        <v>0</v>
      </c>
      <c r="F139" s="47">
        <v>0</v>
      </c>
      <c r="G139" s="289">
        <v>0</v>
      </c>
      <c r="H139" s="49">
        <f>+(Table121[[#This Row],[OPENING ]]+Table121[[#This Row],[RECEIPTS]]+Table121[[#This Row],[RETURNS]])-(Table121[[#This Row],[EXCHANGED]]+Table121[[#This Row],[SALES]]+Table121[[#This Row],[ISSUES]])</f>
        <v>14.7</v>
      </c>
      <c r="I139" s="73"/>
      <c r="J139" s="76">
        <f t="shared" si="63"/>
        <v>-14.7</v>
      </c>
      <c r="K139" s="48">
        <f>+'DAY18'!K139+'DAY19'!C139</f>
        <v>0</v>
      </c>
      <c r="L139" s="49">
        <f>+'DAY18'!L139+'DAY19'!D139</f>
        <v>0</v>
      </c>
      <c r="M139" s="50">
        <f>+'DAY18'!M139+'DAY19'!E139</f>
        <v>0</v>
      </c>
      <c r="N139" s="47">
        <f>+'DAY18'!N139+'DAY19'!F139</f>
        <v>0</v>
      </c>
      <c r="O139" s="289">
        <f>+'DAY18'!O139+'DAY19'!G139</f>
        <v>0</v>
      </c>
      <c r="P139" s="48">
        <f t="shared" si="64"/>
        <v>0</v>
      </c>
      <c r="Q139" s="49">
        <f t="shared" si="65"/>
        <v>0</v>
      </c>
      <c r="R139" s="50">
        <f t="shared" si="66"/>
        <v>0</v>
      </c>
      <c r="S139" s="47">
        <f t="shared" si="67"/>
        <v>0</v>
      </c>
      <c r="T139" s="289">
        <f t="shared" si="68"/>
        <v>0</v>
      </c>
      <c r="U139" s="92">
        <f t="shared" si="69"/>
        <v>0</v>
      </c>
    </row>
    <row r="140" spans="1:21" x14ac:dyDescent="0.25">
      <c r="A140" s="308"/>
      <c r="B140" s="47">
        <f>'DAY18'!H140</f>
        <v>0</v>
      </c>
      <c r="C140" s="48">
        <v>0</v>
      </c>
      <c r="D140" s="49">
        <v>0</v>
      </c>
      <c r="E140" s="50">
        <v>0</v>
      </c>
      <c r="F140" s="47">
        <v>0</v>
      </c>
      <c r="G140" s="289">
        <v>0</v>
      </c>
      <c r="H140" s="49">
        <f>+(Table121[[#This Row],[OPENING ]]+Table121[[#This Row],[RECEIPTS]]+Table121[[#This Row],[RETURNS]])-(Table121[[#This Row],[EXCHANGED]]+Table121[[#This Row],[SALES]]+Table121[[#This Row],[ISSUES]])</f>
        <v>0</v>
      </c>
      <c r="I140" s="73"/>
      <c r="J140" s="76">
        <f t="shared" si="63"/>
        <v>0</v>
      </c>
      <c r="K140" s="48">
        <f>+'DAY18'!K140+'DAY19'!C140</f>
        <v>0</v>
      </c>
      <c r="L140" s="49">
        <f>+'DAY18'!L140+'DAY19'!D140</f>
        <v>0</v>
      </c>
      <c r="M140" s="50">
        <f>+'DAY18'!M140+'DAY19'!E140</f>
        <v>0</v>
      </c>
      <c r="N140" s="47">
        <f>+'DAY18'!N140+'DAY19'!F140</f>
        <v>0</v>
      </c>
      <c r="O140" s="289">
        <f>+'DAY18'!O140+'DAY19'!G140</f>
        <v>0</v>
      </c>
      <c r="P140" s="48">
        <f t="shared" si="64"/>
        <v>0</v>
      </c>
      <c r="Q140" s="49">
        <f t="shared" si="65"/>
        <v>0</v>
      </c>
      <c r="R140" s="50">
        <f t="shared" si="66"/>
        <v>0</v>
      </c>
      <c r="S140" s="47">
        <f t="shared" si="67"/>
        <v>0</v>
      </c>
      <c r="T140" s="289">
        <f t="shared" si="68"/>
        <v>0</v>
      </c>
      <c r="U140" s="92">
        <f t="shared" si="69"/>
        <v>0</v>
      </c>
    </row>
    <row r="141" spans="1:21" x14ac:dyDescent="0.25">
      <c r="A141" s="308"/>
      <c r="B141" s="47">
        <f>'DAY18'!H141</f>
        <v>115.5</v>
      </c>
      <c r="C141" s="48">
        <v>0</v>
      </c>
      <c r="D141" s="49">
        <v>0</v>
      </c>
      <c r="E141" s="50">
        <v>0</v>
      </c>
      <c r="F141" s="47">
        <v>0</v>
      </c>
      <c r="G141" s="289">
        <v>0</v>
      </c>
      <c r="H141" s="49">
        <f>+(Table121[[#This Row],[OPENING ]]+Table121[[#This Row],[RECEIPTS]]+Table121[[#This Row],[RETURNS]])-(Table121[[#This Row],[EXCHANGED]]+Table121[[#This Row],[SALES]]+Table121[[#This Row],[ISSUES]])</f>
        <v>115.5</v>
      </c>
      <c r="I141" s="73"/>
      <c r="J141" s="76">
        <f t="shared" si="63"/>
        <v>-115.5</v>
      </c>
      <c r="K141" s="48">
        <f>+'DAY18'!K141+'DAY19'!C141</f>
        <v>0</v>
      </c>
      <c r="L141" s="49">
        <f>+'DAY18'!L141+'DAY19'!D141</f>
        <v>0</v>
      </c>
      <c r="M141" s="50">
        <f>+'DAY18'!M141+'DAY19'!E141</f>
        <v>0</v>
      </c>
      <c r="N141" s="47">
        <f>+'DAY18'!N141+'DAY19'!F141</f>
        <v>0</v>
      </c>
      <c r="O141" s="289">
        <f>+'DAY18'!O141+'DAY19'!G141</f>
        <v>0</v>
      </c>
      <c r="P141" s="48">
        <f t="shared" si="64"/>
        <v>0</v>
      </c>
      <c r="Q141" s="49">
        <f t="shared" si="65"/>
        <v>0</v>
      </c>
      <c r="R141" s="50">
        <f t="shared" si="66"/>
        <v>0</v>
      </c>
      <c r="S141" s="47">
        <f t="shared" si="67"/>
        <v>0</v>
      </c>
      <c r="T141" s="289">
        <f t="shared" si="68"/>
        <v>0</v>
      </c>
      <c r="U141" s="92">
        <f t="shared" si="69"/>
        <v>0</v>
      </c>
    </row>
    <row r="142" spans="1:21" x14ac:dyDescent="0.25">
      <c r="A142" s="308"/>
      <c r="B142" s="47">
        <f>'DAY18'!H142</f>
        <v>81.5</v>
      </c>
      <c r="C142" s="48">
        <v>0</v>
      </c>
      <c r="D142" s="49">
        <v>0</v>
      </c>
      <c r="E142" s="50">
        <v>0</v>
      </c>
      <c r="F142" s="47">
        <v>0</v>
      </c>
      <c r="G142" s="289">
        <v>0</v>
      </c>
      <c r="H142" s="49">
        <f>+(Table121[[#This Row],[OPENING ]]+Table121[[#This Row],[RECEIPTS]]+Table121[[#This Row],[RETURNS]])-(Table121[[#This Row],[EXCHANGED]]+Table121[[#This Row],[SALES]]+Table121[[#This Row],[ISSUES]])</f>
        <v>81.5</v>
      </c>
      <c r="I142" s="73"/>
      <c r="J142" s="76">
        <f t="shared" si="63"/>
        <v>-81.5</v>
      </c>
      <c r="K142" s="48">
        <f>+'DAY18'!K142+'DAY19'!C142</f>
        <v>0</v>
      </c>
      <c r="L142" s="49">
        <f>+'DAY18'!L142+'DAY19'!D142</f>
        <v>15.2</v>
      </c>
      <c r="M142" s="50">
        <f>+'DAY18'!M142+'DAY19'!E142</f>
        <v>0</v>
      </c>
      <c r="N142" s="47">
        <f>+'DAY18'!N142+'DAY19'!F142</f>
        <v>0</v>
      </c>
      <c r="O142" s="289">
        <f>+'DAY18'!O142+'DAY19'!G142</f>
        <v>0</v>
      </c>
      <c r="P142" s="48">
        <f t="shared" si="64"/>
        <v>0</v>
      </c>
      <c r="Q142" s="49">
        <f t="shared" si="65"/>
        <v>0.79999999999999993</v>
      </c>
      <c r="R142" s="50">
        <f t="shared" si="66"/>
        <v>0</v>
      </c>
      <c r="S142" s="47">
        <f t="shared" si="67"/>
        <v>0</v>
      </c>
      <c r="T142" s="289">
        <f t="shared" si="68"/>
        <v>0</v>
      </c>
      <c r="U142" s="92">
        <f t="shared" si="69"/>
        <v>101.87500000000001</v>
      </c>
    </row>
    <row r="143" spans="1:21" x14ac:dyDescent="0.25">
      <c r="A143" s="308"/>
      <c r="B143" s="47">
        <f>'DAY18'!H143</f>
        <v>15.2</v>
      </c>
      <c r="C143" s="48">
        <v>0</v>
      </c>
      <c r="D143" s="49">
        <v>0</v>
      </c>
      <c r="E143" s="50">
        <v>0</v>
      </c>
      <c r="F143" s="47">
        <v>0</v>
      </c>
      <c r="G143" s="289">
        <v>0</v>
      </c>
      <c r="H143" s="49">
        <f>+(Table121[[#This Row],[OPENING ]]+Table121[[#This Row],[RECEIPTS]]+Table121[[#This Row],[RETURNS]])-(Table121[[#This Row],[EXCHANGED]]+Table121[[#This Row],[SALES]]+Table121[[#This Row],[ISSUES]])</f>
        <v>15.2</v>
      </c>
      <c r="I143" s="73"/>
      <c r="J143" s="76">
        <f t="shared" si="63"/>
        <v>-15.2</v>
      </c>
      <c r="K143" s="48">
        <f>+'DAY18'!K143+'DAY19'!C143</f>
        <v>0</v>
      </c>
      <c r="L143" s="49">
        <f>+'DAY18'!L143+'DAY19'!D143</f>
        <v>0</v>
      </c>
      <c r="M143" s="50">
        <f>+'DAY18'!M143+'DAY19'!E143</f>
        <v>0</v>
      </c>
      <c r="N143" s="47">
        <f>+'DAY18'!N143+'DAY19'!F143</f>
        <v>0</v>
      </c>
      <c r="O143" s="289">
        <f>+'DAY18'!O143+'DAY19'!G143</f>
        <v>0</v>
      </c>
      <c r="P143" s="48">
        <f t="shared" si="64"/>
        <v>0</v>
      </c>
      <c r="Q143" s="49">
        <f t="shared" si="65"/>
        <v>0</v>
      </c>
      <c r="R143" s="50">
        <f t="shared" si="66"/>
        <v>0</v>
      </c>
      <c r="S143" s="47">
        <f t="shared" si="67"/>
        <v>0</v>
      </c>
      <c r="T143" s="289">
        <f t="shared" si="68"/>
        <v>0</v>
      </c>
      <c r="U143" s="92">
        <f t="shared" si="69"/>
        <v>0</v>
      </c>
    </row>
    <row r="144" spans="1:21" x14ac:dyDescent="0.25">
      <c r="A144" s="308" t="s">
        <v>113</v>
      </c>
      <c r="B144" s="47">
        <f>'DAY18'!H144</f>
        <v>0</v>
      </c>
      <c r="C144" s="48">
        <v>0</v>
      </c>
      <c r="D144" s="49">
        <v>0</v>
      </c>
      <c r="E144" s="50">
        <v>0</v>
      </c>
      <c r="F144" s="47">
        <v>0</v>
      </c>
      <c r="G144" s="289">
        <v>0</v>
      </c>
      <c r="H144" s="49">
        <f>+(Table121[[#This Row],[OPENING ]]+Table121[[#This Row],[RECEIPTS]]+Table121[[#This Row],[RETURNS]])-(Table121[[#This Row],[EXCHANGED]]+Table121[[#This Row],[SALES]]+Table121[[#This Row],[ISSUES]])</f>
        <v>0</v>
      </c>
      <c r="I144" s="73"/>
      <c r="J144" s="76">
        <f t="shared" si="63"/>
        <v>0</v>
      </c>
      <c r="K144" s="48">
        <f>+'DAY18'!K144+'DAY19'!C144</f>
        <v>0</v>
      </c>
      <c r="L144" s="49">
        <f>+'DAY18'!L144+'DAY19'!D144</f>
        <v>0</v>
      </c>
      <c r="M144" s="50">
        <f>+'DAY18'!M144+'DAY19'!E144</f>
        <v>0</v>
      </c>
      <c r="N144" s="47">
        <f>+'DAY18'!N144+'DAY19'!F144</f>
        <v>0</v>
      </c>
      <c r="O144" s="289">
        <f>+'DAY18'!O144+'DAY19'!G144</f>
        <v>0</v>
      </c>
      <c r="P144" s="48">
        <f t="shared" si="64"/>
        <v>0</v>
      </c>
      <c r="Q144" s="49">
        <f t="shared" si="65"/>
        <v>0</v>
      </c>
      <c r="R144" s="50">
        <f t="shared" si="66"/>
        <v>0</v>
      </c>
      <c r="S144" s="47">
        <f t="shared" si="67"/>
        <v>0</v>
      </c>
      <c r="T144" s="289">
        <f t="shared" si="68"/>
        <v>0</v>
      </c>
      <c r="U144" s="92">
        <f t="shared" si="69"/>
        <v>0</v>
      </c>
    </row>
    <row r="145" spans="1:21" x14ac:dyDescent="0.25">
      <c r="A145" s="308"/>
      <c r="B145" s="47">
        <f>'DAY18'!H145</f>
        <v>0</v>
      </c>
      <c r="C145" s="48">
        <v>0</v>
      </c>
      <c r="D145" s="49">
        <v>0</v>
      </c>
      <c r="E145" s="50">
        <v>0</v>
      </c>
      <c r="F145" s="47">
        <v>0</v>
      </c>
      <c r="G145" s="289">
        <v>0</v>
      </c>
      <c r="H145" s="49">
        <f>+(Table121[[#This Row],[OPENING ]]+Table121[[#This Row],[RECEIPTS]]+Table121[[#This Row],[RETURNS]])-(Table121[[#This Row],[EXCHANGED]]+Table121[[#This Row],[SALES]]+Table121[[#This Row],[ISSUES]])</f>
        <v>0</v>
      </c>
      <c r="I145" s="73"/>
      <c r="J145" s="76">
        <f t="shared" si="63"/>
        <v>0</v>
      </c>
      <c r="K145" s="48">
        <f>+'DAY18'!K145+'DAY19'!C145</f>
        <v>0</v>
      </c>
      <c r="L145" s="49">
        <f>+'DAY18'!L145+'DAY19'!D145</f>
        <v>0</v>
      </c>
      <c r="M145" s="50">
        <f>+'DAY18'!M145+'DAY19'!E145</f>
        <v>0</v>
      </c>
      <c r="N145" s="47">
        <f>+'DAY18'!N145+'DAY19'!F145</f>
        <v>0</v>
      </c>
      <c r="O145" s="289">
        <f>+'DAY18'!O145+'DAY19'!G145</f>
        <v>0</v>
      </c>
      <c r="P145" s="48">
        <f t="shared" si="64"/>
        <v>0</v>
      </c>
      <c r="Q145" s="49">
        <f t="shared" si="65"/>
        <v>0</v>
      </c>
      <c r="R145" s="50">
        <f t="shared" si="66"/>
        <v>0</v>
      </c>
      <c r="S145" s="47">
        <f t="shared" si="67"/>
        <v>0</v>
      </c>
      <c r="T145" s="289">
        <f t="shared" si="68"/>
        <v>0</v>
      </c>
      <c r="U145" s="92">
        <f t="shared" si="69"/>
        <v>0</v>
      </c>
    </row>
    <row r="146" spans="1:21" x14ac:dyDescent="0.25">
      <c r="A146" s="308"/>
      <c r="B146" s="47">
        <f>'DAY18'!H146</f>
        <v>0</v>
      </c>
      <c r="C146" s="48">
        <v>0</v>
      </c>
      <c r="D146" s="49">
        <v>0</v>
      </c>
      <c r="E146" s="50">
        <v>0</v>
      </c>
      <c r="F146" s="47">
        <v>0</v>
      </c>
      <c r="G146" s="289">
        <v>0</v>
      </c>
      <c r="H146" s="49">
        <f>+(Table121[[#This Row],[OPENING ]]+Table121[[#This Row],[RECEIPTS]]+Table121[[#This Row],[RETURNS]])-(Table121[[#This Row],[EXCHANGED]]+Table121[[#This Row],[SALES]]+Table121[[#This Row],[ISSUES]])</f>
        <v>0</v>
      </c>
      <c r="I146" s="73"/>
      <c r="J146" s="76">
        <f t="shared" si="63"/>
        <v>0</v>
      </c>
      <c r="K146" s="48">
        <f>+'DAY18'!K146+'DAY19'!C146</f>
        <v>0</v>
      </c>
      <c r="L146" s="49">
        <f>+'DAY18'!L146+'DAY19'!D146</f>
        <v>0</v>
      </c>
      <c r="M146" s="50">
        <f>+'DAY18'!M146+'DAY19'!E146</f>
        <v>0</v>
      </c>
      <c r="N146" s="47">
        <f>+'DAY18'!N146+'DAY19'!F146</f>
        <v>0</v>
      </c>
      <c r="O146" s="289">
        <f>+'DAY18'!O146+'DAY19'!G146</f>
        <v>0</v>
      </c>
      <c r="P146" s="48">
        <f t="shared" si="64"/>
        <v>0</v>
      </c>
      <c r="Q146" s="49">
        <f t="shared" si="65"/>
        <v>0</v>
      </c>
      <c r="R146" s="50">
        <f t="shared" si="66"/>
        <v>0</v>
      </c>
      <c r="S146" s="47">
        <f t="shared" si="67"/>
        <v>0</v>
      </c>
      <c r="T146" s="289">
        <f t="shared" si="68"/>
        <v>0</v>
      </c>
      <c r="U146" s="92">
        <f t="shared" si="69"/>
        <v>0</v>
      </c>
    </row>
    <row r="147" spans="1:21" x14ac:dyDescent="0.25">
      <c r="A147" s="308"/>
      <c r="B147" s="47">
        <f>'DAY18'!H147</f>
        <v>0</v>
      </c>
      <c r="C147" s="48">
        <v>0</v>
      </c>
      <c r="D147" s="49">
        <v>0</v>
      </c>
      <c r="E147" s="50">
        <v>0</v>
      </c>
      <c r="F147" s="47">
        <v>0</v>
      </c>
      <c r="G147" s="289">
        <v>0</v>
      </c>
      <c r="H147" s="49">
        <f>+(Table121[[#This Row],[OPENING ]]+Table121[[#This Row],[RECEIPTS]]+Table121[[#This Row],[RETURNS]])-(Table121[[#This Row],[EXCHANGED]]+Table121[[#This Row],[SALES]]+Table121[[#This Row],[ISSUES]])</f>
        <v>0</v>
      </c>
      <c r="I147" s="73"/>
      <c r="J147" s="76">
        <f t="shared" si="63"/>
        <v>0</v>
      </c>
      <c r="K147" s="48">
        <f>+'DAY18'!K147+'DAY19'!C147</f>
        <v>0</v>
      </c>
      <c r="L147" s="49">
        <f>+'DAY18'!L147+'DAY19'!D147</f>
        <v>0</v>
      </c>
      <c r="M147" s="50">
        <f>+'DAY18'!M147+'DAY19'!E147</f>
        <v>0</v>
      </c>
      <c r="N147" s="47">
        <f>+'DAY18'!N147+'DAY19'!F147</f>
        <v>0</v>
      </c>
      <c r="O147" s="289">
        <f>+'DAY18'!O147+'DAY19'!G147</f>
        <v>0</v>
      </c>
      <c r="P147" s="48">
        <f t="shared" si="64"/>
        <v>0</v>
      </c>
      <c r="Q147" s="49">
        <f t="shared" si="65"/>
        <v>0</v>
      </c>
      <c r="R147" s="50">
        <f t="shared" si="66"/>
        <v>0</v>
      </c>
      <c r="S147" s="47">
        <f t="shared" si="67"/>
        <v>0</v>
      </c>
      <c r="T147" s="289">
        <f t="shared" si="68"/>
        <v>0</v>
      </c>
      <c r="U147" s="92">
        <f t="shared" si="69"/>
        <v>0</v>
      </c>
    </row>
    <row r="148" spans="1:21" x14ac:dyDescent="0.25">
      <c r="A148" s="308"/>
      <c r="B148" s="47">
        <f>'DAY18'!H148</f>
        <v>49</v>
      </c>
      <c r="C148" s="48">
        <v>0</v>
      </c>
      <c r="D148" s="49">
        <v>0</v>
      </c>
      <c r="E148" s="50">
        <v>0</v>
      </c>
      <c r="F148" s="47">
        <v>0</v>
      </c>
      <c r="G148" s="289">
        <v>0</v>
      </c>
      <c r="H148" s="49">
        <f>+(Table121[[#This Row],[OPENING ]]+Table121[[#This Row],[RECEIPTS]]+Table121[[#This Row],[RETURNS]])-(Table121[[#This Row],[EXCHANGED]]+Table121[[#This Row],[SALES]]+Table121[[#This Row],[ISSUES]])</f>
        <v>49</v>
      </c>
      <c r="I148" s="73"/>
      <c r="J148" s="76">
        <f t="shared" si="63"/>
        <v>-49</v>
      </c>
      <c r="K148" s="48">
        <f>+'DAY18'!K148+'DAY19'!C148</f>
        <v>0</v>
      </c>
      <c r="L148" s="49">
        <f>+'DAY18'!L148+'DAY19'!D148</f>
        <v>0</v>
      </c>
      <c r="M148" s="50">
        <f>+'DAY18'!M148+'DAY19'!E148</f>
        <v>0</v>
      </c>
      <c r="N148" s="47">
        <f>+'DAY18'!N148+'DAY19'!F148</f>
        <v>0</v>
      </c>
      <c r="O148" s="289">
        <f>+'DAY18'!O148+'DAY19'!G148</f>
        <v>0</v>
      </c>
      <c r="P148" s="48">
        <f t="shared" si="64"/>
        <v>0</v>
      </c>
      <c r="Q148" s="49">
        <f t="shared" si="65"/>
        <v>0</v>
      </c>
      <c r="R148" s="50">
        <f t="shared" si="66"/>
        <v>0</v>
      </c>
      <c r="S148" s="47">
        <f t="shared" si="67"/>
        <v>0</v>
      </c>
      <c r="T148" s="289">
        <f t="shared" si="68"/>
        <v>0</v>
      </c>
      <c r="U148" s="92">
        <f t="shared" si="69"/>
        <v>0</v>
      </c>
    </row>
    <row r="149" spans="1:21" x14ac:dyDescent="0.25">
      <c r="A149" s="308"/>
      <c r="B149" s="47">
        <f>'DAY18'!H149</f>
        <v>132</v>
      </c>
      <c r="C149" s="48">
        <v>0</v>
      </c>
      <c r="D149" s="49">
        <v>0</v>
      </c>
      <c r="E149" s="50">
        <v>0</v>
      </c>
      <c r="F149" s="47">
        <v>0</v>
      </c>
      <c r="G149" s="289">
        <v>0</v>
      </c>
      <c r="H149" s="49">
        <f>+(Table121[[#This Row],[OPENING ]]+Table121[[#This Row],[RECEIPTS]]+Table121[[#This Row],[RETURNS]])-(Table121[[#This Row],[EXCHANGED]]+Table121[[#This Row],[SALES]]+Table121[[#This Row],[ISSUES]])</f>
        <v>132</v>
      </c>
      <c r="I149" s="73"/>
      <c r="J149" s="76">
        <f t="shared" si="63"/>
        <v>-132</v>
      </c>
      <c r="K149" s="48">
        <f>+'DAY18'!K149+'DAY19'!C149</f>
        <v>0</v>
      </c>
      <c r="L149" s="49">
        <f>+'DAY18'!L149+'DAY19'!D149</f>
        <v>0</v>
      </c>
      <c r="M149" s="50">
        <f>+'DAY18'!M149+'DAY19'!E149</f>
        <v>0</v>
      </c>
      <c r="N149" s="47">
        <f>+'DAY18'!N149+'DAY19'!F149</f>
        <v>0</v>
      </c>
      <c r="O149" s="289">
        <f>+'DAY18'!O149+'DAY19'!G149</f>
        <v>0</v>
      </c>
      <c r="P149" s="48">
        <f t="shared" si="64"/>
        <v>0</v>
      </c>
      <c r="Q149" s="49">
        <f t="shared" si="65"/>
        <v>0</v>
      </c>
      <c r="R149" s="50">
        <f t="shared" si="66"/>
        <v>0</v>
      </c>
      <c r="S149" s="47">
        <f t="shared" si="67"/>
        <v>0</v>
      </c>
      <c r="T149" s="289">
        <f t="shared" si="68"/>
        <v>0</v>
      </c>
      <c r="U149" s="92">
        <f t="shared" si="69"/>
        <v>0</v>
      </c>
    </row>
    <row r="150" spans="1:21" x14ac:dyDescent="0.25">
      <c r="A150" s="308"/>
      <c r="B150" s="47">
        <f>'DAY18'!H150</f>
        <v>0</v>
      </c>
      <c r="C150" s="48">
        <v>0</v>
      </c>
      <c r="D150" s="49">
        <v>0</v>
      </c>
      <c r="E150" s="50">
        <v>0</v>
      </c>
      <c r="F150" s="47">
        <v>0</v>
      </c>
      <c r="G150" s="289">
        <v>0</v>
      </c>
      <c r="H150" s="49">
        <f>+(Table121[[#This Row],[OPENING ]]+Table121[[#This Row],[RECEIPTS]]+Table121[[#This Row],[RETURNS]])-(Table121[[#This Row],[EXCHANGED]]+Table121[[#This Row],[SALES]]+Table121[[#This Row],[ISSUES]])</f>
        <v>0</v>
      </c>
      <c r="I150" s="73"/>
      <c r="J150" s="76">
        <f t="shared" si="63"/>
        <v>0</v>
      </c>
      <c r="K150" s="48">
        <f>+'DAY18'!K150+'DAY19'!C150</f>
        <v>0</v>
      </c>
      <c r="L150" s="49">
        <f>+'DAY18'!L150+'DAY19'!D150</f>
        <v>0</v>
      </c>
      <c r="M150" s="50">
        <f>+'DAY18'!M150+'DAY19'!E150</f>
        <v>0</v>
      </c>
      <c r="N150" s="47">
        <f>+'DAY18'!N150+'DAY19'!F150</f>
        <v>0</v>
      </c>
      <c r="O150" s="289">
        <f>+'DAY18'!O150+'DAY19'!G150</f>
        <v>0</v>
      </c>
      <c r="P150" s="48">
        <f t="shared" si="64"/>
        <v>0</v>
      </c>
      <c r="Q150" s="49">
        <f t="shared" si="65"/>
        <v>0</v>
      </c>
      <c r="R150" s="50">
        <f t="shared" si="66"/>
        <v>0</v>
      </c>
      <c r="S150" s="47">
        <f t="shared" si="67"/>
        <v>0</v>
      </c>
      <c r="T150" s="289">
        <f t="shared" si="68"/>
        <v>0</v>
      </c>
      <c r="U150" s="92">
        <f t="shared" si="69"/>
        <v>0</v>
      </c>
    </row>
    <row r="151" spans="1:21" x14ac:dyDescent="0.25">
      <c r="A151" s="308"/>
      <c r="B151" s="47">
        <f>'DAY18'!H151</f>
        <v>46</v>
      </c>
      <c r="C151" s="48">
        <v>0</v>
      </c>
      <c r="D151" s="49">
        <v>0</v>
      </c>
      <c r="E151" s="50">
        <v>0</v>
      </c>
      <c r="F151" s="47">
        <v>0</v>
      </c>
      <c r="G151" s="289">
        <v>0</v>
      </c>
      <c r="H151" s="49">
        <f>+(Table121[[#This Row],[OPENING ]]+Table121[[#This Row],[RECEIPTS]]+Table121[[#This Row],[RETURNS]])-(Table121[[#This Row],[EXCHANGED]]+Table121[[#This Row],[SALES]]+Table121[[#This Row],[ISSUES]])</f>
        <v>46</v>
      </c>
      <c r="I151" s="73"/>
      <c r="J151" s="76">
        <f t="shared" si="63"/>
        <v>-46</v>
      </c>
      <c r="K151" s="48">
        <f>+'DAY18'!K151+'DAY19'!C151</f>
        <v>0</v>
      </c>
      <c r="L151" s="49">
        <f>+'DAY18'!L151+'DAY19'!D151</f>
        <v>0</v>
      </c>
      <c r="M151" s="50">
        <f>+'DAY18'!M151+'DAY19'!E151</f>
        <v>0</v>
      </c>
      <c r="N151" s="47">
        <f>+'DAY18'!N151+'DAY19'!F151</f>
        <v>0</v>
      </c>
      <c r="O151" s="289">
        <f>+'DAY18'!O151+'DAY19'!G151</f>
        <v>0</v>
      </c>
      <c r="P151" s="48">
        <f t="shared" si="64"/>
        <v>0</v>
      </c>
      <c r="Q151" s="49">
        <f t="shared" si="65"/>
        <v>0</v>
      </c>
      <c r="R151" s="50">
        <f t="shared" si="66"/>
        <v>0</v>
      </c>
      <c r="S151" s="47">
        <f t="shared" si="67"/>
        <v>0</v>
      </c>
      <c r="T151" s="289">
        <f t="shared" si="68"/>
        <v>0</v>
      </c>
      <c r="U151" s="92">
        <f t="shared" si="69"/>
        <v>0</v>
      </c>
    </row>
    <row r="152" spans="1:21" x14ac:dyDescent="0.25">
      <c r="A152" s="308"/>
      <c r="B152" s="47">
        <f>'DAY18'!H152</f>
        <v>0</v>
      </c>
      <c r="C152" s="48">
        <v>0</v>
      </c>
      <c r="D152" s="49">
        <v>0</v>
      </c>
      <c r="E152" s="50">
        <v>0</v>
      </c>
      <c r="F152" s="47">
        <v>0</v>
      </c>
      <c r="G152" s="289">
        <v>0</v>
      </c>
      <c r="H152" s="49">
        <f>+(Table121[[#This Row],[OPENING ]]+Table121[[#This Row],[RECEIPTS]]+Table121[[#This Row],[RETURNS]])-(Table121[[#This Row],[EXCHANGED]]+Table121[[#This Row],[SALES]]+Table121[[#This Row],[ISSUES]])</f>
        <v>0</v>
      </c>
      <c r="I152" s="73"/>
      <c r="J152" s="76">
        <f t="shared" si="63"/>
        <v>0</v>
      </c>
      <c r="K152" s="48">
        <f>+'DAY18'!K152+'DAY19'!C152</f>
        <v>0</v>
      </c>
      <c r="L152" s="49">
        <f>+'DAY18'!L152+'DAY19'!D152</f>
        <v>0</v>
      </c>
      <c r="M152" s="50">
        <f>+'DAY18'!M152+'DAY19'!E152</f>
        <v>0</v>
      </c>
      <c r="N152" s="47">
        <f>+'DAY18'!N152+'DAY19'!F152</f>
        <v>0</v>
      </c>
      <c r="O152" s="289">
        <f>+'DAY18'!O152+'DAY19'!G152</f>
        <v>0</v>
      </c>
      <c r="P152" s="48">
        <f t="shared" si="64"/>
        <v>0</v>
      </c>
      <c r="Q152" s="49">
        <f t="shared" si="65"/>
        <v>0</v>
      </c>
      <c r="R152" s="50">
        <f t="shared" si="66"/>
        <v>0</v>
      </c>
      <c r="S152" s="47">
        <f t="shared" si="67"/>
        <v>0</v>
      </c>
      <c r="T152" s="289">
        <f t="shared" si="68"/>
        <v>0</v>
      </c>
      <c r="U152" s="92">
        <f t="shared" si="69"/>
        <v>0</v>
      </c>
    </row>
    <row r="153" spans="1:21" x14ac:dyDescent="0.25">
      <c r="A153" s="308"/>
      <c r="B153" s="47">
        <f>'DAY18'!H153</f>
        <v>0</v>
      </c>
      <c r="C153" s="48">
        <v>0</v>
      </c>
      <c r="D153" s="49">
        <v>0</v>
      </c>
      <c r="E153" s="50">
        <v>0</v>
      </c>
      <c r="F153" s="47">
        <v>0</v>
      </c>
      <c r="G153" s="289">
        <v>0</v>
      </c>
      <c r="H153" s="49">
        <f>+(Table121[[#This Row],[OPENING ]]+Table121[[#This Row],[RECEIPTS]]+Table121[[#This Row],[RETURNS]])-(Table121[[#This Row],[EXCHANGED]]+Table121[[#This Row],[SALES]]+Table121[[#This Row],[ISSUES]])</f>
        <v>0</v>
      </c>
      <c r="I153" s="73"/>
      <c r="J153" s="76">
        <f t="shared" si="63"/>
        <v>0</v>
      </c>
      <c r="K153" s="48">
        <f>+'DAY18'!K153+'DAY19'!C153</f>
        <v>0</v>
      </c>
      <c r="L153" s="49">
        <f>+'DAY18'!L153+'DAY19'!D153</f>
        <v>0</v>
      </c>
      <c r="M153" s="50">
        <f>+'DAY18'!M153+'DAY19'!E153</f>
        <v>0</v>
      </c>
      <c r="N153" s="47">
        <f>+'DAY18'!N153+'DAY19'!F153</f>
        <v>0</v>
      </c>
      <c r="O153" s="289">
        <f>+'DAY18'!O153+'DAY19'!G153</f>
        <v>0</v>
      </c>
      <c r="P153" s="48">
        <f t="shared" si="64"/>
        <v>0</v>
      </c>
      <c r="Q153" s="49">
        <f t="shared" si="65"/>
        <v>0</v>
      </c>
      <c r="R153" s="50">
        <f t="shared" si="66"/>
        <v>0</v>
      </c>
      <c r="S153" s="47">
        <f t="shared" si="67"/>
        <v>0</v>
      </c>
      <c r="T153" s="289">
        <f t="shared" si="68"/>
        <v>0</v>
      </c>
      <c r="U153" s="92">
        <f t="shared" si="69"/>
        <v>0</v>
      </c>
    </row>
    <row r="154" spans="1:21" x14ac:dyDescent="0.25">
      <c r="A154" s="308"/>
      <c r="B154" s="47">
        <f>'DAY18'!H154</f>
        <v>0</v>
      </c>
      <c r="C154" s="48">
        <v>0</v>
      </c>
      <c r="D154" s="49">
        <v>0</v>
      </c>
      <c r="E154" s="50">
        <v>0</v>
      </c>
      <c r="F154" s="47">
        <v>0</v>
      </c>
      <c r="G154" s="289">
        <v>0</v>
      </c>
      <c r="H154" s="49">
        <f>+(Table121[[#This Row],[OPENING ]]+Table121[[#This Row],[RECEIPTS]]+Table121[[#This Row],[RETURNS]])-(Table121[[#This Row],[EXCHANGED]]+Table121[[#This Row],[SALES]]+Table121[[#This Row],[ISSUES]])</f>
        <v>0</v>
      </c>
      <c r="I154" s="73"/>
      <c r="J154" s="76">
        <f t="shared" si="63"/>
        <v>0</v>
      </c>
      <c r="K154" s="48">
        <f>+'DAY18'!K154+'DAY19'!C154</f>
        <v>0</v>
      </c>
      <c r="L154" s="49">
        <f>+'DAY18'!L154+'DAY19'!D154</f>
        <v>0</v>
      </c>
      <c r="M154" s="50">
        <f>+'DAY18'!M154+'DAY19'!E154</f>
        <v>0</v>
      </c>
      <c r="N154" s="47">
        <f>+'DAY18'!N154+'DAY19'!F154</f>
        <v>0</v>
      </c>
      <c r="O154" s="289">
        <f>+'DAY18'!O154+'DAY19'!G154</f>
        <v>0</v>
      </c>
      <c r="P154" s="48">
        <f t="shared" si="64"/>
        <v>0</v>
      </c>
      <c r="Q154" s="49">
        <f t="shared" si="65"/>
        <v>0</v>
      </c>
      <c r="R154" s="50">
        <f t="shared" si="66"/>
        <v>0</v>
      </c>
      <c r="S154" s="47">
        <f t="shared" si="67"/>
        <v>0</v>
      </c>
      <c r="T154" s="289">
        <f t="shared" si="68"/>
        <v>0</v>
      </c>
      <c r="U154" s="92">
        <f t="shared" si="69"/>
        <v>0</v>
      </c>
    </row>
    <row r="155" spans="1:21" x14ac:dyDescent="0.25">
      <c r="A155" s="308"/>
      <c r="B155" s="47">
        <f>'DAY18'!H155</f>
        <v>0</v>
      </c>
      <c r="C155" s="48">
        <v>0</v>
      </c>
      <c r="D155" s="49">
        <v>0</v>
      </c>
      <c r="E155" s="50">
        <v>0</v>
      </c>
      <c r="F155" s="47">
        <v>0</v>
      </c>
      <c r="G155" s="289">
        <v>0</v>
      </c>
      <c r="H155" s="49">
        <f>+(Table121[[#This Row],[OPENING ]]+Table121[[#This Row],[RECEIPTS]]+Table121[[#This Row],[RETURNS]])-(Table121[[#This Row],[EXCHANGED]]+Table121[[#This Row],[SALES]]+Table121[[#This Row],[ISSUES]])</f>
        <v>0</v>
      </c>
      <c r="I155" s="73"/>
      <c r="J155" s="76">
        <f t="shared" si="63"/>
        <v>0</v>
      </c>
      <c r="K155" s="48">
        <f>+'DAY18'!K155+'DAY19'!C155</f>
        <v>0</v>
      </c>
      <c r="L155" s="49">
        <f>+'DAY18'!L155+'DAY19'!D155</f>
        <v>0</v>
      </c>
      <c r="M155" s="50">
        <f>+'DAY18'!M155+'DAY19'!E155</f>
        <v>0</v>
      </c>
      <c r="N155" s="47">
        <f>+'DAY18'!N155+'DAY19'!F155</f>
        <v>0</v>
      </c>
      <c r="O155" s="289">
        <f>+'DAY18'!O155+'DAY19'!G155</f>
        <v>0</v>
      </c>
      <c r="P155" s="48">
        <f t="shared" si="64"/>
        <v>0</v>
      </c>
      <c r="Q155" s="49">
        <f t="shared" si="65"/>
        <v>0</v>
      </c>
      <c r="R155" s="50">
        <f t="shared" si="66"/>
        <v>0</v>
      </c>
      <c r="S155" s="47">
        <f t="shared" si="67"/>
        <v>0</v>
      </c>
      <c r="T155" s="289">
        <f t="shared" si="68"/>
        <v>0</v>
      </c>
      <c r="U155" s="92">
        <f t="shared" si="69"/>
        <v>0</v>
      </c>
    </row>
    <row r="156" spans="1:21" x14ac:dyDescent="0.25">
      <c r="A156" s="334"/>
      <c r="B156" s="47">
        <f>'DAY18'!H156</f>
        <v>0</v>
      </c>
      <c r="C156" s="48">
        <v>0</v>
      </c>
      <c r="D156" s="49">
        <v>0</v>
      </c>
      <c r="E156" s="50">
        <v>0</v>
      </c>
      <c r="F156" s="47">
        <v>0</v>
      </c>
      <c r="G156" s="289">
        <v>0</v>
      </c>
      <c r="H156" s="49">
        <f>+(Table121[[#This Row],[OPENING ]]+Table121[[#This Row],[RECEIPTS]]+Table121[[#This Row],[RETURNS]])-(Table121[[#This Row],[EXCHANGED]]+Table121[[#This Row],[SALES]]+Table121[[#This Row],[ISSUES]])</f>
        <v>0</v>
      </c>
      <c r="I156" s="73"/>
      <c r="J156" s="76">
        <f t="shared" si="63"/>
        <v>0</v>
      </c>
      <c r="K156" s="48">
        <f>+'DAY18'!K156+'DAY19'!C156</f>
        <v>0</v>
      </c>
      <c r="L156" s="49">
        <f>+'DAY18'!L156+'DAY19'!D156</f>
        <v>172.7</v>
      </c>
      <c r="M156" s="50">
        <f>+'DAY18'!M156+'DAY19'!E156</f>
        <v>0</v>
      </c>
      <c r="N156" s="47">
        <f>+'DAY18'!N156+'DAY19'!F156</f>
        <v>0</v>
      </c>
      <c r="O156" s="289">
        <f>+'DAY18'!O156+'DAY19'!G156</f>
        <v>3970.44</v>
      </c>
      <c r="P156" s="48">
        <f t="shared" si="64"/>
        <v>0</v>
      </c>
      <c r="Q156" s="49">
        <f t="shared" si="65"/>
        <v>9.0894736842105264</v>
      </c>
      <c r="R156" s="50">
        <f t="shared" si="66"/>
        <v>0</v>
      </c>
      <c r="S156" s="47">
        <f t="shared" si="67"/>
        <v>0</v>
      </c>
      <c r="T156" s="289">
        <f t="shared" si="68"/>
        <v>208.97052631578947</v>
      </c>
      <c r="U156" s="92">
        <f t="shared" si="69"/>
        <v>0</v>
      </c>
    </row>
    <row r="157" spans="1:21" ht="17.25" thickBot="1" x14ac:dyDescent="0.35">
      <c r="A157" s="171" t="s">
        <v>58</v>
      </c>
      <c r="B157" s="155">
        <f>SUM(B118:B156)</f>
        <v>990.90000000000009</v>
      </c>
      <c r="C157" s="155">
        <f t="shared" ref="C157:T157" si="70">SUM(C118:C156)</f>
        <v>0</v>
      </c>
      <c r="D157" s="155">
        <f t="shared" si="70"/>
        <v>0</v>
      </c>
      <c r="E157" s="155">
        <f t="shared" si="70"/>
        <v>0</v>
      </c>
      <c r="F157" s="155">
        <f t="shared" si="70"/>
        <v>0</v>
      </c>
      <c r="G157" s="155">
        <f t="shared" si="70"/>
        <v>0</v>
      </c>
      <c r="H157" s="155">
        <f t="shared" si="70"/>
        <v>990.90000000000009</v>
      </c>
      <c r="I157" s="155">
        <f t="shared" si="70"/>
        <v>0</v>
      </c>
      <c r="J157" s="155">
        <f t="shared" si="70"/>
        <v>-990.90000000000009</v>
      </c>
      <c r="K157" s="155">
        <f t="shared" si="70"/>
        <v>0</v>
      </c>
      <c r="L157" s="155">
        <f t="shared" si="70"/>
        <v>345.4</v>
      </c>
      <c r="M157" s="155">
        <f t="shared" si="70"/>
        <v>0</v>
      </c>
      <c r="N157" s="155">
        <f t="shared" si="70"/>
        <v>0</v>
      </c>
      <c r="O157" s="155">
        <f t="shared" si="70"/>
        <v>7940.88</v>
      </c>
      <c r="P157" s="155">
        <f t="shared" si="70"/>
        <v>0</v>
      </c>
      <c r="Q157" s="155">
        <f t="shared" si="70"/>
        <v>18.178947368421056</v>
      </c>
      <c r="R157" s="155">
        <f t="shared" si="70"/>
        <v>0</v>
      </c>
      <c r="S157" s="155">
        <f t="shared" si="70"/>
        <v>0</v>
      </c>
      <c r="T157" s="155">
        <f t="shared" si="70"/>
        <v>417.94105263157894</v>
      </c>
      <c r="U157" s="158">
        <f t="shared" ref="U157" si="71">SUM(U118:U134)</f>
        <v>0</v>
      </c>
    </row>
    <row r="158" spans="1:21" ht="17.25" thickBot="1" x14ac:dyDescent="0.35">
      <c r="A158" s="85" t="s">
        <v>57</v>
      </c>
      <c r="B158" s="86">
        <f>B38+B73+B115+B157</f>
        <v>17011.22</v>
      </c>
      <c r="C158" s="87">
        <f t="shared" ref="C158:U158" si="72">C38+C73+C115+C157</f>
        <v>0</v>
      </c>
      <c r="D158" s="88">
        <f t="shared" si="72"/>
        <v>0</v>
      </c>
      <c r="E158" s="89">
        <f t="shared" si="72"/>
        <v>0</v>
      </c>
      <c r="F158" s="86">
        <f t="shared" si="72"/>
        <v>0</v>
      </c>
      <c r="G158" s="290">
        <f t="shared" si="72"/>
        <v>0</v>
      </c>
      <c r="H158" s="88">
        <f t="shared" si="72"/>
        <v>17011.22</v>
      </c>
      <c r="I158" s="87">
        <f t="shared" si="72"/>
        <v>0</v>
      </c>
      <c r="J158" s="90">
        <f t="shared" si="72"/>
        <v>-17011.22</v>
      </c>
      <c r="K158" s="87">
        <f t="shared" si="72"/>
        <v>12401.499999999998</v>
      </c>
      <c r="L158" s="88">
        <f t="shared" si="72"/>
        <v>838.7</v>
      </c>
      <c r="M158" s="89">
        <f t="shared" si="72"/>
        <v>0</v>
      </c>
      <c r="N158" s="86">
        <f t="shared" si="72"/>
        <v>0</v>
      </c>
      <c r="O158" s="290">
        <f t="shared" si="72"/>
        <v>12411.560000000001</v>
      </c>
      <c r="P158" s="87">
        <f t="shared" si="72"/>
        <v>652.71052631578937</v>
      </c>
      <c r="Q158" s="88">
        <f t="shared" si="72"/>
        <v>44.142105263157902</v>
      </c>
      <c r="R158" s="89">
        <f t="shared" si="72"/>
        <v>0</v>
      </c>
      <c r="S158" s="86">
        <f t="shared" si="72"/>
        <v>0</v>
      </c>
      <c r="T158" s="290">
        <f t="shared" si="72"/>
        <v>583.84842105263158</v>
      </c>
      <c r="U158" s="89">
        <f t="shared" si="72"/>
        <v>156.30333628582505</v>
      </c>
    </row>
  </sheetData>
  <conditionalFormatting sqref="I1:I37 I116:I156 I39:I72 I74:I114">
    <cfRule type="dataBar" priority="4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{AE543D73-576C-4C30-AA35-C4A0D592784A}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543D73-576C-4C30-AA35-C4A0D592784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I1:I37 I116:I156 I39:I72 I74:I114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8749-121D-4DC4-A91A-20741692427B}">
  <dimension ref="A1:U158"/>
  <sheetViews>
    <sheetView workbookViewId="0">
      <selection activeCell="E23" sqref="E23"/>
    </sheetView>
  </sheetViews>
  <sheetFormatPr defaultRowHeight="15" x14ac:dyDescent="0.25"/>
  <cols>
    <col min="1" max="1" width="47.140625" bestFit="1" customWidth="1"/>
    <col min="2" max="2" width="18.28515625" bestFit="1" customWidth="1"/>
    <col min="3" max="4" width="9.28515625" bestFit="1" customWidth="1"/>
    <col min="5" max="5" width="13.5703125" customWidth="1"/>
    <col min="6" max="6" width="12" style="5" customWidth="1"/>
    <col min="7" max="7" width="11.85546875" style="11" customWidth="1"/>
    <col min="8" max="8" width="9.5703125" style="1" bestFit="1" customWidth="1"/>
    <col min="9" max="9" width="13.7109375" style="2" bestFit="1" customWidth="1"/>
    <col min="10" max="10" width="10.42578125" style="3" customWidth="1"/>
    <col min="11" max="11" width="10.5703125" customWidth="1"/>
    <col min="15" max="15" width="9.140625" style="11"/>
    <col min="20" max="20" width="9.140625" style="11"/>
  </cols>
  <sheetData>
    <row r="1" spans="1:21" ht="15.75" thickBot="1" x14ac:dyDescent="0.3">
      <c r="A1" s="12" t="s">
        <v>74</v>
      </c>
      <c r="B1" s="13"/>
      <c r="C1" s="14"/>
      <c r="D1" s="15"/>
      <c r="E1" s="16"/>
      <c r="F1" s="144"/>
      <c r="G1" s="17"/>
      <c r="H1" s="19"/>
      <c r="I1" s="12"/>
      <c r="J1" s="20"/>
      <c r="K1" s="12"/>
      <c r="L1" s="21"/>
      <c r="M1" s="22"/>
      <c r="N1" s="23"/>
      <c r="O1" s="294"/>
      <c r="P1" s="12"/>
      <c r="Q1" s="21"/>
      <c r="R1" s="22"/>
      <c r="S1" s="23"/>
      <c r="T1" s="294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287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295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295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287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287" t="s">
        <v>9</v>
      </c>
      <c r="P3" s="27" t="s">
        <v>10</v>
      </c>
      <c r="Q3" s="28" t="s">
        <v>10</v>
      </c>
      <c r="R3" s="29" t="s">
        <v>10</v>
      </c>
      <c r="S3" s="30"/>
      <c r="T3" s="287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288"/>
      <c r="H4" s="43"/>
      <c r="I4" s="42"/>
      <c r="J4" s="45"/>
      <c r="K4" s="42"/>
      <c r="L4" s="43"/>
      <c r="M4" s="44"/>
      <c r="N4" s="41"/>
      <c r="O4" s="288"/>
      <c r="P4" s="42"/>
      <c r="Q4" s="43"/>
      <c r="R4" s="44"/>
      <c r="S4" s="41"/>
      <c r="T4" s="288"/>
      <c r="U4" s="46"/>
    </row>
    <row r="5" spans="1:21" x14ac:dyDescent="0.25">
      <c r="A5" s="189"/>
      <c r="B5" s="47">
        <f>'DAY19'!H5</f>
        <v>0</v>
      </c>
      <c r="C5" s="48">
        <v>0</v>
      </c>
      <c r="D5" s="49">
        <v>0</v>
      </c>
      <c r="E5" s="50">
        <v>0</v>
      </c>
      <c r="F5" s="47">
        <v>0</v>
      </c>
      <c r="G5" s="289">
        <v>0</v>
      </c>
      <c r="H5" s="49">
        <f>+(Table122[[#This Row],[OPENING ]]+Table122[[#This Row],[RECEIPTS]]+Table122[[#This Row],[RETURNS]])-(Table122[[#This Row],[EXCHANGED]]+Table122[[#This Row],[SALES]]+Table122[[#This Row],[ISSUES]])</f>
        <v>0</v>
      </c>
      <c r="I5" s="48">
        <v>0</v>
      </c>
      <c r="J5" s="51">
        <f t="shared" ref="J5:J131" si="0">+I5-H5</f>
        <v>0</v>
      </c>
      <c r="K5" s="48">
        <f>+'DAY19'!K5+'DAY20'!C5</f>
        <v>0</v>
      </c>
      <c r="L5" s="49">
        <f>+'DAY19'!L5+'DAY20'!D5</f>
        <v>0</v>
      </c>
      <c r="M5" s="50">
        <f>+'DAY19'!M5+'DAY20'!E5</f>
        <v>0</v>
      </c>
      <c r="N5" s="47">
        <f>+'DAY19'!N5+'DAY20'!F5</f>
        <v>0</v>
      </c>
      <c r="O5" s="289">
        <f>+'DAY19'!O5+'DAY20'!G5</f>
        <v>0</v>
      </c>
      <c r="P5" s="48">
        <f>+K5/20</f>
        <v>0</v>
      </c>
      <c r="Q5" s="49">
        <f>+L5/20</f>
        <v>0</v>
      </c>
      <c r="R5" s="50">
        <f>+M5/20</f>
        <v>0</v>
      </c>
      <c r="S5" s="47">
        <f>+N5/20</f>
        <v>0</v>
      </c>
      <c r="T5" s="289">
        <f>+O5/20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'DAY19'!H6</f>
        <v>0</v>
      </c>
      <c r="C6" s="48">
        <v>0</v>
      </c>
      <c r="D6" s="49">
        <v>0</v>
      </c>
      <c r="E6" s="50">
        <v>0</v>
      </c>
      <c r="F6" s="47">
        <v>0</v>
      </c>
      <c r="G6" s="289">
        <v>0</v>
      </c>
      <c r="H6" s="49">
        <f>+(Table122[[#This Row],[OPENING ]]+Table122[[#This Row],[RECEIPTS]]+Table122[[#This Row],[RETURNS]])-(Table122[[#This Row],[EXCHANGED]]+Table122[[#This Row],[SALES]]+Table122[[#This Row],[ISSUES]])</f>
        <v>0</v>
      </c>
      <c r="I6" s="48">
        <v>0</v>
      </c>
      <c r="J6" s="51">
        <f t="shared" si="0"/>
        <v>0</v>
      </c>
      <c r="K6" s="48">
        <f>+'DAY19'!K6+'DAY20'!C6</f>
        <v>0</v>
      </c>
      <c r="L6" s="49">
        <f>+'DAY19'!L6+'DAY20'!D6</f>
        <v>0</v>
      </c>
      <c r="M6" s="50">
        <f>+'DAY19'!M6+'DAY20'!E6</f>
        <v>0</v>
      </c>
      <c r="N6" s="47">
        <f>+'DAY19'!N6+'DAY20'!F6</f>
        <v>0</v>
      </c>
      <c r="O6" s="289">
        <f>+'DAY19'!O6+'DAY20'!G6</f>
        <v>0</v>
      </c>
      <c r="P6" s="48">
        <f t="shared" ref="P6:P17" si="2">+K6/20</f>
        <v>0</v>
      </c>
      <c r="Q6" s="49">
        <f t="shared" ref="Q6:Q17" si="3">+L6/20</f>
        <v>0</v>
      </c>
      <c r="R6" s="50">
        <f t="shared" ref="R6:R17" si="4">+M6/20</f>
        <v>0</v>
      </c>
      <c r="S6" s="47">
        <f t="shared" ref="S6:S17" si="5">+N6/20</f>
        <v>0</v>
      </c>
      <c r="T6" s="289">
        <f t="shared" ref="T6:T17" si="6">+O6/20</f>
        <v>0</v>
      </c>
      <c r="U6" s="52">
        <f t="shared" si="1"/>
        <v>0</v>
      </c>
    </row>
    <row r="7" spans="1:21" x14ac:dyDescent="0.25">
      <c r="A7" s="189"/>
      <c r="B7" s="47">
        <f>'DAY19'!H7</f>
        <v>0</v>
      </c>
      <c r="C7" s="48">
        <v>0</v>
      </c>
      <c r="D7" s="49">
        <v>0</v>
      </c>
      <c r="E7" s="50">
        <v>0</v>
      </c>
      <c r="F7" s="47">
        <v>0</v>
      </c>
      <c r="G7" s="289">
        <v>0</v>
      </c>
      <c r="H7" s="49">
        <f>+(Table122[[#This Row],[OPENING ]]+Table122[[#This Row],[RECEIPTS]]+Table122[[#This Row],[RETURNS]])-(Table122[[#This Row],[EXCHANGED]]+Table122[[#This Row],[SALES]]+Table122[[#This Row],[ISSUES]])</f>
        <v>0</v>
      </c>
      <c r="I7" s="48">
        <v>0</v>
      </c>
      <c r="J7" s="51">
        <f t="shared" si="0"/>
        <v>0</v>
      </c>
      <c r="K7" s="48">
        <f>+'DAY19'!K7+'DAY20'!C7</f>
        <v>0</v>
      </c>
      <c r="L7" s="49">
        <f>+'DAY19'!L7+'DAY20'!D7</f>
        <v>0</v>
      </c>
      <c r="M7" s="50">
        <f>+'DAY19'!M7+'DAY20'!E7</f>
        <v>0</v>
      </c>
      <c r="N7" s="47">
        <f>+'DAY19'!N7+'DAY20'!F7</f>
        <v>0</v>
      </c>
      <c r="O7" s="289">
        <f>+'DAY19'!O7+'DAY20'!G7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289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'DAY19'!H8</f>
        <v>8.5</v>
      </c>
      <c r="C8" s="48">
        <v>0</v>
      </c>
      <c r="D8" s="49">
        <v>0</v>
      </c>
      <c r="E8" s="50">
        <v>0</v>
      </c>
      <c r="F8" s="47">
        <v>0</v>
      </c>
      <c r="G8" s="289">
        <v>0</v>
      </c>
      <c r="H8" s="49">
        <f>+(Table122[[#This Row],[OPENING ]]+Table122[[#This Row],[RECEIPTS]]+Table122[[#This Row],[RETURNS]])-(Table122[[#This Row],[EXCHANGED]]+Table122[[#This Row],[SALES]]+Table122[[#This Row],[ISSUES]])</f>
        <v>8.5</v>
      </c>
      <c r="I8" s="48">
        <v>0</v>
      </c>
      <c r="J8" s="51">
        <f t="shared" si="0"/>
        <v>-8.5</v>
      </c>
      <c r="K8" s="48">
        <f>+'DAY19'!K8+'DAY20'!C8</f>
        <v>0</v>
      </c>
      <c r="L8" s="49">
        <f>+'DAY19'!L8+'DAY20'!D8</f>
        <v>0</v>
      </c>
      <c r="M8" s="50">
        <f>+'DAY19'!M8+'DAY20'!E8</f>
        <v>0</v>
      </c>
      <c r="N8" s="47">
        <f>+'DAY19'!N8+'DAY20'!F8</f>
        <v>0</v>
      </c>
      <c r="O8" s="289">
        <f>+'DAY19'!O8+'DAY20'!G8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289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'DAY19'!H9</f>
        <v>15</v>
      </c>
      <c r="C9" s="48">
        <v>0</v>
      </c>
      <c r="D9" s="49">
        <v>0</v>
      </c>
      <c r="E9" s="50">
        <v>0</v>
      </c>
      <c r="F9" s="47">
        <v>0</v>
      </c>
      <c r="G9" s="289">
        <v>0</v>
      </c>
      <c r="H9" s="49">
        <f>+(Table122[[#This Row],[OPENING ]]+Table122[[#This Row],[RECEIPTS]]+Table122[[#This Row],[RETURNS]])-(Table122[[#This Row],[EXCHANGED]]+Table122[[#This Row],[SALES]]+Table122[[#This Row],[ISSUES]])</f>
        <v>15</v>
      </c>
      <c r="I9" s="48">
        <v>0</v>
      </c>
      <c r="J9" s="51">
        <f t="shared" si="0"/>
        <v>-15</v>
      </c>
      <c r="K9" s="48">
        <f>+'DAY19'!K9+'DAY20'!C9</f>
        <v>0</v>
      </c>
      <c r="L9" s="49">
        <f>+'DAY19'!L9+'DAY20'!D9</f>
        <v>0</v>
      </c>
      <c r="M9" s="50">
        <f>+'DAY19'!M9+'DAY20'!E9</f>
        <v>0</v>
      </c>
      <c r="N9" s="47">
        <f>+'DAY19'!N9+'DAY20'!F9</f>
        <v>0</v>
      </c>
      <c r="O9" s="289">
        <f>+'DAY19'!O9+'DAY20'!G9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289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'DAY19'!H10</f>
        <v>18</v>
      </c>
      <c r="C10" s="48">
        <v>0</v>
      </c>
      <c r="D10" s="49">
        <v>0</v>
      </c>
      <c r="E10" s="50">
        <v>0</v>
      </c>
      <c r="F10" s="47">
        <v>0</v>
      </c>
      <c r="G10" s="289">
        <v>0</v>
      </c>
      <c r="H10" s="49">
        <f>+(Table122[[#This Row],[OPENING ]]+Table122[[#This Row],[RECEIPTS]]+Table122[[#This Row],[RETURNS]])-(Table122[[#This Row],[EXCHANGED]]+Table122[[#This Row],[SALES]]+Table122[[#This Row],[ISSUES]])</f>
        <v>18</v>
      </c>
      <c r="I10" s="48">
        <v>0</v>
      </c>
      <c r="J10" s="51">
        <f t="shared" si="0"/>
        <v>-18</v>
      </c>
      <c r="K10" s="48">
        <f>+'DAY19'!K10+'DAY20'!C10</f>
        <v>0</v>
      </c>
      <c r="L10" s="49">
        <f>+'DAY19'!L10+'DAY20'!D10</f>
        <v>0</v>
      </c>
      <c r="M10" s="50">
        <f>+'DAY19'!M10+'DAY20'!E10</f>
        <v>0</v>
      </c>
      <c r="N10" s="47">
        <f>+'DAY19'!N10+'DAY20'!F10</f>
        <v>0</v>
      </c>
      <c r="O10" s="289">
        <f>+'DAY19'!O10+'DAY20'!G10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289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'DAY19'!H11</f>
        <v>10</v>
      </c>
      <c r="C11" s="48">
        <v>0</v>
      </c>
      <c r="D11" s="49">
        <v>0</v>
      </c>
      <c r="E11" s="50">
        <v>0</v>
      </c>
      <c r="F11" s="47">
        <v>0</v>
      </c>
      <c r="G11" s="289">
        <v>0</v>
      </c>
      <c r="H11" s="49">
        <f>+(Table122[[#This Row],[OPENING ]]+Table122[[#This Row],[RECEIPTS]]+Table122[[#This Row],[RETURNS]])-(Table122[[#This Row],[EXCHANGED]]+Table122[[#This Row],[SALES]]+Table122[[#This Row],[ISSUES]])</f>
        <v>10</v>
      </c>
      <c r="I11" s="48">
        <v>0</v>
      </c>
      <c r="J11" s="51">
        <f t="shared" si="0"/>
        <v>-10</v>
      </c>
      <c r="K11" s="48">
        <f>+'DAY19'!K11+'DAY20'!C11</f>
        <v>0</v>
      </c>
      <c r="L11" s="49">
        <f>+'DAY19'!L11+'DAY20'!D11</f>
        <v>0</v>
      </c>
      <c r="M11" s="50">
        <f>+'DAY19'!M11+'DAY20'!E11</f>
        <v>0</v>
      </c>
      <c r="N11" s="47">
        <f>+'DAY19'!N11+'DAY20'!F11</f>
        <v>0</v>
      </c>
      <c r="O11" s="289">
        <f>+'DAY19'!O11+'DAY20'!G11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289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'DAY19'!H12</f>
        <v>28.6</v>
      </c>
      <c r="C12" s="48">
        <v>0</v>
      </c>
      <c r="D12" s="49">
        <v>0</v>
      </c>
      <c r="E12" s="50">
        <v>0</v>
      </c>
      <c r="F12" s="47">
        <v>0</v>
      </c>
      <c r="G12" s="289">
        <v>0</v>
      </c>
      <c r="H12" s="49">
        <f>+(Table122[[#This Row],[OPENING ]]+Table122[[#This Row],[RECEIPTS]]+Table122[[#This Row],[RETURNS]])-(Table122[[#This Row],[EXCHANGED]]+Table122[[#This Row],[SALES]]+Table122[[#This Row],[ISSUES]])</f>
        <v>28.6</v>
      </c>
      <c r="I12" s="48">
        <v>0</v>
      </c>
      <c r="J12" s="51">
        <f t="shared" si="0"/>
        <v>-28.6</v>
      </c>
      <c r="K12" s="48">
        <f>+'DAY19'!K12+'DAY20'!C12</f>
        <v>0</v>
      </c>
      <c r="L12" s="49">
        <f>+'DAY19'!L12+'DAY20'!D12</f>
        <v>0</v>
      </c>
      <c r="M12" s="50">
        <f>+'DAY19'!M12+'DAY20'!E12</f>
        <v>0</v>
      </c>
      <c r="N12" s="47">
        <f>+'DAY19'!N12+'DAY20'!F12</f>
        <v>0</v>
      </c>
      <c r="O12" s="289">
        <f>+'DAY19'!O12+'DAY20'!G12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289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'DAY19'!H13</f>
        <v>23.5</v>
      </c>
      <c r="C13" s="48">
        <v>0</v>
      </c>
      <c r="D13" s="49">
        <v>0</v>
      </c>
      <c r="E13" s="50">
        <v>0</v>
      </c>
      <c r="F13" s="47">
        <v>0</v>
      </c>
      <c r="G13" s="289">
        <v>0</v>
      </c>
      <c r="H13" s="49">
        <f>+(Table122[[#This Row],[OPENING ]]+Table122[[#This Row],[RECEIPTS]]+Table122[[#This Row],[RETURNS]])-(Table122[[#This Row],[EXCHANGED]]+Table122[[#This Row],[SALES]]+Table122[[#This Row],[ISSUES]])</f>
        <v>23.5</v>
      </c>
      <c r="I13" s="48">
        <v>0</v>
      </c>
      <c r="J13" s="51">
        <f t="shared" si="0"/>
        <v>-23.5</v>
      </c>
      <c r="K13" s="48">
        <f>+'DAY19'!K13+'DAY20'!C13</f>
        <v>0</v>
      </c>
      <c r="L13" s="49">
        <f>+'DAY19'!L13+'DAY20'!D13</f>
        <v>0</v>
      </c>
      <c r="M13" s="50">
        <f>+'DAY19'!M13+'DAY20'!E13</f>
        <v>0</v>
      </c>
      <c r="N13" s="47">
        <f>+'DAY19'!N13+'DAY20'!F13</f>
        <v>0</v>
      </c>
      <c r="O13" s="289">
        <f>+'DAY19'!O13+'DAY20'!G13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289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'DAY19'!H14</f>
        <v>30.5</v>
      </c>
      <c r="C14" s="48">
        <v>0</v>
      </c>
      <c r="D14" s="49">
        <v>0</v>
      </c>
      <c r="E14" s="50">
        <v>0</v>
      </c>
      <c r="F14" s="47">
        <v>0</v>
      </c>
      <c r="G14" s="289">
        <v>0</v>
      </c>
      <c r="H14" s="49">
        <f>+(Table122[[#This Row],[OPENING ]]+Table122[[#This Row],[RECEIPTS]]+Table122[[#This Row],[RETURNS]])-(Table122[[#This Row],[EXCHANGED]]+Table122[[#This Row],[SALES]]+Table122[[#This Row],[ISSUES]])</f>
        <v>30.5</v>
      </c>
      <c r="I14" s="48">
        <v>0</v>
      </c>
      <c r="J14" s="51">
        <f t="shared" si="0"/>
        <v>-30.5</v>
      </c>
      <c r="K14" s="48">
        <f>+'DAY19'!K14+'DAY20'!C14</f>
        <v>0</v>
      </c>
      <c r="L14" s="49">
        <f>+'DAY19'!L14+'DAY20'!D14</f>
        <v>0</v>
      </c>
      <c r="M14" s="50">
        <f>+'DAY19'!M14+'DAY20'!E14</f>
        <v>0</v>
      </c>
      <c r="N14" s="47">
        <f>+'DAY19'!N14+'DAY20'!F14</f>
        <v>0</v>
      </c>
      <c r="O14" s="289">
        <f>+'DAY19'!O14+'DAY20'!G14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289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'DAY19'!H15</f>
        <v>33.5</v>
      </c>
      <c r="C15" s="48">
        <v>0</v>
      </c>
      <c r="D15" s="49">
        <v>0</v>
      </c>
      <c r="E15" s="50">
        <v>0</v>
      </c>
      <c r="F15" s="47">
        <v>0</v>
      </c>
      <c r="G15" s="289">
        <v>0</v>
      </c>
      <c r="H15" s="49">
        <f>+(Table122[[#This Row],[OPENING ]]+Table122[[#This Row],[RECEIPTS]]+Table122[[#This Row],[RETURNS]])-(Table122[[#This Row],[EXCHANGED]]+Table122[[#This Row],[SALES]]+Table122[[#This Row],[ISSUES]])</f>
        <v>33.5</v>
      </c>
      <c r="I15" s="48">
        <v>0</v>
      </c>
      <c r="J15" s="51">
        <f t="shared" si="0"/>
        <v>-33.5</v>
      </c>
      <c r="K15" s="48">
        <f>+'DAY19'!K15+'DAY20'!C15</f>
        <v>0</v>
      </c>
      <c r="L15" s="49">
        <f>+'DAY19'!L15+'DAY20'!D15</f>
        <v>0</v>
      </c>
      <c r="M15" s="50">
        <f>+'DAY19'!M15+'DAY20'!E15</f>
        <v>0</v>
      </c>
      <c r="N15" s="47">
        <f>+'DAY19'!N15+'DAY20'!F15</f>
        <v>0</v>
      </c>
      <c r="O15" s="289">
        <f>+'DAY19'!O15+'DAY20'!G15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289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'DAY19'!H16</f>
        <v>36</v>
      </c>
      <c r="C16" s="48">
        <v>0</v>
      </c>
      <c r="D16" s="49">
        <v>0</v>
      </c>
      <c r="E16" s="50">
        <v>0</v>
      </c>
      <c r="F16" s="47">
        <v>0</v>
      </c>
      <c r="G16" s="289">
        <v>0</v>
      </c>
      <c r="H16" s="49">
        <f>+(Table122[[#This Row],[OPENING ]]+Table122[[#This Row],[RECEIPTS]]+Table122[[#This Row],[RETURNS]])-(Table122[[#This Row],[EXCHANGED]]+Table122[[#This Row],[SALES]]+Table122[[#This Row],[ISSUES]])</f>
        <v>36</v>
      </c>
      <c r="I16" s="48">
        <v>0</v>
      </c>
      <c r="J16" s="51">
        <f t="shared" si="0"/>
        <v>-36</v>
      </c>
      <c r="K16" s="48">
        <f>+'DAY19'!K16+'DAY20'!C16</f>
        <v>0</v>
      </c>
      <c r="L16" s="49">
        <f>+'DAY19'!L16+'DAY20'!D16</f>
        <v>0</v>
      </c>
      <c r="M16" s="50">
        <f>+'DAY19'!M16+'DAY20'!E16</f>
        <v>0</v>
      </c>
      <c r="N16" s="47">
        <f>+'DAY19'!N16+'DAY20'!F16</f>
        <v>0</v>
      </c>
      <c r="O16" s="289">
        <f>+'DAY19'!O16+'DAY20'!G16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289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'DAY19'!H17</f>
        <v>0</v>
      </c>
      <c r="C17" s="48">
        <v>0</v>
      </c>
      <c r="D17" s="49">
        <v>0</v>
      </c>
      <c r="E17" s="50">
        <v>0</v>
      </c>
      <c r="F17" s="47">
        <v>0</v>
      </c>
      <c r="G17" s="289">
        <v>0</v>
      </c>
      <c r="H17" s="49">
        <f>+(Table122[[#This Row],[OPENING ]]+Table122[[#This Row],[RECEIPTS]]+Table122[[#This Row],[RETURNS]])-(Table122[[#This Row],[EXCHANGED]]+Table122[[#This Row],[SALES]]+Table122[[#This Row],[ISSUES]])</f>
        <v>0</v>
      </c>
      <c r="I17" s="48">
        <v>0</v>
      </c>
      <c r="J17" s="51">
        <f t="shared" si="0"/>
        <v>0</v>
      </c>
      <c r="K17" s="48">
        <f>+'DAY19'!K17+'DAY20'!C17</f>
        <v>0</v>
      </c>
      <c r="L17" s="49">
        <f>+'DAY19'!L17+'DAY20'!D17</f>
        <v>0</v>
      </c>
      <c r="M17" s="50">
        <f>+'DAY19'!M17+'DAY20'!E17</f>
        <v>0</v>
      </c>
      <c r="N17" s="47">
        <f>+'DAY19'!N17+'DAY20'!F17</f>
        <v>0</v>
      </c>
      <c r="O17" s="289">
        <f>+'DAY19'!O17+'DAY20'!G17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289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'DAY19'!H18</f>
        <v>0</v>
      </c>
      <c r="C18" s="48">
        <v>0</v>
      </c>
      <c r="D18" s="49">
        <v>0</v>
      </c>
      <c r="E18" s="50">
        <v>0</v>
      </c>
      <c r="F18" s="47">
        <v>0</v>
      </c>
      <c r="G18" s="289">
        <v>0</v>
      </c>
      <c r="H18" s="49">
        <f>+(Table122[[#This Row],[OPENING ]]+Table122[[#This Row],[RECEIPTS]]+Table122[[#This Row],[RETURNS]])-(Table122[[#This Row],[EXCHANGED]]+Table122[[#This Row],[SALES]]+Table122[[#This Row],[ISSUES]])</f>
        <v>0</v>
      </c>
      <c r="I18" s="48">
        <v>0</v>
      </c>
      <c r="J18" s="51">
        <f t="shared" ref="J18:J24" si="7">+I18-H18</f>
        <v>0</v>
      </c>
      <c r="K18" s="48">
        <f>+'DAY19'!K25+'DAY20'!C18</f>
        <v>0</v>
      </c>
      <c r="L18" s="49">
        <f>+'DAY19'!L18+'DAY20'!D18</f>
        <v>0</v>
      </c>
      <c r="M18" s="50">
        <f>+'DAY19'!M18+'DAY20'!E18</f>
        <v>0</v>
      </c>
      <c r="N18" s="47">
        <f>+'DAY19'!N18+'DAY20'!F18</f>
        <v>0</v>
      </c>
      <c r="O18" s="289">
        <f>+'DAY19'!O18+'DAY20'!G18</f>
        <v>0</v>
      </c>
      <c r="P18" s="48">
        <f t="shared" ref="P18:P26" si="8">+K18/20</f>
        <v>0</v>
      </c>
      <c r="Q18" s="49">
        <f t="shared" ref="Q18:Q26" si="9">+L18/20</f>
        <v>0</v>
      </c>
      <c r="R18" s="50">
        <f t="shared" ref="R18:R26" si="10">+M18/20</f>
        <v>0</v>
      </c>
      <c r="S18" s="47">
        <f t="shared" ref="S18:S26" si="11">+N18/20</f>
        <v>0</v>
      </c>
      <c r="T18" s="289">
        <f t="shared" ref="T18:T26" si="12">+O18/20</f>
        <v>0</v>
      </c>
      <c r="U18" s="52">
        <f t="shared" ref="U18:U26" si="13">IFERROR(+H18/(P18+Q18+R18+S18+T18),0)</f>
        <v>0</v>
      </c>
    </row>
    <row r="19" spans="1:21" x14ac:dyDescent="0.25">
      <c r="A19" s="189" t="s">
        <v>131</v>
      </c>
      <c r="B19" s="47">
        <f>'DAY19'!H19</f>
        <v>27</v>
      </c>
      <c r="C19" s="48">
        <v>0</v>
      </c>
      <c r="D19" s="49">
        <v>0</v>
      </c>
      <c r="E19" s="50">
        <v>0</v>
      </c>
      <c r="F19" s="47">
        <v>0</v>
      </c>
      <c r="G19" s="289">
        <v>0</v>
      </c>
      <c r="H19" s="49">
        <f>+(Table122[[#This Row],[OPENING ]]+Table122[[#This Row],[RECEIPTS]]+Table122[[#This Row],[RETURNS]])-(Table122[[#This Row],[EXCHANGED]]+Table122[[#This Row],[SALES]]+Table122[[#This Row],[ISSUES]])</f>
        <v>27</v>
      </c>
      <c r="I19" s="48">
        <v>0</v>
      </c>
      <c r="J19" s="51">
        <f t="shared" si="7"/>
        <v>-27</v>
      </c>
      <c r="K19" s="48">
        <f>+'DAY19'!K26+'DAY20'!C19</f>
        <v>0</v>
      </c>
      <c r="L19" s="49">
        <f>+'DAY19'!L19+'DAY20'!D19</f>
        <v>0</v>
      </c>
      <c r="M19" s="50">
        <f>+'DAY19'!M19+'DAY20'!E19</f>
        <v>0</v>
      </c>
      <c r="N19" s="47">
        <f>+'DAY19'!N19+'DAY20'!F19</f>
        <v>0</v>
      </c>
      <c r="O19" s="289">
        <f>+'DAY19'!O19+'DAY20'!G19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289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'DAY19'!H20</f>
        <v>228.5</v>
      </c>
      <c r="C20" s="48">
        <v>0</v>
      </c>
      <c r="D20" s="49">
        <v>0</v>
      </c>
      <c r="E20" s="50">
        <v>0</v>
      </c>
      <c r="F20" s="47">
        <v>0</v>
      </c>
      <c r="G20" s="289">
        <v>0</v>
      </c>
      <c r="H20" s="49">
        <f>+(Table122[[#This Row],[OPENING ]]+Table122[[#This Row],[RECEIPTS]]+Table122[[#This Row],[RETURNS]])-(Table122[[#This Row],[EXCHANGED]]+Table122[[#This Row],[SALES]]+Table122[[#This Row],[ISSUES]])</f>
        <v>228.5</v>
      </c>
      <c r="I20" s="48">
        <v>0</v>
      </c>
      <c r="J20" s="51">
        <f t="shared" si="7"/>
        <v>-228.5</v>
      </c>
      <c r="K20" s="48">
        <f>+'DAY19'!K38+'DAY20'!C20</f>
        <v>9314.0999999999985</v>
      </c>
      <c r="L20" s="49">
        <f>+'DAY19'!L20+'DAY20'!D20</f>
        <v>0</v>
      </c>
      <c r="M20" s="50">
        <f>+'DAY19'!M20+'DAY20'!E20</f>
        <v>0</v>
      </c>
      <c r="N20" s="47">
        <f>+'DAY19'!N20+'DAY20'!F20</f>
        <v>0</v>
      </c>
      <c r="O20" s="289">
        <f>+'DAY19'!O20+'DAY20'!G20</f>
        <v>0</v>
      </c>
      <c r="P20" s="48">
        <f t="shared" si="8"/>
        <v>465.70499999999993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289">
        <f t="shared" si="12"/>
        <v>0</v>
      </c>
      <c r="U20" s="52">
        <f t="shared" si="13"/>
        <v>0.49065395475676671</v>
      </c>
    </row>
    <row r="21" spans="1:21" x14ac:dyDescent="0.25">
      <c r="A21" s="189" t="s">
        <v>129</v>
      </c>
      <c r="B21" s="47">
        <f>'DAY19'!H21</f>
        <v>70</v>
      </c>
      <c r="C21" s="48">
        <v>0</v>
      </c>
      <c r="D21" s="49">
        <v>0</v>
      </c>
      <c r="E21" s="50">
        <v>0</v>
      </c>
      <c r="F21" s="47">
        <v>0</v>
      </c>
      <c r="G21" s="289">
        <v>0</v>
      </c>
      <c r="H21" s="49">
        <f>+(Table122[[#This Row],[OPENING ]]+Table122[[#This Row],[RECEIPTS]]+Table122[[#This Row],[RETURNS]])-(Table122[[#This Row],[EXCHANGED]]+Table122[[#This Row],[SALES]]+Table122[[#This Row],[ISSUES]])</f>
        <v>70</v>
      </c>
      <c r="I21" s="48">
        <v>0</v>
      </c>
      <c r="J21" s="51">
        <f t="shared" si="7"/>
        <v>-70</v>
      </c>
      <c r="K21" s="48">
        <f>+'DAY19'!K39+'DAY20'!C21</f>
        <v>0</v>
      </c>
      <c r="L21" s="49">
        <f>+'DAY19'!L21+'DAY20'!D21</f>
        <v>0</v>
      </c>
      <c r="M21" s="50">
        <f>+'DAY19'!M21+'DAY20'!E21</f>
        <v>0</v>
      </c>
      <c r="N21" s="47">
        <f>+'DAY19'!N21+'DAY20'!F21</f>
        <v>0</v>
      </c>
      <c r="O21" s="289">
        <f>+'DAY19'!O21+'DAY20'!G21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289">
        <f t="shared" si="12"/>
        <v>0</v>
      </c>
      <c r="U21" s="52">
        <f t="shared" si="13"/>
        <v>0</v>
      </c>
    </row>
    <row r="22" spans="1:21" x14ac:dyDescent="0.25">
      <c r="A22" s="154"/>
      <c r="B22" s="47">
        <f>'DAY19'!H22</f>
        <v>14</v>
      </c>
      <c r="C22" s="48">
        <v>0</v>
      </c>
      <c r="D22" s="49">
        <v>0</v>
      </c>
      <c r="E22" s="50">
        <v>0</v>
      </c>
      <c r="F22" s="47">
        <v>0</v>
      </c>
      <c r="G22" s="289">
        <v>0</v>
      </c>
      <c r="H22" s="49">
        <f>+(Table122[[#This Row],[OPENING ]]+Table122[[#This Row],[RECEIPTS]]+Table122[[#This Row],[RETURNS]])-(Table122[[#This Row],[EXCHANGED]]+Table122[[#This Row],[SALES]]+Table122[[#This Row],[ISSUES]])</f>
        <v>14</v>
      </c>
      <c r="I22" s="48">
        <v>0</v>
      </c>
      <c r="J22" s="51">
        <f t="shared" si="7"/>
        <v>-14</v>
      </c>
      <c r="K22" s="48">
        <f>+'DAY19'!K40+'DAY20'!C22</f>
        <v>0</v>
      </c>
      <c r="L22" s="49">
        <f>+'DAY19'!L22+'DAY20'!D22</f>
        <v>0</v>
      </c>
      <c r="M22" s="50">
        <f>+'DAY19'!M22+'DAY20'!E22</f>
        <v>0</v>
      </c>
      <c r="N22" s="47">
        <f>+'DAY19'!N22+'DAY20'!F22</f>
        <v>0</v>
      </c>
      <c r="O22" s="289">
        <f>+'DAY19'!O22+'DAY20'!G22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289">
        <f t="shared" si="12"/>
        <v>0</v>
      </c>
      <c r="U22" s="52">
        <f t="shared" si="13"/>
        <v>0</v>
      </c>
    </row>
    <row r="23" spans="1:21" x14ac:dyDescent="0.25">
      <c r="A23" s="154"/>
      <c r="B23" s="47">
        <f>'DAY19'!H23</f>
        <v>70</v>
      </c>
      <c r="C23" s="48">
        <v>0</v>
      </c>
      <c r="D23" s="49">
        <v>0</v>
      </c>
      <c r="E23" s="50">
        <v>0</v>
      </c>
      <c r="F23" s="47">
        <v>0</v>
      </c>
      <c r="G23" s="289">
        <v>0</v>
      </c>
      <c r="H23" s="49">
        <f>+(Table122[[#This Row],[OPENING ]]+Table122[[#This Row],[RECEIPTS]]+Table122[[#This Row],[RETURNS]])-(Table122[[#This Row],[EXCHANGED]]+Table122[[#This Row],[SALES]]+Table122[[#This Row],[ISSUES]])</f>
        <v>70</v>
      </c>
      <c r="I23" s="48">
        <v>0</v>
      </c>
      <c r="J23" s="51">
        <f t="shared" si="7"/>
        <v>-70</v>
      </c>
      <c r="K23" s="48">
        <f>+'DAY19'!K41+'DAY20'!C23</f>
        <v>0</v>
      </c>
      <c r="L23" s="49">
        <f>+'DAY19'!L23+'DAY20'!D23</f>
        <v>0</v>
      </c>
      <c r="M23" s="50">
        <f>+'DAY19'!M23+'DAY20'!E23</f>
        <v>0</v>
      </c>
      <c r="N23" s="47">
        <f>+'DAY19'!N23+'DAY20'!F23</f>
        <v>0</v>
      </c>
      <c r="O23" s="289">
        <f>+'DAY19'!O23+'DAY20'!G23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289">
        <f t="shared" si="12"/>
        <v>0</v>
      </c>
      <c r="U23" s="52">
        <f t="shared" si="13"/>
        <v>0</v>
      </c>
    </row>
    <row r="24" spans="1:21" x14ac:dyDescent="0.25">
      <c r="A24" s="154"/>
      <c r="B24" s="47">
        <f>'DAY19'!H24</f>
        <v>49</v>
      </c>
      <c r="C24" s="48">
        <v>0</v>
      </c>
      <c r="D24" s="49">
        <v>0</v>
      </c>
      <c r="E24" s="50">
        <v>0</v>
      </c>
      <c r="F24" s="47">
        <v>0</v>
      </c>
      <c r="G24" s="289">
        <v>0</v>
      </c>
      <c r="H24" s="49">
        <f>+(Table122[[#This Row],[OPENING ]]+Table122[[#This Row],[RECEIPTS]]+Table122[[#This Row],[RETURNS]])-(Table122[[#This Row],[EXCHANGED]]+Table122[[#This Row],[SALES]]+Table122[[#This Row],[ISSUES]])</f>
        <v>49</v>
      </c>
      <c r="I24" s="48">
        <v>0</v>
      </c>
      <c r="J24" s="51">
        <f t="shared" si="7"/>
        <v>-49</v>
      </c>
      <c r="K24" s="48">
        <f>+'DAY19'!K42+'DAY20'!C24</f>
        <v>0</v>
      </c>
      <c r="L24" s="49">
        <f>+'DAY19'!L24+'DAY20'!D24</f>
        <v>0</v>
      </c>
      <c r="M24" s="50">
        <f>+'DAY19'!M24+'DAY20'!E24</f>
        <v>0</v>
      </c>
      <c r="N24" s="47">
        <f>+'DAY19'!N24+'DAY20'!F24</f>
        <v>0</v>
      </c>
      <c r="O24" s="289">
        <f>+'DAY19'!O24+'DAY20'!G24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289">
        <f t="shared" si="12"/>
        <v>0</v>
      </c>
      <c r="U24" s="52">
        <f t="shared" si="13"/>
        <v>0</v>
      </c>
    </row>
    <row r="25" spans="1:21" x14ac:dyDescent="0.25">
      <c r="A25" s="154"/>
      <c r="B25" s="47">
        <f>'DAY19'!H25</f>
        <v>0</v>
      </c>
      <c r="C25" s="48">
        <v>0</v>
      </c>
      <c r="D25" s="49">
        <v>0</v>
      </c>
      <c r="E25" s="50">
        <v>0</v>
      </c>
      <c r="F25" s="47">
        <v>0</v>
      </c>
      <c r="G25" s="289">
        <v>0</v>
      </c>
      <c r="H25" s="49">
        <f>+(Table122[[#This Row],[OPENING ]]+Table122[[#This Row],[RECEIPTS]]+Table122[[#This Row],[RETURNS]])-(Table122[[#This Row],[EXCHANGED]]+Table122[[#This Row],[SALES]]+Table122[[#This Row],[ISSUES]])</f>
        <v>0</v>
      </c>
      <c r="I25" s="48">
        <v>0</v>
      </c>
      <c r="J25" s="51">
        <f t="shared" si="0"/>
        <v>0</v>
      </c>
      <c r="K25" s="48">
        <f>+'DAY19'!K43+'DAY20'!C25</f>
        <v>0</v>
      </c>
      <c r="L25" s="49">
        <f>+'DAY19'!L25+'DAY20'!D25</f>
        <v>0</v>
      </c>
      <c r="M25" s="50">
        <f>+'DAY19'!M25+'DAY20'!E25</f>
        <v>0</v>
      </c>
      <c r="N25" s="47">
        <f>+'DAY19'!N25+'DAY20'!F25</f>
        <v>0</v>
      </c>
      <c r="O25" s="289">
        <f>+'DAY19'!O25+'DAY20'!G25</f>
        <v>0</v>
      </c>
      <c r="P25" s="48">
        <f t="shared" si="8"/>
        <v>0</v>
      </c>
      <c r="Q25" s="49">
        <f t="shared" si="9"/>
        <v>0</v>
      </c>
      <c r="R25" s="50">
        <f t="shared" si="10"/>
        <v>0</v>
      </c>
      <c r="S25" s="47">
        <f t="shared" si="11"/>
        <v>0</v>
      </c>
      <c r="T25" s="289">
        <f t="shared" si="12"/>
        <v>0</v>
      </c>
      <c r="U25" s="52">
        <f t="shared" si="13"/>
        <v>0</v>
      </c>
    </row>
    <row r="26" spans="1:21" x14ac:dyDescent="0.25">
      <c r="A26" s="312" t="s">
        <v>106</v>
      </c>
      <c r="B26" s="47">
        <f>'DAY19'!H26</f>
        <v>0</v>
      </c>
      <c r="C26" s="48">
        <v>0</v>
      </c>
      <c r="D26" s="49">
        <v>0</v>
      </c>
      <c r="E26" s="50">
        <v>0</v>
      </c>
      <c r="F26" s="47">
        <v>0</v>
      </c>
      <c r="G26" s="289">
        <v>0</v>
      </c>
      <c r="H26" s="49">
        <f>+(Table122[[#This Row],[OPENING ]]+Table122[[#This Row],[RECEIPTS]]+Table122[[#This Row],[RETURNS]])-(Table122[[#This Row],[EXCHANGED]]+Table122[[#This Row],[SALES]]+Table122[[#This Row],[ISSUES]])</f>
        <v>0</v>
      </c>
      <c r="I26" s="48"/>
      <c r="J26" s="76">
        <f t="shared" si="0"/>
        <v>0</v>
      </c>
      <c r="K26" s="48">
        <f>+'DAY19'!K44+'DAY20'!C26</f>
        <v>0</v>
      </c>
      <c r="L26" s="49">
        <f>+'DAY19'!L26+'DAY20'!D26</f>
        <v>0</v>
      </c>
      <c r="M26" s="50">
        <f>+'DAY19'!M26+'DAY20'!E26</f>
        <v>0</v>
      </c>
      <c r="N26" s="47">
        <f>+'DAY19'!N26+'DAY20'!F26</f>
        <v>0</v>
      </c>
      <c r="O26" s="289">
        <f>+'DAY19'!O26+'DAY20'!G26</f>
        <v>0</v>
      </c>
      <c r="P26" s="48">
        <f t="shared" si="8"/>
        <v>0</v>
      </c>
      <c r="Q26" s="49">
        <f t="shared" si="9"/>
        <v>0</v>
      </c>
      <c r="R26" s="50">
        <f t="shared" si="10"/>
        <v>0</v>
      </c>
      <c r="S26" s="47">
        <f t="shared" si="11"/>
        <v>0</v>
      </c>
      <c r="T26" s="289">
        <f t="shared" si="12"/>
        <v>0</v>
      </c>
      <c r="U26" s="52">
        <f t="shared" si="13"/>
        <v>0</v>
      </c>
    </row>
    <row r="27" spans="1:21" x14ac:dyDescent="0.25">
      <c r="A27" s="154" t="s">
        <v>61</v>
      </c>
      <c r="B27" s="47">
        <f>'DAY19'!H27</f>
        <v>506.2</v>
      </c>
      <c r="C27" s="48">
        <v>0</v>
      </c>
      <c r="D27" s="49">
        <v>0</v>
      </c>
      <c r="E27" s="50">
        <v>0</v>
      </c>
      <c r="F27" s="47">
        <v>0</v>
      </c>
      <c r="G27" s="289">
        <v>0</v>
      </c>
      <c r="H27" s="49">
        <f>+(Table122[[#This Row],[OPENING ]]+Table122[[#This Row],[RECEIPTS]]+Table122[[#This Row],[RETURNS]])-(Table122[[#This Row],[EXCHANGED]]+Table122[[#This Row],[SALES]]+Table122[[#This Row],[ISSUES]])</f>
        <v>506.2</v>
      </c>
      <c r="I27" s="48"/>
      <c r="J27" s="76">
        <f t="shared" ref="J27:J37" si="14">+I27-H27</f>
        <v>-506.2</v>
      </c>
      <c r="K27" s="48">
        <f>+'DAY19'!K45+'DAY20'!C27</f>
        <v>1034.9000000000001</v>
      </c>
      <c r="L27" s="49">
        <f>+'DAY19'!L27+'DAY20'!D27</f>
        <v>0</v>
      </c>
      <c r="M27" s="50">
        <f>+'DAY19'!M27+'DAY20'!E27</f>
        <v>0</v>
      </c>
      <c r="N27" s="47">
        <f>+'DAY19'!N27+'DAY20'!F27</f>
        <v>0</v>
      </c>
      <c r="O27" s="289">
        <f>+'DAY19'!O27+'DAY20'!G27</f>
        <v>0</v>
      </c>
      <c r="P27" s="48">
        <f t="shared" ref="P27:P37" si="15">+K27/20</f>
        <v>51.745000000000005</v>
      </c>
      <c r="Q27" s="49">
        <f t="shared" ref="Q27:Q37" si="16">+L27/20</f>
        <v>0</v>
      </c>
      <c r="R27" s="50">
        <f t="shared" ref="R27:R37" si="17">+M27/20</f>
        <v>0</v>
      </c>
      <c r="S27" s="47">
        <f t="shared" ref="S27:S37" si="18">+N27/20</f>
        <v>0</v>
      </c>
      <c r="T27" s="289">
        <f t="shared" ref="T27:T37" si="19">+O27/20</f>
        <v>0</v>
      </c>
      <c r="U27" s="52">
        <f t="shared" ref="U27:U37" si="20">IFERROR(+H27/(P27+Q27+R27+S27+T27),0)</f>
        <v>9.782587689631848</v>
      </c>
    </row>
    <row r="28" spans="1:21" x14ac:dyDescent="0.25">
      <c r="A28" s="53"/>
      <c r="B28" s="47">
        <f>'DAY19'!H28</f>
        <v>0</v>
      </c>
      <c r="C28" s="48">
        <v>0</v>
      </c>
      <c r="D28" s="49">
        <v>0</v>
      </c>
      <c r="E28" s="50">
        <v>0</v>
      </c>
      <c r="F28" s="47">
        <v>0</v>
      </c>
      <c r="G28" s="289">
        <v>0</v>
      </c>
      <c r="H28" s="49">
        <f>+(Table122[[#This Row],[OPENING ]]+Table122[[#This Row],[RECEIPTS]]+Table122[[#This Row],[RETURNS]])-(Table122[[#This Row],[EXCHANGED]]+Table122[[#This Row],[SALES]]+Table122[[#This Row],[ISSUES]])</f>
        <v>0</v>
      </c>
      <c r="I28" s="48"/>
      <c r="J28" s="76">
        <f t="shared" si="14"/>
        <v>0</v>
      </c>
      <c r="K28" s="48">
        <f>+'DAY19'!K46+'DAY20'!C28</f>
        <v>0</v>
      </c>
      <c r="L28" s="49">
        <f>+'DAY19'!L28+'DAY20'!D28</f>
        <v>0</v>
      </c>
      <c r="M28" s="50">
        <f>+'DAY19'!M28+'DAY20'!E28</f>
        <v>0</v>
      </c>
      <c r="N28" s="47">
        <f>+'DAY19'!N28+'DAY20'!F28</f>
        <v>0</v>
      </c>
      <c r="O28" s="289">
        <f>+'DAY19'!O28+'DAY20'!G28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289">
        <f t="shared" si="19"/>
        <v>0</v>
      </c>
      <c r="U28" s="52">
        <f t="shared" si="20"/>
        <v>0</v>
      </c>
    </row>
    <row r="29" spans="1:21" x14ac:dyDescent="0.25">
      <c r="A29" s="53"/>
      <c r="B29" s="47">
        <f>'DAY19'!H29</f>
        <v>254.5</v>
      </c>
      <c r="C29" s="48">
        <v>0</v>
      </c>
      <c r="D29" s="49">
        <v>0</v>
      </c>
      <c r="E29" s="50">
        <v>0</v>
      </c>
      <c r="F29" s="47">
        <v>0</v>
      </c>
      <c r="G29" s="289">
        <v>0</v>
      </c>
      <c r="H29" s="49">
        <f>+(Table122[[#This Row],[OPENING ]]+Table122[[#This Row],[RECEIPTS]]+Table122[[#This Row],[RETURNS]])-(Table122[[#This Row],[EXCHANGED]]+Table122[[#This Row],[SALES]]+Table122[[#This Row],[ISSUES]])</f>
        <v>254.5</v>
      </c>
      <c r="I29" s="48"/>
      <c r="J29" s="76">
        <f t="shared" si="14"/>
        <v>-254.5</v>
      </c>
      <c r="K29" s="48">
        <f>+'DAY19'!K47+'DAY20'!C29</f>
        <v>0</v>
      </c>
      <c r="L29" s="49">
        <f>+'DAY19'!L29+'DAY20'!D29</f>
        <v>0</v>
      </c>
      <c r="M29" s="50">
        <f>+'DAY19'!M29+'DAY20'!E29</f>
        <v>0</v>
      </c>
      <c r="N29" s="47">
        <f>+'DAY19'!N29+'DAY20'!F29</f>
        <v>0</v>
      </c>
      <c r="O29" s="289">
        <f>+'DAY19'!O29+'DAY20'!G29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289">
        <f t="shared" si="19"/>
        <v>3.19</v>
      </c>
      <c r="U29" s="52">
        <f t="shared" si="20"/>
        <v>79.780564263322887</v>
      </c>
    </row>
    <row r="30" spans="1:21" x14ac:dyDescent="0.25">
      <c r="A30" s="53"/>
      <c r="B30" s="47">
        <f>'DAY19'!H30</f>
        <v>0</v>
      </c>
      <c r="C30" s="48">
        <v>0</v>
      </c>
      <c r="D30" s="49">
        <v>0</v>
      </c>
      <c r="E30" s="50">
        <v>0</v>
      </c>
      <c r="F30" s="47">
        <v>0</v>
      </c>
      <c r="G30" s="289">
        <v>0</v>
      </c>
      <c r="H30" s="49">
        <f>+(Table122[[#This Row],[OPENING ]]+Table122[[#This Row],[RECEIPTS]]+Table122[[#This Row],[RETURNS]])-(Table122[[#This Row],[EXCHANGED]]+Table122[[#This Row],[SALES]]+Table122[[#This Row],[ISSUES]])</f>
        <v>0</v>
      </c>
      <c r="I30" s="48"/>
      <c r="J30" s="76">
        <f t="shared" si="14"/>
        <v>0</v>
      </c>
      <c r="K30" s="48">
        <f>+'DAY19'!K48+'DAY20'!C30</f>
        <v>0</v>
      </c>
      <c r="L30" s="49">
        <f>+'DAY19'!L30+'DAY20'!D30</f>
        <v>0</v>
      </c>
      <c r="M30" s="50">
        <f>+'DAY19'!M30+'DAY20'!E30</f>
        <v>0</v>
      </c>
      <c r="N30" s="47">
        <f>+'DAY19'!N30+'DAY20'!F30</f>
        <v>0</v>
      </c>
      <c r="O30" s="289">
        <f>+'DAY19'!O30+'DAY20'!G30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289">
        <f t="shared" si="19"/>
        <v>0</v>
      </c>
      <c r="U30" s="52">
        <f t="shared" si="20"/>
        <v>0</v>
      </c>
    </row>
    <row r="31" spans="1:21" x14ac:dyDescent="0.25">
      <c r="A31" s="53"/>
      <c r="B31" s="47">
        <f>'DAY19'!H31</f>
        <v>0</v>
      </c>
      <c r="C31" s="48">
        <v>0</v>
      </c>
      <c r="D31" s="49">
        <v>0</v>
      </c>
      <c r="E31" s="50">
        <v>0</v>
      </c>
      <c r="F31" s="47">
        <v>0</v>
      </c>
      <c r="G31" s="289">
        <v>0</v>
      </c>
      <c r="H31" s="49">
        <f>+(Table122[[#This Row],[OPENING ]]+Table122[[#This Row],[RECEIPTS]]+Table122[[#This Row],[RETURNS]])-(Table122[[#This Row],[EXCHANGED]]+Table122[[#This Row],[SALES]]+Table122[[#This Row],[ISSUES]])</f>
        <v>0</v>
      </c>
      <c r="I31" s="48"/>
      <c r="J31" s="76">
        <f t="shared" si="14"/>
        <v>0</v>
      </c>
      <c r="K31" s="48">
        <f>+'DAY19'!K49+'DAY20'!C31</f>
        <v>0</v>
      </c>
      <c r="L31" s="49">
        <f>+'DAY19'!L31+'DAY20'!D31</f>
        <v>0</v>
      </c>
      <c r="M31" s="50">
        <f>+'DAY19'!M31+'DAY20'!E31</f>
        <v>0</v>
      </c>
      <c r="N31" s="47">
        <f>+'DAY19'!N31+'DAY20'!F31</f>
        <v>0</v>
      </c>
      <c r="O31" s="289">
        <f>+'DAY19'!O31+'DAY20'!G31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289">
        <f t="shared" si="19"/>
        <v>0</v>
      </c>
      <c r="U31" s="52">
        <f t="shared" si="20"/>
        <v>0</v>
      </c>
    </row>
    <row r="32" spans="1:21" x14ac:dyDescent="0.25">
      <c r="A32" s="53"/>
      <c r="B32" s="47">
        <f>'DAY19'!H32</f>
        <v>0</v>
      </c>
      <c r="C32" s="48">
        <v>0</v>
      </c>
      <c r="D32" s="49">
        <v>0</v>
      </c>
      <c r="E32" s="50">
        <v>0</v>
      </c>
      <c r="F32" s="47">
        <v>0</v>
      </c>
      <c r="G32" s="289">
        <v>0</v>
      </c>
      <c r="H32" s="49">
        <f>+(Table122[[#This Row],[OPENING ]]+Table122[[#This Row],[RECEIPTS]]+Table122[[#This Row],[RETURNS]])-(Table122[[#This Row],[EXCHANGED]]+Table122[[#This Row],[SALES]]+Table122[[#This Row],[ISSUES]])</f>
        <v>0</v>
      </c>
      <c r="I32" s="48"/>
      <c r="J32" s="76">
        <f t="shared" si="14"/>
        <v>0</v>
      </c>
      <c r="K32" s="48">
        <f>+'DAY19'!K50+'DAY20'!C32</f>
        <v>0</v>
      </c>
      <c r="L32" s="49">
        <f>+'DAY19'!L32+'DAY20'!D32</f>
        <v>0</v>
      </c>
      <c r="M32" s="50">
        <f>+'DAY19'!M32+'DAY20'!E32</f>
        <v>0</v>
      </c>
      <c r="N32" s="47">
        <f>+'DAY19'!N32+'DAY20'!F32</f>
        <v>0</v>
      </c>
      <c r="O32" s="289">
        <f>+'DAY19'!O32+'DAY20'!G32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289">
        <f t="shared" si="19"/>
        <v>0</v>
      </c>
      <c r="U32" s="52">
        <f t="shared" si="20"/>
        <v>0</v>
      </c>
    </row>
    <row r="33" spans="1:21" x14ac:dyDescent="0.25">
      <c r="A33" s="53"/>
      <c r="B33" s="47">
        <f>'DAY19'!H33</f>
        <v>0</v>
      </c>
      <c r="C33" s="48">
        <v>0</v>
      </c>
      <c r="D33" s="49">
        <v>0</v>
      </c>
      <c r="E33" s="50">
        <v>0</v>
      </c>
      <c r="F33" s="47">
        <v>0</v>
      </c>
      <c r="G33" s="289">
        <v>0</v>
      </c>
      <c r="H33" s="49">
        <f>+(Table122[[#This Row],[OPENING ]]+Table122[[#This Row],[RECEIPTS]]+Table122[[#This Row],[RETURNS]])-(Table122[[#This Row],[EXCHANGED]]+Table122[[#This Row],[SALES]]+Table122[[#This Row],[ISSUES]])</f>
        <v>0</v>
      </c>
      <c r="I33" s="48"/>
      <c r="J33" s="76">
        <f t="shared" si="14"/>
        <v>0</v>
      </c>
      <c r="K33" s="48">
        <f>+'DAY19'!K51+'DAY20'!C33</f>
        <v>0</v>
      </c>
      <c r="L33" s="49">
        <f>+'DAY19'!L33+'DAY20'!D33</f>
        <v>0</v>
      </c>
      <c r="M33" s="50">
        <f>+'DAY19'!M33+'DAY20'!E33</f>
        <v>0</v>
      </c>
      <c r="N33" s="47">
        <f>+'DAY19'!N33+'DAY20'!F33</f>
        <v>0</v>
      </c>
      <c r="O33" s="289">
        <f>+'DAY19'!O33+'DAY20'!G33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289">
        <f t="shared" si="19"/>
        <v>0</v>
      </c>
      <c r="U33" s="52">
        <f t="shared" si="20"/>
        <v>0</v>
      </c>
    </row>
    <row r="34" spans="1:21" x14ac:dyDescent="0.25">
      <c r="A34" s="53"/>
      <c r="B34" s="47">
        <f>'DAY19'!H34</f>
        <v>58.1</v>
      </c>
      <c r="C34" s="48">
        <v>0</v>
      </c>
      <c r="D34" s="49">
        <v>0</v>
      </c>
      <c r="E34" s="50">
        <v>0</v>
      </c>
      <c r="F34" s="47">
        <v>0</v>
      </c>
      <c r="G34" s="289">
        <v>0</v>
      </c>
      <c r="H34" s="49">
        <f>+(Table122[[#This Row],[OPENING ]]+Table122[[#This Row],[RECEIPTS]]+Table122[[#This Row],[RETURNS]])-(Table122[[#This Row],[EXCHANGED]]+Table122[[#This Row],[SALES]]+Table122[[#This Row],[ISSUES]])</f>
        <v>58.1</v>
      </c>
      <c r="I34" s="48"/>
      <c r="J34" s="76">
        <f t="shared" si="14"/>
        <v>-58.1</v>
      </c>
      <c r="K34" s="48">
        <f>+'DAY19'!K52+'DAY20'!C34</f>
        <v>0</v>
      </c>
      <c r="L34" s="49">
        <f>+'DAY19'!L34+'DAY20'!D34</f>
        <v>0</v>
      </c>
      <c r="M34" s="50">
        <f>+'DAY19'!M34+'DAY20'!E34</f>
        <v>0</v>
      </c>
      <c r="N34" s="47">
        <f>+'DAY19'!N34+'DAY20'!F34</f>
        <v>0</v>
      </c>
      <c r="O34" s="289">
        <f>+'DAY19'!O34+'DAY20'!G34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289">
        <f t="shared" si="19"/>
        <v>0</v>
      </c>
      <c r="U34" s="52">
        <f t="shared" si="20"/>
        <v>0</v>
      </c>
    </row>
    <row r="35" spans="1:21" x14ac:dyDescent="0.25">
      <c r="A35" s="53"/>
      <c r="B35" s="47">
        <f>'DAY19'!H35</f>
        <v>0</v>
      </c>
      <c r="C35" s="48">
        <v>0</v>
      </c>
      <c r="D35" s="49">
        <v>0</v>
      </c>
      <c r="E35" s="50">
        <v>0</v>
      </c>
      <c r="F35" s="47">
        <v>0</v>
      </c>
      <c r="G35" s="289">
        <v>0</v>
      </c>
      <c r="H35" s="49">
        <f>+(Table122[[#This Row],[OPENING ]]+Table122[[#This Row],[RECEIPTS]]+Table122[[#This Row],[RETURNS]])-(Table122[[#This Row],[EXCHANGED]]+Table122[[#This Row],[SALES]]+Table122[[#This Row],[ISSUES]])</f>
        <v>0</v>
      </c>
      <c r="I35" s="48"/>
      <c r="J35" s="76">
        <f t="shared" si="14"/>
        <v>0</v>
      </c>
      <c r="K35" s="48">
        <f>+'DAY19'!K53+'DAY20'!C35</f>
        <v>0</v>
      </c>
      <c r="L35" s="49">
        <f>+'DAY19'!L35+'DAY20'!D35</f>
        <v>0</v>
      </c>
      <c r="M35" s="50">
        <f>+'DAY19'!M35+'DAY20'!E35</f>
        <v>0</v>
      </c>
      <c r="N35" s="47">
        <f>+'DAY19'!N35+'DAY20'!F35</f>
        <v>0</v>
      </c>
      <c r="O35" s="289">
        <f>+'DAY19'!O35+'DAY20'!G35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289">
        <f t="shared" si="19"/>
        <v>0</v>
      </c>
      <c r="U35" s="52">
        <f t="shared" si="20"/>
        <v>0</v>
      </c>
    </row>
    <row r="36" spans="1:21" x14ac:dyDescent="0.25">
      <c r="A36" s="53"/>
      <c r="B36" s="47">
        <f>'DAY19'!H36</f>
        <v>31.35</v>
      </c>
      <c r="C36" s="48">
        <v>0</v>
      </c>
      <c r="D36" s="49">
        <v>0</v>
      </c>
      <c r="E36" s="50">
        <v>0</v>
      </c>
      <c r="F36" s="47">
        <v>0</v>
      </c>
      <c r="G36" s="289">
        <v>0</v>
      </c>
      <c r="H36" s="49">
        <f>+(Table122[[#This Row],[OPENING ]]+Table122[[#This Row],[RECEIPTS]]+Table122[[#This Row],[RETURNS]])-(Table122[[#This Row],[EXCHANGED]]+Table122[[#This Row],[SALES]]+Table122[[#This Row],[ISSUES]])</f>
        <v>31.35</v>
      </c>
      <c r="I36" s="48"/>
      <c r="J36" s="76">
        <f t="shared" si="14"/>
        <v>-31.35</v>
      </c>
      <c r="K36" s="48">
        <f>+'DAY19'!K54+'DAY20'!C36</f>
        <v>0</v>
      </c>
      <c r="L36" s="49">
        <f>+'DAY19'!L36+'DAY20'!D36</f>
        <v>0</v>
      </c>
      <c r="M36" s="50">
        <f>+'DAY19'!M36+'DAY20'!E36</f>
        <v>0</v>
      </c>
      <c r="N36" s="47">
        <f>+'DAY19'!N36+'DAY20'!F36</f>
        <v>0</v>
      </c>
      <c r="O36" s="289">
        <f>+'DAY19'!O36+'DAY20'!G36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289">
        <f t="shared" si="19"/>
        <v>0</v>
      </c>
      <c r="U36" s="52">
        <f t="shared" si="20"/>
        <v>0</v>
      </c>
    </row>
    <row r="37" spans="1:21" ht="15.75" thickBot="1" x14ac:dyDescent="0.3">
      <c r="A37" s="53"/>
      <c r="B37" s="47">
        <f>'DAY19'!H37</f>
        <v>0</v>
      </c>
      <c r="C37" s="48">
        <v>0</v>
      </c>
      <c r="D37" s="49">
        <v>0</v>
      </c>
      <c r="E37" s="50">
        <v>0</v>
      </c>
      <c r="F37" s="47">
        <v>0</v>
      </c>
      <c r="G37" s="289">
        <v>0</v>
      </c>
      <c r="H37" s="49">
        <f>+(Table122[[#This Row],[OPENING ]]+Table122[[#This Row],[RECEIPTS]]+Table122[[#This Row],[RETURNS]])-(Table122[[#This Row],[EXCHANGED]]+Table122[[#This Row],[SALES]]+Table122[[#This Row],[ISSUES]])</f>
        <v>0</v>
      </c>
      <c r="I37" s="48"/>
      <c r="J37" s="76">
        <f t="shared" si="14"/>
        <v>0</v>
      </c>
      <c r="K37" s="48">
        <f>+'DAY19'!K55+'DAY20'!C37</f>
        <v>0</v>
      </c>
      <c r="L37" s="49">
        <f>+'DAY19'!L37+'DAY20'!D37</f>
        <v>0</v>
      </c>
      <c r="M37" s="50">
        <f>+'DAY19'!M37+'DAY20'!E37</f>
        <v>0</v>
      </c>
      <c r="N37" s="47">
        <f>+'DAY19'!N37+'DAY20'!F37</f>
        <v>0</v>
      </c>
      <c r="O37" s="289">
        <f>+'DAY19'!O37+'DAY20'!G37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289">
        <f t="shared" si="19"/>
        <v>0</v>
      </c>
      <c r="U37" s="52">
        <f t="shared" si="20"/>
        <v>0</v>
      </c>
    </row>
    <row r="38" spans="1:21" ht="17.25" thickBot="1" x14ac:dyDescent="0.35">
      <c r="A38" s="85" t="s">
        <v>29</v>
      </c>
      <c r="B38" s="86">
        <f t="shared" ref="B38:T38" si="21">SUM(B5:B26)</f>
        <v>662.1</v>
      </c>
      <c r="C38" s="87">
        <f t="shared" si="21"/>
        <v>0</v>
      </c>
      <c r="D38" s="88">
        <f t="shared" si="21"/>
        <v>0</v>
      </c>
      <c r="E38" s="89">
        <f t="shared" si="21"/>
        <v>0</v>
      </c>
      <c r="F38" s="86">
        <f t="shared" si="21"/>
        <v>0</v>
      </c>
      <c r="G38" s="290">
        <f t="shared" si="21"/>
        <v>0</v>
      </c>
      <c r="H38" s="88">
        <f t="shared" si="21"/>
        <v>662.1</v>
      </c>
      <c r="I38" s="87">
        <f t="shared" si="21"/>
        <v>0</v>
      </c>
      <c r="J38" s="90">
        <f t="shared" si="21"/>
        <v>-662.1</v>
      </c>
      <c r="K38" s="87">
        <f t="shared" si="21"/>
        <v>9314.0999999999985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290">
        <f t="shared" si="21"/>
        <v>0</v>
      </c>
      <c r="P38" s="87">
        <f t="shared" si="21"/>
        <v>465.70499999999993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290">
        <f t="shared" si="21"/>
        <v>0</v>
      </c>
      <c r="U38" s="91">
        <f t="shared" si="1"/>
        <v>1.4217154636518829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291"/>
      <c r="H39" s="81"/>
      <c r="I39" s="80"/>
      <c r="J39" s="83"/>
      <c r="K39" s="80"/>
      <c r="L39" s="81"/>
      <c r="M39" s="82"/>
      <c r="N39" s="79"/>
      <c r="O39" s="291"/>
      <c r="P39" s="80"/>
      <c r="Q39" s="81"/>
      <c r="R39" s="82"/>
      <c r="S39" s="79"/>
      <c r="T39" s="291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289"/>
      <c r="H40" s="49"/>
      <c r="I40" s="48"/>
      <c r="J40" s="51"/>
      <c r="K40" s="48"/>
      <c r="L40" s="49"/>
      <c r="M40" s="50"/>
      <c r="N40" s="47"/>
      <c r="O40" s="289"/>
      <c r="P40" s="48"/>
      <c r="Q40" s="49"/>
      <c r="R40" s="50"/>
      <c r="S40" s="47"/>
      <c r="T40" s="289"/>
      <c r="U40" s="54"/>
    </row>
    <row r="41" spans="1:21" x14ac:dyDescent="0.25">
      <c r="A41" s="154" t="s">
        <v>46</v>
      </c>
      <c r="B41" s="47">
        <f>'DAY19'!H41</f>
        <v>452.6</v>
      </c>
      <c r="C41" s="48">
        <v>0</v>
      </c>
      <c r="D41" s="49">
        <v>0</v>
      </c>
      <c r="E41" s="50">
        <v>0</v>
      </c>
      <c r="F41" s="47">
        <v>0</v>
      </c>
      <c r="G41" s="289">
        <v>0</v>
      </c>
      <c r="H41" s="49">
        <f>+(Table122[[#This Row],[OPENING ]]+Table122[[#This Row],[RECEIPTS]]+Table122[[#This Row],[RETURNS]])-(Table122[[#This Row],[EXCHANGED]]+Table122[[#This Row],[SALES]]+Table122[[#This Row],[ISSUES]])</f>
        <v>452.6</v>
      </c>
      <c r="I41" s="48">
        <v>0</v>
      </c>
      <c r="J41" s="51">
        <f t="shared" si="0"/>
        <v>-452.6</v>
      </c>
      <c r="K41" s="48">
        <f>+'DAY19'!K41+'DAY20'!C41</f>
        <v>0</v>
      </c>
      <c r="L41" s="49">
        <f>+'DAY19'!L41+'DAY20'!D41</f>
        <v>0</v>
      </c>
      <c r="M41" s="50">
        <f>+'DAY19'!M41+'DAY20'!E41</f>
        <v>0</v>
      </c>
      <c r="N41" s="47">
        <f>+'DAY19'!N41+'DAY20'!F41</f>
        <v>0</v>
      </c>
      <c r="O41" s="289">
        <f>+'DAY19'!O41+'DAY20'!G41</f>
        <v>0</v>
      </c>
      <c r="P41" s="48">
        <f>+K41/20</f>
        <v>0</v>
      </c>
      <c r="Q41" s="49">
        <f>+L41/20</f>
        <v>0</v>
      </c>
      <c r="R41" s="50">
        <f>+M41/20</f>
        <v>0</v>
      </c>
      <c r="S41" s="47">
        <f>+N41/20</f>
        <v>0</v>
      </c>
      <c r="T41" s="289">
        <f>+O41/20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'DAY19'!H42</f>
        <v>555.6</v>
      </c>
      <c r="C42" s="48">
        <v>0</v>
      </c>
      <c r="D42" s="49">
        <v>0</v>
      </c>
      <c r="E42" s="50">
        <v>0</v>
      </c>
      <c r="F42" s="47">
        <v>0</v>
      </c>
      <c r="G42" s="289">
        <v>0</v>
      </c>
      <c r="H42" s="49">
        <f>+(Table122[[#This Row],[OPENING ]]+Table122[[#This Row],[RECEIPTS]]+Table122[[#This Row],[RETURNS]])-(Table122[[#This Row],[EXCHANGED]]+Table122[[#This Row],[SALES]]+Table122[[#This Row],[ISSUES]])</f>
        <v>555.6</v>
      </c>
      <c r="I42" s="48">
        <v>0</v>
      </c>
      <c r="J42" s="51">
        <f t="shared" si="0"/>
        <v>-555.6</v>
      </c>
      <c r="K42" s="48">
        <f>+'DAY19'!K42+'DAY20'!C42</f>
        <v>0</v>
      </c>
      <c r="L42" s="49">
        <f>+'DAY19'!L42+'DAY20'!D42</f>
        <v>0</v>
      </c>
      <c r="M42" s="50">
        <f>+'DAY19'!M42+'DAY20'!E42</f>
        <v>0</v>
      </c>
      <c r="N42" s="47">
        <f>+'DAY19'!N42+'DAY20'!F42</f>
        <v>0</v>
      </c>
      <c r="O42" s="289">
        <f>+'DAY19'!O42+'DAY20'!G42</f>
        <v>0</v>
      </c>
      <c r="P42" s="48">
        <f t="shared" ref="P42:P56" si="22">+K42/20</f>
        <v>0</v>
      </c>
      <c r="Q42" s="49">
        <f t="shared" ref="Q42:Q56" si="23">+L42/20</f>
        <v>0</v>
      </c>
      <c r="R42" s="50">
        <f t="shared" ref="R42:R56" si="24">+M42/20</f>
        <v>0</v>
      </c>
      <c r="S42" s="47">
        <f t="shared" ref="S42:S56" si="25">+N42/20</f>
        <v>0</v>
      </c>
      <c r="T42" s="289">
        <f t="shared" ref="T42:T56" si="26">+O42/20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'DAY19'!H43</f>
        <v>0</v>
      </c>
      <c r="C43" s="48">
        <v>0</v>
      </c>
      <c r="D43" s="49">
        <v>0</v>
      </c>
      <c r="E43" s="50">
        <v>0</v>
      </c>
      <c r="F43" s="47">
        <v>0</v>
      </c>
      <c r="G43" s="289">
        <v>0</v>
      </c>
      <c r="H43" s="49">
        <f>+(Table122[[#This Row],[OPENING ]]+Table122[[#This Row],[RECEIPTS]]+Table122[[#This Row],[RETURNS]])-(Table122[[#This Row],[EXCHANGED]]+Table122[[#This Row],[SALES]]+Table122[[#This Row],[ISSUES]])</f>
        <v>0</v>
      </c>
      <c r="I43" s="48">
        <v>0</v>
      </c>
      <c r="J43" s="51">
        <f t="shared" si="0"/>
        <v>0</v>
      </c>
      <c r="K43" s="48">
        <f>+'DAY19'!K43+'DAY20'!C43</f>
        <v>0</v>
      </c>
      <c r="L43" s="49">
        <f>+'DAY19'!L43+'DAY20'!D43</f>
        <v>0</v>
      </c>
      <c r="M43" s="50">
        <f>+'DAY19'!M43+'DAY20'!E43</f>
        <v>0</v>
      </c>
      <c r="N43" s="47">
        <f>+'DAY19'!N43+'DAY20'!F43</f>
        <v>0</v>
      </c>
      <c r="O43" s="289">
        <f>+'DAY19'!O43+'DAY20'!G43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289">
        <f t="shared" si="26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'DAY19'!H44</f>
        <v>0</v>
      </c>
      <c r="C44" s="48">
        <v>0</v>
      </c>
      <c r="D44" s="49">
        <v>0</v>
      </c>
      <c r="E44" s="50">
        <v>0</v>
      </c>
      <c r="F44" s="47">
        <v>0</v>
      </c>
      <c r="G44" s="289">
        <v>0</v>
      </c>
      <c r="H44" s="49">
        <f>+(Table122[[#This Row],[OPENING ]]+Table122[[#This Row],[RECEIPTS]]+Table122[[#This Row],[RETURNS]])-(Table122[[#This Row],[EXCHANGED]]+Table122[[#This Row],[SALES]]+Table122[[#This Row],[ISSUES]])</f>
        <v>0</v>
      </c>
      <c r="I44" s="48">
        <v>0</v>
      </c>
      <c r="J44" s="51">
        <f t="shared" si="0"/>
        <v>0</v>
      </c>
      <c r="K44" s="48">
        <f>+'DAY19'!K44+'DAY20'!C44</f>
        <v>0</v>
      </c>
      <c r="L44" s="49">
        <f>+'DAY19'!L44+'DAY20'!D44</f>
        <v>0</v>
      </c>
      <c r="M44" s="50">
        <f>+'DAY19'!M44+'DAY20'!E44</f>
        <v>0</v>
      </c>
      <c r="N44" s="47">
        <f>+'DAY19'!N44+'DAY20'!F44</f>
        <v>0</v>
      </c>
      <c r="O44" s="289">
        <f>+'DAY19'!O44+'DAY20'!G44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289">
        <f t="shared" si="26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'DAY19'!H45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289">
        <v>0</v>
      </c>
      <c r="H45" s="49">
        <f>+(Table122[[#This Row],[OPENING ]]+Table122[[#This Row],[RECEIPTS]]+Table122[[#This Row],[RETURNS]])-(Table122[[#This Row],[EXCHANGED]]+Table122[[#This Row],[SALES]]+Table122[[#This Row],[ISSUES]])</f>
        <v>320.29999999999995</v>
      </c>
      <c r="I45" s="48">
        <v>0</v>
      </c>
      <c r="J45" s="51">
        <f t="shared" si="0"/>
        <v>-320.29999999999995</v>
      </c>
      <c r="K45" s="48">
        <f>+'DAY19'!K45+'DAY20'!C45</f>
        <v>1034.9000000000001</v>
      </c>
      <c r="L45" s="49">
        <f>+'DAY19'!L45+'DAY20'!D45</f>
        <v>0</v>
      </c>
      <c r="M45" s="50">
        <f>+'DAY19'!M45+'DAY20'!E45</f>
        <v>0</v>
      </c>
      <c r="N45" s="47">
        <f>+'DAY19'!N45+'DAY20'!F45</f>
        <v>0</v>
      </c>
      <c r="O45" s="289">
        <f>+'DAY19'!O45+'DAY20'!G45</f>
        <v>795.90000000000009</v>
      </c>
      <c r="P45" s="48">
        <f t="shared" si="22"/>
        <v>51.745000000000005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289">
        <f t="shared" si="26"/>
        <v>39.795000000000002</v>
      </c>
      <c r="U45" s="54">
        <f t="shared" si="1"/>
        <v>3.4990168232466674</v>
      </c>
    </row>
    <row r="46" spans="1:21" x14ac:dyDescent="0.25">
      <c r="A46" s="154" t="s">
        <v>111</v>
      </c>
      <c r="B46" s="47">
        <f>'DAY19'!H46</f>
        <v>122.2</v>
      </c>
      <c r="C46" s="48">
        <v>0</v>
      </c>
      <c r="D46" s="49">
        <v>0</v>
      </c>
      <c r="E46" s="50">
        <v>0</v>
      </c>
      <c r="F46" s="47">
        <v>0</v>
      </c>
      <c r="G46" s="289">
        <v>0</v>
      </c>
      <c r="H46" s="49">
        <f>+(Table122[[#This Row],[OPENING ]]+Table122[[#This Row],[RECEIPTS]]+Table122[[#This Row],[RETURNS]])-(Table122[[#This Row],[EXCHANGED]]+Table122[[#This Row],[SALES]]+Table122[[#This Row],[ISSUES]])</f>
        <v>122.2</v>
      </c>
      <c r="I46" s="48">
        <v>0</v>
      </c>
      <c r="J46" s="51">
        <f t="shared" si="0"/>
        <v>-122.2</v>
      </c>
      <c r="K46" s="48">
        <f>+'DAY19'!K46+'DAY20'!C46</f>
        <v>0</v>
      </c>
      <c r="L46" s="49">
        <f>+'DAY19'!L46+'DAY20'!D46</f>
        <v>0</v>
      </c>
      <c r="M46" s="50">
        <f>+'DAY19'!M46+'DAY20'!E46</f>
        <v>0</v>
      </c>
      <c r="N46" s="47">
        <f>+'DAY19'!N46+'DAY20'!F46</f>
        <v>0</v>
      </c>
      <c r="O46" s="289">
        <f>+'DAY19'!O46+'DAY20'!G46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289">
        <f t="shared" si="26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'DAY19'!H47</f>
        <v>0</v>
      </c>
      <c r="C47" s="48">
        <v>0</v>
      </c>
      <c r="D47" s="49">
        <v>0</v>
      </c>
      <c r="E47" s="50">
        <v>0</v>
      </c>
      <c r="F47" s="47">
        <v>0</v>
      </c>
      <c r="G47" s="289">
        <v>0</v>
      </c>
      <c r="H47" s="49">
        <f>+(Table122[[#This Row],[OPENING ]]+Table122[[#This Row],[RECEIPTS]]+Table122[[#This Row],[RETURNS]])-(Table122[[#This Row],[EXCHANGED]]+Table122[[#This Row],[SALES]]+Table122[[#This Row],[ISSUES]])</f>
        <v>0</v>
      </c>
      <c r="I47" s="48">
        <v>0</v>
      </c>
      <c r="J47" s="51">
        <f t="shared" si="0"/>
        <v>0</v>
      </c>
      <c r="K47" s="48">
        <f>+'DAY19'!K47+'DAY20'!C47</f>
        <v>0</v>
      </c>
      <c r="L47" s="49">
        <f>+'DAY19'!L47+'DAY20'!D47</f>
        <v>0</v>
      </c>
      <c r="M47" s="50">
        <f>+'DAY19'!M47+'DAY20'!E47</f>
        <v>0</v>
      </c>
      <c r="N47" s="47">
        <f>+'DAY19'!N47+'DAY20'!F47</f>
        <v>0</v>
      </c>
      <c r="O47" s="289">
        <f>+'DAY19'!O47+'DAY20'!G47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289">
        <f t="shared" si="26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'DAY19'!H48</f>
        <v>7</v>
      </c>
      <c r="C48" s="48">
        <v>0</v>
      </c>
      <c r="D48" s="49">
        <v>0</v>
      </c>
      <c r="E48" s="50">
        <v>0</v>
      </c>
      <c r="F48" s="47">
        <v>0</v>
      </c>
      <c r="G48" s="289">
        <v>0</v>
      </c>
      <c r="H48" s="49">
        <f>+(Table122[[#This Row],[OPENING ]]+Table122[[#This Row],[RECEIPTS]]+Table122[[#This Row],[RETURNS]])-(Table122[[#This Row],[EXCHANGED]]+Table122[[#This Row],[SALES]]+Table122[[#This Row],[ISSUES]])</f>
        <v>7</v>
      </c>
      <c r="I48" s="48">
        <v>0</v>
      </c>
      <c r="J48" s="51">
        <f t="shared" si="0"/>
        <v>-7</v>
      </c>
      <c r="K48" s="48">
        <f>+'DAY19'!K48+'DAY20'!C48</f>
        <v>0</v>
      </c>
      <c r="L48" s="49">
        <f>+'DAY19'!L48+'DAY20'!D48</f>
        <v>0</v>
      </c>
      <c r="M48" s="50">
        <f>+'DAY19'!M48+'DAY20'!E48</f>
        <v>0</v>
      </c>
      <c r="N48" s="47">
        <f>+'DAY19'!N48+'DAY20'!F48</f>
        <v>0</v>
      </c>
      <c r="O48" s="289">
        <f>+'DAY19'!O48+'DAY20'!G48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289">
        <f t="shared" si="26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'DAY19'!H49</f>
        <v>17.3</v>
      </c>
      <c r="C49" s="48">
        <v>0</v>
      </c>
      <c r="D49" s="49">
        <v>0</v>
      </c>
      <c r="E49" s="50">
        <v>0</v>
      </c>
      <c r="F49" s="47">
        <v>0</v>
      </c>
      <c r="G49" s="289">
        <v>0</v>
      </c>
      <c r="H49" s="49">
        <f>+(Table122[[#This Row],[OPENING ]]+Table122[[#This Row],[RECEIPTS]]+Table122[[#This Row],[RETURNS]])-(Table122[[#This Row],[EXCHANGED]]+Table122[[#This Row],[SALES]]+Table122[[#This Row],[ISSUES]])</f>
        <v>17.3</v>
      </c>
      <c r="I49" s="48">
        <v>0</v>
      </c>
      <c r="J49" s="51">
        <f t="shared" si="0"/>
        <v>-17.3</v>
      </c>
      <c r="K49" s="48">
        <f>+'DAY19'!K49+'DAY20'!C49</f>
        <v>0</v>
      </c>
      <c r="L49" s="49">
        <f>+'DAY19'!L49+'DAY20'!D49</f>
        <v>0</v>
      </c>
      <c r="M49" s="50">
        <f>+'DAY19'!M49+'DAY20'!E49</f>
        <v>0</v>
      </c>
      <c r="N49" s="47">
        <f>+'DAY19'!N49+'DAY20'!F49</f>
        <v>0</v>
      </c>
      <c r="O49" s="289">
        <f>+'DAY19'!O49+'DAY20'!G49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289">
        <f t="shared" si="26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'DAY19'!H50</f>
        <v>400.5</v>
      </c>
      <c r="C50" s="48">
        <v>0</v>
      </c>
      <c r="D50" s="49">
        <v>0</v>
      </c>
      <c r="E50" s="50">
        <v>0</v>
      </c>
      <c r="F50" s="47">
        <v>0</v>
      </c>
      <c r="G50" s="289">
        <v>0</v>
      </c>
      <c r="H50" s="49">
        <f>+(Table122[[#This Row],[OPENING ]]+Table122[[#This Row],[RECEIPTS]]+Table122[[#This Row],[RETURNS]])-(Table122[[#This Row],[EXCHANGED]]+Table122[[#This Row],[SALES]]+Table122[[#This Row],[ISSUES]])</f>
        <v>400.5</v>
      </c>
      <c r="I50" s="48">
        <v>0</v>
      </c>
      <c r="J50" s="51">
        <f t="shared" si="0"/>
        <v>-400.5</v>
      </c>
      <c r="K50" s="48">
        <f>+'DAY19'!K50+'DAY20'!C50</f>
        <v>0</v>
      </c>
      <c r="L50" s="49">
        <f>+'DAY19'!L50+'DAY20'!D50</f>
        <v>0</v>
      </c>
      <c r="M50" s="50">
        <f>+'DAY19'!M50+'DAY20'!E50</f>
        <v>0</v>
      </c>
      <c r="N50" s="47">
        <f>+'DAY19'!N50+'DAY20'!F50</f>
        <v>0</v>
      </c>
      <c r="O50" s="289">
        <f>+'DAY19'!O50+'DAY20'!G50</f>
        <v>140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289">
        <f t="shared" si="26"/>
        <v>7</v>
      </c>
      <c r="U50" s="54">
        <f t="shared" si="1"/>
        <v>57.214285714285715</v>
      </c>
    </row>
    <row r="51" spans="1:21" x14ac:dyDescent="0.25">
      <c r="A51" s="154" t="s">
        <v>79</v>
      </c>
      <c r="B51" s="47">
        <f>'DAY19'!H51</f>
        <v>0</v>
      </c>
      <c r="C51" s="48">
        <v>0</v>
      </c>
      <c r="D51" s="49">
        <v>0</v>
      </c>
      <c r="E51" s="50">
        <v>0</v>
      </c>
      <c r="F51" s="47">
        <v>0</v>
      </c>
      <c r="G51" s="289">
        <v>0</v>
      </c>
      <c r="H51" s="49">
        <f>+(Table122[[#This Row],[OPENING ]]+Table122[[#This Row],[RECEIPTS]]+Table122[[#This Row],[RETURNS]])-(Table122[[#This Row],[EXCHANGED]]+Table122[[#This Row],[SALES]]+Table122[[#This Row],[ISSUES]])</f>
        <v>0</v>
      </c>
      <c r="I51" s="48">
        <v>0</v>
      </c>
      <c r="J51" s="51">
        <f t="shared" si="0"/>
        <v>0</v>
      </c>
      <c r="K51" s="48">
        <f>+'DAY19'!K51+'DAY20'!C51</f>
        <v>0</v>
      </c>
      <c r="L51" s="49">
        <f>+'DAY19'!L51+'DAY20'!D51</f>
        <v>0</v>
      </c>
      <c r="M51" s="50">
        <f>+'DAY19'!M51+'DAY20'!E51</f>
        <v>0</v>
      </c>
      <c r="N51" s="47">
        <f>+'DAY19'!N51+'DAY20'!F51</f>
        <v>0</v>
      </c>
      <c r="O51" s="289">
        <f>+'DAY19'!O51+'DAY20'!G51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289">
        <f t="shared" si="26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'DAY19'!H52</f>
        <v>0</v>
      </c>
      <c r="C52" s="48">
        <v>0</v>
      </c>
      <c r="D52" s="49">
        <v>0</v>
      </c>
      <c r="E52" s="50">
        <v>0</v>
      </c>
      <c r="F52" s="47">
        <v>0</v>
      </c>
      <c r="G52" s="289">
        <v>0</v>
      </c>
      <c r="H52" s="49">
        <f>+(Table122[[#This Row],[OPENING ]]+Table122[[#This Row],[RECEIPTS]]+Table122[[#This Row],[RETURNS]])-(Table122[[#This Row],[EXCHANGED]]+Table122[[#This Row],[SALES]]+Table122[[#This Row],[ISSUES]])</f>
        <v>0</v>
      </c>
      <c r="I52" s="48">
        <v>0</v>
      </c>
      <c r="J52" s="51">
        <f t="shared" si="0"/>
        <v>0</v>
      </c>
      <c r="K52" s="48">
        <f>+'DAY19'!K52+'DAY20'!C52</f>
        <v>0</v>
      </c>
      <c r="L52" s="49">
        <f>+'DAY19'!L52+'DAY20'!D52</f>
        <v>0</v>
      </c>
      <c r="M52" s="50">
        <f>+'DAY19'!M52+'DAY20'!E52</f>
        <v>0</v>
      </c>
      <c r="N52" s="47">
        <f>+'DAY19'!N52+'DAY20'!F52</f>
        <v>0</v>
      </c>
      <c r="O52" s="289">
        <f>+'DAY19'!O52+'DAY20'!G52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289">
        <f t="shared" si="26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'DAY19'!H53</f>
        <v>0</v>
      </c>
      <c r="C53" s="48">
        <v>0</v>
      </c>
      <c r="D53" s="49">
        <v>0</v>
      </c>
      <c r="E53" s="50">
        <v>0</v>
      </c>
      <c r="F53" s="47">
        <v>0</v>
      </c>
      <c r="G53" s="289">
        <v>0</v>
      </c>
      <c r="H53" s="49">
        <f>+(Table122[[#This Row],[OPENING ]]+Table122[[#This Row],[RECEIPTS]]+Table122[[#This Row],[RETURNS]])-(Table122[[#This Row],[EXCHANGED]]+Table122[[#This Row],[SALES]]+Table122[[#This Row],[ISSUES]])</f>
        <v>0</v>
      </c>
      <c r="I53" s="48">
        <v>0</v>
      </c>
      <c r="J53" s="51">
        <f>+I53-H53</f>
        <v>0</v>
      </c>
      <c r="K53" s="48">
        <f>+'DAY19'!K53+'DAY20'!C53</f>
        <v>0</v>
      </c>
      <c r="L53" s="49">
        <f>+'DAY19'!L53+'DAY20'!D53</f>
        <v>0</v>
      </c>
      <c r="M53" s="50">
        <f>+'DAY19'!M53+'DAY20'!E53</f>
        <v>0</v>
      </c>
      <c r="N53" s="47">
        <f>+'DAY19'!N53+'DAY20'!F53</f>
        <v>0</v>
      </c>
      <c r="O53" s="289">
        <f>+'DAY19'!O53+'DAY20'!G53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289">
        <f t="shared" si="26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'DAY19'!H54</f>
        <v>0</v>
      </c>
      <c r="C54" s="48">
        <v>0</v>
      </c>
      <c r="D54" s="49">
        <v>0</v>
      </c>
      <c r="E54" s="50">
        <v>0</v>
      </c>
      <c r="F54" s="47">
        <v>0</v>
      </c>
      <c r="G54" s="289">
        <v>0</v>
      </c>
      <c r="H54" s="49">
        <f>+(Table122[[#This Row],[OPENING ]]+Table122[[#This Row],[RECEIPTS]]+Table122[[#This Row],[RETURNS]])-(Table122[[#This Row],[EXCHANGED]]+Table122[[#This Row],[SALES]]+Table122[[#This Row],[ISSUES]])</f>
        <v>0</v>
      </c>
      <c r="I54" s="48">
        <v>0</v>
      </c>
      <c r="J54" s="51">
        <f>+I54-H54</f>
        <v>0</v>
      </c>
      <c r="K54" s="48">
        <f>+'DAY19'!K54+'DAY20'!C54</f>
        <v>0</v>
      </c>
      <c r="L54" s="49">
        <f>+'DAY19'!L54+'DAY20'!D54</f>
        <v>0</v>
      </c>
      <c r="M54" s="50">
        <f>+'DAY19'!M54+'DAY20'!E54</f>
        <v>0</v>
      </c>
      <c r="N54" s="47">
        <f>+'DAY19'!N54+'DAY20'!F54</f>
        <v>0</v>
      </c>
      <c r="O54" s="289">
        <f>+'DAY19'!O54+'DAY20'!G54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289">
        <f t="shared" si="26"/>
        <v>0</v>
      </c>
      <c r="U54" s="54">
        <f t="shared" si="1"/>
        <v>0</v>
      </c>
    </row>
    <row r="55" spans="1:21" x14ac:dyDescent="0.25">
      <c r="A55" s="154" t="s">
        <v>81</v>
      </c>
      <c r="B55" s="47">
        <f>'DAY19'!H55</f>
        <v>676.3</v>
      </c>
      <c r="C55" s="48">
        <v>0</v>
      </c>
      <c r="D55" s="49">
        <v>0</v>
      </c>
      <c r="E55" s="50">
        <v>0</v>
      </c>
      <c r="F55" s="47">
        <v>0</v>
      </c>
      <c r="G55" s="289">
        <v>0</v>
      </c>
      <c r="H55" s="49">
        <f>+(Table122[[#This Row],[OPENING ]]+Table122[[#This Row],[RECEIPTS]]+Table122[[#This Row],[RETURNS]])-(Table122[[#This Row],[EXCHANGED]]+Table122[[#This Row],[SALES]]+Table122[[#This Row],[ISSUES]])</f>
        <v>676.3</v>
      </c>
      <c r="I55" s="48">
        <v>0</v>
      </c>
      <c r="J55" s="51">
        <f>+I55-H55</f>
        <v>-676.3</v>
      </c>
      <c r="K55" s="48">
        <f>+'DAY19'!K55+'DAY20'!C55</f>
        <v>0</v>
      </c>
      <c r="L55" s="49">
        <f>+'DAY19'!L55+'DAY20'!D55</f>
        <v>0</v>
      </c>
      <c r="M55" s="50">
        <f>+'DAY19'!M55+'DAY20'!E55</f>
        <v>0</v>
      </c>
      <c r="N55" s="47">
        <f>+'DAY19'!N55+'DAY20'!F55</f>
        <v>0</v>
      </c>
      <c r="O55" s="289">
        <f>+'DAY19'!O55+'DAY20'!G55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289">
        <f t="shared" si="26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'DAY19'!H56</f>
        <v>0</v>
      </c>
      <c r="C56" s="48">
        <v>0</v>
      </c>
      <c r="D56" s="49">
        <v>0</v>
      </c>
      <c r="E56" s="50">
        <v>0</v>
      </c>
      <c r="F56" s="47">
        <v>0</v>
      </c>
      <c r="G56" s="289">
        <v>0</v>
      </c>
      <c r="H56" s="49">
        <f>+(Table122[[#This Row],[OPENING ]]+Table122[[#This Row],[RECEIPTS]]+Table122[[#This Row],[RETURNS]])-(Table122[[#This Row],[EXCHANGED]]+Table122[[#This Row],[SALES]]+Table122[[#This Row],[ISSUES]])</f>
        <v>0</v>
      </c>
      <c r="I56" s="48">
        <v>0</v>
      </c>
      <c r="J56" s="51">
        <f>+I56-H56</f>
        <v>0</v>
      </c>
      <c r="K56" s="48">
        <f>+'DAY19'!K56+'DAY20'!C56</f>
        <v>0</v>
      </c>
      <c r="L56" s="49">
        <f>+'DAY19'!L56+'DAY20'!D56</f>
        <v>0</v>
      </c>
      <c r="M56" s="50">
        <f>+'DAY19'!M56+'DAY20'!E56</f>
        <v>0</v>
      </c>
      <c r="N56" s="47">
        <f>+'DAY19'!N56+'DAY20'!F56</f>
        <v>0</v>
      </c>
      <c r="O56" s="289">
        <f>+'DAY19'!O56+'DAY20'!G56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289">
        <f t="shared" si="26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'DAY19'!H57</f>
        <v>0</v>
      </c>
      <c r="C57" s="48">
        <v>0</v>
      </c>
      <c r="D57" s="49">
        <v>0</v>
      </c>
      <c r="E57" s="50">
        <v>0</v>
      </c>
      <c r="F57" s="47">
        <v>0</v>
      </c>
      <c r="G57" s="289">
        <v>0</v>
      </c>
      <c r="H57" s="49">
        <f>+(Table122[[#This Row],[OPENING ]]+Table122[[#This Row],[RECEIPTS]]+Table122[[#This Row],[RETURNS]])-(Table122[[#This Row],[EXCHANGED]]+Table122[[#This Row],[SALES]]+Table122[[#This Row],[ISSUES]])</f>
        <v>0</v>
      </c>
      <c r="I57" s="48"/>
      <c r="J57" s="51">
        <f t="shared" ref="J57:J72" si="27">+I57-H57</f>
        <v>0</v>
      </c>
      <c r="K57" s="48">
        <f>+'DAY19'!K57+'DAY20'!C57</f>
        <v>0</v>
      </c>
      <c r="L57" s="49">
        <f>+'DAY19'!L57+'DAY20'!D57</f>
        <v>0</v>
      </c>
      <c r="M57" s="50">
        <f>+'DAY19'!M57+'DAY20'!E57</f>
        <v>0</v>
      </c>
      <c r="N57" s="47">
        <f>+'DAY19'!N57+'DAY20'!F57</f>
        <v>0</v>
      </c>
      <c r="O57" s="289">
        <f>+'DAY19'!O57+'DAY20'!G57</f>
        <v>0</v>
      </c>
      <c r="P57" s="48">
        <f t="shared" ref="P57:P72" si="28">+K57/20</f>
        <v>0</v>
      </c>
      <c r="Q57" s="49">
        <f t="shared" ref="Q57:Q72" si="29">+L57/20</f>
        <v>0</v>
      </c>
      <c r="R57" s="50">
        <f t="shared" ref="R57:R72" si="30">+M57/20</f>
        <v>0</v>
      </c>
      <c r="S57" s="47">
        <f t="shared" ref="S57:S72" si="31">+N57/20</f>
        <v>0</v>
      </c>
      <c r="T57" s="289">
        <f t="shared" ref="T57:T72" si="32">+O57/20</f>
        <v>0</v>
      </c>
      <c r="U57" s="54">
        <f t="shared" ref="U57:U72" si="33">IFERROR(+H57/(P57+Q57+R57+S57+T57),0)</f>
        <v>0</v>
      </c>
    </row>
    <row r="58" spans="1:21" x14ac:dyDescent="0.25">
      <c r="A58" s="154" t="s">
        <v>50</v>
      </c>
      <c r="B58" s="47">
        <f>'DAY19'!H58</f>
        <v>0</v>
      </c>
      <c r="C58" s="48">
        <v>0</v>
      </c>
      <c r="D58" s="49">
        <v>0</v>
      </c>
      <c r="E58" s="50">
        <v>0</v>
      </c>
      <c r="F58" s="47">
        <v>0</v>
      </c>
      <c r="G58" s="289">
        <v>0</v>
      </c>
      <c r="H58" s="49">
        <f>+(Table122[[#This Row],[OPENING ]]+Table122[[#This Row],[RECEIPTS]]+Table122[[#This Row],[RETURNS]])-(Table122[[#This Row],[EXCHANGED]]+Table122[[#This Row],[SALES]]+Table122[[#This Row],[ISSUES]])</f>
        <v>0</v>
      </c>
      <c r="I58" s="48"/>
      <c r="J58" s="51">
        <f t="shared" si="27"/>
        <v>0</v>
      </c>
      <c r="K58" s="48">
        <f>+'DAY19'!K58+'DAY20'!C58</f>
        <v>2052.5</v>
      </c>
      <c r="L58" s="49">
        <f>+'DAY19'!L58+'DAY20'!D58</f>
        <v>0</v>
      </c>
      <c r="M58" s="50">
        <f>+'DAY19'!M58+'DAY20'!E58</f>
        <v>0</v>
      </c>
      <c r="N58" s="47">
        <f>+'DAY19'!N58+'DAY20'!F58</f>
        <v>0</v>
      </c>
      <c r="O58" s="289">
        <f>+'DAY19'!O58+'DAY20'!G58</f>
        <v>237.7</v>
      </c>
      <c r="P58" s="48">
        <f t="shared" si="28"/>
        <v>102.625</v>
      </c>
      <c r="Q58" s="49">
        <f t="shared" si="29"/>
        <v>0</v>
      </c>
      <c r="R58" s="50">
        <f t="shared" si="30"/>
        <v>0</v>
      </c>
      <c r="S58" s="47">
        <f t="shared" si="31"/>
        <v>0</v>
      </c>
      <c r="T58" s="289">
        <f t="shared" si="32"/>
        <v>11.885</v>
      </c>
      <c r="U58" s="54">
        <f t="shared" si="33"/>
        <v>0</v>
      </c>
    </row>
    <row r="59" spans="1:21" x14ac:dyDescent="0.25">
      <c r="A59" s="154" t="s">
        <v>51</v>
      </c>
      <c r="B59" s="47">
        <f>'DAY19'!H59</f>
        <v>0</v>
      </c>
      <c r="C59" s="48">
        <v>0</v>
      </c>
      <c r="D59" s="49">
        <v>0</v>
      </c>
      <c r="E59" s="50">
        <v>0</v>
      </c>
      <c r="F59" s="47">
        <v>0</v>
      </c>
      <c r="G59" s="289">
        <v>0</v>
      </c>
      <c r="H59" s="49">
        <f>+(Table122[[#This Row],[OPENING ]]+Table122[[#This Row],[RECEIPTS]]+Table122[[#This Row],[RETURNS]])-(Table122[[#This Row],[EXCHANGED]]+Table122[[#This Row],[SALES]]+Table122[[#This Row],[ISSUES]])</f>
        <v>0</v>
      </c>
      <c r="I59" s="48"/>
      <c r="J59" s="51">
        <f t="shared" si="27"/>
        <v>0</v>
      </c>
      <c r="K59" s="48">
        <f>+'DAY19'!K59+'DAY20'!C59</f>
        <v>0</v>
      </c>
      <c r="L59" s="49">
        <f>+'DAY19'!L59+'DAY20'!D59</f>
        <v>0</v>
      </c>
      <c r="M59" s="50">
        <f>+'DAY19'!M59+'DAY20'!E59</f>
        <v>0</v>
      </c>
      <c r="N59" s="47">
        <f>+'DAY19'!N59+'DAY20'!F59</f>
        <v>0</v>
      </c>
      <c r="O59" s="289">
        <f>+'DAY19'!O59+'DAY20'!G59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289">
        <f t="shared" si="32"/>
        <v>0</v>
      </c>
      <c r="U59" s="54">
        <f t="shared" si="33"/>
        <v>0</v>
      </c>
    </row>
    <row r="60" spans="1:21" x14ac:dyDescent="0.25">
      <c r="A60" s="154" t="s">
        <v>52</v>
      </c>
      <c r="B60" s="47">
        <f>'DAY19'!H60</f>
        <v>0</v>
      </c>
      <c r="C60" s="48">
        <v>0</v>
      </c>
      <c r="D60" s="49">
        <v>0</v>
      </c>
      <c r="E60" s="50">
        <v>0</v>
      </c>
      <c r="F60" s="47">
        <v>0</v>
      </c>
      <c r="G60" s="289">
        <v>0</v>
      </c>
      <c r="H60" s="49">
        <f>+(Table122[[#This Row],[OPENING ]]+Table122[[#This Row],[RECEIPTS]]+Table122[[#This Row],[RETURNS]])-(Table122[[#This Row],[EXCHANGED]]+Table122[[#This Row],[SALES]]+Table122[[#This Row],[ISSUES]])</f>
        <v>0</v>
      </c>
      <c r="I60" s="48"/>
      <c r="J60" s="51">
        <f t="shared" si="27"/>
        <v>0</v>
      </c>
      <c r="K60" s="48">
        <f>+'DAY19'!K60+'DAY20'!C60</f>
        <v>0</v>
      </c>
      <c r="L60" s="49">
        <f>+'DAY19'!L60+'DAY20'!D60</f>
        <v>0</v>
      </c>
      <c r="M60" s="50">
        <f>+'DAY19'!M60+'DAY20'!E60</f>
        <v>0</v>
      </c>
      <c r="N60" s="47">
        <f>+'DAY19'!N60+'DAY20'!F60</f>
        <v>0</v>
      </c>
      <c r="O60" s="289">
        <f>+'DAY19'!O60+'DAY20'!G60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289">
        <f t="shared" si="32"/>
        <v>0</v>
      </c>
      <c r="U60" s="54">
        <f t="shared" si="33"/>
        <v>0</v>
      </c>
    </row>
    <row r="61" spans="1:21" x14ac:dyDescent="0.25">
      <c r="A61" s="154" t="s">
        <v>53</v>
      </c>
      <c r="B61" s="47">
        <f>'DAY19'!H61</f>
        <v>0</v>
      </c>
      <c r="C61" s="48">
        <v>0</v>
      </c>
      <c r="D61" s="49">
        <v>0</v>
      </c>
      <c r="E61" s="50">
        <v>0</v>
      </c>
      <c r="F61" s="47">
        <v>0</v>
      </c>
      <c r="G61" s="289">
        <v>0</v>
      </c>
      <c r="H61" s="49">
        <f>+(Table122[[#This Row],[OPENING ]]+Table122[[#This Row],[RECEIPTS]]+Table122[[#This Row],[RETURNS]])-(Table122[[#This Row],[EXCHANGED]]+Table122[[#This Row],[SALES]]+Table122[[#This Row],[ISSUES]])</f>
        <v>0</v>
      </c>
      <c r="I61" s="48"/>
      <c r="J61" s="51">
        <f t="shared" si="27"/>
        <v>0</v>
      </c>
      <c r="K61" s="48">
        <f>+'DAY19'!K61+'DAY20'!C61</f>
        <v>0</v>
      </c>
      <c r="L61" s="49">
        <f>+'DAY19'!L61+'DAY20'!D61</f>
        <v>0</v>
      </c>
      <c r="M61" s="50">
        <f>+'DAY19'!M61+'DAY20'!E61</f>
        <v>0</v>
      </c>
      <c r="N61" s="47">
        <f>+'DAY19'!N61+'DAY20'!F61</f>
        <v>0</v>
      </c>
      <c r="O61" s="289">
        <f>+'DAY19'!O61+'DAY20'!G61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289">
        <f t="shared" si="32"/>
        <v>0</v>
      </c>
      <c r="U61" s="54">
        <f t="shared" si="33"/>
        <v>0</v>
      </c>
    </row>
    <row r="62" spans="1:21" x14ac:dyDescent="0.25">
      <c r="A62" s="154" t="s">
        <v>54</v>
      </c>
      <c r="B62" s="47">
        <f>'DAY19'!H62</f>
        <v>0</v>
      </c>
      <c r="C62" s="48">
        <v>0</v>
      </c>
      <c r="D62" s="49">
        <v>0</v>
      </c>
      <c r="E62" s="50">
        <v>0</v>
      </c>
      <c r="F62" s="47">
        <v>0</v>
      </c>
      <c r="G62" s="289">
        <v>0</v>
      </c>
      <c r="H62" s="49">
        <f>+(Table122[[#This Row],[OPENING ]]+Table122[[#This Row],[RECEIPTS]]+Table122[[#This Row],[RETURNS]])-(Table122[[#This Row],[EXCHANGED]]+Table122[[#This Row],[SALES]]+Table122[[#This Row],[ISSUES]])</f>
        <v>0</v>
      </c>
      <c r="I62" s="48"/>
      <c r="J62" s="51">
        <f t="shared" si="27"/>
        <v>0</v>
      </c>
      <c r="K62" s="48">
        <f>+'DAY19'!K62+'DAY20'!C62</f>
        <v>0</v>
      </c>
      <c r="L62" s="49">
        <f>+'DAY19'!L62+'DAY20'!D62</f>
        <v>0</v>
      </c>
      <c r="M62" s="50">
        <f>+'DAY19'!M62+'DAY20'!E62</f>
        <v>0</v>
      </c>
      <c r="N62" s="47">
        <f>+'DAY19'!N62+'DAY20'!F62</f>
        <v>0</v>
      </c>
      <c r="O62" s="289">
        <f>+'DAY19'!O62+'DAY20'!G62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289">
        <f t="shared" si="32"/>
        <v>0</v>
      </c>
      <c r="U62" s="54">
        <f t="shared" si="33"/>
        <v>0</v>
      </c>
    </row>
    <row r="63" spans="1:21" x14ac:dyDescent="0.25">
      <c r="A63" s="154" t="s">
        <v>109</v>
      </c>
      <c r="B63" s="47">
        <f>'DAY19'!H63</f>
        <v>0</v>
      </c>
      <c r="C63" s="48">
        <v>0</v>
      </c>
      <c r="D63" s="49">
        <v>0</v>
      </c>
      <c r="E63" s="50">
        <v>0</v>
      </c>
      <c r="F63" s="47">
        <v>0</v>
      </c>
      <c r="G63" s="289">
        <v>0</v>
      </c>
      <c r="H63" s="49">
        <f>+(Table122[[#This Row],[OPENING ]]+Table122[[#This Row],[RECEIPTS]]+Table122[[#This Row],[RETURNS]])-(Table122[[#This Row],[EXCHANGED]]+Table122[[#This Row],[SALES]]+Table122[[#This Row],[ISSUES]])</f>
        <v>0</v>
      </c>
      <c r="I63" s="48"/>
      <c r="J63" s="51">
        <f t="shared" si="27"/>
        <v>0</v>
      </c>
      <c r="K63" s="48">
        <f>+'DAY19'!K63+'DAY20'!C63</f>
        <v>0</v>
      </c>
      <c r="L63" s="49">
        <f>+'DAY19'!L63+'DAY20'!D63</f>
        <v>0</v>
      </c>
      <c r="M63" s="50">
        <f>+'DAY19'!M63+'DAY20'!E63</f>
        <v>0</v>
      </c>
      <c r="N63" s="47">
        <f>+'DAY19'!N63+'DAY20'!F63</f>
        <v>0</v>
      </c>
      <c r="O63" s="289">
        <f>+'DAY19'!O63+'DAY20'!G63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289">
        <f t="shared" si="32"/>
        <v>0</v>
      </c>
      <c r="U63" s="54">
        <f t="shared" si="33"/>
        <v>0</v>
      </c>
    </row>
    <row r="64" spans="1:21" x14ac:dyDescent="0.25">
      <c r="A64" s="154" t="s">
        <v>112</v>
      </c>
      <c r="B64" s="47">
        <f>'DAY19'!H64</f>
        <v>0</v>
      </c>
      <c r="C64" s="48">
        <v>0</v>
      </c>
      <c r="D64" s="49">
        <v>0</v>
      </c>
      <c r="E64" s="50">
        <v>0</v>
      </c>
      <c r="F64" s="47">
        <v>0</v>
      </c>
      <c r="G64" s="289">
        <v>0</v>
      </c>
      <c r="H64" s="49">
        <f>+(Table122[[#This Row],[OPENING ]]+Table122[[#This Row],[RECEIPTS]]+Table122[[#This Row],[RETURNS]])-(Table122[[#This Row],[EXCHANGED]]+Table122[[#This Row],[SALES]]+Table122[[#This Row],[ISSUES]])</f>
        <v>0</v>
      </c>
      <c r="I64" s="48"/>
      <c r="J64" s="51">
        <f t="shared" si="27"/>
        <v>0</v>
      </c>
      <c r="K64" s="48">
        <f>+'DAY19'!K64+'DAY20'!C64</f>
        <v>0</v>
      </c>
      <c r="L64" s="49">
        <f>+'DAY19'!L64+'DAY20'!D64</f>
        <v>0</v>
      </c>
      <c r="M64" s="50">
        <f>+'DAY19'!M64+'DAY20'!E64</f>
        <v>0</v>
      </c>
      <c r="N64" s="47">
        <f>+'DAY19'!N64+'DAY20'!F64</f>
        <v>0</v>
      </c>
      <c r="O64" s="289">
        <f>+'DAY19'!O64+'DAY20'!G64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289">
        <f t="shared" si="32"/>
        <v>0</v>
      </c>
      <c r="U64" s="54">
        <f t="shared" si="33"/>
        <v>0</v>
      </c>
    </row>
    <row r="65" spans="1:21" x14ac:dyDescent="0.25">
      <c r="A65" s="154" t="s">
        <v>115</v>
      </c>
      <c r="B65" s="47">
        <f>'DAY19'!H65</f>
        <v>0</v>
      </c>
      <c r="C65" s="48">
        <v>0</v>
      </c>
      <c r="D65" s="49">
        <v>0</v>
      </c>
      <c r="E65" s="50">
        <v>0</v>
      </c>
      <c r="F65" s="47">
        <v>0</v>
      </c>
      <c r="G65" s="289">
        <v>0</v>
      </c>
      <c r="H65" s="49">
        <f>+(Table122[[#This Row],[OPENING ]]+Table122[[#This Row],[RECEIPTS]]+Table122[[#This Row],[RETURNS]])-(Table122[[#This Row],[EXCHANGED]]+Table122[[#This Row],[SALES]]+Table122[[#This Row],[ISSUES]])</f>
        <v>0</v>
      </c>
      <c r="I65" s="48"/>
      <c r="J65" s="51">
        <f t="shared" si="27"/>
        <v>0</v>
      </c>
      <c r="K65" s="48">
        <f>+'DAY19'!K65+'DAY20'!C65</f>
        <v>0</v>
      </c>
      <c r="L65" s="49">
        <f>+'DAY19'!L65+'DAY20'!D65</f>
        <v>0</v>
      </c>
      <c r="M65" s="50">
        <f>+'DAY19'!M65+'DAY20'!E65</f>
        <v>0</v>
      </c>
      <c r="N65" s="47">
        <f>+'DAY19'!N65+'DAY20'!F65</f>
        <v>0</v>
      </c>
      <c r="O65" s="289">
        <f>+'DAY19'!O65+'DAY20'!G65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289">
        <f t="shared" si="32"/>
        <v>0</v>
      </c>
      <c r="U65" s="54">
        <f t="shared" si="33"/>
        <v>0</v>
      </c>
    </row>
    <row r="66" spans="1:21" x14ac:dyDescent="0.25">
      <c r="A66" s="154" t="s">
        <v>116</v>
      </c>
      <c r="B66" s="47">
        <f>'DAY19'!H66</f>
        <v>2006.84</v>
      </c>
      <c r="C66" s="48">
        <v>0</v>
      </c>
      <c r="D66" s="49">
        <v>0</v>
      </c>
      <c r="E66" s="50">
        <v>0</v>
      </c>
      <c r="F66" s="47">
        <v>0</v>
      </c>
      <c r="G66" s="289">
        <v>0</v>
      </c>
      <c r="H66" s="49">
        <f>+(Table122[[#This Row],[OPENING ]]+Table122[[#This Row],[RECEIPTS]]+Table122[[#This Row],[RETURNS]])-(Table122[[#This Row],[EXCHANGED]]+Table122[[#This Row],[SALES]]+Table122[[#This Row],[ISSUES]])</f>
        <v>2006.84</v>
      </c>
      <c r="I66" s="48"/>
      <c r="J66" s="51">
        <f t="shared" si="27"/>
        <v>-2006.84</v>
      </c>
      <c r="K66" s="48">
        <f>+'DAY19'!K66+'DAY20'!C66</f>
        <v>0</v>
      </c>
      <c r="L66" s="49">
        <f>+'DAY19'!L66+'DAY20'!D66</f>
        <v>0</v>
      </c>
      <c r="M66" s="50">
        <f>+'DAY19'!M66+'DAY20'!E66</f>
        <v>0</v>
      </c>
      <c r="N66" s="47">
        <f>+'DAY19'!N66+'DAY20'!F66</f>
        <v>0</v>
      </c>
      <c r="O66" s="289">
        <f>+'DAY19'!O66+'DAY20'!G66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289">
        <f t="shared" si="32"/>
        <v>0</v>
      </c>
      <c r="U66" s="54">
        <f t="shared" si="33"/>
        <v>0</v>
      </c>
    </row>
    <row r="67" spans="1:21" x14ac:dyDescent="0.25">
      <c r="A67" s="154" t="s">
        <v>121</v>
      </c>
      <c r="B67" s="47">
        <f>'DAY19'!H67</f>
        <v>0</v>
      </c>
      <c r="C67" s="48">
        <v>0</v>
      </c>
      <c r="D67" s="49">
        <v>0</v>
      </c>
      <c r="E67" s="50">
        <v>0</v>
      </c>
      <c r="F67" s="47">
        <v>0</v>
      </c>
      <c r="G67" s="289">
        <v>0</v>
      </c>
      <c r="H67" s="49">
        <f>+(Table122[[#This Row],[OPENING ]]+Table122[[#This Row],[RECEIPTS]]+Table122[[#This Row],[RETURNS]])-(Table122[[#This Row],[EXCHANGED]]+Table122[[#This Row],[SALES]]+Table122[[#This Row],[ISSUES]])</f>
        <v>0</v>
      </c>
      <c r="I67" s="48"/>
      <c r="J67" s="51">
        <f t="shared" si="27"/>
        <v>0</v>
      </c>
      <c r="K67" s="48">
        <f>+'DAY19'!K67+'DAY20'!C67</f>
        <v>0</v>
      </c>
      <c r="L67" s="49">
        <f>+'DAY19'!L67+'DAY20'!D67</f>
        <v>0</v>
      </c>
      <c r="M67" s="50">
        <f>+'DAY19'!M67+'DAY20'!E67</f>
        <v>0</v>
      </c>
      <c r="N67" s="47">
        <f>+'DAY19'!N67+'DAY20'!F67</f>
        <v>0</v>
      </c>
      <c r="O67" s="289">
        <f>+'DAY19'!O67+'DAY20'!G67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289">
        <f t="shared" si="32"/>
        <v>0</v>
      </c>
      <c r="U67" s="54">
        <f t="shared" si="33"/>
        <v>0</v>
      </c>
    </row>
    <row r="68" spans="1:21" x14ac:dyDescent="0.25">
      <c r="A68" s="154" t="s">
        <v>120</v>
      </c>
      <c r="B68" s="47">
        <f>'DAY19'!H68</f>
        <v>150.30000000000001</v>
      </c>
      <c r="C68" s="48">
        <v>0</v>
      </c>
      <c r="D68" s="49">
        <v>0</v>
      </c>
      <c r="E68" s="50">
        <v>0</v>
      </c>
      <c r="F68" s="47">
        <v>0</v>
      </c>
      <c r="G68" s="289">
        <v>0</v>
      </c>
      <c r="H68" s="49">
        <f>+(Table122[[#This Row],[OPENING ]]+Table122[[#This Row],[RECEIPTS]]+Table122[[#This Row],[RETURNS]])-(Table122[[#This Row],[EXCHANGED]]+Table122[[#This Row],[SALES]]+Table122[[#This Row],[ISSUES]])</f>
        <v>150.30000000000001</v>
      </c>
      <c r="I68" s="48"/>
      <c r="J68" s="51">
        <f t="shared" si="27"/>
        <v>-150.30000000000001</v>
      </c>
      <c r="K68" s="48">
        <f>+'DAY19'!K68+'DAY20'!C68</f>
        <v>0</v>
      </c>
      <c r="L68" s="49">
        <f>+'DAY19'!L68+'DAY20'!D68</f>
        <v>0</v>
      </c>
      <c r="M68" s="50">
        <f>+'DAY19'!M68+'DAY20'!E68</f>
        <v>0</v>
      </c>
      <c r="N68" s="47">
        <f>+'DAY19'!N68+'DAY20'!F68</f>
        <v>0</v>
      </c>
      <c r="O68" s="289">
        <f>+'DAY19'!O68+'DAY20'!G68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289">
        <f t="shared" si="32"/>
        <v>0</v>
      </c>
      <c r="U68" s="54">
        <f t="shared" si="33"/>
        <v>0</v>
      </c>
    </row>
    <row r="69" spans="1:21" x14ac:dyDescent="0.25">
      <c r="A69" s="154" t="s">
        <v>122</v>
      </c>
      <c r="B69" s="47">
        <f>'DAY19'!H69</f>
        <v>92.500000000000142</v>
      </c>
      <c r="C69" s="48">
        <v>0</v>
      </c>
      <c r="D69" s="49">
        <v>0</v>
      </c>
      <c r="E69" s="50">
        <v>0</v>
      </c>
      <c r="F69" s="47">
        <v>0</v>
      </c>
      <c r="G69" s="289">
        <v>0</v>
      </c>
      <c r="H69" s="49">
        <f>+(Table122[[#This Row],[OPENING ]]+Table122[[#This Row],[RECEIPTS]]+Table122[[#This Row],[RETURNS]])-(Table122[[#This Row],[EXCHANGED]]+Table122[[#This Row],[SALES]]+Table122[[#This Row],[ISSUES]])</f>
        <v>92.500000000000142</v>
      </c>
      <c r="I69" s="48"/>
      <c r="J69" s="51">
        <f t="shared" si="27"/>
        <v>-92.500000000000142</v>
      </c>
      <c r="K69" s="48">
        <f>+'DAY19'!K69+'DAY20'!C69</f>
        <v>0</v>
      </c>
      <c r="L69" s="49">
        <f>+'DAY19'!L69+'DAY20'!D69</f>
        <v>138.30000000000001</v>
      </c>
      <c r="M69" s="50">
        <f>+'DAY19'!M69+'DAY20'!E69</f>
        <v>0</v>
      </c>
      <c r="N69" s="47">
        <f>+'DAY19'!N69+'DAY20'!F69</f>
        <v>0</v>
      </c>
      <c r="O69" s="289">
        <f>+'DAY19'!O69+'DAY20'!G69</f>
        <v>1063.4000000000001</v>
      </c>
      <c r="P69" s="48">
        <f t="shared" si="28"/>
        <v>0</v>
      </c>
      <c r="Q69" s="49">
        <f t="shared" si="29"/>
        <v>6.9150000000000009</v>
      </c>
      <c r="R69" s="50">
        <f t="shared" si="30"/>
        <v>0</v>
      </c>
      <c r="S69" s="47">
        <f t="shared" si="31"/>
        <v>0</v>
      </c>
      <c r="T69" s="289">
        <f t="shared" si="32"/>
        <v>53.17</v>
      </c>
      <c r="U69" s="54">
        <f t="shared" si="33"/>
        <v>1.5394857285512213</v>
      </c>
    </row>
    <row r="70" spans="1:21" x14ac:dyDescent="0.25">
      <c r="A70" s="53"/>
      <c r="B70" s="47">
        <f>'DAY19'!H70</f>
        <v>0</v>
      </c>
      <c r="C70" s="48">
        <v>0</v>
      </c>
      <c r="D70" s="49">
        <v>0</v>
      </c>
      <c r="E70" s="50">
        <v>0</v>
      </c>
      <c r="F70" s="47">
        <v>0</v>
      </c>
      <c r="G70" s="289">
        <v>0</v>
      </c>
      <c r="H70" s="49">
        <f>+(Table122[[#This Row],[OPENING ]]+Table122[[#This Row],[RECEIPTS]]+Table122[[#This Row],[RETURNS]])-(Table122[[#This Row],[EXCHANGED]]+Table122[[#This Row],[SALES]]+Table122[[#This Row],[ISSUES]])</f>
        <v>0</v>
      </c>
      <c r="I70" s="48"/>
      <c r="J70" s="51">
        <f t="shared" si="27"/>
        <v>0</v>
      </c>
      <c r="K70" s="48">
        <f>+'DAY19'!K70+'DAY20'!C70</f>
        <v>0</v>
      </c>
      <c r="L70" s="49">
        <f>+'DAY19'!L70+'DAY20'!D70</f>
        <v>0</v>
      </c>
      <c r="M70" s="50">
        <f>+'DAY19'!M70+'DAY20'!E70</f>
        <v>0</v>
      </c>
      <c r="N70" s="47">
        <f>+'DAY19'!N70+'DAY20'!F70</f>
        <v>0</v>
      </c>
      <c r="O70" s="289">
        <f>+'DAY19'!O70+'DAY20'!G70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289">
        <f t="shared" si="32"/>
        <v>0</v>
      </c>
      <c r="U70" s="54">
        <f t="shared" si="33"/>
        <v>0</v>
      </c>
    </row>
    <row r="71" spans="1:21" x14ac:dyDescent="0.25">
      <c r="A71" s="53"/>
      <c r="B71" s="47">
        <f>'DAY19'!H71</f>
        <v>187.6</v>
      </c>
      <c r="C71" s="48">
        <v>0</v>
      </c>
      <c r="D71" s="49">
        <v>0</v>
      </c>
      <c r="E71" s="50">
        <v>0</v>
      </c>
      <c r="F71" s="47">
        <v>0</v>
      </c>
      <c r="G71" s="289">
        <v>0</v>
      </c>
      <c r="H71" s="49">
        <f>+(Table122[[#This Row],[OPENING ]]+Table122[[#This Row],[RECEIPTS]]+Table122[[#This Row],[RETURNS]])-(Table122[[#This Row],[EXCHANGED]]+Table122[[#This Row],[SALES]]+Table122[[#This Row],[ISSUES]])</f>
        <v>187.6</v>
      </c>
      <c r="I71" s="48"/>
      <c r="J71" s="51">
        <f t="shared" si="27"/>
        <v>-187.6</v>
      </c>
      <c r="K71" s="48">
        <f>+'DAY19'!K71+'DAY20'!C71</f>
        <v>0</v>
      </c>
      <c r="L71" s="49">
        <f>+'DAY19'!L71+'DAY20'!D71</f>
        <v>0</v>
      </c>
      <c r="M71" s="50">
        <f>+'DAY19'!M71+'DAY20'!E71</f>
        <v>0</v>
      </c>
      <c r="N71" s="47">
        <f>+'DAY19'!N71+'DAY20'!F71</f>
        <v>0</v>
      </c>
      <c r="O71" s="289">
        <f>+'DAY19'!O71+'DAY20'!G71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289">
        <f t="shared" si="32"/>
        <v>0</v>
      </c>
      <c r="U71" s="54">
        <f t="shared" si="33"/>
        <v>0</v>
      </c>
    </row>
    <row r="72" spans="1:21" ht="15.75" thickBot="1" x14ac:dyDescent="0.3">
      <c r="A72" s="53"/>
      <c r="B72" s="47">
        <f>'DAY19'!H72</f>
        <v>1809</v>
      </c>
      <c r="C72" s="48">
        <v>0</v>
      </c>
      <c r="D72" s="49">
        <v>0</v>
      </c>
      <c r="E72" s="50">
        <v>0</v>
      </c>
      <c r="F72" s="47">
        <v>0</v>
      </c>
      <c r="G72" s="289">
        <v>0</v>
      </c>
      <c r="H72" s="49">
        <f>+(Table122[[#This Row],[OPENING ]]+Table122[[#This Row],[RECEIPTS]]+Table122[[#This Row],[RETURNS]])-(Table122[[#This Row],[EXCHANGED]]+Table122[[#This Row],[SALES]]+Table122[[#This Row],[ISSUES]])</f>
        <v>1809</v>
      </c>
      <c r="I72" s="48"/>
      <c r="J72" s="51">
        <f t="shared" si="27"/>
        <v>-1809</v>
      </c>
      <c r="K72" s="48">
        <f>+'DAY19'!K72+'DAY20'!C72</f>
        <v>0</v>
      </c>
      <c r="L72" s="49">
        <f>+'DAY19'!L72+'DAY20'!D72</f>
        <v>79</v>
      </c>
      <c r="M72" s="50">
        <f>+'DAY19'!M72+'DAY20'!E72</f>
        <v>0</v>
      </c>
      <c r="N72" s="47">
        <f>+'DAY19'!N72+'DAY20'!F72</f>
        <v>0</v>
      </c>
      <c r="O72" s="289">
        <f>+'DAY19'!O72+'DAY20'!G72</f>
        <v>0</v>
      </c>
      <c r="P72" s="48">
        <f t="shared" si="28"/>
        <v>0</v>
      </c>
      <c r="Q72" s="49">
        <f t="shared" si="29"/>
        <v>3.95</v>
      </c>
      <c r="R72" s="50">
        <f t="shared" si="30"/>
        <v>0</v>
      </c>
      <c r="S72" s="47">
        <f t="shared" si="31"/>
        <v>0</v>
      </c>
      <c r="T72" s="289">
        <f t="shared" si="32"/>
        <v>0</v>
      </c>
      <c r="U72" s="54">
        <f t="shared" si="33"/>
        <v>457.97468354430379</v>
      </c>
    </row>
    <row r="73" spans="1:21" ht="17.25" thickBot="1" x14ac:dyDescent="0.35">
      <c r="A73" s="85" t="s">
        <v>37</v>
      </c>
      <c r="B73" s="86">
        <f t="shared" ref="B73:T73" si="34">SUM(B41:B72)</f>
        <v>6798.0400000000009</v>
      </c>
      <c r="C73" s="87">
        <f t="shared" si="34"/>
        <v>0</v>
      </c>
      <c r="D73" s="88">
        <f t="shared" si="34"/>
        <v>0</v>
      </c>
      <c r="E73" s="89">
        <f t="shared" si="34"/>
        <v>0</v>
      </c>
      <c r="F73" s="86">
        <f t="shared" si="34"/>
        <v>0</v>
      </c>
      <c r="G73" s="290">
        <f t="shared" si="34"/>
        <v>0</v>
      </c>
      <c r="H73" s="88">
        <f t="shared" si="34"/>
        <v>6798.0400000000009</v>
      </c>
      <c r="I73" s="87">
        <f t="shared" si="34"/>
        <v>0</v>
      </c>
      <c r="J73" s="90">
        <f t="shared" si="34"/>
        <v>-6798.0400000000009</v>
      </c>
      <c r="K73" s="87">
        <f t="shared" si="34"/>
        <v>3087.4</v>
      </c>
      <c r="L73" s="88">
        <f t="shared" si="34"/>
        <v>217.3</v>
      </c>
      <c r="M73" s="89">
        <f t="shared" si="34"/>
        <v>0</v>
      </c>
      <c r="N73" s="87">
        <f t="shared" si="34"/>
        <v>0</v>
      </c>
      <c r="O73" s="290">
        <f t="shared" si="34"/>
        <v>2237</v>
      </c>
      <c r="P73" s="87">
        <f t="shared" si="34"/>
        <v>154.37</v>
      </c>
      <c r="Q73" s="88">
        <f t="shared" si="34"/>
        <v>10.865000000000002</v>
      </c>
      <c r="R73" s="89">
        <f t="shared" si="34"/>
        <v>0</v>
      </c>
      <c r="S73" s="86">
        <f t="shared" si="34"/>
        <v>0</v>
      </c>
      <c r="T73" s="290">
        <f t="shared" si="34"/>
        <v>111.85</v>
      </c>
      <c r="U73" s="91">
        <f t="shared" si="1"/>
        <v>24.534132125521051</v>
      </c>
    </row>
    <row r="74" spans="1:21" ht="15.75" x14ac:dyDescent="0.3">
      <c r="A74" s="78"/>
      <c r="B74" s="93"/>
      <c r="C74" s="56"/>
      <c r="D74" s="62"/>
      <c r="E74" s="63"/>
      <c r="F74" s="60"/>
      <c r="G74" s="292"/>
      <c r="H74" s="94"/>
      <c r="I74" s="56"/>
      <c r="J74" s="95"/>
      <c r="K74" s="56"/>
      <c r="L74" s="62"/>
      <c r="M74" s="63"/>
      <c r="N74" s="60"/>
      <c r="O74" s="296"/>
      <c r="P74" s="61"/>
      <c r="Q74" s="62"/>
      <c r="R74" s="63"/>
      <c r="S74" s="60"/>
      <c r="T74" s="292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289"/>
      <c r="H75" s="49"/>
      <c r="I75" s="48"/>
      <c r="J75" s="51"/>
      <c r="K75" s="48"/>
      <c r="L75" s="49"/>
      <c r="M75" s="50"/>
      <c r="N75" s="47"/>
      <c r="O75" s="289"/>
      <c r="P75" s="48"/>
      <c r="Q75" s="49"/>
      <c r="R75" s="50"/>
      <c r="S75" s="47"/>
      <c r="T75" s="289"/>
      <c r="U75" s="50"/>
    </row>
    <row r="76" spans="1:21" x14ac:dyDescent="0.25">
      <c r="A76" s="152" t="s">
        <v>44</v>
      </c>
      <c r="B76" s="47">
        <f>'DAY19'!H76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289">
        <v>0</v>
      </c>
      <c r="H76" s="49">
        <f>+(Table122[[#This Row],[OPENING ]]+Table122[[#This Row],[RECEIPTS]]+Table122[[#This Row],[RETURNS]])-(Table122[[#This Row],[EXCHANGED]]+Table122[[#This Row],[SALES]]+Table122[[#This Row],[ISSUES]])</f>
        <v>1267.3399999999999</v>
      </c>
      <c r="I76" s="48">
        <v>0</v>
      </c>
      <c r="J76" s="51">
        <f t="shared" si="0"/>
        <v>-1267.3399999999999</v>
      </c>
      <c r="K76" s="48">
        <f>+'DAY19'!K76+'DAY20'!C76</f>
        <v>0</v>
      </c>
      <c r="L76" s="49">
        <f>+'DAY19'!L76+'DAY20'!D76</f>
        <v>0</v>
      </c>
      <c r="M76" s="50">
        <f>+'DAY19'!M76+'DAY20'!E76</f>
        <v>0</v>
      </c>
      <c r="N76" s="47">
        <f>+'DAY19'!N76+'DAY20'!F76</f>
        <v>0</v>
      </c>
      <c r="O76" s="289">
        <f>+'DAY19'!O76+'DAY20'!G76</f>
        <v>0</v>
      </c>
      <c r="P76" s="48">
        <f>+K76/20</f>
        <v>0</v>
      </c>
      <c r="Q76" s="49">
        <f>+L76/20</f>
        <v>0</v>
      </c>
      <c r="R76" s="50">
        <f>+M76/20</f>
        <v>0</v>
      </c>
      <c r="S76" s="47">
        <f>+N76/20</f>
        <v>0</v>
      </c>
      <c r="T76" s="289">
        <f>+O76/20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'DAY19'!H77</f>
        <v>96.1</v>
      </c>
      <c r="C77" s="48">
        <v>0</v>
      </c>
      <c r="D77" s="49">
        <v>0</v>
      </c>
      <c r="E77" s="50">
        <v>0</v>
      </c>
      <c r="F77" s="47">
        <v>0</v>
      </c>
      <c r="G77" s="289">
        <v>0</v>
      </c>
      <c r="H77" s="49">
        <f>+(Table122[[#This Row],[OPENING ]]+Table122[[#This Row],[RECEIPTS]]+Table122[[#This Row],[RETURNS]])-(Table122[[#This Row],[EXCHANGED]]+Table122[[#This Row],[SALES]]+Table122[[#This Row],[ISSUES]])</f>
        <v>96.1</v>
      </c>
      <c r="I77" s="48">
        <v>0</v>
      </c>
      <c r="J77" s="51">
        <f t="shared" si="0"/>
        <v>-96.1</v>
      </c>
      <c r="K77" s="48">
        <f>+'DAY19'!K77+'DAY20'!C77</f>
        <v>0</v>
      </c>
      <c r="L77" s="49">
        <f>+'DAY19'!L77+'DAY20'!D77</f>
        <v>0</v>
      </c>
      <c r="M77" s="50">
        <f>+'DAY19'!M77+'DAY20'!E77</f>
        <v>0</v>
      </c>
      <c r="N77" s="47">
        <f>+'DAY19'!N77+'DAY20'!F77</f>
        <v>0</v>
      </c>
      <c r="O77" s="289">
        <f>+'DAY19'!O77+'DAY20'!G77</f>
        <v>0</v>
      </c>
      <c r="P77" s="48">
        <f t="shared" ref="P77:P101" si="35">+K77/20</f>
        <v>0</v>
      </c>
      <c r="Q77" s="49">
        <f t="shared" ref="Q77:Q101" si="36">+L77/20</f>
        <v>0</v>
      </c>
      <c r="R77" s="50">
        <f t="shared" ref="R77:R101" si="37">+M77/20</f>
        <v>0</v>
      </c>
      <c r="S77" s="47">
        <f t="shared" ref="S77:S101" si="38">+N77/20</f>
        <v>0</v>
      </c>
      <c r="T77" s="289">
        <f t="shared" ref="T77:T101" si="39">+O77/20</f>
        <v>0</v>
      </c>
      <c r="U77" s="54">
        <f t="shared" si="1"/>
        <v>0</v>
      </c>
    </row>
    <row r="78" spans="1:21" x14ac:dyDescent="0.25">
      <c r="A78" s="192"/>
      <c r="B78" s="47">
        <f>'DAY19'!H78</f>
        <v>0</v>
      </c>
      <c r="C78" s="48">
        <v>0</v>
      </c>
      <c r="D78" s="49">
        <v>0</v>
      </c>
      <c r="E78" s="50">
        <v>0</v>
      </c>
      <c r="F78" s="47">
        <v>0</v>
      </c>
      <c r="G78" s="289">
        <v>0</v>
      </c>
      <c r="H78" s="49">
        <f>+(Table122[[#This Row],[OPENING ]]+Table122[[#This Row],[RECEIPTS]]+Table122[[#This Row],[RETURNS]])-(Table122[[#This Row],[EXCHANGED]]+Table122[[#This Row],[SALES]]+Table122[[#This Row],[ISSUES]])</f>
        <v>0</v>
      </c>
      <c r="I78" s="48">
        <v>0</v>
      </c>
      <c r="J78" s="51">
        <f t="shared" si="0"/>
        <v>0</v>
      </c>
      <c r="K78" s="48">
        <f>+'DAY19'!K78+'DAY20'!C78</f>
        <v>0</v>
      </c>
      <c r="L78" s="49">
        <f>+'DAY19'!L78+'DAY20'!D78</f>
        <v>0</v>
      </c>
      <c r="M78" s="50">
        <f>+'DAY19'!M78+'DAY20'!E78</f>
        <v>0</v>
      </c>
      <c r="N78" s="47">
        <f>+'DAY19'!N78+'DAY20'!F78</f>
        <v>0</v>
      </c>
      <c r="O78" s="289">
        <f>+'DAY19'!O78+'DAY20'!G78</f>
        <v>0</v>
      </c>
      <c r="P78" s="48">
        <f t="shared" si="35"/>
        <v>0</v>
      </c>
      <c r="Q78" s="49">
        <f t="shared" si="36"/>
        <v>0</v>
      </c>
      <c r="R78" s="50">
        <f t="shared" si="37"/>
        <v>0</v>
      </c>
      <c r="S78" s="47">
        <f t="shared" si="38"/>
        <v>0</v>
      </c>
      <c r="T78" s="289">
        <f t="shared" si="39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'DAY19'!H79</f>
        <v>0</v>
      </c>
      <c r="C79" s="48">
        <v>0</v>
      </c>
      <c r="D79" s="49">
        <v>0</v>
      </c>
      <c r="E79" s="50">
        <v>0</v>
      </c>
      <c r="F79" s="47">
        <v>0</v>
      </c>
      <c r="G79" s="289">
        <v>0</v>
      </c>
      <c r="H79" s="49">
        <f>+(Table122[[#This Row],[OPENING ]]+Table122[[#This Row],[RECEIPTS]]+Table122[[#This Row],[RETURNS]])-(Table122[[#This Row],[EXCHANGED]]+Table122[[#This Row],[SALES]]+Table122[[#This Row],[ISSUES]])</f>
        <v>0</v>
      </c>
      <c r="I79" s="48">
        <v>0</v>
      </c>
      <c r="J79" s="51">
        <f t="shared" si="0"/>
        <v>0</v>
      </c>
      <c r="K79" s="48">
        <f>+'DAY19'!K79+'DAY20'!C79</f>
        <v>0</v>
      </c>
      <c r="L79" s="49">
        <f>+'DAY19'!L79+'DAY20'!D79</f>
        <v>0</v>
      </c>
      <c r="M79" s="50">
        <f>+'DAY19'!M79+'DAY20'!E79</f>
        <v>0</v>
      </c>
      <c r="N79" s="47">
        <f>+'DAY19'!N79+'DAY20'!F79</f>
        <v>0</v>
      </c>
      <c r="O79" s="289">
        <f>+'DAY19'!O79+'DAY20'!G79</f>
        <v>0</v>
      </c>
      <c r="P79" s="48">
        <f t="shared" si="35"/>
        <v>0</v>
      </c>
      <c r="Q79" s="49">
        <f t="shared" si="36"/>
        <v>0</v>
      </c>
      <c r="R79" s="50">
        <f t="shared" si="37"/>
        <v>0</v>
      </c>
      <c r="S79" s="47">
        <f t="shared" si="38"/>
        <v>0</v>
      </c>
      <c r="T79" s="289">
        <f t="shared" si="39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'DAY19'!H80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289">
        <v>0</v>
      </c>
      <c r="H80" s="49">
        <f>+(Table122[[#This Row],[OPENING ]]+Table122[[#This Row],[RECEIPTS]]+Table122[[#This Row],[RETURNS]])-(Table122[[#This Row],[EXCHANGED]]+Table122[[#This Row],[SALES]]+Table122[[#This Row],[ISSUES]])</f>
        <v>1289.1400000000001</v>
      </c>
      <c r="I80" s="48">
        <v>0</v>
      </c>
      <c r="J80" s="51">
        <f t="shared" si="0"/>
        <v>-1289.1400000000001</v>
      </c>
      <c r="K80" s="48">
        <f>+'DAY19'!K80+'DAY20'!C80</f>
        <v>0</v>
      </c>
      <c r="L80" s="49">
        <f>+'DAY19'!L80+'DAY20'!D80</f>
        <v>0</v>
      </c>
      <c r="M80" s="50">
        <f>+'DAY19'!M80+'DAY20'!E80</f>
        <v>0</v>
      </c>
      <c r="N80" s="47">
        <f>+'DAY19'!N80+'DAY20'!F80</f>
        <v>0</v>
      </c>
      <c r="O80" s="289">
        <f>+'DAY19'!O80+'DAY20'!G80</f>
        <v>0</v>
      </c>
      <c r="P80" s="48">
        <f t="shared" si="35"/>
        <v>0</v>
      </c>
      <c r="Q80" s="49">
        <f t="shared" si="36"/>
        <v>0</v>
      </c>
      <c r="R80" s="50">
        <f t="shared" si="37"/>
        <v>0</v>
      </c>
      <c r="S80" s="47">
        <f t="shared" si="38"/>
        <v>0</v>
      </c>
      <c r="T80" s="289">
        <f t="shared" si="39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'DAY19'!H81</f>
        <v>64.75</v>
      </c>
      <c r="C81" s="48">
        <v>0</v>
      </c>
      <c r="D81" s="49">
        <v>0</v>
      </c>
      <c r="E81" s="50">
        <v>0</v>
      </c>
      <c r="F81" s="47">
        <v>0</v>
      </c>
      <c r="G81" s="289">
        <v>0</v>
      </c>
      <c r="H81" s="49">
        <f>+(Table122[[#This Row],[OPENING ]]+Table122[[#This Row],[RECEIPTS]]+Table122[[#This Row],[RETURNS]])-(Table122[[#This Row],[EXCHANGED]]+Table122[[#This Row],[SALES]]+Table122[[#This Row],[ISSUES]])</f>
        <v>64.75</v>
      </c>
      <c r="I81" s="48">
        <v>0</v>
      </c>
      <c r="J81" s="51">
        <f t="shared" si="0"/>
        <v>-64.75</v>
      </c>
      <c r="K81" s="48">
        <f>+'DAY19'!K81+'DAY20'!C81</f>
        <v>0</v>
      </c>
      <c r="L81" s="49">
        <f>+'DAY19'!L81+'DAY20'!D81</f>
        <v>0</v>
      </c>
      <c r="M81" s="50">
        <f>+'DAY19'!M81+'DAY20'!E81</f>
        <v>0</v>
      </c>
      <c r="N81" s="47">
        <f>+'DAY19'!N81+'DAY20'!F81</f>
        <v>0</v>
      </c>
      <c r="O81" s="289">
        <f>+'DAY19'!O81+'DAY20'!G81</f>
        <v>0</v>
      </c>
      <c r="P81" s="48">
        <f t="shared" si="35"/>
        <v>0</v>
      </c>
      <c r="Q81" s="49">
        <f t="shared" si="36"/>
        <v>0</v>
      </c>
      <c r="R81" s="50">
        <f t="shared" si="37"/>
        <v>0</v>
      </c>
      <c r="S81" s="47">
        <f t="shared" si="38"/>
        <v>0</v>
      </c>
      <c r="T81" s="289">
        <f t="shared" si="39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'DAY19'!H82</f>
        <v>0</v>
      </c>
      <c r="C82" s="48">
        <v>0</v>
      </c>
      <c r="D82" s="49">
        <v>0</v>
      </c>
      <c r="E82" s="50">
        <v>0</v>
      </c>
      <c r="F82" s="47">
        <v>0</v>
      </c>
      <c r="G82" s="289">
        <v>0</v>
      </c>
      <c r="H82" s="49">
        <f>+(Table122[[#This Row],[OPENING ]]+Table122[[#This Row],[RECEIPTS]]+Table122[[#This Row],[RETURNS]])-(Table122[[#This Row],[EXCHANGED]]+Table122[[#This Row],[SALES]]+Table122[[#This Row],[ISSUES]])</f>
        <v>0</v>
      </c>
      <c r="I82" s="48">
        <v>0</v>
      </c>
      <c r="J82" s="51">
        <f t="shared" si="0"/>
        <v>0</v>
      </c>
      <c r="K82" s="48">
        <f>+'DAY19'!K82+'DAY20'!C82</f>
        <v>0</v>
      </c>
      <c r="L82" s="49">
        <f>+'DAY19'!L82+'DAY20'!D82</f>
        <v>0</v>
      </c>
      <c r="M82" s="50">
        <f>+'DAY19'!M82+'DAY20'!E82</f>
        <v>0</v>
      </c>
      <c r="N82" s="47">
        <f>+'DAY19'!N82+'DAY20'!F82</f>
        <v>0</v>
      </c>
      <c r="O82" s="289">
        <f>+'DAY19'!O82+'DAY20'!G82</f>
        <v>0</v>
      </c>
      <c r="P82" s="48">
        <f t="shared" si="35"/>
        <v>0</v>
      </c>
      <c r="Q82" s="49">
        <f t="shared" si="36"/>
        <v>0</v>
      </c>
      <c r="R82" s="50">
        <f t="shared" si="37"/>
        <v>0</v>
      </c>
      <c r="S82" s="47">
        <f t="shared" si="38"/>
        <v>0</v>
      </c>
      <c r="T82" s="289">
        <f t="shared" si="39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'DAY19'!H83</f>
        <v>497.9</v>
      </c>
      <c r="C83" s="48">
        <v>0</v>
      </c>
      <c r="D83" s="49">
        <v>0</v>
      </c>
      <c r="E83" s="50">
        <v>0</v>
      </c>
      <c r="F83" s="47">
        <v>0</v>
      </c>
      <c r="G83" s="289">
        <v>0</v>
      </c>
      <c r="H83" s="49">
        <f>+(Table122[[#This Row],[OPENING ]]+Table122[[#This Row],[RECEIPTS]]+Table122[[#This Row],[RETURNS]])-(Table122[[#This Row],[EXCHANGED]]+Table122[[#This Row],[SALES]]+Table122[[#This Row],[ISSUES]])</f>
        <v>497.9</v>
      </c>
      <c r="I83" s="48">
        <v>0</v>
      </c>
      <c r="J83" s="51">
        <f t="shared" si="0"/>
        <v>-497.9</v>
      </c>
      <c r="K83" s="48">
        <f>+'DAY19'!K83+'DAY20'!C83</f>
        <v>0</v>
      </c>
      <c r="L83" s="49">
        <f>+'DAY19'!L83+'DAY20'!D83</f>
        <v>0</v>
      </c>
      <c r="M83" s="50">
        <f>+'DAY19'!M83+'DAY20'!E83</f>
        <v>0</v>
      </c>
      <c r="N83" s="47">
        <f>+'DAY19'!N83+'DAY20'!F83</f>
        <v>0</v>
      </c>
      <c r="O83" s="289">
        <f>+'DAY19'!O83+'DAY20'!G83</f>
        <v>0</v>
      </c>
      <c r="P83" s="48">
        <f t="shared" si="35"/>
        <v>0</v>
      </c>
      <c r="Q83" s="49">
        <f t="shared" si="36"/>
        <v>0</v>
      </c>
      <c r="R83" s="50">
        <f t="shared" si="37"/>
        <v>0</v>
      </c>
      <c r="S83" s="47">
        <f t="shared" si="38"/>
        <v>0</v>
      </c>
      <c r="T83" s="289">
        <f t="shared" si="39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'DAY19'!H84</f>
        <v>424.4</v>
      </c>
      <c r="C84" s="48">
        <v>0</v>
      </c>
      <c r="D84" s="49">
        <v>0</v>
      </c>
      <c r="E84" s="50">
        <v>0</v>
      </c>
      <c r="F84" s="47">
        <v>0</v>
      </c>
      <c r="G84" s="289">
        <v>0</v>
      </c>
      <c r="H84" s="49">
        <f>+(Table122[[#This Row],[OPENING ]]+Table122[[#This Row],[RECEIPTS]]+Table122[[#This Row],[RETURNS]])-(Table122[[#This Row],[EXCHANGED]]+Table122[[#This Row],[SALES]]+Table122[[#This Row],[ISSUES]])</f>
        <v>424.4</v>
      </c>
      <c r="I84" s="48">
        <v>0</v>
      </c>
      <c r="J84" s="51">
        <f t="shared" si="0"/>
        <v>-424.4</v>
      </c>
      <c r="K84" s="48">
        <f>+'DAY19'!K84+'DAY20'!C84</f>
        <v>0</v>
      </c>
      <c r="L84" s="49">
        <f>+'DAY19'!L84+'DAY20'!D84</f>
        <v>0</v>
      </c>
      <c r="M84" s="50">
        <f>+'DAY19'!M84+'DAY20'!E84</f>
        <v>0</v>
      </c>
      <c r="N84" s="47">
        <f>+'DAY19'!N84+'DAY20'!F84</f>
        <v>0</v>
      </c>
      <c r="O84" s="289">
        <f>+'DAY19'!O84+'DAY20'!G84</f>
        <v>0</v>
      </c>
      <c r="P84" s="48">
        <f t="shared" si="35"/>
        <v>0</v>
      </c>
      <c r="Q84" s="49">
        <f t="shared" si="36"/>
        <v>0</v>
      </c>
      <c r="R84" s="50">
        <f t="shared" si="37"/>
        <v>0</v>
      </c>
      <c r="S84" s="47">
        <f t="shared" si="38"/>
        <v>0</v>
      </c>
      <c r="T84" s="289">
        <f t="shared" si="39"/>
        <v>0</v>
      </c>
      <c r="U84" s="54">
        <f t="shared" si="1"/>
        <v>0</v>
      </c>
    </row>
    <row r="85" spans="1:21" x14ac:dyDescent="0.25">
      <c r="A85" s="53"/>
      <c r="B85" s="47">
        <f>'DAY19'!H85</f>
        <v>0</v>
      </c>
      <c r="C85" s="48">
        <v>0</v>
      </c>
      <c r="D85" s="49">
        <v>0</v>
      </c>
      <c r="E85" s="50">
        <v>0</v>
      </c>
      <c r="F85" s="47">
        <v>0</v>
      </c>
      <c r="G85" s="289">
        <v>0</v>
      </c>
      <c r="H85" s="49">
        <f>+(Table122[[#This Row],[OPENING ]]+Table122[[#This Row],[RECEIPTS]]+Table122[[#This Row],[RETURNS]])-(Table122[[#This Row],[EXCHANGED]]+Table122[[#This Row],[SALES]]+Table122[[#This Row],[ISSUES]])</f>
        <v>0</v>
      </c>
      <c r="I85" s="48">
        <v>0</v>
      </c>
      <c r="J85" s="51">
        <f t="shared" si="0"/>
        <v>0</v>
      </c>
      <c r="K85" s="48">
        <f>+'DAY19'!K85+'DAY20'!C85</f>
        <v>0</v>
      </c>
      <c r="L85" s="49">
        <f>+'DAY19'!L85+'DAY20'!D85</f>
        <v>0</v>
      </c>
      <c r="M85" s="50">
        <f>+'DAY19'!M85+'DAY20'!E85</f>
        <v>0</v>
      </c>
      <c r="N85" s="47">
        <f>+'DAY19'!N85+'DAY20'!F85</f>
        <v>0</v>
      </c>
      <c r="O85" s="289">
        <f>+'DAY19'!O85+'DAY20'!G85</f>
        <v>0</v>
      </c>
      <c r="P85" s="48">
        <f t="shared" si="35"/>
        <v>0</v>
      </c>
      <c r="Q85" s="49">
        <f t="shared" si="36"/>
        <v>0</v>
      </c>
      <c r="R85" s="50">
        <f t="shared" si="37"/>
        <v>0</v>
      </c>
      <c r="S85" s="47">
        <f t="shared" si="38"/>
        <v>0</v>
      </c>
      <c r="T85" s="289">
        <f t="shared" si="39"/>
        <v>0</v>
      </c>
      <c r="U85" s="54">
        <f t="shared" si="1"/>
        <v>0</v>
      </c>
    </row>
    <row r="86" spans="1:21" x14ac:dyDescent="0.25">
      <c r="A86" s="53"/>
      <c r="B86" s="47">
        <f>'DAY19'!H86</f>
        <v>263.8</v>
      </c>
      <c r="C86" s="48">
        <v>0</v>
      </c>
      <c r="D86" s="49">
        <v>0</v>
      </c>
      <c r="E86" s="50">
        <v>0</v>
      </c>
      <c r="F86" s="47">
        <v>0</v>
      </c>
      <c r="G86" s="289">
        <v>0</v>
      </c>
      <c r="H86" s="49">
        <f>+(Table122[[#This Row],[OPENING ]]+Table122[[#This Row],[RECEIPTS]]+Table122[[#This Row],[RETURNS]])-(Table122[[#This Row],[EXCHANGED]]+Table122[[#This Row],[SALES]]+Table122[[#This Row],[ISSUES]])</f>
        <v>263.8</v>
      </c>
      <c r="I86" s="48">
        <v>0</v>
      </c>
      <c r="J86" s="51">
        <f t="shared" si="0"/>
        <v>-263.8</v>
      </c>
      <c r="K86" s="48">
        <f>+'DAY19'!K86+'DAY20'!C86</f>
        <v>0</v>
      </c>
      <c r="L86" s="49">
        <f>+'DAY19'!L86+'DAY20'!D86</f>
        <v>0</v>
      </c>
      <c r="M86" s="50">
        <f>+'DAY19'!M86+'DAY20'!E86</f>
        <v>0</v>
      </c>
      <c r="N86" s="47">
        <f>+'DAY19'!N86+'DAY20'!F86</f>
        <v>0</v>
      </c>
      <c r="O86" s="289">
        <f>+'DAY19'!O86+'DAY20'!G86</f>
        <v>0</v>
      </c>
      <c r="P86" s="48">
        <f t="shared" si="35"/>
        <v>0</v>
      </c>
      <c r="Q86" s="49">
        <f t="shared" si="36"/>
        <v>0</v>
      </c>
      <c r="R86" s="50">
        <f t="shared" si="37"/>
        <v>0</v>
      </c>
      <c r="S86" s="47">
        <f t="shared" si="38"/>
        <v>0</v>
      </c>
      <c r="T86" s="289">
        <f t="shared" si="39"/>
        <v>0</v>
      </c>
      <c r="U86" s="54">
        <f t="shared" si="1"/>
        <v>0</v>
      </c>
    </row>
    <row r="87" spans="1:21" x14ac:dyDescent="0.25">
      <c r="A87" s="53"/>
      <c r="B87" s="47">
        <f>'DAY19'!H87</f>
        <v>0</v>
      </c>
      <c r="C87" s="48">
        <v>0</v>
      </c>
      <c r="D87" s="49">
        <v>0</v>
      </c>
      <c r="E87" s="50">
        <v>0</v>
      </c>
      <c r="F87" s="47">
        <v>0</v>
      </c>
      <c r="G87" s="289">
        <v>0</v>
      </c>
      <c r="H87" s="49">
        <f>+(Table122[[#This Row],[OPENING ]]+Table122[[#This Row],[RECEIPTS]]+Table122[[#This Row],[RETURNS]])-(Table122[[#This Row],[EXCHANGED]]+Table122[[#This Row],[SALES]]+Table122[[#This Row],[ISSUES]])</f>
        <v>0</v>
      </c>
      <c r="I87" s="48">
        <v>0</v>
      </c>
      <c r="J87" s="51">
        <f t="shared" si="0"/>
        <v>0</v>
      </c>
      <c r="K87" s="48">
        <f>+'DAY19'!K87+'DAY20'!C87</f>
        <v>0</v>
      </c>
      <c r="L87" s="49">
        <f>+'DAY19'!L87+'DAY20'!D87</f>
        <v>0</v>
      </c>
      <c r="M87" s="50">
        <f>+'DAY19'!M87+'DAY20'!E87</f>
        <v>0</v>
      </c>
      <c r="N87" s="47">
        <f>+'DAY19'!N87+'DAY20'!F87</f>
        <v>0</v>
      </c>
      <c r="O87" s="289">
        <f>+'DAY19'!O87+'DAY20'!G87</f>
        <v>0</v>
      </c>
      <c r="P87" s="48">
        <f t="shared" si="35"/>
        <v>0</v>
      </c>
      <c r="Q87" s="49">
        <f t="shared" si="36"/>
        <v>0</v>
      </c>
      <c r="R87" s="50">
        <f t="shared" si="37"/>
        <v>0</v>
      </c>
      <c r="S87" s="47">
        <f t="shared" si="38"/>
        <v>0</v>
      </c>
      <c r="T87" s="289">
        <f t="shared" si="39"/>
        <v>0</v>
      </c>
      <c r="U87" s="54">
        <f t="shared" si="1"/>
        <v>0</v>
      </c>
    </row>
    <row r="88" spans="1:21" x14ac:dyDescent="0.25">
      <c r="A88" s="53"/>
      <c r="B88" s="47">
        <f>'DAY19'!H88</f>
        <v>0</v>
      </c>
      <c r="C88" s="48">
        <v>0</v>
      </c>
      <c r="D88" s="49">
        <v>0</v>
      </c>
      <c r="E88" s="50">
        <v>0</v>
      </c>
      <c r="F88" s="47">
        <v>0</v>
      </c>
      <c r="G88" s="289">
        <v>0</v>
      </c>
      <c r="H88" s="49">
        <f>+(Table122[[#This Row],[OPENING ]]+Table122[[#This Row],[RECEIPTS]]+Table122[[#This Row],[RETURNS]])-(Table122[[#This Row],[EXCHANGED]]+Table122[[#This Row],[SALES]]+Table122[[#This Row],[ISSUES]])</f>
        <v>0</v>
      </c>
      <c r="I88" s="48"/>
      <c r="J88" s="51">
        <f t="shared" ref="J88:J95" si="40">+I88-H88</f>
        <v>0</v>
      </c>
      <c r="K88" s="48">
        <f>+'DAY19'!K88+'DAY20'!C88</f>
        <v>0</v>
      </c>
      <c r="L88" s="49">
        <f>+'DAY19'!L88+'DAY20'!D88</f>
        <v>0</v>
      </c>
      <c r="M88" s="50">
        <f>+'DAY19'!M88+'DAY20'!E88</f>
        <v>0</v>
      </c>
      <c r="N88" s="47">
        <f>+'DAY19'!N88+'DAY20'!F88</f>
        <v>0</v>
      </c>
      <c r="O88" s="289">
        <f>+'DAY19'!O88+'DAY20'!G88</f>
        <v>0</v>
      </c>
      <c r="P88" s="48">
        <f t="shared" ref="P88:P95" si="41">+K88/20</f>
        <v>0</v>
      </c>
      <c r="Q88" s="49">
        <f t="shared" ref="Q88:Q95" si="42">+L88/20</f>
        <v>0</v>
      </c>
      <c r="R88" s="50">
        <f t="shared" ref="R88:R95" si="43">+M88/20</f>
        <v>0</v>
      </c>
      <c r="S88" s="47">
        <f t="shared" ref="S88:S95" si="44">+N88/20</f>
        <v>0</v>
      </c>
      <c r="T88" s="289">
        <f t="shared" ref="T88:T95" si="45">+O88/20</f>
        <v>0</v>
      </c>
      <c r="U88" s="54">
        <f t="shared" ref="U88:U95" si="46">IFERROR(+H88/(P88+Q88+R88+S88+T88),0)</f>
        <v>0</v>
      </c>
    </row>
    <row r="89" spans="1:21" x14ac:dyDescent="0.25">
      <c r="A89" s="53"/>
      <c r="B89" s="47">
        <f>'DAY19'!H89</f>
        <v>0</v>
      </c>
      <c r="C89" s="48">
        <v>0</v>
      </c>
      <c r="D89" s="49">
        <v>0</v>
      </c>
      <c r="E89" s="50">
        <v>0</v>
      </c>
      <c r="F89" s="47">
        <v>0</v>
      </c>
      <c r="G89" s="289">
        <v>0</v>
      </c>
      <c r="H89" s="49">
        <f>+(Table122[[#This Row],[OPENING ]]+Table122[[#This Row],[RECEIPTS]]+Table122[[#This Row],[RETURNS]])-(Table122[[#This Row],[EXCHANGED]]+Table122[[#This Row],[SALES]]+Table122[[#This Row],[ISSUES]])</f>
        <v>0</v>
      </c>
      <c r="I89" s="48"/>
      <c r="J89" s="51">
        <f t="shared" si="40"/>
        <v>0</v>
      </c>
      <c r="K89" s="48">
        <f>+'DAY19'!K89+'DAY20'!C89</f>
        <v>0</v>
      </c>
      <c r="L89" s="49">
        <f>+'DAY19'!L89+'DAY20'!D89</f>
        <v>0</v>
      </c>
      <c r="M89" s="50">
        <f>+'DAY19'!M89+'DAY20'!E89</f>
        <v>0</v>
      </c>
      <c r="N89" s="47">
        <f>+'DAY19'!N89+'DAY20'!F89</f>
        <v>0</v>
      </c>
      <c r="O89" s="289">
        <f>+'DAY19'!O89+'DAY20'!G89</f>
        <v>0</v>
      </c>
      <c r="P89" s="48">
        <f t="shared" si="41"/>
        <v>0</v>
      </c>
      <c r="Q89" s="49">
        <f t="shared" si="42"/>
        <v>0</v>
      </c>
      <c r="R89" s="50">
        <f t="shared" si="43"/>
        <v>0</v>
      </c>
      <c r="S89" s="47">
        <f t="shared" si="44"/>
        <v>0</v>
      </c>
      <c r="T89" s="289">
        <f t="shared" si="45"/>
        <v>0</v>
      </c>
      <c r="U89" s="54">
        <f t="shared" si="46"/>
        <v>0</v>
      </c>
    </row>
    <row r="90" spans="1:21" x14ac:dyDescent="0.25">
      <c r="A90" s="53"/>
      <c r="B90" s="47">
        <f>'DAY19'!H90</f>
        <v>0</v>
      </c>
      <c r="C90" s="48">
        <v>0</v>
      </c>
      <c r="D90" s="49">
        <v>0</v>
      </c>
      <c r="E90" s="50">
        <v>0</v>
      </c>
      <c r="F90" s="47">
        <v>0</v>
      </c>
      <c r="G90" s="289">
        <v>0</v>
      </c>
      <c r="H90" s="49">
        <f>+(Table122[[#This Row],[OPENING ]]+Table122[[#This Row],[RECEIPTS]]+Table122[[#This Row],[RETURNS]])-(Table122[[#This Row],[EXCHANGED]]+Table122[[#This Row],[SALES]]+Table122[[#This Row],[ISSUES]])</f>
        <v>0</v>
      </c>
      <c r="I90" s="48"/>
      <c r="J90" s="51">
        <f t="shared" si="40"/>
        <v>0</v>
      </c>
      <c r="K90" s="48">
        <f>+'DAY19'!K90+'DAY20'!C90</f>
        <v>0</v>
      </c>
      <c r="L90" s="49">
        <f>+'DAY19'!L90+'DAY20'!D90</f>
        <v>0</v>
      </c>
      <c r="M90" s="50">
        <f>+'DAY19'!M90+'DAY20'!E90</f>
        <v>0</v>
      </c>
      <c r="N90" s="47">
        <f>+'DAY19'!N90+'DAY20'!F90</f>
        <v>0</v>
      </c>
      <c r="O90" s="289">
        <f>+'DAY19'!O90+'DAY20'!G90</f>
        <v>0</v>
      </c>
      <c r="P90" s="48">
        <f t="shared" si="41"/>
        <v>0</v>
      </c>
      <c r="Q90" s="49">
        <f t="shared" si="42"/>
        <v>0</v>
      </c>
      <c r="R90" s="50">
        <f t="shared" si="43"/>
        <v>0</v>
      </c>
      <c r="S90" s="47">
        <f t="shared" si="44"/>
        <v>0</v>
      </c>
      <c r="T90" s="289">
        <f t="shared" si="45"/>
        <v>0</v>
      </c>
      <c r="U90" s="54">
        <f t="shared" si="46"/>
        <v>0</v>
      </c>
    </row>
    <row r="91" spans="1:21" x14ac:dyDescent="0.25">
      <c r="A91" s="53"/>
      <c r="B91" s="47">
        <f>'DAY19'!H91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289">
        <v>0</v>
      </c>
      <c r="H91" s="49">
        <f>+(Table122[[#This Row],[OPENING ]]+Table122[[#This Row],[RECEIPTS]]+Table122[[#This Row],[RETURNS]])-(Table122[[#This Row],[EXCHANGED]]+Table122[[#This Row],[SALES]]+Table122[[#This Row],[ISSUES]])</f>
        <v>551.20000000000005</v>
      </c>
      <c r="I91" s="48"/>
      <c r="J91" s="51">
        <f t="shared" si="40"/>
        <v>-551.20000000000005</v>
      </c>
      <c r="K91" s="48">
        <f>+'DAY19'!K91+'DAY20'!C91</f>
        <v>0</v>
      </c>
      <c r="L91" s="49">
        <f>+'DAY19'!L91+'DAY20'!D91</f>
        <v>0</v>
      </c>
      <c r="M91" s="50">
        <f>+'DAY19'!M91+'DAY20'!E91</f>
        <v>0</v>
      </c>
      <c r="N91" s="47">
        <f>+'DAY19'!N91+'DAY20'!F91</f>
        <v>0</v>
      </c>
      <c r="O91" s="289">
        <f>+'DAY19'!O91+'DAY20'!G91</f>
        <v>0</v>
      </c>
      <c r="P91" s="48">
        <f t="shared" si="41"/>
        <v>0</v>
      </c>
      <c r="Q91" s="49">
        <f t="shared" si="42"/>
        <v>0</v>
      </c>
      <c r="R91" s="50">
        <f t="shared" si="43"/>
        <v>0</v>
      </c>
      <c r="S91" s="47">
        <f t="shared" si="44"/>
        <v>0</v>
      </c>
      <c r="T91" s="289">
        <f t="shared" si="45"/>
        <v>0</v>
      </c>
      <c r="U91" s="54">
        <f t="shared" si="46"/>
        <v>0</v>
      </c>
    </row>
    <row r="92" spans="1:21" x14ac:dyDescent="0.25">
      <c r="A92" s="53"/>
      <c r="B92" s="47">
        <f>'DAY19'!H92</f>
        <v>200.8</v>
      </c>
      <c r="C92" s="48">
        <v>0</v>
      </c>
      <c r="D92" s="49">
        <v>0</v>
      </c>
      <c r="E92" s="50">
        <v>0</v>
      </c>
      <c r="F92" s="47">
        <v>0</v>
      </c>
      <c r="G92" s="289">
        <v>0</v>
      </c>
      <c r="H92" s="49">
        <f>+(Table122[[#This Row],[OPENING ]]+Table122[[#This Row],[RECEIPTS]]+Table122[[#This Row],[RETURNS]])-(Table122[[#This Row],[EXCHANGED]]+Table122[[#This Row],[SALES]]+Table122[[#This Row],[ISSUES]])</f>
        <v>200.8</v>
      </c>
      <c r="I92" s="48"/>
      <c r="J92" s="51">
        <f t="shared" si="40"/>
        <v>-200.8</v>
      </c>
      <c r="K92" s="48">
        <f>+'DAY19'!K92+'DAY20'!C92</f>
        <v>0</v>
      </c>
      <c r="L92" s="49">
        <f>+'DAY19'!L92+'DAY20'!D92</f>
        <v>0</v>
      </c>
      <c r="M92" s="50">
        <f>+'DAY19'!M92+'DAY20'!E92</f>
        <v>0</v>
      </c>
      <c r="N92" s="47">
        <f>+'DAY19'!N92+'DAY20'!F92</f>
        <v>0</v>
      </c>
      <c r="O92" s="289">
        <f>+'DAY19'!O92+'DAY20'!G92</f>
        <v>0</v>
      </c>
      <c r="P92" s="48">
        <f t="shared" si="41"/>
        <v>0</v>
      </c>
      <c r="Q92" s="49">
        <f t="shared" si="42"/>
        <v>0</v>
      </c>
      <c r="R92" s="50">
        <f t="shared" si="43"/>
        <v>0</v>
      </c>
      <c r="S92" s="47">
        <f t="shared" si="44"/>
        <v>0</v>
      </c>
      <c r="T92" s="289">
        <f t="shared" si="45"/>
        <v>0</v>
      </c>
      <c r="U92" s="54">
        <f t="shared" si="46"/>
        <v>0</v>
      </c>
    </row>
    <row r="93" spans="1:21" x14ac:dyDescent="0.25">
      <c r="A93" s="53"/>
      <c r="B93" s="47">
        <f>'DAY19'!H93</f>
        <v>0</v>
      </c>
      <c r="C93" s="48">
        <v>0</v>
      </c>
      <c r="D93" s="49">
        <v>0</v>
      </c>
      <c r="E93" s="50">
        <v>0</v>
      </c>
      <c r="F93" s="47">
        <v>0</v>
      </c>
      <c r="G93" s="289">
        <v>0</v>
      </c>
      <c r="H93" s="49">
        <f>+(Table122[[#This Row],[OPENING ]]+Table122[[#This Row],[RECEIPTS]]+Table122[[#This Row],[RETURNS]])-(Table122[[#This Row],[EXCHANGED]]+Table122[[#This Row],[SALES]]+Table122[[#This Row],[ISSUES]])</f>
        <v>0</v>
      </c>
      <c r="I93" s="48"/>
      <c r="J93" s="51">
        <f t="shared" si="40"/>
        <v>0</v>
      </c>
      <c r="K93" s="48">
        <f>+'DAY19'!K93+'DAY20'!C93</f>
        <v>0</v>
      </c>
      <c r="L93" s="49">
        <f>+'DAY19'!L93+'DAY20'!D93</f>
        <v>138</v>
      </c>
      <c r="M93" s="50">
        <f>+'DAY19'!M93+'DAY20'!E93</f>
        <v>0</v>
      </c>
      <c r="N93" s="47">
        <f>+'DAY19'!N93+'DAY20'!F93</f>
        <v>0</v>
      </c>
      <c r="O93" s="289">
        <f>+'DAY19'!O93+'DAY20'!G93</f>
        <v>851.44</v>
      </c>
      <c r="P93" s="48">
        <f t="shared" si="41"/>
        <v>0</v>
      </c>
      <c r="Q93" s="49">
        <f t="shared" si="42"/>
        <v>6.9</v>
      </c>
      <c r="R93" s="50">
        <f t="shared" si="43"/>
        <v>0</v>
      </c>
      <c r="S93" s="47">
        <f t="shared" si="44"/>
        <v>0</v>
      </c>
      <c r="T93" s="289">
        <f t="shared" si="45"/>
        <v>42.572000000000003</v>
      </c>
      <c r="U93" s="54">
        <f t="shared" si="46"/>
        <v>0</v>
      </c>
    </row>
    <row r="94" spans="1:21" x14ac:dyDescent="0.25">
      <c r="A94" s="53"/>
      <c r="B94" s="47">
        <f>'DAY19'!H94</f>
        <v>0</v>
      </c>
      <c r="C94" s="48">
        <v>0</v>
      </c>
      <c r="D94" s="49">
        <v>0</v>
      </c>
      <c r="E94" s="50">
        <v>0</v>
      </c>
      <c r="F94" s="47">
        <v>0</v>
      </c>
      <c r="G94" s="289">
        <v>0</v>
      </c>
      <c r="H94" s="49">
        <f>+(Table122[[#This Row],[OPENING ]]+Table122[[#This Row],[RECEIPTS]]+Table122[[#This Row],[RETURNS]])-(Table122[[#This Row],[EXCHANGED]]+Table122[[#This Row],[SALES]]+Table122[[#This Row],[ISSUES]])</f>
        <v>0</v>
      </c>
      <c r="I94" s="48"/>
      <c r="J94" s="51">
        <f t="shared" si="40"/>
        <v>0</v>
      </c>
      <c r="K94" s="48">
        <f>+'DAY19'!K94+'DAY20'!C94</f>
        <v>0</v>
      </c>
      <c r="L94" s="49">
        <f>+'DAY19'!L94+'DAY20'!D94</f>
        <v>0</v>
      </c>
      <c r="M94" s="50">
        <f>+'DAY19'!M94+'DAY20'!E94</f>
        <v>0</v>
      </c>
      <c r="N94" s="47">
        <f>+'DAY19'!N94+'DAY20'!F94</f>
        <v>0</v>
      </c>
      <c r="O94" s="289">
        <f>+'DAY19'!O94+'DAY20'!G94</f>
        <v>0</v>
      </c>
      <c r="P94" s="48">
        <f t="shared" si="41"/>
        <v>0</v>
      </c>
      <c r="Q94" s="49">
        <f t="shared" si="42"/>
        <v>0</v>
      </c>
      <c r="R94" s="50">
        <f t="shared" si="43"/>
        <v>0</v>
      </c>
      <c r="S94" s="47">
        <f t="shared" si="44"/>
        <v>0</v>
      </c>
      <c r="T94" s="289">
        <f t="shared" si="45"/>
        <v>0</v>
      </c>
      <c r="U94" s="54">
        <f t="shared" si="46"/>
        <v>0</v>
      </c>
    </row>
    <row r="95" spans="1:21" x14ac:dyDescent="0.25">
      <c r="A95" s="53"/>
      <c r="B95" s="47">
        <f>'DAY19'!H95</f>
        <v>0</v>
      </c>
      <c r="C95" s="48">
        <v>0</v>
      </c>
      <c r="D95" s="49">
        <v>0</v>
      </c>
      <c r="E95" s="50">
        <v>0</v>
      </c>
      <c r="F95" s="47">
        <v>0</v>
      </c>
      <c r="G95" s="289">
        <v>0</v>
      </c>
      <c r="H95" s="49">
        <f>+(Table122[[#This Row],[OPENING ]]+Table122[[#This Row],[RECEIPTS]]+Table122[[#This Row],[RETURNS]])-(Table122[[#This Row],[EXCHANGED]]+Table122[[#This Row],[SALES]]+Table122[[#This Row],[ISSUES]])</f>
        <v>0</v>
      </c>
      <c r="I95" s="48"/>
      <c r="J95" s="51">
        <f t="shared" si="40"/>
        <v>0</v>
      </c>
      <c r="K95" s="48">
        <f>+'DAY19'!K95+'DAY20'!C95</f>
        <v>0</v>
      </c>
      <c r="L95" s="49">
        <f>+'DAY19'!L95+'DAY20'!D95</f>
        <v>0</v>
      </c>
      <c r="M95" s="50">
        <f>+'DAY19'!M95+'DAY20'!E95</f>
        <v>0</v>
      </c>
      <c r="N95" s="47">
        <f>+'DAY19'!N95+'DAY20'!F95</f>
        <v>0</v>
      </c>
      <c r="O95" s="289">
        <f>+'DAY19'!O95+'DAY20'!G95</f>
        <v>0</v>
      </c>
      <c r="P95" s="48">
        <f t="shared" si="41"/>
        <v>0</v>
      </c>
      <c r="Q95" s="49">
        <f t="shared" si="42"/>
        <v>0</v>
      </c>
      <c r="R95" s="50">
        <f t="shared" si="43"/>
        <v>0</v>
      </c>
      <c r="S95" s="47">
        <f t="shared" si="44"/>
        <v>0</v>
      </c>
      <c r="T95" s="289">
        <f t="shared" si="45"/>
        <v>0</v>
      </c>
      <c r="U95" s="54">
        <f t="shared" si="46"/>
        <v>0</v>
      </c>
    </row>
    <row r="96" spans="1:21" x14ac:dyDescent="0.25">
      <c r="A96" s="53"/>
      <c r="B96" s="47">
        <f>'DAY19'!H96</f>
        <v>0</v>
      </c>
      <c r="C96" s="48">
        <v>0</v>
      </c>
      <c r="D96" s="49">
        <v>0</v>
      </c>
      <c r="E96" s="50">
        <v>0</v>
      </c>
      <c r="F96" s="47">
        <v>0</v>
      </c>
      <c r="G96" s="289">
        <v>0</v>
      </c>
      <c r="H96" s="49">
        <f>+(Table122[[#This Row],[OPENING ]]+Table122[[#This Row],[RECEIPTS]]+Table122[[#This Row],[RETURNS]])-(Table122[[#This Row],[EXCHANGED]]+Table122[[#This Row],[SALES]]+Table122[[#This Row],[ISSUES]])</f>
        <v>0</v>
      </c>
      <c r="I96" s="48"/>
      <c r="J96" s="51">
        <f t="shared" ref="J96" si="47">+I96-H96</f>
        <v>0</v>
      </c>
      <c r="K96" s="48">
        <f>+'DAY19'!K96+'DAY20'!C96</f>
        <v>0</v>
      </c>
      <c r="L96" s="49">
        <f>+'DAY19'!L96+'DAY20'!D96</f>
        <v>0</v>
      </c>
      <c r="M96" s="50">
        <f>+'DAY19'!M96+'DAY20'!E96</f>
        <v>0</v>
      </c>
      <c r="N96" s="47">
        <f>+'DAY19'!N96+'DAY20'!F96</f>
        <v>0</v>
      </c>
      <c r="O96" s="289">
        <f>+'DAY19'!O96+'DAY20'!G96</f>
        <v>0</v>
      </c>
      <c r="P96" s="48">
        <f t="shared" ref="P96" si="48">+K96/20</f>
        <v>0</v>
      </c>
      <c r="Q96" s="49">
        <f t="shared" ref="Q96" si="49">+L96/20</f>
        <v>0</v>
      </c>
      <c r="R96" s="50">
        <f t="shared" ref="R96" si="50">+M96/20</f>
        <v>0</v>
      </c>
      <c r="S96" s="47">
        <f t="shared" ref="S96" si="51">+N96/20</f>
        <v>0</v>
      </c>
      <c r="T96" s="289">
        <f t="shared" ref="T96" si="52">+O96/20</f>
        <v>0</v>
      </c>
      <c r="U96" s="54">
        <f t="shared" ref="U96" si="53">IFERROR(+H96/(P96+Q96+R96+S96+T96),0)</f>
        <v>0</v>
      </c>
    </row>
    <row r="97" spans="1:21" x14ac:dyDescent="0.25">
      <c r="A97" s="151" t="s">
        <v>41</v>
      </c>
      <c r="B97" s="47"/>
      <c r="C97" s="48"/>
      <c r="D97" s="49"/>
      <c r="E97" s="50"/>
      <c r="F97" s="47"/>
      <c r="G97" s="289"/>
      <c r="H97" s="49"/>
      <c r="I97" s="48"/>
      <c r="J97" s="51"/>
      <c r="K97" s="48"/>
      <c r="L97" s="49"/>
      <c r="M97" s="50"/>
      <c r="N97" s="47"/>
      <c r="O97" s="289"/>
      <c r="P97" s="48"/>
      <c r="Q97" s="49"/>
      <c r="R97" s="50"/>
      <c r="S97" s="47"/>
      <c r="T97" s="289">
        <f t="shared" si="39"/>
        <v>0</v>
      </c>
      <c r="U97" s="54">
        <f t="shared" si="1"/>
        <v>0</v>
      </c>
    </row>
    <row r="98" spans="1:21" x14ac:dyDescent="0.25">
      <c r="A98" s="153" t="s">
        <v>40</v>
      </c>
      <c r="B98" s="47"/>
      <c r="C98" s="48"/>
      <c r="D98" s="49"/>
      <c r="E98" s="50"/>
      <c r="F98" s="47"/>
      <c r="G98" s="289"/>
      <c r="H98" s="49"/>
      <c r="I98" s="48"/>
      <c r="J98" s="51"/>
      <c r="K98" s="48"/>
      <c r="L98" s="49"/>
      <c r="M98" s="50"/>
      <c r="N98" s="47"/>
      <c r="O98" s="289"/>
      <c r="P98" s="48"/>
      <c r="Q98" s="49"/>
      <c r="R98" s="50"/>
      <c r="S98" s="47"/>
      <c r="T98" s="289">
        <f t="shared" si="39"/>
        <v>0</v>
      </c>
      <c r="U98" s="54">
        <f t="shared" si="1"/>
        <v>0</v>
      </c>
    </row>
    <row r="99" spans="1:21" x14ac:dyDescent="0.25">
      <c r="A99" s="152" t="s">
        <v>42</v>
      </c>
      <c r="B99" s="47">
        <f>'DAY19'!H99</f>
        <v>0</v>
      </c>
      <c r="C99" s="48">
        <v>0</v>
      </c>
      <c r="D99" s="49">
        <v>0</v>
      </c>
      <c r="E99" s="50">
        <v>0</v>
      </c>
      <c r="F99" s="47">
        <v>0</v>
      </c>
      <c r="G99" s="289">
        <v>0</v>
      </c>
      <c r="H99" s="49">
        <f>+(Table122[[#This Row],[OPENING ]]+Table122[[#This Row],[RECEIPTS]]+Table122[[#This Row],[RETURNS]])-(Table122[[#This Row],[EXCHANGED]]+Table122[[#This Row],[SALES]]+Table122[[#This Row],[ISSUES]])</f>
        <v>0</v>
      </c>
      <c r="I99" s="48">
        <v>0</v>
      </c>
      <c r="J99" s="51">
        <f t="shared" si="0"/>
        <v>0</v>
      </c>
      <c r="K99" s="48">
        <f>+'DAY19'!K99+'DAY20'!C99</f>
        <v>0</v>
      </c>
      <c r="L99" s="49">
        <f>+'DAY19'!L99+'DAY20'!D99</f>
        <v>0</v>
      </c>
      <c r="M99" s="50">
        <f>+'DAY19'!M99+'DAY20'!E99</f>
        <v>0</v>
      </c>
      <c r="N99" s="47">
        <f>+'DAY19'!N99+'DAY20'!F99</f>
        <v>0</v>
      </c>
      <c r="O99" s="289">
        <f>+'DAY19'!O99+'DAY20'!G99</f>
        <v>0</v>
      </c>
      <c r="P99" s="48">
        <f t="shared" si="35"/>
        <v>0</v>
      </c>
      <c r="Q99" s="49">
        <f t="shared" si="36"/>
        <v>0</v>
      </c>
      <c r="R99" s="50">
        <f t="shared" si="37"/>
        <v>0</v>
      </c>
      <c r="S99" s="47">
        <f t="shared" si="38"/>
        <v>0</v>
      </c>
      <c r="T99" s="289">
        <f t="shared" si="39"/>
        <v>0</v>
      </c>
      <c r="U99" s="54">
        <f t="shared" si="1"/>
        <v>0</v>
      </c>
    </row>
    <row r="100" spans="1:21" x14ac:dyDescent="0.25">
      <c r="A100" s="152" t="s">
        <v>43</v>
      </c>
      <c r="B100" s="47">
        <f>'DAY19'!H100</f>
        <v>0</v>
      </c>
      <c r="C100" s="48">
        <v>0</v>
      </c>
      <c r="D100" s="49">
        <v>0</v>
      </c>
      <c r="E100" s="50">
        <v>0</v>
      </c>
      <c r="F100" s="47">
        <v>0</v>
      </c>
      <c r="G100" s="289">
        <v>0</v>
      </c>
      <c r="H100" s="49">
        <f>+(Table122[[#This Row],[OPENING ]]+Table122[[#This Row],[RECEIPTS]]+Table122[[#This Row],[RETURNS]])-(Table122[[#This Row],[EXCHANGED]]+Table122[[#This Row],[SALES]]+Table122[[#This Row],[ISSUES]])</f>
        <v>0</v>
      </c>
      <c r="I100" s="48">
        <v>0</v>
      </c>
      <c r="J100" s="51">
        <f t="shared" si="0"/>
        <v>0</v>
      </c>
      <c r="K100" s="48">
        <f>+'DAY19'!K100+'DAY20'!C100</f>
        <v>0</v>
      </c>
      <c r="L100" s="49">
        <f>+'DAY19'!L100+'DAY20'!D100</f>
        <v>0</v>
      </c>
      <c r="M100" s="50">
        <f>+'DAY19'!M100+'DAY20'!E100</f>
        <v>0</v>
      </c>
      <c r="N100" s="47">
        <f>+'DAY19'!N100+'DAY20'!F100</f>
        <v>0</v>
      </c>
      <c r="O100" s="289">
        <f>+'DAY19'!O100+'DAY20'!G100</f>
        <v>0</v>
      </c>
      <c r="P100" s="48">
        <f t="shared" si="35"/>
        <v>0</v>
      </c>
      <c r="Q100" s="49">
        <f t="shared" si="36"/>
        <v>0</v>
      </c>
      <c r="R100" s="50">
        <f t="shared" si="37"/>
        <v>0</v>
      </c>
      <c r="S100" s="47">
        <f t="shared" si="38"/>
        <v>0</v>
      </c>
      <c r="T100" s="289">
        <f t="shared" si="39"/>
        <v>0</v>
      </c>
      <c r="U100" s="54">
        <f t="shared" si="1"/>
        <v>0</v>
      </c>
    </row>
    <row r="101" spans="1:21" x14ac:dyDescent="0.25">
      <c r="A101" s="153"/>
      <c r="B101" s="47">
        <f>'DAY19'!H101</f>
        <v>0</v>
      </c>
      <c r="C101" s="48">
        <v>0</v>
      </c>
      <c r="D101" s="49">
        <v>0</v>
      </c>
      <c r="E101" s="50">
        <v>0</v>
      </c>
      <c r="F101" s="47">
        <v>0</v>
      </c>
      <c r="G101" s="289">
        <v>0</v>
      </c>
      <c r="H101" s="49">
        <f>+(Table122[[#This Row],[OPENING ]]+Table122[[#This Row],[RECEIPTS]]+Table122[[#This Row],[RETURNS]])-(Table122[[#This Row],[EXCHANGED]]+Table122[[#This Row],[SALES]]+Table122[[#This Row],[ISSUES]])</f>
        <v>0</v>
      </c>
      <c r="I101" s="73">
        <v>0</v>
      </c>
      <c r="J101" s="76">
        <f t="shared" si="0"/>
        <v>0</v>
      </c>
      <c r="K101" s="48">
        <f>+'DAY19'!K101+'DAY20'!C101</f>
        <v>0</v>
      </c>
      <c r="L101" s="49">
        <f>+'DAY19'!L101+'DAY20'!D101</f>
        <v>0</v>
      </c>
      <c r="M101" s="50">
        <f>+'DAY19'!M101+'DAY20'!E101</f>
        <v>0</v>
      </c>
      <c r="N101" s="47">
        <f>+'DAY19'!N101+'DAY20'!F101</f>
        <v>0</v>
      </c>
      <c r="O101" s="289">
        <f>+'DAY19'!O101+'DAY20'!G101</f>
        <v>0</v>
      </c>
      <c r="P101" s="48">
        <f t="shared" si="35"/>
        <v>0</v>
      </c>
      <c r="Q101" s="49">
        <f t="shared" si="36"/>
        <v>0</v>
      </c>
      <c r="R101" s="50">
        <f t="shared" si="37"/>
        <v>0</v>
      </c>
      <c r="S101" s="47">
        <f t="shared" si="38"/>
        <v>0</v>
      </c>
      <c r="T101" s="289">
        <f t="shared" si="39"/>
        <v>0</v>
      </c>
      <c r="U101" s="92">
        <f t="shared" si="1"/>
        <v>0</v>
      </c>
    </row>
    <row r="102" spans="1:21" x14ac:dyDescent="0.25">
      <c r="A102" s="152" t="s">
        <v>87</v>
      </c>
      <c r="B102" s="47">
        <f>'DAY19'!H102</f>
        <v>1888</v>
      </c>
      <c r="C102" s="48">
        <v>0</v>
      </c>
      <c r="D102" s="49">
        <v>0</v>
      </c>
      <c r="E102" s="50">
        <v>0</v>
      </c>
      <c r="F102" s="47">
        <v>0</v>
      </c>
      <c r="G102" s="289">
        <v>0</v>
      </c>
      <c r="H102" s="49">
        <f>+(Table122[[#This Row],[OPENING ]]+Table122[[#This Row],[RECEIPTS]]+Table122[[#This Row],[RETURNS]])-(Table122[[#This Row],[EXCHANGED]]+Table122[[#This Row],[SALES]]+Table122[[#This Row],[ISSUES]])</f>
        <v>1888</v>
      </c>
      <c r="I102" s="73"/>
      <c r="J102" s="76">
        <f t="shared" ref="J102:J114" si="54">+I102-H102</f>
        <v>-1888</v>
      </c>
      <c r="K102" s="48">
        <f>+'DAY19'!K102+'DAY20'!C102</f>
        <v>0</v>
      </c>
      <c r="L102" s="49">
        <f>+'DAY19'!L102+'DAY20'!D102</f>
        <v>138</v>
      </c>
      <c r="M102" s="50">
        <f>+'DAY19'!M102+'DAY20'!E102</f>
        <v>0</v>
      </c>
      <c r="N102" s="47">
        <f>+'DAY19'!N102+'DAY20'!F102</f>
        <v>0</v>
      </c>
      <c r="O102" s="289">
        <f>+'DAY19'!O102+'DAY20'!G102</f>
        <v>1318.44</v>
      </c>
      <c r="P102" s="48">
        <f t="shared" ref="P102:P114" si="55">+K102/20</f>
        <v>0</v>
      </c>
      <c r="Q102" s="49">
        <f t="shared" ref="Q102:Q114" si="56">+L102/20</f>
        <v>6.9</v>
      </c>
      <c r="R102" s="50">
        <f t="shared" ref="R102:R114" si="57">+M102/20</f>
        <v>0</v>
      </c>
      <c r="S102" s="47">
        <f t="shared" ref="S102:S114" si="58">+N102/20</f>
        <v>0</v>
      </c>
      <c r="T102" s="289">
        <f t="shared" ref="T102:T114" si="59">+O102/20</f>
        <v>65.921999999999997</v>
      </c>
      <c r="U102" s="92">
        <f t="shared" ref="U102:U114" si="60">IFERROR(+H102/(P102+Q102+R102+S102+T102),0)</f>
        <v>25.926231084013072</v>
      </c>
    </row>
    <row r="103" spans="1:21" x14ac:dyDescent="0.25">
      <c r="A103" s="152" t="s">
        <v>88</v>
      </c>
      <c r="B103" s="47">
        <f>'DAY19'!H103</f>
        <v>0</v>
      </c>
      <c r="C103" s="48">
        <v>0</v>
      </c>
      <c r="D103" s="49">
        <v>0</v>
      </c>
      <c r="E103" s="50">
        <v>0</v>
      </c>
      <c r="F103" s="47">
        <v>0</v>
      </c>
      <c r="G103" s="289">
        <v>0</v>
      </c>
      <c r="H103" s="49">
        <f>+(Table122[[#This Row],[OPENING ]]+Table122[[#This Row],[RECEIPTS]]+Table122[[#This Row],[RETURNS]])-(Table122[[#This Row],[EXCHANGED]]+Table122[[#This Row],[SALES]]+Table122[[#This Row],[ISSUES]])</f>
        <v>0</v>
      </c>
      <c r="I103" s="73"/>
      <c r="J103" s="76">
        <f t="shared" si="54"/>
        <v>0</v>
      </c>
      <c r="K103" s="48">
        <f>+'DAY19'!K103+'DAY20'!C103</f>
        <v>0</v>
      </c>
      <c r="L103" s="49">
        <f>+'DAY19'!L103+'DAY20'!D103</f>
        <v>0</v>
      </c>
      <c r="M103" s="50">
        <f>+'DAY19'!M103+'DAY20'!E103</f>
        <v>0</v>
      </c>
      <c r="N103" s="47">
        <f>+'DAY19'!N103+'DAY20'!F103</f>
        <v>0</v>
      </c>
      <c r="O103" s="289">
        <f>+'DAY19'!O103+'DAY20'!G103</f>
        <v>0</v>
      </c>
      <c r="P103" s="48">
        <f t="shared" si="55"/>
        <v>0</v>
      </c>
      <c r="Q103" s="49">
        <f t="shared" si="56"/>
        <v>0</v>
      </c>
      <c r="R103" s="50">
        <f t="shared" si="57"/>
        <v>0</v>
      </c>
      <c r="S103" s="47">
        <f t="shared" si="58"/>
        <v>0</v>
      </c>
      <c r="T103" s="289">
        <f t="shared" si="59"/>
        <v>0</v>
      </c>
      <c r="U103" s="92">
        <f t="shared" si="60"/>
        <v>0</v>
      </c>
    </row>
    <row r="104" spans="1:21" x14ac:dyDescent="0.25">
      <c r="A104" s="152" t="s">
        <v>95</v>
      </c>
      <c r="B104" s="47">
        <f>'DAY19'!H104</f>
        <v>695.3</v>
      </c>
      <c r="C104" s="48">
        <v>0</v>
      </c>
      <c r="D104" s="49">
        <v>0</v>
      </c>
      <c r="E104" s="50">
        <v>0</v>
      </c>
      <c r="F104" s="47">
        <v>0</v>
      </c>
      <c r="G104" s="289">
        <v>0</v>
      </c>
      <c r="H104" s="49">
        <f>+(Table122[[#This Row],[OPENING ]]+Table122[[#This Row],[RECEIPTS]]+Table122[[#This Row],[RETURNS]])-(Table122[[#This Row],[EXCHANGED]]+Table122[[#This Row],[SALES]]+Table122[[#This Row],[ISSUES]])</f>
        <v>695.3</v>
      </c>
      <c r="I104" s="73"/>
      <c r="J104" s="76">
        <f t="shared" si="54"/>
        <v>-695.3</v>
      </c>
      <c r="K104" s="48">
        <f>+'DAY19'!K104+'DAY20'!C104</f>
        <v>0</v>
      </c>
      <c r="L104" s="49">
        <f>+'DAY19'!L104+'DAY20'!D104</f>
        <v>0</v>
      </c>
      <c r="M104" s="50">
        <f>+'DAY19'!M104+'DAY20'!E104</f>
        <v>0</v>
      </c>
      <c r="N104" s="47">
        <f>+'DAY19'!N104+'DAY20'!F104</f>
        <v>0</v>
      </c>
      <c r="O104" s="289">
        <f>+'DAY19'!O104+'DAY20'!G104</f>
        <v>0</v>
      </c>
      <c r="P104" s="48">
        <f t="shared" si="55"/>
        <v>0</v>
      </c>
      <c r="Q104" s="49">
        <f t="shared" si="56"/>
        <v>0</v>
      </c>
      <c r="R104" s="50">
        <f t="shared" si="57"/>
        <v>0</v>
      </c>
      <c r="S104" s="47">
        <f t="shared" si="58"/>
        <v>0</v>
      </c>
      <c r="T104" s="289">
        <f t="shared" si="59"/>
        <v>0</v>
      </c>
      <c r="U104" s="92">
        <f t="shared" si="60"/>
        <v>0</v>
      </c>
    </row>
    <row r="105" spans="1:21" x14ac:dyDescent="0.25">
      <c r="A105" s="152" t="s">
        <v>132</v>
      </c>
      <c r="B105" s="47">
        <f>'DAY19'!H105</f>
        <v>0</v>
      </c>
      <c r="C105" s="48">
        <v>0</v>
      </c>
      <c r="D105" s="49">
        <v>0</v>
      </c>
      <c r="E105" s="50">
        <v>0</v>
      </c>
      <c r="F105" s="47">
        <v>0</v>
      </c>
      <c r="G105" s="289">
        <v>0</v>
      </c>
      <c r="H105" s="49">
        <f>+(Table122[[#This Row],[OPENING ]]+Table122[[#This Row],[RECEIPTS]]+Table122[[#This Row],[RETURNS]])-(Table122[[#This Row],[EXCHANGED]]+Table122[[#This Row],[SALES]]+Table122[[#This Row],[ISSUES]])</f>
        <v>0</v>
      </c>
      <c r="I105" s="73"/>
      <c r="J105" s="76">
        <f t="shared" si="54"/>
        <v>0</v>
      </c>
      <c r="K105" s="48">
        <f>+'DAY19'!K105+'DAY20'!C105</f>
        <v>0</v>
      </c>
      <c r="L105" s="49">
        <f>+'DAY19'!L105+'DAY20'!D105</f>
        <v>0</v>
      </c>
      <c r="M105" s="50">
        <f>+'DAY19'!M105+'DAY20'!E105</f>
        <v>0</v>
      </c>
      <c r="N105" s="47">
        <f>+'DAY19'!N105+'DAY20'!F105</f>
        <v>0</v>
      </c>
      <c r="O105" s="289">
        <f>+'DAY19'!O105+'DAY20'!G105</f>
        <v>0</v>
      </c>
      <c r="P105" s="48">
        <f t="shared" si="55"/>
        <v>0</v>
      </c>
      <c r="Q105" s="49">
        <f t="shared" si="56"/>
        <v>0</v>
      </c>
      <c r="R105" s="50">
        <f t="shared" si="57"/>
        <v>0</v>
      </c>
      <c r="S105" s="47">
        <f t="shared" si="58"/>
        <v>0</v>
      </c>
      <c r="T105" s="289">
        <f t="shared" si="59"/>
        <v>0</v>
      </c>
      <c r="U105" s="92">
        <f t="shared" si="60"/>
        <v>0</v>
      </c>
    </row>
    <row r="106" spans="1:21" x14ac:dyDescent="0.25">
      <c r="A106" s="152" t="s">
        <v>124</v>
      </c>
      <c r="B106" s="47">
        <f>'DAY19'!H106</f>
        <v>31</v>
      </c>
      <c r="C106" s="48">
        <v>0</v>
      </c>
      <c r="D106" s="49">
        <v>0</v>
      </c>
      <c r="E106" s="50">
        <v>0</v>
      </c>
      <c r="F106" s="47">
        <v>0</v>
      </c>
      <c r="G106" s="289">
        <v>0</v>
      </c>
      <c r="H106" s="49">
        <f>+(Table122[[#This Row],[OPENING ]]+Table122[[#This Row],[RECEIPTS]]+Table122[[#This Row],[RETURNS]])-(Table122[[#This Row],[EXCHANGED]]+Table122[[#This Row],[SALES]]+Table122[[#This Row],[ISSUES]])</f>
        <v>31</v>
      </c>
      <c r="I106" s="73"/>
      <c r="J106" s="76">
        <f t="shared" si="54"/>
        <v>-31</v>
      </c>
      <c r="K106" s="48">
        <f>+'DAY19'!K106+'DAY20'!C106</f>
        <v>0</v>
      </c>
      <c r="L106" s="49">
        <f>+'DAY19'!L106+'DAY20'!D106</f>
        <v>0</v>
      </c>
      <c r="M106" s="50">
        <f>+'DAY19'!M106+'DAY20'!E106</f>
        <v>0</v>
      </c>
      <c r="N106" s="47">
        <f>+'DAY19'!N106+'DAY20'!F106</f>
        <v>0</v>
      </c>
      <c r="O106" s="289">
        <f>+'DAY19'!O106+'DAY20'!G106</f>
        <v>0</v>
      </c>
      <c r="P106" s="48">
        <f t="shared" si="55"/>
        <v>0</v>
      </c>
      <c r="Q106" s="49">
        <f t="shared" si="56"/>
        <v>0</v>
      </c>
      <c r="R106" s="50">
        <f t="shared" si="57"/>
        <v>0</v>
      </c>
      <c r="S106" s="47">
        <f t="shared" si="58"/>
        <v>0</v>
      </c>
      <c r="T106" s="289">
        <f t="shared" si="59"/>
        <v>0</v>
      </c>
      <c r="U106" s="92">
        <f t="shared" si="60"/>
        <v>0</v>
      </c>
    </row>
    <row r="107" spans="1:21" ht="15.75" x14ac:dyDescent="0.3">
      <c r="A107" s="311" t="s">
        <v>89</v>
      </c>
      <c r="B107" s="47">
        <f>'DAY19'!H107</f>
        <v>0</v>
      </c>
      <c r="C107" s="48">
        <v>0</v>
      </c>
      <c r="D107" s="49">
        <v>0</v>
      </c>
      <c r="E107" s="50">
        <v>0</v>
      </c>
      <c r="F107" s="47">
        <v>0</v>
      </c>
      <c r="G107" s="289">
        <v>0</v>
      </c>
      <c r="H107" s="49">
        <f>+(Table122[[#This Row],[OPENING ]]+Table122[[#This Row],[RECEIPTS]]+Table122[[#This Row],[RETURNS]])-(Table122[[#This Row],[EXCHANGED]]+Table122[[#This Row],[SALES]]+Table122[[#This Row],[ISSUES]])</f>
        <v>0</v>
      </c>
      <c r="I107" s="73"/>
      <c r="J107" s="76">
        <f t="shared" si="54"/>
        <v>0</v>
      </c>
      <c r="K107" s="48">
        <f>+'DAY19'!K107+'DAY20'!C107</f>
        <v>0</v>
      </c>
      <c r="L107" s="49">
        <f>+'DAY19'!L107+'DAY20'!D107</f>
        <v>0</v>
      </c>
      <c r="M107" s="50">
        <f>+'DAY19'!M107+'DAY20'!E107</f>
        <v>0</v>
      </c>
      <c r="N107" s="47">
        <f>+'DAY19'!N107+'DAY20'!F107</f>
        <v>0</v>
      </c>
      <c r="O107" s="289">
        <f>+'DAY19'!O107+'DAY20'!G107</f>
        <v>0</v>
      </c>
      <c r="P107" s="48">
        <f t="shared" si="55"/>
        <v>0</v>
      </c>
      <c r="Q107" s="49">
        <f t="shared" si="56"/>
        <v>0</v>
      </c>
      <c r="R107" s="50">
        <f t="shared" si="57"/>
        <v>0</v>
      </c>
      <c r="S107" s="47">
        <f t="shared" si="58"/>
        <v>0</v>
      </c>
      <c r="T107" s="289">
        <f t="shared" si="59"/>
        <v>0</v>
      </c>
      <c r="U107" s="92">
        <f t="shared" si="60"/>
        <v>0</v>
      </c>
    </row>
    <row r="108" spans="1:21" x14ac:dyDescent="0.25">
      <c r="A108" s="193" t="s">
        <v>90</v>
      </c>
      <c r="B108" s="47">
        <f>'DAY19'!H108</f>
        <v>57</v>
      </c>
      <c r="C108" s="48">
        <v>0</v>
      </c>
      <c r="D108" s="49">
        <v>0</v>
      </c>
      <c r="E108" s="50">
        <v>0</v>
      </c>
      <c r="F108" s="47">
        <v>0</v>
      </c>
      <c r="G108" s="289">
        <v>0</v>
      </c>
      <c r="H108" s="49">
        <f>+(Table122[[#This Row],[OPENING ]]+Table122[[#This Row],[RECEIPTS]]+Table122[[#This Row],[RETURNS]])-(Table122[[#This Row],[EXCHANGED]]+Table122[[#This Row],[SALES]]+Table122[[#This Row],[ISSUES]])</f>
        <v>57</v>
      </c>
      <c r="I108" s="73"/>
      <c r="J108" s="76">
        <f t="shared" si="54"/>
        <v>-57</v>
      </c>
      <c r="K108" s="48">
        <f>+'DAY19'!K108+'DAY20'!C108</f>
        <v>0</v>
      </c>
      <c r="L108" s="49">
        <f>+'DAY19'!L108+'DAY20'!D108</f>
        <v>0</v>
      </c>
      <c r="M108" s="50">
        <f>+'DAY19'!M108+'DAY20'!E108</f>
        <v>0</v>
      </c>
      <c r="N108" s="47">
        <f>+'DAY19'!N108+'DAY20'!F108</f>
        <v>0</v>
      </c>
      <c r="O108" s="289">
        <f>+'DAY19'!O108+'DAY20'!G108</f>
        <v>0</v>
      </c>
      <c r="P108" s="48">
        <f t="shared" si="55"/>
        <v>0</v>
      </c>
      <c r="Q108" s="49">
        <f t="shared" si="56"/>
        <v>0</v>
      </c>
      <c r="R108" s="50">
        <f t="shared" si="57"/>
        <v>0</v>
      </c>
      <c r="S108" s="47">
        <f t="shared" si="58"/>
        <v>0</v>
      </c>
      <c r="T108" s="289">
        <f t="shared" si="59"/>
        <v>0</v>
      </c>
      <c r="U108" s="92">
        <f t="shared" si="60"/>
        <v>0</v>
      </c>
    </row>
    <row r="109" spans="1:21" x14ac:dyDescent="0.25">
      <c r="A109" s="193" t="s">
        <v>91</v>
      </c>
      <c r="B109" s="47">
        <f>'DAY19'!H109</f>
        <v>345.3</v>
      </c>
      <c r="C109" s="48">
        <v>0</v>
      </c>
      <c r="D109" s="49">
        <v>0</v>
      </c>
      <c r="E109" s="50">
        <v>0</v>
      </c>
      <c r="F109" s="47">
        <v>0</v>
      </c>
      <c r="G109" s="289">
        <v>0</v>
      </c>
      <c r="H109" s="49">
        <f>+(Table122[[#This Row],[OPENING ]]+Table122[[#This Row],[RECEIPTS]]+Table122[[#This Row],[RETURNS]])-(Table122[[#This Row],[EXCHANGED]]+Table122[[#This Row],[SALES]]+Table122[[#This Row],[ISSUES]])</f>
        <v>345.3</v>
      </c>
      <c r="I109" s="73"/>
      <c r="J109" s="76">
        <f t="shared" si="54"/>
        <v>-345.3</v>
      </c>
      <c r="K109" s="48">
        <f>+'DAY19'!K109+'DAY20'!C109</f>
        <v>0</v>
      </c>
      <c r="L109" s="49">
        <f>+'DAY19'!L109+'DAY20'!D109</f>
        <v>0</v>
      </c>
      <c r="M109" s="50">
        <f>+'DAY19'!M109+'DAY20'!E109</f>
        <v>0</v>
      </c>
      <c r="N109" s="47">
        <f>+'DAY19'!N109+'DAY20'!F109</f>
        <v>0</v>
      </c>
      <c r="O109" s="289">
        <f>+'DAY19'!O109+'DAY20'!G109</f>
        <v>0</v>
      </c>
      <c r="P109" s="48">
        <f t="shared" si="55"/>
        <v>0</v>
      </c>
      <c r="Q109" s="49">
        <f t="shared" si="56"/>
        <v>0</v>
      </c>
      <c r="R109" s="50">
        <f t="shared" si="57"/>
        <v>0</v>
      </c>
      <c r="S109" s="47">
        <f t="shared" si="58"/>
        <v>0</v>
      </c>
      <c r="T109" s="289">
        <f t="shared" si="59"/>
        <v>0</v>
      </c>
      <c r="U109" s="92">
        <f t="shared" si="60"/>
        <v>0</v>
      </c>
    </row>
    <row r="110" spans="1:21" x14ac:dyDescent="0.25">
      <c r="A110" s="193" t="s">
        <v>92</v>
      </c>
      <c r="B110" s="47">
        <f>'DAY19'!H110</f>
        <v>38</v>
      </c>
      <c r="C110" s="48">
        <v>0</v>
      </c>
      <c r="D110" s="49">
        <v>0</v>
      </c>
      <c r="E110" s="50">
        <v>0</v>
      </c>
      <c r="F110" s="47">
        <v>0</v>
      </c>
      <c r="G110" s="289">
        <v>0</v>
      </c>
      <c r="H110" s="49">
        <f>+(Table122[[#This Row],[OPENING ]]+Table122[[#This Row],[RECEIPTS]]+Table122[[#This Row],[RETURNS]])-(Table122[[#This Row],[EXCHANGED]]+Table122[[#This Row],[SALES]]+Table122[[#This Row],[ISSUES]])</f>
        <v>38</v>
      </c>
      <c r="I110" s="73"/>
      <c r="J110" s="76">
        <f t="shared" si="54"/>
        <v>-38</v>
      </c>
      <c r="K110" s="48">
        <f>+'DAY19'!K110+'DAY20'!C110</f>
        <v>0</v>
      </c>
      <c r="L110" s="49">
        <f>+'DAY19'!L110+'DAY20'!D110</f>
        <v>0</v>
      </c>
      <c r="M110" s="50">
        <f>+'DAY19'!M110+'DAY20'!E110</f>
        <v>0</v>
      </c>
      <c r="N110" s="47">
        <f>+'DAY19'!N110+'DAY20'!F110</f>
        <v>0</v>
      </c>
      <c r="O110" s="289">
        <f>+'DAY19'!O110+'DAY20'!G110</f>
        <v>0</v>
      </c>
      <c r="P110" s="48">
        <f t="shared" si="55"/>
        <v>0</v>
      </c>
      <c r="Q110" s="49">
        <f t="shared" si="56"/>
        <v>0</v>
      </c>
      <c r="R110" s="50">
        <f t="shared" si="57"/>
        <v>0</v>
      </c>
      <c r="S110" s="47">
        <f t="shared" si="58"/>
        <v>0</v>
      </c>
      <c r="T110" s="289">
        <f t="shared" si="59"/>
        <v>0</v>
      </c>
      <c r="U110" s="92">
        <f t="shared" si="60"/>
        <v>0</v>
      </c>
    </row>
    <row r="111" spans="1:21" x14ac:dyDescent="0.25">
      <c r="A111" s="193" t="s">
        <v>94</v>
      </c>
      <c r="B111" s="47">
        <f>'DAY19'!H111</f>
        <v>0</v>
      </c>
      <c r="C111" s="48">
        <v>0</v>
      </c>
      <c r="D111" s="49">
        <v>0</v>
      </c>
      <c r="E111" s="50">
        <v>0</v>
      </c>
      <c r="F111" s="47">
        <v>0</v>
      </c>
      <c r="G111" s="289">
        <v>0</v>
      </c>
      <c r="H111" s="49">
        <f>+(Table122[[#This Row],[OPENING ]]+Table122[[#This Row],[RECEIPTS]]+Table122[[#This Row],[RETURNS]])-(Table122[[#This Row],[EXCHANGED]]+Table122[[#This Row],[SALES]]+Table122[[#This Row],[ISSUES]])</f>
        <v>0</v>
      </c>
      <c r="I111" s="73"/>
      <c r="J111" s="76">
        <f t="shared" si="54"/>
        <v>0</v>
      </c>
      <c r="K111" s="48">
        <f>+'DAY19'!K111+'DAY20'!C111</f>
        <v>0</v>
      </c>
      <c r="L111" s="49">
        <f>+'DAY19'!L111+'DAY20'!D111</f>
        <v>0</v>
      </c>
      <c r="M111" s="50">
        <f>+'DAY19'!M111+'DAY20'!E111</f>
        <v>0</v>
      </c>
      <c r="N111" s="47">
        <f>+'DAY19'!N111+'DAY20'!F111</f>
        <v>0</v>
      </c>
      <c r="O111" s="289">
        <f>+'DAY19'!O111+'DAY20'!G111</f>
        <v>0</v>
      </c>
      <c r="P111" s="48">
        <f t="shared" si="55"/>
        <v>0</v>
      </c>
      <c r="Q111" s="49">
        <f t="shared" si="56"/>
        <v>0</v>
      </c>
      <c r="R111" s="50">
        <f t="shared" si="57"/>
        <v>0</v>
      </c>
      <c r="S111" s="47">
        <f t="shared" si="58"/>
        <v>0</v>
      </c>
      <c r="T111" s="289">
        <f t="shared" si="59"/>
        <v>0</v>
      </c>
      <c r="U111" s="92">
        <f t="shared" si="60"/>
        <v>0</v>
      </c>
    </row>
    <row r="112" spans="1:21" x14ac:dyDescent="0.25">
      <c r="A112" s="193" t="s">
        <v>93</v>
      </c>
      <c r="B112" s="47">
        <f>'DAY19'!H112</f>
        <v>0</v>
      </c>
      <c r="C112" s="48">
        <v>0</v>
      </c>
      <c r="D112" s="49">
        <v>0</v>
      </c>
      <c r="E112" s="50">
        <v>0</v>
      </c>
      <c r="F112" s="47">
        <v>0</v>
      </c>
      <c r="G112" s="289">
        <v>0</v>
      </c>
      <c r="H112" s="49">
        <f>+(Table122[[#This Row],[OPENING ]]+Table122[[#This Row],[RECEIPTS]]+Table122[[#This Row],[RETURNS]])-(Table122[[#This Row],[EXCHANGED]]+Table122[[#This Row],[SALES]]+Table122[[#This Row],[ISSUES]])</f>
        <v>0</v>
      </c>
      <c r="I112" s="73"/>
      <c r="J112" s="76">
        <f t="shared" si="54"/>
        <v>0</v>
      </c>
      <c r="K112" s="48">
        <f>+'DAY19'!K112+'DAY20'!C112</f>
        <v>0</v>
      </c>
      <c r="L112" s="49">
        <f>+'DAY19'!L112+'DAY20'!D112</f>
        <v>0</v>
      </c>
      <c r="M112" s="50">
        <f>+'DAY19'!M112+'DAY20'!E112</f>
        <v>0</v>
      </c>
      <c r="N112" s="47">
        <f>+'DAY19'!N112+'DAY20'!F112</f>
        <v>0</v>
      </c>
      <c r="O112" s="289">
        <f>+'DAY19'!O112+'DAY20'!G112</f>
        <v>0</v>
      </c>
      <c r="P112" s="48">
        <f t="shared" si="55"/>
        <v>0</v>
      </c>
      <c r="Q112" s="49">
        <f t="shared" si="56"/>
        <v>0</v>
      </c>
      <c r="R112" s="50">
        <f t="shared" si="57"/>
        <v>0</v>
      </c>
      <c r="S112" s="47">
        <f t="shared" si="58"/>
        <v>0</v>
      </c>
      <c r="T112" s="289">
        <f t="shared" si="59"/>
        <v>0</v>
      </c>
      <c r="U112" s="92">
        <f t="shared" si="60"/>
        <v>0</v>
      </c>
    </row>
    <row r="113" spans="1:21" x14ac:dyDescent="0.25">
      <c r="A113" s="193" t="s">
        <v>114</v>
      </c>
      <c r="B113" s="47">
        <f>'DAY19'!H113</f>
        <v>0</v>
      </c>
      <c r="C113" s="48">
        <v>0</v>
      </c>
      <c r="D113" s="49">
        <v>0</v>
      </c>
      <c r="E113" s="50">
        <v>0</v>
      </c>
      <c r="F113" s="47">
        <v>0</v>
      </c>
      <c r="G113" s="289">
        <v>0</v>
      </c>
      <c r="H113" s="49">
        <f>+(Table122[[#This Row],[OPENING ]]+Table122[[#This Row],[RECEIPTS]]+Table122[[#This Row],[RETURNS]])-(Table122[[#This Row],[EXCHANGED]]+Table122[[#This Row],[SALES]]+Table122[[#This Row],[ISSUES]])</f>
        <v>0</v>
      </c>
      <c r="I113" s="73"/>
      <c r="J113" s="76">
        <f t="shared" si="54"/>
        <v>0</v>
      </c>
      <c r="K113" s="48">
        <f>+'DAY19'!K113+'DAY20'!C113</f>
        <v>0</v>
      </c>
      <c r="L113" s="49">
        <f>+'DAY19'!L113+'DAY20'!D113</f>
        <v>0</v>
      </c>
      <c r="M113" s="50">
        <f>+'DAY19'!M113+'DAY20'!E113</f>
        <v>0</v>
      </c>
      <c r="N113" s="47">
        <f>+'DAY19'!N113+'DAY20'!F113</f>
        <v>0</v>
      </c>
      <c r="O113" s="289">
        <f>+'DAY19'!O113+'DAY20'!G113</f>
        <v>0</v>
      </c>
      <c r="P113" s="48">
        <f t="shared" si="55"/>
        <v>0</v>
      </c>
      <c r="Q113" s="49">
        <f t="shared" si="56"/>
        <v>0</v>
      </c>
      <c r="R113" s="50">
        <f t="shared" si="57"/>
        <v>0</v>
      </c>
      <c r="S113" s="47">
        <f t="shared" si="58"/>
        <v>0</v>
      </c>
      <c r="T113" s="289">
        <f t="shared" si="59"/>
        <v>0</v>
      </c>
      <c r="U113" s="92">
        <f t="shared" si="60"/>
        <v>0</v>
      </c>
    </row>
    <row r="114" spans="1:21" ht="15.75" thickBot="1" x14ac:dyDescent="0.3">
      <c r="A114" s="193" t="s">
        <v>107</v>
      </c>
      <c r="B114" s="47">
        <f>'DAY19'!H114</f>
        <v>0</v>
      </c>
      <c r="C114" s="48">
        <v>0</v>
      </c>
      <c r="D114" s="49">
        <v>0</v>
      </c>
      <c r="E114" s="50">
        <v>0</v>
      </c>
      <c r="F114" s="47">
        <v>0</v>
      </c>
      <c r="G114" s="289">
        <v>0</v>
      </c>
      <c r="H114" s="49">
        <f>+(Table122[[#This Row],[OPENING ]]+Table122[[#This Row],[RECEIPTS]]+Table122[[#This Row],[RETURNS]])-(Table122[[#This Row],[EXCHANGED]]+Table122[[#This Row],[SALES]]+Table122[[#This Row],[ISSUES]])</f>
        <v>0</v>
      </c>
      <c r="I114" s="73"/>
      <c r="J114" s="76">
        <f t="shared" si="54"/>
        <v>0</v>
      </c>
      <c r="K114" s="48">
        <f>+'DAY19'!K114+'DAY20'!C114</f>
        <v>0</v>
      </c>
      <c r="L114" s="49">
        <f>+'DAY19'!L114+'DAY20'!D114</f>
        <v>0</v>
      </c>
      <c r="M114" s="50">
        <f>+'DAY19'!M114+'DAY20'!E114</f>
        <v>0</v>
      </c>
      <c r="N114" s="47">
        <f>+'DAY19'!N114+'DAY20'!F114</f>
        <v>0</v>
      </c>
      <c r="O114" s="289">
        <f>+'DAY19'!O114+'DAY20'!G114</f>
        <v>0</v>
      </c>
      <c r="P114" s="48">
        <f t="shared" si="55"/>
        <v>0</v>
      </c>
      <c r="Q114" s="49">
        <f t="shared" si="56"/>
        <v>0</v>
      </c>
      <c r="R114" s="50">
        <f t="shared" si="57"/>
        <v>0</v>
      </c>
      <c r="S114" s="47">
        <f t="shared" si="58"/>
        <v>0</v>
      </c>
      <c r="T114" s="289">
        <f t="shared" si="59"/>
        <v>0</v>
      </c>
      <c r="U114" s="92">
        <f t="shared" si="60"/>
        <v>0</v>
      </c>
    </row>
    <row r="115" spans="1:21" ht="17.25" thickBot="1" x14ac:dyDescent="0.35">
      <c r="A115" s="85" t="s">
        <v>55</v>
      </c>
      <c r="B115" s="86">
        <f t="shared" ref="B115:T115" si="61">SUM(B76:B101)</f>
        <v>4655.43</v>
      </c>
      <c r="C115" s="87">
        <f t="shared" si="61"/>
        <v>0</v>
      </c>
      <c r="D115" s="88">
        <f t="shared" si="61"/>
        <v>0</v>
      </c>
      <c r="E115" s="89">
        <f t="shared" si="61"/>
        <v>0</v>
      </c>
      <c r="F115" s="86">
        <f t="shared" si="61"/>
        <v>0</v>
      </c>
      <c r="G115" s="290">
        <f t="shared" si="61"/>
        <v>0</v>
      </c>
      <c r="H115" s="88">
        <f t="shared" si="61"/>
        <v>4655.43</v>
      </c>
      <c r="I115" s="87">
        <f t="shared" si="61"/>
        <v>0</v>
      </c>
      <c r="J115" s="90">
        <f t="shared" si="61"/>
        <v>-4655.43</v>
      </c>
      <c r="K115" s="87">
        <f t="shared" si="61"/>
        <v>0</v>
      </c>
      <c r="L115" s="88">
        <f t="shared" si="61"/>
        <v>138</v>
      </c>
      <c r="M115" s="89">
        <f t="shared" si="61"/>
        <v>0</v>
      </c>
      <c r="N115" s="86">
        <f t="shared" si="61"/>
        <v>0</v>
      </c>
      <c r="O115" s="290">
        <f t="shared" si="61"/>
        <v>851.44</v>
      </c>
      <c r="P115" s="87">
        <f t="shared" si="61"/>
        <v>0</v>
      </c>
      <c r="Q115" s="88">
        <f t="shared" si="61"/>
        <v>6.9</v>
      </c>
      <c r="R115" s="89">
        <f t="shared" si="61"/>
        <v>0</v>
      </c>
      <c r="S115" s="86">
        <f t="shared" si="61"/>
        <v>0</v>
      </c>
      <c r="T115" s="290">
        <f t="shared" si="61"/>
        <v>42.572000000000003</v>
      </c>
      <c r="U115" s="91">
        <f t="shared" si="1"/>
        <v>94.10232050452781</v>
      </c>
    </row>
    <row r="116" spans="1:21" x14ac:dyDescent="0.25">
      <c r="A116" s="78"/>
      <c r="B116" s="79"/>
      <c r="C116" s="80"/>
      <c r="D116" s="81"/>
      <c r="E116" s="82"/>
      <c r="F116" s="79"/>
      <c r="G116" s="291"/>
      <c r="H116" s="81"/>
      <c r="I116" s="80"/>
      <c r="J116" s="83"/>
      <c r="K116" s="80"/>
      <c r="L116" s="81"/>
      <c r="M116" s="82"/>
      <c r="N116" s="79"/>
      <c r="O116" s="291"/>
      <c r="P116" s="80"/>
      <c r="Q116" s="81"/>
      <c r="R116" s="82"/>
      <c r="S116" s="79"/>
      <c r="T116" s="291"/>
      <c r="U116" s="84">
        <f t="shared" si="1"/>
        <v>0</v>
      </c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289"/>
      <c r="H117" s="49"/>
      <c r="I117" s="48"/>
      <c r="J117" s="51"/>
      <c r="K117" s="48"/>
      <c r="L117" s="49"/>
      <c r="M117" s="50"/>
      <c r="N117" s="47"/>
      <c r="O117" s="289"/>
      <c r="P117" s="48"/>
      <c r="Q117" s="49"/>
      <c r="R117" s="50"/>
      <c r="S117" s="47"/>
      <c r="T117" s="289"/>
      <c r="U117" s="54">
        <f t="shared" si="1"/>
        <v>0</v>
      </c>
    </row>
    <row r="118" spans="1:21" ht="15.75" x14ac:dyDescent="0.3">
      <c r="A118" s="309" t="s">
        <v>97</v>
      </c>
      <c r="B118" s="47">
        <f>'DAY19'!H118</f>
        <v>0</v>
      </c>
      <c r="C118" s="48">
        <v>0</v>
      </c>
      <c r="D118" s="49">
        <v>0</v>
      </c>
      <c r="E118" s="50">
        <v>0</v>
      </c>
      <c r="F118" s="47">
        <v>0</v>
      </c>
      <c r="G118" s="289">
        <v>0</v>
      </c>
      <c r="H118" s="49">
        <f>+(Table122[[#This Row],[OPENING ]]+Table122[[#This Row],[RECEIPTS]]+Table122[[#This Row],[RETURNS]])-(Table122[[#This Row],[EXCHANGED]]+Table122[[#This Row],[SALES]]+Table122[[#This Row],[ISSUES]])</f>
        <v>0</v>
      </c>
      <c r="I118" s="48">
        <v>0</v>
      </c>
      <c r="J118" s="51">
        <f t="shared" si="0"/>
        <v>0</v>
      </c>
      <c r="K118" s="48">
        <f>+'DAY19'!K118+'DAY20'!C118</f>
        <v>0</v>
      </c>
      <c r="L118" s="49">
        <f>+'DAY19'!L118+'DAY20'!D118</f>
        <v>19.5</v>
      </c>
      <c r="M118" s="50">
        <f>+'DAY19'!M118+'DAY20'!E118</f>
        <v>0</v>
      </c>
      <c r="N118" s="47">
        <f>+'DAY19'!N118+'DAY20'!F118</f>
        <v>0</v>
      </c>
      <c r="O118" s="289">
        <f>+'DAY19'!O118+'DAY20'!G118</f>
        <v>0</v>
      </c>
      <c r="P118" s="48">
        <f>+K118/20</f>
        <v>0</v>
      </c>
      <c r="Q118" s="49">
        <f>+L118/20</f>
        <v>0.97499999999999998</v>
      </c>
      <c r="R118" s="50">
        <f>+M118/20</f>
        <v>0</v>
      </c>
      <c r="S118" s="47">
        <f>+N118/20</f>
        <v>0</v>
      </c>
      <c r="T118" s="289">
        <f>+O118/20</f>
        <v>0</v>
      </c>
      <c r="U118" s="54">
        <f t="shared" si="1"/>
        <v>0</v>
      </c>
    </row>
    <row r="119" spans="1:21" x14ac:dyDescent="0.25">
      <c r="A119" s="53"/>
      <c r="B119" s="47">
        <f>'DAY19'!H119</f>
        <v>19.5</v>
      </c>
      <c r="C119" s="48">
        <v>0</v>
      </c>
      <c r="D119" s="49">
        <v>0</v>
      </c>
      <c r="E119" s="50">
        <v>0</v>
      </c>
      <c r="F119" s="47">
        <v>0</v>
      </c>
      <c r="G119" s="289">
        <v>0</v>
      </c>
      <c r="H119" s="49">
        <f>+(Table122[[#This Row],[OPENING ]]+Table122[[#This Row],[RECEIPTS]]+Table122[[#This Row],[RETURNS]])-(Table122[[#This Row],[EXCHANGED]]+Table122[[#This Row],[SALES]]+Table122[[#This Row],[ISSUES]])</f>
        <v>19.5</v>
      </c>
      <c r="I119" s="48">
        <v>0</v>
      </c>
      <c r="J119" s="51">
        <f t="shared" si="0"/>
        <v>-19.5</v>
      </c>
      <c r="K119" s="48">
        <f>+'DAY19'!K119+'DAY20'!C119</f>
        <v>0</v>
      </c>
      <c r="L119" s="49">
        <f>+'DAY19'!L119+'DAY20'!D119</f>
        <v>0</v>
      </c>
      <c r="M119" s="50">
        <f>+'DAY19'!M119+'DAY20'!E119</f>
        <v>0</v>
      </c>
      <c r="N119" s="47">
        <f>+'DAY19'!N119+'DAY20'!F119</f>
        <v>0</v>
      </c>
      <c r="O119" s="289">
        <f>+'DAY19'!O119+'DAY20'!G119</f>
        <v>0</v>
      </c>
      <c r="P119" s="48">
        <f t="shared" ref="P119:P134" si="62">+K119/20</f>
        <v>0</v>
      </c>
      <c r="Q119" s="49">
        <f t="shared" ref="Q119:Q134" si="63">+L119/20</f>
        <v>0</v>
      </c>
      <c r="R119" s="50">
        <f t="shared" ref="R119:R134" si="64">+M119/20</f>
        <v>0</v>
      </c>
      <c r="S119" s="47">
        <f t="shared" ref="S119:S134" si="65">+N119/20</f>
        <v>0</v>
      </c>
      <c r="T119" s="289">
        <f t="shared" ref="T119:T134" si="66">+O119/20</f>
        <v>0</v>
      </c>
      <c r="U119" s="54">
        <f t="shared" si="1"/>
        <v>0</v>
      </c>
    </row>
    <row r="120" spans="1:21" x14ac:dyDescent="0.25">
      <c r="A120" s="310" t="s">
        <v>130</v>
      </c>
      <c r="B120" s="47">
        <f>'DAY19'!H120</f>
        <v>5</v>
      </c>
      <c r="C120" s="48">
        <v>0</v>
      </c>
      <c r="D120" s="49">
        <v>0</v>
      </c>
      <c r="E120" s="50">
        <v>0</v>
      </c>
      <c r="F120" s="47">
        <v>0</v>
      </c>
      <c r="G120" s="289">
        <v>0</v>
      </c>
      <c r="H120" s="49">
        <f>+(Table122[[#This Row],[OPENING ]]+Table122[[#This Row],[RECEIPTS]]+Table122[[#This Row],[RETURNS]])-(Table122[[#This Row],[EXCHANGED]]+Table122[[#This Row],[SALES]]+Table122[[#This Row],[ISSUES]])</f>
        <v>5</v>
      </c>
      <c r="I120" s="48">
        <v>0</v>
      </c>
      <c r="J120" s="51">
        <f t="shared" si="0"/>
        <v>-5</v>
      </c>
      <c r="K120" s="48">
        <f>+'DAY19'!K120+'DAY20'!C120</f>
        <v>0</v>
      </c>
      <c r="L120" s="49">
        <f>+'DAY19'!L120+'DAY20'!D120</f>
        <v>0</v>
      </c>
      <c r="M120" s="50">
        <f>+'DAY19'!M120+'DAY20'!E120</f>
        <v>0</v>
      </c>
      <c r="N120" s="47">
        <f>+'DAY19'!N120+'DAY20'!F120</f>
        <v>0</v>
      </c>
      <c r="O120" s="289">
        <f>+'DAY19'!O120+'DAY20'!G120</f>
        <v>0</v>
      </c>
      <c r="P120" s="48">
        <f t="shared" si="62"/>
        <v>0</v>
      </c>
      <c r="Q120" s="49">
        <f t="shared" si="63"/>
        <v>0</v>
      </c>
      <c r="R120" s="50">
        <f t="shared" si="64"/>
        <v>0</v>
      </c>
      <c r="S120" s="47">
        <f t="shared" si="65"/>
        <v>0</v>
      </c>
      <c r="T120" s="289">
        <f t="shared" si="66"/>
        <v>0</v>
      </c>
      <c r="U120" s="54">
        <f t="shared" si="1"/>
        <v>0</v>
      </c>
    </row>
    <row r="121" spans="1:21" x14ac:dyDescent="0.25">
      <c r="A121" s="310" t="s">
        <v>67</v>
      </c>
      <c r="B121" s="47">
        <f>'DAY19'!H121</f>
        <v>0</v>
      </c>
      <c r="C121" s="48">
        <v>0</v>
      </c>
      <c r="D121" s="49">
        <v>0</v>
      </c>
      <c r="E121" s="50">
        <v>0</v>
      </c>
      <c r="F121" s="47">
        <v>0</v>
      </c>
      <c r="G121" s="289">
        <v>0</v>
      </c>
      <c r="H121" s="49">
        <f>+(Table122[[#This Row],[OPENING ]]+Table122[[#This Row],[RECEIPTS]]+Table122[[#This Row],[RETURNS]])-(Table122[[#This Row],[EXCHANGED]]+Table122[[#This Row],[SALES]]+Table122[[#This Row],[ISSUES]])</f>
        <v>0</v>
      </c>
      <c r="I121" s="48">
        <v>0</v>
      </c>
      <c r="J121" s="51">
        <f t="shared" si="0"/>
        <v>0</v>
      </c>
      <c r="K121" s="48">
        <f>+'DAY19'!K121+'DAY20'!C121</f>
        <v>0</v>
      </c>
      <c r="L121" s="49">
        <f>+'DAY19'!L121+'DAY20'!D121</f>
        <v>0</v>
      </c>
      <c r="M121" s="50">
        <f>+'DAY19'!M121+'DAY20'!E121</f>
        <v>0</v>
      </c>
      <c r="N121" s="47">
        <f>+'DAY19'!N121+'DAY20'!F121</f>
        <v>0</v>
      </c>
      <c r="O121" s="289">
        <f>+'DAY19'!O121+'DAY20'!G121</f>
        <v>0</v>
      </c>
      <c r="P121" s="48">
        <f t="shared" si="62"/>
        <v>0</v>
      </c>
      <c r="Q121" s="49">
        <f t="shared" si="63"/>
        <v>0</v>
      </c>
      <c r="R121" s="50">
        <f t="shared" si="64"/>
        <v>0</v>
      </c>
      <c r="S121" s="47">
        <f t="shared" si="65"/>
        <v>0</v>
      </c>
      <c r="T121" s="289">
        <f t="shared" si="66"/>
        <v>0</v>
      </c>
      <c r="U121" s="54">
        <f t="shared" si="1"/>
        <v>0</v>
      </c>
    </row>
    <row r="122" spans="1:21" x14ac:dyDescent="0.25">
      <c r="A122" s="310" t="s">
        <v>66</v>
      </c>
      <c r="B122" s="47">
        <f>'DAY19'!H122</f>
        <v>4</v>
      </c>
      <c r="C122" s="48">
        <v>0</v>
      </c>
      <c r="D122" s="49">
        <v>0</v>
      </c>
      <c r="E122" s="50">
        <v>0</v>
      </c>
      <c r="F122" s="47">
        <v>0</v>
      </c>
      <c r="G122" s="289">
        <v>0</v>
      </c>
      <c r="H122" s="49">
        <f>+(Table122[[#This Row],[OPENING ]]+Table122[[#This Row],[RECEIPTS]]+Table122[[#This Row],[RETURNS]])-(Table122[[#This Row],[EXCHANGED]]+Table122[[#This Row],[SALES]]+Table122[[#This Row],[ISSUES]])</f>
        <v>4</v>
      </c>
      <c r="I122" s="48">
        <v>0</v>
      </c>
      <c r="J122" s="51">
        <f t="shared" si="0"/>
        <v>-4</v>
      </c>
      <c r="K122" s="48">
        <f>+'DAY19'!K122+'DAY20'!C122</f>
        <v>0</v>
      </c>
      <c r="L122" s="49">
        <f>+'DAY19'!L122+'DAY20'!D122</f>
        <v>0</v>
      </c>
      <c r="M122" s="50">
        <f>+'DAY19'!M122+'DAY20'!E122</f>
        <v>0</v>
      </c>
      <c r="N122" s="47">
        <f>+'DAY19'!N122+'DAY20'!F122</f>
        <v>0</v>
      </c>
      <c r="O122" s="289">
        <f>+'DAY19'!O122+'DAY20'!G122</f>
        <v>0</v>
      </c>
      <c r="P122" s="48">
        <f t="shared" si="62"/>
        <v>0</v>
      </c>
      <c r="Q122" s="49">
        <f t="shared" si="63"/>
        <v>0</v>
      </c>
      <c r="R122" s="50">
        <f t="shared" si="64"/>
        <v>0</v>
      </c>
      <c r="S122" s="47">
        <f t="shared" si="65"/>
        <v>0</v>
      </c>
      <c r="T122" s="289">
        <f t="shared" si="66"/>
        <v>0</v>
      </c>
      <c r="U122" s="54">
        <f t="shared" si="1"/>
        <v>0</v>
      </c>
    </row>
    <row r="123" spans="1:21" x14ac:dyDescent="0.25">
      <c r="A123" s="310" t="s">
        <v>68</v>
      </c>
      <c r="B123" s="47">
        <f>'DAY19'!H123</f>
        <v>106</v>
      </c>
      <c r="C123" s="48">
        <v>0</v>
      </c>
      <c r="D123" s="49">
        <v>0</v>
      </c>
      <c r="E123" s="50">
        <v>0</v>
      </c>
      <c r="F123" s="47">
        <v>0</v>
      </c>
      <c r="G123" s="289">
        <v>0</v>
      </c>
      <c r="H123" s="49">
        <f>+(Table122[[#This Row],[OPENING ]]+Table122[[#This Row],[RECEIPTS]]+Table122[[#This Row],[RETURNS]])-(Table122[[#This Row],[EXCHANGED]]+Table122[[#This Row],[SALES]]+Table122[[#This Row],[ISSUES]])</f>
        <v>106</v>
      </c>
      <c r="I123" s="48">
        <v>0</v>
      </c>
      <c r="J123" s="51">
        <f t="shared" si="0"/>
        <v>-106</v>
      </c>
      <c r="K123" s="48">
        <f>+'DAY19'!K123+'DAY20'!C123</f>
        <v>0</v>
      </c>
      <c r="L123" s="49">
        <f>+'DAY19'!L123+'DAY20'!D123</f>
        <v>0</v>
      </c>
      <c r="M123" s="50">
        <f>+'DAY19'!M123+'DAY20'!E123</f>
        <v>0</v>
      </c>
      <c r="N123" s="47">
        <f>+'DAY19'!N123+'DAY20'!F123</f>
        <v>0</v>
      </c>
      <c r="O123" s="289">
        <f>+'DAY19'!O123+'DAY20'!G123</f>
        <v>0</v>
      </c>
      <c r="P123" s="48">
        <f t="shared" si="62"/>
        <v>0</v>
      </c>
      <c r="Q123" s="49">
        <f t="shared" si="63"/>
        <v>0</v>
      </c>
      <c r="R123" s="50">
        <f t="shared" si="64"/>
        <v>0</v>
      </c>
      <c r="S123" s="47">
        <f t="shared" si="65"/>
        <v>0</v>
      </c>
      <c r="T123" s="289">
        <f t="shared" si="66"/>
        <v>0</v>
      </c>
      <c r="U123" s="54">
        <f t="shared" si="1"/>
        <v>0</v>
      </c>
    </row>
    <row r="124" spans="1:21" x14ac:dyDescent="0.25">
      <c r="A124" s="310" t="s">
        <v>69</v>
      </c>
      <c r="B124" s="47">
        <f>'DAY19'!H124</f>
        <v>5</v>
      </c>
      <c r="C124" s="48">
        <v>0</v>
      </c>
      <c r="D124" s="49">
        <v>0</v>
      </c>
      <c r="E124" s="50">
        <v>0</v>
      </c>
      <c r="F124" s="47">
        <v>0</v>
      </c>
      <c r="G124" s="289">
        <v>0</v>
      </c>
      <c r="H124" s="49">
        <f>+(Table122[[#This Row],[OPENING ]]+Table122[[#This Row],[RECEIPTS]]+Table122[[#This Row],[RETURNS]])-(Table122[[#This Row],[EXCHANGED]]+Table122[[#This Row],[SALES]]+Table122[[#This Row],[ISSUES]])</f>
        <v>5</v>
      </c>
      <c r="I124" s="48">
        <v>0</v>
      </c>
      <c r="J124" s="51">
        <f t="shared" si="0"/>
        <v>-5</v>
      </c>
      <c r="K124" s="48">
        <f>+'DAY19'!K124+'DAY20'!C124</f>
        <v>0</v>
      </c>
      <c r="L124" s="49">
        <f>+'DAY19'!L124+'DAY20'!D124</f>
        <v>0</v>
      </c>
      <c r="M124" s="50">
        <f>+'DAY19'!M124+'DAY20'!E124</f>
        <v>0</v>
      </c>
      <c r="N124" s="47">
        <f>+'DAY19'!N124+'DAY20'!F124</f>
        <v>0</v>
      </c>
      <c r="O124" s="289">
        <f>+'DAY19'!O124+'DAY20'!G124</f>
        <v>0</v>
      </c>
      <c r="P124" s="48">
        <f t="shared" si="62"/>
        <v>0</v>
      </c>
      <c r="Q124" s="49">
        <f t="shared" si="63"/>
        <v>0</v>
      </c>
      <c r="R124" s="50">
        <f t="shared" si="64"/>
        <v>0</v>
      </c>
      <c r="S124" s="47">
        <f t="shared" si="65"/>
        <v>0</v>
      </c>
      <c r="T124" s="289">
        <f t="shared" si="66"/>
        <v>0</v>
      </c>
      <c r="U124" s="54">
        <f t="shared" ref="U124:U134" si="67">IFERROR(+H124/(P124+Q124+R124+S124+T124),0)</f>
        <v>0</v>
      </c>
    </row>
    <row r="125" spans="1:21" x14ac:dyDescent="0.25">
      <c r="A125" s="310" t="s">
        <v>70</v>
      </c>
      <c r="B125" s="47">
        <f>'DAY19'!H125</f>
        <v>0</v>
      </c>
      <c r="C125" s="48">
        <v>0</v>
      </c>
      <c r="D125" s="49">
        <v>0</v>
      </c>
      <c r="E125" s="50">
        <v>0</v>
      </c>
      <c r="F125" s="47">
        <v>0</v>
      </c>
      <c r="G125" s="289">
        <v>0</v>
      </c>
      <c r="H125" s="49">
        <f>+(Table122[[#This Row],[OPENING ]]+Table122[[#This Row],[RECEIPTS]]+Table122[[#This Row],[RETURNS]])-(Table122[[#This Row],[EXCHANGED]]+Table122[[#This Row],[SALES]]+Table122[[#This Row],[ISSUES]])</f>
        <v>0</v>
      </c>
      <c r="I125" s="48">
        <v>0</v>
      </c>
      <c r="J125" s="51">
        <f t="shared" si="0"/>
        <v>0</v>
      </c>
      <c r="K125" s="48">
        <f>+'DAY19'!K125+'DAY20'!C125</f>
        <v>0</v>
      </c>
      <c r="L125" s="49">
        <f>+'DAY19'!L125+'DAY20'!D125</f>
        <v>0</v>
      </c>
      <c r="M125" s="50">
        <f>+'DAY19'!M125+'DAY20'!E125</f>
        <v>0</v>
      </c>
      <c r="N125" s="47">
        <f>+'DAY19'!N125+'DAY20'!F125</f>
        <v>0</v>
      </c>
      <c r="O125" s="289">
        <f>+'DAY19'!O125+'DAY20'!G125</f>
        <v>0</v>
      </c>
      <c r="P125" s="48">
        <f t="shared" si="62"/>
        <v>0</v>
      </c>
      <c r="Q125" s="49">
        <f t="shared" si="63"/>
        <v>0</v>
      </c>
      <c r="R125" s="50">
        <f t="shared" si="64"/>
        <v>0</v>
      </c>
      <c r="S125" s="47">
        <f t="shared" si="65"/>
        <v>0</v>
      </c>
      <c r="T125" s="289">
        <f t="shared" si="66"/>
        <v>0</v>
      </c>
      <c r="U125" s="54">
        <f t="shared" si="67"/>
        <v>0</v>
      </c>
    </row>
    <row r="126" spans="1:21" x14ac:dyDescent="0.25">
      <c r="A126" s="310" t="s">
        <v>33</v>
      </c>
      <c r="B126" s="47">
        <f>'DAY19'!H126</f>
        <v>0</v>
      </c>
      <c r="C126" s="48">
        <v>0</v>
      </c>
      <c r="D126" s="49">
        <v>0</v>
      </c>
      <c r="E126" s="50">
        <v>0</v>
      </c>
      <c r="F126" s="47">
        <v>0</v>
      </c>
      <c r="G126" s="289">
        <v>0</v>
      </c>
      <c r="H126" s="49">
        <f>+(Table122[[#This Row],[OPENING ]]+Table122[[#This Row],[RECEIPTS]]+Table122[[#This Row],[RETURNS]])-(Table122[[#This Row],[EXCHANGED]]+Table122[[#This Row],[SALES]]+Table122[[#This Row],[ISSUES]])</f>
        <v>0</v>
      </c>
      <c r="I126" s="48">
        <v>0</v>
      </c>
      <c r="J126" s="51">
        <f t="shared" si="0"/>
        <v>0</v>
      </c>
      <c r="K126" s="48">
        <f>+'DAY19'!K126+'DAY20'!C126</f>
        <v>0</v>
      </c>
      <c r="L126" s="49">
        <f>+'DAY19'!L126+'DAY20'!D126</f>
        <v>0</v>
      </c>
      <c r="M126" s="50">
        <f>+'DAY19'!M126+'DAY20'!E126</f>
        <v>0</v>
      </c>
      <c r="N126" s="47">
        <f>+'DAY19'!N126+'DAY20'!F126</f>
        <v>0</v>
      </c>
      <c r="O126" s="289">
        <f>+'DAY19'!O126+'DAY20'!G126</f>
        <v>0</v>
      </c>
      <c r="P126" s="48">
        <f t="shared" si="62"/>
        <v>0</v>
      </c>
      <c r="Q126" s="49">
        <f t="shared" si="63"/>
        <v>0</v>
      </c>
      <c r="R126" s="50">
        <f t="shared" si="64"/>
        <v>0</v>
      </c>
      <c r="S126" s="47">
        <f t="shared" si="65"/>
        <v>0</v>
      </c>
      <c r="T126" s="289">
        <f t="shared" si="66"/>
        <v>0</v>
      </c>
      <c r="U126" s="54">
        <f t="shared" si="67"/>
        <v>0</v>
      </c>
    </row>
    <row r="127" spans="1:21" x14ac:dyDescent="0.25">
      <c r="A127" s="310" t="s">
        <v>96</v>
      </c>
      <c r="B127" s="47">
        <f>'DAY19'!H127</f>
        <v>14.1</v>
      </c>
      <c r="C127" s="48">
        <v>0</v>
      </c>
      <c r="D127" s="49">
        <v>0</v>
      </c>
      <c r="E127" s="50">
        <v>0</v>
      </c>
      <c r="F127" s="47">
        <v>0</v>
      </c>
      <c r="G127" s="289">
        <v>0</v>
      </c>
      <c r="H127" s="49">
        <f>+(Table122[[#This Row],[OPENING ]]+Table122[[#This Row],[RECEIPTS]]+Table122[[#This Row],[RETURNS]])-(Table122[[#This Row],[EXCHANGED]]+Table122[[#This Row],[SALES]]+Table122[[#This Row],[ISSUES]])</f>
        <v>14.1</v>
      </c>
      <c r="I127" s="48">
        <v>0</v>
      </c>
      <c r="J127" s="51">
        <f t="shared" si="0"/>
        <v>-14.1</v>
      </c>
      <c r="K127" s="48">
        <f>+'DAY19'!K127+'DAY20'!C127</f>
        <v>0</v>
      </c>
      <c r="L127" s="49">
        <f>+'DAY19'!L127+'DAY20'!D127</f>
        <v>0</v>
      </c>
      <c r="M127" s="50">
        <f>+'DAY19'!M127+'DAY20'!E127</f>
        <v>0</v>
      </c>
      <c r="N127" s="47">
        <f>+'DAY19'!N127+'DAY20'!F127</f>
        <v>0</v>
      </c>
      <c r="O127" s="289">
        <f>+'DAY19'!O127+'DAY20'!G127</f>
        <v>0</v>
      </c>
      <c r="P127" s="48">
        <f t="shared" si="62"/>
        <v>0</v>
      </c>
      <c r="Q127" s="49">
        <f t="shared" si="63"/>
        <v>0</v>
      </c>
      <c r="R127" s="50">
        <f t="shared" si="64"/>
        <v>0</v>
      </c>
      <c r="S127" s="47">
        <f t="shared" si="65"/>
        <v>0</v>
      </c>
      <c r="T127" s="289">
        <f t="shared" si="66"/>
        <v>0</v>
      </c>
      <c r="U127" s="54">
        <f t="shared" si="67"/>
        <v>0</v>
      </c>
    </row>
    <row r="128" spans="1:21" x14ac:dyDescent="0.25">
      <c r="A128" s="310" t="s">
        <v>118</v>
      </c>
      <c r="B128" s="47">
        <f>'DAY19'!H128</f>
        <v>20</v>
      </c>
      <c r="C128" s="48">
        <v>0</v>
      </c>
      <c r="D128" s="49">
        <v>0</v>
      </c>
      <c r="E128" s="50">
        <v>0</v>
      </c>
      <c r="F128" s="47">
        <v>0</v>
      </c>
      <c r="G128" s="289">
        <v>0</v>
      </c>
      <c r="H128" s="49">
        <f>+(Table122[[#This Row],[OPENING ]]+Table122[[#This Row],[RECEIPTS]]+Table122[[#This Row],[RETURNS]])-(Table122[[#This Row],[EXCHANGED]]+Table122[[#This Row],[SALES]]+Table122[[#This Row],[ISSUES]])</f>
        <v>20</v>
      </c>
      <c r="I128" s="48">
        <v>0</v>
      </c>
      <c r="J128" s="51">
        <f t="shared" si="0"/>
        <v>-20</v>
      </c>
      <c r="K128" s="48">
        <f>+'DAY19'!K128+'DAY20'!C128</f>
        <v>0</v>
      </c>
      <c r="L128" s="49">
        <f>+'DAY19'!L128+'DAY20'!D128</f>
        <v>0</v>
      </c>
      <c r="M128" s="50">
        <f>+'DAY19'!M128+'DAY20'!E128</f>
        <v>0</v>
      </c>
      <c r="N128" s="47">
        <f>+'DAY19'!N128+'DAY20'!F128</f>
        <v>0</v>
      </c>
      <c r="O128" s="289">
        <f>+'DAY19'!O128+'DAY20'!G128</f>
        <v>0</v>
      </c>
      <c r="P128" s="48">
        <f t="shared" si="62"/>
        <v>0</v>
      </c>
      <c r="Q128" s="49">
        <f t="shared" si="63"/>
        <v>0</v>
      </c>
      <c r="R128" s="50">
        <f t="shared" si="64"/>
        <v>0</v>
      </c>
      <c r="S128" s="47">
        <f t="shared" si="65"/>
        <v>0</v>
      </c>
      <c r="T128" s="289">
        <f t="shared" si="66"/>
        <v>0</v>
      </c>
      <c r="U128" s="54">
        <f t="shared" si="67"/>
        <v>0</v>
      </c>
    </row>
    <row r="129" spans="1:21" x14ac:dyDescent="0.25">
      <c r="A129" s="310" t="s">
        <v>119</v>
      </c>
      <c r="B129" s="47">
        <f>'DAY19'!H129</f>
        <v>0</v>
      </c>
      <c r="C129" s="48">
        <v>0</v>
      </c>
      <c r="D129" s="49">
        <v>0</v>
      </c>
      <c r="E129" s="50">
        <v>0</v>
      </c>
      <c r="F129" s="47">
        <v>0</v>
      </c>
      <c r="G129" s="289">
        <v>0</v>
      </c>
      <c r="H129" s="49">
        <f>+(Table122[[#This Row],[OPENING ]]+Table122[[#This Row],[RECEIPTS]]+Table122[[#This Row],[RETURNS]])-(Table122[[#This Row],[EXCHANGED]]+Table122[[#This Row],[SALES]]+Table122[[#This Row],[ISSUES]])</f>
        <v>0</v>
      </c>
      <c r="I129" s="48">
        <v>0</v>
      </c>
      <c r="J129" s="51">
        <f t="shared" si="0"/>
        <v>0</v>
      </c>
      <c r="K129" s="48">
        <f>+'DAY19'!K129+'DAY20'!C129</f>
        <v>0</v>
      </c>
      <c r="L129" s="49">
        <f>+'DAY19'!L129+'DAY20'!D129</f>
        <v>0</v>
      </c>
      <c r="M129" s="50">
        <f>+'DAY19'!M129+'DAY20'!E129</f>
        <v>0</v>
      </c>
      <c r="N129" s="47">
        <f>+'DAY19'!N129+'DAY20'!F129</f>
        <v>0</v>
      </c>
      <c r="O129" s="289">
        <f>+'DAY19'!O129+'DAY20'!G129</f>
        <v>0</v>
      </c>
      <c r="P129" s="48">
        <f t="shared" si="62"/>
        <v>0</v>
      </c>
      <c r="Q129" s="49">
        <f t="shared" si="63"/>
        <v>0</v>
      </c>
      <c r="R129" s="50">
        <f t="shared" si="64"/>
        <v>0</v>
      </c>
      <c r="S129" s="47">
        <f t="shared" si="65"/>
        <v>0</v>
      </c>
      <c r="T129" s="289">
        <f t="shared" si="66"/>
        <v>0</v>
      </c>
      <c r="U129" s="54">
        <f t="shared" si="67"/>
        <v>0</v>
      </c>
    </row>
    <row r="130" spans="1:21" x14ac:dyDescent="0.25">
      <c r="A130" s="310"/>
      <c r="B130" s="47">
        <f>'DAY19'!H130</f>
        <v>20</v>
      </c>
      <c r="C130" s="48"/>
      <c r="D130" s="49">
        <v>0</v>
      </c>
      <c r="E130" s="50">
        <v>0</v>
      </c>
      <c r="F130" s="47">
        <v>0</v>
      </c>
      <c r="G130" s="289">
        <v>0</v>
      </c>
      <c r="H130" s="49">
        <f>+(Table122[[#This Row],[OPENING ]]+Table122[[#This Row],[RECEIPTS]]+Table122[[#This Row],[RETURNS]])-(Table122[[#This Row],[EXCHANGED]]+Table122[[#This Row],[SALES]]+Table122[[#This Row],[ISSUES]])</f>
        <v>20</v>
      </c>
      <c r="I130" s="48">
        <v>0</v>
      </c>
      <c r="J130" s="51">
        <f t="shared" si="0"/>
        <v>-20</v>
      </c>
      <c r="K130" s="48">
        <f>+'DAY19'!K130+'DAY20'!C130</f>
        <v>0</v>
      </c>
      <c r="L130" s="49">
        <f>+'DAY19'!L130+'DAY20'!D130</f>
        <v>0</v>
      </c>
      <c r="M130" s="50">
        <f>+'DAY19'!M130+'DAY20'!E130</f>
        <v>0</v>
      </c>
      <c r="N130" s="47">
        <f>+'DAY19'!N130+'DAY20'!F130</f>
        <v>0</v>
      </c>
      <c r="O130" s="289">
        <f>+'DAY19'!O130+'DAY20'!G130</f>
        <v>0</v>
      </c>
      <c r="P130" s="48">
        <f t="shared" si="62"/>
        <v>0</v>
      </c>
      <c r="Q130" s="49">
        <f t="shared" si="63"/>
        <v>0</v>
      </c>
      <c r="R130" s="50">
        <f t="shared" si="64"/>
        <v>0</v>
      </c>
      <c r="S130" s="47">
        <f t="shared" si="65"/>
        <v>0</v>
      </c>
      <c r="T130" s="289">
        <f t="shared" si="66"/>
        <v>0</v>
      </c>
      <c r="U130" s="54">
        <f t="shared" si="67"/>
        <v>0</v>
      </c>
    </row>
    <row r="131" spans="1:21" x14ac:dyDescent="0.25">
      <c r="A131" s="310"/>
      <c r="B131" s="47">
        <f>'DAY19'!H131</f>
        <v>0</v>
      </c>
      <c r="C131" s="48">
        <v>0</v>
      </c>
      <c r="D131" s="49">
        <v>0</v>
      </c>
      <c r="E131" s="50">
        <v>0</v>
      </c>
      <c r="F131" s="47">
        <v>0</v>
      </c>
      <c r="G131" s="289">
        <v>0</v>
      </c>
      <c r="H131" s="49">
        <f>+(Table122[[#This Row],[OPENING ]]+Table122[[#This Row],[RECEIPTS]]+Table122[[#This Row],[RETURNS]])-(Table122[[#This Row],[EXCHANGED]]+Table122[[#This Row],[SALES]]+Table122[[#This Row],[ISSUES]])</f>
        <v>0</v>
      </c>
      <c r="I131" s="48">
        <v>0</v>
      </c>
      <c r="J131" s="51">
        <f t="shared" si="0"/>
        <v>0</v>
      </c>
      <c r="K131" s="48">
        <f>+'DAY19'!K131+'DAY20'!C131</f>
        <v>0</v>
      </c>
      <c r="L131" s="49">
        <f>+'DAY19'!L131+'DAY20'!D131</f>
        <v>0</v>
      </c>
      <c r="M131" s="50">
        <f>+'DAY19'!M131+'DAY20'!E131</f>
        <v>0</v>
      </c>
      <c r="N131" s="47">
        <f>+'DAY19'!N131+'DAY20'!F131</f>
        <v>0</v>
      </c>
      <c r="O131" s="289">
        <f>+'DAY19'!O131+'DAY20'!G131</f>
        <v>0</v>
      </c>
      <c r="P131" s="48">
        <f t="shared" si="62"/>
        <v>0</v>
      </c>
      <c r="Q131" s="49">
        <f t="shared" si="63"/>
        <v>0</v>
      </c>
      <c r="R131" s="50">
        <f t="shared" si="64"/>
        <v>0</v>
      </c>
      <c r="S131" s="47">
        <f t="shared" si="65"/>
        <v>0</v>
      </c>
      <c r="T131" s="289">
        <f t="shared" si="66"/>
        <v>0</v>
      </c>
      <c r="U131" s="54">
        <f t="shared" si="67"/>
        <v>0</v>
      </c>
    </row>
    <row r="132" spans="1:21" x14ac:dyDescent="0.25">
      <c r="A132" s="310"/>
      <c r="B132" s="47">
        <f>'DAY19'!H132</f>
        <v>0</v>
      </c>
      <c r="C132" s="48">
        <v>0</v>
      </c>
      <c r="D132" s="49">
        <v>0</v>
      </c>
      <c r="E132" s="50">
        <v>0</v>
      </c>
      <c r="F132" s="47">
        <v>0</v>
      </c>
      <c r="G132" s="289">
        <v>0</v>
      </c>
      <c r="H132" s="49">
        <f>+(Table122[[#This Row],[OPENING ]]+Table122[[#This Row],[RECEIPTS]]+Table122[[#This Row],[RETURNS]])-(Table122[[#This Row],[EXCHANGED]]+Table122[[#This Row],[SALES]]+Table122[[#This Row],[ISSUES]])</f>
        <v>0</v>
      </c>
      <c r="I132" s="48">
        <v>0</v>
      </c>
      <c r="J132" s="51">
        <f t="shared" ref="J132:J134" si="68">+I132-H132</f>
        <v>0</v>
      </c>
      <c r="K132" s="48">
        <f>+'DAY19'!K132+'DAY20'!C132</f>
        <v>0</v>
      </c>
      <c r="L132" s="49">
        <f>+'DAY19'!L132+'DAY20'!D132</f>
        <v>0</v>
      </c>
      <c r="M132" s="50">
        <f>+'DAY19'!M132+'DAY20'!E132</f>
        <v>0</v>
      </c>
      <c r="N132" s="47">
        <f>+'DAY19'!N132+'DAY20'!F132</f>
        <v>0</v>
      </c>
      <c r="O132" s="289">
        <f>+'DAY19'!O132+'DAY20'!G132</f>
        <v>0</v>
      </c>
      <c r="P132" s="48">
        <f t="shared" si="62"/>
        <v>0</v>
      </c>
      <c r="Q132" s="49">
        <f t="shared" si="63"/>
        <v>0</v>
      </c>
      <c r="R132" s="50">
        <f t="shared" si="64"/>
        <v>0</v>
      </c>
      <c r="S132" s="47">
        <f t="shared" si="65"/>
        <v>0</v>
      </c>
      <c r="T132" s="289">
        <f t="shared" si="66"/>
        <v>0</v>
      </c>
      <c r="U132" s="54">
        <f t="shared" si="67"/>
        <v>0</v>
      </c>
    </row>
    <row r="133" spans="1:21" x14ac:dyDescent="0.25">
      <c r="A133" s="53"/>
      <c r="B133" s="47">
        <f>'DAY19'!H133</f>
        <v>0</v>
      </c>
      <c r="C133" s="48">
        <v>0</v>
      </c>
      <c r="D133" s="49">
        <v>0</v>
      </c>
      <c r="E133" s="50">
        <v>0</v>
      </c>
      <c r="F133" s="47">
        <v>0</v>
      </c>
      <c r="G133" s="289">
        <v>0</v>
      </c>
      <c r="H133" s="49">
        <f>+(Table122[[#This Row],[OPENING ]]+Table122[[#This Row],[RECEIPTS]]+Table122[[#This Row],[RETURNS]])-(Table122[[#This Row],[EXCHANGED]]+Table122[[#This Row],[SALES]]+Table122[[#This Row],[ISSUES]])</f>
        <v>0</v>
      </c>
      <c r="I133" s="48">
        <v>0</v>
      </c>
      <c r="J133" s="51">
        <f>+I133-H133</f>
        <v>0</v>
      </c>
      <c r="K133" s="48">
        <f>+'DAY19'!K133+'DAY20'!C133</f>
        <v>0</v>
      </c>
      <c r="L133" s="49">
        <f>+'DAY19'!L133+'DAY20'!D133</f>
        <v>0</v>
      </c>
      <c r="M133" s="50">
        <f>+'DAY19'!M133+'DAY20'!E133</f>
        <v>0</v>
      </c>
      <c r="N133" s="47">
        <f>+'DAY19'!N133+'DAY20'!F133</f>
        <v>0</v>
      </c>
      <c r="O133" s="289">
        <f>+'DAY19'!O133+'DAY20'!G133</f>
        <v>0</v>
      </c>
      <c r="P133" s="48">
        <f t="shared" si="62"/>
        <v>0</v>
      </c>
      <c r="Q133" s="49">
        <f t="shared" si="63"/>
        <v>0</v>
      </c>
      <c r="R133" s="50">
        <f t="shared" si="64"/>
        <v>0</v>
      </c>
      <c r="S133" s="47">
        <f t="shared" si="65"/>
        <v>0</v>
      </c>
      <c r="T133" s="289">
        <f t="shared" si="66"/>
        <v>0</v>
      </c>
      <c r="U133" s="54">
        <f t="shared" si="67"/>
        <v>0</v>
      </c>
    </row>
    <row r="134" spans="1:21" ht="16.5" x14ac:dyDescent="0.3">
      <c r="A134" s="327" t="s">
        <v>98</v>
      </c>
      <c r="B134" s="47">
        <f>'DAY19'!H134</f>
        <v>0</v>
      </c>
      <c r="C134" s="48">
        <v>0</v>
      </c>
      <c r="D134" s="49">
        <v>0</v>
      </c>
      <c r="E134" s="50">
        <v>0</v>
      </c>
      <c r="F134" s="47">
        <v>0</v>
      </c>
      <c r="G134" s="289">
        <v>0</v>
      </c>
      <c r="H134" s="49">
        <f>+(Table122[[#This Row],[OPENING ]]+Table122[[#This Row],[RECEIPTS]]+Table122[[#This Row],[RETURNS]])-(Table122[[#This Row],[EXCHANGED]]+Table122[[#This Row],[SALES]]+Table122[[#This Row],[ISSUES]])</f>
        <v>0</v>
      </c>
      <c r="I134" s="73">
        <v>0</v>
      </c>
      <c r="J134" s="76">
        <f t="shared" si="68"/>
        <v>0</v>
      </c>
      <c r="K134" s="48">
        <f>+'DAY19'!K134+'DAY20'!C134</f>
        <v>0</v>
      </c>
      <c r="L134" s="49">
        <f>+'DAY19'!L134+'DAY20'!D134</f>
        <v>0</v>
      </c>
      <c r="M134" s="50">
        <f>+'DAY19'!M134+'DAY20'!E134</f>
        <v>0</v>
      </c>
      <c r="N134" s="47">
        <f>+'DAY19'!N134+'DAY20'!F134</f>
        <v>0</v>
      </c>
      <c r="O134" s="289">
        <f>+'DAY19'!O134+'DAY20'!G134</f>
        <v>1559.5</v>
      </c>
      <c r="P134" s="48">
        <f t="shared" si="62"/>
        <v>0</v>
      </c>
      <c r="Q134" s="49">
        <f t="shared" si="63"/>
        <v>0</v>
      </c>
      <c r="R134" s="50">
        <f t="shared" si="64"/>
        <v>0</v>
      </c>
      <c r="S134" s="47">
        <f t="shared" si="65"/>
        <v>0</v>
      </c>
      <c r="T134" s="289">
        <f t="shared" si="66"/>
        <v>77.974999999999994</v>
      </c>
      <c r="U134" s="92">
        <f t="shared" si="67"/>
        <v>0</v>
      </c>
    </row>
    <row r="135" spans="1:21" x14ac:dyDescent="0.25">
      <c r="A135" s="308" t="s">
        <v>127</v>
      </c>
      <c r="B135" s="47">
        <f>'DAY19'!H135</f>
        <v>42.2</v>
      </c>
      <c r="C135" s="48">
        <v>0</v>
      </c>
      <c r="D135" s="49">
        <v>0</v>
      </c>
      <c r="E135" s="50">
        <v>0</v>
      </c>
      <c r="F135" s="47">
        <v>0</v>
      </c>
      <c r="G135" s="289">
        <v>0</v>
      </c>
      <c r="H135" s="49">
        <f>+(Table122[[#This Row],[OPENING ]]+Table122[[#This Row],[RECEIPTS]]+Table122[[#This Row],[RETURNS]])-(Table122[[#This Row],[EXCHANGED]]+Table122[[#This Row],[SALES]]+Table122[[#This Row],[ISSUES]])</f>
        <v>42.2</v>
      </c>
      <c r="I135" s="73"/>
      <c r="J135" s="76">
        <f t="shared" ref="J135:J156" si="69">+I135-H135</f>
        <v>-42.2</v>
      </c>
      <c r="K135" s="48">
        <f>+'DAY19'!K135+'DAY20'!C135</f>
        <v>0</v>
      </c>
      <c r="L135" s="49">
        <f>+'DAY19'!L135+'DAY20'!D135</f>
        <v>138</v>
      </c>
      <c r="M135" s="50">
        <f>+'DAY19'!M135+'DAY20'!E135</f>
        <v>0</v>
      </c>
      <c r="N135" s="47">
        <f>+'DAY19'!N135+'DAY20'!F135</f>
        <v>0</v>
      </c>
      <c r="O135" s="289">
        <f>+'DAY19'!O135+'DAY20'!G135</f>
        <v>2410.94</v>
      </c>
      <c r="P135" s="48">
        <f t="shared" ref="P135:P156" si="70">+K135/20</f>
        <v>0</v>
      </c>
      <c r="Q135" s="49">
        <f t="shared" ref="Q135:Q156" si="71">+L135/20</f>
        <v>6.9</v>
      </c>
      <c r="R135" s="50">
        <f t="shared" ref="R135:R156" si="72">+M135/20</f>
        <v>0</v>
      </c>
      <c r="S135" s="47">
        <f t="shared" ref="S135:S156" si="73">+N135/20</f>
        <v>0</v>
      </c>
      <c r="T135" s="289">
        <f t="shared" ref="T135:T156" si="74">+O135/20</f>
        <v>120.547</v>
      </c>
      <c r="U135" s="92">
        <f t="shared" ref="U135:U156" si="75">IFERROR(+H135/(P135+Q135+R135+S135+T135),0)</f>
        <v>0.33111803337858092</v>
      </c>
    </row>
    <row r="136" spans="1:21" x14ac:dyDescent="0.25">
      <c r="A136" s="308" t="s">
        <v>128</v>
      </c>
      <c r="B136" s="47">
        <f>'DAY19'!H136</f>
        <v>220.5</v>
      </c>
      <c r="C136" s="48">
        <v>0</v>
      </c>
      <c r="D136" s="49">
        <v>0</v>
      </c>
      <c r="E136" s="50">
        <v>0</v>
      </c>
      <c r="F136" s="47">
        <v>0</v>
      </c>
      <c r="G136" s="289">
        <v>0</v>
      </c>
      <c r="H136" s="49">
        <f>+(Table122[[#This Row],[OPENING ]]+Table122[[#This Row],[RECEIPTS]]+Table122[[#This Row],[RETURNS]])-(Table122[[#This Row],[EXCHANGED]]+Table122[[#This Row],[SALES]]+Table122[[#This Row],[ISSUES]])</f>
        <v>220.5</v>
      </c>
      <c r="I136" s="73"/>
      <c r="J136" s="76">
        <f t="shared" si="69"/>
        <v>-220.5</v>
      </c>
      <c r="K136" s="48">
        <f>+'DAY19'!K136+'DAY20'!C136</f>
        <v>0</v>
      </c>
      <c r="L136" s="49">
        <f>+'DAY19'!L136+'DAY20'!D136</f>
        <v>0</v>
      </c>
      <c r="M136" s="50">
        <f>+'DAY19'!M136+'DAY20'!E136</f>
        <v>0</v>
      </c>
      <c r="N136" s="47">
        <f>+'DAY19'!N136+'DAY20'!F136</f>
        <v>0</v>
      </c>
      <c r="O136" s="289">
        <f>+'DAY19'!O136+'DAY20'!G136</f>
        <v>0</v>
      </c>
      <c r="P136" s="48">
        <f t="shared" si="70"/>
        <v>0</v>
      </c>
      <c r="Q136" s="49">
        <f t="shared" si="71"/>
        <v>0</v>
      </c>
      <c r="R136" s="50">
        <f t="shared" si="72"/>
        <v>0</v>
      </c>
      <c r="S136" s="47">
        <f t="shared" si="73"/>
        <v>0</v>
      </c>
      <c r="T136" s="289">
        <f t="shared" si="74"/>
        <v>0</v>
      </c>
      <c r="U136" s="92">
        <f t="shared" si="75"/>
        <v>0</v>
      </c>
    </row>
    <row r="137" spans="1:21" x14ac:dyDescent="0.25">
      <c r="A137" s="308" t="s">
        <v>126</v>
      </c>
      <c r="B137" s="47">
        <f>'DAY19'!H137</f>
        <v>63.2</v>
      </c>
      <c r="C137" s="48">
        <v>0</v>
      </c>
      <c r="D137" s="49">
        <v>0</v>
      </c>
      <c r="E137" s="50">
        <v>0</v>
      </c>
      <c r="F137" s="47">
        <v>0</v>
      </c>
      <c r="G137" s="289">
        <v>0</v>
      </c>
      <c r="H137" s="49">
        <f>+(Table122[[#This Row],[OPENING ]]+Table122[[#This Row],[RECEIPTS]]+Table122[[#This Row],[RETURNS]])-(Table122[[#This Row],[EXCHANGED]]+Table122[[#This Row],[SALES]]+Table122[[#This Row],[ISSUES]])</f>
        <v>63.2</v>
      </c>
      <c r="I137" s="73"/>
      <c r="J137" s="76">
        <f t="shared" si="69"/>
        <v>-63.2</v>
      </c>
      <c r="K137" s="48">
        <f>+'DAY19'!K137+'DAY20'!C137</f>
        <v>0</v>
      </c>
      <c r="L137" s="49">
        <f>+'DAY19'!L137+'DAY20'!D137</f>
        <v>0</v>
      </c>
      <c r="M137" s="50">
        <f>+'DAY19'!M137+'DAY20'!E137</f>
        <v>0</v>
      </c>
      <c r="N137" s="47">
        <f>+'DAY19'!N137+'DAY20'!F137</f>
        <v>0</v>
      </c>
      <c r="O137" s="289">
        <f>+'DAY19'!O137+'DAY20'!G137</f>
        <v>0</v>
      </c>
      <c r="P137" s="48">
        <f t="shared" si="70"/>
        <v>0</v>
      </c>
      <c r="Q137" s="49">
        <f t="shared" si="71"/>
        <v>0</v>
      </c>
      <c r="R137" s="50">
        <f t="shared" si="72"/>
        <v>0</v>
      </c>
      <c r="S137" s="47">
        <f t="shared" si="73"/>
        <v>0</v>
      </c>
      <c r="T137" s="289">
        <f t="shared" si="74"/>
        <v>0</v>
      </c>
      <c r="U137" s="92">
        <f t="shared" si="75"/>
        <v>0</v>
      </c>
    </row>
    <row r="138" spans="1:21" x14ac:dyDescent="0.25">
      <c r="A138" s="308"/>
      <c r="B138" s="47">
        <f>'DAY19'!H138</f>
        <v>17.5</v>
      </c>
      <c r="C138" s="48">
        <v>0</v>
      </c>
      <c r="D138" s="49">
        <v>0</v>
      </c>
      <c r="E138" s="50">
        <v>0</v>
      </c>
      <c r="F138" s="47">
        <v>0</v>
      </c>
      <c r="G138" s="289">
        <v>0</v>
      </c>
      <c r="H138" s="49">
        <f>+(Table122[[#This Row],[OPENING ]]+Table122[[#This Row],[RECEIPTS]]+Table122[[#This Row],[RETURNS]])-(Table122[[#This Row],[EXCHANGED]]+Table122[[#This Row],[SALES]]+Table122[[#This Row],[ISSUES]])</f>
        <v>17.5</v>
      </c>
      <c r="I138" s="73"/>
      <c r="J138" s="76">
        <f t="shared" si="69"/>
        <v>-17.5</v>
      </c>
      <c r="K138" s="48">
        <f>+'DAY19'!K138+'DAY20'!C138</f>
        <v>0</v>
      </c>
      <c r="L138" s="49">
        <f>+'DAY19'!L138+'DAY20'!D138</f>
        <v>0</v>
      </c>
      <c r="M138" s="50">
        <f>+'DAY19'!M138+'DAY20'!E138</f>
        <v>0</v>
      </c>
      <c r="N138" s="47">
        <f>+'DAY19'!N138+'DAY20'!F138</f>
        <v>0</v>
      </c>
      <c r="O138" s="289">
        <f>+'DAY19'!O138+'DAY20'!G138</f>
        <v>0</v>
      </c>
      <c r="P138" s="48">
        <f t="shared" si="70"/>
        <v>0</v>
      </c>
      <c r="Q138" s="49">
        <f t="shared" si="71"/>
        <v>0</v>
      </c>
      <c r="R138" s="50">
        <f t="shared" si="72"/>
        <v>0</v>
      </c>
      <c r="S138" s="47">
        <f t="shared" si="73"/>
        <v>0</v>
      </c>
      <c r="T138" s="289">
        <f t="shared" si="74"/>
        <v>0</v>
      </c>
      <c r="U138" s="92">
        <f t="shared" si="75"/>
        <v>0</v>
      </c>
    </row>
    <row r="139" spans="1:21" x14ac:dyDescent="0.25">
      <c r="A139" s="308"/>
      <c r="B139" s="47">
        <f>'DAY19'!H139</f>
        <v>14.7</v>
      </c>
      <c r="C139" s="48">
        <v>0</v>
      </c>
      <c r="D139" s="49">
        <v>0</v>
      </c>
      <c r="E139" s="50">
        <v>0</v>
      </c>
      <c r="F139" s="47">
        <v>0</v>
      </c>
      <c r="G139" s="289">
        <v>0</v>
      </c>
      <c r="H139" s="49">
        <f>+(Table122[[#This Row],[OPENING ]]+Table122[[#This Row],[RECEIPTS]]+Table122[[#This Row],[RETURNS]])-(Table122[[#This Row],[EXCHANGED]]+Table122[[#This Row],[SALES]]+Table122[[#This Row],[ISSUES]])</f>
        <v>14.7</v>
      </c>
      <c r="I139" s="73"/>
      <c r="J139" s="76">
        <f t="shared" si="69"/>
        <v>-14.7</v>
      </c>
      <c r="K139" s="48">
        <f>+'DAY19'!K139+'DAY20'!C139</f>
        <v>0</v>
      </c>
      <c r="L139" s="49">
        <f>+'DAY19'!L139+'DAY20'!D139</f>
        <v>0</v>
      </c>
      <c r="M139" s="50">
        <f>+'DAY19'!M139+'DAY20'!E139</f>
        <v>0</v>
      </c>
      <c r="N139" s="47">
        <f>+'DAY19'!N139+'DAY20'!F139</f>
        <v>0</v>
      </c>
      <c r="O139" s="289">
        <f>+'DAY19'!O139+'DAY20'!G139</f>
        <v>0</v>
      </c>
      <c r="P139" s="48">
        <f t="shared" si="70"/>
        <v>0</v>
      </c>
      <c r="Q139" s="49">
        <f t="shared" si="71"/>
        <v>0</v>
      </c>
      <c r="R139" s="50">
        <f t="shared" si="72"/>
        <v>0</v>
      </c>
      <c r="S139" s="47">
        <f t="shared" si="73"/>
        <v>0</v>
      </c>
      <c r="T139" s="289">
        <f t="shared" si="74"/>
        <v>0</v>
      </c>
      <c r="U139" s="92">
        <f t="shared" si="75"/>
        <v>0</v>
      </c>
    </row>
    <row r="140" spans="1:21" x14ac:dyDescent="0.25">
      <c r="A140" s="308"/>
      <c r="B140" s="47">
        <f>'DAY19'!H140</f>
        <v>0</v>
      </c>
      <c r="C140" s="48">
        <v>0</v>
      </c>
      <c r="D140" s="49">
        <v>0</v>
      </c>
      <c r="E140" s="50">
        <v>0</v>
      </c>
      <c r="F140" s="47">
        <v>0</v>
      </c>
      <c r="G140" s="289">
        <v>0</v>
      </c>
      <c r="H140" s="49">
        <f>+(Table122[[#This Row],[OPENING ]]+Table122[[#This Row],[RECEIPTS]]+Table122[[#This Row],[RETURNS]])-(Table122[[#This Row],[EXCHANGED]]+Table122[[#This Row],[SALES]]+Table122[[#This Row],[ISSUES]])</f>
        <v>0</v>
      </c>
      <c r="I140" s="73"/>
      <c r="J140" s="76">
        <f t="shared" si="69"/>
        <v>0</v>
      </c>
      <c r="K140" s="48">
        <f>+'DAY19'!K140+'DAY20'!C140</f>
        <v>0</v>
      </c>
      <c r="L140" s="49">
        <f>+'DAY19'!L140+'DAY20'!D140</f>
        <v>0</v>
      </c>
      <c r="M140" s="50">
        <f>+'DAY19'!M140+'DAY20'!E140</f>
        <v>0</v>
      </c>
      <c r="N140" s="47">
        <f>+'DAY19'!N140+'DAY20'!F140</f>
        <v>0</v>
      </c>
      <c r="O140" s="289">
        <f>+'DAY19'!O140+'DAY20'!G140</f>
        <v>0</v>
      </c>
      <c r="P140" s="48">
        <f t="shared" si="70"/>
        <v>0</v>
      </c>
      <c r="Q140" s="49">
        <f t="shared" si="71"/>
        <v>0</v>
      </c>
      <c r="R140" s="50">
        <f t="shared" si="72"/>
        <v>0</v>
      </c>
      <c r="S140" s="47">
        <f t="shared" si="73"/>
        <v>0</v>
      </c>
      <c r="T140" s="289">
        <f t="shared" si="74"/>
        <v>0</v>
      </c>
      <c r="U140" s="92">
        <f t="shared" si="75"/>
        <v>0</v>
      </c>
    </row>
    <row r="141" spans="1:21" x14ac:dyDescent="0.25">
      <c r="A141" s="308"/>
      <c r="B141" s="47">
        <f>'DAY19'!H141</f>
        <v>115.5</v>
      </c>
      <c r="C141" s="48">
        <v>0</v>
      </c>
      <c r="D141" s="49">
        <v>0</v>
      </c>
      <c r="E141" s="50">
        <v>0</v>
      </c>
      <c r="F141" s="47">
        <v>0</v>
      </c>
      <c r="G141" s="289">
        <v>0</v>
      </c>
      <c r="H141" s="49">
        <f>+(Table122[[#This Row],[OPENING ]]+Table122[[#This Row],[RECEIPTS]]+Table122[[#This Row],[RETURNS]])-(Table122[[#This Row],[EXCHANGED]]+Table122[[#This Row],[SALES]]+Table122[[#This Row],[ISSUES]])</f>
        <v>115.5</v>
      </c>
      <c r="I141" s="73"/>
      <c r="J141" s="76">
        <f t="shared" si="69"/>
        <v>-115.5</v>
      </c>
      <c r="K141" s="48">
        <f>+'DAY19'!K141+'DAY20'!C141</f>
        <v>0</v>
      </c>
      <c r="L141" s="49">
        <f>+'DAY19'!L141+'DAY20'!D141</f>
        <v>0</v>
      </c>
      <c r="M141" s="50">
        <f>+'DAY19'!M141+'DAY20'!E141</f>
        <v>0</v>
      </c>
      <c r="N141" s="47">
        <f>+'DAY19'!N141+'DAY20'!F141</f>
        <v>0</v>
      </c>
      <c r="O141" s="289">
        <f>+'DAY19'!O141+'DAY20'!G141</f>
        <v>0</v>
      </c>
      <c r="P141" s="48">
        <f t="shared" si="70"/>
        <v>0</v>
      </c>
      <c r="Q141" s="49">
        <f t="shared" si="71"/>
        <v>0</v>
      </c>
      <c r="R141" s="50">
        <f t="shared" si="72"/>
        <v>0</v>
      </c>
      <c r="S141" s="47">
        <f t="shared" si="73"/>
        <v>0</v>
      </c>
      <c r="T141" s="289">
        <f t="shared" si="74"/>
        <v>0</v>
      </c>
      <c r="U141" s="92">
        <f t="shared" si="75"/>
        <v>0</v>
      </c>
    </row>
    <row r="142" spans="1:21" x14ac:dyDescent="0.25">
      <c r="A142" s="308"/>
      <c r="B142" s="47">
        <f>'DAY19'!H142</f>
        <v>81.5</v>
      </c>
      <c r="C142" s="48">
        <v>0</v>
      </c>
      <c r="D142" s="49">
        <v>0</v>
      </c>
      <c r="E142" s="50">
        <v>0</v>
      </c>
      <c r="F142" s="47">
        <v>0</v>
      </c>
      <c r="G142" s="289">
        <v>0</v>
      </c>
      <c r="H142" s="49">
        <f>+(Table122[[#This Row],[OPENING ]]+Table122[[#This Row],[RECEIPTS]]+Table122[[#This Row],[RETURNS]])-(Table122[[#This Row],[EXCHANGED]]+Table122[[#This Row],[SALES]]+Table122[[#This Row],[ISSUES]])</f>
        <v>81.5</v>
      </c>
      <c r="I142" s="73"/>
      <c r="J142" s="76">
        <f t="shared" si="69"/>
        <v>-81.5</v>
      </c>
      <c r="K142" s="48">
        <f>+'DAY19'!K142+'DAY20'!C142</f>
        <v>0</v>
      </c>
      <c r="L142" s="49">
        <f>+'DAY19'!L142+'DAY20'!D142</f>
        <v>15.2</v>
      </c>
      <c r="M142" s="50">
        <f>+'DAY19'!M142+'DAY20'!E142</f>
        <v>0</v>
      </c>
      <c r="N142" s="47">
        <f>+'DAY19'!N142+'DAY20'!F142</f>
        <v>0</v>
      </c>
      <c r="O142" s="289">
        <f>+'DAY19'!O142+'DAY20'!G142</f>
        <v>0</v>
      </c>
      <c r="P142" s="48">
        <f t="shared" si="70"/>
        <v>0</v>
      </c>
      <c r="Q142" s="49">
        <f t="shared" si="71"/>
        <v>0.76</v>
      </c>
      <c r="R142" s="50">
        <f t="shared" si="72"/>
        <v>0</v>
      </c>
      <c r="S142" s="47">
        <f t="shared" si="73"/>
        <v>0</v>
      </c>
      <c r="T142" s="289">
        <f t="shared" si="74"/>
        <v>0</v>
      </c>
      <c r="U142" s="92">
        <f t="shared" si="75"/>
        <v>107.23684210526315</v>
      </c>
    </row>
    <row r="143" spans="1:21" x14ac:dyDescent="0.25">
      <c r="A143" s="308"/>
      <c r="B143" s="47">
        <f>'DAY19'!H143</f>
        <v>15.2</v>
      </c>
      <c r="C143" s="48">
        <v>0</v>
      </c>
      <c r="D143" s="49">
        <v>0</v>
      </c>
      <c r="E143" s="50">
        <v>0</v>
      </c>
      <c r="F143" s="47">
        <v>0</v>
      </c>
      <c r="G143" s="289">
        <v>0</v>
      </c>
      <c r="H143" s="49">
        <f>+(Table122[[#This Row],[OPENING ]]+Table122[[#This Row],[RECEIPTS]]+Table122[[#This Row],[RETURNS]])-(Table122[[#This Row],[EXCHANGED]]+Table122[[#This Row],[SALES]]+Table122[[#This Row],[ISSUES]])</f>
        <v>15.2</v>
      </c>
      <c r="I143" s="73"/>
      <c r="J143" s="76">
        <f t="shared" si="69"/>
        <v>-15.2</v>
      </c>
      <c r="K143" s="48">
        <f>+'DAY19'!K143+'DAY20'!C143</f>
        <v>0</v>
      </c>
      <c r="L143" s="49">
        <f>+'DAY19'!L143+'DAY20'!D143</f>
        <v>0</v>
      </c>
      <c r="M143" s="50">
        <f>+'DAY19'!M143+'DAY20'!E143</f>
        <v>0</v>
      </c>
      <c r="N143" s="47">
        <f>+'DAY19'!N143+'DAY20'!F143</f>
        <v>0</v>
      </c>
      <c r="O143" s="289">
        <f>+'DAY19'!O143+'DAY20'!G143</f>
        <v>0</v>
      </c>
      <c r="P143" s="48">
        <f t="shared" si="70"/>
        <v>0</v>
      </c>
      <c r="Q143" s="49">
        <f t="shared" si="71"/>
        <v>0</v>
      </c>
      <c r="R143" s="50">
        <f t="shared" si="72"/>
        <v>0</v>
      </c>
      <c r="S143" s="47">
        <f t="shared" si="73"/>
        <v>0</v>
      </c>
      <c r="T143" s="289">
        <f t="shared" si="74"/>
        <v>0</v>
      </c>
      <c r="U143" s="92">
        <f t="shared" si="75"/>
        <v>0</v>
      </c>
    </row>
    <row r="144" spans="1:21" x14ac:dyDescent="0.25">
      <c r="A144" s="308" t="s">
        <v>113</v>
      </c>
      <c r="B144" s="47">
        <f>'DAY19'!H144</f>
        <v>0</v>
      </c>
      <c r="C144" s="48">
        <v>0</v>
      </c>
      <c r="D144" s="49">
        <v>0</v>
      </c>
      <c r="E144" s="50">
        <v>0</v>
      </c>
      <c r="F144" s="47">
        <v>0</v>
      </c>
      <c r="G144" s="289">
        <v>0</v>
      </c>
      <c r="H144" s="49">
        <f>+(Table122[[#This Row],[OPENING ]]+Table122[[#This Row],[RECEIPTS]]+Table122[[#This Row],[RETURNS]])-(Table122[[#This Row],[EXCHANGED]]+Table122[[#This Row],[SALES]]+Table122[[#This Row],[ISSUES]])</f>
        <v>0</v>
      </c>
      <c r="I144" s="73"/>
      <c r="J144" s="76">
        <f t="shared" si="69"/>
        <v>0</v>
      </c>
      <c r="K144" s="48">
        <f>+'DAY19'!K144+'DAY20'!C144</f>
        <v>0</v>
      </c>
      <c r="L144" s="49">
        <f>+'DAY19'!L144+'DAY20'!D144</f>
        <v>0</v>
      </c>
      <c r="M144" s="50">
        <f>+'DAY19'!M144+'DAY20'!E144</f>
        <v>0</v>
      </c>
      <c r="N144" s="47">
        <f>+'DAY19'!N144+'DAY20'!F144</f>
        <v>0</v>
      </c>
      <c r="O144" s="289">
        <f>+'DAY19'!O144+'DAY20'!G144</f>
        <v>0</v>
      </c>
      <c r="P144" s="48">
        <f t="shared" si="70"/>
        <v>0</v>
      </c>
      <c r="Q144" s="49">
        <f t="shared" si="71"/>
        <v>0</v>
      </c>
      <c r="R144" s="50">
        <f t="shared" si="72"/>
        <v>0</v>
      </c>
      <c r="S144" s="47">
        <f t="shared" si="73"/>
        <v>0</v>
      </c>
      <c r="T144" s="289">
        <f t="shared" si="74"/>
        <v>0</v>
      </c>
      <c r="U144" s="92">
        <f t="shared" si="75"/>
        <v>0</v>
      </c>
    </row>
    <row r="145" spans="1:21" x14ac:dyDescent="0.25">
      <c r="A145" s="308"/>
      <c r="B145" s="47">
        <f>'DAY19'!H145</f>
        <v>0</v>
      </c>
      <c r="C145" s="48">
        <v>0</v>
      </c>
      <c r="D145" s="49">
        <v>0</v>
      </c>
      <c r="E145" s="50">
        <v>0</v>
      </c>
      <c r="F145" s="47">
        <v>0</v>
      </c>
      <c r="G145" s="289">
        <v>0</v>
      </c>
      <c r="H145" s="49">
        <f>+(Table122[[#This Row],[OPENING ]]+Table122[[#This Row],[RECEIPTS]]+Table122[[#This Row],[RETURNS]])-(Table122[[#This Row],[EXCHANGED]]+Table122[[#This Row],[SALES]]+Table122[[#This Row],[ISSUES]])</f>
        <v>0</v>
      </c>
      <c r="I145" s="73"/>
      <c r="J145" s="76">
        <f t="shared" si="69"/>
        <v>0</v>
      </c>
      <c r="K145" s="48">
        <f>+'DAY19'!K145+'DAY20'!C145</f>
        <v>0</v>
      </c>
      <c r="L145" s="49">
        <f>+'DAY19'!L145+'DAY20'!D145</f>
        <v>0</v>
      </c>
      <c r="M145" s="50">
        <f>+'DAY19'!M145+'DAY20'!E145</f>
        <v>0</v>
      </c>
      <c r="N145" s="47">
        <f>+'DAY19'!N145+'DAY20'!F145</f>
        <v>0</v>
      </c>
      <c r="O145" s="289">
        <f>+'DAY19'!O145+'DAY20'!G145</f>
        <v>0</v>
      </c>
      <c r="P145" s="48">
        <f t="shared" si="70"/>
        <v>0</v>
      </c>
      <c r="Q145" s="49">
        <f t="shared" si="71"/>
        <v>0</v>
      </c>
      <c r="R145" s="50">
        <f t="shared" si="72"/>
        <v>0</v>
      </c>
      <c r="S145" s="47">
        <f t="shared" si="73"/>
        <v>0</v>
      </c>
      <c r="T145" s="289">
        <f t="shared" si="74"/>
        <v>0</v>
      </c>
      <c r="U145" s="92">
        <f t="shared" si="75"/>
        <v>0</v>
      </c>
    </row>
    <row r="146" spans="1:21" x14ac:dyDescent="0.25">
      <c r="A146" s="308"/>
      <c r="B146" s="47">
        <f>'DAY19'!H146</f>
        <v>0</v>
      </c>
      <c r="C146" s="48">
        <v>0</v>
      </c>
      <c r="D146" s="49">
        <v>0</v>
      </c>
      <c r="E146" s="50">
        <v>0</v>
      </c>
      <c r="F146" s="47">
        <v>0</v>
      </c>
      <c r="G146" s="289">
        <v>0</v>
      </c>
      <c r="H146" s="49">
        <f>+(Table122[[#This Row],[OPENING ]]+Table122[[#This Row],[RECEIPTS]]+Table122[[#This Row],[RETURNS]])-(Table122[[#This Row],[EXCHANGED]]+Table122[[#This Row],[SALES]]+Table122[[#This Row],[ISSUES]])</f>
        <v>0</v>
      </c>
      <c r="I146" s="73"/>
      <c r="J146" s="76">
        <f t="shared" si="69"/>
        <v>0</v>
      </c>
      <c r="K146" s="48">
        <f>+'DAY19'!K146+'DAY20'!C146</f>
        <v>0</v>
      </c>
      <c r="L146" s="49">
        <f>+'DAY19'!L146+'DAY20'!D146</f>
        <v>0</v>
      </c>
      <c r="M146" s="50">
        <f>+'DAY19'!M146+'DAY20'!E146</f>
        <v>0</v>
      </c>
      <c r="N146" s="47">
        <f>+'DAY19'!N146+'DAY20'!F146</f>
        <v>0</v>
      </c>
      <c r="O146" s="289">
        <f>+'DAY19'!O146+'DAY20'!G146</f>
        <v>0</v>
      </c>
      <c r="P146" s="48">
        <f t="shared" si="70"/>
        <v>0</v>
      </c>
      <c r="Q146" s="49">
        <f t="shared" si="71"/>
        <v>0</v>
      </c>
      <c r="R146" s="50">
        <f t="shared" si="72"/>
        <v>0</v>
      </c>
      <c r="S146" s="47">
        <f t="shared" si="73"/>
        <v>0</v>
      </c>
      <c r="T146" s="289">
        <f t="shared" si="74"/>
        <v>0</v>
      </c>
      <c r="U146" s="92">
        <f t="shared" si="75"/>
        <v>0</v>
      </c>
    </row>
    <row r="147" spans="1:21" x14ac:dyDescent="0.25">
      <c r="A147" s="308"/>
      <c r="B147" s="47">
        <f>'DAY19'!H147</f>
        <v>0</v>
      </c>
      <c r="C147" s="48">
        <v>0</v>
      </c>
      <c r="D147" s="49">
        <v>0</v>
      </c>
      <c r="E147" s="50">
        <v>0</v>
      </c>
      <c r="F147" s="47">
        <v>0</v>
      </c>
      <c r="G147" s="289">
        <v>0</v>
      </c>
      <c r="H147" s="49">
        <f>+(Table122[[#This Row],[OPENING ]]+Table122[[#This Row],[RECEIPTS]]+Table122[[#This Row],[RETURNS]])-(Table122[[#This Row],[EXCHANGED]]+Table122[[#This Row],[SALES]]+Table122[[#This Row],[ISSUES]])</f>
        <v>0</v>
      </c>
      <c r="I147" s="73"/>
      <c r="J147" s="76">
        <f t="shared" si="69"/>
        <v>0</v>
      </c>
      <c r="K147" s="48">
        <f>+'DAY19'!K147+'DAY20'!C147</f>
        <v>0</v>
      </c>
      <c r="L147" s="49">
        <f>+'DAY19'!L147+'DAY20'!D147</f>
        <v>0</v>
      </c>
      <c r="M147" s="50">
        <f>+'DAY19'!M147+'DAY20'!E147</f>
        <v>0</v>
      </c>
      <c r="N147" s="47">
        <f>+'DAY19'!N147+'DAY20'!F147</f>
        <v>0</v>
      </c>
      <c r="O147" s="289">
        <f>+'DAY19'!O147+'DAY20'!G147</f>
        <v>0</v>
      </c>
      <c r="P147" s="48">
        <f t="shared" si="70"/>
        <v>0</v>
      </c>
      <c r="Q147" s="49">
        <f t="shared" si="71"/>
        <v>0</v>
      </c>
      <c r="R147" s="50">
        <f t="shared" si="72"/>
        <v>0</v>
      </c>
      <c r="S147" s="47">
        <f t="shared" si="73"/>
        <v>0</v>
      </c>
      <c r="T147" s="289">
        <f t="shared" si="74"/>
        <v>0</v>
      </c>
      <c r="U147" s="92">
        <f t="shared" si="75"/>
        <v>0</v>
      </c>
    </row>
    <row r="148" spans="1:21" x14ac:dyDescent="0.25">
      <c r="A148" s="308"/>
      <c r="B148" s="47">
        <f>'DAY19'!H148</f>
        <v>49</v>
      </c>
      <c r="C148" s="48">
        <v>0</v>
      </c>
      <c r="D148" s="49">
        <v>0</v>
      </c>
      <c r="E148" s="50">
        <v>0</v>
      </c>
      <c r="F148" s="47">
        <v>0</v>
      </c>
      <c r="G148" s="289">
        <v>0</v>
      </c>
      <c r="H148" s="49">
        <f>+(Table122[[#This Row],[OPENING ]]+Table122[[#This Row],[RECEIPTS]]+Table122[[#This Row],[RETURNS]])-(Table122[[#This Row],[EXCHANGED]]+Table122[[#This Row],[SALES]]+Table122[[#This Row],[ISSUES]])</f>
        <v>49</v>
      </c>
      <c r="I148" s="73"/>
      <c r="J148" s="76">
        <f t="shared" si="69"/>
        <v>-49</v>
      </c>
      <c r="K148" s="48">
        <f>+'DAY19'!K148+'DAY20'!C148</f>
        <v>0</v>
      </c>
      <c r="L148" s="49">
        <f>+'DAY19'!L148+'DAY20'!D148</f>
        <v>0</v>
      </c>
      <c r="M148" s="50">
        <f>+'DAY19'!M148+'DAY20'!E148</f>
        <v>0</v>
      </c>
      <c r="N148" s="47">
        <f>+'DAY19'!N148+'DAY20'!F148</f>
        <v>0</v>
      </c>
      <c r="O148" s="289">
        <f>+'DAY19'!O148+'DAY20'!G148</f>
        <v>0</v>
      </c>
      <c r="P148" s="48">
        <f t="shared" si="70"/>
        <v>0</v>
      </c>
      <c r="Q148" s="49">
        <f t="shared" si="71"/>
        <v>0</v>
      </c>
      <c r="R148" s="50">
        <f t="shared" si="72"/>
        <v>0</v>
      </c>
      <c r="S148" s="47">
        <f t="shared" si="73"/>
        <v>0</v>
      </c>
      <c r="T148" s="289">
        <f t="shared" si="74"/>
        <v>0</v>
      </c>
      <c r="U148" s="92">
        <f t="shared" si="75"/>
        <v>0</v>
      </c>
    </row>
    <row r="149" spans="1:21" x14ac:dyDescent="0.25">
      <c r="A149" s="308"/>
      <c r="B149" s="47">
        <f>'DAY19'!H149</f>
        <v>132</v>
      </c>
      <c r="C149" s="48">
        <v>0</v>
      </c>
      <c r="D149" s="49">
        <v>0</v>
      </c>
      <c r="E149" s="50">
        <v>0</v>
      </c>
      <c r="F149" s="47">
        <v>0</v>
      </c>
      <c r="G149" s="289">
        <v>0</v>
      </c>
      <c r="H149" s="49">
        <f>+(Table122[[#This Row],[OPENING ]]+Table122[[#This Row],[RECEIPTS]]+Table122[[#This Row],[RETURNS]])-(Table122[[#This Row],[EXCHANGED]]+Table122[[#This Row],[SALES]]+Table122[[#This Row],[ISSUES]])</f>
        <v>132</v>
      </c>
      <c r="I149" s="73"/>
      <c r="J149" s="76">
        <f t="shared" si="69"/>
        <v>-132</v>
      </c>
      <c r="K149" s="48">
        <f>+'DAY19'!K149+'DAY20'!C149</f>
        <v>0</v>
      </c>
      <c r="L149" s="49">
        <f>+'DAY19'!L149+'DAY20'!D149</f>
        <v>0</v>
      </c>
      <c r="M149" s="50">
        <f>+'DAY19'!M149+'DAY20'!E149</f>
        <v>0</v>
      </c>
      <c r="N149" s="47">
        <f>+'DAY19'!N149+'DAY20'!F149</f>
        <v>0</v>
      </c>
      <c r="O149" s="289">
        <f>+'DAY19'!O149+'DAY20'!G149</f>
        <v>0</v>
      </c>
      <c r="P149" s="48">
        <f t="shared" si="70"/>
        <v>0</v>
      </c>
      <c r="Q149" s="49">
        <f t="shared" si="71"/>
        <v>0</v>
      </c>
      <c r="R149" s="50">
        <f t="shared" si="72"/>
        <v>0</v>
      </c>
      <c r="S149" s="47">
        <f t="shared" si="73"/>
        <v>0</v>
      </c>
      <c r="T149" s="289">
        <f t="shared" si="74"/>
        <v>0</v>
      </c>
      <c r="U149" s="92">
        <f t="shared" si="75"/>
        <v>0</v>
      </c>
    </row>
    <row r="150" spans="1:21" x14ac:dyDescent="0.25">
      <c r="A150" s="308"/>
      <c r="B150" s="47">
        <f>'DAY19'!H150</f>
        <v>0</v>
      </c>
      <c r="C150" s="48">
        <v>0</v>
      </c>
      <c r="D150" s="49">
        <v>0</v>
      </c>
      <c r="E150" s="50">
        <v>0</v>
      </c>
      <c r="F150" s="47">
        <v>0</v>
      </c>
      <c r="G150" s="289">
        <v>0</v>
      </c>
      <c r="H150" s="49">
        <f>+(Table122[[#This Row],[OPENING ]]+Table122[[#This Row],[RECEIPTS]]+Table122[[#This Row],[RETURNS]])-(Table122[[#This Row],[EXCHANGED]]+Table122[[#This Row],[SALES]]+Table122[[#This Row],[ISSUES]])</f>
        <v>0</v>
      </c>
      <c r="I150" s="73"/>
      <c r="J150" s="76">
        <f t="shared" si="69"/>
        <v>0</v>
      </c>
      <c r="K150" s="48">
        <f>+'DAY19'!K150+'DAY20'!C150</f>
        <v>0</v>
      </c>
      <c r="L150" s="49">
        <f>+'DAY19'!L150+'DAY20'!D150</f>
        <v>0</v>
      </c>
      <c r="M150" s="50">
        <f>+'DAY19'!M150+'DAY20'!E150</f>
        <v>0</v>
      </c>
      <c r="N150" s="47">
        <f>+'DAY19'!N150+'DAY20'!F150</f>
        <v>0</v>
      </c>
      <c r="O150" s="289">
        <f>+'DAY19'!O150+'DAY20'!G150</f>
        <v>0</v>
      </c>
      <c r="P150" s="48">
        <f t="shared" si="70"/>
        <v>0</v>
      </c>
      <c r="Q150" s="49">
        <f t="shared" si="71"/>
        <v>0</v>
      </c>
      <c r="R150" s="50">
        <f t="shared" si="72"/>
        <v>0</v>
      </c>
      <c r="S150" s="47">
        <f t="shared" si="73"/>
        <v>0</v>
      </c>
      <c r="T150" s="289">
        <f t="shared" si="74"/>
        <v>0</v>
      </c>
      <c r="U150" s="92">
        <f t="shared" si="75"/>
        <v>0</v>
      </c>
    </row>
    <row r="151" spans="1:21" x14ac:dyDescent="0.25">
      <c r="A151" s="308"/>
      <c r="B151" s="47">
        <f>'DAY19'!H151</f>
        <v>46</v>
      </c>
      <c r="C151" s="48">
        <v>0</v>
      </c>
      <c r="D151" s="49">
        <v>0</v>
      </c>
      <c r="E151" s="50">
        <v>0</v>
      </c>
      <c r="F151" s="47">
        <v>0</v>
      </c>
      <c r="G151" s="289">
        <v>0</v>
      </c>
      <c r="H151" s="49">
        <f>+(Table122[[#This Row],[OPENING ]]+Table122[[#This Row],[RECEIPTS]]+Table122[[#This Row],[RETURNS]])-(Table122[[#This Row],[EXCHANGED]]+Table122[[#This Row],[SALES]]+Table122[[#This Row],[ISSUES]])</f>
        <v>46</v>
      </c>
      <c r="I151" s="73"/>
      <c r="J151" s="76">
        <f t="shared" si="69"/>
        <v>-46</v>
      </c>
      <c r="K151" s="48">
        <f>+'DAY19'!K151+'DAY20'!C151</f>
        <v>0</v>
      </c>
      <c r="L151" s="49">
        <f>+'DAY19'!L151+'DAY20'!D151</f>
        <v>0</v>
      </c>
      <c r="M151" s="50">
        <f>+'DAY19'!M151+'DAY20'!E151</f>
        <v>0</v>
      </c>
      <c r="N151" s="47">
        <f>+'DAY19'!N151+'DAY20'!F151</f>
        <v>0</v>
      </c>
      <c r="O151" s="289">
        <f>+'DAY19'!O151+'DAY20'!G151</f>
        <v>0</v>
      </c>
      <c r="P151" s="48">
        <f t="shared" si="70"/>
        <v>0</v>
      </c>
      <c r="Q151" s="49">
        <f t="shared" si="71"/>
        <v>0</v>
      </c>
      <c r="R151" s="50">
        <f t="shared" si="72"/>
        <v>0</v>
      </c>
      <c r="S151" s="47">
        <f t="shared" si="73"/>
        <v>0</v>
      </c>
      <c r="T151" s="289">
        <f t="shared" si="74"/>
        <v>0</v>
      </c>
      <c r="U151" s="92">
        <f t="shared" si="75"/>
        <v>0</v>
      </c>
    </row>
    <row r="152" spans="1:21" x14ac:dyDescent="0.25">
      <c r="A152" s="308"/>
      <c r="B152" s="47">
        <f>'DAY19'!H152</f>
        <v>0</v>
      </c>
      <c r="C152" s="48">
        <v>0</v>
      </c>
      <c r="D152" s="49">
        <v>0</v>
      </c>
      <c r="E152" s="50">
        <v>0</v>
      </c>
      <c r="F152" s="47">
        <v>0</v>
      </c>
      <c r="G152" s="289">
        <v>0</v>
      </c>
      <c r="H152" s="49">
        <f>+(Table122[[#This Row],[OPENING ]]+Table122[[#This Row],[RECEIPTS]]+Table122[[#This Row],[RETURNS]])-(Table122[[#This Row],[EXCHANGED]]+Table122[[#This Row],[SALES]]+Table122[[#This Row],[ISSUES]])</f>
        <v>0</v>
      </c>
      <c r="I152" s="73"/>
      <c r="J152" s="76">
        <f t="shared" si="69"/>
        <v>0</v>
      </c>
      <c r="K152" s="48">
        <f>+'DAY19'!K152+'DAY20'!C152</f>
        <v>0</v>
      </c>
      <c r="L152" s="49">
        <f>+'DAY19'!L152+'DAY20'!D152</f>
        <v>0</v>
      </c>
      <c r="M152" s="50">
        <f>+'DAY19'!M152+'DAY20'!E152</f>
        <v>0</v>
      </c>
      <c r="N152" s="47">
        <f>+'DAY19'!N152+'DAY20'!F152</f>
        <v>0</v>
      </c>
      <c r="O152" s="289">
        <f>+'DAY19'!O152+'DAY20'!G152</f>
        <v>0</v>
      </c>
      <c r="P152" s="48">
        <f t="shared" si="70"/>
        <v>0</v>
      </c>
      <c r="Q152" s="49">
        <f t="shared" si="71"/>
        <v>0</v>
      </c>
      <c r="R152" s="50">
        <f t="shared" si="72"/>
        <v>0</v>
      </c>
      <c r="S152" s="47">
        <f t="shared" si="73"/>
        <v>0</v>
      </c>
      <c r="T152" s="289">
        <f t="shared" si="74"/>
        <v>0</v>
      </c>
      <c r="U152" s="92">
        <f t="shared" si="75"/>
        <v>0</v>
      </c>
    </row>
    <row r="153" spans="1:21" x14ac:dyDescent="0.25">
      <c r="A153" s="308"/>
      <c r="B153" s="47">
        <f>'DAY19'!H153</f>
        <v>0</v>
      </c>
      <c r="C153" s="48">
        <v>0</v>
      </c>
      <c r="D153" s="49">
        <v>0</v>
      </c>
      <c r="E153" s="50">
        <v>0</v>
      </c>
      <c r="F153" s="47">
        <v>0</v>
      </c>
      <c r="G153" s="289">
        <v>0</v>
      </c>
      <c r="H153" s="49">
        <f>+(Table122[[#This Row],[OPENING ]]+Table122[[#This Row],[RECEIPTS]]+Table122[[#This Row],[RETURNS]])-(Table122[[#This Row],[EXCHANGED]]+Table122[[#This Row],[SALES]]+Table122[[#This Row],[ISSUES]])</f>
        <v>0</v>
      </c>
      <c r="I153" s="73"/>
      <c r="J153" s="76">
        <f t="shared" si="69"/>
        <v>0</v>
      </c>
      <c r="K153" s="48">
        <f>+'DAY19'!K153+'DAY20'!C153</f>
        <v>0</v>
      </c>
      <c r="L153" s="49">
        <f>+'DAY19'!L153+'DAY20'!D153</f>
        <v>0</v>
      </c>
      <c r="M153" s="50">
        <f>+'DAY19'!M153+'DAY20'!E153</f>
        <v>0</v>
      </c>
      <c r="N153" s="47">
        <f>+'DAY19'!N153+'DAY20'!F153</f>
        <v>0</v>
      </c>
      <c r="O153" s="289">
        <f>+'DAY19'!O153+'DAY20'!G153</f>
        <v>0</v>
      </c>
      <c r="P153" s="48">
        <f t="shared" si="70"/>
        <v>0</v>
      </c>
      <c r="Q153" s="49">
        <f t="shared" si="71"/>
        <v>0</v>
      </c>
      <c r="R153" s="50">
        <f t="shared" si="72"/>
        <v>0</v>
      </c>
      <c r="S153" s="47">
        <f t="shared" si="73"/>
        <v>0</v>
      </c>
      <c r="T153" s="289">
        <f t="shared" si="74"/>
        <v>0</v>
      </c>
      <c r="U153" s="92">
        <f t="shared" si="75"/>
        <v>0</v>
      </c>
    </row>
    <row r="154" spans="1:21" x14ac:dyDescent="0.25">
      <c r="A154" s="308"/>
      <c r="B154" s="47">
        <f>'DAY19'!H154</f>
        <v>0</v>
      </c>
      <c r="C154" s="48">
        <v>0</v>
      </c>
      <c r="D154" s="49">
        <v>0</v>
      </c>
      <c r="E154" s="50">
        <v>0</v>
      </c>
      <c r="F154" s="47">
        <v>0</v>
      </c>
      <c r="G154" s="289">
        <v>0</v>
      </c>
      <c r="H154" s="49">
        <f>+(Table122[[#This Row],[OPENING ]]+Table122[[#This Row],[RECEIPTS]]+Table122[[#This Row],[RETURNS]])-(Table122[[#This Row],[EXCHANGED]]+Table122[[#This Row],[SALES]]+Table122[[#This Row],[ISSUES]])</f>
        <v>0</v>
      </c>
      <c r="I154" s="73"/>
      <c r="J154" s="76">
        <f t="shared" si="69"/>
        <v>0</v>
      </c>
      <c r="K154" s="48">
        <f>+'DAY19'!K154+'DAY20'!C154</f>
        <v>0</v>
      </c>
      <c r="L154" s="49">
        <f>+'DAY19'!L154+'DAY20'!D154</f>
        <v>0</v>
      </c>
      <c r="M154" s="50">
        <f>+'DAY19'!M154+'DAY20'!E154</f>
        <v>0</v>
      </c>
      <c r="N154" s="47">
        <f>+'DAY19'!N154+'DAY20'!F154</f>
        <v>0</v>
      </c>
      <c r="O154" s="289">
        <f>+'DAY19'!O154+'DAY20'!G154</f>
        <v>0</v>
      </c>
      <c r="P154" s="48">
        <f t="shared" si="70"/>
        <v>0</v>
      </c>
      <c r="Q154" s="49">
        <f t="shared" si="71"/>
        <v>0</v>
      </c>
      <c r="R154" s="50">
        <f t="shared" si="72"/>
        <v>0</v>
      </c>
      <c r="S154" s="47">
        <f t="shared" si="73"/>
        <v>0</v>
      </c>
      <c r="T154" s="289">
        <f t="shared" si="74"/>
        <v>0</v>
      </c>
      <c r="U154" s="92">
        <f t="shared" si="75"/>
        <v>0</v>
      </c>
    </row>
    <row r="155" spans="1:21" x14ac:dyDescent="0.25">
      <c r="A155" s="308"/>
      <c r="B155" s="47">
        <f>'DAY19'!H155</f>
        <v>0</v>
      </c>
      <c r="C155" s="48">
        <v>0</v>
      </c>
      <c r="D155" s="49">
        <v>0</v>
      </c>
      <c r="E155" s="50">
        <v>0</v>
      </c>
      <c r="F155" s="47">
        <v>0</v>
      </c>
      <c r="G155" s="289">
        <v>0</v>
      </c>
      <c r="H155" s="49">
        <f>+(Table122[[#This Row],[OPENING ]]+Table122[[#This Row],[RECEIPTS]]+Table122[[#This Row],[RETURNS]])-(Table122[[#This Row],[EXCHANGED]]+Table122[[#This Row],[SALES]]+Table122[[#This Row],[ISSUES]])</f>
        <v>0</v>
      </c>
      <c r="I155" s="73"/>
      <c r="J155" s="76">
        <f t="shared" si="69"/>
        <v>0</v>
      </c>
      <c r="K155" s="48">
        <f>+'DAY19'!K155+'DAY20'!C155</f>
        <v>0</v>
      </c>
      <c r="L155" s="49">
        <f>+'DAY19'!L155+'DAY20'!D155</f>
        <v>0</v>
      </c>
      <c r="M155" s="50">
        <f>+'DAY19'!M155+'DAY20'!E155</f>
        <v>0</v>
      </c>
      <c r="N155" s="47">
        <f>+'DAY19'!N155+'DAY20'!F155</f>
        <v>0</v>
      </c>
      <c r="O155" s="289">
        <f>+'DAY19'!O155+'DAY20'!G155</f>
        <v>0</v>
      </c>
      <c r="P155" s="48">
        <f t="shared" si="70"/>
        <v>0</v>
      </c>
      <c r="Q155" s="49">
        <f t="shared" si="71"/>
        <v>0</v>
      </c>
      <c r="R155" s="50">
        <f t="shared" si="72"/>
        <v>0</v>
      </c>
      <c r="S155" s="47">
        <f t="shared" si="73"/>
        <v>0</v>
      </c>
      <c r="T155" s="289">
        <f t="shared" si="74"/>
        <v>0</v>
      </c>
      <c r="U155" s="92">
        <f t="shared" si="75"/>
        <v>0</v>
      </c>
    </row>
    <row r="156" spans="1:21" x14ac:dyDescent="0.25">
      <c r="A156" s="334"/>
      <c r="B156" s="47">
        <f>'DAY19'!H156</f>
        <v>0</v>
      </c>
      <c r="C156" s="48">
        <v>0</v>
      </c>
      <c r="D156" s="49">
        <v>0</v>
      </c>
      <c r="E156" s="50">
        <v>0</v>
      </c>
      <c r="F156" s="47">
        <v>0</v>
      </c>
      <c r="G156" s="289">
        <v>0</v>
      </c>
      <c r="H156" s="49">
        <f>+(Table122[[#This Row],[OPENING ]]+Table122[[#This Row],[RECEIPTS]]+Table122[[#This Row],[RETURNS]])-(Table122[[#This Row],[EXCHANGED]]+Table122[[#This Row],[SALES]]+Table122[[#This Row],[ISSUES]])</f>
        <v>0</v>
      </c>
      <c r="I156" s="73"/>
      <c r="J156" s="76">
        <f t="shared" si="69"/>
        <v>0</v>
      </c>
      <c r="K156" s="48">
        <f>+'DAY19'!K156+'DAY20'!C156</f>
        <v>0</v>
      </c>
      <c r="L156" s="49">
        <f>+'DAY19'!L156+'DAY20'!D156</f>
        <v>172.7</v>
      </c>
      <c r="M156" s="50">
        <f>+'DAY19'!M156+'DAY20'!E156</f>
        <v>0</v>
      </c>
      <c r="N156" s="47">
        <f>+'DAY19'!N156+'DAY20'!F156</f>
        <v>0</v>
      </c>
      <c r="O156" s="289">
        <f>+'DAY19'!O156+'DAY20'!G156</f>
        <v>3970.44</v>
      </c>
      <c r="P156" s="48">
        <f t="shared" si="70"/>
        <v>0</v>
      </c>
      <c r="Q156" s="49">
        <f t="shared" si="71"/>
        <v>8.6349999999999998</v>
      </c>
      <c r="R156" s="50">
        <f t="shared" si="72"/>
        <v>0</v>
      </c>
      <c r="S156" s="47">
        <f t="shared" si="73"/>
        <v>0</v>
      </c>
      <c r="T156" s="289">
        <f t="shared" si="74"/>
        <v>198.52199999999999</v>
      </c>
      <c r="U156" s="92">
        <f t="shared" si="75"/>
        <v>0</v>
      </c>
    </row>
    <row r="157" spans="1:21" ht="17.25" thickBot="1" x14ac:dyDescent="0.35">
      <c r="A157" s="171" t="s">
        <v>58</v>
      </c>
      <c r="B157" s="155">
        <f t="shared" ref="B157:U157" si="76">SUM(B118:B134)</f>
        <v>193.6</v>
      </c>
      <c r="C157" s="156">
        <f t="shared" si="76"/>
        <v>0</v>
      </c>
      <c r="D157" s="157">
        <f t="shared" si="76"/>
        <v>0</v>
      </c>
      <c r="E157" s="158">
        <f t="shared" si="76"/>
        <v>0</v>
      </c>
      <c r="F157" s="155">
        <f t="shared" si="76"/>
        <v>0</v>
      </c>
      <c r="G157" s="293">
        <f t="shared" si="76"/>
        <v>0</v>
      </c>
      <c r="H157" s="157">
        <f t="shared" si="76"/>
        <v>193.6</v>
      </c>
      <c r="I157" s="156">
        <f t="shared" si="76"/>
        <v>0</v>
      </c>
      <c r="J157" s="172">
        <f t="shared" si="76"/>
        <v>-193.6</v>
      </c>
      <c r="K157" s="156">
        <f t="shared" si="76"/>
        <v>0</v>
      </c>
      <c r="L157" s="157">
        <f t="shared" si="76"/>
        <v>19.5</v>
      </c>
      <c r="M157" s="158">
        <f t="shared" si="76"/>
        <v>0</v>
      </c>
      <c r="N157" s="155">
        <f t="shared" si="76"/>
        <v>0</v>
      </c>
      <c r="O157" s="293">
        <f t="shared" si="76"/>
        <v>1559.5</v>
      </c>
      <c r="P157" s="156">
        <f t="shared" si="76"/>
        <v>0</v>
      </c>
      <c r="Q157" s="157">
        <f t="shared" si="76"/>
        <v>0.97499999999999998</v>
      </c>
      <c r="R157" s="158">
        <f t="shared" si="76"/>
        <v>0</v>
      </c>
      <c r="S157" s="155">
        <f t="shared" si="76"/>
        <v>0</v>
      </c>
      <c r="T157" s="293">
        <f t="shared" si="76"/>
        <v>77.974999999999994</v>
      </c>
      <c r="U157" s="158">
        <f t="shared" si="76"/>
        <v>0</v>
      </c>
    </row>
    <row r="158" spans="1:21" ht="17.25" thickBot="1" x14ac:dyDescent="0.35">
      <c r="A158" s="85" t="s">
        <v>57</v>
      </c>
      <c r="B158" s="86">
        <f t="shared" ref="B158:U158" si="77">B38+B73+B115+B157</f>
        <v>12309.170000000002</v>
      </c>
      <c r="C158" s="87">
        <f t="shared" si="77"/>
        <v>0</v>
      </c>
      <c r="D158" s="88">
        <f t="shared" si="77"/>
        <v>0</v>
      </c>
      <c r="E158" s="89">
        <f t="shared" si="77"/>
        <v>0</v>
      </c>
      <c r="F158" s="86">
        <f t="shared" si="77"/>
        <v>0</v>
      </c>
      <c r="G158" s="290">
        <f t="shared" si="77"/>
        <v>0</v>
      </c>
      <c r="H158" s="88">
        <f t="shared" si="77"/>
        <v>12309.170000000002</v>
      </c>
      <c r="I158" s="87">
        <f t="shared" si="77"/>
        <v>0</v>
      </c>
      <c r="J158" s="90">
        <f t="shared" si="77"/>
        <v>-12309.170000000002</v>
      </c>
      <c r="K158" s="87">
        <f t="shared" si="77"/>
        <v>12401.499999999998</v>
      </c>
      <c r="L158" s="88">
        <f t="shared" si="77"/>
        <v>374.8</v>
      </c>
      <c r="M158" s="89">
        <f t="shared" si="77"/>
        <v>0</v>
      </c>
      <c r="N158" s="86">
        <f t="shared" si="77"/>
        <v>0</v>
      </c>
      <c r="O158" s="290">
        <f t="shared" si="77"/>
        <v>4647.9400000000005</v>
      </c>
      <c r="P158" s="87">
        <f t="shared" si="77"/>
        <v>620.07499999999993</v>
      </c>
      <c r="Q158" s="88">
        <f t="shared" si="77"/>
        <v>18.740000000000002</v>
      </c>
      <c r="R158" s="89">
        <f t="shared" si="77"/>
        <v>0</v>
      </c>
      <c r="S158" s="86">
        <f t="shared" si="77"/>
        <v>0</v>
      </c>
      <c r="T158" s="290">
        <f t="shared" si="77"/>
        <v>232.39699999999999</v>
      </c>
      <c r="U158" s="89">
        <f t="shared" si="77"/>
        <v>120.05816809370074</v>
      </c>
    </row>
  </sheetData>
  <conditionalFormatting sqref="I1:I114 I116:I156">
    <cfRule type="dataBar" priority="4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{1C35C587-A2AC-4FFC-929A-DEC3979429B0}</x14:id>
        </ext>
      </extLst>
    </cfRule>
  </conditionalFormatting>
  <conditionalFormatting sqref="I11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{E4C45E96-F83C-4F03-A437-A5E50826DDA9}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35C587-A2AC-4FFC-929A-DEC3979429B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I1:I114 I116:I156</xm:sqref>
        </x14:conditionalFormatting>
        <x14:conditionalFormatting xmlns:xm="http://schemas.microsoft.com/office/excel/2006/main">
          <x14:cfRule type="dataBar" id="{E4C45E96-F83C-4F03-A437-A5E50826DD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I115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169D-86C3-467D-B647-F391C9812986}">
  <dimension ref="A1:U158"/>
  <sheetViews>
    <sheetView workbookViewId="0">
      <selection activeCell="A2" sqref="A2:A156"/>
    </sheetView>
  </sheetViews>
  <sheetFormatPr defaultRowHeight="15" x14ac:dyDescent="0.25"/>
  <cols>
    <col min="1" max="1" width="47.140625" bestFit="1" customWidth="1"/>
    <col min="2" max="2" width="19.85546875" bestFit="1" customWidth="1"/>
    <col min="3" max="4" width="9.28515625" bestFit="1" customWidth="1"/>
    <col min="5" max="5" width="18" customWidth="1"/>
    <col min="6" max="6" width="14.5703125" customWidth="1"/>
    <col min="7" max="7" width="16.140625" style="168" customWidth="1"/>
    <col min="8" max="8" width="18.28515625" style="1" customWidth="1"/>
    <col min="9" max="9" width="15.85546875" style="2" customWidth="1"/>
    <col min="10" max="10" width="9.28515625" style="3" bestFit="1" customWidth="1"/>
    <col min="15" max="15" width="9.140625" style="168"/>
    <col min="20" max="20" width="9.140625" style="168"/>
  </cols>
  <sheetData>
    <row r="1" spans="1:21" ht="15.75" thickBot="1" x14ac:dyDescent="0.3">
      <c r="A1" s="12" t="s">
        <v>56</v>
      </c>
      <c r="B1" s="13"/>
      <c r="C1" s="14"/>
      <c r="D1" s="15"/>
      <c r="E1" s="16"/>
      <c r="F1" s="17"/>
      <c r="G1" s="230"/>
      <c r="H1" s="19"/>
      <c r="I1" s="12"/>
      <c r="J1" s="20"/>
      <c r="K1" s="12"/>
      <c r="L1" s="21"/>
      <c r="M1" s="22"/>
      <c r="N1" s="23"/>
      <c r="O1" s="159"/>
      <c r="P1" s="12"/>
      <c r="Q1" s="21"/>
      <c r="R1" s="22"/>
      <c r="S1" s="23"/>
      <c r="T1" s="159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161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160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160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161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161" t="s">
        <v>9</v>
      </c>
      <c r="P3" s="27" t="s">
        <v>10</v>
      </c>
      <c r="Q3" s="28" t="s">
        <v>10</v>
      </c>
      <c r="R3" s="29" t="s">
        <v>10</v>
      </c>
      <c r="S3" s="30"/>
      <c r="T3" s="161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162"/>
      <c r="H4" s="43"/>
      <c r="I4" s="42"/>
      <c r="J4" s="45"/>
      <c r="K4" s="42"/>
      <c r="L4" s="43"/>
      <c r="M4" s="44"/>
      <c r="N4" s="41"/>
      <c r="O4" s="162"/>
      <c r="P4" s="42"/>
      <c r="Q4" s="43"/>
      <c r="R4" s="44"/>
      <c r="S4" s="41"/>
      <c r="T4" s="162"/>
      <c r="U4" s="46"/>
    </row>
    <row r="5" spans="1:21" x14ac:dyDescent="0.25">
      <c r="A5" s="189"/>
      <c r="B5" s="47">
        <f>'DAY20'!H5</f>
        <v>0</v>
      </c>
      <c r="C5" s="48">
        <v>0</v>
      </c>
      <c r="D5" s="49">
        <v>0</v>
      </c>
      <c r="E5" s="50">
        <v>0</v>
      </c>
      <c r="F5" s="47">
        <v>0</v>
      </c>
      <c r="G5" s="163">
        <v>0</v>
      </c>
      <c r="H5" s="49">
        <f>+(Table123[[#This Row],[OPENING ]]+Table123[[#This Row],[RECEIPTS]]+Table123[[#This Row],[RETURNS]])-(Table123[[#This Row],[EXCHANGED]]+Table123[[#This Row],[SALES]]+Table123[[#This Row],[ISSUES]])</f>
        <v>0</v>
      </c>
      <c r="I5" s="48">
        <v>0</v>
      </c>
      <c r="J5" s="51">
        <f t="shared" ref="J5:J131" si="0">+I5-H5</f>
        <v>0</v>
      </c>
      <c r="K5" s="48">
        <f>+'DAY20'!K5+'DAY21'!C5</f>
        <v>0</v>
      </c>
      <c r="L5" s="49">
        <f>+'DAY20'!L5+'DAY21'!D5</f>
        <v>0</v>
      </c>
      <c r="M5" s="50">
        <f>+'DAY20'!M5+'DAY21'!E5</f>
        <v>0</v>
      </c>
      <c r="N5" s="47">
        <f>+'DAY20'!N5+'DAY21'!F5</f>
        <v>0</v>
      </c>
      <c r="O5" s="163">
        <f>+'DAY20'!O5+'DAY21'!G5</f>
        <v>0</v>
      </c>
      <c r="P5" s="48">
        <f>+K5/21</f>
        <v>0</v>
      </c>
      <c r="Q5" s="49">
        <f>+L5/21</f>
        <v>0</v>
      </c>
      <c r="R5" s="50">
        <f>+M5/21</f>
        <v>0</v>
      </c>
      <c r="S5" s="47">
        <f>+N5/21</f>
        <v>0</v>
      </c>
      <c r="T5" s="163">
        <f>+O5/21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'DAY20'!H6</f>
        <v>0</v>
      </c>
      <c r="C6" s="48">
        <v>0</v>
      </c>
      <c r="D6" s="49">
        <v>0</v>
      </c>
      <c r="E6" s="50">
        <v>0</v>
      </c>
      <c r="F6" s="47">
        <v>0</v>
      </c>
      <c r="G6" s="163">
        <v>0</v>
      </c>
      <c r="H6" s="49">
        <f>+(Table123[[#This Row],[OPENING ]]+Table123[[#This Row],[RECEIPTS]]+Table123[[#This Row],[RETURNS]])-(Table123[[#This Row],[EXCHANGED]]+Table123[[#This Row],[SALES]]+Table123[[#This Row],[ISSUES]])</f>
        <v>0</v>
      </c>
      <c r="I6" s="48">
        <v>0</v>
      </c>
      <c r="J6" s="51">
        <f t="shared" si="0"/>
        <v>0</v>
      </c>
      <c r="K6" s="48">
        <f>+'DAY20'!K6+'DAY21'!C6</f>
        <v>0</v>
      </c>
      <c r="L6" s="49">
        <f>+'DAY20'!L6+'DAY21'!D6</f>
        <v>0</v>
      </c>
      <c r="M6" s="50">
        <f>+'DAY20'!M6+'DAY21'!E6</f>
        <v>0</v>
      </c>
      <c r="N6" s="47">
        <f>+'DAY20'!N6+'DAY21'!F6</f>
        <v>0</v>
      </c>
      <c r="O6" s="163">
        <f>+'DAY20'!O6+'DAY21'!G6</f>
        <v>0</v>
      </c>
      <c r="P6" s="48">
        <f t="shared" ref="P6:P17" si="2">+K6/21</f>
        <v>0</v>
      </c>
      <c r="Q6" s="49">
        <f t="shared" ref="Q6:Q17" si="3">+L6/21</f>
        <v>0</v>
      </c>
      <c r="R6" s="50">
        <f t="shared" ref="R6:R17" si="4">+M6/21</f>
        <v>0</v>
      </c>
      <c r="S6" s="47">
        <f t="shared" ref="S6:S17" si="5">+N6/21</f>
        <v>0</v>
      </c>
      <c r="T6" s="163">
        <f t="shared" ref="T6:T17" si="6">+O6/21</f>
        <v>0</v>
      </c>
      <c r="U6" s="52">
        <f t="shared" si="1"/>
        <v>0</v>
      </c>
    </row>
    <row r="7" spans="1:21" x14ac:dyDescent="0.25">
      <c r="A7" s="189"/>
      <c r="B7" s="47">
        <f>'DAY20'!H7</f>
        <v>0</v>
      </c>
      <c r="C7" s="48">
        <v>0</v>
      </c>
      <c r="D7" s="49">
        <v>0</v>
      </c>
      <c r="E7" s="50">
        <v>0</v>
      </c>
      <c r="F7" s="47">
        <v>0</v>
      </c>
      <c r="G7" s="163">
        <v>0</v>
      </c>
      <c r="H7" s="49">
        <f>+(Table123[[#This Row],[OPENING ]]+Table123[[#This Row],[RECEIPTS]]+Table123[[#This Row],[RETURNS]])-(Table123[[#This Row],[EXCHANGED]]+Table123[[#This Row],[SALES]]+Table123[[#This Row],[ISSUES]])</f>
        <v>0</v>
      </c>
      <c r="I7" s="48">
        <v>0</v>
      </c>
      <c r="J7" s="51">
        <f t="shared" si="0"/>
        <v>0</v>
      </c>
      <c r="K7" s="48">
        <f>+'DAY20'!K7+'DAY21'!C7</f>
        <v>0</v>
      </c>
      <c r="L7" s="49">
        <f>+'DAY20'!L7+'DAY21'!D7</f>
        <v>0</v>
      </c>
      <c r="M7" s="50">
        <f>+'DAY20'!M7+'DAY21'!E7</f>
        <v>0</v>
      </c>
      <c r="N7" s="47">
        <f>+'DAY20'!N7+'DAY21'!F7</f>
        <v>0</v>
      </c>
      <c r="O7" s="163">
        <f>+'DAY20'!O7+'DAY21'!G7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163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'DAY20'!H8</f>
        <v>8.5</v>
      </c>
      <c r="C8" s="48">
        <v>0</v>
      </c>
      <c r="D8" s="49">
        <v>0</v>
      </c>
      <c r="E8" s="50">
        <v>0</v>
      </c>
      <c r="F8" s="47">
        <v>0</v>
      </c>
      <c r="G8" s="163">
        <v>0</v>
      </c>
      <c r="H8" s="49">
        <f>+(Table123[[#This Row],[OPENING ]]+Table123[[#This Row],[RECEIPTS]]+Table123[[#This Row],[RETURNS]])-(Table123[[#This Row],[EXCHANGED]]+Table123[[#This Row],[SALES]]+Table123[[#This Row],[ISSUES]])</f>
        <v>8.5</v>
      </c>
      <c r="I8" s="48">
        <v>0</v>
      </c>
      <c r="J8" s="51">
        <f t="shared" si="0"/>
        <v>-8.5</v>
      </c>
      <c r="K8" s="48">
        <f>+'DAY20'!K8+'DAY21'!C8</f>
        <v>0</v>
      </c>
      <c r="L8" s="49">
        <f>+'DAY20'!L8+'DAY21'!D8</f>
        <v>0</v>
      </c>
      <c r="M8" s="50">
        <f>+'DAY20'!M8+'DAY21'!E8</f>
        <v>0</v>
      </c>
      <c r="N8" s="47">
        <f>+'DAY20'!N8+'DAY21'!F8</f>
        <v>0</v>
      </c>
      <c r="O8" s="163">
        <f>+'DAY20'!O8+'DAY21'!G8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163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'DAY20'!H9</f>
        <v>15</v>
      </c>
      <c r="C9" s="48">
        <v>0</v>
      </c>
      <c r="D9" s="49">
        <v>0</v>
      </c>
      <c r="E9" s="50">
        <v>0</v>
      </c>
      <c r="F9" s="47">
        <v>0</v>
      </c>
      <c r="G9" s="163">
        <v>0</v>
      </c>
      <c r="H9" s="49">
        <f>+(Table123[[#This Row],[OPENING ]]+Table123[[#This Row],[RECEIPTS]]+Table123[[#This Row],[RETURNS]])-(Table123[[#This Row],[EXCHANGED]]+Table123[[#This Row],[SALES]]+Table123[[#This Row],[ISSUES]])</f>
        <v>15</v>
      </c>
      <c r="I9" s="48">
        <v>0</v>
      </c>
      <c r="J9" s="51">
        <f t="shared" si="0"/>
        <v>-15</v>
      </c>
      <c r="K9" s="48">
        <f>+'DAY20'!K9+'DAY21'!C9</f>
        <v>0</v>
      </c>
      <c r="L9" s="49">
        <f>+'DAY20'!L9+'DAY21'!D9</f>
        <v>0</v>
      </c>
      <c r="M9" s="50">
        <f>+'DAY20'!M9+'DAY21'!E9</f>
        <v>0</v>
      </c>
      <c r="N9" s="47">
        <f>+'DAY20'!N9+'DAY21'!F9</f>
        <v>0</v>
      </c>
      <c r="O9" s="163">
        <f>+'DAY20'!O9+'DAY21'!G9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163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'DAY20'!H10</f>
        <v>18</v>
      </c>
      <c r="C10" s="48">
        <v>0</v>
      </c>
      <c r="D10" s="49">
        <v>0</v>
      </c>
      <c r="E10" s="50">
        <v>0</v>
      </c>
      <c r="F10" s="47">
        <v>0</v>
      </c>
      <c r="G10" s="163">
        <v>0</v>
      </c>
      <c r="H10" s="49">
        <f>+(Table123[[#This Row],[OPENING ]]+Table123[[#This Row],[RECEIPTS]]+Table123[[#This Row],[RETURNS]])-(Table123[[#This Row],[EXCHANGED]]+Table123[[#This Row],[SALES]]+Table123[[#This Row],[ISSUES]])</f>
        <v>18</v>
      </c>
      <c r="I10" s="48">
        <v>0</v>
      </c>
      <c r="J10" s="51">
        <f t="shared" si="0"/>
        <v>-18</v>
      </c>
      <c r="K10" s="48">
        <f>+'DAY20'!K10+'DAY21'!C10</f>
        <v>0</v>
      </c>
      <c r="L10" s="49">
        <f>+'DAY20'!L10+'DAY21'!D10</f>
        <v>0</v>
      </c>
      <c r="M10" s="50">
        <f>+'DAY20'!M10+'DAY21'!E10</f>
        <v>0</v>
      </c>
      <c r="N10" s="47">
        <f>+'DAY20'!N10+'DAY21'!F10</f>
        <v>0</v>
      </c>
      <c r="O10" s="163">
        <f>+'DAY20'!O10+'DAY21'!G10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163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'DAY20'!H11</f>
        <v>10</v>
      </c>
      <c r="C11" s="48">
        <v>0</v>
      </c>
      <c r="D11" s="49">
        <v>0</v>
      </c>
      <c r="E11" s="50">
        <v>0</v>
      </c>
      <c r="F11" s="47">
        <v>0</v>
      </c>
      <c r="G11" s="163">
        <v>0</v>
      </c>
      <c r="H11" s="49">
        <f>+(Table123[[#This Row],[OPENING ]]+Table123[[#This Row],[RECEIPTS]]+Table123[[#This Row],[RETURNS]])-(Table123[[#This Row],[EXCHANGED]]+Table123[[#This Row],[SALES]]+Table123[[#This Row],[ISSUES]])</f>
        <v>10</v>
      </c>
      <c r="I11" s="48">
        <v>0</v>
      </c>
      <c r="J11" s="51">
        <f t="shared" si="0"/>
        <v>-10</v>
      </c>
      <c r="K11" s="48">
        <f>+'DAY20'!K11+'DAY21'!C11</f>
        <v>0</v>
      </c>
      <c r="L11" s="49">
        <f>+'DAY20'!L11+'DAY21'!D11</f>
        <v>0</v>
      </c>
      <c r="M11" s="50">
        <f>+'DAY20'!M11+'DAY21'!E11</f>
        <v>0</v>
      </c>
      <c r="N11" s="47">
        <f>+'DAY20'!N11+'DAY21'!F11</f>
        <v>0</v>
      </c>
      <c r="O11" s="163">
        <f>+'DAY20'!O11+'DAY21'!G11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163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'DAY20'!H12</f>
        <v>28.6</v>
      </c>
      <c r="C12" s="48">
        <v>0</v>
      </c>
      <c r="D12" s="49">
        <v>0</v>
      </c>
      <c r="E12" s="50">
        <v>0</v>
      </c>
      <c r="F12" s="47">
        <v>0</v>
      </c>
      <c r="G12" s="163">
        <v>0</v>
      </c>
      <c r="H12" s="49">
        <f>+(Table123[[#This Row],[OPENING ]]+Table123[[#This Row],[RECEIPTS]]+Table123[[#This Row],[RETURNS]])-(Table123[[#This Row],[EXCHANGED]]+Table123[[#This Row],[SALES]]+Table123[[#This Row],[ISSUES]])</f>
        <v>28.6</v>
      </c>
      <c r="I12" s="48">
        <v>0</v>
      </c>
      <c r="J12" s="51">
        <f t="shared" si="0"/>
        <v>-28.6</v>
      </c>
      <c r="K12" s="48">
        <f>+'DAY20'!K12+'DAY21'!C12</f>
        <v>0</v>
      </c>
      <c r="L12" s="49">
        <f>+'DAY20'!L12+'DAY21'!D12</f>
        <v>0</v>
      </c>
      <c r="M12" s="50">
        <f>+'DAY20'!M12+'DAY21'!E12</f>
        <v>0</v>
      </c>
      <c r="N12" s="47">
        <f>+'DAY20'!N12+'DAY21'!F12</f>
        <v>0</v>
      </c>
      <c r="O12" s="163">
        <f>+'DAY20'!O12+'DAY21'!G12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163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'DAY20'!H13</f>
        <v>23.5</v>
      </c>
      <c r="C13" s="48">
        <v>0</v>
      </c>
      <c r="D13" s="49">
        <v>0</v>
      </c>
      <c r="E13" s="50">
        <v>0</v>
      </c>
      <c r="F13" s="47">
        <v>0</v>
      </c>
      <c r="G13" s="163">
        <v>0</v>
      </c>
      <c r="H13" s="49">
        <f>+(Table123[[#This Row],[OPENING ]]+Table123[[#This Row],[RECEIPTS]]+Table123[[#This Row],[RETURNS]])-(Table123[[#This Row],[EXCHANGED]]+Table123[[#This Row],[SALES]]+Table123[[#This Row],[ISSUES]])</f>
        <v>23.5</v>
      </c>
      <c r="I13" s="48">
        <v>0</v>
      </c>
      <c r="J13" s="51">
        <f t="shared" si="0"/>
        <v>-23.5</v>
      </c>
      <c r="K13" s="48">
        <f>+'DAY20'!K13+'DAY21'!C13</f>
        <v>0</v>
      </c>
      <c r="L13" s="49">
        <f>+'DAY20'!L13+'DAY21'!D13</f>
        <v>0</v>
      </c>
      <c r="M13" s="50">
        <f>+'DAY20'!M13+'DAY21'!E13</f>
        <v>0</v>
      </c>
      <c r="N13" s="47">
        <f>+'DAY20'!N13+'DAY21'!F13</f>
        <v>0</v>
      </c>
      <c r="O13" s="163">
        <f>+'DAY20'!O13+'DAY21'!G13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163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'DAY20'!H14</f>
        <v>30.5</v>
      </c>
      <c r="C14" s="48">
        <v>0</v>
      </c>
      <c r="D14" s="49">
        <v>0</v>
      </c>
      <c r="E14" s="50">
        <v>0</v>
      </c>
      <c r="F14" s="47">
        <v>0</v>
      </c>
      <c r="G14" s="163">
        <v>0</v>
      </c>
      <c r="H14" s="49">
        <f>+(Table123[[#This Row],[OPENING ]]+Table123[[#This Row],[RECEIPTS]]+Table123[[#This Row],[RETURNS]])-(Table123[[#This Row],[EXCHANGED]]+Table123[[#This Row],[SALES]]+Table123[[#This Row],[ISSUES]])</f>
        <v>30.5</v>
      </c>
      <c r="I14" s="48">
        <v>0</v>
      </c>
      <c r="J14" s="51">
        <f t="shared" si="0"/>
        <v>-30.5</v>
      </c>
      <c r="K14" s="48">
        <f>+'DAY20'!K14+'DAY21'!C14</f>
        <v>0</v>
      </c>
      <c r="L14" s="49">
        <f>+'DAY20'!L14+'DAY21'!D14</f>
        <v>0</v>
      </c>
      <c r="M14" s="50">
        <f>+'DAY20'!M14+'DAY21'!E14</f>
        <v>0</v>
      </c>
      <c r="N14" s="47">
        <f>+'DAY20'!N14+'DAY21'!F14</f>
        <v>0</v>
      </c>
      <c r="O14" s="163">
        <f>+'DAY20'!O14+'DAY21'!G14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163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'DAY20'!H15</f>
        <v>33.5</v>
      </c>
      <c r="C15" s="48">
        <v>0</v>
      </c>
      <c r="D15" s="49">
        <v>0</v>
      </c>
      <c r="E15" s="50">
        <v>0</v>
      </c>
      <c r="F15" s="47">
        <v>0</v>
      </c>
      <c r="G15" s="163">
        <v>0</v>
      </c>
      <c r="H15" s="49">
        <f>+(Table123[[#This Row],[OPENING ]]+Table123[[#This Row],[RECEIPTS]]+Table123[[#This Row],[RETURNS]])-(Table123[[#This Row],[EXCHANGED]]+Table123[[#This Row],[SALES]]+Table123[[#This Row],[ISSUES]])</f>
        <v>33.5</v>
      </c>
      <c r="I15" s="48">
        <v>0</v>
      </c>
      <c r="J15" s="51">
        <f t="shared" si="0"/>
        <v>-33.5</v>
      </c>
      <c r="K15" s="48">
        <f>+'DAY20'!K15+'DAY21'!C15</f>
        <v>0</v>
      </c>
      <c r="L15" s="49">
        <f>+'DAY20'!L15+'DAY21'!D15</f>
        <v>0</v>
      </c>
      <c r="M15" s="50">
        <f>+'DAY20'!M15+'DAY21'!E15</f>
        <v>0</v>
      </c>
      <c r="N15" s="47">
        <f>+'DAY20'!N15+'DAY21'!F15</f>
        <v>0</v>
      </c>
      <c r="O15" s="163">
        <f>+'DAY20'!O15+'DAY21'!G15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163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'DAY20'!H16</f>
        <v>36</v>
      </c>
      <c r="C16" s="48">
        <v>0</v>
      </c>
      <c r="D16" s="49">
        <v>0</v>
      </c>
      <c r="E16" s="50">
        <v>0</v>
      </c>
      <c r="F16" s="47">
        <v>0</v>
      </c>
      <c r="G16" s="163">
        <v>0</v>
      </c>
      <c r="H16" s="49">
        <f>+(Table123[[#This Row],[OPENING ]]+Table123[[#This Row],[RECEIPTS]]+Table123[[#This Row],[RETURNS]])-(Table123[[#This Row],[EXCHANGED]]+Table123[[#This Row],[SALES]]+Table123[[#This Row],[ISSUES]])</f>
        <v>36</v>
      </c>
      <c r="I16" s="48">
        <v>0</v>
      </c>
      <c r="J16" s="51">
        <f t="shared" si="0"/>
        <v>-36</v>
      </c>
      <c r="K16" s="48">
        <f>+'DAY20'!K16+'DAY21'!C16</f>
        <v>0</v>
      </c>
      <c r="L16" s="49">
        <f>+'DAY20'!L16+'DAY21'!D16</f>
        <v>0</v>
      </c>
      <c r="M16" s="50">
        <f>+'DAY20'!M16+'DAY21'!E16</f>
        <v>0</v>
      </c>
      <c r="N16" s="47">
        <f>+'DAY20'!N16+'DAY21'!F16</f>
        <v>0</v>
      </c>
      <c r="O16" s="163">
        <f>+'DAY20'!O16+'DAY21'!G16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163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'DAY20'!H17</f>
        <v>0</v>
      </c>
      <c r="C17" s="48">
        <v>0</v>
      </c>
      <c r="D17" s="49">
        <v>0</v>
      </c>
      <c r="E17" s="50">
        <v>0</v>
      </c>
      <c r="F17" s="47">
        <v>0</v>
      </c>
      <c r="G17" s="163">
        <v>0</v>
      </c>
      <c r="H17" s="49">
        <f>+(Table123[[#This Row],[OPENING ]]+Table123[[#This Row],[RECEIPTS]]+Table123[[#This Row],[RETURNS]])-(Table123[[#This Row],[EXCHANGED]]+Table123[[#This Row],[SALES]]+Table123[[#This Row],[ISSUES]])</f>
        <v>0</v>
      </c>
      <c r="I17" s="48">
        <v>0</v>
      </c>
      <c r="J17" s="51">
        <f t="shared" si="0"/>
        <v>0</v>
      </c>
      <c r="K17" s="48">
        <f>+'DAY20'!K17+'DAY21'!C17</f>
        <v>0</v>
      </c>
      <c r="L17" s="49">
        <f>+'DAY20'!L17+'DAY21'!D17</f>
        <v>0</v>
      </c>
      <c r="M17" s="50">
        <f>+'DAY20'!M17+'DAY21'!E17</f>
        <v>0</v>
      </c>
      <c r="N17" s="47">
        <f>+'DAY20'!N17+'DAY21'!F17</f>
        <v>0</v>
      </c>
      <c r="O17" s="163">
        <f>+'DAY20'!O17+'DAY21'!G17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163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'DAY20'!H18</f>
        <v>0</v>
      </c>
      <c r="C18" s="48">
        <v>0</v>
      </c>
      <c r="D18" s="49">
        <v>0</v>
      </c>
      <c r="E18" s="50">
        <v>0</v>
      </c>
      <c r="F18" s="47">
        <v>0</v>
      </c>
      <c r="G18" s="163">
        <v>0</v>
      </c>
      <c r="H18" s="49">
        <f>+(Table123[[#This Row],[OPENING ]]+Table123[[#This Row],[RECEIPTS]]+Table123[[#This Row],[RETURNS]])-(Table123[[#This Row],[EXCHANGED]]+Table123[[#This Row],[SALES]]+Table123[[#This Row],[ISSUES]])</f>
        <v>0</v>
      </c>
      <c r="I18" s="48">
        <v>0</v>
      </c>
      <c r="J18" s="51">
        <f t="shared" ref="J18:J24" si="7">+I18-H18</f>
        <v>0</v>
      </c>
      <c r="K18" s="48">
        <f>+'DAY20'!K25+'DAY21'!C18</f>
        <v>0</v>
      </c>
      <c r="L18" s="49">
        <f>+'DAY20'!L18+'DAY21'!D18</f>
        <v>0</v>
      </c>
      <c r="M18" s="50">
        <f>+'DAY20'!M18+'DAY21'!E18</f>
        <v>0</v>
      </c>
      <c r="N18" s="47">
        <f>+'DAY20'!N18+'DAY21'!F18</f>
        <v>0</v>
      </c>
      <c r="O18" s="163">
        <f>+'DAY20'!O18+'DAY21'!G18</f>
        <v>0</v>
      </c>
      <c r="P18" s="48">
        <f t="shared" ref="P18:P26" si="8">+K18/21</f>
        <v>0</v>
      </c>
      <c r="Q18" s="49">
        <f t="shared" ref="Q18:Q26" si="9">+L18/21</f>
        <v>0</v>
      </c>
      <c r="R18" s="50">
        <f t="shared" ref="R18:R26" si="10">+M18/21</f>
        <v>0</v>
      </c>
      <c r="S18" s="47">
        <f t="shared" ref="S18:S26" si="11">+N18/21</f>
        <v>0</v>
      </c>
      <c r="T18" s="163">
        <f t="shared" ref="T18:T26" si="12">+O18/21</f>
        <v>0</v>
      </c>
      <c r="U18" s="52">
        <f t="shared" ref="U18:U26" si="13">IFERROR(+H18/(P18+Q18+R18+S18+T18),0)</f>
        <v>0</v>
      </c>
    </row>
    <row r="19" spans="1:21" x14ac:dyDescent="0.25">
      <c r="A19" s="189" t="s">
        <v>131</v>
      </c>
      <c r="B19" s="47">
        <f>'DAY20'!H19</f>
        <v>27</v>
      </c>
      <c r="C19" s="48">
        <v>0</v>
      </c>
      <c r="D19" s="49">
        <v>0</v>
      </c>
      <c r="E19" s="50">
        <v>0</v>
      </c>
      <c r="F19" s="47">
        <v>0</v>
      </c>
      <c r="G19" s="163">
        <v>0</v>
      </c>
      <c r="H19" s="49">
        <f>+(Table123[[#This Row],[OPENING ]]+Table123[[#This Row],[RECEIPTS]]+Table123[[#This Row],[RETURNS]])-(Table123[[#This Row],[EXCHANGED]]+Table123[[#This Row],[SALES]]+Table123[[#This Row],[ISSUES]])</f>
        <v>27</v>
      </c>
      <c r="I19" s="48">
        <v>0</v>
      </c>
      <c r="J19" s="51">
        <f t="shared" si="7"/>
        <v>-27</v>
      </c>
      <c r="K19" s="48">
        <f>+'DAY20'!K26+'DAY21'!C19</f>
        <v>0</v>
      </c>
      <c r="L19" s="49">
        <f>+'DAY20'!L19+'DAY21'!D19</f>
        <v>0</v>
      </c>
      <c r="M19" s="50">
        <f>+'DAY20'!M19+'DAY21'!E19</f>
        <v>0</v>
      </c>
      <c r="N19" s="47">
        <f>+'DAY20'!N19+'DAY21'!F19</f>
        <v>0</v>
      </c>
      <c r="O19" s="163">
        <f>+'DAY20'!O19+'DAY21'!G19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163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'DAY20'!H20</f>
        <v>228.5</v>
      </c>
      <c r="C20" s="48">
        <v>0</v>
      </c>
      <c r="D20" s="49">
        <v>0</v>
      </c>
      <c r="E20" s="50">
        <v>0</v>
      </c>
      <c r="F20" s="47">
        <v>0</v>
      </c>
      <c r="G20" s="163">
        <v>0</v>
      </c>
      <c r="H20" s="49">
        <f>+(Table123[[#This Row],[OPENING ]]+Table123[[#This Row],[RECEIPTS]]+Table123[[#This Row],[RETURNS]])-(Table123[[#This Row],[EXCHANGED]]+Table123[[#This Row],[SALES]]+Table123[[#This Row],[ISSUES]])</f>
        <v>228.5</v>
      </c>
      <c r="I20" s="48">
        <v>0</v>
      </c>
      <c r="J20" s="51">
        <f t="shared" si="7"/>
        <v>-228.5</v>
      </c>
      <c r="K20" s="48">
        <f>+'DAY20'!K38+'DAY21'!C20</f>
        <v>9314.0999999999985</v>
      </c>
      <c r="L20" s="49">
        <f>+'DAY20'!L20+'DAY21'!D20</f>
        <v>0</v>
      </c>
      <c r="M20" s="50">
        <f>+'DAY20'!M20+'DAY21'!E20</f>
        <v>0</v>
      </c>
      <c r="N20" s="47">
        <f>+'DAY20'!N20+'DAY21'!F20</f>
        <v>0</v>
      </c>
      <c r="O20" s="163">
        <f>+'DAY20'!O20+'DAY21'!G20</f>
        <v>0</v>
      </c>
      <c r="P20" s="48">
        <f t="shared" si="8"/>
        <v>443.52857142857135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163">
        <f t="shared" si="12"/>
        <v>0</v>
      </c>
      <c r="U20" s="52">
        <f t="shared" si="13"/>
        <v>0.51518665249460505</v>
      </c>
    </row>
    <row r="21" spans="1:21" x14ac:dyDescent="0.25">
      <c r="A21" s="189" t="s">
        <v>129</v>
      </c>
      <c r="B21" s="47">
        <f>'DAY20'!H21</f>
        <v>70</v>
      </c>
      <c r="C21" s="48">
        <v>0</v>
      </c>
      <c r="D21" s="49">
        <v>0</v>
      </c>
      <c r="E21" s="50">
        <v>0</v>
      </c>
      <c r="F21" s="47">
        <v>0</v>
      </c>
      <c r="G21" s="163">
        <v>0</v>
      </c>
      <c r="H21" s="49">
        <f>+(Table123[[#This Row],[OPENING ]]+Table123[[#This Row],[RECEIPTS]]+Table123[[#This Row],[RETURNS]])-(Table123[[#This Row],[EXCHANGED]]+Table123[[#This Row],[SALES]]+Table123[[#This Row],[ISSUES]])</f>
        <v>70</v>
      </c>
      <c r="I21" s="48">
        <v>0</v>
      </c>
      <c r="J21" s="51">
        <f t="shared" si="7"/>
        <v>-70</v>
      </c>
      <c r="K21" s="48">
        <f>+'DAY20'!K39+'DAY21'!C21</f>
        <v>0</v>
      </c>
      <c r="L21" s="49">
        <f>+'DAY20'!L21+'DAY21'!D21</f>
        <v>0</v>
      </c>
      <c r="M21" s="50">
        <f>+'DAY20'!M21+'DAY21'!E21</f>
        <v>0</v>
      </c>
      <c r="N21" s="47">
        <f>+'DAY20'!N21+'DAY21'!F21</f>
        <v>0</v>
      </c>
      <c r="O21" s="163">
        <f>+'DAY20'!O21+'DAY21'!G21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163">
        <f t="shared" si="12"/>
        <v>0</v>
      </c>
      <c r="U21" s="52">
        <f t="shared" si="13"/>
        <v>0</v>
      </c>
    </row>
    <row r="22" spans="1:21" x14ac:dyDescent="0.25">
      <c r="A22" s="154"/>
      <c r="B22" s="47">
        <f>'DAY20'!H22</f>
        <v>14</v>
      </c>
      <c r="C22" s="48">
        <v>0</v>
      </c>
      <c r="D22" s="49">
        <v>0</v>
      </c>
      <c r="E22" s="50">
        <v>0</v>
      </c>
      <c r="F22" s="47">
        <v>0</v>
      </c>
      <c r="G22" s="163">
        <v>0</v>
      </c>
      <c r="H22" s="49">
        <f>+(Table123[[#This Row],[OPENING ]]+Table123[[#This Row],[RECEIPTS]]+Table123[[#This Row],[RETURNS]])-(Table123[[#This Row],[EXCHANGED]]+Table123[[#This Row],[SALES]]+Table123[[#This Row],[ISSUES]])</f>
        <v>14</v>
      </c>
      <c r="I22" s="48">
        <v>0</v>
      </c>
      <c r="J22" s="51">
        <f t="shared" si="7"/>
        <v>-14</v>
      </c>
      <c r="K22" s="48">
        <f>+'DAY20'!K40+'DAY21'!C22</f>
        <v>0</v>
      </c>
      <c r="L22" s="49">
        <f>+'DAY20'!L22+'DAY21'!D22</f>
        <v>0</v>
      </c>
      <c r="M22" s="50">
        <f>+'DAY20'!M22+'DAY21'!E22</f>
        <v>0</v>
      </c>
      <c r="N22" s="47">
        <f>+'DAY20'!N22+'DAY21'!F22</f>
        <v>0</v>
      </c>
      <c r="O22" s="163">
        <f>+'DAY20'!O22+'DAY21'!G22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163">
        <f t="shared" si="12"/>
        <v>0</v>
      </c>
      <c r="U22" s="52">
        <f t="shared" si="13"/>
        <v>0</v>
      </c>
    </row>
    <row r="23" spans="1:21" x14ac:dyDescent="0.25">
      <c r="A23" s="154"/>
      <c r="B23" s="47">
        <f>'DAY20'!H23</f>
        <v>70</v>
      </c>
      <c r="C23" s="48">
        <v>0</v>
      </c>
      <c r="D23" s="49">
        <v>0</v>
      </c>
      <c r="E23" s="50">
        <v>0</v>
      </c>
      <c r="F23" s="47">
        <v>0</v>
      </c>
      <c r="G23" s="163">
        <v>0</v>
      </c>
      <c r="H23" s="49">
        <f>+(Table123[[#This Row],[OPENING ]]+Table123[[#This Row],[RECEIPTS]]+Table123[[#This Row],[RETURNS]])-(Table123[[#This Row],[EXCHANGED]]+Table123[[#This Row],[SALES]]+Table123[[#This Row],[ISSUES]])</f>
        <v>70</v>
      </c>
      <c r="I23" s="48">
        <v>0</v>
      </c>
      <c r="J23" s="51">
        <f t="shared" si="7"/>
        <v>-70</v>
      </c>
      <c r="K23" s="48">
        <f>+'DAY20'!K41+'DAY21'!C23</f>
        <v>0</v>
      </c>
      <c r="L23" s="49">
        <f>+'DAY20'!L23+'DAY21'!D23</f>
        <v>0</v>
      </c>
      <c r="M23" s="50">
        <f>+'DAY20'!M23+'DAY21'!E23</f>
        <v>0</v>
      </c>
      <c r="N23" s="47">
        <f>+'DAY20'!N23+'DAY21'!F23</f>
        <v>0</v>
      </c>
      <c r="O23" s="163">
        <f>+'DAY20'!O23+'DAY21'!G23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163">
        <f t="shared" si="12"/>
        <v>0</v>
      </c>
      <c r="U23" s="52">
        <f t="shared" si="13"/>
        <v>0</v>
      </c>
    </row>
    <row r="24" spans="1:21" x14ac:dyDescent="0.25">
      <c r="A24" s="154"/>
      <c r="B24" s="47">
        <f>'DAY20'!H24</f>
        <v>49</v>
      </c>
      <c r="C24" s="48">
        <v>0</v>
      </c>
      <c r="D24" s="49">
        <v>0</v>
      </c>
      <c r="E24" s="50">
        <v>0</v>
      </c>
      <c r="F24" s="47">
        <v>0</v>
      </c>
      <c r="G24" s="163">
        <v>0</v>
      </c>
      <c r="H24" s="49">
        <f>+(Table123[[#This Row],[OPENING ]]+Table123[[#This Row],[RECEIPTS]]+Table123[[#This Row],[RETURNS]])-(Table123[[#This Row],[EXCHANGED]]+Table123[[#This Row],[SALES]]+Table123[[#This Row],[ISSUES]])</f>
        <v>49</v>
      </c>
      <c r="I24" s="48">
        <v>0</v>
      </c>
      <c r="J24" s="51">
        <f t="shared" si="7"/>
        <v>-49</v>
      </c>
      <c r="K24" s="48">
        <f>+'DAY20'!K42+'DAY21'!C24</f>
        <v>0</v>
      </c>
      <c r="L24" s="49">
        <f>+'DAY20'!L24+'DAY21'!D24</f>
        <v>0</v>
      </c>
      <c r="M24" s="50">
        <f>+'DAY20'!M24+'DAY21'!E24</f>
        <v>0</v>
      </c>
      <c r="N24" s="47">
        <f>+'DAY20'!N24+'DAY21'!F24</f>
        <v>0</v>
      </c>
      <c r="O24" s="163">
        <f>+'DAY20'!O24+'DAY21'!G24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163">
        <f t="shared" si="12"/>
        <v>0</v>
      </c>
      <c r="U24" s="52">
        <f t="shared" si="13"/>
        <v>0</v>
      </c>
    </row>
    <row r="25" spans="1:21" x14ac:dyDescent="0.25">
      <c r="A25" s="154"/>
      <c r="B25" s="47">
        <f>'DAY20'!H25</f>
        <v>0</v>
      </c>
      <c r="C25" s="48">
        <v>0</v>
      </c>
      <c r="D25" s="49">
        <v>0</v>
      </c>
      <c r="E25" s="50">
        <v>0</v>
      </c>
      <c r="F25" s="47">
        <v>0</v>
      </c>
      <c r="G25" s="163">
        <v>0</v>
      </c>
      <c r="H25" s="49">
        <f>+(Table123[[#This Row],[OPENING ]]+Table123[[#This Row],[RECEIPTS]]+Table123[[#This Row],[RETURNS]])-(Table123[[#This Row],[EXCHANGED]]+Table123[[#This Row],[SALES]]+Table123[[#This Row],[ISSUES]])</f>
        <v>0</v>
      </c>
      <c r="I25" s="48">
        <v>0</v>
      </c>
      <c r="J25" s="51">
        <f t="shared" si="0"/>
        <v>0</v>
      </c>
      <c r="K25" s="48">
        <f>+'DAY20'!K43+'DAY21'!C25</f>
        <v>0</v>
      </c>
      <c r="L25" s="49">
        <f>+'DAY20'!L25+'DAY21'!D25</f>
        <v>0</v>
      </c>
      <c r="M25" s="50">
        <f>+'DAY20'!M25+'DAY21'!E25</f>
        <v>0</v>
      </c>
      <c r="N25" s="47">
        <f>+'DAY20'!N25+'DAY21'!F25</f>
        <v>0</v>
      </c>
      <c r="O25" s="163">
        <f>+'DAY20'!O25+'DAY21'!G25</f>
        <v>0</v>
      </c>
      <c r="P25" s="48">
        <f t="shared" si="8"/>
        <v>0</v>
      </c>
      <c r="Q25" s="49">
        <f t="shared" si="9"/>
        <v>0</v>
      </c>
      <c r="R25" s="50">
        <f t="shared" si="10"/>
        <v>0</v>
      </c>
      <c r="S25" s="47">
        <f t="shared" si="11"/>
        <v>0</v>
      </c>
      <c r="T25" s="163">
        <f t="shared" si="12"/>
        <v>0</v>
      </c>
      <c r="U25" s="52">
        <f t="shared" si="13"/>
        <v>0</v>
      </c>
    </row>
    <row r="26" spans="1:21" x14ac:dyDescent="0.25">
      <c r="A26" s="312" t="s">
        <v>106</v>
      </c>
      <c r="B26" s="47">
        <f>'DAY20'!H26</f>
        <v>0</v>
      </c>
      <c r="C26" s="48">
        <v>0</v>
      </c>
      <c r="D26" s="49">
        <v>0</v>
      </c>
      <c r="E26" s="50">
        <v>0</v>
      </c>
      <c r="F26" s="47">
        <v>0</v>
      </c>
      <c r="G26" s="163">
        <v>0</v>
      </c>
      <c r="H26" s="49">
        <f>+(Table123[[#This Row],[OPENING ]]+Table123[[#This Row],[RECEIPTS]]+Table123[[#This Row],[RETURNS]])-(Table123[[#This Row],[EXCHANGED]]+Table123[[#This Row],[SALES]]+Table123[[#This Row],[ISSUES]])</f>
        <v>0</v>
      </c>
      <c r="I26" s="48">
        <v>0</v>
      </c>
      <c r="J26" s="76">
        <f t="shared" si="0"/>
        <v>0</v>
      </c>
      <c r="K26" s="48">
        <f>+'DAY20'!K44+'DAY21'!C26</f>
        <v>0</v>
      </c>
      <c r="L26" s="49">
        <f>+'DAY20'!L26+'DAY21'!D26</f>
        <v>0</v>
      </c>
      <c r="M26" s="50">
        <f>+'DAY20'!M26+'DAY21'!E26</f>
        <v>0</v>
      </c>
      <c r="N26" s="47">
        <f>+'DAY20'!N26+'DAY21'!F26</f>
        <v>0</v>
      </c>
      <c r="O26" s="163">
        <f>+'DAY20'!O26+'DAY21'!G26</f>
        <v>0</v>
      </c>
      <c r="P26" s="48">
        <f t="shared" si="8"/>
        <v>0</v>
      </c>
      <c r="Q26" s="49">
        <f t="shared" si="9"/>
        <v>0</v>
      </c>
      <c r="R26" s="50">
        <f t="shared" si="10"/>
        <v>0</v>
      </c>
      <c r="S26" s="47">
        <f t="shared" si="11"/>
        <v>0</v>
      </c>
      <c r="T26" s="163">
        <f t="shared" si="12"/>
        <v>0</v>
      </c>
      <c r="U26" s="52">
        <f t="shared" si="13"/>
        <v>0</v>
      </c>
    </row>
    <row r="27" spans="1:21" x14ac:dyDescent="0.25">
      <c r="A27" s="154" t="s">
        <v>61</v>
      </c>
      <c r="B27" s="47">
        <f>'DAY20'!H27</f>
        <v>506.2</v>
      </c>
      <c r="C27" s="48">
        <v>0</v>
      </c>
      <c r="D27" s="49">
        <v>0</v>
      </c>
      <c r="E27" s="50">
        <v>0</v>
      </c>
      <c r="F27" s="47">
        <v>0</v>
      </c>
      <c r="G27" s="163">
        <v>0</v>
      </c>
      <c r="H27" s="49">
        <f>+(Table123[[#This Row],[OPENING ]]+Table123[[#This Row],[RECEIPTS]]+Table123[[#This Row],[RETURNS]])-(Table123[[#This Row],[EXCHANGED]]+Table123[[#This Row],[SALES]]+Table123[[#This Row],[ISSUES]])</f>
        <v>506.2</v>
      </c>
      <c r="I27" s="48">
        <v>0</v>
      </c>
      <c r="J27" s="76">
        <f t="shared" ref="J27:J37" si="14">+I27-H27</f>
        <v>-506.2</v>
      </c>
      <c r="K27" s="48">
        <f>+'DAY20'!K45+'DAY21'!C27</f>
        <v>1034.9000000000001</v>
      </c>
      <c r="L27" s="49">
        <f>+'DAY20'!L27+'DAY21'!D27</f>
        <v>0</v>
      </c>
      <c r="M27" s="50">
        <f>+'DAY20'!M27+'DAY21'!E27</f>
        <v>0</v>
      </c>
      <c r="N27" s="47">
        <f>+'DAY20'!N27+'DAY21'!F27</f>
        <v>0</v>
      </c>
      <c r="O27" s="163">
        <f>+'DAY20'!O27+'DAY21'!G27</f>
        <v>0</v>
      </c>
      <c r="P27" s="48">
        <f t="shared" ref="P27:P37" si="15">+K27/21</f>
        <v>49.280952380952385</v>
      </c>
      <c r="Q27" s="49">
        <f t="shared" ref="Q27:Q37" si="16">+L27/21</f>
        <v>0</v>
      </c>
      <c r="R27" s="50">
        <f t="shared" ref="R27:R37" si="17">+M27/21</f>
        <v>0</v>
      </c>
      <c r="S27" s="47">
        <f t="shared" ref="S27:S37" si="18">+N27/21</f>
        <v>0</v>
      </c>
      <c r="T27" s="163">
        <f t="shared" ref="T27:T37" si="19">+O27/21</f>
        <v>0</v>
      </c>
      <c r="U27" s="52">
        <f t="shared" ref="U27:U37" si="20">IFERROR(+H27/(P27+Q27+R27+S27+T27),0)</f>
        <v>10.27171707411344</v>
      </c>
    </row>
    <row r="28" spans="1:21" x14ac:dyDescent="0.25">
      <c r="A28" s="53"/>
      <c r="B28" s="47">
        <f>'DAY20'!H28</f>
        <v>0</v>
      </c>
      <c r="C28" s="48">
        <v>0</v>
      </c>
      <c r="D28" s="49">
        <v>0</v>
      </c>
      <c r="E28" s="50">
        <v>0</v>
      </c>
      <c r="F28" s="47">
        <v>0</v>
      </c>
      <c r="G28" s="163">
        <v>0</v>
      </c>
      <c r="H28" s="49">
        <f>+(Table123[[#This Row],[OPENING ]]+Table123[[#This Row],[RECEIPTS]]+Table123[[#This Row],[RETURNS]])-(Table123[[#This Row],[EXCHANGED]]+Table123[[#This Row],[SALES]]+Table123[[#This Row],[ISSUES]])</f>
        <v>0</v>
      </c>
      <c r="I28" s="48">
        <v>0</v>
      </c>
      <c r="J28" s="76">
        <f t="shared" si="14"/>
        <v>0</v>
      </c>
      <c r="K28" s="48">
        <f>+'DAY20'!K46+'DAY21'!C28</f>
        <v>0</v>
      </c>
      <c r="L28" s="49">
        <f>+'DAY20'!L28+'DAY21'!D28</f>
        <v>0</v>
      </c>
      <c r="M28" s="50">
        <f>+'DAY20'!M28+'DAY21'!E28</f>
        <v>0</v>
      </c>
      <c r="N28" s="47">
        <f>+'DAY20'!N28+'DAY21'!F28</f>
        <v>0</v>
      </c>
      <c r="O28" s="163">
        <f>+'DAY20'!O28+'DAY21'!G28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163">
        <f t="shared" si="19"/>
        <v>0</v>
      </c>
      <c r="U28" s="52">
        <f t="shared" si="20"/>
        <v>0</v>
      </c>
    </row>
    <row r="29" spans="1:21" x14ac:dyDescent="0.25">
      <c r="A29" s="53"/>
      <c r="B29" s="47">
        <f>'DAY20'!H29</f>
        <v>254.5</v>
      </c>
      <c r="C29" s="48">
        <v>0</v>
      </c>
      <c r="D29" s="49">
        <v>0</v>
      </c>
      <c r="E29" s="50">
        <v>0</v>
      </c>
      <c r="F29" s="47">
        <v>0</v>
      </c>
      <c r="G29" s="163">
        <v>0</v>
      </c>
      <c r="H29" s="49">
        <f>+(Table123[[#This Row],[OPENING ]]+Table123[[#This Row],[RECEIPTS]]+Table123[[#This Row],[RETURNS]])-(Table123[[#This Row],[EXCHANGED]]+Table123[[#This Row],[SALES]]+Table123[[#This Row],[ISSUES]])</f>
        <v>254.5</v>
      </c>
      <c r="I29" s="48">
        <v>0</v>
      </c>
      <c r="J29" s="76">
        <f t="shared" si="14"/>
        <v>-254.5</v>
      </c>
      <c r="K29" s="48">
        <f>+'DAY20'!K47+'DAY21'!C29</f>
        <v>0</v>
      </c>
      <c r="L29" s="49">
        <f>+'DAY20'!L29+'DAY21'!D29</f>
        <v>0</v>
      </c>
      <c r="M29" s="50">
        <f>+'DAY20'!M29+'DAY21'!E29</f>
        <v>0</v>
      </c>
      <c r="N29" s="47">
        <f>+'DAY20'!N29+'DAY21'!F29</f>
        <v>0</v>
      </c>
      <c r="O29" s="163">
        <f>+'DAY20'!O29+'DAY21'!G29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163">
        <f t="shared" si="19"/>
        <v>3.038095238095238</v>
      </c>
      <c r="U29" s="52">
        <f t="shared" si="20"/>
        <v>83.769592476489038</v>
      </c>
    </row>
    <row r="30" spans="1:21" x14ac:dyDescent="0.25">
      <c r="A30" s="53"/>
      <c r="B30" s="47">
        <f>'DAY20'!H30</f>
        <v>0</v>
      </c>
      <c r="C30" s="48">
        <v>0</v>
      </c>
      <c r="D30" s="49">
        <v>0</v>
      </c>
      <c r="E30" s="50">
        <v>0</v>
      </c>
      <c r="F30" s="47">
        <v>0</v>
      </c>
      <c r="G30" s="163">
        <v>0</v>
      </c>
      <c r="H30" s="49">
        <f>+(Table123[[#This Row],[OPENING ]]+Table123[[#This Row],[RECEIPTS]]+Table123[[#This Row],[RETURNS]])-(Table123[[#This Row],[EXCHANGED]]+Table123[[#This Row],[SALES]]+Table123[[#This Row],[ISSUES]])</f>
        <v>0</v>
      </c>
      <c r="I30" s="48">
        <v>0</v>
      </c>
      <c r="J30" s="76">
        <f t="shared" si="14"/>
        <v>0</v>
      </c>
      <c r="K30" s="48">
        <f>+'DAY20'!K48+'DAY21'!C30</f>
        <v>0</v>
      </c>
      <c r="L30" s="49">
        <f>+'DAY20'!L30+'DAY21'!D30</f>
        <v>0</v>
      </c>
      <c r="M30" s="50">
        <f>+'DAY20'!M30+'DAY21'!E30</f>
        <v>0</v>
      </c>
      <c r="N30" s="47">
        <f>+'DAY20'!N30+'DAY21'!F30</f>
        <v>0</v>
      </c>
      <c r="O30" s="163">
        <f>+'DAY20'!O30+'DAY21'!G30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163">
        <f t="shared" si="19"/>
        <v>0</v>
      </c>
      <c r="U30" s="52">
        <f t="shared" si="20"/>
        <v>0</v>
      </c>
    </row>
    <row r="31" spans="1:21" x14ac:dyDescent="0.25">
      <c r="A31" s="53"/>
      <c r="B31" s="47">
        <f>'DAY20'!H31</f>
        <v>0</v>
      </c>
      <c r="C31" s="48">
        <v>0</v>
      </c>
      <c r="D31" s="49">
        <v>0</v>
      </c>
      <c r="E31" s="50">
        <v>0</v>
      </c>
      <c r="F31" s="47">
        <v>0</v>
      </c>
      <c r="G31" s="163">
        <v>0</v>
      </c>
      <c r="H31" s="49">
        <f>+(Table123[[#This Row],[OPENING ]]+Table123[[#This Row],[RECEIPTS]]+Table123[[#This Row],[RETURNS]])-(Table123[[#This Row],[EXCHANGED]]+Table123[[#This Row],[SALES]]+Table123[[#This Row],[ISSUES]])</f>
        <v>0</v>
      </c>
      <c r="I31" s="48">
        <v>0</v>
      </c>
      <c r="J31" s="76">
        <f t="shared" si="14"/>
        <v>0</v>
      </c>
      <c r="K31" s="48">
        <f>+'DAY20'!K49+'DAY21'!C31</f>
        <v>0</v>
      </c>
      <c r="L31" s="49">
        <f>+'DAY20'!L31+'DAY21'!D31</f>
        <v>0</v>
      </c>
      <c r="M31" s="50">
        <f>+'DAY20'!M31+'DAY21'!E31</f>
        <v>0</v>
      </c>
      <c r="N31" s="47">
        <f>+'DAY20'!N31+'DAY21'!F31</f>
        <v>0</v>
      </c>
      <c r="O31" s="163">
        <f>+'DAY20'!O31+'DAY21'!G31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163">
        <f t="shared" si="19"/>
        <v>0</v>
      </c>
      <c r="U31" s="52">
        <f t="shared" si="20"/>
        <v>0</v>
      </c>
    </row>
    <row r="32" spans="1:21" x14ac:dyDescent="0.25">
      <c r="A32" s="53"/>
      <c r="B32" s="47">
        <f>'DAY20'!H32</f>
        <v>0</v>
      </c>
      <c r="C32" s="48">
        <v>0</v>
      </c>
      <c r="D32" s="49">
        <v>0</v>
      </c>
      <c r="E32" s="50">
        <v>0</v>
      </c>
      <c r="F32" s="47">
        <v>0</v>
      </c>
      <c r="G32" s="163">
        <v>0</v>
      </c>
      <c r="H32" s="49">
        <f>+(Table123[[#This Row],[OPENING ]]+Table123[[#This Row],[RECEIPTS]]+Table123[[#This Row],[RETURNS]])-(Table123[[#This Row],[EXCHANGED]]+Table123[[#This Row],[SALES]]+Table123[[#This Row],[ISSUES]])</f>
        <v>0</v>
      </c>
      <c r="I32" s="48">
        <v>0</v>
      </c>
      <c r="J32" s="76">
        <f t="shared" si="14"/>
        <v>0</v>
      </c>
      <c r="K32" s="48">
        <f>+'DAY20'!K50+'DAY21'!C32</f>
        <v>0</v>
      </c>
      <c r="L32" s="49">
        <f>+'DAY20'!L32+'DAY21'!D32</f>
        <v>0</v>
      </c>
      <c r="M32" s="50">
        <f>+'DAY20'!M32+'DAY21'!E32</f>
        <v>0</v>
      </c>
      <c r="N32" s="47">
        <f>+'DAY20'!N32+'DAY21'!F32</f>
        <v>0</v>
      </c>
      <c r="O32" s="163">
        <f>+'DAY20'!O32+'DAY21'!G32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163">
        <f t="shared" si="19"/>
        <v>0</v>
      </c>
      <c r="U32" s="52">
        <f t="shared" si="20"/>
        <v>0</v>
      </c>
    </row>
    <row r="33" spans="1:21" x14ac:dyDescent="0.25">
      <c r="A33" s="53"/>
      <c r="B33" s="47">
        <f>'DAY20'!H33</f>
        <v>0</v>
      </c>
      <c r="C33" s="48">
        <v>0</v>
      </c>
      <c r="D33" s="49">
        <v>0</v>
      </c>
      <c r="E33" s="50">
        <v>0</v>
      </c>
      <c r="F33" s="47">
        <v>0</v>
      </c>
      <c r="G33" s="163">
        <v>0</v>
      </c>
      <c r="H33" s="49">
        <f>+(Table123[[#This Row],[OPENING ]]+Table123[[#This Row],[RECEIPTS]]+Table123[[#This Row],[RETURNS]])-(Table123[[#This Row],[EXCHANGED]]+Table123[[#This Row],[SALES]]+Table123[[#This Row],[ISSUES]])</f>
        <v>0</v>
      </c>
      <c r="I33" s="48">
        <v>0</v>
      </c>
      <c r="J33" s="76">
        <f t="shared" si="14"/>
        <v>0</v>
      </c>
      <c r="K33" s="48">
        <f>+'DAY20'!K51+'DAY21'!C33</f>
        <v>0</v>
      </c>
      <c r="L33" s="49">
        <f>+'DAY20'!L33+'DAY21'!D33</f>
        <v>0</v>
      </c>
      <c r="M33" s="50">
        <f>+'DAY20'!M33+'DAY21'!E33</f>
        <v>0</v>
      </c>
      <c r="N33" s="47">
        <f>+'DAY20'!N33+'DAY21'!F33</f>
        <v>0</v>
      </c>
      <c r="O33" s="163">
        <f>+'DAY20'!O33+'DAY21'!G33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163">
        <f t="shared" si="19"/>
        <v>0</v>
      </c>
      <c r="U33" s="52">
        <f t="shared" si="20"/>
        <v>0</v>
      </c>
    </row>
    <row r="34" spans="1:21" x14ac:dyDescent="0.25">
      <c r="A34" s="53"/>
      <c r="B34" s="47">
        <f>'DAY20'!H34</f>
        <v>58.1</v>
      </c>
      <c r="C34" s="48">
        <v>0</v>
      </c>
      <c r="D34" s="49">
        <v>0</v>
      </c>
      <c r="E34" s="50">
        <v>0</v>
      </c>
      <c r="F34" s="47">
        <v>0</v>
      </c>
      <c r="G34" s="163">
        <v>0</v>
      </c>
      <c r="H34" s="49">
        <f>+(Table123[[#This Row],[OPENING ]]+Table123[[#This Row],[RECEIPTS]]+Table123[[#This Row],[RETURNS]])-(Table123[[#This Row],[EXCHANGED]]+Table123[[#This Row],[SALES]]+Table123[[#This Row],[ISSUES]])</f>
        <v>58.1</v>
      </c>
      <c r="I34" s="48">
        <v>0</v>
      </c>
      <c r="J34" s="76">
        <f t="shared" si="14"/>
        <v>-58.1</v>
      </c>
      <c r="K34" s="48">
        <f>+'DAY20'!K52+'DAY21'!C34</f>
        <v>0</v>
      </c>
      <c r="L34" s="49">
        <f>+'DAY20'!L34+'DAY21'!D34</f>
        <v>0</v>
      </c>
      <c r="M34" s="50">
        <f>+'DAY20'!M34+'DAY21'!E34</f>
        <v>0</v>
      </c>
      <c r="N34" s="47">
        <f>+'DAY20'!N34+'DAY21'!F34</f>
        <v>0</v>
      </c>
      <c r="O34" s="163">
        <f>+'DAY20'!O34+'DAY21'!G34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163">
        <f t="shared" si="19"/>
        <v>0</v>
      </c>
      <c r="U34" s="52">
        <f t="shared" si="20"/>
        <v>0</v>
      </c>
    </row>
    <row r="35" spans="1:21" x14ac:dyDescent="0.25">
      <c r="A35" s="53"/>
      <c r="B35" s="47">
        <f>'DAY20'!H35</f>
        <v>0</v>
      </c>
      <c r="C35" s="48">
        <v>0</v>
      </c>
      <c r="D35" s="49">
        <v>0</v>
      </c>
      <c r="E35" s="50">
        <v>0</v>
      </c>
      <c r="F35" s="47">
        <v>0</v>
      </c>
      <c r="G35" s="163">
        <v>0</v>
      </c>
      <c r="H35" s="49">
        <f>+(Table123[[#This Row],[OPENING ]]+Table123[[#This Row],[RECEIPTS]]+Table123[[#This Row],[RETURNS]])-(Table123[[#This Row],[EXCHANGED]]+Table123[[#This Row],[SALES]]+Table123[[#This Row],[ISSUES]])</f>
        <v>0</v>
      </c>
      <c r="I35" s="48">
        <v>0</v>
      </c>
      <c r="J35" s="76">
        <f t="shared" si="14"/>
        <v>0</v>
      </c>
      <c r="K35" s="48">
        <f>+'DAY20'!K53+'DAY21'!C35</f>
        <v>0</v>
      </c>
      <c r="L35" s="49">
        <f>+'DAY20'!L35+'DAY21'!D35</f>
        <v>0</v>
      </c>
      <c r="M35" s="50">
        <f>+'DAY20'!M35+'DAY21'!E35</f>
        <v>0</v>
      </c>
      <c r="N35" s="47">
        <f>+'DAY20'!N35+'DAY21'!F35</f>
        <v>0</v>
      </c>
      <c r="O35" s="163">
        <f>+'DAY20'!O35+'DAY21'!G35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163">
        <f t="shared" si="19"/>
        <v>0</v>
      </c>
      <c r="U35" s="52">
        <f t="shared" si="20"/>
        <v>0</v>
      </c>
    </row>
    <row r="36" spans="1:21" x14ac:dyDescent="0.25">
      <c r="A36" s="53"/>
      <c r="B36" s="47">
        <f>'DAY20'!H36</f>
        <v>31.35</v>
      </c>
      <c r="C36" s="48">
        <v>0</v>
      </c>
      <c r="D36" s="49">
        <v>0</v>
      </c>
      <c r="E36" s="50">
        <v>0</v>
      </c>
      <c r="F36" s="47">
        <v>0</v>
      </c>
      <c r="G36" s="163">
        <v>0</v>
      </c>
      <c r="H36" s="49">
        <f>+(Table123[[#This Row],[OPENING ]]+Table123[[#This Row],[RECEIPTS]]+Table123[[#This Row],[RETURNS]])-(Table123[[#This Row],[EXCHANGED]]+Table123[[#This Row],[SALES]]+Table123[[#This Row],[ISSUES]])</f>
        <v>31.35</v>
      </c>
      <c r="I36" s="48">
        <v>0</v>
      </c>
      <c r="J36" s="76">
        <f t="shared" si="14"/>
        <v>-31.35</v>
      </c>
      <c r="K36" s="48">
        <f>+'DAY20'!K54+'DAY21'!C36</f>
        <v>0</v>
      </c>
      <c r="L36" s="49">
        <f>+'DAY20'!L36+'DAY21'!D36</f>
        <v>0</v>
      </c>
      <c r="M36" s="50">
        <f>+'DAY20'!M36+'DAY21'!E36</f>
        <v>0</v>
      </c>
      <c r="N36" s="47">
        <f>+'DAY20'!N36+'DAY21'!F36</f>
        <v>0</v>
      </c>
      <c r="O36" s="163">
        <f>+'DAY20'!O36+'DAY21'!G36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163">
        <f t="shared" si="19"/>
        <v>0</v>
      </c>
      <c r="U36" s="52">
        <f t="shared" si="20"/>
        <v>0</v>
      </c>
    </row>
    <row r="37" spans="1:21" ht="15.75" thickBot="1" x14ac:dyDescent="0.3">
      <c r="A37" s="53"/>
      <c r="B37" s="47">
        <f>'DAY20'!H37</f>
        <v>0</v>
      </c>
      <c r="C37" s="48">
        <v>0</v>
      </c>
      <c r="D37" s="49">
        <v>0</v>
      </c>
      <c r="E37" s="50">
        <v>0</v>
      </c>
      <c r="F37" s="47">
        <v>0</v>
      </c>
      <c r="G37" s="163">
        <v>0</v>
      </c>
      <c r="H37" s="49">
        <f>+(Table123[[#This Row],[OPENING ]]+Table123[[#This Row],[RECEIPTS]]+Table123[[#This Row],[RETURNS]])-(Table123[[#This Row],[EXCHANGED]]+Table123[[#This Row],[SALES]]+Table123[[#This Row],[ISSUES]])</f>
        <v>0</v>
      </c>
      <c r="I37" s="48">
        <v>0</v>
      </c>
      <c r="J37" s="76">
        <f t="shared" si="14"/>
        <v>0</v>
      </c>
      <c r="K37" s="48">
        <f>+'DAY20'!K55+'DAY21'!C37</f>
        <v>0</v>
      </c>
      <c r="L37" s="49">
        <f>+'DAY20'!L37+'DAY21'!D37</f>
        <v>0</v>
      </c>
      <c r="M37" s="50">
        <f>+'DAY20'!M37+'DAY21'!E37</f>
        <v>0</v>
      </c>
      <c r="N37" s="47">
        <f>+'DAY20'!N37+'DAY21'!F37</f>
        <v>0</v>
      </c>
      <c r="O37" s="163">
        <f>+'DAY20'!O37+'DAY21'!G37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163">
        <f t="shared" si="19"/>
        <v>0</v>
      </c>
      <c r="U37" s="52">
        <f t="shared" si="20"/>
        <v>0</v>
      </c>
    </row>
    <row r="38" spans="1:21" ht="17.25" thickBot="1" x14ac:dyDescent="0.35">
      <c r="A38" s="85" t="s">
        <v>29</v>
      </c>
      <c r="B38" s="86">
        <f t="shared" ref="B38:T38" si="21">SUM(B5:B26)</f>
        <v>662.1</v>
      </c>
      <c r="C38" s="87">
        <f t="shared" si="21"/>
        <v>0</v>
      </c>
      <c r="D38" s="88">
        <f t="shared" si="21"/>
        <v>0</v>
      </c>
      <c r="E38" s="89">
        <f t="shared" si="21"/>
        <v>0</v>
      </c>
      <c r="F38" s="86">
        <f t="shared" si="21"/>
        <v>0</v>
      </c>
      <c r="G38" s="164">
        <f t="shared" si="21"/>
        <v>0</v>
      </c>
      <c r="H38" s="88">
        <f t="shared" si="21"/>
        <v>662.1</v>
      </c>
      <c r="I38" s="176">
        <f t="shared" si="21"/>
        <v>0</v>
      </c>
      <c r="J38" s="90">
        <f t="shared" si="21"/>
        <v>-662.1</v>
      </c>
      <c r="K38" s="87">
        <f t="shared" si="21"/>
        <v>9314.0999999999985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164">
        <f t="shared" si="21"/>
        <v>0</v>
      </c>
      <c r="P38" s="87">
        <f t="shared" si="21"/>
        <v>443.52857142857135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164">
        <f t="shared" si="21"/>
        <v>0</v>
      </c>
      <c r="U38" s="91">
        <f t="shared" si="1"/>
        <v>1.492801236834477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165"/>
      <c r="H39" s="81"/>
      <c r="I39" s="80"/>
      <c r="J39" s="83"/>
      <c r="K39" s="80"/>
      <c r="L39" s="81"/>
      <c r="M39" s="82"/>
      <c r="N39" s="79"/>
      <c r="O39" s="165"/>
      <c r="P39" s="80"/>
      <c r="Q39" s="81"/>
      <c r="R39" s="82"/>
      <c r="S39" s="79"/>
      <c r="T39" s="165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163"/>
      <c r="H40" s="49"/>
      <c r="I40" s="48"/>
      <c r="J40" s="51"/>
      <c r="K40" s="48"/>
      <c r="L40" s="49"/>
      <c r="M40" s="50"/>
      <c r="N40" s="47"/>
      <c r="O40" s="163"/>
      <c r="P40" s="48"/>
      <c r="Q40" s="49"/>
      <c r="R40" s="50"/>
      <c r="S40" s="47"/>
      <c r="T40" s="163"/>
      <c r="U40" s="54"/>
    </row>
    <row r="41" spans="1:21" x14ac:dyDescent="0.25">
      <c r="A41" s="154" t="s">
        <v>46</v>
      </c>
      <c r="B41" s="47">
        <f>'DAY20'!H41</f>
        <v>452.6</v>
      </c>
      <c r="C41" s="48">
        <v>0</v>
      </c>
      <c r="D41" s="49">
        <v>0</v>
      </c>
      <c r="E41" s="50">
        <v>0</v>
      </c>
      <c r="F41" s="47">
        <v>0</v>
      </c>
      <c r="G41" s="163">
        <v>0</v>
      </c>
      <c r="H41" s="49">
        <f>+(Table123[[#This Row],[OPENING ]]+Table123[[#This Row],[RECEIPTS]]+Table123[[#This Row],[RETURNS]])-(Table123[[#This Row],[EXCHANGED]]+Table123[[#This Row],[SALES]]+Table123[[#This Row],[ISSUES]])</f>
        <v>452.6</v>
      </c>
      <c r="I41" s="48">
        <v>0</v>
      </c>
      <c r="J41" s="51">
        <f t="shared" si="0"/>
        <v>-452.6</v>
      </c>
      <c r="K41" s="48">
        <f>+'DAY20'!K41+'DAY21'!C41</f>
        <v>0</v>
      </c>
      <c r="L41" s="49">
        <f>+'DAY20'!L41+'DAY21'!D41</f>
        <v>0</v>
      </c>
      <c r="M41" s="50">
        <f>+'DAY20'!M41+'DAY21'!E41</f>
        <v>0</v>
      </c>
      <c r="N41" s="47">
        <f>+'DAY20'!N41+'DAY21'!F41</f>
        <v>0</v>
      </c>
      <c r="O41" s="163">
        <f>+'DAY20'!O41+'DAY21'!G41</f>
        <v>0</v>
      </c>
      <c r="P41" s="48">
        <f>+K41/21</f>
        <v>0</v>
      </c>
      <c r="Q41" s="49">
        <f>+L41/21</f>
        <v>0</v>
      </c>
      <c r="R41" s="50">
        <f>+M41/21</f>
        <v>0</v>
      </c>
      <c r="S41" s="47">
        <f>+N41/21</f>
        <v>0</v>
      </c>
      <c r="T41" s="163">
        <f>+O41/21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'DAY20'!H42</f>
        <v>555.6</v>
      </c>
      <c r="C42" s="48">
        <v>0</v>
      </c>
      <c r="D42" s="49">
        <v>0</v>
      </c>
      <c r="E42" s="50">
        <v>0</v>
      </c>
      <c r="F42" s="47">
        <v>0</v>
      </c>
      <c r="G42" s="163">
        <v>0</v>
      </c>
      <c r="H42" s="49">
        <f>+(Table123[[#This Row],[OPENING ]]+Table123[[#This Row],[RECEIPTS]]+Table123[[#This Row],[RETURNS]])-(Table123[[#This Row],[EXCHANGED]]+Table123[[#This Row],[SALES]]+Table123[[#This Row],[ISSUES]])</f>
        <v>555.6</v>
      </c>
      <c r="I42" s="48">
        <v>0</v>
      </c>
      <c r="J42" s="51">
        <f t="shared" si="0"/>
        <v>-555.6</v>
      </c>
      <c r="K42" s="48">
        <f>+'DAY20'!K42+'DAY21'!C42</f>
        <v>0</v>
      </c>
      <c r="L42" s="49">
        <f>+'DAY20'!L42+'DAY21'!D42</f>
        <v>0</v>
      </c>
      <c r="M42" s="50">
        <f>+'DAY20'!M42+'DAY21'!E42</f>
        <v>0</v>
      </c>
      <c r="N42" s="47">
        <f>+'DAY20'!N42+'DAY21'!F42</f>
        <v>0</v>
      </c>
      <c r="O42" s="163">
        <f>+'DAY20'!O42+'DAY21'!G42</f>
        <v>0</v>
      </c>
      <c r="P42" s="48">
        <f t="shared" ref="P42:P57" si="22">+K42/21</f>
        <v>0</v>
      </c>
      <c r="Q42" s="49">
        <f t="shared" ref="Q42:Q57" si="23">+L42/21</f>
        <v>0</v>
      </c>
      <c r="R42" s="50">
        <f t="shared" ref="R42:R57" si="24">+M42/21</f>
        <v>0</v>
      </c>
      <c r="S42" s="47">
        <f t="shared" ref="S42:S57" si="25">+N42/21</f>
        <v>0</v>
      </c>
      <c r="T42" s="163">
        <f t="shared" ref="T42:T57" si="26">+O42/21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'DAY20'!H43</f>
        <v>0</v>
      </c>
      <c r="C43" s="48">
        <v>0</v>
      </c>
      <c r="D43" s="49">
        <v>0</v>
      </c>
      <c r="E43" s="50">
        <v>0</v>
      </c>
      <c r="F43" s="47">
        <v>0</v>
      </c>
      <c r="G43" s="163">
        <v>0</v>
      </c>
      <c r="H43" s="49">
        <f>+(Table123[[#This Row],[OPENING ]]+Table123[[#This Row],[RECEIPTS]]+Table123[[#This Row],[RETURNS]])-(Table123[[#This Row],[EXCHANGED]]+Table123[[#This Row],[SALES]]+Table123[[#This Row],[ISSUES]])</f>
        <v>0</v>
      </c>
      <c r="I43" s="48">
        <v>0</v>
      </c>
      <c r="J43" s="51">
        <f t="shared" si="0"/>
        <v>0</v>
      </c>
      <c r="K43" s="48">
        <f>+'DAY20'!K43+'DAY21'!C43</f>
        <v>0</v>
      </c>
      <c r="L43" s="49">
        <f>+'DAY20'!L43+'DAY21'!D43</f>
        <v>0</v>
      </c>
      <c r="M43" s="50">
        <f>+'DAY20'!M43+'DAY21'!E43</f>
        <v>0</v>
      </c>
      <c r="N43" s="47">
        <f>+'DAY20'!N43+'DAY21'!F43</f>
        <v>0</v>
      </c>
      <c r="O43" s="163">
        <f>+'DAY20'!O43+'DAY21'!G43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163">
        <f t="shared" si="26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'DAY20'!H44</f>
        <v>0</v>
      </c>
      <c r="C44" s="48">
        <v>0</v>
      </c>
      <c r="D44" s="49">
        <v>0</v>
      </c>
      <c r="E44" s="50">
        <v>0</v>
      </c>
      <c r="F44" s="47">
        <v>0</v>
      </c>
      <c r="G44" s="163">
        <v>0</v>
      </c>
      <c r="H44" s="49">
        <f>+(Table123[[#This Row],[OPENING ]]+Table123[[#This Row],[RECEIPTS]]+Table123[[#This Row],[RETURNS]])-(Table123[[#This Row],[EXCHANGED]]+Table123[[#This Row],[SALES]]+Table123[[#This Row],[ISSUES]])</f>
        <v>0</v>
      </c>
      <c r="I44" s="48">
        <v>0</v>
      </c>
      <c r="J44" s="51">
        <f t="shared" si="0"/>
        <v>0</v>
      </c>
      <c r="K44" s="48">
        <f>+'DAY20'!K44+'DAY21'!C44</f>
        <v>0</v>
      </c>
      <c r="L44" s="49">
        <f>+'DAY20'!L44+'DAY21'!D44</f>
        <v>0</v>
      </c>
      <c r="M44" s="50">
        <f>+'DAY20'!M44+'DAY21'!E44</f>
        <v>0</v>
      </c>
      <c r="N44" s="47">
        <f>+'DAY20'!N44+'DAY21'!F44</f>
        <v>0</v>
      </c>
      <c r="O44" s="163">
        <f>+'DAY20'!O44+'DAY21'!G44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163">
        <f t="shared" si="26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'DAY20'!H45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163">
        <v>0</v>
      </c>
      <c r="H45" s="49">
        <f>+(Table123[[#This Row],[OPENING ]]+Table123[[#This Row],[RECEIPTS]]+Table123[[#This Row],[RETURNS]])-(Table123[[#This Row],[EXCHANGED]]+Table123[[#This Row],[SALES]]+Table123[[#This Row],[ISSUES]])</f>
        <v>320.29999999999995</v>
      </c>
      <c r="I45" s="48">
        <v>0</v>
      </c>
      <c r="J45" s="51">
        <f t="shared" si="0"/>
        <v>-320.29999999999995</v>
      </c>
      <c r="K45" s="48">
        <f>+'DAY20'!K45+'DAY21'!C45</f>
        <v>1034.9000000000001</v>
      </c>
      <c r="L45" s="49">
        <f>+'DAY20'!L45+'DAY21'!D45</f>
        <v>0</v>
      </c>
      <c r="M45" s="50">
        <f>+'DAY20'!M45+'DAY21'!E45</f>
        <v>0</v>
      </c>
      <c r="N45" s="47">
        <f>+'DAY20'!N45+'DAY21'!F45</f>
        <v>0</v>
      </c>
      <c r="O45" s="163">
        <f>+'DAY20'!O45+'DAY21'!G45</f>
        <v>795.90000000000009</v>
      </c>
      <c r="P45" s="48">
        <f t="shared" si="22"/>
        <v>49.280952380952385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163">
        <f t="shared" si="26"/>
        <v>37.900000000000006</v>
      </c>
      <c r="U45" s="54">
        <f t="shared" si="1"/>
        <v>3.6739676644090005</v>
      </c>
    </row>
    <row r="46" spans="1:21" x14ac:dyDescent="0.25">
      <c r="A46" s="154" t="s">
        <v>111</v>
      </c>
      <c r="B46" s="47">
        <f>'DAY20'!H46</f>
        <v>122.2</v>
      </c>
      <c r="C46" s="48">
        <v>0</v>
      </c>
      <c r="D46" s="49">
        <v>0</v>
      </c>
      <c r="E46" s="50">
        <v>0</v>
      </c>
      <c r="F46" s="47">
        <v>0</v>
      </c>
      <c r="G46" s="163">
        <v>0</v>
      </c>
      <c r="H46" s="49">
        <f>+(Table123[[#This Row],[OPENING ]]+Table123[[#This Row],[RECEIPTS]]+Table123[[#This Row],[RETURNS]])-(Table123[[#This Row],[EXCHANGED]]+Table123[[#This Row],[SALES]]+Table123[[#This Row],[ISSUES]])</f>
        <v>122.2</v>
      </c>
      <c r="I46" s="48">
        <v>0</v>
      </c>
      <c r="J46" s="51">
        <f t="shared" si="0"/>
        <v>-122.2</v>
      </c>
      <c r="K46" s="48">
        <f>+'DAY20'!K46+'DAY21'!C46</f>
        <v>0</v>
      </c>
      <c r="L46" s="49">
        <f>+'DAY20'!L46+'DAY21'!D46</f>
        <v>0</v>
      </c>
      <c r="M46" s="50">
        <f>+'DAY20'!M46+'DAY21'!E46</f>
        <v>0</v>
      </c>
      <c r="N46" s="47">
        <f>+'DAY20'!N46+'DAY21'!F46</f>
        <v>0</v>
      </c>
      <c r="O46" s="163">
        <f>+'DAY20'!O46+'DAY21'!G46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163">
        <f t="shared" si="26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'DAY20'!H47</f>
        <v>0</v>
      </c>
      <c r="C47" s="48">
        <v>0</v>
      </c>
      <c r="D47" s="49">
        <v>0</v>
      </c>
      <c r="E47" s="50">
        <v>0</v>
      </c>
      <c r="F47" s="47">
        <v>0</v>
      </c>
      <c r="G47" s="163">
        <v>0</v>
      </c>
      <c r="H47" s="49">
        <f>+(Table123[[#This Row],[OPENING ]]+Table123[[#This Row],[RECEIPTS]]+Table123[[#This Row],[RETURNS]])-(Table123[[#This Row],[EXCHANGED]]+Table123[[#This Row],[SALES]]+Table123[[#This Row],[ISSUES]])</f>
        <v>0</v>
      </c>
      <c r="I47" s="48">
        <v>0</v>
      </c>
      <c r="J47" s="51">
        <f t="shared" si="0"/>
        <v>0</v>
      </c>
      <c r="K47" s="48">
        <f>+'DAY20'!K47+'DAY21'!C47</f>
        <v>0</v>
      </c>
      <c r="L47" s="49">
        <f>+'DAY20'!L47+'DAY21'!D47</f>
        <v>0</v>
      </c>
      <c r="M47" s="50">
        <f>+'DAY20'!M47+'DAY21'!E47</f>
        <v>0</v>
      </c>
      <c r="N47" s="47">
        <f>+'DAY20'!N47+'DAY21'!F47</f>
        <v>0</v>
      </c>
      <c r="O47" s="163">
        <f>+'DAY20'!O47+'DAY21'!G47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163">
        <f t="shared" si="26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'DAY20'!H48</f>
        <v>7</v>
      </c>
      <c r="C48" s="48">
        <v>0</v>
      </c>
      <c r="D48" s="49">
        <v>0</v>
      </c>
      <c r="E48" s="50">
        <v>0</v>
      </c>
      <c r="F48" s="47">
        <v>0</v>
      </c>
      <c r="G48" s="163">
        <v>0</v>
      </c>
      <c r="H48" s="49">
        <f>+(Table123[[#This Row],[OPENING ]]+Table123[[#This Row],[RECEIPTS]]+Table123[[#This Row],[RETURNS]])-(Table123[[#This Row],[EXCHANGED]]+Table123[[#This Row],[SALES]]+Table123[[#This Row],[ISSUES]])</f>
        <v>7</v>
      </c>
      <c r="I48" s="48">
        <v>0</v>
      </c>
      <c r="J48" s="51">
        <f t="shared" si="0"/>
        <v>-7</v>
      </c>
      <c r="K48" s="48">
        <f>+'DAY20'!K48+'DAY21'!C48</f>
        <v>0</v>
      </c>
      <c r="L48" s="49">
        <f>+'DAY20'!L48+'DAY21'!D48</f>
        <v>0</v>
      </c>
      <c r="M48" s="50">
        <f>+'DAY20'!M48+'DAY21'!E48</f>
        <v>0</v>
      </c>
      <c r="N48" s="47">
        <f>+'DAY20'!N48+'DAY21'!F48</f>
        <v>0</v>
      </c>
      <c r="O48" s="163">
        <f>+'DAY20'!O48+'DAY21'!G48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163">
        <f t="shared" si="26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'DAY20'!H49</f>
        <v>17.3</v>
      </c>
      <c r="C49" s="48">
        <v>0</v>
      </c>
      <c r="D49" s="49">
        <v>0</v>
      </c>
      <c r="E49" s="50">
        <v>0</v>
      </c>
      <c r="F49" s="47">
        <v>0</v>
      </c>
      <c r="G49" s="163">
        <v>0</v>
      </c>
      <c r="H49" s="49">
        <f>+(Table123[[#This Row],[OPENING ]]+Table123[[#This Row],[RECEIPTS]]+Table123[[#This Row],[RETURNS]])-(Table123[[#This Row],[EXCHANGED]]+Table123[[#This Row],[SALES]]+Table123[[#This Row],[ISSUES]])</f>
        <v>17.3</v>
      </c>
      <c r="I49" s="48">
        <v>0</v>
      </c>
      <c r="J49" s="51">
        <f t="shared" si="0"/>
        <v>-17.3</v>
      </c>
      <c r="K49" s="48">
        <f>+'DAY20'!K49+'DAY21'!C49</f>
        <v>0</v>
      </c>
      <c r="L49" s="49">
        <f>+'DAY20'!L49+'DAY21'!D49</f>
        <v>0</v>
      </c>
      <c r="M49" s="50">
        <f>+'DAY20'!M49+'DAY21'!E49</f>
        <v>0</v>
      </c>
      <c r="N49" s="47">
        <f>+'DAY20'!N49+'DAY21'!F49</f>
        <v>0</v>
      </c>
      <c r="O49" s="163">
        <f>+'DAY20'!O49+'DAY21'!G49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163">
        <f t="shared" si="26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'DAY20'!H50</f>
        <v>400.5</v>
      </c>
      <c r="C50" s="48">
        <v>0</v>
      </c>
      <c r="D50" s="49">
        <v>0</v>
      </c>
      <c r="E50" s="50">
        <v>0</v>
      </c>
      <c r="F50" s="47">
        <v>0</v>
      </c>
      <c r="G50" s="163">
        <v>0</v>
      </c>
      <c r="H50" s="49">
        <f>+(Table123[[#This Row],[OPENING ]]+Table123[[#This Row],[RECEIPTS]]+Table123[[#This Row],[RETURNS]])-(Table123[[#This Row],[EXCHANGED]]+Table123[[#This Row],[SALES]]+Table123[[#This Row],[ISSUES]])</f>
        <v>400.5</v>
      </c>
      <c r="I50" s="48">
        <v>0</v>
      </c>
      <c r="J50" s="51">
        <f t="shared" si="0"/>
        <v>-400.5</v>
      </c>
      <c r="K50" s="48">
        <f>+'DAY20'!K50+'DAY21'!C50</f>
        <v>0</v>
      </c>
      <c r="L50" s="49">
        <f>+'DAY20'!L50+'DAY21'!D50</f>
        <v>0</v>
      </c>
      <c r="M50" s="50">
        <f>+'DAY20'!M50+'DAY21'!E50</f>
        <v>0</v>
      </c>
      <c r="N50" s="47">
        <f>+'DAY20'!N50+'DAY21'!F50</f>
        <v>0</v>
      </c>
      <c r="O50" s="163">
        <f>+'DAY20'!O50+'DAY21'!G50</f>
        <v>140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163">
        <f t="shared" si="26"/>
        <v>6.666666666666667</v>
      </c>
      <c r="U50" s="54">
        <f t="shared" si="1"/>
        <v>60.074999999999996</v>
      </c>
    </row>
    <row r="51" spans="1:21" x14ac:dyDescent="0.25">
      <c r="A51" s="154" t="s">
        <v>79</v>
      </c>
      <c r="B51" s="47">
        <f>'DAY20'!H51</f>
        <v>0</v>
      </c>
      <c r="C51" s="48">
        <v>0</v>
      </c>
      <c r="D51" s="49">
        <v>0</v>
      </c>
      <c r="E51" s="50">
        <v>0</v>
      </c>
      <c r="F51" s="47">
        <v>0</v>
      </c>
      <c r="G51" s="163">
        <v>0</v>
      </c>
      <c r="H51" s="49">
        <f>+(Table123[[#This Row],[OPENING ]]+Table123[[#This Row],[RECEIPTS]]+Table123[[#This Row],[RETURNS]])-(Table123[[#This Row],[EXCHANGED]]+Table123[[#This Row],[SALES]]+Table123[[#This Row],[ISSUES]])</f>
        <v>0</v>
      </c>
      <c r="I51" s="48">
        <v>0</v>
      </c>
      <c r="J51" s="51">
        <f t="shared" si="0"/>
        <v>0</v>
      </c>
      <c r="K51" s="48">
        <f>+'DAY20'!K51+'DAY21'!C51</f>
        <v>0</v>
      </c>
      <c r="L51" s="49">
        <f>+'DAY20'!L51+'DAY21'!D51</f>
        <v>0</v>
      </c>
      <c r="M51" s="50">
        <f>+'DAY20'!M51+'DAY21'!E51</f>
        <v>0</v>
      </c>
      <c r="N51" s="47">
        <f>+'DAY20'!N51+'DAY21'!F51</f>
        <v>0</v>
      </c>
      <c r="O51" s="163">
        <f>+'DAY20'!O51+'DAY21'!G51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163">
        <f t="shared" si="26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'DAY20'!H52</f>
        <v>0</v>
      </c>
      <c r="C52" s="48">
        <v>0</v>
      </c>
      <c r="D52" s="49">
        <v>0</v>
      </c>
      <c r="E52" s="50">
        <v>0</v>
      </c>
      <c r="F52" s="47">
        <v>0</v>
      </c>
      <c r="G52" s="163">
        <v>0</v>
      </c>
      <c r="H52" s="49">
        <f>+(Table123[[#This Row],[OPENING ]]+Table123[[#This Row],[RECEIPTS]]+Table123[[#This Row],[RETURNS]])-(Table123[[#This Row],[EXCHANGED]]+Table123[[#This Row],[SALES]]+Table123[[#This Row],[ISSUES]])</f>
        <v>0</v>
      </c>
      <c r="I52" s="48">
        <v>0</v>
      </c>
      <c r="J52" s="51">
        <f t="shared" si="0"/>
        <v>0</v>
      </c>
      <c r="K52" s="48">
        <f>+'DAY20'!K52+'DAY21'!C52</f>
        <v>0</v>
      </c>
      <c r="L52" s="49">
        <f>+'DAY20'!L52+'DAY21'!D52</f>
        <v>0</v>
      </c>
      <c r="M52" s="50">
        <f>+'DAY20'!M52+'DAY21'!E52</f>
        <v>0</v>
      </c>
      <c r="N52" s="47">
        <f>+'DAY20'!N52+'DAY21'!F52</f>
        <v>0</v>
      </c>
      <c r="O52" s="163">
        <f>+'DAY20'!O52+'DAY21'!G52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163">
        <f t="shared" si="26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'DAY20'!H53</f>
        <v>0</v>
      </c>
      <c r="C53" s="48">
        <v>0</v>
      </c>
      <c r="D53" s="49">
        <v>0</v>
      </c>
      <c r="E53" s="50">
        <v>0</v>
      </c>
      <c r="F53" s="47">
        <v>0</v>
      </c>
      <c r="G53" s="163">
        <v>0</v>
      </c>
      <c r="H53" s="49">
        <f>+(Table123[[#This Row],[OPENING ]]+Table123[[#This Row],[RECEIPTS]]+Table123[[#This Row],[RETURNS]])-(Table123[[#This Row],[EXCHANGED]]+Table123[[#This Row],[SALES]]+Table123[[#This Row],[ISSUES]])</f>
        <v>0</v>
      </c>
      <c r="I53" s="48">
        <v>0</v>
      </c>
      <c r="J53" s="51">
        <f>+I53-H53</f>
        <v>0</v>
      </c>
      <c r="K53" s="48">
        <f>+'DAY20'!K53+'DAY21'!C53</f>
        <v>0</v>
      </c>
      <c r="L53" s="49">
        <f>+'DAY20'!L53+'DAY21'!D53</f>
        <v>0</v>
      </c>
      <c r="M53" s="50">
        <f>+'DAY20'!M53+'DAY21'!E53</f>
        <v>0</v>
      </c>
      <c r="N53" s="47">
        <f>+'DAY20'!N53+'DAY21'!F53</f>
        <v>0</v>
      </c>
      <c r="O53" s="163">
        <f>+'DAY20'!O53+'DAY21'!G53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163">
        <f t="shared" si="26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'DAY20'!H54</f>
        <v>0</v>
      </c>
      <c r="C54" s="48">
        <v>0</v>
      </c>
      <c r="D54" s="49">
        <v>0</v>
      </c>
      <c r="E54" s="50">
        <v>0</v>
      </c>
      <c r="F54" s="47">
        <v>0</v>
      </c>
      <c r="G54" s="163">
        <v>0</v>
      </c>
      <c r="H54" s="49">
        <f>+(Table123[[#This Row],[OPENING ]]+Table123[[#This Row],[RECEIPTS]]+Table123[[#This Row],[RETURNS]])-(Table123[[#This Row],[EXCHANGED]]+Table123[[#This Row],[SALES]]+Table123[[#This Row],[ISSUES]])</f>
        <v>0</v>
      </c>
      <c r="I54" s="48">
        <v>0</v>
      </c>
      <c r="J54" s="51">
        <f>+I54-H54</f>
        <v>0</v>
      </c>
      <c r="K54" s="48">
        <f>+'DAY20'!K54+'DAY21'!C54</f>
        <v>0</v>
      </c>
      <c r="L54" s="49">
        <f>+'DAY20'!L54+'DAY21'!D54</f>
        <v>0</v>
      </c>
      <c r="M54" s="50">
        <f>+'DAY20'!M54+'DAY21'!E54</f>
        <v>0</v>
      </c>
      <c r="N54" s="47">
        <f>+'DAY20'!N54+'DAY21'!F54</f>
        <v>0</v>
      </c>
      <c r="O54" s="163">
        <f>+'DAY20'!O54+'DAY21'!G54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163">
        <f t="shared" si="26"/>
        <v>0</v>
      </c>
      <c r="U54" s="54">
        <f t="shared" si="1"/>
        <v>0</v>
      </c>
    </row>
    <row r="55" spans="1:21" x14ac:dyDescent="0.25">
      <c r="A55" s="154" t="s">
        <v>81</v>
      </c>
      <c r="B55" s="47">
        <f>'DAY20'!H55</f>
        <v>676.3</v>
      </c>
      <c r="C55" s="48">
        <v>0</v>
      </c>
      <c r="D55" s="49">
        <v>0</v>
      </c>
      <c r="E55" s="50">
        <v>0</v>
      </c>
      <c r="F55" s="47">
        <v>0</v>
      </c>
      <c r="G55" s="163">
        <v>0</v>
      </c>
      <c r="H55" s="49">
        <f>+(Table123[[#This Row],[OPENING ]]+Table123[[#This Row],[RECEIPTS]]+Table123[[#This Row],[RETURNS]])-(Table123[[#This Row],[EXCHANGED]]+Table123[[#This Row],[SALES]]+Table123[[#This Row],[ISSUES]])</f>
        <v>676.3</v>
      </c>
      <c r="I55" s="48">
        <v>0</v>
      </c>
      <c r="J55" s="51">
        <f>+I55-H55</f>
        <v>-676.3</v>
      </c>
      <c r="K55" s="48">
        <f>+'DAY20'!K55+'DAY21'!C55</f>
        <v>0</v>
      </c>
      <c r="L55" s="49">
        <f>+'DAY20'!L55+'DAY21'!D55</f>
        <v>0</v>
      </c>
      <c r="M55" s="50">
        <f>+'DAY20'!M55+'DAY21'!E55</f>
        <v>0</v>
      </c>
      <c r="N55" s="47">
        <f>+'DAY20'!N55+'DAY21'!F55</f>
        <v>0</v>
      </c>
      <c r="O55" s="163">
        <f>+'DAY20'!O55+'DAY21'!G55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163">
        <f t="shared" si="26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'DAY20'!H56</f>
        <v>0</v>
      </c>
      <c r="C56" s="48">
        <v>0</v>
      </c>
      <c r="D56" s="49">
        <v>0</v>
      </c>
      <c r="E56" s="50">
        <v>0</v>
      </c>
      <c r="F56" s="47">
        <v>0</v>
      </c>
      <c r="G56" s="163">
        <v>0</v>
      </c>
      <c r="H56" s="49">
        <f>+(Table123[[#This Row],[OPENING ]]+Table123[[#This Row],[RECEIPTS]]+Table123[[#This Row],[RETURNS]])-(Table123[[#This Row],[EXCHANGED]]+Table123[[#This Row],[SALES]]+Table123[[#This Row],[ISSUES]])</f>
        <v>0</v>
      </c>
      <c r="I56" s="48">
        <v>0</v>
      </c>
      <c r="J56" s="51">
        <f>+I56-H56</f>
        <v>0</v>
      </c>
      <c r="K56" s="48">
        <f>+'DAY20'!K56+'DAY21'!C56</f>
        <v>0</v>
      </c>
      <c r="L56" s="49">
        <f>+'DAY20'!L56+'DAY21'!D56</f>
        <v>0</v>
      </c>
      <c r="M56" s="50">
        <f>+'DAY20'!M56+'DAY21'!E56</f>
        <v>0</v>
      </c>
      <c r="N56" s="47">
        <f>+'DAY20'!N56+'DAY21'!F56</f>
        <v>0</v>
      </c>
      <c r="O56" s="163">
        <f>+'DAY20'!O56+'DAY21'!G56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163">
        <f t="shared" si="26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'DAY20'!H72</f>
        <v>1809</v>
      </c>
      <c r="C57" s="48">
        <v>0</v>
      </c>
      <c r="D57" s="49">
        <v>0</v>
      </c>
      <c r="E57" s="50">
        <v>0</v>
      </c>
      <c r="F57" s="47">
        <v>0</v>
      </c>
      <c r="G57" s="163">
        <v>0</v>
      </c>
      <c r="H57" s="49">
        <f>+(Table123[[#This Row],[OPENING ]]+Table123[[#This Row],[RECEIPTS]]+Table123[[#This Row],[RETURNS]])-(Table123[[#This Row],[EXCHANGED]]+Table123[[#This Row],[SALES]]+Table123[[#This Row],[ISSUES]])</f>
        <v>1809</v>
      </c>
      <c r="I57" s="73">
        <v>0</v>
      </c>
      <c r="J57" s="76">
        <f t="shared" si="0"/>
        <v>-1809</v>
      </c>
      <c r="K57" s="48">
        <f>+'DAY20'!K72+'DAY21'!C57</f>
        <v>0</v>
      </c>
      <c r="L57" s="49">
        <f>+'DAY20'!L72+'DAY21'!D57</f>
        <v>79</v>
      </c>
      <c r="M57" s="50">
        <f>+'DAY20'!M72+'DAY21'!E57</f>
        <v>0</v>
      </c>
      <c r="N57" s="47">
        <f>+'DAY20'!N72+'DAY21'!F57</f>
        <v>0</v>
      </c>
      <c r="O57" s="163">
        <f>+'DAY20'!O72+'DAY21'!G57</f>
        <v>0</v>
      </c>
      <c r="P57" s="48">
        <f t="shared" si="22"/>
        <v>0</v>
      </c>
      <c r="Q57" s="49">
        <f t="shared" si="23"/>
        <v>3.7619047619047619</v>
      </c>
      <c r="R57" s="50">
        <f t="shared" si="24"/>
        <v>0</v>
      </c>
      <c r="S57" s="47">
        <f t="shared" si="25"/>
        <v>0</v>
      </c>
      <c r="T57" s="163">
        <f t="shared" si="26"/>
        <v>0</v>
      </c>
      <c r="U57" s="92">
        <f t="shared" si="1"/>
        <v>480.87341772151899</v>
      </c>
    </row>
    <row r="58" spans="1:21" x14ac:dyDescent="0.25">
      <c r="A58" s="154" t="s">
        <v>50</v>
      </c>
      <c r="B58" s="47">
        <f>'DAY20'!H73</f>
        <v>6798.0400000000009</v>
      </c>
      <c r="C58" s="48">
        <v>0</v>
      </c>
      <c r="D58" s="49">
        <v>0</v>
      </c>
      <c r="E58" s="50">
        <v>0</v>
      </c>
      <c r="F58" s="47">
        <v>0</v>
      </c>
      <c r="G58" s="163">
        <v>0</v>
      </c>
      <c r="H58" s="49">
        <f>+(Table123[[#This Row],[OPENING ]]+Table123[[#This Row],[RECEIPTS]]+Table123[[#This Row],[RETURNS]])-(Table123[[#This Row],[EXCHANGED]]+Table123[[#This Row],[SALES]]+Table123[[#This Row],[ISSUES]])</f>
        <v>6798.0400000000009</v>
      </c>
      <c r="I58" s="73"/>
      <c r="J58" s="76">
        <f t="shared" ref="J58:J72" si="27">+I58-H58</f>
        <v>-6798.0400000000009</v>
      </c>
      <c r="K58" s="48">
        <f>+'DAY20'!K73+'DAY21'!C58</f>
        <v>3087.4</v>
      </c>
      <c r="L58" s="49">
        <f>+'DAY20'!L73+'DAY21'!D58</f>
        <v>217.3</v>
      </c>
      <c r="M58" s="50">
        <f>+'DAY20'!M73+'DAY21'!E58</f>
        <v>0</v>
      </c>
      <c r="N58" s="47">
        <f>+'DAY20'!N73+'DAY21'!F58</f>
        <v>0</v>
      </c>
      <c r="O58" s="163">
        <f>+'DAY20'!O73+'DAY21'!G58</f>
        <v>2237</v>
      </c>
      <c r="P58" s="48">
        <f t="shared" ref="P58:P72" si="28">+K58/21</f>
        <v>147.01904761904763</v>
      </c>
      <c r="Q58" s="49">
        <f t="shared" ref="Q58:Q72" si="29">+L58/21</f>
        <v>10.347619047619048</v>
      </c>
      <c r="R58" s="50">
        <f t="shared" ref="R58:R72" si="30">+M58/21</f>
        <v>0</v>
      </c>
      <c r="S58" s="47">
        <f t="shared" ref="S58:S72" si="31">+N58/21</f>
        <v>0</v>
      </c>
      <c r="T58" s="163">
        <f t="shared" ref="T58:T72" si="32">+O58/21</f>
        <v>106.52380952380952</v>
      </c>
      <c r="U58" s="92">
        <f t="shared" ref="U58:U72" si="33">IFERROR(+H58/(P58+Q58+R58+S58+T58),0)</f>
        <v>25.760838731797104</v>
      </c>
    </row>
    <row r="59" spans="1:21" x14ac:dyDescent="0.25">
      <c r="A59" s="154" t="s">
        <v>51</v>
      </c>
      <c r="B59" s="47">
        <f>'DAY20'!H74</f>
        <v>0</v>
      </c>
      <c r="C59" s="48">
        <v>0</v>
      </c>
      <c r="D59" s="49">
        <v>0</v>
      </c>
      <c r="E59" s="50">
        <v>0</v>
      </c>
      <c r="F59" s="47">
        <v>0</v>
      </c>
      <c r="G59" s="163">
        <v>0</v>
      </c>
      <c r="H59" s="49">
        <f>+(Table123[[#This Row],[OPENING ]]+Table123[[#This Row],[RECEIPTS]]+Table123[[#This Row],[RETURNS]])-(Table123[[#This Row],[EXCHANGED]]+Table123[[#This Row],[SALES]]+Table123[[#This Row],[ISSUES]])</f>
        <v>0</v>
      </c>
      <c r="I59" s="73"/>
      <c r="J59" s="76">
        <f t="shared" si="27"/>
        <v>0</v>
      </c>
      <c r="K59" s="48">
        <f>+'DAY20'!K74+'DAY21'!C59</f>
        <v>0</v>
      </c>
      <c r="L59" s="49">
        <f>+'DAY20'!L74+'DAY21'!D59</f>
        <v>0</v>
      </c>
      <c r="M59" s="50">
        <f>+'DAY20'!M74+'DAY21'!E59</f>
        <v>0</v>
      </c>
      <c r="N59" s="47">
        <f>+'DAY20'!N74+'DAY21'!F59</f>
        <v>0</v>
      </c>
      <c r="O59" s="163">
        <f>+'DAY20'!O74+'DAY21'!G59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163">
        <f t="shared" si="32"/>
        <v>0</v>
      </c>
      <c r="U59" s="92">
        <f t="shared" si="33"/>
        <v>0</v>
      </c>
    </row>
    <row r="60" spans="1:21" x14ac:dyDescent="0.25">
      <c r="A60" s="154" t="s">
        <v>52</v>
      </c>
      <c r="B60" s="47">
        <f>'DAY20'!H75</f>
        <v>0</v>
      </c>
      <c r="C60" s="48">
        <v>0</v>
      </c>
      <c r="D60" s="49">
        <v>0</v>
      </c>
      <c r="E60" s="50">
        <v>0</v>
      </c>
      <c r="F60" s="47">
        <v>0</v>
      </c>
      <c r="G60" s="163">
        <v>0</v>
      </c>
      <c r="H60" s="49">
        <f>+(Table123[[#This Row],[OPENING ]]+Table123[[#This Row],[RECEIPTS]]+Table123[[#This Row],[RETURNS]])-(Table123[[#This Row],[EXCHANGED]]+Table123[[#This Row],[SALES]]+Table123[[#This Row],[ISSUES]])</f>
        <v>0</v>
      </c>
      <c r="I60" s="73"/>
      <c r="J60" s="76">
        <f t="shared" si="27"/>
        <v>0</v>
      </c>
      <c r="K60" s="48">
        <f>+'DAY20'!K75+'DAY21'!C60</f>
        <v>0</v>
      </c>
      <c r="L60" s="49">
        <f>+'DAY20'!L75+'DAY21'!D60</f>
        <v>0</v>
      </c>
      <c r="M60" s="50">
        <f>+'DAY20'!M75+'DAY21'!E60</f>
        <v>0</v>
      </c>
      <c r="N60" s="47">
        <f>+'DAY20'!N75+'DAY21'!F60</f>
        <v>0</v>
      </c>
      <c r="O60" s="163">
        <f>+'DAY20'!O75+'DAY21'!G60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163">
        <f t="shared" si="32"/>
        <v>0</v>
      </c>
      <c r="U60" s="92">
        <f t="shared" si="33"/>
        <v>0</v>
      </c>
    </row>
    <row r="61" spans="1:21" x14ac:dyDescent="0.25">
      <c r="A61" s="154" t="s">
        <v>53</v>
      </c>
      <c r="B61" s="47">
        <f>'DAY20'!H76</f>
        <v>1267.3399999999999</v>
      </c>
      <c r="C61" s="48">
        <v>0</v>
      </c>
      <c r="D61" s="49">
        <v>0</v>
      </c>
      <c r="E61" s="50">
        <v>0</v>
      </c>
      <c r="F61" s="47">
        <v>0</v>
      </c>
      <c r="G61" s="163">
        <v>0</v>
      </c>
      <c r="H61" s="49">
        <f>+(Table123[[#This Row],[OPENING ]]+Table123[[#This Row],[RECEIPTS]]+Table123[[#This Row],[RETURNS]])-(Table123[[#This Row],[EXCHANGED]]+Table123[[#This Row],[SALES]]+Table123[[#This Row],[ISSUES]])</f>
        <v>1267.3399999999999</v>
      </c>
      <c r="I61" s="73"/>
      <c r="J61" s="76">
        <f t="shared" si="27"/>
        <v>-1267.3399999999999</v>
      </c>
      <c r="K61" s="48">
        <f>+'DAY20'!K76+'DAY21'!C61</f>
        <v>0</v>
      </c>
      <c r="L61" s="49">
        <f>+'DAY20'!L76+'DAY21'!D61</f>
        <v>0</v>
      </c>
      <c r="M61" s="50">
        <f>+'DAY20'!M76+'DAY21'!E61</f>
        <v>0</v>
      </c>
      <c r="N61" s="47">
        <f>+'DAY20'!N76+'DAY21'!F61</f>
        <v>0</v>
      </c>
      <c r="O61" s="163">
        <f>+'DAY20'!O76+'DAY21'!G61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163">
        <f t="shared" si="32"/>
        <v>0</v>
      </c>
      <c r="U61" s="92">
        <f t="shared" si="33"/>
        <v>0</v>
      </c>
    </row>
    <row r="62" spans="1:21" x14ac:dyDescent="0.25">
      <c r="A62" s="154" t="s">
        <v>54</v>
      </c>
      <c r="B62" s="47">
        <f>'DAY20'!H77</f>
        <v>96.1</v>
      </c>
      <c r="C62" s="48">
        <v>0</v>
      </c>
      <c r="D62" s="49">
        <v>0</v>
      </c>
      <c r="E62" s="50">
        <v>0</v>
      </c>
      <c r="F62" s="47">
        <v>0</v>
      </c>
      <c r="G62" s="163">
        <v>0</v>
      </c>
      <c r="H62" s="49">
        <f>+(Table123[[#This Row],[OPENING ]]+Table123[[#This Row],[RECEIPTS]]+Table123[[#This Row],[RETURNS]])-(Table123[[#This Row],[EXCHANGED]]+Table123[[#This Row],[SALES]]+Table123[[#This Row],[ISSUES]])</f>
        <v>96.1</v>
      </c>
      <c r="I62" s="73"/>
      <c r="J62" s="76">
        <f t="shared" si="27"/>
        <v>-96.1</v>
      </c>
      <c r="K62" s="48">
        <f>+'DAY20'!K77+'DAY21'!C62</f>
        <v>0</v>
      </c>
      <c r="L62" s="49">
        <f>+'DAY20'!L77+'DAY21'!D62</f>
        <v>0</v>
      </c>
      <c r="M62" s="50">
        <f>+'DAY20'!M77+'DAY21'!E62</f>
        <v>0</v>
      </c>
      <c r="N62" s="47">
        <f>+'DAY20'!N77+'DAY21'!F62</f>
        <v>0</v>
      </c>
      <c r="O62" s="163">
        <f>+'DAY20'!O77+'DAY21'!G62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163">
        <f t="shared" si="32"/>
        <v>0</v>
      </c>
      <c r="U62" s="92">
        <f t="shared" si="33"/>
        <v>0</v>
      </c>
    </row>
    <row r="63" spans="1:21" x14ac:dyDescent="0.25">
      <c r="A63" s="154" t="s">
        <v>109</v>
      </c>
      <c r="B63" s="47">
        <f>'DAY20'!H78</f>
        <v>0</v>
      </c>
      <c r="C63" s="48">
        <v>0</v>
      </c>
      <c r="D63" s="49">
        <v>0</v>
      </c>
      <c r="E63" s="50">
        <v>0</v>
      </c>
      <c r="F63" s="47">
        <v>0</v>
      </c>
      <c r="G63" s="163">
        <v>0</v>
      </c>
      <c r="H63" s="49">
        <f>+(Table123[[#This Row],[OPENING ]]+Table123[[#This Row],[RECEIPTS]]+Table123[[#This Row],[RETURNS]])-(Table123[[#This Row],[EXCHANGED]]+Table123[[#This Row],[SALES]]+Table123[[#This Row],[ISSUES]])</f>
        <v>0</v>
      </c>
      <c r="I63" s="73"/>
      <c r="J63" s="76">
        <f t="shared" si="27"/>
        <v>0</v>
      </c>
      <c r="K63" s="48">
        <f>+'DAY20'!K78+'DAY21'!C63</f>
        <v>0</v>
      </c>
      <c r="L63" s="49">
        <f>+'DAY20'!L78+'DAY21'!D63</f>
        <v>0</v>
      </c>
      <c r="M63" s="50">
        <f>+'DAY20'!M78+'DAY21'!E63</f>
        <v>0</v>
      </c>
      <c r="N63" s="47">
        <f>+'DAY20'!N78+'DAY21'!F63</f>
        <v>0</v>
      </c>
      <c r="O63" s="163">
        <f>+'DAY20'!O78+'DAY21'!G63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163">
        <f t="shared" si="32"/>
        <v>0</v>
      </c>
      <c r="U63" s="92">
        <f t="shared" si="33"/>
        <v>0</v>
      </c>
    </row>
    <row r="64" spans="1:21" x14ac:dyDescent="0.25">
      <c r="A64" s="154" t="s">
        <v>112</v>
      </c>
      <c r="B64" s="47">
        <f>'DAY20'!H79</f>
        <v>0</v>
      </c>
      <c r="C64" s="48">
        <v>0</v>
      </c>
      <c r="D64" s="49">
        <v>0</v>
      </c>
      <c r="E64" s="50">
        <v>0</v>
      </c>
      <c r="F64" s="47">
        <v>0</v>
      </c>
      <c r="G64" s="163">
        <v>0</v>
      </c>
      <c r="H64" s="49">
        <f>+(Table123[[#This Row],[OPENING ]]+Table123[[#This Row],[RECEIPTS]]+Table123[[#This Row],[RETURNS]])-(Table123[[#This Row],[EXCHANGED]]+Table123[[#This Row],[SALES]]+Table123[[#This Row],[ISSUES]])</f>
        <v>0</v>
      </c>
      <c r="I64" s="73"/>
      <c r="J64" s="76">
        <f t="shared" si="27"/>
        <v>0</v>
      </c>
      <c r="K64" s="48">
        <f>+'DAY20'!K79+'DAY21'!C64</f>
        <v>0</v>
      </c>
      <c r="L64" s="49">
        <f>+'DAY20'!L79+'DAY21'!D64</f>
        <v>0</v>
      </c>
      <c r="M64" s="50">
        <f>+'DAY20'!M79+'DAY21'!E64</f>
        <v>0</v>
      </c>
      <c r="N64" s="47">
        <f>+'DAY20'!N79+'DAY21'!F64</f>
        <v>0</v>
      </c>
      <c r="O64" s="163">
        <f>+'DAY20'!O79+'DAY21'!G64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163">
        <f t="shared" si="32"/>
        <v>0</v>
      </c>
      <c r="U64" s="92">
        <f t="shared" si="33"/>
        <v>0</v>
      </c>
    </row>
    <row r="65" spans="1:21" x14ac:dyDescent="0.25">
      <c r="A65" s="154" t="s">
        <v>115</v>
      </c>
      <c r="B65" s="47">
        <f>'DAY20'!H80</f>
        <v>1289.1400000000001</v>
      </c>
      <c r="C65" s="48">
        <v>0</v>
      </c>
      <c r="D65" s="49">
        <v>0</v>
      </c>
      <c r="E65" s="50">
        <v>0</v>
      </c>
      <c r="F65" s="47">
        <v>0</v>
      </c>
      <c r="G65" s="163">
        <v>0</v>
      </c>
      <c r="H65" s="49">
        <f>+(Table123[[#This Row],[OPENING ]]+Table123[[#This Row],[RECEIPTS]]+Table123[[#This Row],[RETURNS]])-(Table123[[#This Row],[EXCHANGED]]+Table123[[#This Row],[SALES]]+Table123[[#This Row],[ISSUES]])</f>
        <v>1289.1400000000001</v>
      </c>
      <c r="I65" s="73"/>
      <c r="J65" s="76">
        <f t="shared" si="27"/>
        <v>-1289.1400000000001</v>
      </c>
      <c r="K65" s="48">
        <f>+'DAY20'!K80+'DAY21'!C65</f>
        <v>0</v>
      </c>
      <c r="L65" s="49">
        <f>+'DAY20'!L80+'DAY21'!D65</f>
        <v>0</v>
      </c>
      <c r="M65" s="50">
        <f>+'DAY20'!M80+'DAY21'!E65</f>
        <v>0</v>
      </c>
      <c r="N65" s="47">
        <f>+'DAY20'!N80+'DAY21'!F65</f>
        <v>0</v>
      </c>
      <c r="O65" s="163">
        <f>+'DAY20'!O80+'DAY21'!G65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163">
        <f t="shared" si="32"/>
        <v>0</v>
      </c>
      <c r="U65" s="92">
        <f t="shared" si="33"/>
        <v>0</v>
      </c>
    </row>
    <row r="66" spans="1:21" x14ac:dyDescent="0.25">
      <c r="A66" s="154" t="s">
        <v>116</v>
      </c>
      <c r="B66" s="47">
        <f>'DAY20'!H81</f>
        <v>64.75</v>
      </c>
      <c r="C66" s="48">
        <v>0</v>
      </c>
      <c r="D66" s="49">
        <v>0</v>
      </c>
      <c r="E66" s="50">
        <v>0</v>
      </c>
      <c r="F66" s="47">
        <v>0</v>
      </c>
      <c r="G66" s="163">
        <v>0</v>
      </c>
      <c r="H66" s="49">
        <f>+(Table123[[#This Row],[OPENING ]]+Table123[[#This Row],[RECEIPTS]]+Table123[[#This Row],[RETURNS]])-(Table123[[#This Row],[EXCHANGED]]+Table123[[#This Row],[SALES]]+Table123[[#This Row],[ISSUES]])</f>
        <v>64.75</v>
      </c>
      <c r="I66" s="73"/>
      <c r="J66" s="76">
        <f t="shared" si="27"/>
        <v>-64.75</v>
      </c>
      <c r="K66" s="48">
        <f>+'DAY20'!K81+'DAY21'!C66</f>
        <v>0</v>
      </c>
      <c r="L66" s="49">
        <f>+'DAY20'!L81+'DAY21'!D66</f>
        <v>0</v>
      </c>
      <c r="M66" s="50">
        <f>+'DAY20'!M81+'DAY21'!E66</f>
        <v>0</v>
      </c>
      <c r="N66" s="47">
        <f>+'DAY20'!N81+'DAY21'!F66</f>
        <v>0</v>
      </c>
      <c r="O66" s="163">
        <f>+'DAY20'!O81+'DAY21'!G66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163">
        <f t="shared" si="32"/>
        <v>0</v>
      </c>
      <c r="U66" s="92">
        <f t="shared" si="33"/>
        <v>0</v>
      </c>
    </row>
    <row r="67" spans="1:21" x14ac:dyDescent="0.25">
      <c r="A67" s="154" t="s">
        <v>121</v>
      </c>
      <c r="B67" s="47">
        <f>'DAY20'!H82</f>
        <v>0</v>
      </c>
      <c r="C67" s="48">
        <v>0</v>
      </c>
      <c r="D67" s="49">
        <v>0</v>
      </c>
      <c r="E67" s="50">
        <v>0</v>
      </c>
      <c r="F67" s="47">
        <v>0</v>
      </c>
      <c r="G67" s="163">
        <v>0</v>
      </c>
      <c r="H67" s="49">
        <f>+(Table123[[#This Row],[OPENING ]]+Table123[[#This Row],[RECEIPTS]]+Table123[[#This Row],[RETURNS]])-(Table123[[#This Row],[EXCHANGED]]+Table123[[#This Row],[SALES]]+Table123[[#This Row],[ISSUES]])</f>
        <v>0</v>
      </c>
      <c r="I67" s="73"/>
      <c r="J67" s="76">
        <f t="shared" si="27"/>
        <v>0</v>
      </c>
      <c r="K67" s="48">
        <f>+'DAY20'!K82+'DAY21'!C67</f>
        <v>0</v>
      </c>
      <c r="L67" s="49">
        <f>+'DAY20'!L82+'DAY21'!D67</f>
        <v>0</v>
      </c>
      <c r="M67" s="50">
        <f>+'DAY20'!M82+'DAY21'!E67</f>
        <v>0</v>
      </c>
      <c r="N67" s="47">
        <f>+'DAY20'!N82+'DAY21'!F67</f>
        <v>0</v>
      </c>
      <c r="O67" s="163">
        <f>+'DAY20'!O82+'DAY21'!G67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163">
        <f t="shared" si="32"/>
        <v>0</v>
      </c>
      <c r="U67" s="92">
        <f t="shared" si="33"/>
        <v>0</v>
      </c>
    </row>
    <row r="68" spans="1:21" x14ac:dyDescent="0.25">
      <c r="A68" s="154" t="s">
        <v>120</v>
      </c>
      <c r="B68" s="47">
        <f>'DAY20'!H83</f>
        <v>497.9</v>
      </c>
      <c r="C68" s="48">
        <v>0</v>
      </c>
      <c r="D68" s="49">
        <v>0</v>
      </c>
      <c r="E68" s="50">
        <v>0</v>
      </c>
      <c r="F68" s="47">
        <v>0</v>
      </c>
      <c r="G68" s="163">
        <v>0</v>
      </c>
      <c r="H68" s="49">
        <f>+(Table123[[#This Row],[OPENING ]]+Table123[[#This Row],[RECEIPTS]]+Table123[[#This Row],[RETURNS]])-(Table123[[#This Row],[EXCHANGED]]+Table123[[#This Row],[SALES]]+Table123[[#This Row],[ISSUES]])</f>
        <v>497.9</v>
      </c>
      <c r="I68" s="73"/>
      <c r="J68" s="76">
        <f t="shared" si="27"/>
        <v>-497.9</v>
      </c>
      <c r="K68" s="48">
        <f>+'DAY20'!K83+'DAY21'!C68</f>
        <v>0</v>
      </c>
      <c r="L68" s="49">
        <f>+'DAY20'!L83+'DAY21'!D68</f>
        <v>0</v>
      </c>
      <c r="M68" s="50">
        <f>+'DAY20'!M83+'DAY21'!E68</f>
        <v>0</v>
      </c>
      <c r="N68" s="47">
        <f>+'DAY20'!N83+'DAY21'!F68</f>
        <v>0</v>
      </c>
      <c r="O68" s="163">
        <f>+'DAY20'!O83+'DAY21'!G68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163">
        <f t="shared" si="32"/>
        <v>0</v>
      </c>
      <c r="U68" s="92">
        <f t="shared" si="33"/>
        <v>0</v>
      </c>
    </row>
    <row r="69" spans="1:21" x14ac:dyDescent="0.25">
      <c r="A69" s="154" t="s">
        <v>122</v>
      </c>
      <c r="B69" s="47">
        <f>'DAY20'!H84</f>
        <v>424.4</v>
      </c>
      <c r="C69" s="48">
        <v>0</v>
      </c>
      <c r="D69" s="49">
        <v>0</v>
      </c>
      <c r="E69" s="50">
        <v>0</v>
      </c>
      <c r="F69" s="47">
        <v>0</v>
      </c>
      <c r="G69" s="163">
        <v>0</v>
      </c>
      <c r="H69" s="49">
        <f>+(Table123[[#This Row],[OPENING ]]+Table123[[#This Row],[RECEIPTS]]+Table123[[#This Row],[RETURNS]])-(Table123[[#This Row],[EXCHANGED]]+Table123[[#This Row],[SALES]]+Table123[[#This Row],[ISSUES]])</f>
        <v>424.4</v>
      </c>
      <c r="I69" s="73"/>
      <c r="J69" s="76">
        <f t="shared" si="27"/>
        <v>-424.4</v>
      </c>
      <c r="K69" s="48">
        <f>+'DAY20'!K84+'DAY21'!C69</f>
        <v>0</v>
      </c>
      <c r="L69" s="49">
        <f>+'DAY20'!L84+'DAY21'!D69</f>
        <v>0</v>
      </c>
      <c r="M69" s="50">
        <f>+'DAY20'!M84+'DAY21'!E69</f>
        <v>0</v>
      </c>
      <c r="N69" s="47">
        <f>+'DAY20'!N84+'DAY21'!F69</f>
        <v>0</v>
      </c>
      <c r="O69" s="163">
        <f>+'DAY20'!O84+'DAY21'!G69</f>
        <v>0</v>
      </c>
      <c r="P69" s="48">
        <f t="shared" si="28"/>
        <v>0</v>
      </c>
      <c r="Q69" s="49">
        <f t="shared" si="29"/>
        <v>0</v>
      </c>
      <c r="R69" s="50">
        <f t="shared" si="30"/>
        <v>0</v>
      </c>
      <c r="S69" s="47">
        <f t="shared" si="31"/>
        <v>0</v>
      </c>
      <c r="T69" s="163">
        <f t="shared" si="32"/>
        <v>0</v>
      </c>
      <c r="U69" s="92">
        <f t="shared" si="33"/>
        <v>0</v>
      </c>
    </row>
    <row r="70" spans="1:21" x14ac:dyDescent="0.25">
      <c r="A70" s="53"/>
      <c r="B70" s="47">
        <f>'DAY20'!H85</f>
        <v>0</v>
      </c>
      <c r="C70" s="48">
        <v>0</v>
      </c>
      <c r="D70" s="49">
        <v>0</v>
      </c>
      <c r="E70" s="50">
        <v>0</v>
      </c>
      <c r="F70" s="47">
        <v>0</v>
      </c>
      <c r="G70" s="163">
        <v>0</v>
      </c>
      <c r="H70" s="49">
        <f>+(Table123[[#This Row],[OPENING ]]+Table123[[#This Row],[RECEIPTS]]+Table123[[#This Row],[RETURNS]])-(Table123[[#This Row],[EXCHANGED]]+Table123[[#This Row],[SALES]]+Table123[[#This Row],[ISSUES]])</f>
        <v>0</v>
      </c>
      <c r="I70" s="73"/>
      <c r="J70" s="76">
        <f t="shared" si="27"/>
        <v>0</v>
      </c>
      <c r="K70" s="48">
        <f>+'DAY20'!K85+'DAY21'!C70</f>
        <v>0</v>
      </c>
      <c r="L70" s="49">
        <f>+'DAY20'!L85+'DAY21'!D70</f>
        <v>0</v>
      </c>
      <c r="M70" s="50">
        <f>+'DAY20'!M85+'DAY21'!E70</f>
        <v>0</v>
      </c>
      <c r="N70" s="47">
        <f>+'DAY20'!N85+'DAY21'!F70</f>
        <v>0</v>
      </c>
      <c r="O70" s="163">
        <f>+'DAY20'!O85+'DAY21'!G70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163">
        <f t="shared" si="32"/>
        <v>0</v>
      </c>
      <c r="U70" s="92">
        <f t="shared" si="33"/>
        <v>0</v>
      </c>
    </row>
    <row r="71" spans="1:21" x14ac:dyDescent="0.25">
      <c r="A71" s="53"/>
      <c r="B71" s="47">
        <f>'DAY20'!H86</f>
        <v>263.8</v>
      </c>
      <c r="C71" s="48">
        <v>0</v>
      </c>
      <c r="D71" s="49">
        <v>0</v>
      </c>
      <c r="E71" s="50">
        <v>0</v>
      </c>
      <c r="F71" s="47">
        <v>0</v>
      </c>
      <c r="G71" s="163">
        <v>0</v>
      </c>
      <c r="H71" s="49">
        <f>+(Table123[[#This Row],[OPENING ]]+Table123[[#This Row],[RECEIPTS]]+Table123[[#This Row],[RETURNS]])-(Table123[[#This Row],[EXCHANGED]]+Table123[[#This Row],[SALES]]+Table123[[#This Row],[ISSUES]])</f>
        <v>263.8</v>
      </c>
      <c r="I71" s="73"/>
      <c r="J71" s="76">
        <f t="shared" si="27"/>
        <v>-263.8</v>
      </c>
      <c r="K71" s="48">
        <f>+'DAY20'!K86+'DAY21'!C71</f>
        <v>0</v>
      </c>
      <c r="L71" s="49">
        <f>+'DAY20'!L86+'DAY21'!D71</f>
        <v>0</v>
      </c>
      <c r="M71" s="50">
        <f>+'DAY20'!M86+'DAY21'!E71</f>
        <v>0</v>
      </c>
      <c r="N71" s="47">
        <f>+'DAY20'!N86+'DAY21'!F71</f>
        <v>0</v>
      </c>
      <c r="O71" s="163">
        <f>+'DAY20'!O86+'DAY21'!G71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163">
        <f t="shared" si="32"/>
        <v>0</v>
      </c>
      <c r="U71" s="92">
        <f t="shared" si="33"/>
        <v>0</v>
      </c>
    </row>
    <row r="72" spans="1:21" ht="15.75" thickBot="1" x14ac:dyDescent="0.3">
      <c r="A72" s="53"/>
      <c r="B72" s="47">
        <f>'DAY20'!H87</f>
        <v>0</v>
      </c>
      <c r="C72" s="48">
        <v>0</v>
      </c>
      <c r="D72" s="49">
        <v>0</v>
      </c>
      <c r="E72" s="50">
        <v>0</v>
      </c>
      <c r="F72" s="47">
        <v>0</v>
      </c>
      <c r="G72" s="163">
        <v>0</v>
      </c>
      <c r="H72" s="49">
        <f>+(Table123[[#This Row],[OPENING ]]+Table123[[#This Row],[RECEIPTS]]+Table123[[#This Row],[RETURNS]])-(Table123[[#This Row],[EXCHANGED]]+Table123[[#This Row],[SALES]]+Table123[[#This Row],[ISSUES]])</f>
        <v>0</v>
      </c>
      <c r="I72" s="73"/>
      <c r="J72" s="76">
        <f t="shared" si="27"/>
        <v>0</v>
      </c>
      <c r="K72" s="48">
        <f>+'DAY20'!K87+'DAY21'!C72</f>
        <v>0</v>
      </c>
      <c r="L72" s="49">
        <f>+'DAY20'!L87+'DAY21'!D72</f>
        <v>0</v>
      </c>
      <c r="M72" s="50">
        <f>+'DAY20'!M87+'DAY21'!E72</f>
        <v>0</v>
      </c>
      <c r="N72" s="47">
        <f>+'DAY20'!N87+'DAY21'!F72</f>
        <v>0</v>
      </c>
      <c r="O72" s="163">
        <f>+'DAY20'!O87+'DAY21'!G72</f>
        <v>0</v>
      </c>
      <c r="P72" s="48">
        <f t="shared" si="28"/>
        <v>0</v>
      </c>
      <c r="Q72" s="49">
        <f t="shared" si="29"/>
        <v>0</v>
      </c>
      <c r="R72" s="50">
        <f t="shared" si="30"/>
        <v>0</v>
      </c>
      <c r="S72" s="47">
        <f t="shared" si="31"/>
        <v>0</v>
      </c>
      <c r="T72" s="163">
        <f t="shared" si="32"/>
        <v>0</v>
      </c>
      <c r="U72" s="92">
        <f t="shared" si="33"/>
        <v>0</v>
      </c>
    </row>
    <row r="73" spans="1:21" ht="17.25" thickBot="1" x14ac:dyDescent="0.35">
      <c r="A73" s="85" t="s">
        <v>37</v>
      </c>
      <c r="B73" s="86">
        <f>SUM(B41:B57)</f>
        <v>4360.8</v>
      </c>
      <c r="C73" s="87">
        <f t="shared" ref="C73:T73" si="34">SUM(C41:C57)</f>
        <v>0</v>
      </c>
      <c r="D73" s="88">
        <f t="shared" si="34"/>
        <v>0</v>
      </c>
      <c r="E73" s="89">
        <f t="shared" si="34"/>
        <v>0</v>
      </c>
      <c r="F73" s="86">
        <f t="shared" si="34"/>
        <v>0</v>
      </c>
      <c r="G73" s="164">
        <f t="shared" si="34"/>
        <v>0</v>
      </c>
      <c r="H73" s="88">
        <f t="shared" si="34"/>
        <v>4360.8</v>
      </c>
      <c r="I73" s="87">
        <f t="shared" si="34"/>
        <v>0</v>
      </c>
      <c r="J73" s="90">
        <f>SUM(J41:J57)</f>
        <v>-4360.8</v>
      </c>
      <c r="K73" s="87">
        <f t="shared" si="34"/>
        <v>1034.9000000000001</v>
      </c>
      <c r="L73" s="88">
        <f t="shared" si="34"/>
        <v>79</v>
      </c>
      <c r="M73" s="89">
        <f t="shared" si="34"/>
        <v>0</v>
      </c>
      <c r="N73" s="87">
        <f t="shared" si="34"/>
        <v>0</v>
      </c>
      <c r="O73" s="164">
        <f t="shared" si="34"/>
        <v>935.90000000000009</v>
      </c>
      <c r="P73" s="87">
        <f t="shared" si="34"/>
        <v>49.280952380952385</v>
      </c>
      <c r="Q73" s="88">
        <f t="shared" si="34"/>
        <v>3.7619047619047619</v>
      </c>
      <c r="R73" s="89">
        <f t="shared" si="34"/>
        <v>0</v>
      </c>
      <c r="S73" s="86">
        <f t="shared" si="34"/>
        <v>0</v>
      </c>
      <c r="T73" s="164">
        <f t="shared" si="34"/>
        <v>44.56666666666667</v>
      </c>
      <c r="U73" s="91">
        <f t="shared" si="1"/>
        <v>44.675968387159728</v>
      </c>
    </row>
    <row r="74" spans="1:21" ht="15.75" x14ac:dyDescent="0.3">
      <c r="A74" s="78"/>
      <c r="B74" s="93"/>
      <c r="C74" s="56"/>
      <c r="D74" s="62"/>
      <c r="E74" s="63"/>
      <c r="F74" s="60"/>
      <c r="G74" s="169"/>
      <c r="H74" s="94"/>
      <c r="I74" s="56"/>
      <c r="J74" s="95"/>
      <c r="K74" s="56"/>
      <c r="L74" s="62"/>
      <c r="M74" s="63"/>
      <c r="N74" s="60"/>
      <c r="O74" s="166"/>
      <c r="P74" s="61"/>
      <c r="Q74" s="62"/>
      <c r="R74" s="63"/>
      <c r="S74" s="60"/>
      <c r="T74" s="169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163"/>
      <c r="H75" s="49"/>
      <c r="I75" s="48"/>
      <c r="J75" s="51"/>
      <c r="K75" s="48"/>
      <c r="L75" s="49"/>
      <c r="M75" s="50"/>
      <c r="N75" s="47"/>
      <c r="O75" s="163"/>
      <c r="P75" s="48"/>
      <c r="Q75" s="49"/>
      <c r="R75" s="50"/>
      <c r="S75" s="47"/>
      <c r="T75" s="163"/>
      <c r="U75" s="50"/>
    </row>
    <row r="76" spans="1:21" x14ac:dyDescent="0.25">
      <c r="A76" s="152" t="s">
        <v>44</v>
      </c>
      <c r="B76" s="47">
        <f>'DAY20'!H76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163">
        <v>0</v>
      </c>
      <c r="H76" s="49">
        <f>+(Table123[[#This Row],[OPENING ]]+Table123[[#This Row],[RECEIPTS]]+Table123[[#This Row],[RETURNS]])-(Table123[[#This Row],[EXCHANGED]]+Table123[[#This Row],[SALES]]+Table123[[#This Row],[ISSUES]])</f>
        <v>1267.3399999999999</v>
      </c>
      <c r="I76" s="48">
        <v>0</v>
      </c>
      <c r="J76" s="51">
        <f t="shared" si="0"/>
        <v>-1267.3399999999999</v>
      </c>
      <c r="K76" s="48">
        <f>+'DAY20'!K76+'DAY21'!C76</f>
        <v>0</v>
      </c>
      <c r="L76" s="49">
        <f>+'DAY20'!L76+'DAY21'!D76</f>
        <v>0</v>
      </c>
      <c r="M76" s="50">
        <f>+'DAY20'!M76+'DAY21'!E76</f>
        <v>0</v>
      </c>
      <c r="N76" s="47">
        <f>+'DAY20'!N76+'DAY21'!F76</f>
        <v>0</v>
      </c>
      <c r="O76" s="163">
        <f>+'DAY20'!O76+'DAY21'!G76</f>
        <v>0</v>
      </c>
      <c r="P76" s="48">
        <f>+K76/21</f>
        <v>0</v>
      </c>
      <c r="Q76" s="49">
        <f>+L76/21</f>
        <v>0</v>
      </c>
      <c r="R76" s="50">
        <f>+M76/21</f>
        <v>0</v>
      </c>
      <c r="S76" s="47">
        <f>+N76/21</f>
        <v>0</v>
      </c>
      <c r="T76" s="163">
        <f>+O76/21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'DAY20'!H77</f>
        <v>96.1</v>
      </c>
      <c r="C77" s="48">
        <v>0</v>
      </c>
      <c r="D77" s="49">
        <v>0</v>
      </c>
      <c r="E77" s="50">
        <v>0</v>
      </c>
      <c r="F77" s="47">
        <v>0</v>
      </c>
      <c r="G77" s="163">
        <v>0</v>
      </c>
      <c r="H77" s="49">
        <f>+(Table123[[#This Row],[OPENING ]]+Table123[[#This Row],[RECEIPTS]]+Table123[[#This Row],[RETURNS]])-(Table123[[#This Row],[EXCHANGED]]+Table123[[#This Row],[SALES]]+Table123[[#This Row],[ISSUES]])</f>
        <v>96.1</v>
      </c>
      <c r="I77" s="48">
        <v>0</v>
      </c>
      <c r="J77" s="51">
        <f t="shared" si="0"/>
        <v>-96.1</v>
      </c>
      <c r="K77" s="48">
        <f>+'DAY20'!K77+'DAY21'!C77</f>
        <v>0</v>
      </c>
      <c r="L77" s="49">
        <f>+'DAY20'!L77+'DAY21'!D77</f>
        <v>0</v>
      </c>
      <c r="M77" s="50">
        <f>+'DAY20'!M77+'DAY21'!E77</f>
        <v>0</v>
      </c>
      <c r="N77" s="47">
        <f>+'DAY20'!N77+'DAY21'!F77</f>
        <v>0</v>
      </c>
      <c r="O77" s="163">
        <f>+'DAY20'!O77+'DAY21'!G77</f>
        <v>0</v>
      </c>
      <c r="P77" s="48">
        <f t="shared" ref="P77:P101" si="35">+K77/21</f>
        <v>0</v>
      </c>
      <c r="Q77" s="49">
        <f t="shared" ref="Q77:Q101" si="36">+L77/21</f>
        <v>0</v>
      </c>
      <c r="R77" s="50">
        <f t="shared" ref="R77:R101" si="37">+M77/21</f>
        <v>0</v>
      </c>
      <c r="S77" s="47">
        <f t="shared" ref="S77:S101" si="38">+N77/21</f>
        <v>0</v>
      </c>
      <c r="T77" s="163">
        <f t="shared" ref="T77:T101" si="39">+O77/21</f>
        <v>0</v>
      </c>
      <c r="U77" s="54">
        <f t="shared" si="1"/>
        <v>0</v>
      </c>
    </row>
    <row r="78" spans="1:21" x14ac:dyDescent="0.25">
      <c r="A78" s="192"/>
      <c r="B78" s="47">
        <f>'DAY20'!H78</f>
        <v>0</v>
      </c>
      <c r="C78" s="48">
        <v>0</v>
      </c>
      <c r="D78" s="49">
        <v>0</v>
      </c>
      <c r="E78" s="50">
        <v>0</v>
      </c>
      <c r="F78" s="47">
        <v>0</v>
      </c>
      <c r="G78" s="163">
        <v>0</v>
      </c>
      <c r="H78" s="49">
        <f>+(Table123[[#This Row],[OPENING ]]+Table123[[#This Row],[RECEIPTS]]+Table123[[#This Row],[RETURNS]])-(Table123[[#This Row],[EXCHANGED]]+Table123[[#This Row],[SALES]]+Table123[[#This Row],[ISSUES]])</f>
        <v>0</v>
      </c>
      <c r="I78" s="48">
        <v>0</v>
      </c>
      <c r="J78" s="51">
        <f t="shared" si="0"/>
        <v>0</v>
      </c>
      <c r="K78" s="48">
        <f>+'DAY20'!K78+'DAY21'!C78</f>
        <v>0</v>
      </c>
      <c r="L78" s="49">
        <f>+'DAY20'!L78+'DAY21'!D78</f>
        <v>0</v>
      </c>
      <c r="M78" s="50">
        <f>+'DAY20'!M78+'DAY21'!E78</f>
        <v>0</v>
      </c>
      <c r="N78" s="47">
        <f>+'DAY20'!N78+'DAY21'!F78</f>
        <v>0</v>
      </c>
      <c r="O78" s="163">
        <f>+'DAY20'!O78+'DAY21'!G78</f>
        <v>0</v>
      </c>
      <c r="P78" s="48">
        <f t="shared" si="35"/>
        <v>0</v>
      </c>
      <c r="Q78" s="49">
        <f t="shared" si="36"/>
        <v>0</v>
      </c>
      <c r="R78" s="50">
        <f t="shared" si="37"/>
        <v>0</v>
      </c>
      <c r="S78" s="47">
        <f t="shared" si="38"/>
        <v>0</v>
      </c>
      <c r="T78" s="163">
        <f t="shared" si="39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'DAY20'!H79</f>
        <v>0</v>
      </c>
      <c r="C79" s="48">
        <v>0</v>
      </c>
      <c r="D79" s="49">
        <v>0</v>
      </c>
      <c r="E79" s="50">
        <v>0</v>
      </c>
      <c r="F79" s="47">
        <v>0</v>
      </c>
      <c r="G79" s="163">
        <v>0</v>
      </c>
      <c r="H79" s="49">
        <f>+(Table123[[#This Row],[OPENING ]]+Table123[[#This Row],[RECEIPTS]]+Table123[[#This Row],[RETURNS]])-(Table123[[#This Row],[EXCHANGED]]+Table123[[#This Row],[SALES]]+Table123[[#This Row],[ISSUES]])</f>
        <v>0</v>
      </c>
      <c r="I79" s="48">
        <v>0</v>
      </c>
      <c r="J79" s="51">
        <f t="shared" si="0"/>
        <v>0</v>
      </c>
      <c r="K79" s="48">
        <f>+'DAY20'!K79+'DAY21'!C79</f>
        <v>0</v>
      </c>
      <c r="L79" s="49">
        <f>+'DAY20'!L79+'DAY21'!D79</f>
        <v>0</v>
      </c>
      <c r="M79" s="50">
        <f>+'DAY20'!M79+'DAY21'!E79</f>
        <v>0</v>
      </c>
      <c r="N79" s="47">
        <f>+'DAY20'!N79+'DAY21'!F79</f>
        <v>0</v>
      </c>
      <c r="O79" s="163">
        <f>+'DAY20'!O79+'DAY21'!G79</f>
        <v>0</v>
      </c>
      <c r="P79" s="48">
        <f t="shared" si="35"/>
        <v>0</v>
      </c>
      <c r="Q79" s="49">
        <f t="shared" si="36"/>
        <v>0</v>
      </c>
      <c r="R79" s="50">
        <f t="shared" si="37"/>
        <v>0</v>
      </c>
      <c r="S79" s="47">
        <f t="shared" si="38"/>
        <v>0</v>
      </c>
      <c r="T79" s="163">
        <f t="shared" si="39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'DAY20'!H80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163">
        <v>0</v>
      </c>
      <c r="H80" s="49">
        <f>+(Table123[[#This Row],[OPENING ]]+Table123[[#This Row],[RECEIPTS]]+Table123[[#This Row],[RETURNS]])-(Table123[[#This Row],[EXCHANGED]]+Table123[[#This Row],[SALES]]+Table123[[#This Row],[ISSUES]])</f>
        <v>1289.1400000000001</v>
      </c>
      <c r="I80" s="48">
        <v>0</v>
      </c>
      <c r="J80" s="51">
        <f t="shared" si="0"/>
        <v>-1289.1400000000001</v>
      </c>
      <c r="K80" s="48">
        <f>+'DAY20'!K80+'DAY21'!C80</f>
        <v>0</v>
      </c>
      <c r="L80" s="49">
        <f>+'DAY20'!L80+'DAY21'!D80</f>
        <v>0</v>
      </c>
      <c r="M80" s="50">
        <f>+'DAY20'!M80+'DAY21'!E80</f>
        <v>0</v>
      </c>
      <c r="N80" s="47">
        <f>+'DAY20'!N80+'DAY21'!F80</f>
        <v>0</v>
      </c>
      <c r="O80" s="163">
        <f>+'DAY20'!O80+'DAY21'!G80</f>
        <v>0</v>
      </c>
      <c r="P80" s="48">
        <f t="shared" si="35"/>
        <v>0</v>
      </c>
      <c r="Q80" s="49">
        <f t="shared" si="36"/>
        <v>0</v>
      </c>
      <c r="R80" s="50">
        <f t="shared" si="37"/>
        <v>0</v>
      </c>
      <c r="S80" s="47">
        <f t="shared" si="38"/>
        <v>0</v>
      </c>
      <c r="T80" s="163">
        <f t="shared" si="39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'DAY20'!H81</f>
        <v>64.75</v>
      </c>
      <c r="C81" s="48">
        <v>0</v>
      </c>
      <c r="D81" s="49">
        <v>0</v>
      </c>
      <c r="E81" s="50">
        <v>0</v>
      </c>
      <c r="F81" s="47">
        <v>0</v>
      </c>
      <c r="G81" s="163">
        <v>0</v>
      </c>
      <c r="H81" s="49">
        <f>+(Table123[[#This Row],[OPENING ]]+Table123[[#This Row],[RECEIPTS]]+Table123[[#This Row],[RETURNS]])-(Table123[[#This Row],[EXCHANGED]]+Table123[[#This Row],[SALES]]+Table123[[#This Row],[ISSUES]])</f>
        <v>64.75</v>
      </c>
      <c r="I81" s="48">
        <v>0</v>
      </c>
      <c r="J81" s="51">
        <f t="shared" si="0"/>
        <v>-64.75</v>
      </c>
      <c r="K81" s="48">
        <f>+'DAY20'!K81+'DAY21'!C81</f>
        <v>0</v>
      </c>
      <c r="L81" s="49">
        <f>+'DAY20'!L81+'DAY21'!D81</f>
        <v>0</v>
      </c>
      <c r="M81" s="50">
        <f>+'DAY20'!M81+'DAY21'!E81</f>
        <v>0</v>
      </c>
      <c r="N81" s="47">
        <f>+'DAY20'!N81+'DAY21'!F81</f>
        <v>0</v>
      </c>
      <c r="O81" s="163">
        <f>+'DAY20'!O81+'DAY21'!G81</f>
        <v>0</v>
      </c>
      <c r="P81" s="48">
        <f t="shared" si="35"/>
        <v>0</v>
      </c>
      <c r="Q81" s="49">
        <f t="shared" si="36"/>
        <v>0</v>
      </c>
      <c r="R81" s="50">
        <f t="shared" si="37"/>
        <v>0</v>
      </c>
      <c r="S81" s="47">
        <f t="shared" si="38"/>
        <v>0</v>
      </c>
      <c r="T81" s="163">
        <f t="shared" si="39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'DAY20'!H82</f>
        <v>0</v>
      </c>
      <c r="C82" s="48">
        <v>0</v>
      </c>
      <c r="D82" s="49">
        <v>0</v>
      </c>
      <c r="E82" s="50">
        <v>0</v>
      </c>
      <c r="F82" s="47">
        <v>0</v>
      </c>
      <c r="G82" s="163">
        <v>0</v>
      </c>
      <c r="H82" s="49">
        <f>+(Table123[[#This Row],[OPENING ]]+Table123[[#This Row],[RECEIPTS]]+Table123[[#This Row],[RETURNS]])-(Table123[[#This Row],[EXCHANGED]]+Table123[[#This Row],[SALES]]+Table123[[#This Row],[ISSUES]])</f>
        <v>0</v>
      </c>
      <c r="I82" s="48">
        <v>0</v>
      </c>
      <c r="J82" s="51">
        <f t="shared" si="0"/>
        <v>0</v>
      </c>
      <c r="K82" s="48">
        <f>+'DAY20'!K82+'DAY21'!C82</f>
        <v>0</v>
      </c>
      <c r="L82" s="49">
        <f>+'DAY20'!L82+'DAY21'!D82</f>
        <v>0</v>
      </c>
      <c r="M82" s="50">
        <f>+'DAY20'!M82+'DAY21'!E82</f>
        <v>0</v>
      </c>
      <c r="N82" s="47">
        <f>+'DAY20'!N82+'DAY21'!F82</f>
        <v>0</v>
      </c>
      <c r="O82" s="163">
        <f>+'DAY20'!O82+'DAY21'!G82</f>
        <v>0</v>
      </c>
      <c r="P82" s="48">
        <f t="shared" si="35"/>
        <v>0</v>
      </c>
      <c r="Q82" s="49">
        <f t="shared" si="36"/>
        <v>0</v>
      </c>
      <c r="R82" s="50">
        <f t="shared" si="37"/>
        <v>0</v>
      </c>
      <c r="S82" s="47">
        <f t="shared" si="38"/>
        <v>0</v>
      </c>
      <c r="T82" s="163">
        <f t="shared" si="39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'DAY20'!H83</f>
        <v>497.9</v>
      </c>
      <c r="C83" s="48">
        <v>0</v>
      </c>
      <c r="D83" s="49">
        <v>0</v>
      </c>
      <c r="E83" s="50">
        <v>0</v>
      </c>
      <c r="F83" s="47">
        <v>0</v>
      </c>
      <c r="G83" s="163">
        <v>0</v>
      </c>
      <c r="H83" s="49">
        <f>+(Table123[[#This Row],[OPENING ]]+Table123[[#This Row],[RECEIPTS]]+Table123[[#This Row],[RETURNS]])-(Table123[[#This Row],[EXCHANGED]]+Table123[[#This Row],[SALES]]+Table123[[#This Row],[ISSUES]])</f>
        <v>497.9</v>
      </c>
      <c r="I83" s="48">
        <v>0</v>
      </c>
      <c r="J83" s="51">
        <f t="shared" si="0"/>
        <v>-497.9</v>
      </c>
      <c r="K83" s="48">
        <f>+'DAY20'!K83+'DAY21'!C83</f>
        <v>0</v>
      </c>
      <c r="L83" s="49">
        <f>+'DAY20'!L83+'DAY21'!D83</f>
        <v>0</v>
      </c>
      <c r="M83" s="50">
        <f>+'DAY20'!M83+'DAY21'!E83</f>
        <v>0</v>
      </c>
      <c r="N83" s="47">
        <f>+'DAY20'!N83+'DAY21'!F83</f>
        <v>0</v>
      </c>
      <c r="O83" s="163">
        <f>+'DAY20'!O83+'DAY21'!G83</f>
        <v>0</v>
      </c>
      <c r="P83" s="48">
        <f t="shared" si="35"/>
        <v>0</v>
      </c>
      <c r="Q83" s="49">
        <f t="shared" si="36"/>
        <v>0</v>
      </c>
      <c r="R83" s="50">
        <f t="shared" si="37"/>
        <v>0</v>
      </c>
      <c r="S83" s="47">
        <f t="shared" si="38"/>
        <v>0</v>
      </c>
      <c r="T83" s="163">
        <f t="shared" si="39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'DAY20'!H84</f>
        <v>424.4</v>
      </c>
      <c r="C84" s="48">
        <v>0</v>
      </c>
      <c r="D84" s="49">
        <v>0</v>
      </c>
      <c r="E84" s="50">
        <v>0</v>
      </c>
      <c r="F84" s="47">
        <v>0</v>
      </c>
      <c r="G84" s="163">
        <v>0</v>
      </c>
      <c r="H84" s="49">
        <f>+(Table123[[#This Row],[OPENING ]]+Table123[[#This Row],[RECEIPTS]]+Table123[[#This Row],[RETURNS]])-(Table123[[#This Row],[EXCHANGED]]+Table123[[#This Row],[SALES]]+Table123[[#This Row],[ISSUES]])</f>
        <v>424.4</v>
      </c>
      <c r="I84" s="48">
        <v>0</v>
      </c>
      <c r="J84" s="51">
        <f t="shared" si="0"/>
        <v>-424.4</v>
      </c>
      <c r="K84" s="48">
        <f>+'DAY20'!K84+'DAY21'!C84</f>
        <v>0</v>
      </c>
      <c r="L84" s="49">
        <f>+'DAY20'!L84+'DAY21'!D84</f>
        <v>0</v>
      </c>
      <c r="M84" s="50">
        <f>+'DAY20'!M84+'DAY21'!E84</f>
        <v>0</v>
      </c>
      <c r="N84" s="47">
        <f>+'DAY20'!N84+'DAY21'!F84</f>
        <v>0</v>
      </c>
      <c r="O84" s="163">
        <f>+'DAY20'!O84+'DAY21'!G84</f>
        <v>0</v>
      </c>
      <c r="P84" s="48">
        <f t="shared" si="35"/>
        <v>0</v>
      </c>
      <c r="Q84" s="49">
        <f t="shared" si="36"/>
        <v>0</v>
      </c>
      <c r="R84" s="50">
        <f t="shared" si="37"/>
        <v>0</v>
      </c>
      <c r="S84" s="47">
        <f t="shared" si="38"/>
        <v>0</v>
      </c>
      <c r="T84" s="163">
        <f t="shared" si="39"/>
        <v>0</v>
      </c>
      <c r="U84" s="54">
        <f t="shared" si="1"/>
        <v>0</v>
      </c>
    </row>
    <row r="85" spans="1:21" x14ac:dyDescent="0.25">
      <c r="A85" s="53"/>
      <c r="B85" s="47">
        <f>'DAY20'!H85</f>
        <v>0</v>
      </c>
      <c r="C85" s="48">
        <v>0</v>
      </c>
      <c r="D85" s="49">
        <v>0</v>
      </c>
      <c r="E85" s="50">
        <v>0</v>
      </c>
      <c r="F85" s="47">
        <v>0</v>
      </c>
      <c r="G85" s="163">
        <v>0</v>
      </c>
      <c r="H85" s="49">
        <f>+(Table123[[#This Row],[OPENING ]]+Table123[[#This Row],[RECEIPTS]]+Table123[[#This Row],[RETURNS]])-(Table123[[#This Row],[EXCHANGED]]+Table123[[#This Row],[SALES]]+Table123[[#This Row],[ISSUES]])</f>
        <v>0</v>
      </c>
      <c r="I85" s="48">
        <v>0</v>
      </c>
      <c r="J85" s="51">
        <f t="shared" si="0"/>
        <v>0</v>
      </c>
      <c r="K85" s="48">
        <f>+'DAY20'!K85+'DAY21'!C85</f>
        <v>0</v>
      </c>
      <c r="L85" s="49">
        <f>+'DAY20'!L85+'DAY21'!D85</f>
        <v>0</v>
      </c>
      <c r="M85" s="50">
        <f>+'DAY20'!M85+'DAY21'!E85</f>
        <v>0</v>
      </c>
      <c r="N85" s="47">
        <f>+'DAY20'!N85+'DAY21'!F85</f>
        <v>0</v>
      </c>
      <c r="O85" s="163">
        <f>+'DAY20'!O85+'DAY21'!G85</f>
        <v>0</v>
      </c>
      <c r="P85" s="48">
        <f t="shared" si="35"/>
        <v>0</v>
      </c>
      <c r="Q85" s="49">
        <f t="shared" si="36"/>
        <v>0</v>
      </c>
      <c r="R85" s="50">
        <f t="shared" si="37"/>
        <v>0</v>
      </c>
      <c r="S85" s="47">
        <f t="shared" si="38"/>
        <v>0</v>
      </c>
      <c r="T85" s="163">
        <f t="shared" si="39"/>
        <v>0</v>
      </c>
      <c r="U85" s="54">
        <f t="shared" si="1"/>
        <v>0</v>
      </c>
    </row>
    <row r="86" spans="1:21" x14ac:dyDescent="0.25">
      <c r="A86" s="53"/>
      <c r="B86" s="47">
        <f>'DAY20'!H86</f>
        <v>263.8</v>
      </c>
      <c r="C86" s="48">
        <v>0</v>
      </c>
      <c r="D86" s="49">
        <v>0</v>
      </c>
      <c r="E86" s="50">
        <v>0</v>
      </c>
      <c r="F86" s="47">
        <v>0</v>
      </c>
      <c r="G86" s="163">
        <v>0</v>
      </c>
      <c r="H86" s="49">
        <f>+(Table123[[#This Row],[OPENING ]]+Table123[[#This Row],[RECEIPTS]]+Table123[[#This Row],[RETURNS]])-(Table123[[#This Row],[EXCHANGED]]+Table123[[#This Row],[SALES]]+Table123[[#This Row],[ISSUES]])</f>
        <v>263.8</v>
      </c>
      <c r="I86" s="48">
        <v>0</v>
      </c>
      <c r="J86" s="51">
        <f t="shared" si="0"/>
        <v>-263.8</v>
      </c>
      <c r="K86" s="48">
        <f>+'DAY20'!K86+'DAY21'!C86</f>
        <v>0</v>
      </c>
      <c r="L86" s="49">
        <f>+'DAY20'!L86+'DAY21'!D86</f>
        <v>0</v>
      </c>
      <c r="M86" s="50">
        <f>+'DAY20'!M86+'DAY21'!E86</f>
        <v>0</v>
      </c>
      <c r="N86" s="47">
        <f>+'DAY20'!N86+'DAY21'!F86</f>
        <v>0</v>
      </c>
      <c r="O86" s="163">
        <f>+'DAY20'!O86+'DAY21'!G86</f>
        <v>0</v>
      </c>
      <c r="P86" s="48">
        <f t="shared" si="35"/>
        <v>0</v>
      </c>
      <c r="Q86" s="49">
        <f t="shared" si="36"/>
        <v>0</v>
      </c>
      <c r="R86" s="50">
        <f t="shared" si="37"/>
        <v>0</v>
      </c>
      <c r="S86" s="47">
        <f t="shared" si="38"/>
        <v>0</v>
      </c>
      <c r="T86" s="163">
        <f t="shared" si="39"/>
        <v>0</v>
      </c>
      <c r="U86" s="54">
        <f t="shared" si="1"/>
        <v>0</v>
      </c>
    </row>
    <row r="87" spans="1:21" x14ac:dyDescent="0.25">
      <c r="A87" s="53"/>
      <c r="B87" s="47">
        <f>'DAY20'!H87</f>
        <v>0</v>
      </c>
      <c r="C87" s="48">
        <v>0</v>
      </c>
      <c r="D87" s="49">
        <v>0</v>
      </c>
      <c r="E87" s="50">
        <v>0</v>
      </c>
      <c r="F87" s="47">
        <v>0</v>
      </c>
      <c r="G87" s="163">
        <v>0</v>
      </c>
      <c r="H87" s="49">
        <f>+(Table123[[#This Row],[OPENING ]]+Table123[[#This Row],[RECEIPTS]]+Table123[[#This Row],[RETURNS]])-(Table123[[#This Row],[EXCHANGED]]+Table123[[#This Row],[SALES]]+Table123[[#This Row],[ISSUES]])</f>
        <v>0</v>
      </c>
      <c r="I87" s="48">
        <v>0</v>
      </c>
      <c r="J87" s="51">
        <f t="shared" si="0"/>
        <v>0</v>
      </c>
      <c r="K87" s="48">
        <f>+'DAY20'!K87+'DAY21'!C87</f>
        <v>0</v>
      </c>
      <c r="L87" s="49">
        <f>+'DAY20'!L87+'DAY21'!D87</f>
        <v>0</v>
      </c>
      <c r="M87" s="50">
        <f>+'DAY20'!M87+'DAY21'!E87</f>
        <v>0</v>
      </c>
      <c r="N87" s="47">
        <f>+'DAY20'!N87+'DAY21'!F87</f>
        <v>0</v>
      </c>
      <c r="O87" s="163">
        <f>+'DAY20'!O87+'DAY21'!G87</f>
        <v>0</v>
      </c>
      <c r="P87" s="48">
        <f t="shared" si="35"/>
        <v>0</v>
      </c>
      <c r="Q87" s="49">
        <f t="shared" si="36"/>
        <v>0</v>
      </c>
      <c r="R87" s="50">
        <f t="shared" si="37"/>
        <v>0</v>
      </c>
      <c r="S87" s="47">
        <f t="shared" si="38"/>
        <v>0</v>
      </c>
      <c r="T87" s="163">
        <f t="shared" si="39"/>
        <v>0</v>
      </c>
      <c r="U87" s="54">
        <f t="shared" si="1"/>
        <v>0</v>
      </c>
    </row>
    <row r="88" spans="1:21" x14ac:dyDescent="0.25">
      <c r="A88" s="53"/>
      <c r="B88" s="47">
        <f>'DAY20'!H88</f>
        <v>0</v>
      </c>
      <c r="C88" s="48">
        <v>0</v>
      </c>
      <c r="D88" s="49">
        <v>0</v>
      </c>
      <c r="E88" s="50">
        <v>0</v>
      </c>
      <c r="F88" s="47">
        <v>0</v>
      </c>
      <c r="G88" s="163">
        <v>0</v>
      </c>
      <c r="H88" s="49">
        <f>+(Table123[[#This Row],[OPENING ]]+Table123[[#This Row],[RECEIPTS]]+Table123[[#This Row],[RETURNS]])-(Table123[[#This Row],[EXCHANGED]]+Table123[[#This Row],[SALES]]+Table123[[#This Row],[ISSUES]])</f>
        <v>0</v>
      </c>
      <c r="I88" s="48"/>
      <c r="J88" s="51">
        <f t="shared" ref="J88:J96" si="40">+I88-H88</f>
        <v>0</v>
      </c>
      <c r="K88" s="48">
        <f>+'DAY20'!K88+'DAY21'!C88</f>
        <v>0</v>
      </c>
      <c r="L88" s="49">
        <f>+'DAY20'!L88+'DAY21'!D88</f>
        <v>0</v>
      </c>
      <c r="M88" s="50">
        <f>+'DAY20'!M88+'DAY21'!E88</f>
        <v>0</v>
      </c>
      <c r="N88" s="47">
        <f>+'DAY20'!N88+'DAY21'!F88</f>
        <v>0</v>
      </c>
      <c r="O88" s="163">
        <f>+'DAY20'!O88+'DAY21'!G88</f>
        <v>0</v>
      </c>
      <c r="P88" s="48">
        <f t="shared" ref="P88:P96" si="41">+K88/21</f>
        <v>0</v>
      </c>
      <c r="Q88" s="49">
        <f t="shared" ref="Q88:Q96" si="42">+L88/21</f>
        <v>0</v>
      </c>
      <c r="R88" s="50">
        <f t="shared" ref="R88:R96" si="43">+M88/21</f>
        <v>0</v>
      </c>
      <c r="S88" s="47">
        <f t="shared" ref="S88:S96" si="44">+N88/21</f>
        <v>0</v>
      </c>
      <c r="T88" s="163">
        <f t="shared" ref="T88:T96" si="45">+O88/21</f>
        <v>0</v>
      </c>
      <c r="U88" s="54">
        <f t="shared" ref="U88:U96" si="46">IFERROR(+H88/(P88+Q88+R88+S88+T88),0)</f>
        <v>0</v>
      </c>
    </row>
    <row r="89" spans="1:21" x14ac:dyDescent="0.25">
      <c r="A89" s="53"/>
      <c r="B89" s="47">
        <f>'DAY20'!H89</f>
        <v>0</v>
      </c>
      <c r="C89" s="48">
        <v>0</v>
      </c>
      <c r="D89" s="49">
        <v>0</v>
      </c>
      <c r="E89" s="50">
        <v>0</v>
      </c>
      <c r="F89" s="47">
        <v>0</v>
      </c>
      <c r="G89" s="163">
        <v>0</v>
      </c>
      <c r="H89" s="49">
        <f>+(Table123[[#This Row],[OPENING ]]+Table123[[#This Row],[RECEIPTS]]+Table123[[#This Row],[RETURNS]])-(Table123[[#This Row],[EXCHANGED]]+Table123[[#This Row],[SALES]]+Table123[[#This Row],[ISSUES]])</f>
        <v>0</v>
      </c>
      <c r="I89" s="48"/>
      <c r="J89" s="51">
        <f t="shared" si="40"/>
        <v>0</v>
      </c>
      <c r="K89" s="48">
        <f>+'DAY20'!K89+'DAY21'!C89</f>
        <v>0</v>
      </c>
      <c r="L89" s="49">
        <f>+'DAY20'!L89+'DAY21'!D89</f>
        <v>0</v>
      </c>
      <c r="M89" s="50">
        <f>+'DAY20'!M89+'DAY21'!E89</f>
        <v>0</v>
      </c>
      <c r="N89" s="47">
        <f>+'DAY20'!N89+'DAY21'!F89</f>
        <v>0</v>
      </c>
      <c r="O89" s="163">
        <f>+'DAY20'!O89+'DAY21'!G89</f>
        <v>0</v>
      </c>
      <c r="P89" s="48">
        <f t="shared" si="41"/>
        <v>0</v>
      </c>
      <c r="Q89" s="49">
        <f t="shared" si="42"/>
        <v>0</v>
      </c>
      <c r="R89" s="50">
        <f t="shared" si="43"/>
        <v>0</v>
      </c>
      <c r="S89" s="47">
        <f t="shared" si="44"/>
        <v>0</v>
      </c>
      <c r="T89" s="163">
        <f t="shared" si="45"/>
        <v>0</v>
      </c>
      <c r="U89" s="54">
        <f t="shared" si="46"/>
        <v>0</v>
      </c>
    </row>
    <row r="90" spans="1:21" x14ac:dyDescent="0.25">
      <c r="A90" s="53"/>
      <c r="B90" s="47">
        <f>'DAY20'!H90</f>
        <v>0</v>
      </c>
      <c r="C90" s="48">
        <v>0</v>
      </c>
      <c r="D90" s="49">
        <v>0</v>
      </c>
      <c r="E90" s="50">
        <v>0</v>
      </c>
      <c r="F90" s="47">
        <v>0</v>
      </c>
      <c r="G90" s="163">
        <v>0</v>
      </c>
      <c r="H90" s="49">
        <f>+(Table123[[#This Row],[OPENING ]]+Table123[[#This Row],[RECEIPTS]]+Table123[[#This Row],[RETURNS]])-(Table123[[#This Row],[EXCHANGED]]+Table123[[#This Row],[SALES]]+Table123[[#This Row],[ISSUES]])</f>
        <v>0</v>
      </c>
      <c r="I90" s="48"/>
      <c r="J90" s="51">
        <f t="shared" si="40"/>
        <v>0</v>
      </c>
      <c r="K90" s="48">
        <f>+'DAY20'!K90+'DAY21'!C90</f>
        <v>0</v>
      </c>
      <c r="L90" s="49">
        <f>+'DAY20'!L90+'DAY21'!D90</f>
        <v>0</v>
      </c>
      <c r="M90" s="50">
        <f>+'DAY20'!M90+'DAY21'!E90</f>
        <v>0</v>
      </c>
      <c r="N90" s="47">
        <f>+'DAY20'!N90+'DAY21'!F90</f>
        <v>0</v>
      </c>
      <c r="O90" s="163">
        <f>+'DAY20'!O90+'DAY21'!G90</f>
        <v>0</v>
      </c>
      <c r="P90" s="48">
        <f t="shared" si="41"/>
        <v>0</v>
      </c>
      <c r="Q90" s="49">
        <f t="shared" si="42"/>
        <v>0</v>
      </c>
      <c r="R90" s="50">
        <f t="shared" si="43"/>
        <v>0</v>
      </c>
      <c r="S90" s="47">
        <f t="shared" si="44"/>
        <v>0</v>
      </c>
      <c r="T90" s="163">
        <f t="shared" si="45"/>
        <v>0</v>
      </c>
      <c r="U90" s="54">
        <f t="shared" si="46"/>
        <v>0</v>
      </c>
    </row>
    <row r="91" spans="1:21" x14ac:dyDescent="0.25">
      <c r="A91" s="53"/>
      <c r="B91" s="47">
        <f>'DAY20'!H91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163">
        <v>0</v>
      </c>
      <c r="H91" s="49">
        <f>+(Table123[[#This Row],[OPENING ]]+Table123[[#This Row],[RECEIPTS]]+Table123[[#This Row],[RETURNS]])-(Table123[[#This Row],[EXCHANGED]]+Table123[[#This Row],[SALES]]+Table123[[#This Row],[ISSUES]])</f>
        <v>551.20000000000005</v>
      </c>
      <c r="I91" s="48"/>
      <c r="J91" s="51">
        <f t="shared" si="40"/>
        <v>-551.20000000000005</v>
      </c>
      <c r="K91" s="48">
        <f>+'DAY20'!K91+'DAY21'!C91</f>
        <v>0</v>
      </c>
      <c r="L91" s="49">
        <f>+'DAY20'!L91+'DAY21'!D91</f>
        <v>0</v>
      </c>
      <c r="M91" s="50">
        <f>+'DAY20'!M91+'DAY21'!E91</f>
        <v>0</v>
      </c>
      <c r="N91" s="47">
        <f>+'DAY20'!N91+'DAY21'!F91</f>
        <v>0</v>
      </c>
      <c r="O91" s="163">
        <f>+'DAY20'!O91+'DAY21'!G91</f>
        <v>0</v>
      </c>
      <c r="P91" s="48">
        <f t="shared" si="41"/>
        <v>0</v>
      </c>
      <c r="Q91" s="49">
        <f t="shared" si="42"/>
        <v>0</v>
      </c>
      <c r="R91" s="50">
        <f t="shared" si="43"/>
        <v>0</v>
      </c>
      <c r="S91" s="47">
        <f t="shared" si="44"/>
        <v>0</v>
      </c>
      <c r="T91" s="163">
        <f t="shared" si="45"/>
        <v>0</v>
      </c>
      <c r="U91" s="54">
        <f t="shared" si="46"/>
        <v>0</v>
      </c>
    </row>
    <row r="92" spans="1:21" x14ac:dyDescent="0.25">
      <c r="A92" s="53"/>
      <c r="B92" s="47">
        <f>'DAY20'!H92</f>
        <v>200.8</v>
      </c>
      <c r="C92" s="48">
        <v>0</v>
      </c>
      <c r="D92" s="49">
        <v>0</v>
      </c>
      <c r="E92" s="50">
        <v>0</v>
      </c>
      <c r="F92" s="47">
        <v>0</v>
      </c>
      <c r="G92" s="163">
        <v>0</v>
      </c>
      <c r="H92" s="49">
        <f>+(Table123[[#This Row],[OPENING ]]+Table123[[#This Row],[RECEIPTS]]+Table123[[#This Row],[RETURNS]])-(Table123[[#This Row],[EXCHANGED]]+Table123[[#This Row],[SALES]]+Table123[[#This Row],[ISSUES]])</f>
        <v>200.8</v>
      </c>
      <c r="I92" s="48"/>
      <c r="J92" s="51">
        <f t="shared" si="40"/>
        <v>-200.8</v>
      </c>
      <c r="K92" s="48">
        <f>+'DAY20'!K92+'DAY21'!C92</f>
        <v>0</v>
      </c>
      <c r="L92" s="49">
        <f>+'DAY20'!L92+'DAY21'!D92</f>
        <v>0</v>
      </c>
      <c r="M92" s="50">
        <f>+'DAY20'!M92+'DAY21'!E92</f>
        <v>0</v>
      </c>
      <c r="N92" s="47">
        <f>+'DAY20'!N92+'DAY21'!F92</f>
        <v>0</v>
      </c>
      <c r="O92" s="163">
        <f>+'DAY20'!O92+'DAY21'!G92</f>
        <v>0</v>
      </c>
      <c r="P92" s="48">
        <f t="shared" si="41"/>
        <v>0</v>
      </c>
      <c r="Q92" s="49">
        <f t="shared" si="42"/>
        <v>0</v>
      </c>
      <c r="R92" s="50">
        <f t="shared" si="43"/>
        <v>0</v>
      </c>
      <c r="S92" s="47">
        <f t="shared" si="44"/>
        <v>0</v>
      </c>
      <c r="T92" s="163">
        <f t="shared" si="45"/>
        <v>0</v>
      </c>
      <c r="U92" s="54">
        <f t="shared" si="46"/>
        <v>0</v>
      </c>
    </row>
    <row r="93" spans="1:21" x14ac:dyDescent="0.25">
      <c r="A93" s="53"/>
      <c r="B93" s="47">
        <f>'DAY20'!H93</f>
        <v>0</v>
      </c>
      <c r="C93" s="48">
        <v>0</v>
      </c>
      <c r="D93" s="49">
        <v>0</v>
      </c>
      <c r="E93" s="50">
        <v>0</v>
      </c>
      <c r="F93" s="47">
        <v>0</v>
      </c>
      <c r="G93" s="163">
        <v>0</v>
      </c>
      <c r="H93" s="49">
        <f>+(Table123[[#This Row],[OPENING ]]+Table123[[#This Row],[RECEIPTS]]+Table123[[#This Row],[RETURNS]])-(Table123[[#This Row],[EXCHANGED]]+Table123[[#This Row],[SALES]]+Table123[[#This Row],[ISSUES]])</f>
        <v>0</v>
      </c>
      <c r="I93" s="48"/>
      <c r="J93" s="51">
        <f t="shared" si="40"/>
        <v>0</v>
      </c>
      <c r="K93" s="48">
        <f>+'DAY20'!K93+'DAY21'!C93</f>
        <v>0</v>
      </c>
      <c r="L93" s="49">
        <f>+'DAY20'!L93+'DAY21'!D93</f>
        <v>138</v>
      </c>
      <c r="M93" s="50">
        <f>+'DAY20'!M93+'DAY21'!E93</f>
        <v>0</v>
      </c>
      <c r="N93" s="47">
        <f>+'DAY20'!N93+'DAY21'!F93</f>
        <v>0</v>
      </c>
      <c r="O93" s="163">
        <f>+'DAY20'!O93+'DAY21'!G93</f>
        <v>851.44</v>
      </c>
      <c r="P93" s="48">
        <f t="shared" si="41"/>
        <v>0</v>
      </c>
      <c r="Q93" s="49">
        <f t="shared" si="42"/>
        <v>6.5714285714285712</v>
      </c>
      <c r="R93" s="50">
        <f t="shared" si="43"/>
        <v>0</v>
      </c>
      <c r="S93" s="47">
        <f t="shared" si="44"/>
        <v>0</v>
      </c>
      <c r="T93" s="163">
        <f t="shared" si="45"/>
        <v>40.544761904761906</v>
      </c>
      <c r="U93" s="54">
        <f t="shared" si="46"/>
        <v>0</v>
      </c>
    </row>
    <row r="94" spans="1:21" x14ac:dyDescent="0.25">
      <c r="A94" s="53"/>
      <c r="B94" s="47">
        <f>'DAY20'!H94</f>
        <v>0</v>
      </c>
      <c r="C94" s="48">
        <v>0</v>
      </c>
      <c r="D94" s="49">
        <v>0</v>
      </c>
      <c r="E94" s="50">
        <v>0</v>
      </c>
      <c r="F94" s="47">
        <v>0</v>
      </c>
      <c r="G94" s="163">
        <v>0</v>
      </c>
      <c r="H94" s="49">
        <f>+(Table123[[#This Row],[OPENING ]]+Table123[[#This Row],[RECEIPTS]]+Table123[[#This Row],[RETURNS]])-(Table123[[#This Row],[EXCHANGED]]+Table123[[#This Row],[SALES]]+Table123[[#This Row],[ISSUES]])</f>
        <v>0</v>
      </c>
      <c r="I94" s="48"/>
      <c r="J94" s="51">
        <f t="shared" si="40"/>
        <v>0</v>
      </c>
      <c r="K94" s="48">
        <f>+'DAY20'!K94+'DAY21'!C94</f>
        <v>0</v>
      </c>
      <c r="L94" s="49">
        <f>+'DAY20'!L94+'DAY21'!D94</f>
        <v>0</v>
      </c>
      <c r="M94" s="50">
        <f>+'DAY20'!M94+'DAY21'!E94</f>
        <v>0</v>
      </c>
      <c r="N94" s="47">
        <f>+'DAY20'!N94+'DAY21'!F94</f>
        <v>0</v>
      </c>
      <c r="O94" s="163">
        <f>+'DAY20'!O94+'DAY21'!G94</f>
        <v>0</v>
      </c>
      <c r="P94" s="48">
        <f t="shared" si="41"/>
        <v>0</v>
      </c>
      <c r="Q94" s="49">
        <f t="shared" si="42"/>
        <v>0</v>
      </c>
      <c r="R94" s="50">
        <f t="shared" si="43"/>
        <v>0</v>
      </c>
      <c r="S94" s="47">
        <f t="shared" si="44"/>
        <v>0</v>
      </c>
      <c r="T94" s="163">
        <f t="shared" si="45"/>
        <v>0</v>
      </c>
      <c r="U94" s="54">
        <f t="shared" si="46"/>
        <v>0</v>
      </c>
    </row>
    <row r="95" spans="1:21" x14ac:dyDescent="0.25">
      <c r="A95" s="53"/>
      <c r="B95" s="47">
        <f>'DAY20'!H95</f>
        <v>0</v>
      </c>
      <c r="C95" s="48">
        <v>0</v>
      </c>
      <c r="D95" s="49">
        <v>0</v>
      </c>
      <c r="E95" s="50">
        <v>0</v>
      </c>
      <c r="F95" s="47">
        <v>0</v>
      </c>
      <c r="G95" s="163">
        <v>0</v>
      </c>
      <c r="H95" s="49">
        <f>+(Table123[[#This Row],[OPENING ]]+Table123[[#This Row],[RECEIPTS]]+Table123[[#This Row],[RETURNS]])-(Table123[[#This Row],[EXCHANGED]]+Table123[[#This Row],[SALES]]+Table123[[#This Row],[ISSUES]])</f>
        <v>0</v>
      </c>
      <c r="I95" s="48"/>
      <c r="J95" s="51">
        <f t="shared" si="40"/>
        <v>0</v>
      </c>
      <c r="K95" s="48">
        <f>+'DAY20'!K95+'DAY21'!C95</f>
        <v>0</v>
      </c>
      <c r="L95" s="49">
        <f>+'DAY20'!L95+'DAY21'!D95</f>
        <v>0</v>
      </c>
      <c r="M95" s="50">
        <f>+'DAY20'!M95+'DAY21'!E95</f>
        <v>0</v>
      </c>
      <c r="N95" s="47">
        <f>+'DAY20'!N95+'DAY21'!F95</f>
        <v>0</v>
      </c>
      <c r="O95" s="163">
        <f>+'DAY20'!O95+'DAY21'!G95</f>
        <v>0</v>
      </c>
      <c r="P95" s="48">
        <f t="shared" si="41"/>
        <v>0</v>
      </c>
      <c r="Q95" s="49">
        <f t="shared" si="42"/>
        <v>0</v>
      </c>
      <c r="R95" s="50">
        <f t="shared" si="43"/>
        <v>0</v>
      </c>
      <c r="S95" s="47">
        <f t="shared" si="44"/>
        <v>0</v>
      </c>
      <c r="T95" s="163">
        <f t="shared" si="45"/>
        <v>0</v>
      </c>
      <c r="U95" s="54">
        <f t="shared" si="46"/>
        <v>0</v>
      </c>
    </row>
    <row r="96" spans="1:21" x14ac:dyDescent="0.25">
      <c r="A96" s="53"/>
      <c r="B96" s="47">
        <f>'DAY20'!H96</f>
        <v>0</v>
      </c>
      <c r="C96" s="48">
        <v>0</v>
      </c>
      <c r="D96" s="49">
        <v>0</v>
      </c>
      <c r="E96" s="50">
        <v>0</v>
      </c>
      <c r="F96" s="47">
        <v>0</v>
      </c>
      <c r="G96" s="163">
        <v>0</v>
      </c>
      <c r="H96" s="49">
        <f>+(Table123[[#This Row],[OPENING ]]+Table123[[#This Row],[RECEIPTS]]+Table123[[#This Row],[RETURNS]])-(Table123[[#This Row],[EXCHANGED]]+Table123[[#This Row],[SALES]]+Table123[[#This Row],[ISSUES]])</f>
        <v>0</v>
      </c>
      <c r="I96" s="48"/>
      <c r="J96" s="51">
        <f t="shared" si="40"/>
        <v>0</v>
      </c>
      <c r="K96" s="48">
        <f>+'DAY20'!K96+'DAY21'!C96</f>
        <v>0</v>
      </c>
      <c r="L96" s="49">
        <f>+'DAY20'!L96+'DAY21'!D96</f>
        <v>0</v>
      </c>
      <c r="M96" s="50">
        <f>+'DAY20'!M96+'DAY21'!E96</f>
        <v>0</v>
      </c>
      <c r="N96" s="47">
        <f>+'DAY20'!N96+'DAY21'!F96</f>
        <v>0</v>
      </c>
      <c r="O96" s="163">
        <f>+'DAY20'!O96+'DAY21'!G96</f>
        <v>0</v>
      </c>
      <c r="P96" s="48">
        <f t="shared" si="41"/>
        <v>0</v>
      </c>
      <c r="Q96" s="49">
        <f t="shared" si="42"/>
        <v>0</v>
      </c>
      <c r="R96" s="50">
        <f t="shared" si="43"/>
        <v>0</v>
      </c>
      <c r="S96" s="47">
        <f t="shared" si="44"/>
        <v>0</v>
      </c>
      <c r="T96" s="163">
        <f t="shared" si="45"/>
        <v>0</v>
      </c>
      <c r="U96" s="54">
        <f t="shared" si="46"/>
        <v>0</v>
      </c>
    </row>
    <row r="97" spans="1:21" x14ac:dyDescent="0.25">
      <c r="A97" s="151" t="s">
        <v>41</v>
      </c>
      <c r="B97" s="47">
        <f>'DAY20'!H97</f>
        <v>0</v>
      </c>
      <c r="C97" s="48">
        <v>0</v>
      </c>
      <c r="D97" s="49">
        <v>0</v>
      </c>
      <c r="E97" s="50">
        <v>0</v>
      </c>
      <c r="F97" s="47">
        <v>0</v>
      </c>
      <c r="G97" s="163">
        <v>0</v>
      </c>
      <c r="H97" s="49">
        <f>+(Table123[[#This Row],[OPENING ]]+Table123[[#This Row],[RECEIPTS]]+Table123[[#This Row],[RETURNS]])-(Table123[[#This Row],[EXCHANGED]]+Table123[[#This Row],[SALES]]+Table123[[#This Row],[ISSUES]])</f>
        <v>0</v>
      </c>
      <c r="I97" s="48">
        <v>0</v>
      </c>
      <c r="J97" s="51">
        <f t="shared" si="0"/>
        <v>0</v>
      </c>
      <c r="K97" s="48">
        <f>+'DAY20'!K97+'DAY21'!C97</f>
        <v>0</v>
      </c>
      <c r="L97" s="49">
        <f>+'DAY20'!L97+'DAY21'!D97</f>
        <v>0</v>
      </c>
      <c r="M97" s="50">
        <f>+'DAY20'!M97+'DAY21'!E97</f>
        <v>0</v>
      </c>
      <c r="N97" s="47">
        <f>+'DAY20'!N97+'DAY21'!F97</f>
        <v>0</v>
      </c>
      <c r="O97" s="163">
        <f>+'DAY20'!O97+'DAY21'!G97</f>
        <v>0</v>
      </c>
      <c r="P97" s="48">
        <f t="shared" si="35"/>
        <v>0</v>
      </c>
      <c r="Q97" s="49">
        <f t="shared" si="36"/>
        <v>0</v>
      </c>
      <c r="R97" s="50">
        <f t="shared" si="37"/>
        <v>0</v>
      </c>
      <c r="S97" s="47">
        <f t="shared" si="38"/>
        <v>0</v>
      </c>
      <c r="T97" s="163">
        <f t="shared" si="39"/>
        <v>0</v>
      </c>
      <c r="U97" s="54">
        <f t="shared" si="1"/>
        <v>0</v>
      </c>
    </row>
    <row r="98" spans="1:21" x14ac:dyDescent="0.25">
      <c r="A98" s="153" t="s">
        <v>40</v>
      </c>
      <c r="B98" s="47">
        <f>'DAY20'!H98</f>
        <v>0</v>
      </c>
      <c r="C98" s="48">
        <v>0</v>
      </c>
      <c r="D98" s="49">
        <v>0</v>
      </c>
      <c r="E98" s="50">
        <v>0</v>
      </c>
      <c r="F98" s="47">
        <v>0</v>
      </c>
      <c r="G98" s="163">
        <v>0</v>
      </c>
      <c r="H98" s="49">
        <f>+(Table123[[#This Row],[OPENING ]]+Table123[[#This Row],[RECEIPTS]]+Table123[[#This Row],[RETURNS]])-(Table123[[#This Row],[EXCHANGED]]+Table123[[#This Row],[SALES]]+Table123[[#This Row],[ISSUES]])</f>
        <v>0</v>
      </c>
      <c r="I98" s="48">
        <v>0</v>
      </c>
      <c r="J98" s="51">
        <f t="shared" si="0"/>
        <v>0</v>
      </c>
      <c r="K98" s="48">
        <f>+'DAY20'!K98+'DAY21'!C98</f>
        <v>0</v>
      </c>
      <c r="L98" s="49">
        <f>+'DAY20'!L98+'DAY21'!D98</f>
        <v>0</v>
      </c>
      <c r="M98" s="50">
        <f>+'DAY20'!M98+'DAY21'!E98</f>
        <v>0</v>
      </c>
      <c r="N98" s="47">
        <f>+'DAY20'!N98+'DAY21'!F98</f>
        <v>0</v>
      </c>
      <c r="O98" s="163">
        <f>+'DAY20'!O98+'DAY21'!G98</f>
        <v>0</v>
      </c>
      <c r="P98" s="48">
        <f t="shared" si="35"/>
        <v>0</v>
      </c>
      <c r="Q98" s="49">
        <f t="shared" si="36"/>
        <v>0</v>
      </c>
      <c r="R98" s="50">
        <f t="shared" si="37"/>
        <v>0</v>
      </c>
      <c r="S98" s="47">
        <f t="shared" si="38"/>
        <v>0</v>
      </c>
      <c r="T98" s="163">
        <f t="shared" si="39"/>
        <v>0</v>
      </c>
      <c r="U98" s="54">
        <f t="shared" si="1"/>
        <v>0</v>
      </c>
    </row>
    <row r="99" spans="1:21" x14ac:dyDescent="0.25">
      <c r="A99" s="152" t="s">
        <v>42</v>
      </c>
      <c r="B99" s="47">
        <f>'DAY20'!H99</f>
        <v>0</v>
      </c>
      <c r="C99" s="48">
        <v>0</v>
      </c>
      <c r="D99" s="49">
        <v>0</v>
      </c>
      <c r="E99" s="50">
        <v>0</v>
      </c>
      <c r="F99" s="47">
        <v>0</v>
      </c>
      <c r="G99" s="163">
        <v>0</v>
      </c>
      <c r="H99" s="49">
        <f>+(Table123[[#This Row],[OPENING ]]+Table123[[#This Row],[RECEIPTS]]+Table123[[#This Row],[RETURNS]])-(Table123[[#This Row],[EXCHANGED]]+Table123[[#This Row],[SALES]]+Table123[[#This Row],[ISSUES]])</f>
        <v>0</v>
      </c>
      <c r="I99" s="48">
        <v>0</v>
      </c>
      <c r="J99" s="51">
        <f t="shared" si="0"/>
        <v>0</v>
      </c>
      <c r="K99" s="48">
        <f>+'DAY20'!K99+'DAY21'!C99</f>
        <v>0</v>
      </c>
      <c r="L99" s="49">
        <f>+'DAY20'!L99+'DAY21'!D99</f>
        <v>0</v>
      </c>
      <c r="M99" s="50">
        <f>+'DAY20'!M99+'DAY21'!E99</f>
        <v>0</v>
      </c>
      <c r="N99" s="47">
        <f>+'DAY20'!N99+'DAY21'!F99</f>
        <v>0</v>
      </c>
      <c r="O99" s="163">
        <f>+'DAY20'!O99+'DAY21'!G99</f>
        <v>0</v>
      </c>
      <c r="P99" s="48">
        <f t="shared" si="35"/>
        <v>0</v>
      </c>
      <c r="Q99" s="49">
        <f t="shared" si="36"/>
        <v>0</v>
      </c>
      <c r="R99" s="50">
        <f t="shared" si="37"/>
        <v>0</v>
      </c>
      <c r="S99" s="47">
        <f t="shared" si="38"/>
        <v>0</v>
      </c>
      <c r="T99" s="163">
        <f t="shared" si="39"/>
        <v>0</v>
      </c>
      <c r="U99" s="54">
        <f t="shared" si="1"/>
        <v>0</v>
      </c>
    </row>
    <row r="100" spans="1:21" x14ac:dyDescent="0.25">
      <c r="A100" s="152" t="s">
        <v>43</v>
      </c>
      <c r="B100" s="47">
        <f>'DAY20'!H100</f>
        <v>0</v>
      </c>
      <c r="C100" s="48">
        <v>0</v>
      </c>
      <c r="D100" s="49">
        <v>0</v>
      </c>
      <c r="E100" s="50">
        <v>0</v>
      </c>
      <c r="F100" s="47">
        <v>0</v>
      </c>
      <c r="G100" s="163">
        <v>0</v>
      </c>
      <c r="H100" s="49">
        <f>+(Table123[[#This Row],[OPENING ]]+Table123[[#This Row],[RECEIPTS]]+Table123[[#This Row],[RETURNS]])-(Table123[[#This Row],[EXCHANGED]]+Table123[[#This Row],[SALES]]+Table123[[#This Row],[ISSUES]])</f>
        <v>0</v>
      </c>
      <c r="I100" s="48">
        <v>0</v>
      </c>
      <c r="J100" s="51">
        <f t="shared" si="0"/>
        <v>0</v>
      </c>
      <c r="K100" s="48">
        <f>+'DAY20'!K100+'DAY21'!C100</f>
        <v>0</v>
      </c>
      <c r="L100" s="49">
        <f>+'DAY20'!L100+'DAY21'!D100</f>
        <v>0</v>
      </c>
      <c r="M100" s="50">
        <f>+'DAY20'!M100+'DAY21'!E100</f>
        <v>0</v>
      </c>
      <c r="N100" s="47">
        <f>+'DAY20'!N100+'DAY21'!F100</f>
        <v>0</v>
      </c>
      <c r="O100" s="163">
        <f>+'DAY20'!O100+'DAY21'!G100</f>
        <v>0</v>
      </c>
      <c r="P100" s="48">
        <f t="shared" si="35"/>
        <v>0</v>
      </c>
      <c r="Q100" s="49">
        <f t="shared" si="36"/>
        <v>0</v>
      </c>
      <c r="R100" s="50">
        <f t="shared" si="37"/>
        <v>0</v>
      </c>
      <c r="S100" s="47">
        <f t="shared" si="38"/>
        <v>0</v>
      </c>
      <c r="T100" s="163">
        <f t="shared" si="39"/>
        <v>0</v>
      </c>
      <c r="U100" s="54">
        <f t="shared" si="1"/>
        <v>0</v>
      </c>
    </row>
    <row r="101" spans="1:21" x14ac:dyDescent="0.25">
      <c r="A101" s="153"/>
      <c r="B101" s="47">
        <f>'DAY20'!H101</f>
        <v>0</v>
      </c>
      <c r="C101" s="48">
        <v>0</v>
      </c>
      <c r="D101" s="49">
        <v>0</v>
      </c>
      <c r="E101" s="50">
        <v>0</v>
      </c>
      <c r="F101" s="47">
        <v>0</v>
      </c>
      <c r="G101" s="163">
        <v>0</v>
      </c>
      <c r="H101" s="49">
        <f>+(Table123[[#This Row],[OPENING ]]+Table123[[#This Row],[RECEIPTS]]+Table123[[#This Row],[RETURNS]])-(Table123[[#This Row],[EXCHANGED]]+Table123[[#This Row],[SALES]]+Table123[[#This Row],[ISSUES]])</f>
        <v>0</v>
      </c>
      <c r="I101" s="73">
        <v>0</v>
      </c>
      <c r="J101" s="76">
        <f t="shared" si="0"/>
        <v>0</v>
      </c>
      <c r="K101" s="48">
        <f>+'DAY20'!K101+'DAY21'!C101</f>
        <v>0</v>
      </c>
      <c r="L101" s="49">
        <f>+'DAY20'!L101+'DAY21'!D101</f>
        <v>0</v>
      </c>
      <c r="M101" s="50">
        <f>+'DAY20'!M101+'DAY21'!E101</f>
        <v>0</v>
      </c>
      <c r="N101" s="47">
        <f>+'DAY20'!N101+'DAY21'!F101</f>
        <v>0</v>
      </c>
      <c r="O101" s="163">
        <f>+'DAY20'!O101+'DAY21'!G101</f>
        <v>0</v>
      </c>
      <c r="P101" s="48">
        <f t="shared" si="35"/>
        <v>0</v>
      </c>
      <c r="Q101" s="49">
        <f t="shared" si="36"/>
        <v>0</v>
      </c>
      <c r="R101" s="50">
        <f t="shared" si="37"/>
        <v>0</v>
      </c>
      <c r="S101" s="47">
        <f t="shared" si="38"/>
        <v>0</v>
      </c>
      <c r="T101" s="163">
        <f t="shared" si="39"/>
        <v>0</v>
      </c>
      <c r="U101" s="92">
        <f t="shared" si="1"/>
        <v>0</v>
      </c>
    </row>
    <row r="102" spans="1:21" x14ac:dyDescent="0.25">
      <c r="A102" s="152" t="s">
        <v>87</v>
      </c>
      <c r="B102" s="47">
        <f>'DAY20'!H102</f>
        <v>1888</v>
      </c>
      <c r="C102" s="48">
        <v>0</v>
      </c>
      <c r="D102" s="49">
        <v>0</v>
      </c>
      <c r="E102" s="50">
        <v>0</v>
      </c>
      <c r="F102" s="47">
        <v>0</v>
      </c>
      <c r="G102" s="163">
        <v>0</v>
      </c>
      <c r="H102" s="49">
        <f>+(Table123[[#This Row],[OPENING ]]+Table123[[#This Row],[RECEIPTS]]+Table123[[#This Row],[RETURNS]])-(Table123[[#This Row],[EXCHANGED]]+Table123[[#This Row],[SALES]]+Table123[[#This Row],[ISSUES]])</f>
        <v>1888</v>
      </c>
      <c r="I102" s="73"/>
      <c r="J102" s="76">
        <f t="shared" ref="J102:J114" si="47">+I102-H102</f>
        <v>-1888</v>
      </c>
      <c r="K102" s="48">
        <f>+'DAY20'!K102+'DAY21'!C102</f>
        <v>0</v>
      </c>
      <c r="L102" s="49">
        <f>+'DAY20'!L102+'DAY21'!D102</f>
        <v>138</v>
      </c>
      <c r="M102" s="50">
        <f>+'DAY20'!M102+'DAY21'!E102</f>
        <v>0</v>
      </c>
      <c r="N102" s="47">
        <f>+'DAY20'!N102+'DAY21'!F102</f>
        <v>0</v>
      </c>
      <c r="O102" s="163">
        <f>+'DAY20'!O102+'DAY21'!G102</f>
        <v>1318.44</v>
      </c>
      <c r="P102" s="48">
        <f t="shared" ref="P102:P114" si="48">+K102/21</f>
        <v>0</v>
      </c>
      <c r="Q102" s="49">
        <f t="shared" ref="Q102:Q114" si="49">+L102/21</f>
        <v>6.5714285714285712</v>
      </c>
      <c r="R102" s="50">
        <f t="shared" ref="R102:R114" si="50">+M102/21</f>
        <v>0</v>
      </c>
      <c r="S102" s="47">
        <f t="shared" ref="S102:S114" si="51">+N102/21</f>
        <v>0</v>
      </c>
      <c r="T102" s="163">
        <f t="shared" ref="T102:T114" si="52">+O102/21</f>
        <v>62.782857142857146</v>
      </c>
      <c r="U102" s="92">
        <f t="shared" ref="U102:U114" si="53">IFERROR(+H102/(P102+Q102+R102+S102+T102),0)</f>
        <v>27.222542638213724</v>
      </c>
    </row>
    <row r="103" spans="1:21" x14ac:dyDescent="0.25">
      <c r="A103" s="152" t="s">
        <v>88</v>
      </c>
      <c r="B103" s="47">
        <f>'DAY20'!H103</f>
        <v>0</v>
      </c>
      <c r="C103" s="48">
        <v>0</v>
      </c>
      <c r="D103" s="49">
        <v>0</v>
      </c>
      <c r="E103" s="50">
        <v>0</v>
      </c>
      <c r="F103" s="47">
        <v>0</v>
      </c>
      <c r="G103" s="163">
        <v>0</v>
      </c>
      <c r="H103" s="49">
        <f>+(Table123[[#This Row],[OPENING ]]+Table123[[#This Row],[RECEIPTS]]+Table123[[#This Row],[RETURNS]])-(Table123[[#This Row],[EXCHANGED]]+Table123[[#This Row],[SALES]]+Table123[[#This Row],[ISSUES]])</f>
        <v>0</v>
      </c>
      <c r="I103" s="73"/>
      <c r="J103" s="76">
        <f t="shared" si="47"/>
        <v>0</v>
      </c>
      <c r="K103" s="48">
        <f>+'DAY20'!K103+'DAY21'!C103</f>
        <v>0</v>
      </c>
      <c r="L103" s="49">
        <f>+'DAY20'!L103+'DAY21'!D103</f>
        <v>0</v>
      </c>
      <c r="M103" s="50">
        <f>+'DAY20'!M103+'DAY21'!E103</f>
        <v>0</v>
      </c>
      <c r="N103" s="47">
        <f>+'DAY20'!N103+'DAY21'!F103</f>
        <v>0</v>
      </c>
      <c r="O103" s="163">
        <f>+'DAY20'!O103+'DAY21'!G103</f>
        <v>0</v>
      </c>
      <c r="P103" s="48">
        <f t="shared" si="48"/>
        <v>0</v>
      </c>
      <c r="Q103" s="49">
        <f t="shared" si="49"/>
        <v>0</v>
      </c>
      <c r="R103" s="50">
        <f t="shared" si="50"/>
        <v>0</v>
      </c>
      <c r="S103" s="47">
        <f t="shared" si="51"/>
        <v>0</v>
      </c>
      <c r="T103" s="163">
        <f t="shared" si="52"/>
        <v>0</v>
      </c>
      <c r="U103" s="92">
        <f t="shared" si="53"/>
        <v>0</v>
      </c>
    </row>
    <row r="104" spans="1:21" x14ac:dyDescent="0.25">
      <c r="A104" s="152" t="s">
        <v>95</v>
      </c>
      <c r="B104" s="47">
        <f>'DAY20'!H104</f>
        <v>695.3</v>
      </c>
      <c r="C104" s="48">
        <v>0</v>
      </c>
      <c r="D104" s="49">
        <v>0</v>
      </c>
      <c r="E104" s="50">
        <v>0</v>
      </c>
      <c r="F104" s="47">
        <v>0</v>
      </c>
      <c r="G104" s="163">
        <v>0</v>
      </c>
      <c r="H104" s="49">
        <f>+(Table123[[#This Row],[OPENING ]]+Table123[[#This Row],[RECEIPTS]]+Table123[[#This Row],[RETURNS]])-(Table123[[#This Row],[EXCHANGED]]+Table123[[#This Row],[SALES]]+Table123[[#This Row],[ISSUES]])</f>
        <v>695.3</v>
      </c>
      <c r="I104" s="73"/>
      <c r="J104" s="76">
        <f t="shared" si="47"/>
        <v>-695.3</v>
      </c>
      <c r="K104" s="48">
        <f>+'DAY20'!K104+'DAY21'!C104</f>
        <v>0</v>
      </c>
      <c r="L104" s="49">
        <f>+'DAY20'!L104+'DAY21'!D104</f>
        <v>0</v>
      </c>
      <c r="M104" s="50">
        <f>+'DAY20'!M104+'DAY21'!E104</f>
        <v>0</v>
      </c>
      <c r="N104" s="47">
        <f>+'DAY20'!N104+'DAY21'!F104</f>
        <v>0</v>
      </c>
      <c r="O104" s="163">
        <f>+'DAY20'!O104+'DAY21'!G104</f>
        <v>0</v>
      </c>
      <c r="P104" s="48">
        <f t="shared" si="48"/>
        <v>0</v>
      </c>
      <c r="Q104" s="49">
        <f t="shared" si="49"/>
        <v>0</v>
      </c>
      <c r="R104" s="50">
        <f t="shared" si="50"/>
        <v>0</v>
      </c>
      <c r="S104" s="47">
        <f t="shared" si="51"/>
        <v>0</v>
      </c>
      <c r="T104" s="163">
        <f t="shared" si="52"/>
        <v>0</v>
      </c>
      <c r="U104" s="92">
        <f t="shared" si="53"/>
        <v>0</v>
      </c>
    </row>
    <row r="105" spans="1:21" x14ac:dyDescent="0.25">
      <c r="A105" s="152" t="s">
        <v>132</v>
      </c>
      <c r="B105" s="47">
        <f>'DAY20'!H105</f>
        <v>0</v>
      </c>
      <c r="C105" s="48">
        <v>0</v>
      </c>
      <c r="D105" s="49">
        <v>0</v>
      </c>
      <c r="E105" s="50">
        <v>0</v>
      </c>
      <c r="F105" s="47">
        <v>0</v>
      </c>
      <c r="G105" s="163">
        <v>0</v>
      </c>
      <c r="H105" s="49">
        <f>+(Table123[[#This Row],[OPENING ]]+Table123[[#This Row],[RECEIPTS]]+Table123[[#This Row],[RETURNS]])-(Table123[[#This Row],[EXCHANGED]]+Table123[[#This Row],[SALES]]+Table123[[#This Row],[ISSUES]])</f>
        <v>0</v>
      </c>
      <c r="I105" s="73"/>
      <c r="J105" s="76">
        <f t="shared" si="47"/>
        <v>0</v>
      </c>
      <c r="K105" s="48">
        <f>+'DAY20'!K105+'DAY21'!C105</f>
        <v>0</v>
      </c>
      <c r="L105" s="49">
        <f>+'DAY20'!L105+'DAY21'!D105</f>
        <v>0</v>
      </c>
      <c r="M105" s="50">
        <f>+'DAY20'!M105+'DAY21'!E105</f>
        <v>0</v>
      </c>
      <c r="N105" s="47">
        <f>+'DAY20'!N105+'DAY21'!F105</f>
        <v>0</v>
      </c>
      <c r="O105" s="163">
        <f>+'DAY20'!O105+'DAY21'!G105</f>
        <v>0</v>
      </c>
      <c r="P105" s="48">
        <f t="shared" si="48"/>
        <v>0</v>
      </c>
      <c r="Q105" s="49">
        <f t="shared" si="49"/>
        <v>0</v>
      </c>
      <c r="R105" s="50">
        <f t="shared" si="50"/>
        <v>0</v>
      </c>
      <c r="S105" s="47">
        <f t="shared" si="51"/>
        <v>0</v>
      </c>
      <c r="T105" s="163">
        <f t="shared" si="52"/>
        <v>0</v>
      </c>
      <c r="U105" s="92">
        <f t="shared" si="53"/>
        <v>0</v>
      </c>
    </row>
    <row r="106" spans="1:21" x14ac:dyDescent="0.25">
      <c r="A106" s="152" t="s">
        <v>124</v>
      </c>
      <c r="B106" s="47">
        <f>'DAY20'!H106</f>
        <v>31</v>
      </c>
      <c r="C106" s="48">
        <v>0</v>
      </c>
      <c r="D106" s="49">
        <v>0</v>
      </c>
      <c r="E106" s="50">
        <v>0</v>
      </c>
      <c r="F106" s="47">
        <v>0</v>
      </c>
      <c r="G106" s="163">
        <v>0</v>
      </c>
      <c r="H106" s="49">
        <f>+(Table123[[#This Row],[OPENING ]]+Table123[[#This Row],[RECEIPTS]]+Table123[[#This Row],[RETURNS]])-(Table123[[#This Row],[EXCHANGED]]+Table123[[#This Row],[SALES]]+Table123[[#This Row],[ISSUES]])</f>
        <v>31</v>
      </c>
      <c r="I106" s="73"/>
      <c r="J106" s="76">
        <f t="shared" si="47"/>
        <v>-31</v>
      </c>
      <c r="K106" s="48">
        <f>+'DAY20'!K106+'DAY21'!C106</f>
        <v>0</v>
      </c>
      <c r="L106" s="49">
        <f>+'DAY20'!L106+'DAY21'!D106</f>
        <v>0</v>
      </c>
      <c r="M106" s="50">
        <f>+'DAY20'!M106+'DAY21'!E106</f>
        <v>0</v>
      </c>
      <c r="N106" s="47">
        <f>+'DAY20'!N106+'DAY21'!F106</f>
        <v>0</v>
      </c>
      <c r="O106" s="163">
        <f>+'DAY20'!O106+'DAY21'!G106</f>
        <v>0</v>
      </c>
      <c r="P106" s="48">
        <f t="shared" si="48"/>
        <v>0</v>
      </c>
      <c r="Q106" s="49">
        <f t="shared" si="49"/>
        <v>0</v>
      </c>
      <c r="R106" s="50">
        <f t="shared" si="50"/>
        <v>0</v>
      </c>
      <c r="S106" s="47">
        <f t="shared" si="51"/>
        <v>0</v>
      </c>
      <c r="T106" s="163">
        <f t="shared" si="52"/>
        <v>0</v>
      </c>
      <c r="U106" s="92">
        <f t="shared" si="53"/>
        <v>0</v>
      </c>
    </row>
    <row r="107" spans="1:21" ht="15.75" x14ac:dyDescent="0.3">
      <c r="A107" s="311" t="s">
        <v>89</v>
      </c>
      <c r="B107" s="47">
        <f>'DAY20'!H107</f>
        <v>0</v>
      </c>
      <c r="C107" s="48">
        <v>0</v>
      </c>
      <c r="D107" s="49">
        <v>0</v>
      </c>
      <c r="E107" s="50">
        <v>0</v>
      </c>
      <c r="F107" s="47">
        <v>0</v>
      </c>
      <c r="G107" s="163">
        <v>0</v>
      </c>
      <c r="H107" s="49">
        <f>+(Table123[[#This Row],[OPENING ]]+Table123[[#This Row],[RECEIPTS]]+Table123[[#This Row],[RETURNS]])-(Table123[[#This Row],[EXCHANGED]]+Table123[[#This Row],[SALES]]+Table123[[#This Row],[ISSUES]])</f>
        <v>0</v>
      </c>
      <c r="I107" s="73"/>
      <c r="J107" s="76">
        <f t="shared" si="47"/>
        <v>0</v>
      </c>
      <c r="K107" s="48">
        <f>+'DAY20'!K107+'DAY21'!C107</f>
        <v>0</v>
      </c>
      <c r="L107" s="49">
        <f>+'DAY20'!L107+'DAY21'!D107</f>
        <v>0</v>
      </c>
      <c r="M107" s="50">
        <f>+'DAY20'!M107+'DAY21'!E107</f>
        <v>0</v>
      </c>
      <c r="N107" s="47">
        <f>+'DAY20'!N107+'DAY21'!F107</f>
        <v>0</v>
      </c>
      <c r="O107" s="163">
        <f>+'DAY20'!O107+'DAY21'!G107</f>
        <v>0</v>
      </c>
      <c r="P107" s="48">
        <f t="shared" si="48"/>
        <v>0</v>
      </c>
      <c r="Q107" s="49">
        <f t="shared" si="49"/>
        <v>0</v>
      </c>
      <c r="R107" s="50">
        <f t="shared" si="50"/>
        <v>0</v>
      </c>
      <c r="S107" s="47">
        <f t="shared" si="51"/>
        <v>0</v>
      </c>
      <c r="T107" s="163">
        <f t="shared" si="52"/>
        <v>0</v>
      </c>
      <c r="U107" s="92">
        <f t="shared" si="53"/>
        <v>0</v>
      </c>
    </row>
    <row r="108" spans="1:21" x14ac:dyDescent="0.25">
      <c r="A108" s="193" t="s">
        <v>90</v>
      </c>
      <c r="B108" s="47">
        <f>'DAY20'!H108</f>
        <v>57</v>
      </c>
      <c r="C108" s="48">
        <v>0</v>
      </c>
      <c r="D108" s="49">
        <v>0</v>
      </c>
      <c r="E108" s="50">
        <v>0</v>
      </c>
      <c r="F108" s="47">
        <v>0</v>
      </c>
      <c r="G108" s="163">
        <v>0</v>
      </c>
      <c r="H108" s="49">
        <f>+(Table123[[#This Row],[OPENING ]]+Table123[[#This Row],[RECEIPTS]]+Table123[[#This Row],[RETURNS]])-(Table123[[#This Row],[EXCHANGED]]+Table123[[#This Row],[SALES]]+Table123[[#This Row],[ISSUES]])</f>
        <v>57</v>
      </c>
      <c r="I108" s="73"/>
      <c r="J108" s="76">
        <f t="shared" si="47"/>
        <v>-57</v>
      </c>
      <c r="K108" s="48">
        <f>+'DAY20'!K108+'DAY21'!C108</f>
        <v>0</v>
      </c>
      <c r="L108" s="49">
        <f>+'DAY20'!L108+'DAY21'!D108</f>
        <v>0</v>
      </c>
      <c r="M108" s="50">
        <f>+'DAY20'!M108+'DAY21'!E108</f>
        <v>0</v>
      </c>
      <c r="N108" s="47">
        <f>+'DAY20'!N108+'DAY21'!F108</f>
        <v>0</v>
      </c>
      <c r="O108" s="163">
        <f>+'DAY20'!O108+'DAY21'!G108</f>
        <v>0</v>
      </c>
      <c r="P108" s="48">
        <f t="shared" si="48"/>
        <v>0</v>
      </c>
      <c r="Q108" s="49">
        <f t="shared" si="49"/>
        <v>0</v>
      </c>
      <c r="R108" s="50">
        <f t="shared" si="50"/>
        <v>0</v>
      </c>
      <c r="S108" s="47">
        <f t="shared" si="51"/>
        <v>0</v>
      </c>
      <c r="T108" s="163">
        <f t="shared" si="52"/>
        <v>0</v>
      </c>
      <c r="U108" s="92">
        <f t="shared" si="53"/>
        <v>0</v>
      </c>
    </row>
    <row r="109" spans="1:21" x14ac:dyDescent="0.25">
      <c r="A109" s="193" t="s">
        <v>91</v>
      </c>
      <c r="B109" s="47">
        <f>'DAY20'!H109</f>
        <v>345.3</v>
      </c>
      <c r="C109" s="48">
        <v>0</v>
      </c>
      <c r="D109" s="49">
        <v>0</v>
      </c>
      <c r="E109" s="50">
        <v>0</v>
      </c>
      <c r="F109" s="47">
        <v>0</v>
      </c>
      <c r="G109" s="163">
        <v>0</v>
      </c>
      <c r="H109" s="49">
        <f>+(Table123[[#This Row],[OPENING ]]+Table123[[#This Row],[RECEIPTS]]+Table123[[#This Row],[RETURNS]])-(Table123[[#This Row],[EXCHANGED]]+Table123[[#This Row],[SALES]]+Table123[[#This Row],[ISSUES]])</f>
        <v>345.3</v>
      </c>
      <c r="I109" s="73"/>
      <c r="J109" s="76">
        <f t="shared" si="47"/>
        <v>-345.3</v>
      </c>
      <c r="K109" s="48">
        <f>+'DAY20'!K109+'DAY21'!C109</f>
        <v>0</v>
      </c>
      <c r="L109" s="49">
        <f>+'DAY20'!L109+'DAY21'!D109</f>
        <v>0</v>
      </c>
      <c r="M109" s="50">
        <f>+'DAY20'!M109+'DAY21'!E109</f>
        <v>0</v>
      </c>
      <c r="N109" s="47">
        <f>+'DAY20'!N109+'DAY21'!F109</f>
        <v>0</v>
      </c>
      <c r="O109" s="163">
        <f>+'DAY20'!O109+'DAY21'!G109</f>
        <v>0</v>
      </c>
      <c r="P109" s="48">
        <f t="shared" si="48"/>
        <v>0</v>
      </c>
      <c r="Q109" s="49">
        <f t="shared" si="49"/>
        <v>0</v>
      </c>
      <c r="R109" s="50">
        <f t="shared" si="50"/>
        <v>0</v>
      </c>
      <c r="S109" s="47">
        <f t="shared" si="51"/>
        <v>0</v>
      </c>
      <c r="T109" s="163">
        <f t="shared" si="52"/>
        <v>0</v>
      </c>
      <c r="U109" s="92">
        <f t="shared" si="53"/>
        <v>0</v>
      </c>
    </row>
    <row r="110" spans="1:21" x14ac:dyDescent="0.25">
      <c r="A110" s="193" t="s">
        <v>92</v>
      </c>
      <c r="B110" s="47">
        <f>'DAY20'!H110</f>
        <v>38</v>
      </c>
      <c r="C110" s="48">
        <v>0</v>
      </c>
      <c r="D110" s="49">
        <v>0</v>
      </c>
      <c r="E110" s="50">
        <v>0</v>
      </c>
      <c r="F110" s="47">
        <v>0</v>
      </c>
      <c r="G110" s="163">
        <v>0</v>
      </c>
      <c r="H110" s="49">
        <f>+(Table123[[#This Row],[OPENING ]]+Table123[[#This Row],[RECEIPTS]]+Table123[[#This Row],[RETURNS]])-(Table123[[#This Row],[EXCHANGED]]+Table123[[#This Row],[SALES]]+Table123[[#This Row],[ISSUES]])</f>
        <v>38</v>
      </c>
      <c r="I110" s="73"/>
      <c r="J110" s="76">
        <f t="shared" si="47"/>
        <v>-38</v>
      </c>
      <c r="K110" s="48">
        <f>+'DAY20'!K110+'DAY21'!C110</f>
        <v>0</v>
      </c>
      <c r="L110" s="49">
        <f>+'DAY20'!L110+'DAY21'!D110</f>
        <v>0</v>
      </c>
      <c r="M110" s="50">
        <f>+'DAY20'!M110+'DAY21'!E110</f>
        <v>0</v>
      </c>
      <c r="N110" s="47">
        <f>+'DAY20'!N110+'DAY21'!F110</f>
        <v>0</v>
      </c>
      <c r="O110" s="163">
        <f>+'DAY20'!O110+'DAY21'!G110</f>
        <v>0</v>
      </c>
      <c r="P110" s="48">
        <f t="shared" si="48"/>
        <v>0</v>
      </c>
      <c r="Q110" s="49">
        <f t="shared" si="49"/>
        <v>0</v>
      </c>
      <c r="R110" s="50">
        <f t="shared" si="50"/>
        <v>0</v>
      </c>
      <c r="S110" s="47">
        <f t="shared" si="51"/>
        <v>0</v>
      </c>
      <c r="T110" s="163">
        <f t="shared" si="52"/>
        <v>0</v>
      </c>
      <c r="U110" s="92">
        <f t="shared" si="53"/>
        <v>0</v>
      </c>
    </row>
    <row r="111" spans="1:21" x14ac:dyDescent="0.25">
      <c r="A111" s="193" t="s">
        <v>94</v>
      </c>
      <c r="B111" s="47">
        <f>'DAY20'!H111</f>
        <v>0</v>
      </c>
      <c r="C111" s="48">
        <v>0</v>
      </c>
      <c r="D111" s="49">
        <v>0</v>
      </c>
      <c r="E111" s="50">
        <v>0</v>
      </c>
      <c r="F111" s="47">
        <v>0</v>
      </c>
      <c r="G111" s="163">
        <v>0</v>
      </c>
      <c r="H111" s="49">
        <f>+(Table123[[#This Row],[OPENING ]]+Table123[[#This Row],[RECEIPTS]]+Table123[[#This Row],[RETURNS]])-(Table123[[#This Row],[EXCHANGED]]+Table123[[#This Row],[SALES]]+Table123[[#This Row],[ISSUES]])</f>
        <v>0</v>
      </c>
      <c r="I111" s="73"/>
      <c r="J111" s="76">
        <f t="shared" si="47"/>
        <v>0</v>
      </c>
      <c r="K111" s="48">
        <f>+'DAY20'!K111+'DAY21'!C111</f>
        <v>0</v>
      </c>
      <c r="L111" s="49">
        <f>+'DAY20'!L111+'DAY21'!D111</f>
        <v>0</v>
      </c>
      <c r="M111" s="50">
        <f>+'DAY20'!M111+'DAY21'!E111</f>
        <v>0</v>
      </c>
      <c r="N111" s="47">
        <f>+'DAY20'!N111+'DAY21'!F111</f>
        <v>0</v>
      </c>
      <c r="O111" s="163">
        <f>+'DAY20'!O111+'DAY21'!G111</f>
        <v>0</v>
      </c>
      <c r="P111" s="48">
        <f t="shared" si="48"/>
        <v>0</v>
      </c>
      <c r="Q111" s="49">
        <f t="shared" si="49"/>
        <v>0</v>
      </c>
      <c r="R111" s="50">
        <f t="shared" si="50"/>
        <v>0</v>
      </c>
      <c r="S111" s="47">
        <f t="shared" si="51"/>
        <v>0</v>
      </c>
      <c r="T111" s="163">
        <f t="shared" si="52"/>
        <v>0</v>
      </c>
      <c r="U111" s="92">
        <f t="shared" si="53"/>
        <v>0</v>
      </c>
    </row>
    <row r="112" spans="1:21" x14ac:dyDescent="0.25">
      <c r="A112" s="193" t="s">
        <v>93</v>
      </c>
      <c r="B112" s="47">
        <f>'DAY20'!H112</f>
        <v>0</v>
      </c>
      <c r="C112" s="48">
        <v>0</v>
      </c>
      <c r="D112" s="49">
        <v>0</v>
      </c>
      <c r="E112" s="50">
        <v>0</v>
      </c>
      <c r="F112" s="47">
        <v>0</v>
      </c>
      <c r="G112" s="163">
        <v>0</v>
      </c>
      <c r="H112" s="49">
        <f>+(Table123[[#This Row],[OPENING ]]+Table123[[#This Row],[RECEIPTS]]+Table123[[#This Row],[RETURNS]])-(Table123[[#This Row],[EXCHANGED]]+Table123[[#This Row],[SALES]]+Table123[[#This Row],[ISSUES]])</f>
        <v>0</v>
      </c>
      <c r="I112" s="73"/>
      <c r="J112" s="76">
        <f t="shared" si="47"/>
        <v>0</v>
      </c>
      <c r="K112" s="48">
        <f>+'DAY20'!K112+'DAY21'!C112</f>
        <v>0</v>
      </c>
      <c r="L112" s="49">
        <f>+'DAY20'!L112+'DAY21'!D112</f>
        <v>0</v>
      </c>
      <c r="M112" s="50">
        <f>+'DAY20'!M112+'DAY21'!E112</f>
        <v>0</v>
      </c>
      <c r="N112" s="47">
        <f>+'DAY20'!N112+'DAY21'!F112</f>
        <v>0</v>
      </c>
      <c r="O112" s="163">
        <f>+'DAY20'!O112+'DAY21'!G112</f>
        <v>0</v>
      </c>
      <c r="P112" s="48">
        <f t="shared" si="48"/>
        <v>0</v>
      </c>
      <c r="Q112" s="49">
        <f t="shared" si="49"/>
        <v>0</v>
      </c>
      <c r="R112" s="50">
        <f t="shared" si="50"/>
        <v>0</v>
      </c>
      <c r="S112" s="47">
        <f t="shared" si="51"/>
        <v>0</v>
      </c>
      <c r="T112" s="163">
        <f t="shared" si="52"/>
        <v>0</v>
      </c>
      <c r="U112" s="92">
        <f t="shared" si="53"/>
        <v>0</v>
      </c>
    </row>
    <row r="113" spans="1:21" x14ac:dyDescent="0.25">
      <c r="A113" s="193" t="s">
        <v>114</v>
      </c>
      <c r="B113" s="47">
        <f>'DAY20'!H113</f>
        <v>0</v>
      </c>
      <c r="C113" s="48">
        <v>0</v>
      </c>
      <c r="D113" s="49">
        <v>0</v>
      </c>
      <c r="E113" s="50">
        <v>0</v>
      </c>
      <c r="F113" s="47">
        <v>0</v>
      </c>
      <c r="G113" s="163">
        <v>0</v>
      </c>
      <c r="H113" s="49">
        <f>+(Table123[[#This Row],[OPENING ]]+Table123[[#This Row],[RECEIPTS]]+Table123[[#This Row],[RETURNS]])-(Table123[[#This Row],[EXCHANGED]]+Table123[[#This Row],[SALES]]+Table123[[#This Row],[ISSUES]])</f>
        <v>0</v>
      </c>
      <c r="I113" s="73"/>
      <c r="J113" s="76">
        <f t="shared" si="47"/>
        <v>0</v>
      </c>
      <c r="K113" s="48">
        <f>+'DAY20'!K113+'DAY21'!C113</f>
        <v>0</v>
      </c>
      <c r="L113" s="49">
        <f>+'DAY20'!L113+'DAY21'!D113</f>
        <v>0</v>
      </c>
      <c r="M113" s="50">
        <f>+'DAY20'!M113+'DAY21'!E113</f>
        <v>0</v>
      </c>
      <c r="N113" s="47">
        <f>+'DAY20'!N113+'DAY21'!F113</f>
        <v>0</v>
      </c>
      <c r="O113" s="163">
        <f>+'DAY20'!O113+'DAY21'!G113</f>
        <v>0</v>
      </c>
      <c r="P113" s="48">
        <f t="shared" si="48"/>
        <v>0</v>
      </c>
      <c r="Q113" s="49">
        <f t="shared" si="49"/>
        <v>0</v>
      </c>
      <c r="R113" s="50">
        <f t="shared" si="50"/>
        <v>0</v>
      </c>
      <c r="S113" s="47">
        <f t="shared" si="51"/>
        <v>0</v>
      </c>
      <c r="T113" s="163">
        <f t="shared" si="52"/>
        <v>0</v>
      </c>
      <c r="U113" s="92">
        <f t="shared" si="53"/>
        <v>0</v>
      </c>
    </row>
    <row r="114" spans="1:21" ht="15.75" thickBot="1" x14ac:dyDescent="0.3">
      <c r="A114" s="193" t="s">
        <v>107</v>
      </c>
      <c r="B114" s="47">
        <f>'DAY20'!H114</f>
        <v>0</v>
      </c>
      <c r="C114" s="48">
        <v>0</v>
      </c>
      <c r="D114" s="49">
        <v>0</v>
      </c>
      <c r="E114" s="50">
        <v>0</v>
      </c>
      <c r="F114" s="47">
        <v>0</v>
      </c>
      <c r="G114" s="163">
        <v>0</v>
      </c>
      <c r="H114" s="49">
        <f>+(Table123[[#This Row],[OPENING ]]+Table123[[#This Row],[RECEIPTS]]+Table123[[#This Row],[RETURNS]])-(Table123[[#This Row],[EXCHANGED]]+Table123[[#This Row],[SALES]]+Table123[[#This Row],[ISSUES]])</f>
        <v>0</v>
      </c>
      <c r="I114" s="73"/>
      <c r="J114" s="76">
        <f t="shared" si="47"/>
        <v>0</v>
      </c>
      <c r="K114" s="48">
        <f>+'DAY20'!K114+'DAY21'!C114</f>
        <v>0</v>
      </c>
      <c r="L114" s="49">
        <f>+'DAY20'!L114+'DAY21'!D114</f>
        <v>0</v>
      </c>
      <c r="M114" s="50">
        <f>+'DAY20'!M114+'DAY21'!E114</f>
        <v>0</v>
      </c>
      <c r="N114" s="47">
        <f>+'DAY20'!N114+'DAY21'!F114</f>
        <v>0</v>
      </c>
      <c r="O114" s="163">
        <f>+'DAY20'!O114+'DAY21'!G114</f>
        <v>0</v>
      </c>
      <c r="P114" s="48">
        <f t="shared" si="48"/>
        <v>0</v>
      </c>
      <c r="Q114" s="49">
        <f t="shared" si="49"/>
        <v>0</v>
      </c>
      <c r="R114" s="50">
        <f t="shared" si="50"/>
        <v>0</v>
      </c>
      <c r="S114" s="47">
        <f t="shared" si="51"/>
        <v>0</v>
      </c>
      <c r="T114" s="163">
        <f t="shared" si="52"/>
        <v>0</v>
      </c>
      <c r="U114" s="92">
        <f t="shared" si="53"/>
        <v>0</v>
      </c>
    </row>
    <row r="115" spans="1:21" ht="17.25" thickBot="1" x14ac:dyDescent="0.35">
      <c r="A115" s="85" t="s">
        <v>55</v>
      </c>
      <c r="B115" s="86">
        <f t="shared" ref="B115:T115" si="54">SUM(B76:B101)</f>
        <v>4655.43</v>
      </c>
      <c r="C115" s="87">
        <f t="shared" si="54"/>
        <v>0</v>
      </c>
      <c r="D115" s="88">
        <f t="shared" si="54"/>
        <v>0</v>
      </c>
      <c r="E115" s="89">
        <f t="shared" si="54"/>
        <v>0</v>
      </c>
      <c r="F115" s="86">
        <f t="shared" si="54"/>
        <v>0</v>
      </c>
      <c r="G115" s="164">
        <f t="shared" si="54"/>
        <v>0</v>
      </c>
      <c r="H115" s="88">
        <f t="shared" si="54"/>
        <v>4655.43</v>
      </c>
      <c r="I115" s="87">
        <f t="shared" si="54"/>
        <v>0</v>
      </c>
      <c r="J115" s="90">
        <f t="shared" si="54"/>
        <v>-4655.43</v>
      </c>
      <c r="K115" s="87">
        <f t="shared" si="54"/>
        <v>0</v>
      </c>
      <c r="L115" s="88">
        <f t="shared" si="54"/>
        <v>138</v>
      </c>
      <c r="M115" s="89">
        <f t="shared" si="54"/>
        <v>0</v>
      </c>
      <c r="N115" s="86">
        <f t="shared" si="54"/>
        <v>0</v>
      </c>
      <c r="O115" s="164">
        <f t="shared" si="54"/>
        <v>851.44</v>
      </c>
      <c r="P115" s="87">
        <f t="shared" si="54"/>
        <v>0</v>
      </c>
      <c r="Q115" s="88">
        <f t="shared" si="54"/>
        <v>6.5714285714285712</v>
      </c>
      <c r="R115" s="89">
        <f t="shared" si="54"/>
        <v>0</v>
      </c>
      <c r="S115" s="86">
        <f t="shared" si="54"/>
        <v>0</v>
      </c>
      <c r="T115" s="164">
        <f t="shared" si="54"/>
        <v>40.544761904761906</v>
      </c>
      <c r="U115" s="91">
        <f t="shared" si="1"/>
        <v>98.807436529754213</v>
      </c>
    </row>
    <row r="116" spans="1:21" x14ac:dyDescent="0.25">
      <c r="A116" s="78"/>
      <c r="B116" s="79"/>
      <c r="C116" s="80"/>
      <c r="D116" s="81"/>
      <c r="E116" s="82"/>
      <c r="F116" s="79"/>
      <c r="G116" s="165"/>
      <c r="H116" s="81"/>
      <c r="I116" s="80"/>
      <c r="J116" s="83"/>
      <c r="K116" s="80"/>
      <c r="L116" s="81"/>
      <c r="M116" s="82"/>
      <c r="N116" s="79"/>
      <c r="O116" s="165"/>
      <c r="P116" s="80"/>
      <c r="Q116" s="81"/>
      <c r="R116" s="82"/>
      <c r="S116" s="79"/>
      <c r="T116" s="165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163"/>
      <c r="H117" s="49"/>
      <c r="I117" s="48"/>
      <c r="J117" s="51"/>
      <c r="K117" s="48"/>
      <c r="L117" s="49"/>
      <c r="M117" s="50"/>
      <c r="N117" s="47"/>
      <c r="O117" s="163"/>
      <c r="P117" s="48"/>
      <c r="Q117" s="49"/>
      <c r="R117" s="50"/>
      <c r="S117" s="47"/>
      <c r="T117" s="163"/>
      <c r="U117" s="54"/>
    </row>
    <row r="118" spans="1:21" ht="15.75" x14ac:dyDescent="0.3">
      <c r="A118" s="309" t="s">
        <v>97</v>
      </c>
      <c r="B118" s="47">
        <f>'DAY20'!H118</f>
        <v>0</v>
      </c>
      <c r="C118" s="48">
        <v>0</v>
      </c>
      <c r="D118" s="49">
        <v>0</v>
      </c>
      <c r="E118" s="50">
        <v>0</v>
      </c>
      <c r="F118" s="47">
        <v>0</v>
      </c>
      <c r="G118" s="163">
        <v>0</v>
      </c>
      <c r="H118" s="49">
        <f>+(Table123[[#This Row],[OPENING ]]+Table123[[#This Row],[RECEIPTS]]+Table123[[#This Row],[RETURNS]])-(Table123[[#This Row],[EXCHANGED]]+Table123[[#This Row],[SALES]]+Table123[[#This Row],[ISSUES]])</f>
        <v>0</v>
      </c>
      <c r="I118" s="48">
        <v>0</v>
      </c>
      <c r="J118" s="51">
        <f t="shared" si="0"/>
        <v>0</v>
      </c>
      <c r="K118" s="48">
        <f>+'DAY20'!K118+'DAY21'!C118</f>
        <v>0</v>
      </c>
      <c r="L118" s="49">
        <f>+'DAY20'!L118+'DAY21'!D118</f>
        <v>19.5</v>
      </c>
      <c r="M118" s="50">
        <f>+'DAY20'!M118+'DAY21'!E118</f>
        <v>0</v>
      </c>
      <c r="N118" s="47">
        <f>+'DAY20'!N118+'DAY21'!F118</f>
        <v>0</v>
      </c>
      <c r="O118" s="163">
        <f>+'DAY20'!O118+'DAY21'!G118</f>
        <v>0</v>
      </c>
      <c r="P118" s="48">
        <f>+K118/21</f>
        <v>0</v>
      </c>
      <c r="Q118" s="49">
        <f>+L118/21</f>
        <v>0.9285714285714286</v>
      </c>
      <c r="R118" s="50">
        <f>+M118/21</f>
        <v>0</v>
      </c>
      <c r="S118" s="47">
        <f>+N118/21</f>
        <v>0</v>
      </c>
      <c r="T118" s="163">
        <f>+O118/21</f>
        <v>0</v>
      </c>
      <c r="U118" s="54">
        <f t="shared" si="1"/>
        <v>0</v>
      </c>
    </row>
    <row r="119" spans="1:21" x14ac:dyDescent="0.25">
      <c r="A119" s="53"/>
      <c r="B119" s="47">
        <f>'DAY20'!H119</f>
        <v>19.5</v>
      </c>
      <c r="C119" s="48">
        <v>0</v>
      </c>
      <c r="D119" s="49">
        <v>0</v>
      </c>
      <c r="E119" s="50">
        <v>0</v>
      </c>
      <c r="F119" s="47">
        <v>0</v>
      </c>
      <c r="G119" s="163">
        <v>0</v>
      </c>
      <c r="H119" s="49">
        <f>+(Table123[[#This Row],[OPENING ]]+Table123[[#This Row],[RECEIPTS]]+Table123[[#This Row],[RETURNS]])-(Table123[[#This Row],[EXCHANGED]]+Table123[[#This Row],[SALES]]+Table123[[#This Row],[ISSUES]])</f>
        <v>19.5</v>
      </c>
      <c r="I119" s="48">
        <v>0</v>
      </c>
      <c r="J119" s="51">
        <f t="shared" si="0"/>
        <v>-19.5</v>
      </c>
      <c r="K119" s="48">
        <f>+'DAY20'!K119+'DAY21'!C119</f>
        <v>0</v>
      </c>
      <c r="L119" s="49">
        <f>+'DAY20'!L119+'DAY21'!D119</f>
        <v>0</v>
      </c>
      <c r="M119" s="50">
        <f>+'DAY20'!M119+'DAY21'!E119</f>
        <v>0</v>
      </c>
      <c r="N119" s="47">
        <f>+'DAY20'!N119+'DAY21'!F119</f>
        <v>0</v>
      </c>
      <c r="O119" s="163">
        <f>+'DAY20'!O119+'DAY21'!G119</f>
        <v>0</v>
      </c>
      <c r="P119" s="48">
        <f t="shared" ref="P119:P134" si="55">+K119/21</f>
        <v>0</v>
      </c>
      <c r="Q119" s="49">
        <f t="shared" ref="Q119:Q134" si="56">+L119/21</f>
        <v>0</v>
      </c>
      <c r="R119" s="50">
        <f t="shared" ref="R119:R134" si="57">+M119/21</f>
        <v>0</v>
      </c>
      <c r="S119" s="47">
        <f t="shared" ref="S119:S134" si="58">+N119/21</f>
        <v>0</v>
      </c>
      <c r="T119" s="163">
        <f t="shared" ref="T119:T134" si="59">+O119/21</f>
        <v>0</v>
      </c>
      <c r="U119" s="54">
        <f t="shared" si="1"/>
        <v>0</v>
      </c>
    </row>
    <row r="120" spans="1:21" x14ac:dyDescent="0.25">
      <c r="A120" s="310" t="s">
        <v>130</v>
      </c>
      <c r="B120" s="47">
        <f>'DAY20'!H120</f>
        <v>5</v>
      </c>
      <c r="C120" s="48">
        <v>0</v>
      </c>
      <c r="D120" s="49">
        <v>0</v>
      </c>
      <c r="E120" s="50">
        <v>0</v>
      </c>
      <c r="F120" s="47">
        <v>0</v>
      </c>
      <c r="G120" s="163">
        <v>0</v>
      </c>
      <c r="H120" s="49">
        <f>+(Table123[[#This Row],[OPENING ]]+Table123[[#This Row],[RECEIPTS]]+Table123[[#This Row],[RETURNS]])-(Table123[[#This Row],[EXCHANGED]]+Table123[[#This Row],[SALES]]+Table123[[#This Row],[ISSUES]])</f>
        <v>5</v>
      </c>
      <c r="I120" s="48">
        <v>0</v>
      </c>
      <c r="J120" s="51">
        <f t="shared" si="0"/>
        <v>-5</v>
      </c>
      <c r="K120" s="48">
        <f>+'DAY20'!K120+'DAY21'!C120</f>
        <v>0</v>
      </c>
      <c r="L120" s="49">
        <f>+'DAY20'!L120+'DAY21'!D120</f>
        <v>0</v>
      </c>
      <c r="M120" s="50">
        <f>+'DAY20'!M120+'DAY21'!E120</f>
        <v>0</v>
      </c>
      <c r="N120" s="47">
        <f>+'DAY20'!N120+'DAY21'!F120</f>
        <v>0</v>
      </c>
      <c r="O120" s="163">
        <f>+'DAY20'!O120+'DAY21'!G120</f>
        <v>0</v>
      </c>
      <c r="P120" s="48">
        <f t="shared" si="55"/>
        <v>0</v>
      </c>
      <c r="Q120" s="49">
        <f t="shared" si="56"/>
        <v>0</v>
      </c>
      <c r="R120" s="50">
        <f t="shared" si="57"/>
        <v>0</v>
      </c>
      <c r="S120" s="47">
        <f t="shared" si="58"/>
        <v>0</v>
      </c>
      <c r="T120" s="163">
        <f t="shared" si="59"/>
        <v>0</v>
      </c>
      <c r="U120" s="54">
        <f t="shared" si="1"/>
        <v>0</v>
      </c>
    </row>
    <row r="121" spans="1:21" x14ac:dyDescent="0.25">
      <c r="A121" s="310" t="s">
        <v>67</v>
      </c>
      <c r="B121" s="47">
        <f>'DAY20'!H121</f>
        <v>0</v>
      </c>
      <c r="C121" s="48">
        <v>0</v>
      </c>
      <c r="D121" s="49">
        <v>0</v>
      </c>
      <c r="E121" s="50">
        <v>0</v>
      </c>
      <c r="F121" s="47">
        <v>0</v>
      </c>
      <c r="G121" s="163">
        <v>0</v>
      </c>
      <c r="H121" s="49">
        <f>+(Table123[[#This Row],[OPENING ]]+Table123[[#This Row],[RECEIPTS]]+Table123[[#This Row],[RETURNS]])-(Table123[[#This Row],[EXCHANGED]]+Table123[[#This Row],[SALES]]+Table123[[#This Row],[ISSUES]])</f>
        <v>0</v>
      </c>
      <c r="I121" s="48">
        <v>0</v>
      </c>
      <c r="J121" s="51">
        <f t="shared" si="0"/>
        <v>0</v>
      </c>
      <c r="K121" s="48">
        <f>+'DAY20'!K121+'DAY21'!C121</f>
        <v>0</v>
      </c>
      <c r="L121" s="49">
        <f>+'DAY20'!L121+'DAY21'!D121</f>
        <v>0</v>
      </c>
      <c r="M121" s="50">
        <f>+'DAY20'!M121+'DAY21'!E121</f>
        <v>0</v>
      </c>
      <c r="N121" s="47">
        <f>+'DAY20'!N121+'DAY21'!F121</f>
        <v>0</v>
      </c>
      <c r="O121" s="163">
        <f>+'DAY20'!O121+'DAY21'!G121</f>
        <v>0</v>
      </c>
      <c r="P121" s="48">
        <f t="shared" si="55"/>
        <v>0</v>
      </c>
      <c r="Q121" s="49">
        <f t="shared" si="56"/>
        <v>0</v>
      </c>
      <c r="R121" s="50">
        <f t="shared" si="57"/>
        <v>0</v>
      </c>
      <c r="S121" s="47">
        <f t="shared" si="58"/>
        <v>0</v>
      </c>
      <c r="T121" s="163">
        <f t="shared" si="59"/>
        <v>0</v>
      </c>
      <c r="U121" s="54">
        <f t="shared" si="1"/>
        <v>0</v>
      </c>
    </row>
    <row r="122" spans="1:21" x14ac:dyDescent="0.25">
      <c r="A122" s="310" t="s">
        <v>66</v>
      </c>
      <c r="B122" s="47">
        <f>'DAY20'!H122</f>
        <v>4</v>
      </c>
      <c r="C122" s="48">
        <v>0</v>
      </c>
      <c r="D122" s="49">
        <v>0</v>
      </c>
      <c r="E122" s="50">
        <v>0</v>
      </c>
      <c r="F122" s="47">
        <v>0</v>
      </c>
      <c r="G122" s="163">
        <v>0</v>
      </c>
      <c r="H122" s="49">
        <f>+(Table123[[#This Row],[OPENING ]]+Table123[[#This Row],[RECEIPTS]]+Table123[[#This Row],[RETURNS]])-(Table123[[#This Row],[EXCHANGED]]+Table123[[#This Row],[SALES]]+Table123[[#This Row],[ISSUES]])</f>
        <v>4</v>
      </c>
      <c r="I122" s="48">
        <v>0</v>
      </c>
      <c r="J122" s="51">
        <f t="shared" si="0"/>
        <v>-4</v>
      </c>
      <c r="K122" s="48">
        <f>+'DAY20'!K122+'DAY21'!C122</f>
        <v>0</v>
      </c>
      <c r="L122" s="49">
        <f>+'DAY20'!L122+'DAY21'!D122</f>
        <v>0</v>
      </c>
      <c r="M122" s="50">
        <f>+'DAY20'!M122+'DAY21'!E122</f>
        <v>0</v>
      </c>
      <c r="N122" s="47">
        <f>+'DAY20'!N122+'DAY21'!F122</f>
        <v>0</v>
      </c>
      <c r="O122" s="163">
        <f>+'DAY20'!O122+'DAY21'!G122</f>
        <v>0</v>
      </c>
      <c r="P122" s="48">
        <f t="shared" si="55"/>
        <v>0</v>
      </c>
      <c r="Q122" s="49">
        <f t="shared" si="56"/>
        <v>0</v>
      </c>
      <c r="R122" s="50">
        <f t="shared" si="57"/>
        <v>0</v>
      </c>
      <c r="S122" s="47">
        <f t="shared" si="58"/>
        <v>0</v>
      </c>
      <c r="T122" s="163">
        <f t="shared" si="59"/>
        <v>0</v>
      </c>
      <c r="U122" s="54">
        <f t="shared" si="1"/>
        <v>0</v>
      </c>
    </row>
    <row r="123" spans="1:21" x14ac:dyDescent="0.25">
      <c r="A123" s="310" t="s">
        <v>68</v>
      </c>
      <c r="B123" s="47">
        <f>'DAY20'!H123</f>
        <v>106</v>
      </c>
      <c r="C123" s="48">
        <v>0</v>
      </c>
      <c r="D123" s="49">
        <v>0</v>
      </c>
      <c r="E123" s="50">
        <v>0</v>
      </c>
      <c r="F123" s="47">
        <v>0</v>
      </c>
      <c r="G123" s="163">
        <v>0</v>
      </c>
      <c r="H123" s="49">
        <f>+(Table123[[#This Row],[OPENING ]]+Table123[[#This Row],[RECEIPTS]]+Table123[[#This Row],[RETURNS]])-(Table123[[#This Row],[EXCHANGED]]+Table123[[#This Row],[SALES]]+Table123[[#This Row],[ISSUES]])</f>
        <v>106</v>
      </c>
      <c r="I123" s="48">
        <v>0</v>
      </c>
      <c r="J123" s="51">
        <f t="shared" si="0"/>
        <v>-106</v>
      </c>
      <c r="K123" s="48">
        <f>+'DAY20'!K123+'DAY21'!C123</f>
        <v>0</v>
      </c>
      <c r="L123" s="49">
        <f>+'DAY20'!L123+'DAY21'!D123</f>
        <v>0</v>
      </c>
      <c r="M123" s="50">
        <f>+'DAY20'!M123+'DAY21'!E123</f>
        <v>0</v>
      </c>
      <c r="N123" s="47">
        <f>+'DAY20'!N123+'DAY21'!F123</f>
        <v>0</v>
      </c>
      <c r="O123" s="163">
        <f>+'DAY20'!O123+'DAY21'!G123</f>
        <v>0</v>
      </c>
      <c r="P123" s="48">
        <f t="shared" si="55"/>
        <v>0</v>
      </c>
      <c r="Q123" s="49">
        <f t="shared" si="56"/>
        <v>0</v>
      </c>
      <c r="R123" s="50">
        <f t="shared" si="57"/>
        <v>0</v>
      </c>
      <c r="S123" s="47">
        <f t="shared" si="58"/>
        <v>0</v>
      </c>
      <c r="T123" s="163">
        <f t="shared" si="59"/>
        <v>0</v>
      </c>
      <c r="U123" s="54">
        <f t="shared" si="1"/>
        <v>0</v>
      </c>
    </row>
    <row r="124" spans="1:21" x14ac:dyDescent="0.25">
      <c r="A124" s="310" t="s">
        <v>69</v>
      </c>
      <c r="B124" s="47">
        <f>'DAY20'!H124</f>
        <v>5</v>
      </c>
      <c r="C124" s="48">
        <v>0</v>
      </c>
      <c r="D124" s="49">
        <v>0</v>
      </c>
      <c r="E124" s="50">
        <v>0</v>
      </c>
      <c r="F124" s="47">
        <v>0</v>
      </c>
      <c r="G124" s="163">
        <v>0</v>
      </c>
      <c r="H124" s="49">
        <f>+(Table123[[#This Row],[OPENING ]]+Table123[[#This Row],[RECEIPTS]]+Table123[[#This Row],[RETURNS]])-(Table123[[#This Row],[EXCHANGED]]+Table123[[#This Row],[SALES]]+Table123[[#This Row],[ISSUES]])</f>
        <v>5</v>
      </c>
      <c r="I124" s="48">
        <v>0</v>
      </c>
      <c r="J124" s="51">
        <f t="shared" si="0"/>
        <v>-5</v>
      </c>
      <c r="K124" s="48">
        <f>+'DAY20'!K124+'DAY21'!C124</f>
        <v>0</v>
      </c>
      <c r="L124" s="49">
        <f>+'DAY20'!L124+'DAY21'!D124</f>
        <v>0</v>
      </c>
      <c r="M124" s="50">
        <f>+'DAY20'!M124+'DAY21'!E124</f>
        <v>0</v>
      </c>
      <c r="N124" s="47">
        <f>+'DAY20'!N124+'DAY21'!F124</f>
        <v>0</v>
      </c>
      <c r="O124" s="163">
        <f>+'DAY20'!O124+'DAY21'!G124</f>
        <v>0</v>
      </c>
      <c r="P124" s="48">
        <f t="shared" si="55"/>
        <v>0</v>
      </c>
      <c r="Q124" s="49">
        <f t="shared" si="56"/>
        <v>0</v>
      </c>
      <c r="R124" s="50">
        <f t="shared" si="57"/>
        <v>0</v>
      </c>
      <c r="S124" s="47">
        <f t="shared" si="58"/>
        <v>0</v>
      </c>
      <c r="T124" s="163">
        <f t="shared" si="59"/>
        <v>0</v>
      </c>
      <c r="U124" s="54">
        <f t="shared" ref="U124:U134" si="60">IFERROR(+H124/(P124+Q124+R124+S124+T124),0)</f>
        <v>0</v>
      </c>
    </row>
    <row r="125" spans="1:21" x14ac:dyDescent="0.25">
      <c r="A125" s="310" t="s">
        <v>70</v>
      </c>
      <c r="B125" s="47">
        <f>'DAY20'!H125</f>
        <v>0</v>
      </c>
      <c r="C125" s="48">
        <v>0</v>
      </c>
      <c r="D125" s="49">
        <v>0</v>
      </c>
      <c r="E125" s="50">
        <v>0</v>
      </c>
      <c r="F125" s="47">
        <v>0</v>
      </c>
      <c r="G125" s="163">
        <v>0</v>
      </c>
      <c r="H125" s="49">
        <f>+(Table123[[#This Row],[OPENING ]]+Table123[[#This Row],[RECEIPTS]]+Table123[[#This Row],[RETURNS]])-(Table123[[#This Row],[EXCHANGED]]+Table123[[#This Row],[SALES]]+Table123[[#This Row],[ISSUES]])</f>
        <v>0</v>
      </c>
      <c r="I125" s="48">
        <v>0</v>
      </c>
      <c r="J125" s="51">
        <f t="shared" si="0"/>
        <v>0</v>
      </c>
      <c r="K125" s="48">
        <f>+'DAY20'!K125+'DAY21'!C125</f>
        <v>0</v>
      </c>
      <c r="L125" s="49">
        <f>+'DAY20'!L125+'DAY21'!D125</f>
        <v>0</v>
      </c>
      <c r="M125" s="50">
        <f>+'DAY20'!M125+'DAY21'!E125</f>
        <v>0</v>
      </c>
      <c r="N125" s="47">
        <f>+'DAY20'!N125+'DAY21'!F125</f>
        <v>0</v>
      </c>
      <c r="O125" s="163">
        <f>+'DAY20'!O125+'DAY21'!G125</f>
        <v>0</v>
      </c>
      <c r="P125" s="48">
        <f t="shared" si="55"/>
        <v>0</v>
      </c>
      <c r="Q125" s="49">
        <f t="shared" si="56"/>
        <v>0</v>
      </c>
      <c r="R125" s="50">
        <f t="shared" si="57"/>
        <v>0</v>
      </c>
      <c r="S125" s="47">
        <f t="shared" si="58"/>
        <v>0</v>
      </c>
      <c r="T125" s="163">
        <f t="shared" si="59"/>
        <v>0</v>
      </c>
      <c r="U125" s="54">
        <f t="shared" si="60"/>
        <v>0</v>
      </c>
    </row>
    <row r="126" spans="1:21" x14ac:dyDescent="0.25">
      <c r="A126" s="310" t="s">
        <v>33</v>
      </c>
      <c r="B126" s="47">
        <f>'DAY20'!H126</f>
        <v>0</v>
      </c>
      <c r="C126" s="48">
        <v>0</v>
      </c>
      <c r="D126" s="49">
        <v>0</v>
      </c>
      <c r="E126" s="50">
        <v>0</v>
      </c>
      <c r="F126" s="47">
        <v>0</v>
      </c>
      <c r="G126" s="163">
        <v>0</v>
      </c>
      <c r="H126" s="49">
        <f>+(Table123[[#This Row],[OPENING ]]+Table123[[#This Row],[RECEIPTS]]+Table123[[#This Row],[RETURNS]])-(Table123[[#This Row],[EXCHANGED]]+Table123[[#This Row],[SALES]]+Table123[[#This Row],[ISSUES]])</f>
        <v>0</v>
      </c>
      <c r="I126" s="48">
        <v>0</v>
      </c>
      <c r="J126" s="51">
        <f t="shared" si="0"/>
        <v>0</v>
      </c>
      <c r="K126" s="48">
        <f>+'DAY20'!K126+'DAY21'!C126</f>
        <v>0</v>
      </c>
      <c r="L126" s="49">
        <f>+'DAY20'!L126+'DAY21'!D126</f>
        <v>0</v>
      </c>
      <c r="M126" s="50">
        <f>+'DAY20'!M126+'DAY21'!E126</f>
        <v>0</v>
      </c>
      <c r="N126" s="47">
        <f>+'DAY20'!N126+'DAY21'!F126</f>
        <v>0</v>
      </c>
      <c r="O126" s="163">
        <f>+'DAY20'!O126+'DAY21'!G126</f>
        <v>0</v>
      </c>
      <c r="P126" s="48">
        <f t="shared" si="55"/>
        <v>0</v>
      </c>
      <c r="Q126" s="49">
        <f t="shared" si="56"/>
        <v>0</v>
      </c>
      <c r="R126" s="50">
        <f t="shared" si="57"/>
        <v>0</v>
      </c>
      <c r="S126" s="47">
        <f t="shared" si="58"/>
        <v>0</v>
      </c>
      <c r="T126" s="163">
        <f t="shared" si="59"/>
        <v>0</v>
      </c>
      <c r="U126" s="54">
        <f t="shared" si="60"/>
        <v>0</v>
      </c>
    </row>
    <row r="127" spans="1:21" x14ac:dyDescent="0.25">
      <c r="A127" s="310" t="s">
        <v>96</v>
      </c>
      <c r="B127" s="47">
        <f>'DAY20'!H127</f>
        <v>14.1</v>
      </c>
      <c r="C127" s="48">
        <v>0</v>
      </c>
      <c r="D127" s="49">
        <v>0</v>
      </c>
      <c r="E127" s="50">
        <v>0</v>
      </c>
      <c r="F127" s="47">
        <v>0</v>
      </c>
      <c r="G127" s="163">
        <v>0</v>
      </c>
      <c r="H127" s="49">
        <f>+(Table123[[#This Row],[OPENING ]]+Table123[[#This Row],[RECEIPTS]]+Table123[[#This Row],[RETURNS]])-(Table123[[#This Row],[EXCHANGED]]+Table123[[#This Row],[SALES]]+Table123[[#This Row],[ISSUES]])</f>
        <v>14.1</v>
      </c>
      <c r="I127" s="48">
        <v>0</v>
      </c>
      <c r="J127" s="51">
        <f t="shared" si="0"/>
        <v>-14.1</v>
      </c>
      <c r="K127" s="48">
        <f>+'DAY20'!K127+'DAY21'!C127</f>
        <v>0</v>
      </c>
      <c r="L127" s="49">
        <f>+'DAY20'!L127+'DAY21'!D127</f>
        <v>0</v>
      </c>
      <c r="M127" s="50">
        <f>+'DAY20'!M127+'DAY21'!E127</f>
        <v>0</v>
      </c>
      <c r="N127" s="47">
        <f>+'DAY20'!N127+'DAY21'!F127</f>
        <v>0</v>
      </c>
      <c r="O127" s="163">
        <f>+'DAY20'!O127+'DAY21'!G127</f>
        <v>0</v>
      </c>
      <c r="P127" s="48">
        <f t="shared" si="55"/>
        <v>0</v>
      </c>
      <c r="Q127" s="49">
        <f t="shared" si="56"/>
        <v>0</v>
      </c>
      <c r="R127" s="50">
        <f t="shared" si="57"/>
        <v>0</v>
      </c>
      <c r="S127" s="47">
        <f t="shared" si="58"/>
        <v>0</v>
      </c>
      <c r="T127" s="163">
        <f t="shared" si="59"/>
        <v>0</v>
      </c>
      <c r="U127" s="54">
        <f t="shared" si="60"/>
        <v>0</v>
      </c>
    </row>
    <row r="128" spans="1:21" x14ac:dyDescent="0.25">
      <c r="A128" s="310" t="s">
        <v>118</v>
      </c>
      <c r="B128" s="47">
        <f>'DAY20'!H128</f>
        <v>20</v>
      </c>
      <c r="C128" s="48">
        <v>0</v>
      </c>
      <c r="D128" s="49">
        <v>0</v>
      </c>
      <c r="E128" s="50">
        <v>0</v>
      </c>
      <c r="F128" s="47">
        <v>0</v>
      </c>
      <c r="G128" s="163">
        <v>0</v>
      </c>
      <c r="H128" s="49">
        <f>+(Table123[[#This Row],[OPENING ]]+Table123[[#This Row],[RECEIPTS]]+Table123[[#This Row],[RETURNS]])-(Table123[[#This Row],[EXCHANGED]]+Table123[[#This Row],[SALES]]+Table123[[#This Row],[ISSUES]])</f>
        <v>20</v>
      </c>
      <c r="I128" s="48">
        <v>0</v>
      </c>
      <c r="J128" s="51">
        <f t="shared" si="0"/>
        <v>-20</v>
      </c>
      <c r="K128" s="48">
        <f>+'DAY20'!K128+'DAY21'!C128</f>
        <v>0</v>
      </c>
      <c r="L128" s="49">
        <f>+'DAY20'!L128+'DAY21'!D128</f>
        <v>0</v>
      </c>
      <c r="M128" s="50">
        <f>+'DAY20'!M128+'DAY21'!E128</f>
        <v>0</v>
      </c>
      <c r="N128" s="47">
        <f>+'DAY20'!N128+'DAY21'!F128</f>
        <v>0</v>
      </c>
      <c r="O128" s="163">
        <f>+'DAY20'!O128+'DAY21'!G128</f>
        <v>0</v>
      </c>
      <c r="P128" s="48">
        <f t="shared" si="55"/>
        <v>0</v>
      </c>
      <c r="Q128" s="49">
        <f t="shared" si="56"/>
        <v>0</v>
      </c>
      <c r="R128" s="50">
        <f t="shared" si="57"/>
        <v>0</v>
      </c>
      <c r="S128" s="47">
        <f t="shared" si="58"/>
        <v>0</v>
      </c>
      <c r="T128" s="163">
        <f t="shared" si="59"/>
        <v>0</v>
      </c>
      <c r="U128" s="54">
        <f t="shared" si="60"/>
        <v>0</v>
      </c>
    </row>
    <row r="129" spans="1:21" x14ac:dyDescent="0.25">
      <c r="A129" s="310" t="s">
        <v>119</v>
      </c>
      <c r="B129" s="47">
        <f>'DAY20'!H129</f>
        <v>0</v>
      </c>
      <c r="C129" s="48">
        <v>0</v>
      </c>
      <c r="D129" s="49">
        <v>0</v>
      </c>
      <c r="E129" s="50">
        <v>0</v>
      </c>
      <c r="F129" s="47">
        <v>0</v>
      </c>
      <c r="G129" s="163">
        <v>0</v>
      </c>
      <c r="H129" s="49">
        <f>+(Table123[[#This Row],[OPENING ]]+Table123[[#This Row],[RECEIPTS]]+Table123[[#This Row],[RETURNS]])-(Table123[[#This Row],[EXCHANGED]]+Table123[[#This Row],[SALES]]+Table123[[#This Row],[ISSUES]])</f>
        <v>0</v>
      </c>
      <c r="I129" s="48">
        <v>0</v>
      </c>
      <c r="J129" s="51">
        <f t="shared" si="0"/>
        <v>0</v>
      </c>
      <c r="K129" s="48">
        <f>+'DAY20'!K129+'DAY21'!C129</f>
        <v>0</v>
      </c>
      <c r="L129" s="49">
        <f>+'DAY20'!L129+'DAY21'!D129</f>
        <v>0</v>
      </c>
      <c r="M129" s="50">
        <f>+'DAY20'!M129+'DAY21'!E129</f>
        <v>0</v>
      </c>
      <c r="N129" s="47">
        <f>+'DAY20'!N129+'DAY21'!F129</f>
        <v>0</v>
      </c>
      <c r="O129" s="163">
        <f>+'DAY20'!O129+'DAY21'!G129</f>
        <v>0</v>
      </c>
      <c r="P129" s="48">
        <f t="shared" si="55"/>
        <v>0</v>
      </c>
      <c r="Q129" s="49">
        <f t="shared" si="56"/>
        <v>0</v>
      </c>
      <c r="R129" s="50">
        <f t="shared" si="57"/>
        <v>0</v>
      </c>
      <c r="S129" s="47">
        <f t="shared" si="58"/>
        <v>0</v>
      </c>
      <c r="T129" s="163">
        <f t="shared" si="59"/>
        <v>0</v>
      </c>
      <c r="U129" s="54">
        <f t="shared" si="60"/>
        <v>0</v>
      </c>
    </row>
    <row r="130" spans="1:21" x14ac:dyDescent="0.25">
      <c r="A130" s="310"/>
      <c r="B130" s="47">
        <f>'DAY20'!H130</f>
        <v>20</v>
      </c>
      <c r="C130" s="48">
        <v>0</v>
      </c>
      <c r="D130" s="49">
        <v>0</v>
      </c>
      <c r="E130" s="50">
        <v>0</v>
      </c>
      <c r="F130" s="47">
        <v>0</v>
      </c>
      <c r="G130" s="163">
        <v>0</v>
      </c>
      <c r="H130" s="49">
        <f>+(Table123[[#This Row],[OPENING ]]+Table123[[#This Row],[RECEIPTS]]+Table123[[#This Row],[RETURNS]])-(Table123[[#This Row],[EXCHANGED]]+Table123[[#This Row],[SALES]]+Table123[[#This Row],[ISSUES]])</f>
        <v>20</v>
      </c>
      <c r="I130" s="48">
        <v>0</v>
      </c>
      <c r="J130" s="51">
        <f t="shared" si="0"/>
        <v>-20</v>
      </c>
      <c r="K130" s="48">
        <f>+'DAY20'!K130+'DAY21'!C130</f>
        <v>0</v>
      </c>
      <c r="L130" s="49">
        <f>+'DAY20'!L130+'DAY21'!D130</f>
        <v>0</v>
      </c>
      <c r="M130" s="50">
        <f>+'DAY20'!M130+'DAY21'!E130</f>
        <v>0</v>
      </c>
      <c r="N130" s="47">
        <f>+'DAY20'!N130+'DAY21'!F130</f>
        <v>0</v>
      </c>
      <c r="O130" s="163">
        <f>+'DAY20'!O130+'DAY21'!G130</f>
        <v>0</v>
      </c>
      <c r="P130" s="48">
        <f t="shared" si="55"/>
        <v>0</v>
      </c>
      <c r="Q130" s="49">
        <f t="shared" si="56"/>
        <v>0</v>
      </c>
      <c r="R130" s="50">
        <f t="shared" si="57"/>
        <v>0</v>
      </c>
      <c r="S130" s="47">
        <f t="shared" si="58"/>
        <v>0</v>
      </c>
      <c r="T130" s="163">
        <f t="shared" si="59"/>
        <v>0</v>
      </c>
      <c r="U130" s="54">
        <f t="shared" si="60"/>
        <v>0</v>
      </c>
    </row>
    <row r="131" spans="1:21" x14ac:dyDescent="0.25">
      <c r="A131" s="310"/>
      <c r="B131" s="47">
        <f>'DAY20'!H131</f>
        <v>0</v>
      </c>
      <c r="C131" s="48">
        <v>0</v>
      </c>
      <c r="D131" s="49">
        <v>0</v>
      </c>
      <c r="E131" s="50">
        <v>0</v>
      </c>
      <c r="F131" s="47">
        <v>0</v>
      </c>
      <c r="G131" s="163">
        <v>0</v>
      </c>
      <c r="H131" s="49">
        <f>+(Table123[[#This Row],[OPENING ]]+Table123[[#This Row],[RECEIPTS]]+Table123[[#This Row],[RETURNS]])-(Table123[[#This Row],[EXCHANGED]]+Table123[[#This Row],[SALES]]+Table123[[#This Row],[ISSUES]])</f>
        <v>0</v>
      </c>
      <c r="I131" s="48">
        <v>0</v>
      </c>
      <c r="J131" s="51">
        <f t="shared" si="0"/>
        <v>0</v>
      </c>
      <c r="K131" s="48">
        <f>+'DAY20'!K131+'DAY21'!C131</f>
        <v>0</v>
      </c>
      <c r="L131" s="49">
        <f>+'DAY20'!L131+'DAY21'!D131</f>
        <v>0</v>
      </c>
      <c r="M131" s="50">
        <f>+'DAY20'!M131+'DAY21'!E131</f>
        <v>0</v>
      </c>
      <c r="N131" s="47">
        <f>+'DAY20'!N131+'DAY21'!F131</f>
        <v>0</v>
      </c>
      <c r="O131" s="163">
        <f>+'DAY20'!O131+'DAY21'!G131</f>
        <v>0</v>
      </c>
      <c r="P131" s="48">
        <f t="shared" si="55"/>
        <v>0</v>
      </c>
      <c r="Q131" s="49">
        <f t="shared" si="56"/>
        <v>0</v>
      </c>
      <c r="R131" s="50">
        <f t="shared" si="57"/>
        <v>0</v>
      </c>
      <c r="S131" s="47">
        <f t="shared" si="58"/>
        <v>0</v>
      </c>
      <c r="T131" s="163">
        <f t="shared" si="59"/>
        <v>0</v>
      </c>
      <c r="U131" s="54">
        <f t="shared" si="60"/>
        <v>0</v>
      </c>
    </row>
    <row r="132" spans="1:21" x14ac:dyDescent="0.25">
      <c r="A132" s="310"/>
      <c r="B132" s="47">
        <f>'DAY20'!H132</f>
        <v>0</v>
      </c>
      <c r="C132" s="48">
        <v>0</v>
      </c>
      <c r="D132" s="49">
        <v>0</v>
      </c>
      <c r="E132" s="50">
        <v>0</v>
      </c>
      <c r="F132" s="47">
        <v>0</v>
      </c>
      <c r="G132" s="163">
        <v>0</v>
      </c>
      <c r="H132" s="49">
        <f>+(Table123[[#This Row],[OPENING ]]+Table123[[#This Row],[RECEIPTS]]+Table123[[#This Row],[RETURNS]])-(Table123[[#This Row],[EXCHANGED]]+Table123[[#This Row],[SALES]]+Table123[[#This Row],[ISSUES]])</f>
        <v>0</v>
      </c>
      <c r="I132" s="48">
        <v>0</v>
      </c>
      <c r="J132" s="51">
        <f t="shared" ref="J132:J134" si="61">+I132-H132</f>
        <v>0</v>
      </c>
      <c r="K132" s="48">
        <f>+'DAY20'!K132+'DAY21'!C132</f>
        <v>0</v>
      </c>
      <c r="L132" s="49">
        <f>+'DAY20'!L132+'DAY21'!D132</f>
        <v>0</v>
      </c>
      <c r="M132" s="50">
        <f>+'DAY20'!M132+'DAY21'!E132</f>
        <v>0</v>
      </c>
      <c r="N132" s="47">
        <f>+'DAY20'!N132+'DAY21'!F132</f>
        <v>0</v>
      </c>
      <c r="O132" s="163">
        <f>+'DAY20'!O132+'DAY21'!G132</f>
        <v>0</v>
      </c>
      <c r="P132" s="48">
        <f t="shared" si="55"/>
        <v>0</v>
      </c>
      <c r="Q132" s="49">
        <f t="shared" si="56"/>
        <v>0</v>
      </c>
      <c r="R132" s="50">
        <f t="shared" si="57"/>
        <v>0</v>
      </c>
      <c r="S132" s="47">
        <f t="shared" si="58"/>
        <v>0</v>
      </c>
      <c r="T132" s="163">
        <f t="shared" si="59"/>
        <v>0</v>
      </c>
      <c r="U132" s="54">
        <f t="shared" si="60"/>
        <v>0</v>
      </c>
    </row>
    <row r="133" spans="1:21" x14ac:dyDescent="0.25">
      <c r="A133" s="53"/>
      <c r="B133" s="47">
        <f>'DAY20'!H133</f>
        <v>0</v>
      </c>
      <c r="C133" s="48">
        <v>0</v>
      </c>
      <c r="D133" s="49">
        <v>0</v>
      </c>
      <c r="E133" s="50">
        <v>0</v>
      </c>
      <c r="F133" s="47">
        <v>0</v>
      </c>
      <c r="G133" s="163">
        <v>0</v>
      </c>
      <c r="H133" s="49">
        <f>+(Table123[[#This Row],[OPENING ]]+Table123[[#This Row],[RECEIPTS]]+Table123[[#This Row],[RETURNS]])-(Table123[[#This Row],[EXCHANGED]]+Table123[[#This Row],[SALES]]+Table123[[#This Row],[ISSUES]])</f>
        <v>0</v>
      </c>
      <c r="I133" s="48">
        <v>0</v>
      </c>
      <c r="J133" s="51">
        <f>+I133-H133</f>
        <v>0</v>
      </c>
      <c r="K133" s="48">
        <f>+'DAY20'!K133+'DAY21'!C133</f>
        <v>0</v>
      </c>
      <c r="L133" s="49">
        <f>+'DAY20'!L133+'DAY21'!D133</f>
        <v>0</v>
      </c>
      <c r="M133" s="50">
        <f>+'DAY20'!M133+'DAY21'!E133</f>
        <v>0</v>
      </c>
      <c r="N133" s="47">
        <f>+'DAY20'!N133+'DAY21'!F133</f>
        <v>0</v>
      </c>
      <c r="O133" s="163">
        <f>+'DAY20'!O133+'DAY21'!G133</f>
        <v>0</v>
      </c>
      <c r="P133" s="48">
        <f t="shared" si="55"/>
        <v>0</v>
      </c>
      <c r="Q133" s="49">
        <f t="shared" si="56"/>
        <v>0</v>
      </c>
      <c r="R133" s="50">
        <f t="shared" si="57"/>
        <v>0</v>
      </c>
      <c r="S133" s="47">
        <f t="shared" si="58"/>
        <v>0</v>
      </c>
      <c r="T133" s="163">
        <f t="shared" si="59"/>
        <v>0</v>
      </c>
      <c r="U133" s="54">
        <f t="shared" si="60"/>
        <v>0</v>
      </c>
    </row>
    <row r="134" spans="1:21" ht="16.5" x14ac:dyDescent="0.3">
      <c r="A134" s="327" t="s">
        <v>98</v>
      </c>
      <c r="B134" s="47">
        <f>'DAY20'!H134</f>
        <v>0</v>
      </c>
      <c r="C134" s="48">
        <v>0</v>
      </c>
      <c r="D134" s="49">
        <v>0</v>
      </c>
      <c r="E134" s="50">
        <v>0</v>
      </c>
      <c r="F134" s="47">
        <v>0</v>
      </c>
      <c r="G134" s="163">
        <v>0</v>
      </c>
      <c r="H134" s="49">
        <f>+(Table123[[#This Row],[OPENING ]]+Table123[[#This Row],[RECEIPTS]]+Table123[[#This Row],[RETURNS]])-(Table123[[#This Row],[EXCHANGED]]+Table123[[#This Row],[SALES]]+Table123[[#This Row],[ISSUES]])</f>
        <v>0</v>
      </c>
      <c r="I134" s="73">
        <v>0</v>
      </c>
      <c r="J134" s="76">
        <f t="shared" si="61"/>
        <v>0</v>
      </c>
      <c r="K134" s="48">
        <f>+'DAY20'!K134+'DAY21'!C134</f>
        <v>0</v>
      </c>
      <c r="L134" s="49">
        <f>+'DAY20'!L134+'DAY21'!D134</f>
        <v>0</v>
      </c>
      <c r="M134" s="50">
        <f>+'DAY20'!M134+'DAY21'!E134</f>
        <v>0</v>
      </c>
      <c r="N134" s="47">
        <f>+'DAY20'!N134+'DAY21'!F134</f>
        <v>0</v>
      </c>
      <c r="O134" s="163">
        <f>+'DAY20'!O134+'DAY21'!G134</f>
        <v>1559.5</v>
      </c>
      <c r="P134" s="48">
        <f t="shared" si="55"/>
        <v>0</v>
      </c>
      <c r="Q134" s="49">
        <f t="shared" si="56"/>
        <v>0</v>
      </c>
      <c r="R134" s="50">
        <f t="shared" si="57"/>
        <v>0</v>
      </c>
      <c r="S134" s="47">
        <f t="shared" si="58"/>
        <v>0</v>
      </c>
      <c r="T134" s="163">
        <f t="shared" si="59"/>
        <v>74.261904761904759</v>
      </c>
      <c r="U134" s="92">
        <f t="shared" si="60"/>
        <v>0</v>
      </c>
    </row>
    <row r="135" spans="1:21" x14ac:dyDescent="0.25">
      <c r="A135" s="308" t="s">
        <v>127</v>
      </c>
      <c r="B135" s="47">
        <f>'DAY20'!H135</f>
        <v>42.2</v>
      </c>
      <c r="C135" s="48">
        <v>0</v>
      </c>
      <c r="D135" s="49">
        <v>0</v>
      </c>
      <c r="E135" s="50">
        <v>0</v>
      </c>
      <c r="F135" s="47">
        <v>0</v>
      </c>
      <c r="G135" s="163">
        <v>0</v>
      </c>
      <c r="H135" s="49">
        <f>+(Table123[[#This Row],[OPENING ]]+Table123[[#This Row],[RECEIPTS]]+Table123[[#This Row],[RETURNS]])-(Table123[[#This Row],[EXCHANGED]]+Table123[[#This Row],[SALES]]+Table123[[#This Row],[ISSUES]])</f>
        <v>42.2</v>
      </c>
      <c r="I135" s="73"/>
      <c r="J135" s="76">
        <f t="shared" ref="J135:J156" si="62">+I135-H135</f>
        <v>-42.2</v>
      </c>
      <c r="K135" s="48">
        <f>+'DAY20'!K135+'DAY21'!C135</f>
        <v>0</v>
      </c>
      <c r="L135" s="49">
        <f>+'DAY20'!L135+'DAY21'!D135</f>
        <v>138</v>
      </c>
      <c r="M135" s="50">
        <f>+'DAY20'!M135+'DAY21'!E135</f>
        <v>0</v>
      </c>
      <c r="N135" s="47">
        <f>+'DAY20'!N135+'DAY21'!F135</f>
        <v>0</v>
      </c>
      <c r="O135" s="163">
        <f>+'DAY20'!O135+'DAY21'!G135</f>
        <v>2410.94</v>
      </c>
      <c r="P135" s="48">
        <f t="shared" ref="P135:P156" si="63">+K135/21</f>
        <v>0</v>
      </c>
      <c r="Q135" s="49">
        <f t="shared" ref="Q135:Q156" si="64">+L135/21</f>
        <v>6.5714285714285712</v>
      </c>
      <c r="R135" s="50">
        <f t="shared" ref="R135:R156" si="65">+M135/21</f>
        <v>0</v>
      </c>
      <c r="S135" s="47">
        <f t="shared" ref="S135:S156" si="66">+N135/21</f>
        <v>0</v>
      </c>
      <c r="T135" s="163">
        <f t="shared" ref="T135:T156" si="67">+O135/21</f>
        <v>114.80666666666667</v>
      </c>
      <c r="U135" s="92">
        <f t="shared" ref="U135:U156" si="68">IFERROR(+H135/(P135+Q135+R135+S135+T135),0)</f>
        <v>0.34767393504750999</v>
      </c>
    </row>
    <row r="136" spans="1:21" x14ac:dyDescent="0.25">
      <c r="A136" s="308" t="s">
        <v>128</v>
      </c>
      <c r="B136" s="47">
        <f>'DAY20'!H136</f>
        <v>220.5</v>
      </c>
      <c r="C136" s="48">
        <v>0</v>
      </c>
      <c r="D136" s="49">
        <v>0</v>
      </c>
      <c r="E136" s="50">
        <v>0</v>
      </c>
      <c r="F136" s="47">
        <v>0</v>
      </c>
      <c r="G136" s="163">
        <v>0</v>
      </c>
      <c r="H136" s="49">
        <f>+(Table123[[#This Row],[OPENING ]]+Table123[[#This Row],[RECEIPTS]]+Table123[[#This Row],[RETURNS]])-(Table123[[#This Row],[EXCHANGED]]+Table123[[#This Row],[SALES]]+Table123[[#This Row],[ISSUES]])</f>
        <v>220.5</v>
      </c>
      <c r="I136" s="73"/>
      <c r="J136" s="76">
        <f t="shared" si="62"/>
        <v>-220.5</v>
      </c>
      <c r="K136" s="48">
        <f>+'DAY20'!K136+'DAY21'!C136</f>
        <v>0</v>
      </c>
      <c r="L136" s="49">
        <f>+'DAY20'!L136+'DAY21'!D136</f>
        <v>0</v>
      </c>
      <c r="M136" s="50">
        <f>+'DAY20'!M136+'DAY21'!E136</f>
        <v>0</v>
      </c>
      <c r="N136" s="47">
        <f>+'DAY20'!N136+'DAY21'!F136</f>
        <v>0</v>
      </c>
      <c r="O136" s="163">
        <f>+'DAY20'!O136+'DAY21'!G136</f>
        <v>0</v>
      </c>
      <c r="P136" s="48">
        <f t="shared" si="63"/>
        <v>0</v>
      </c>
      <c r="Q136" s="49">
        <f t="shared" si="64"/>
        <v>0</v>
      </c>
      <c r="R136" s="50">
        <f t="shared" si="65"/>
        <v>0</v>
      </c>
      <c r="S136" s="47">
        <f t="shared" si="66"/>
        <v>0</v>
      </c>
      <c r="T136" s="163">
        <f t="shared" si="67"/>
        <v>0</v>
      </c>
      <c r="U136" s="92">
        <f t="shared" si="68"/>
        <v>0</v>
      </c>
    </row>
    <row r="137" spans="1:21" x14ac:dyDescent="0.25">
      <c r="A137" s="308" t="s">
        <v>126</v>
      </c>
      <c r="B137" s="47">
        <f>'DAY20'!H137</f>
        <v>63.2</v>
      </c>
      <c r="C137" s="48">
        <v>0</v>
      </c>
      <c r="D137" s="49">
        <v>0</v>
      </c>
      <c r="E137" s="50">
        <v>0</v>
      </c>
      <c r="F137" s="47">
        <v>0</v>
      </c>
      <c r="G137" s="163">
        <v>0</v>
      </c>
      <c r="H137" s="49">
        <f>+(Table123[[#This Row],[OPENING ]]+Table123[[#This Row],[RECEIPTS]]+Table123[[#This Row],[RETURNS]])-(Table123[[#This Row],[EXCHANGED]]+Table123[[#This Row],[SALES]]+Table123[[#This Row],[ISSUES]])</f>
        <v>63.2</v>
      </c>
      <c r="I137" s="73"/>
      <c r="J137" s="76">
        <f t="shared" si="62"/>
        <v>-63.2</v>
      </c>
      <c r="K137" s="48">
        <f>+'DAY20'!K137+'DAY21'!C137</f>
        <v>0</v>
      </c>
      <c r="L137" s="49">
        <f>+'DAY20'!L137+'DAY21'!D137</f>
        <v>0</v>
      </c>
      <c r="M137" s="50">
        <f>+'DAY20'!M137+'DAY21'!E137</f>
        <v>0</v>
      </c>
      <c r="N137" s="47">
        <f>+'DAY20'!N137+'DAY21'!F137</f>
        <v>0</v>
      </c>
      <c r="O137" s="163">
        <f>+'DAY20'!O137+'DAY21'!G137</f>
        <v>0</v>
      </c>
      <c r="P137" s="48">
        <f t="shared" si="63"/>
        <v>0</v>
      </c>
      <c r="Q137" s="49">
        <f t="shared" si="64"/>
        <v>0</v>
      </c>
      <c r="R137" s="50">
        <f t="shared" si="65"/>
        <v>0</v>
      </c>
      <c r="S137" s="47">
        <f t="shared" si="66"/>
        <v>0</v>
      </c>
      <c r="T137" s="163">
        <f t="shared" si="67"/>
        <v>0</v>
      </c>
      <c r="U137" s="92">
        <f t="shared" si="68"/>
        <v>0</v>
      </c>
    </row>
    <row r="138" spans="1:21" x14ac:dyDescent="0.25">
      <c r="A138" s="308"/>
      <c r="B138" s="47">
        <f>'DAY20'!H138</f>
        <v>17.5</v>
      </c>
      <c r="C138" s="48">
        <v>0</v>
      </c>
      <c r="D138" s="49">
        <v>0</v>
      </c>
      <c r="E138" s="50">
        <v>0</v>
      </c>
      <c r="F138" s="47">
        <v>0</v>
      </c>
      <c r="G138" s="163">
        <v>0</v>
      </c>
      <c r="H138" s="49">
        <f>+(Table123[[#This Row],[OPENING ]]+Table123[[#This Row],[RECEIPTS]]+Table123[[#This Row],[RETURNS]])-(Table123[[#This Row],[EXCHANGED]]+Table123[[#This Row],[SALES]]+Table123[[#This Row],[ISSUES]])</f>
        <v>17.5</v>
      </c>
      <c r="I138" s="73"/>
      <c r="J138" s="76">
        <f t="shared" si="62"/>
        <v>-17.5</v>
      </c>
      <c r="K138" s="48">
        <f>+'DAY20'!K138+'DAY21'!C138</f>
        <v>0</v>
      </c>
      <c r="L138" s="49">
        <f>+'DAY20'!L138+'DAY21'!D138</f>
        <v>0</v>
      </c>
      <c r="M138" s="50">
        <f>+'DAY20'!M138+'DAY21'!E138</f>
        <v>0</v>
      </c>
      <c r="N138" s="47">
        <f>+'DAY20'!N138+'DAY21'!F138</f>
        <v>0</v>
      </c>
      <c r="O138" s="163">
        <f>+'DAY20'!O138+'DAY21'!G138</f>
        <v>0</v>
      </c>
      <c r="P138" s="48">
        <f t="shared" si="63"/>
        <v>0</v>
      </c>
      <c r="Q138" s="49">
        <f t="shared" si="64"/>
        <v>0</v>
      </c>
      <c r="R138" s="50">
        <f t="shared" si="65"/>
        <v>0</v>
      </c>
      <c r="S138" s="47">
        <f t="shared" si="66"/>
        <v>0</v>
      </c>
      <c r="T138" s="163">
        <f t="shared" si="67"/>
        <v>0</v>
      </c>
      <c r="U138" s="92">
        <f t="shared" si="68"/>
        <v>0</v>
      </c>
    </row>
    <row r="139" spans="1:21" x14ac:dyDescent="0.25">
      <c r="A139" s="308"/>
      <c r="B139" s="47">
        <f>'DAY20'!H139</f>
        <v>14.7</v>
      </c>
      <c r="C139" s="48">
        <v>0</v>
      </c>
      <c r="D139" s="49">
        <v>0</v>
      </c>
      <c r="E139" s="50">
        <v>0</v>
      </c>
      <c r="F139" s="47">
        <v>0</v>
      </c>
      <c r="G139" s="163">
        <v>0</v>
      </c>
      <c r="H139" s="49">
        <f>+(Table123[[#This Row],[OPENING ]]+Table123[[#This Row],[RECEIPTS]]+Table123[[#This Row],[RETURNS]])-(Table123[[#This Row],[EXCHANGED]]+Table123[[#This Row],[SALES]]+Table123[[#This Row],[ISSUES]])</f>
        <v>14.7</v>
      </c>
      <c r="I139" s="73"/>
      <c r="J139" s="76">
        <f t="shared" si="62"/>
        <v>-14.7</v>
      </c>
      <c r="K139" s="48">
        <f>+'DAY20'!K139+'DAY21'!C139</f>
        <v>0</v>
      </c>
      <c r="L139" s="49">
        <f>+'DAY20'!L139+'DAY21'!D139</f>
        <v>0</v>
      </c>
      <c r="M139" s="50">
        <f>+'DAY20'!M139+'DAY21'!E139</f>
        <v>0</v>
      </c>
      <c r="N139" s="47">
        <f>+'DAY20'!N139+'DAY21'!F139</f>
        <v>0</v>
      </c>
      <c r="O139" s="163">
        <f>+'DAY20'!O139+'DAY21'!G139</f>
        <v>0</v>
      </c>
      <c r="P139" s="48">
        <f t="shared" si="63"/>
        <v>0</v>
      </c>
      <c r="Q139" s="49">
        <f t="shared" si="64"/>
        <v>0</v>
      </c>
      <c r="R139" s="50">
        <f t="shared" si="65"/>
        <v>0</v>
      </c>
      <c r="S139" s="47">
        <f t="shared" si="66"/>
        <v>0</v>
      </c>
      <c r="T139" s="163">
        <f t="shared" si="67"/>
        <v>0</v>
      </c>
      <c r="U139" s="92">
        <f t="shared" si="68"/>
        <v>0</v>
      </c>
    </row>
    <row r="140" spans="1:21" x14ac:dyDescent="0.25">
      <c r="A140" s="308"/>
      <c r="B140" s="47">
        <f>'DAY20'!H140</f>
        <v>0</v>
      </c>
      <c r="C140" s="48">
        <v>0</v>
      </c>
      <c r="D140" s="49">
        <v>0</v>
      </c>
      <c r="E140" s="50">
        <v>0</v>
      </c>
      <c r="F140" s="47">
        <v>0</v>
      </c>
      <c r="G140" s="163">
        <v>0</v>
      </c>
      <c r="H140" s="49">
        <f>+(Table123[[#This Row],[OPENING ]]+Table123[[#This Row],[RECEIPTS]]+Table123[[#This Row],[RETURNS]])-(Table123[[#This Row],[EXCHANGED]]+Table123[[#This Row],[SALES]]+Table123[[#This Row],[ISSUES]])</f>
        <v>0</v>
      </c>
      <c r="I140" s="73"/>
      <c r="J140" s="76">
        <f t="shared" si="62"/>
        <v>0</v>
      </c>
      <c r="K140" s="48">
        <f>+'DAY20'!K140+'DAY21'!C140</f>
        <v>0</v>
      </c>
      <c r="L140" s="49">
        <f>+'DAY20'!L140+'DAY21'!D140</f>
        <v>0</v>
      </c>
      <c r="M140" s="50">
        <f>+'DAY20'!M140+'DAY21'!E140</f>
        <v>0</v>
      </c>
      <c r="N140" s="47">
        <f>+'DAY20'!N140+'DAY21'!F140</f>
        <v>0</v>
      </c>
      <c r="O140" s="163">
        <f>+'DAY20'!O140+'DAY21'!G140</f>
        <v>0</v>
      </c>
      <c r="P140" s="48">
        <f t="shared" si="63"/>
        <v>0</v>
      </c>
      <c r="Q140" s="49">
        <f t="shared" si="64"/>
        <v>0</v>
      </c>
      <c r="R140" s="50">
        <f t="shared" si="65"/>
        <v>0</v>
      </c>
      <c r="S140" s="47">
        <f t="shared" si="66"/>
        <v>0</v>
      </c>
      <c r="T140" s="163">
        <f t="shared" si="67"/>
        <v>0</v>
      </c>
      <c r="U140" s="92">
        <f t="shared" si="68"/>
        <v>0</v>
      </c>
    </row>
    <row r="141" spans="1:21" x14ac:dyDescent="0.25">
      <c r="A141" s="308"/>
      <c r="B141" s="47">
        <f>'DAY20'!H141</f>
        <v>115.5</v>
      </c>
      <c r="C141" s="48">
        <v>0</v>
      </c>
      <c r="D141" s="49">
        <v>0</v>
      </c>
      <c r="E141" s="50">
        <v>0</v>
      </c>
      <c r="F141" s="47">
        <v>0</v>
      </c>
      <c r="G141" s="163">
        <v>0</v>
      </c>
      <c r="H141" s="49">
        <f>+(Table123[[#This Row],[OPENING ]]+Table123[[#This Row],[RECEIPTS]]+Table123[[#This Row],[RETURNS]])-(Table123[[#This Row],[EXCHANGED]]+Table123[[#This Row],[SALES]]+Table123[[#This Row],[ISSUES]])</f>
        <v>115.5</v>
      </c>
      <c r="I141" s="73"/>
      <c r="J141" s="76">
        <f t="shared" si="62"/>
        <v>-115.5</v>
      </c>
      <c r="K141" s="48">
        <f>+'DAY20'!K141+'DAY21'!C141</f>
        <v>0</v>
      </c>
      <c r="L141" s="49">
        <f>+'DAY20'!L141+'DAY21'!D141</f>
        <v>0</v>
      </c>
      <c r="M141" s="50">
        <f>+'DAY20'!M141+'DAY21'!E141</f>
        <v>0</v>
      </c>
      <c r="N141" s="47">
        <f>+'DAY20'!N141+'DAY21'!F141</f>
        <v>0</v>
      </c>
      <c r="O141" s="163">
        <f>+'DAY20'!O141+'DAY21'!G141</f>
        <v>0</v>
      </c>
      <c r="P141" s="48">
        <f t="shared" si="63"/>
        <v>0</v>
      </c>
      <c r="Q141" s="49">
        <f t="shared" si="64"/>
        <v>0</v>
      </c>
      <c r="R141" s="50">
        <f t="shared" si="65"/>
        <v>0</v>
      </c>
      <c r="S141" s="47">
        <f t="shared" si="66"/>
        <v>0</v>
      </c>
      <c r="T141" s="163">
        <f t="shared" si="67"/>
        <v>0</v>
      </c>
      <c r="U141" s="92">
        <f t="shared" si="68"/>
        <v>0</v>
      </c>
    </row>
    <row r="142" spans="1:21" x14ac:dyDescent="0.25">
      <c r="A142" s="308"/>
      <c r="B142" s="47">
        <f>'DAY20'!H142</f>
        <v>81.5</v>
      </c>
      <c r="C142" s="48">
        <v>0</v>
      </c>
      <c r="D142" s="49">
        <v>0</v>
      </c>
      <c r="E142" s="50">
        <v>0</v>
      </c>
      <c r="F142" s="47">
        <v>0</v>
      </c>
      <c r="G142" s="163">
        <v>0</v>
      </c>
      <c r="H142" s="49">
        <f>+(Table123[[#This Row],[OPENING ]]+Table123[[#This Row],[RECEIPTS]]+Table123[[#This Row],[RETURNS]])-(Table123[[#This Row],[EXCHANGED]]+Table123[[#This Row],[SALES]]+Table123[[#This Row],[ISSUES]])</f>
        <v>81.5</v>
      </c>
      <c r="I142" s="73"/>
      <c r="J142" s="76">
        <f t="shared" si="62"/>
        <v>-81.5</v>
      </c>
      <c r="K142" s="48">
        <f>+'DAY20'!K142+'DAY21'!C142</f>
        <v>0</v>
      </c>
      <c r="L142" s="49">
        <f>+'DAY20'!L142+'DAY21'!D142</f>
        <v>15.2</v>
      </c>
      <c r="M142" s="50">
        <f>+'DAY20'!M142+'DAY21'!E142</f>
        <v>0</v>
      </c>
      <c r="N142" s="47">
        <f>+'DAY20'!N142+'DAY21'!F142</f>
        <v>0</v>
      </c>
      <c r="O142" s="163">
        <f>+'DAY20'!O142+'DAY21'!G142</f>
        <v>0</v>
      </c>
      <c r="P142" s="48">
        <f t="shared" si="63"/>
        <v>0</v>
      </c>
      <c r="Q142" s="49">
        <f t="shared" si="64"/>
        <v>0.72380952380952379</v>
      </c>
      <c r="R142" s="50">
        <f t="shared" si="65"/>
        <v>0</v>
      </c>
      <c r="S142" s="47">
        <f t="shared" si="66"/>
        <v>0</v>
      </c>
      <c r="T142" s="163">
        <f t="shared" si="67"/>
        <v>0</v>
      </c>
      <c r="U142" s="92">
        <f t="shared" si="68"/>
        <v>112.59868421052632</v>
      </c>
    </row>
    <row r="143" spans="1:21" x14ac:dyDescent="0.25">
      <c r="A143" s="308"/>
      <c r="B143" s="47">
        <f>'DAY20'!H143</f>
        <v>15.2</v>
      </c>
      <c r="C143" s="48">
        <v>0</v>
      </c>
      <c r="D143" s="49">
        <v>0</v>
      </c>
      <c r="E143" s="50">
        <v>0</v>
      </c>
      <c r="F143" s="47">
        <v>0</v>
      </c>
      <c r="G143" s="163">
        <v>0</v>
      </c>
      <c r="H143" s="49">
        <f>+(Table123[[#This Row],[OPENING ]]+Table123[[#This Row],[RECEIPTS]]+Table123[[#This Row],[RETURNS]])-(Table123[[#This Row],[EXCHANGED]]+Table123[[#This Row],[SALES]]+Table123[[#This Row],[ISSUES]])</f>
        <v>15.2</v>
      </c>
      <c r="I143" s="73"/>
      <c r="J143" s="76">
        <f t="shared" si="62"/>
        <v>-15.2</v>
      </c>
      <c r="K143" s="48">
        <f>+'DAY20'!K143+'DAY21'!C143</f>
        <v>0</v>
      </c>
      <c r="L143" s="49">
        <f>+'DAY20'!L143+'DAY21'!D143</f>
        <v>0</v>
      </c>
      <c r="M143" s="50">
        <f>+'DAY20'!M143+'DAY21'!E143</f>
        <v>0</v>
      </c>
      <c r="N143" s="47">
        <f>+'DAY20'!N143+'DAY21'!F143</f>
        <v>0</v>
      </c>
      <c r="O143" s="163">
        <f>+'DAY20'!O143+'DAY21'!G143</f>
        <v>0</v>
      </c>
      <c r="P143" s="48">
        <f t="shared" si="63"/>
        <v>0</v>
      </c>
      <c r="Q143" s="49">
        <f t="shared" si="64"/>
        <v>0</v>
      </c>
      <c r="R143" s="50">
        <f t="shared" si="65"/>
        <v>0</v>
      </c>
      <c r="S143" s="47">
        <f t="shared" si="66"/>
        <v>0</v>
      </c>
      <c r="T143" s="163">
        <f t="shared" si="67"/>
        <v>0</v>
      </c>
      <c r="U143" s="92">
        <f t="shared" si="68"/>
        <v>0</v>
      </c>
    </row>
    <row r="144" spans="1:21" x14ac:dyDescent="0.25">
      <c r="A144" s="308" t="s">
        <v>113</v>
      </c>
      <c r="B144" s="47">
        <f>'DAY20'!H144</f>
        <v>0</v>
      </c>
      <c r="C144" s="48">
        <v>0</v>
      </c>
      <c r="D144" s="49">
        <v>0</v>
      </c>
      <c r="E144" s="50">
        <v>0</v>
      </c>
      <c r="F144" s="47">
        <v>0</v>
      </c>
      <c r="G144" s="163">
        <v>0</v>
      </c>
      <c r="H144" s="49">
        <f>+(Table123[[#This Row],[OPENING ]]+Table123[[#This Row],[RECEIPTS]]+Table123[[#This Row],[RETURNS]])-(Table123[[#This Row],[EXCHANGED]]+Table123[[#This Row],[SALES]]+Table123[[#This Row],[ISSUES]])</f>
        <v>0</v>
      </c>
      <c r="I144" s="73"/>
      <c r="J144" s="76">
        <f t="shared" si="62"/>
        <v>0</v>
      </c>
      <c r="K144" s="48">
        <f>+'DAY20'!K144+'DAY21'!C144</f>
        <v>0</v>
      </c>
      <c r="L144" s="49">
        <f>+'DAY20'!L144+'DAY21'!D144</f>
        <v>0</v>
      </c>
      <c r="M144" s="50">
        <f>+'DAY20'!M144+'DAY21'!E144</f>
        <v>0</v>
      </c>
      <c r="N144" s="47">
        <f>+'DAY20'!N144+'DAY21'!F144</f>
        <v>0</v>
      </c>
      <c r="O144" s="163">
        <f>+'DAY20'!O144+'DAY21'!G144</f>
        <v>0</v>
      </c>
      <c r="P144" s="48">
        <f t="shared" si="63"/>
        <v>0</v>
      </c>
      <c r="Q144" s="49">
        <f t="shared" si="64"/>
        <v>0</v>
      </c>
      <c r="R144" s="50">
        <f t="shared" si="65"/>
        <v>0</v>
      </c>
      <c r="S144" s="47">
        <f t="shared" si="66"/>
        <v>0</v>
      </c>
      <c r="T144" s="163">
        <f t="shared" si="67"/>
        <v>0</v>
      </c>
      <c r="U144" s="92">
        <f t="shared" si="68"/>
        <v>0</v>
      </c>
    </row>
    <row r="145" spans="1:21" x14ac:dyDescent="0.25">
      <c r="A145" s="308"/>
      <c r="B145" s="47">
        <f>'DAY20'!H145</f>
        <v>0</v>
      </c>
      <c r="C145" s="48">
        <v>0</v>
      </c>
      <c r="D145" s="49">
        <v>0</v>
      </c>
      <c r="E145" s="50">
        <v>0</v>
      </c>
      <c r="F145" s="47">
        <v>0</v>
      </c>
      <c r="G145" s="163">
        <v>0</v>
      </c>
      <c r="H145" s="49">
        <f>+(Table123[[#This Row],[OPENING ]]+Table123[[#This Row],[RECEIPTS]]+Table123[[#This Row],[RETURNS]])-(Table123[[#This Row],[EXCHANGED]]+Table123[[#This Row],[SALES]]+Table123[[#This Row],[ISSUES]])</f>
        <v>0</v>
      </c>
      <c r="I145" s="73"/>
      <c r="J145" s="76">
        <f t="shared" si="62"/>
        <v>0</v>
      </c>
      <c r="K145" s="48">
        <f>+'DAY20'!K145+'DAY21'!C145</f>
        <v>0</v>
      </c>
      <c r="L145" s="49">
        <f>+'DAY20'!L145+'DAY21'!D145</f>
        <v>0</v>
      </c>
      <c r="M145" s="50">
        <f>+'DAY20'!M145+'DAY21'!E145</f>
        <v>0</v>
      </c>
      <c r="N145" s="47">
        <f>+'DAY20'!N145+'DAY21'!F145</f>
        <v>0</v>
      </c>
      <c r="O145" s="163">
        <f>+'DAY20'!O145+'DAY21'!G145</f>
        <v>0</v>
      </c>
      <c r="P145" s="48">
        <f t="shared" si="63"/>
        <v>0</v>
      </c>
      <c r="Q145" s="49">
        <f t="shared" si="64"/>
        <v>0</v>
      </c>
      <c r="R145" s="50">
        <f t="shared" si="65"/>
        <v>0</v>
      </c>
      <c r="S145" s="47">
        <f t="shared" si="66"/>
        <v>0</v>
      </c>
      <c r="T145" s="163">
        <f t="shared" si="67"/>
        <v>0</v>
      </c>
      <c r="U145" s="92">
        <f t="shared" si="68"/>
        <v>0</v>
      </c>
    </row>
    <row r="146" spans="1:21" x14ac:dyDescent="0.25">
      <c r="A146" s="308"/>
      <c r="B146" s="47">
        <f>'DAY20'!H146</f>
        <v>0</v>
      </c>
      <c r="C146" s="48">
        <v>0</v>
      </c>
      <c r="D146" s="49">
        <v>0</v>
      </c>
      <c r="E146" s="50">
        <v>0</v>
      </c>
      <c r="F146" s="47">
        <v>0</v>
      </c>
      <c r="G146" s="163">
        <v>0</v>
      </c>
      <c r="H146" s="49">
        <f>+(Table123[[#This Row],[OPENING ]]+Table123[[#This Row],[RECEIPTS]]+Table123[[#This Row],[RETURNS]])-(Table123[[#This Row],[EXCHANGED]]+Table123[[#This Row],[SALES]]+Table123[[#This Row],[ISSUES]])</f>
        <v>0</v>
      </c>
      <c r="I146" s="73"/>
      <c r="J146" s="76">
        <f t="shared" si="62"/>
        <v>0</v>
      </c>
      <c r="K146" s="48">
        <f>+'DAY20'!K146+'DAY21'!C146</f>
        <v>0</v>
      </c>
      <c r="L146" s="49">
        <f>+'DAY20'!L146+'DAY21'!D146</f>
        <v>0</v>
      </c>
      <c r="M146" s="50">
        <f>+'DAY20'!M146+'DAY21'!E146</f>
        <v>0</v>
      </c>
      <c r="N146" s="47">
        <f>+'DAY20'!N146+'DAY21'!F146</f>
        <v>0</v>
      </c>
      <c r="O146" s="163">
        <f>+'DAY20'!O146+'DAY21'!G146</f>
        <v>0</v>
      </c>
      <c r="P146" s="48">
        <f t="shared" si="63"/>
        <v>0</v>
      </c>
      <c r="Q146" s="49">
        <f t="shared" si="64"/>
        <v>0</v>
      </c>
      <c r="R146" s="50">
        <f t="shared" si="65"/>
        <v>0</v>
      </c>
      <c r="S146" s="47">
        <f t="shared" si="66"/>
        <v>0</v>
      </c>
      <c r="T146" s="163">
        <f t="shared" si="67"/>
        <v>0</v>
      </c>
      <c r="U146" s="92">
        <f t="shared" si="68"/>
        <v>0</v>
      </c>
    </row>
    <row r="147" spans="1:21" x14ac:dyDescent="0.25">
      <c r="A147" s="308"/>
      <c r="B147" s="47">
        <f>'DAY20'!H147</f>
        <v>0</v>
      </c>
      <c r="C147" s="48">
        <v>0</v>
      </c>
      <c r="D147" s="49">
        <v>0</v>
      </c>
      <c r="E147" s="50">
        <v>0</v>
      </c>
      <c r="F147" s="47">
        <v>0</v>
      </c>
      <c r="G147" s="163">
        <v>0</v>
      </c>
      <c r="H147" s="49">
        <f>+(Table123[[#This Row],[OPENING ]]+Table123[[#This Row],[RECEIPTS]]+Table123[[#This Row],[RETURNS]])-(Table123[[#This Row],[EXCHANGED]]+Table123[[#This Row],[SALES]]+Table123[[#This Row],[ISSUES]])</f>
        <v>0</v>
      </c>
      <c r="I147" s="73"/>
      <c r="J147" s="76">
        <f t="shared" si="62"/>
        <v>0</v>
      </c>
      <c r="K147" s="48">
        <f>+'DAY20'!K147+'DAY21'!C147</f>
        <v>0</v>
      </c>
      <c r="L147" s="49">
        <f>+'DAY20'!L147+'DAY21'!D147</f>
        <v>0</v>
      </c>
      <c r="M147" s="50">
        <f>+'DAY20'!M147+'DAY21'!E147</f>
        <v>0</v>
      </c>
      <c r="N147" s="47">
        <f>+'DAY20'!N147+'DAY21'!F147</f>
        <v>0</v>
      </c>
      <c r="O147" s="163">
        <f>+'DAY20'!O147+'DAY21'!G147</f>
        <v>0</v>
      </c>
      <c r="P147" s="48">
        <f t="shared" si="63"/>
        <v>0</v>
      </c>
      <c r="Q147" s="49">
        <f t="shared" si="64"/>
        <v>0</v>
      </c>
      <c r="R147" s="50">
        <f t="shared" si="65"/>
        <v>0</v>
      </c>
      <c r="S147" s="47">
        <f t="shared" si="66"/>
        <v>0</v>
      </c>
      <c r="T147" s="163">
        <f t="shared" si="67"/>
        <v>0</v>
      </c>
      <c r="U147" s="92">
        <f t="shared" si="68"/>
        <v>0</v>
      </c>
    </row>
    <row r="148" spans="1:21" x14ac:dyDescent="0.25">
      <c r="A148" s="308"/>
      <c r="B148" s="47">
        <f>'DAY20'!H148</f>
        <v>49</v>
      </c>
      <c r="C148" s="48">
        <v>0</v>
      </c>
      <c r="D148" s="49">
        <v>0</v>
      </c>
      <c r="E148" s="50">
        <v>0</v>
      </c>
      <c r="F148" s="47">
        <v>0</v>
      </c>
      <c r="G148" s="163">
        <v>0</v>
      </c>
      <c r="H148" s="49">
        <f>+(Table123[[#This Row],[OPENING ]]+Table123[[#This Row],[RECEIPTS]]+Table123[[#This Row],[RETURNS]])-(Table123[[#This Row],[EXCHANGED]]+Table123[[#This Row],[SALES]]+Table123[[#This Row],[ISSUES]])</f>
        <v>49</v>
      </c>
      <c r="I148" s="73"/>
      <c r="J148" s="76">
        <f t="shared" si="62"/>
        <v>-49</v>
      </c>
      <c r="K148" s="48">
        <f>+'DAY20'!K148+'DAY21'!C148</f>
        <v>0</v>
      </c>
      <c r="L148" s="49">
        <f>+'DAY20'!L148+'DAY21'!D148</f>
        <v>0</v>
      </c>
      <c r="M148" s="50">
        <f>+'DAY20'!M148+'DAY21'!E148</f>
        <v>0</v>
      </c>
      <c r="N148" s="47">
        <f>+'DAY20'!N148+'DAY21'!F148</f>
        <v>0</v>
      </c>
      <c r="O148" s="163">
        <f>+'DAY20'!O148+'DAY21'!G148</f>
        <v>0</v>
      </c>
      <c r="P148" s="48">
        <f t="shared" si="63"/>
        <v>0</v>
      </c>
      <c r="Q148" s="49">
        <f t="shared" si="64"/>
        <v>0</v>
      </c>
      <c r="R148" s="50">
        <f t="shared" si="65"/>
        <v>0</v>
      </c>
      <c r="S148" s="47">
        <f t="shared" si="66"/>
        <v>0</v>
      </c>
      <c r="T148" s="163">
        <f t="shared" si="67"/>
        <v>0</v>
      </c>
      <c r="U148" s="92">
        <f t="shared" si="68"/>
        <v>0</v>
      </c>
    </row>
    <row r="149" spans="1:21" x14ac:dyDescent="0.25">
      <c r="A149" s="308"/>
      <c r="B149" s="47">
        <f>'DAY20'!H149</f>
        <v>132</v>
      </c>
      <c r="C149" s="48">
        <v>0</v>
      </c>
      <c r="D149" s="49">
        <v>0</v>
      </c>
      <c r="E149" s="50">
        <v>0</v>
      </c>
      <c r="F149" s="47">
        <v>0</v>
      </c>
      <c r="G149" s="163">
        <v>0</v>
      </c>
      <c r="H149" s="49">
        <f>+(Table123[[#This Row],[OPENING ]]+Table123[[#This Row],[RECEIPTS]]+Table123[[#This Row],[RETURNS]])-(Table123[[#This Row],[EXCHANGED]]+Table123[[#This Row],[SALES]]+Table123[[#This Row],[ISSUES]])</f>
        <v>132</v>
      </c>
      <c r="I149" s="73"/>
      <c r="J149" s="76">
        <f t="shared" si="62"/>
        <v>-132</v>
      </c>
      <c r="K149" s="48">
        <f>+'DAY20'!K149+'DAY21'!C149</f>
        <v>0</v>
      </c>
      <c r="L149" s="49">
        <f>+'DAY20'!L149+'DAY21'!D149</f>
        <v>0</v>
      </c>
      <c r="M149" s="50">
        <f>+'DAY20'!M149+'DAY21'!E149</f>
        <v>0</v>
      </c>
      <c r="N149" s="47">
        <f>+'DAY20'!N149+'DAY21'!F149</f>
        <v>0</v>
      </c>
      <c r="O149" s="163">
        <f>+'DAY20'!O149+'DAY21'!G149</f>
        <v>0</v>
      </c>
      <c r="P149" s="48">
        <f t="shared" si="63"/>
        <v>0</v>
      </c>
      <c r="Q149" s="49">
        <f t="shared" si="64"/>
        <v>0</v>
      </c>
      <c r="R149" s="50">
        <f t="shared" si="65"/>
        <v>0</v>
      </c>
      <c r="S149" s="47">
        <f t="shared" si="66"/>
        <v>0</v>
      </c>
      <c r="T149" s="163">
        <f t="shared" si="67"/>
        <v>0</v>
      </c>
      <c r="U149" s="92">
        <f t="shared" si="68"/>
        <v>0</v>
      </c>
    </row>
    <row r="150" spans="1:21" x14ac:dyDescent="0.25">
      <c r="A150" s="308"/>
      <c r="B150" s="47">
        <f>'DAY20'!H150</f>
        <v>0</v>
      </c>
      <c r="C150" s="48">
        <v>0</v>
      </c>
      <c r="D150" s="49">
        <v>0</v>
      </c>
      <c r="E150" s="50">
        <v>0</v>
      </c>
      <c r="F150" s="47">
        <v>0</v>
      </c>
      <c r="G150" s="163">
        <v>0</v>
      </c>
      <c r="H150" s="49">
        <f>+(Table123[[#This Row],[OPENING ]]+Table123[[#This Row],[RECEIPTS]]+Table123[[#This Row],[RETURNS]])-(Table123[[#This Row],[EXCHANGED]]+Table123[[#This Row],[SALES]]+Table123[[#This Row],[ISSUES]])</f>
        <v>0</v>
      </c>
      <c r="I150" s="73"/>
      <c r="J150" s="76">
        <f t="shared" si="62"/>
        <v>0</v>
      </c>
      <c r="K150" s="48">
        <f>+'DAY20'!K150+'DAY21'!C150</f>
        <v>0</v>
      </c>
      <c r="L150" s="49">
        <f>+'DAY20'!L150+'DAY21'!D150</f>
        <v>0</v>
      </c>
      <c r="M150" s="50">
        <f>+'DAY20'!M150+'DAY21'!E150</f>
        <v>0</v>
      </c>
      <c r="N150" s="47">
        <f>+'DAY20'!N150+'DAY21'!F150</f>
        <v>0</v>
      </c>
      <c r="O150" s="163">
        <f>+'DAY20'!O150+'DAY21'!G150</f>
        <v>0</v>
      </c>
      <c r="P150" s="48">
        <f t="shared" si="63"/>
        <v>0</v>
      </c>
      <c r="Q150" s="49">
        <f t="shared" si="64"/>
        <v>0</v>
      </c>
      <c r="R150" s="50">
        <f t="shared" si="65"/>
        <v>0</v>
      </c>
      <c r="S150" s="47">
        <f t="shared" si="66"/>
        <v>0</v>
      </c>
      <c r="T150" s="163">
        <f t="shared" si="67"/>
        <v>0</v>
      </c>
      <c r="U150" s="92">
        <f t="shared" si="68"/>
        <v>0</v>
      </c>
    </row>
    <row r="151" spans="1:21" x14ac:dyDescent="0.25">
      <c r="A151" s="308"/>
      <c r="B151" s="47">
        <f>'DAY20'!H151</f>
        <v>46</v>
      </c>
      <c r="C151" s="48">
        <v>0</v>
      </c>
      <c r="D151" s="49">
        <v>0</v>
      </c>
      <c r="E151" s="50">
        <v>0</v>
      </c>
      <c r="F151" s="47">
        <v>0</v>
      </c>
      <c r="G151" s="163">
        <v>0</v>
      </c>
      <c r="H151" s="49">
        <f>+(Table123[[#This Row],[OPENING ]]+Table123[[#This Row],[RECEIPTS]]+Table123[[#This Row],[RETURNS]])-(Table123[[#This Row],[EXCHANGED]]+Table123[[#This Row],[SALES]]+Table123[[#This Row],[ISSUES]])</f>
        <v>46</v>
      </c>
      <c r="I151" s="73"/>
      <c r="J151" s="76">
        <f t="shared" si="62"/>
        <v>-46</v>
      </c>
      <c r="K151" s="48">
        <f>+'DAY20'!K151+'DAY21'!C151</f>
        <v>0</v>
      </c>
      <c r="L151" s="49">
        <f>+'DAY20'!L151+'DAY21'!D151</f>
        <v>0</v>
      </c>
      <c r="M151" s="50">
        <f>+'DAY20'!M151+'DAY21'!E151</f>
        <v>0</v>
      </c>
      <c r="N151" s="47">
        <f>+'DAY20'!N151+'DAY21'!F151</f>
        <v>0</v>
      </c>
      <c r="O151" s="163">
        <f>+'DAY20'!O151+'DAY21'!G151</f>
        <v>0</v>
      </c>
      <c r="P151" s="48">
        <f t="shared" si="63"/>
        <v>0</v>
      </c>
      <c r="Q151" s="49">
        <f t="shared" si="64"/>
        <v>0</v>
      </c>
      <c r="R151" s="50">
        <f t="shared" si="65"/>
        <v>0</v>
      </c>
      <c r="S151" s="47">
        <f t="shared" si="66"/>
        <v>0</v>
      </c>
      <c r="T151" s="163">
        <f t="shared" si="67"/>
        <v>0</v>
      </c>
      <c r="U151" s="92">
        <f t="shared" si="68"/>
        <v>0</v>
      </c>
    </row>
    <row r="152" spans="1:21" x14ac:dyDescent="0.25">
      <c r="A152" s="308"/>
      <c r="B152" s="47">
        <f>'DAY20'!H152</f>
        <v>0</v>
      </c>
      <c r="C152" s="48">
        <v>0</v>
      </c>
      <c r="D152" s="49">
        <v>0</v>
      </c>
      <c r="E152" s="50">
        <v>0</v>
      </c>
      <c r="F152" s="47">
        <v>0</v>
      </c>
      <c r="G152" s="163">
        <v>0</v>
      </c>
      <c r="H152" s="49">
        <f>+(Table123[[#This Row],[OPENING ]]+Table123[[#This Row],[RECEIPTS]]+Table123[[#This Row],[RETURNS]])-(Table123[[#This Row],[EXCHANGED]]+Table123[[#This Row],[SALES]]+Table123[[#This Row],[ISSUES]])</f>
        <v>0</v>
      </c>
      <c r="I152" s="73"/>
      <c r="J152" s="76">
        <f t="shared" si="62"/>
        <v>0</v>
      </c>
      <c r="K152" s="48">
        <f>+'DAY20'!K152+'DAY21'!C152</f>
        <v>0</v>
      </c>
      <c r="L152" s="49">
        <f>+'DAY20'!L152+'DAY21'!D152</f>
        <v>0</v>
      </c>
      <c r="M152" s="50">
        <f>+'DAY20'!M152+'DAY21'!E152</f>
        <v>0</v>
      </c>
      <c r="N152" s="47">
        <f>+'DAY20'!N152+'DAY21'!F152</f>
        <v>0</v>
      </c>
      <c r="O152" s="163">
        <f>+'DAY20'!O152+'DAY21'!G152</f>
        <v>0</v>
      </c>
      <c r="P152" s="48">
        <f t="shared" si="63"/>
        <v>0</v>
      </c>
      <c r="Q152" s="49">
        <f t="shared" si="64"/>
        <v>0</v>
      </c>
      <c r="R152" s="50">
        <f t="shared" si="65"/>
        <v>0</v>
      </c>
      <c r="S152" s="47">
        <f t="shared" si="66"/>
        <v>0</v>
      </c>
      <c r="T152" s="163">
        <f t="shared" si="67"/>
        <v>0</v>
      </c>
      <c r="U152" s="92">
        <f t="shared" si="68"/>
        <v>0</v>
      </c>
    </row>
    <row r="153" spans="1:21" x14ac:dyDescent="0.25">
      <c r="A153" s="308"/>
      <c r="B153" s="47">
        <f>'DAY20'!H153</f>
        <v>0</v>
      </c>
      <c r="C153" s="48">
        <v>0</v>
      </c>
      <c r="D153" s="49">
        <v>0</v>
      </c>
      <c r="E153" s="50">
        <v>0</v>
      </c>
      <c r="F153" s="47">
        <v>0</v>
      </c>
      <c r="G153" s="163">
        <v>0</v>
      </c>
      <c r="H153" s="49">
        <f>+(Table123[[#This Row],[OPENING ]]+Table123[[#This Row],[RECEIPTS]]+Table123[[#This Row],[RETURNS]])-(Table123[[#This Row],[EXCHANGED]]+Table123[[#This Row],[SALES]]+Table123[[#This Row],[ISSUES]])</f>
        <v>0</v>
      </c>
      <c r="I153" s="73"/>
      <c r="J153" s="76">
        <f t="shared" si="62"/>
        <v>0</v>
      </c>
      <c r="K153" s="48">
        <f>+'DAY20'!K153+'DAY21'!C153</f>
        <v>0</v>
      </c>
      <c r="L153" s="49">
        <f>+'DAY20'!L153+'DAY21'!D153</f>
        <v>0</v>
      </c>
      <c r="M153" s="50">
        <f>+'DAY20'!M153+'DAY21'!E153</f>
        <v>0</v>
      </c>
      <c r="N153" s="47">
        <f>+'DAY20'!N153+'DAY21'!F153</f>
        <v>0</v>
      </c>
      <c r="O153" s="163">
        <f>+'DAY20'!O153+'DAY21'!G153</f>
        <v>0</v>
      </c>
      <c r="P153" s="48">
        <f t="shared" si="63"/>
        <v>0</v>
      </c>
      <c r="Q153" s="49">
        <f t="shared" si="64"/>
        <v>0</v>
      </c>
      <c r="R153" s="50">
        <f t="shared" si="65"/>
        <v>0</v>
      </c>
      <c r="S153" s="47">
        <f t="shared" si="66"/>
        <v>0</v>
      </c>
      <c r="T153" s="163">
        <f t="shared" si="67"/>
        <v>0</v>
      </c>
      <c r="U153" s="92">
        <f t="shared" si="68"/>
        <v>0</v>
      </c>
    </row>
    <row r="154" spans="1:21" x14ac:dyDescent="0.25">
      <c r="A154" s="308"/>
      <c r="B154" s="47">
        <f>'DAY20'!H154</f>
        <v>0</v>
      </c>
      <c r="C154" s="48">
        <v>0</v>
      </c>
      <c r="D154" s="49">
        <v>0</v>
      </c>
      <c r="E154" s="50">
        <v>0</v>
      </c>
      <c r="F154" s="47">
        <v>0</v>
      </c>
      <c r="G154" s="163">
        <v>0</v>
      </c>
      <c r="H154" s="49">
        <f>+(Table123[[#This Row],[OPENING ]]+Table123[[#This Row],[RECEIPTS]]+Table123[[#This Row],[RETURNS]])-(Table123[[#This Row],[EXCHANGED]]+Table123[[#This Row],[SALES]]+Table123[[#This Row],[ISSUES]])</f>
        <v>0</v>
      </c>
      <c r="I154" s="73"/>
      <c r="J154" s="76">
        <f t="shared" si="62"/>
        <v>0</v>
      </c>
      <c r="K154" s="48">
        <f>+'DAY20'!K154+'DAY21'!C154</f>
        <v>0</v>
      </c>
      <c r="L154" s="49">
        <f>+'DAY20'!L154+'DAY21'!D154</f>
        <v>0</v>
      </c>
      <c r="M154" s="50">
        <f>+'DAY20'!M154+'DAY21'!E154</f>
        <v>0</v>
      </c>
      <c r="N154" s="47">
        <f>+'DAY20'!N154+'DAY21'!F154</f>
        <v>0</v>
      </c>
      <c r="O154" s="163">
        <f>+'DAY20'!O154+'DAY21'!G154</f>
        <v>0</v>
      </c>
      <c r="P154" s="48">
        <f t="shared" si="63"/>
        <v>0</v>
      </c>
      <c r="Q154" s="49">
        <f t="shared" si="64"/>
        <v>0</v>
      </c>
      <c r="R154" s="50">
        <f t="shared" si="65"/>
        <v>0</v>
      </c>
      <c r="S154" s="47">
        <f t="shared" si="66"/>
        <v>0</v>
      </c>
      <c r="T154" s="163">
        <f t="shared" si="67"/>
        <v>0</v>
      </c>
      <c r="U154" s="92">
        <f t="shared" si="68"/>
        <v>0</v>
      </c>
    </row>
    <row r="155" spans="1:21" x14ac:dyDescent="0.25">
      <c r="A155" s="308"/>
      <c r="B155" s="47">
        <f>'DAY20'!H155</f>
        <v>0</v>
      </c>
      <c r="C155" s="48">
        <v>0</v>
      </c>
      <c r="D155" s="49">
        <v>0</v>
      </c>
      <c r="E155" s="50">
        <v>0</v>
      </c>
      <c r="F155" s="47">
        <v>0</v>
      </c>
      <c r="G155" s="163">
        <v>0</v>
      </c>
      <c r="H155" s="49">
        <f>+(Table123[[#This Row],[OPENING ]]+Table123[[#This Row],[RECEIPTS]]+Table123[[#This Row],[RETURNS]])-(Table123[[#This Row],[EXCHANGED]]+Table123[[#This Row],[SALES]]+Table123[[#This Row],[ISSUES]])</f>
        <v>0</v>
      </c>
      <c r="I155" s="73"/>
      <c r="J155" s="76">
        <f t="shared" si="62"/>
        <v>0</v>
      </c>
      <c r="K155" s="48">
        <f>+'DAY20'!K155+'DAY21'!C155</f>
        <v>0</v>
      </c>
      <c r="L155" s="49">
        <f>+'DAY20'!L155+'DAY21'!D155</f>
        <v>0</v>
      </c>
      <c r="M155" s="50">
        <f>+'DAY20'!M155+'DAY21'!E155</f>
        <v>0</v>
      </c>
      <c r="N155" s="47">
        <f>+'DAY20'!N155+'DAY21'!F155</f>
        <v>0</v>
      </c>
      <c r="O155" s="163">
        <f>+'DAY20'!O155+'DAY21'!G155</f>
        <v>0</v>
      </c>
      <c r="P155" s="48">
        <f t="shared" si="63"/>
        <v>0</v>
      </c>
      <c r="Q155" s="49">
        <f t="shared" si="64"/>
        <v>0</v>
      </c>
      <c r="R155" s="50">
        <f t="shared" si="65"/>
        <v>0</v>
      </c>
      <c r="S155" s="47">
        <f t="shared" si="66"/>
        <v>0</v>
      </c>
      <c r="T155" s="163">
        <f t="shared" si="67"/>
        <v>0</v>
      </c>
      <c r="U155" s="92">
        <f t="shared" si="68"/>
        <v>0</v>
      </c>
    </row>
    <row r="156" spans="1:21" x14ac:dyDescent="0.25">
      <c r="A156" s="334"/>
      <c r="B156" s="47">
        <f>'DAY20'!H156</f>
        <v>0</v>
      </c>
      <c r="C156" s="48">
        <v>0</v>
      </c>
      <c r="D156" s="49">
        <v>0</v>
      </c>
      <c r="E156" s="50">
        <v>0</v>
      </c>
      <c r="F156" s="47">
        <v>0</v>
      </c>
      <c r="G156" s="163">
        <v>0</v>
      </c>
      <c r="H156" s="49">
        <f>+(Table123[[#This Row],[OPENING ]]+Table123[[#This Row],[RECEIPTS]]+Table123[[#This Row],[RETURNS]])-(Table123[[#This Row],[EXCHANGED]]+Table123[[#This Row],[SALES]]+Table123[[#This Row],[ISSUES]])</f>
        <v>0</v>
      </c>
      <c r="I156" s="73"/>
      <c r="J156" s="76">
        <f t="shared" si="62"/>
        <v>0</v>
      </c>
      <c r="K156" s="48">
        <f>+'DAY20'!K156+'DAY21'!C156</f>
        <v>0</v>
      </c>
      <c r="L156" s="49">
        <f>+'DAY20'!L156+'DAY21'!D156</f>
        <v>172.7</v>
      </c>
      <c r="M156" s="50">
        <f>+'DAY20'!M156+'DAY21'!E156</f>
        <v>0</v>
      </c>
      <c r="N156" s="47">
        <f>+'DAY20'!N156+'DAY21'!F156</f>
        <v>0</v>
      </c>
      <c r="O156" s="163">
        <f>+'DAY20'!O156+'DAY21'!G156</f>
        <v>3970.44</v>
      </c>
      <c r="P156" s="48">
        <f t="shared" si="63"/>
        <v>0</v>
      </c>
      <c r="Q156" s="49">
        <f t="shared" si="64"/>
        <v>8.223809523809523</v>
      </c>
      <c r="R156" s="50">
        <f t="shared" si="65"/>
        <v>0</v>
      </c>
      <c r="S156" s="47">
        <f t="shared" si="66"/>
        <v>0</v>
      </c>
      <c r="T156" s="163">
        <f t="shared" si="67"/>
        <v>189.06857142857143</v>
      </c>
      <c r="U156" s="92">
        <f t="shared" si="68"/>
        <v>0</v>
      </c>
    </row>
    <row r="157" spans="1:21" ht="17.25" thickBot="1" x14ac:dyDescent="0.35">
      <c r="A157" s="171" t="s">
        <v>58</v>
      </c>
      <c r="B157" s="155">
        <f t="shared" ref="B157:U157" si="69">SUM(B118:B134)</f>
        <v>193.6</v>
      </c>
      <c r="C157" s="156">
        <f t="shared" si="69"/>
        <v>0</v>
      </c>
      <c r="D157" s="157">
        <f t="shared" si="69"/>
        <v>0</v>
      </c>
      <c r="E157" s="158">
        <f t="shared" si="69"/>
        <v>0</v>
      </c>
      <c r="F157" s="155">
        <f t="shared" si="69"/>
        <v>0</v>
      </c>
      <c r="G157" s="167">
        <f t="shared" si="69"/>
        <v>0</v>
      </c>
      <c r="H157" s="157">
        <f t="shared" si="69"/>
        <v>193.6</v>
      </c>
      <c r="I157" s="156">
        <f t="shared" si="69"/>
        <v>0</v>
      </c>
      <c r="J157" s="172">
        <f t="shared" si="69"/>
        <v>-193.6</v>
      </c>
      <c r="K157" s="156">
        <f t="shared" si="69"/>
        <v>0</v>
      </c>
      <c r="L157" s="157">
        <f t="shared" si="69"/>
        <v>19.5</v>
      </c>
      <c r="M157" s="158">
        <f t="shared" si="69"/>
        <v>0</v>
      </c>
      <c r="N157" s="155">
        <f t="shared" si="69"/>
        <v>0</v>
      </c>
      <c r="O157" s="167">
        <f t="shared" si="69"/>
        <v>1559.5</v>
      </c>
      <c r="P157" s="156">
        <f t="shared" si="69"/>
        <v>0</v>
      </c>
      <c r="Q157" s="157">
        <f t="shared" si="69"/>
        <v>0.9285714285714286</v>
      </c>
      <c r="R157" s="158">
        <f t="shared" si="69"/>
        <v>0</v>
      </c>
      <c r="S157" s="155">
        <f t="shared" si="69"/>
        <v>0</v>
      </c>
      <c r="T157" s="167">
        <f t="shared" si="69"/>
        <v>74.261904761904759</v>
      </c>
      <c r="U157" s="158">
        <f t="shared" si="69"/>
        <v>0</v>
      </c>
    </row>
    <row r="158" spans="1:21" ht="17.25" thickBot="1" x14ac:dyDescent="0.35">
      <c r="A158" s="85" t="s">
        <v>57</v>
      </c>
      <c r="B158" s="86">
        <f>B38+B73+B115+B157</f>
        <v>9871.9300000000021</v>
      </c>
      <c r="C158" s="87">
        <f t="shared" ref="C158:U158" si="70">C38+C73+C115+C157</f>
        <v>0</v>
      </c>
      <c r="D158" s="88">
        <f t="shared" si="70"/>
        <v>0</v>
      </c>
      <c r="E158" s="89">
        <f t="shared" si="70"/>
        <v>0</v>
      </c>
      <c r="F158" s="86">
        <f t="shared" si="70"/>
        <v>0</v>
      </c>
      <c r="G158" s="164">
        <f t="shared" si="70"/>
        <v>0</v>
      </c>
      <c r="H158" s="88">
        <f t="shared" si="70"/>
        <v>9871.9300000000021</v>
      </c>
      <c r="I158" s="87">
        <f t="shared" si="70"/>
        <v>0</v>
      </c>
      <c r="J158" s="90">
        <f t="shared" si="70"/>
        <v>-9871.9300000000021</v>
      </c>
      <c r="K158" s="87">
        <f t="shared" si="70"/>
        <v>10348.999999999998</v>
      </c>
      <c r="L158" s="88">
        <f t="shared" si="70"/>
        <v>236.5</v>
      </c>
      <c r="M158" s="89">
        <f t="shared" si="70"/>
        <v>0</v>
      </c>
      <c r="N158" s="86">
        <f t="shared" si="70"/>
        <v>0</v>
      </c>
      <c r="O158" s="164">
        <f t="shared" si="70"/>
        <v>3346.84</v>
      </c>
      <c r="P158" s="87">
        <f t="shared" si="70"/>
        <v>492.80952380952374</v>
      </c>
      <c r="Q158" s="88">
        <f t="shared" si="70"/>
        <v>11.261904761904761</v>
      </c>
      <c r="R158" s="89">
        <f t="shared" si="70"/>
        <v>0</v>
      </c>
      <c r="S158" s="86">
        <f t="shared" si="70"/>
        <v>0</v>
      </c>
      <c r="T158" s="164">
        <f t="shared" si="70"/>
        <v>159.37333333333333</v>
      </c>
      <c r="U158" s="89">
        <f t="shared" si="70"/>
        <v>144.97620615374842</v>
      </c>
    </row>
  </sheetData>
  <conditionalFormatting sqref="I1:I114 I116:I156">
    <cfRule type="dataBar" priority="4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{8DFF281D-C5B8-4E13-8B61-2A97AED7AAE4}</x14:id>
        </ext>
      </extLst>
    </cfRule>
  </conditionalFormatting>
  <conditionalFormatting sqref="I11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{1DB1DE67-5622-4B9A-9566-D6F79341BA34}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FF281D-C5B8-4E13-8B61-2A97AED7AAE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I1:I114 I116:I156</xm:sqref>
        </x14:conditionalFormatting>
        <x14:conditionalFormatting xmlns:xm="http://schemas.microsoft.com/office/excel/2006/main">
          <x14:cfRule type="dataBar" id="{1DB1DE67-5622-4B9A-9566-D6F79341BA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I115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7D65-4246-4829-90A0-B71FB879E946}">
  <dimension ref="A1:U158"/>
  <sheetViews>
    <sheetView workbookViewId="0">
      <selection activeCell="A2" sqref="A2:A156"/>
    </sheetView>
  </sheetViews>
  <sheetFormatPr defaultRowHeight="15" x14ac:dyDescent="0.25"/>
  <cols>
    <col min="1" max="1" width="47.140625" bestFit="1" customWidth="1"/>
    <col min="2" max="2" width="18.28515625" bestFit="1" customWidth="1"/>
    <col min="3" max="3" width="11.28515625" bestFit="1" customWidth="1"/>
    <col min="4" max="4" width="9.28515625" bestFit="1" customWidth="1"/>
    <col min="5" max="5" width="18.140625" customWidth="1"/>
    <col min="6" max="6" width="13.140625" style="5" customWidth="1"/>
    <col min="7" max="7" width="14.85546875" style="168" customWidth="1"/>
    <col min="8" max="8" width="10.85546875" style="1" customWidth="1"/>
    <col min="9" max="9" width="13.7109375" style="2" bestFit="1" customWidth="1"/>
    <col min="10" max="10" width="9.28515625" style="3" bestFit="1" customWidth="1"/>
    <col min="11" max="11" width="9.140625" customWidth="1"/>
    <col min="12" max="12" width="9.140625" style="2"/>
    <col min="13" max="13" width="9.140625" style="3"/>
    <col min="14" max="14" width="9.140625" style="5"/>
    <col min="15" max="15" width="9.140625" style="168"/>
    <col min="20" max="20" width="9.140625" style="168"/>
  </cols>
  <sheetData>
    <row r="1" spans="1:21" ht="15.75" thickBot="1" x14ac:dyDescent="0.3">
      <c r="A1" s="12" t="s">
        <v>75</v>
      </c>
      <c r="B1" s="13"/>
      <c r="C1" s="14"/>
      <c r="D1" s="15"/>
      <c r="E1" s="16"/>
      <c r="F1" s="144"/>
      <c r="G1" s="230"/>
      <c r="H1" s="19"/>
      <c r="I1" s="12"/>
      <c r="J1" s="20"/>
      <c r="K1" s="12"/>
      <c r="L1" s="21"/>
      <c r="M1" s="22"/>
      <c r="N1" s="23"/>
      <c r="O1" s="159"/>
      <c r="P1" s="12"/>
      <c r="Q1" s="21"/>
      <c r="R1" s="22"/>
      <c r="S1" s="23"/>
      <c r="T1" s="159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161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160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160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161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161" t="s">
        <v>9</v>
      </c>
      <c r="P3" s="27" t="s">
        <v>10</v>
      </c>
      <c r="Q3" s="28" t="s">
        <v>10</v>
      </c>
      <c r="R3" s="29" t="s">
        <v>10</v>
      </c>
      <c r="S3" s="30"/>
      <c r="T3" s="161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162"/>
      <c r="H4" s="43"/>
      <c r="I4" s="42"/>
      <c r="J4" s="45"/>
      <c r="K4" s="42"/>
      <c r="L4" s="43"/>
      <c r="M4" s="44"/>
      <c r="N4" s="41"/>
      <c r="O4" s="162"/>
      <c r="P4" s="42"/>
      <c r="Q4" s="43"/>
      <c r="R4" s="44"/>
      <c r="S4" s="41"/>
      <c r="T4" s="162"/>
      <c r="U4" s="46"/>
    </row>
    <row r="5" spans="1:21" x14ac:dyDescent="0.25">
      <c r="A5" s="189"/>
      <c r="B5" s="47">
        <f>'DAY21'!H5</f>
        <v>0</v>
      </c>
      <c r="C5" s="48">
        <v>0</v>
      </c>
      <c r="D5" s="49">
        <v>0</v>
      </c>
      <c r="E5" s="50">
        <v>0</v>
      </c>
      <c r="F5" s="47">
        <v>0</v>
      </c>
      <c r="G5" s="163">
        <v>0</v>
      </c>
      <c r="H5" s="49">
        <f>+(Table124[[#This Row],[OPENING ]]+Table124[[#This Row],[RECEIPTS]]+Table124[[#This Row],[RETURNS]])-(Table124[[#This Row],[EXCHANGED]]+Table124[[#This Row],[SALES]]+Table124[[#This Row],[ISSUES]])</f>
        <v>0</v>
      </c>
      <c r="I5" s="48">
        <v>0</v>
      </c>
      <c r="J5" s="51">
        <f t="shared" ref="J5:J131" si="0">+I5-H5</f>
        <v>0</v>
      </c>
      <c r="K5" s="48">
        <f>+'DAY21'!K5+'DAY22'!C5</f>
        <v>0</v>
      </c>
      <c r="L5" s="49">
        <f>+'DAY21'!L5+'DAY22'!D5</f>
        <v>0</v>
      </c>
      <c r="M5" s="50">
        <f>+'DAY21'!M5+'DAY22'!E5</f>
        <v>0</v>
      </c>
      <c r="N5" s="47">
        <f>+'DAY21'!N5+'DAY22'!F5</f>
        <v>0</v>
      </c>
      <c r="O5" s="163">
        <f>+'DAY21'!O5+'DAY22'!G5</f>
        <v>0</v>
      </c>
      <c r="P5" s="48">
        <f>+K5/22</f>
        <v>0</v>
      </c>
      <c r="Q5" s="49">
        <f>+L5/22</f>
        <v>0</v>
      </c>
      <c r="R5" s="50">
        <f>+M5/22</f>
        <v>0</v>
      </c>
      <c r="S5" s="47">
        <f>+N5/22</f>
        <v>0</v>
      </c>
      <c r="T5" s="163">
        <f>+O5/22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'DAY21'!H6</f>
        <v>0</v>
      </c>
      <c r="C6" s="48">
        <v>0</v>
      </c>
      <c r="D6" s="49">
        <v>0</v>
      </c>
      <c r="E6" s="50">
        <v>0</v>
      </c>
      <c r="F6" s="47">
        <v>0</v>
      </c>
      <c r="G6" s="163">
        <v>0</v>
      </c>
      <c r="H6" s="49">
        <f>+(Table124[[#This Row],[OPENING ]]+Table124[[#This Row],[RECEIPTS]]+Table124[[#This Row],[RETURNS]])-(Table124[[#This Row],[EXCHANGED]]+Table124[[#This Row],[SALES]]+Table124[[#This Row],[ISSUES]])</f>
        <v>0</v>
      </c>
      <c r="I6" s="48">
        <v>0</v>
      </c>
      <c r="J6" s="51">
        <f t="shared" si="0"/>
        <v>0</v>
      </c>
      <c r="K6" s="48">
        <f>+'DAY21'!K6+'DAY22'!C6</f>
        <v>0</v>
      </c>
      <c r="L6" s="49">
        <f>+'DAY21'!L6+'DAY22'!D6</f>
        <v>0</v>
      </c>
      <c r="M6" s="50">
        <f>+'DAY21'!M6+'DAY22'!E6</f>
        <v>0</v>
      </c>
      <c r="N6" s="47">
        <f>+'DAY21'!N6+'DAY22'!F6</f>
        <v>0</v>
      </c>
      <c r="O6" s="163">
        <f>+'DAY21'!O6+'DAY22'!G6</f>
        <v>0</v>
      </c>
      <c r="P6" s="48">
        <f t="shared" ref="P6:P17" si="2">+K6/22</f>
        <v>0</v>
      </c>
      <c r="Q6" s="49">
        <f t="shared" ref="Q6:Q17" si="3">+L6/22</f>
        <v>0</v>
      </c>
      <c r="R6" s="50">
        <f t="shared" ref="R6:R17" si="4">+M6/22</f>
        <v>0</v>
      </c>
      <c r="S6" s="47">
        <f t="shared" ref="S6:S17" si="5">+N6/22</f>
        <v>0</v>
      </c>
      <c r="T6" s="163">
        <f t="shared" ref="T6:T17" si="6">+O6/22</f>
        <v>0</v>
      </c>
      <c r="U6" s="52">
        <f t="shared" si="1"/>
        <v>0</v>
      </c>
    </row>
    <row r="7" spans="1:21" x14ac:dyDescent="0.25">
      <c r="A7" s="189"/>
      <c r="B7" s="47">
        <f>'DAY21'!H7</f>
        <v>0</v>
      </c>
      <c r="C7" s="48">
        <v>0</v>
      </c>
      <c r="D7" s="49">
        <v>0</v>
      </c>
      <c r="E7" s="50">
        <v>0</v>
      </c>
      <c r="F7" s="47">
        <v>0</v>
      </c>
      <c r="G7" s="163">
        <v>0</v>
      </c>
      <c r="H7" s="49">
        <f>+(Table124[[#This Row],[OPENING ]]+Table124[[#This Row],[RECEIPTS]]+Table124[[#This Row],[RETURNS]])-(Table124[[#This Row],[EXCHANGED]]+Table124[[#This Row],[SALES]]+Table124[[#This Row],[ISSUES]])</f>
        <v>0</v>
      </c>
      <c r="I7" s="48">
        <v>0</v>
      </c>
      <c r="J7" s="51">
        <f t="shared" si="0"/>
        <v>0</v>
      </c>
      <c r="K7" s="48">
        <f>+'DAY21'!K7+'DAY22'!C7</f>
        <v>0</v>
      </c>
      <c r="L7" s="49">
        <f>+'DAY21'!L7+'DAY22'!D7</f>
        <v>0</v>
      </c>
      <c r="M7" s="50">
        <f>+'DAY21'!M7+'DAY22'!E7</f>
        <v>0</v>
      </c>
      <c r="N7" s="47">
        <f>+'DAY21'!N7+'DAY22'!F7</f>
        <v>0</v>
      </c>
      <c r="O7" s="163">
        <f>+'DAY21'!O7+'DAY22'!G7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163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'DAY21'!H8</f>
        <v>8.5</v>
      </c>
      <c r="C8" s="48">
        <v>0</v>
      </c>
      <c r="D8" s="49">
        <v>0</v>
      </c>
      <c r="E8" s="50">
        <v>0</v>
      </c>
      <c r="F8" s="47">
        <v>0</v>
      </c>
      <c r="G8" s="163">
        <v>0</v>
      </c>
      <c r="H8" s="49">
        <f>+(Table124[[#This Row],[OPENING ]]+Table124[[#This Row],[RECEIPTS]]+Table124[[#This Row],[RETURNS]])-(Table124[[#This Row],[EXCHANGED]]+Table124[[#This Row],[SALES]]+Table124[[#This Row],[ISSUES]])</f>
        <v>8.5</v>
      </c>
      <c r="I8" s="48">
        <v>0</v>
      </c>
      <c r="J8" s="51">
        <f t="shared" si="0"/>
        <v>-8.5</v>
      </c>
      <c r="K8" s="48">
        <f>+'DAY21'!K8+'DAY22'!C8</f>
        <v>0</v>
      </c>
      <c r="L8" s="49">
        <f>+'DAY21'!L8+'DAY22'!D8</f>
        <v>0</v>
      </c>
      <c r="M8" s="50">
        <f>+'DAY21'!M8+'DAY22'!E8</f>
        <v>0</v>
      </c>
      <c r="N8" s="47">
        <f>+'DAY21'!N8+'DAY22'!F8</f>
        <v>0</v>
      </c>
      <c r="O8" s="163">
        <f>+'DAY21'!O8+'DAY22'!G8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163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'DAY21'!H9</f>
        <v>15</v>
      </c>
      <c r="C9" s="48">
        <v>0</v>
      </c>
      <c r="D9" s="49">
        <v>0</v>
      </c>
      <c r="E9" s="50">
        <v>0</v>
      </c>
      <c r="F9" s="47">
        <v>0</v>
      </c>
      <c r="G9" s="163">
        <v>0</v>
      </c>
      <c r="H9" s="49">
        <f>+(Table124[[#This Row],[OPENING ]]+Table124[[#This Row],[RECEIPTS]]+Table124[[#This Row],[RETURNS]])-(Table124[[#This Row],[EXCHANGED]]+Table124[[#This Row],[SALES]]+Table124[[#This Row],[ISSUES]])</f>
        <v>15</v>
      </c>
      <c r="I9" s="48">
        <v>0</v>
      </c>
      <c r="J9" s="51">
        <f t="shared" si="0"/>
        <v>-15</v>
      </c>
      <c r="K9" s="48">
        <f>+'DAY21'!K9+'DAY22'!C9</f>
        <v>0</v>
      </c>
      <c r="L9" s="49">
        <f>+'DAY21'!L9+'DAY22'!D9</f>
        <v>0</v>
      </c>
      <c r="M9" s="50">
        <f>+'DAY21'!M9+'DAY22'!E9</f>
        <v>0</v>
      </c>
      <c r="N9" s="47">
        <f>+'DAY21'!N9+'DAY22'!F9</f>
        <v>0</v>
      </c>
      <c r="O9" s="163">
        <f>+'DAY21'!O9+'DAY22'!G9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163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'DAY21'!H10</f>
        <v>18</v>
      </c>
      <c r="C10" s="48">
        <v>0</v>
      </c>
      <c r="D10" s="49">
        <v>0</v>
      </c>
      <c r="E10" s="50">
        <v>0</v>
      </c>
      <c r="F10" s="47">
        <v>0</v>
      </c>
      <c r="G10" s="163">
        <v>0</v>
      </c>
      <c r="H10" s="49">
        <f>+(Table124[[#This Row],[OPENING ]]+Table124[[#This Row],[RECEIPTS]]+Table124[[#This Row],[RETURNS]])-(Table124[[#This Row],[EXCHANGED]]+Table124[[#This Row],[SALES]]+Table124[[#This Row],[ISSUES]])</f>
        <v>18</v>
      </c>
      <c r="I10" s="48">
        <v>0</v>
      </c>
      <c r="J10" s="51">
        <f t="shared" si="0"/>
        <v>-18</v>
      </c>
      <c r="K10" s="48">
        <f>+'DAY21'!K10+'DAY22'!C10</f>
        <v>0</v>
      </c>
      <c r="L10" s="49">
        <f>+'DAY21'!L10+'DAY22'!D10</f>
        <v>0</v>
      </c>
      <c r="M10" s="50">
        <f>+'DAY21'!M10+'DAY22'!E10</f>
        <v>0</v>
      </c>
      <c r="N10" s="47">
        <f>+'DAY21'!N10+'DAY22'!F10</f>
        <v>0</v>
      </c>
      <c r="O10" s="163">
        <f>+'DAY21'!O10+'DAY22'!G10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163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'DAY21'!H11</f>
        <v>10</v>
      </c>
      <c r="C11" s="48">
        <v>0</v>
      </c>
      <c r="D11" s="49">
        <v>0</v>
      </c>
      <c r="E11" s="50">
        <v>0</v>
      </c>
      <c r="F11" s="47">
        <v>0</v>
      </c>
      <c r="G11" s="163">
        <v>0</v>
      </c>
      <c r="H11" s="49">
        <f>+(Table124[[#This Row],[OPENING ]]+Table124[[#This Row],[RECEIPTS]]+Table124[[#This Row],[RETURNS]])-(Table124[[#This Row],[EXCHANGED]]+Table124[[#This Row],[SALES]]+Table124[[#This Row],[ISSUES]])</f>
        <v>10</v>
      </c>
      <c r="I11" s="48">
        <v>0</v>
      </c>
      <c r="J11" s="51">
        <f t="shared" si="0"/>
        <v>-10</v>
      </c>
      <c r="K11" s="48">
        <f>+'DAY21'!K11+'DAY22'!C11</f>
        <v>0</v>
      </c>
      <c r="L11" s="49">
        <f>+'DAY21'!L11+'DAY22'!D11</f>
        <v>0</v>
      </c>
      <c r="M11" s="50">
        <f>+'DAY21'!M11+'DAY22'!E11</f>
        <v>0</v>
      </c>
      <c r="N11" s="47">
        <f>+'DAY21'!N11+'DAY22'!F11</f>
        <v>0</v>
      </c>
      <c r="O11" s="163">
        <f>+'DAY21'!O11+'DAY22'!G11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163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'DAY21'!H12</f>
        <v>28.6</v>
      </c>
      <c r="C12" s="48">
        <v>0</v>
      </c>
      <c r="D12" s="49">
        <v>0</v>
      </c>
      <c r="E12" s="50">
        <v>0</v>
      </c>
      <c r="F12" s="47">
        <v>0</v>
      </c>
      <c r="G12" s="163">
        <v>0</v>
      </c>
      <c r="H12" s="49">
        <f>+(Table124[[#This Row],[OPENING ]]+Table124[[#This Row],[RECEIPTS]]+Table124[[#This Row],[RETURNS]])-(Table124[[#This Row],[EXCHANGED]]+Table124[[#This Row],[SALES]]+Table124[[#This Row],[ISSUES]])</f>
        <v>28.6</v>
      </c>
      <c r="I12" s="48">
        <v>0</v>
      </c>
      <c r="J12" s="51">
        <f t="shared" si="0"/>
        <v>-28.6</v>
      </c>
      <c r="K12" s="48">
        <f>+'DAY21'!K12+'DAY22'!C12</f>
        <v>0</v>
      </c>
      <c r="L12" s="49">
        <f>+'DAY21'!L12+'DAY22'!D12</f>
        <v>0</v>
      </c>
      <c r="M12" s="50">
        <f>+'DAY21'!M12+'DAY22'!E12</f>
        <v>0</v>
      </c>
      <c r="N12" s="47">
        <f>+'DAY21'!N12+'DAY22'!F12</f>
        <v>0</v>
      </c>
      <c r="O12" s="163">
        <f>+'DAY21'!O12+'DAY22'!G12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163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'DAY21'!H13</f>
        <v>23.5</v>
      </c>
      <c r="C13" s="48">
        <v>0</v>
      </c>
      <c r="D13" s="49">
        <v>0</v>
      </c>
      <c r="E13" s="50">
        <v>0</v>
      </c>
      <c r="F13" s="47">
        <v>0</v>
      </c>
      <c r="G13" s="163">
        <v>0</v>
      </c>
      <c r="H13" s="49">
        <f>+(Table124[[#This Row],[OPENING ]]+Table124[[#This Row],[RECEIPTS]]+Table124[[#This Row],[RETURNS]])-(Table124[[#This Row],[EXCHANGED]]+Table124[[#This Row],[SALES]]+Table124[[#This Row],[ISSUES]])</f>
        <v>23.5</v>
      </c>
      <c r="I13" s="48">
        <v>0</v>
      </c>
      <c r="J13" s="51">
        <f t="shared" si="0"/>
        <v>-23.5</v>
      </c>
      <c r="K13" s="48">
        <f>+'DAY21'!K13+'DAY22'!C13</f>
        <v>0</v>
      </c>
      <c r="L13" s="49">
        <f>+'DAY21'!L13+'DAY22'!D13</f>
        <v>0</v>
      </c>
      <c r="M13" s="50">
        <f>+'DAY21'!M13+'DAY22'!E13</f>
        <v>0</v>
      </c>
      <c r="N13" s="47">
        <f>+'DAY21'!N13+'DAY22'!F13</f>
        <v>0</v>
      </c>
      <c r="O13" s="163">
        <f>+'DAY21'!O13+'DAY22'!G13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163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'DAY21'!H14</f>
        <v>30.5</v>
      </c>
      <c r="C14" s="48">
        <v>0</v>
      </c>
      <c r="D14" s="49">
        <v>0</v>
      </c>
      <c r="E14" s="50">
        <v>0</v>
      </c>
      <c r="F14" s="47">
        <v>0</v>
      </c>
      <c r="G14" s="163">
        <v>0</v>
      </c>
      <c r="H14" s="49">
        <f>+(Table124[[#This Row],[OPENING ]]+Table124[[#This Row],[RECEIPTS]]+Table124[[#This Row],[RETURNS]])-(Table124[[#This Row],[EXCHANGED]]+Table124[[#This Row],[SALES]]+Table124[[#This Row],[ISSUES]])</f>
        <v>30.5</v>
      </c>
      <c r="I14" s="48">
        <v>0</v>
      </c>
      <c r="J14" s="51">
        <f t="shared" si="0"/>
        <v>-30.5</v>
      </c>
      <c r="K14" s="48">
        <f>+'DAY21'!K14+'DAY22'!C14</f>
        <v>0</v>
      </c>
      <c r="L14" s="49">
        <f>+'DAY21'!L14+'DAY22'!D14</f>
        <v>0</v>
      </c>
      <c r="M14" s="50">
        <f>+'DAY21'!M14+'DAY22'!E14</f>
        <v>0</v>
      </c>
      <c r="N14" s="47">
        <f>+'DAY21'!N14+'DAY22'!F14</f>
        <v>0</v>
      </c>
      <c r="O14" s="163">
        <f>+'DAY21'!O14+'DAY22'!G14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163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'DAY21'!H15</f>
        <v>33.5</v>
      </c>
      <c r="C15" s="48">
        <v>0</v>
      </c>
      <c r="D15" s="49">
        <v>0</v>
      </c>
      <c r="E15" s="50">
        <v>0</v>
      </c>
      <c r="F15" s="47">
        <v>0</v>
      </c>
      <c r="G15" s="163">
        <v>0</v>
      </c>
      <c r="H15" s="49">
        <f>+(Table124[[#This Row],[OPENING ]]+Table124[[#This Row],[RECEIPTS]]+Table124[[#This Row],[RETURNS]])-(Table124[[#This Row],[EXCHANGED]]+Table124[[#This Row],[SALES]]+Table124[[#This Row],[ISSUES]])</f>
        <v>33.5</v>
      </c>
      <c r="I15" s="48">
        <v>0</v>
      </c>
      <c r="J15" s="51">
        <f t="shared" si="0"/>
        <v>-33.5</v>
      </c>
      <c r="K15" s="48">
        <f>+'DAY21'!K15+'DAY22'!C15</f>
        <v>0</v>
      </c>
      <c r="L15" s="49">
        <f>+'DAY21'!L15+'DAY22'!D15</f>
        <v>0</v>
      </c>
      <c r="M15" s="50">
        <f>+'DAY21'!M15+'DAY22'!E15</f>
        <v>0</v>
      </c>
      <c r="N15" s="47">
        <f>+'DAY21'!N15+'DAY22'!F15</f>
        <v>0</v>
      </c>
      <c r="O15" s="163">
        <f>+'DAY21'!O15+'DAY22'!G15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163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'DAY21'!H16</f>
        <v>36</v>
      </c>
      <c r="C16" s="48">
        <v>0</v>
      </c>
      <c r="D16" s="49">
        <v>0</v>
      </c>
      <c r="E16" s="50">
        <v>0</v>
      </c>
      <c r="F16" s="47">
        <v>0</v>
      </c>
      <c r="G16" s="163">
        <v>0</v>
      </c>
      <c r="H16" s="49">
        <f>+(Table124[[#This Row],[OPENING ]]+Table124[[#This Row],[RECEIPTS]]+Table124[[#This Row],[RETURNS]])-(Table124[[#This Row],[EXCHANGED]]+Table124[[#This Row],[SALES]]+Table124[[#This Row],[ISSUES]])</f>
        <v>36</v>
      </c>
      <c r="I16" s="48">
        <v>0</v>
      </c>
      <c r="J16" s="51">
        <f t="shared" si="0"/>
        <v>-36</v>
      </c>
      <c r="K16" s="48">
        <f>+'DAY21'!K16+'DAY22'!C16</f>
        <v>0</v>
      </c>
      <c r="L16" s="49">
        <f>+'DAY21'!L16+'DAY22'!D16</f>
        <v>0</v>
      </c>
      <c r="M16" s="50">
        <f>+'DAY21'!M16+'DAY22'!E16</f>
        <v>0</v>
      </c>
      <c r="N16" s="47">
        <f>+'DAY21'!N16+'DAY22'!F16</f>
        <v>0</v>
      </c>
      <c r="O16" s="163">
        <f>+'DAY21'!O16+'DAY22'!G16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163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'DAY21'!H17</f>
        <v>0</v>
      </c>
      <c r="C17" s="48">
        <v>0</v>
      </c>
      <c r="D17" s="49">
        <v>0</v>
      </c>
      <c r="E17" s="50">
        <v>0</v>
      </c>
      <c r="F17" s="47">
        <v>0</v>
      </c>
      <c r="G17" s="163">
        <v>0</v>
      </c>
      <c r="H17" s="49">
        <f>+(Table124[[#This Row],[OPENING ]]+Table124[[#This Row],[RECEIPTS]]+Table124[[#This Row],[RETURNS]])-(Table124[[#This Row],[EXCHANGED]]+Table124[[#This Row],[SALES]]+Table124[[#This Row],[ISSUES]])</f>
        <v>0</v>
      </c>
      <c r="I17" s="48">
        <v>0</v>
      </c>
      <c r="J17" s="51">
        <f t="shared" si="0"/>
        <v>0</v>
      </c>
      <c r="K17" s="48">
        <f>+'DAY21'!K17+'DAY22'!C17</f>
        <v>0</v>
      </c>
      <c r="L17" s="49">
        <f>+'DAY21'!L17+'DAY22'!D17</f>
        <v>0</v>
      </c>
      <c r="M17" s="50">
        <f>+'DAY21'!M17+'DAY22'!E17</f>
        <v>0</v>
      </c>
      <c r="N17" s="47">
        <f>+'DAY21'!N17+'DAY22'!F17</f>
        <v>0</v>
      </c>
      <c r="O17" s="163">
        <f>+'DAY21'!O17+'DAY22'!G17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163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'DAY21'!H18</f>
        <v>0</v>
      </c>
      <c r="C18" s="48">
        <v>0</v>
      </c>
      <c r="D18" s="49">
        <v>0</v>
      </c>
      <c r="E18" s="50">
        <v>0</v>
      </c>
      <c r="F18" s="47">
        <v>0</v>
      </c>
      <c r="G18" s="163">
        <v>0</v>
      </c>
      <c r="H18" s="49">
        <f>+(Table124[[#This Row],[OPENING ]]+Table124[[#This Row],[RECEIPTS]]+Table124[[#This Row],[RETURNS]])-(Table124[[#This Row],[EXCHANGED]]+Table124[[#This Row],[SALES]]+Table124[[#This Row],[ISSUES]])</f>
        <v>0</v>
      </c>
      <c r="I18" s="48">
        <v>0</v>
      </c>
      <c r="J18" s="51">
        <f t="shared" ref="J18:J24" si="7">+I18-H18</f>
        <v>0</v>
      </c>
      <c r="K18" s="48">
        <f>+'DAY21'!K25+'DAY22'!C18</f>
        <v>0</v>
      </c>
      <c r="L18" s="49">
        <f>+'DAY21'!L18+'DAY22'!D18</f>
        <v>0</v>
      </c>
      <c r="M18" s="50">
        <f>+'DAY21'!M18+'DAY22'!E18</f>
        <v>0</v>
      </c>
      <c r="N18" s="47">
        <f>+'DAY21'!N18+'DAY22'!F18</f>
        <v>0</v>
      </c>
      <c r="O18" s="163">
        <f>+'DAY21'!O18+'DAY22'!G18</f>
        <v>0</v>
      </c>
      <c r="P18" s="48">
        <f t="shared" ref="P18:P26" si="8">+K18/22</f>
        <v>0</v>
      </c>
      <c r="Q18" s="49">
        <f t="shared" ref="Q18:Q26" si="9">+L18/22</f>
        <v>0</v>
      </c>
      <c r="R18" s="50">
        <f t="shared" ref="R18:R26" si="10">+M18/22</f>
        <v>0</v>
      </c>
      <c r="S18" s="47">
        <f t="shared" ref="S18:S26" si="11">+N18/22</f>
        <v>0</v>
      </c>
      <c r="T18" s="163">
        <f t="shared" ref="T18:T26" si="12">+O18/22</f>
        <v>0</v>
      </c>
      <c r="U18" s="52">
        <f t="shared" ref="U18:U26" si="13">IFERROR(+H18/(P18+Q18+R18+S18+T18),0)</f>
        <v>0</v>
      </c>
    </row>
    <row r="19" spans="1:21" x14ac:dyDescent="0.25">
      <c r="A19" s="189" t="s">
        <v>131</v>
      </c>
      <c r="B19" s="47">
        <f>'DAY21'!H19</f>
        <v>27</v>
      </c>
      <c r="C19" s="48">
        <v>0</v>
      </c>
      <c r="D19" s="49">
        <v>0</v>
      </c>
      <c r="E19" s="50">
        <v>0</v>
      </c>
      <c r="F19" s="47">
        <v>0</v>
      </c>
      <c r="G19" s="163">
        <v>0</v>
      </c>
      <c r="H19" s="49">
        <f>+(Table124[[#This Row],[OPENING ]]+Table124[[#This Row],[RECEIPTS]]+Table124[[#This Row],[RETURNS]])-(Table124[[#This Row],[EXCHANGED]]+Table124[[#This Row],[SALES]]+Table124[[#This Row],[ISSUES]])</f>
        <v>27</v>
      </c>
      <c r="I19" s="48">
        <v>0</v>
      </c>
      <c r="J19" s="51">
        <f t="shared" si="7"/>
        <v>-27</v>
      </c>
      <c r="K19" s="48">
        <f>+'DAY21'!K26+'DAY22'!C19</f>
        <v>0</v>
      </c>
      <c r="L19" s="49">
        <f>+'DAY21'!L19+'DAY22'!D19</f>
        <v>0</v>
      </c>
      <c r="M19" s="50">
        <f>+'DAY21'!M19+'DAY22'!E19</f>
        <v>0</v>
      </c>
      <c r="N19" s="47">
        <f>+'DAY21'!N19+'DAY22'!F19</f>
        <v>0</v>
      </c>
      <c r="O19" s="163">
        <f>+'DAY21'!O19+'DAY22'!G19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163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'DAY21'!H20</f>
        <v>228.5</v>
      </c>
      <c r="C20" s="48">
        <v>0</v>
      </c>
      <c r="D20" s="49">
        <v>0</v>
      </c>
      <c r="E20" s="50">
        <v>0</v>
      </c>
      <c r="F20" s="47">
        <v>0</v>
      </c>
      <c r="G20" s="163">
        <v>0</v>
      </c>
      <c r="H20" s="49">
        <f>+(Table124[[#This Row],[OPENING ]]+Table124[[#This Row],[RECEIPTS]]+Table124[[#This Row],[RETURNS]])-(Table124[[#This Row],[EXCHANGED]]+Table124[[#This Row],[SALES]]+Table124[[#This Row],[ISSUES]])</f>
        <v>228.5</v>
      </c>
      <c r="I20" s="48">
        <v>0</v>
      </c>
      <c r="J20" s="51">
        <f t="shared" si="7"/>
        <v>-228.5</v>
      </c>
      <c r="K20" s="48">
        <f>+'DAY21'!K38+'DAY22'!C20</f>
        <v>9314.0999999999985</v>
      </c>
      <c r="L20" s="49">
        <f>+'DAY21'!L20+'DAY22'!D20</f>
        <v>0</v>
      </c>
      <c r="M20" s="50">
        <f>+'DAY21'!M20+'DAY22'!E20</f>
        <v>0</v>
      </c>
      <c r="N20" s="47">
        <f>+'DAY21'!N20+'DAY22'!F20</f>
        <v>0</v>
      </c>
      <c r="O20" s="163">
        <f>+'DAY21'!O20+'DAY22'!G20</f>
        <v>0</v>
      </c>
      <c r="P20" s="48">
        <f t="shared" si="8"/>
        <v>423.36818181818177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163">
        <f t="shared" si="12"/>
        <v>0</v>
      </c>
      <c r="U20" s="52">
        <f t="shared" si="13"/>
        <v>0.53971935023244333</v>
      </c>
    </row>
    <row r="21" spans="1:21" x14ac:dyDescent="0.25">
      <c r="A21" s="189" t="s">
        <v>129</v>
      </c>
      <c r="B21" s="47">
        <f>'DAY21'!H21</f>
        <v>70</v>
      </c>
      <c r="C21" s="48">
        <v>0</v>
      </c>
      <c r="D21" s="49">
        <v>0</v>
      </c>
      <c r="E21" s="50">
        <v>0</v>
      </c>
      <c r="F21" s="47">
        <v>0</v>
      </c>
      <c r="G21" s="163">
        <v>0</v>
      </c>
      <c r="H21" s="49">
        <f>+(Table124[[#This Row],[OPENING ]]+Table124[[#This Row],[RECEIPTS]]+Table124[[#This Row],[RETURNS]])-(Table124[[#This Row],[EXCHANGED]]+Table124[[#This Row],[SALES]]+Table124[[#This Row],[ISSUES]])</f>
        <v>70</v>
      </c>
      <c r="I21" s="48">
        <v>0</v>
      </c>
      <c r="J21" s="51">
        <f t="shared" si="7"/>
        <v>-70</v>
      </c>
      <c r="K21" s="48">
        <f>+'DAY21'!K39+'DAY22'!C21</f>
        <v>0</v>
      </c>
      <c r="L21" s="49">
        <f>+'DAY21'!L21+'DAY22'!D21</f>
        <v>0</v>
      </c>
      <c r="M21" s="50">
        <f>+'DAY21'!M21+'DAY22'!E21</f>
        <v>0</v>
      </c>
      <c r="N21" s="47">
        <f>+'DAY21'!N21+'DAY22'!F21</f>
        <v>0</v>
      </c>
      <c r="O21" s="163">
        <f>+'DAY21'!O21+'DAY22'!G21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163">
        <f t="shared" si="12"/>
        <v>0</v>
      </c>
      <c r="U21" s="52">
        <f t="shared" si="13"/>
        <v>0</v>
      </c>
    </row>
    <row r="22" spans="1:21" x14ac:dyDescent="0.25">
      <c r="A22" s="154"/>
      <c r="B22" s="47">
        <f>'DAY21'!H22</f>
        <v>14</v>
      </c>
      <c r="C22" s="48">
        <v>0</v>
      </c>
      <c r="D22" s="49">
        <v>0</v>
      </c>
      <c r="E22" s="50">
        <v>0</v>
      </c>
      <c r="F22" s="47">
        <v>0</v>
      </c>
      <c r="G22" s="163">
        <v>0</v>
      </c>
      <c r="H22" s="49">
        <f>+(Table124[[#This Row],[OPENING ]]+Table124[[#This Row],[RECEIPTS]]+Table124[[#This Row],[RETURNS]])-(Table124[[#This Row],[EXCHANGED]]+Table124[[#This Row],[SALES]]+Table124[[#This Row],[ISSUES]])</f>
        <v>14</v>
      </c>
      <c r="I22" s="48">
        <v>0</v>
      </c>
      <c r="J22" s="51">
        <f t="shared" si="7"/>
        <v>-14</v>
      </c>
      <c r="K22" s="48">
        <f>+'DAY21'!K40+'DAY22'!C22</f>
        <v>0</v>
      </c>
      <c r="L22" s="49">
        <f>+'DAY21'!L22+'DAY22'!D22</f>
        <v>0</v>
      </c>
      <c r="M22" s="50">
        <f>+'DAY21'!M22+'DAY22'!E22</f>
        <v>0</v>
      </c>
      <c r="N22" s="47">
        <f>+'DAY21'!N22+'DAY22'!F22</f>
        <v>0</v>
      </c>
      <c r="O22" s="163">
        <f>+'DAY21'!O22+'DAY22'!G22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163">
        <f t="shared" si="12"/>
        <v>0</v>
      </c>
      <c r="U22" s="52">
        <f t="shared" si="13"/>
        <v>0</v>
      </c>
    </row>
    <row r="23" spans="1:21" x14ac:dyDescent="0.25">
      <c r="A23" s="154"/>
      <c r="B23" s="47">
        <f>'DAY21'!H23</f>
        <v>70</v>
      </c>
      <c r="C23" s="48">
        <v>0</v>
      </c>
      <c r="D23" s="49">
        <v>0</v>
      </c>
      <c r="E23" s="50">
        <v>0</v>
      </c>
      <c r="F23" s="47">
        <v>0</v>
      </c>
      <c r="G23" s="163">
        <v>0</v>
      </c>
      <c r="H23" s="49">
        <f>+(Table124[[#This Row],[OPENING ]]+Table124[[#This Row],[RECEIPTS]]+Table124[[#This Row],[RETURNS]])-(Table124[[#This Row],[EXCHANGED]]+Table124[[#This Row],[SALES]]+Table124[[#This Row],[ISSUES]])</f>
        <v>70</v>
      </c>
      <c r="I23" s="48">
        <v>0</v>
      </c>
      <c r="J23" s="51">
        <f t="shared" si="7"/>
        <v>-70</v>
      </c>
      <c r="K23" s="48">
        <f>+'DAY21'!K41+'DAY22'!C23</f>
        <v>0</v>
      </c>
      <c r="L23" s="49">
        <f>+'DAY21'!L23+'DAY22'!D23</f>
        <v>0</v>
      </c>
      <c r="M23" s="50">
        <f>+'DAY21'!M23+'DAY22'!E23</f>
        <v>0</v>
      </c>
      <c r="N23" s="47">
        <f>+'DAY21'!N23+'DAY22'!F23</f>
        <v>0</v>
      </c>
      <c r="O23" s="163">
        <f>+'DAY21'!O23+'DAY22'!G23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163">
        <f t="shared" si="12"/>
        <v>0</v>
      </c>
      <c r="U23" s="52">
        <f t="shared" si="13"/>
        <v>0</v>
      </c>
    </row>
    <row r="24" spans="1:21" x14ac:dyDescent="0.25">
      <c r="A24" s="154"/>
      <c r="B24" s="47">
        <f>'DAY21'!H24</f>
        <v>49</v>
      </c>
      <c r="C24" s="48">
        <v>0</v>
      </c>
      <c r="D24" s="49">
        <v>0</v>
      </c>
      <c r="E24" s="50">
        <v>0</v>
      </c>
      <c r="F24" s="47">
        <v>0</v>
      </c>
      <c r="G24" s="163">
        <v>0</v>
      </c>
      <c r="H24" s="49">
        <f>+(Table124[[#This Row],[OPENING ]]+Table124[[#This Row],[RECEIPTS]]+Table124[[#This Row],[RETURNS]])-(Table124[[#This Row],[EXCHANGED]]+Table124[[#This Row],[SALES]]+Table124[[#This Row],[ISSUES]])</f>
        <v>49</v>
      </c>
      <c r="I24" s="48">
        <v>0</v>
      </c>
      <c r="J24" s="51">
        <f t="shared" si="7"/>
        <v>-49</v>
      </c>
      <c r="K24" s="48">
        <f>+'DAY21'!K42+'DAY22'!C24</f>
        <v>0</v>
      </c>
      <c r="L24" s="49">
        <f>+'DAY21'!L24+'DAY22'!D24</f>
        <v>0</v>
      </c>
      <c r="M24" s="50">
        <f>+'DAY21'!M24+'DAY22'!E24</f>
        <v>0</v>
      </c>
      <c r="N24" s="47">
        <f>+'DAY21'!N24+'DAY22'!F24</f>
        <v>0</v>
      </c>
      <c r="O24" s="163">
        <f>+'DAY21'!O24+'DAY22'!G24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163">
        <f t="shared" si="12"/>
        <v>0</v>
      </c>
      <c r="U24" s="52">
        <f t="shared" si="13"/>
        <v>0</v>
      </c>
    </row>
    <row r="25" spans="1:21" x14ac:dyDescent="0.25">
      <c r="A25" s="154"/>
      <c r="B25" s="47">
        <f>'DAY21'!H25</f>
        <v>0</v>
      </c>
      <c r="C25" s="48">
        <v>0</v>
      </c>
      <c r="D25" s="49">
        <v>0</v>
      </c>
      <c r="E25" s="50">
        <v>0</v>
      </c>
      <c r="F25" s="47">
        <v>0</v>
      </c>
      <c r="G25" s="163">
        <v>0</v>
      </c>
      <c r="H25" s="49">
        <f>+(Table124[[#This Row],[OPENING ]]+Table124[[#This Row],[RECEIPTS]]+Table124[[#This Row],[RETURNS]])-(Table124[[#This Row],[EXCHANGED]]+Table124[[#This Row],[SALES]]+Table124[[#This Row],[ISSUES]])</f>
        <v>0</v>
      </c>
      <c r="I25" s="48">
        <v>0</v>
      </c>
      <c r="J25" s="51">
        <f t="shared" si="0"/>
        <v>0</v>
      </c>
      <c r="K25" s="48">
        <f>+'DAY21'!K43+'DAY22'!C25</f>
        <v>0</v>
      </c>
      <c r="L25" s="49">
        <f>+'DAY21'!L25+'DAY22'!D25</f>
        <v>0</v>
      </c>
      <c r="M25" s="50">
        <f>+'DAY21'!M25+'DAY22'!E25</f>
        <v>0</v>
      </c>
      <c r="N25" s="47">
        <f>+'DAY21'!N25+'DAY22'!F25</f>
        <v>0</v>
      </c>
      <c r="O25" s="163">
        <f>+'DAY21'!O25+'DAY22'!G25</f>
        <v>0</v>
      </c>
      <c r="P25" s="48">
        <f t="shared" si="8"/>
        <v>0</v>
      </c>
      <c r="Q25" s="49">
        <f t="shared" si="9"/>
        <v>0</v>
      </c>
      <c r="R25" s="50">
        <f t="shared" si="10"/>
        <v>0</v>
      </c>
      <c r="S25" s="47">
        <f t="shared" si="11"/>
        <v>0</v>
      </c>
      <c r="T25" s="163">
        <f t="shared" si="12"/>
        <v>0</v>
      </c>
      <c r="U25" s="52">
        <f t="shared" si="13"/>
        <v>0</v>
      </c>
    </row>
    <row r="26" spans="1:21" x14ac:dyDescent="0.25">
      <c r="A26" s="312" t="s">
        <v>106</v>
      </c>
      <c r="B26" s="47">
        <f>'DAY21'!H26</f>
        <v>0</v>
      </c>
      <c r="C26" s="48">
        <v>0</v>
      </c>
      <c r="D26" s="49">
        <v>0</v>
      </c>
      <c r="E26" s="50">
        <v>0</v>
      </c>
      <c r="F26" s="47">
        <v>0</v>
      </c>
      <c r="G26" s="163">
        <v>0</v>
      </c>
      <c r="H26" s="49">
        <f>+(Table124[[#This Row],[OPENING ]]+Table124[[#This Row],[RECEIPTS]]+Table124[[#This Row],[RETURNS]])-(Table124[[#This Row],[EXCHANGED]]+Table124[[#This Row],[SALES]]+Table124[[#This Row],[ISSUES]])</f>
        <v>0</v>
      </c>
      <c r="I26" s="73">
        <v>0</v>
      </c>
      <c r="J26" s="76">
        <f t="shared" si="0"/>
        <v>0</v>
      </c>
      <c r="K26" s="48">
        <f>+'DAY21'!K44+'DAY22'!C26</f>
        <v>0</v>
      </c>
      <c r="L26" s="49">
        <f>+'DAY21'!L26+'DAY22'!D26</f>
        <v>0</v>
      </c>
      <c r="M26" s="50">
        <f>+'DAY21'!M26+'DAY22'!E26</f>
        <v>0</v>
      </c>
      <c r="N26" s="47">
        <f>+'DAY21'!N26+'DAY22'!F26</f>
        <v>0</v>
      </c>
      <c r="O26" s="163">
        <f>+'DAY21'!O26+'DAY22'!G26</f>
        <v>0</v>
      </c>
      <c r="P26" s="48">
        <f t="shared" si="8"/>
        <v>0</v>
      </c>
      <c r="Q26" s="49">
        <f t="shared" si="9"/>
        <v>0</v>
      </c>
      <c r="R26" s="50">
        <f t="shared" si="10"/>
        <v>0</v>
      </c>
      <c r="S26" s="47">
        <f t="shared" si="11"/>
        <v>0</v>
      </c>
      <c r="T26" s="163">
        <f t="shared" si="12"/>
        <v>0</v>
      </c>
      <c r="U26" s="52">
        <f t="shared" si="13"/>
        <v>0</v>
      </c>
    </row>
    <row r="27" spans="1:21" x14ac:dyDescent="0.25">
      <c r="A27" s="154" t="s">
        <v>61</v>
      </c>
      <c r="B27" s="47">
        <f>'DAY21'!H27</f>
        <v>506.2</v>
      </c>
      <c r="C27" s="48">
        <v>0</v>
      </c>
      <c r="D27" s="49">
        <v>0</v>
      </c>
      <c r="E27" s="50">
        <v>0</v>
      </c>
      <c r="F27" s="47">
        <v>0</v>
      </c>
      <c r="G27" s="163">
        <v>0</v>
      </c>
      <c r="H27" s="49">
        <f>+(Table124[[#This Row],[OPENING ]]+Table124[[#This Row],[RECEIPTS]]+Table124[[#This Row],[RETURNS]])-(Table124[[#This Row],[EXCHANGED]]+Table124[[#This Row],[SALES]]+Table124[[#This Row],[ISSUES]])</f>
        <v>506.2</v>
      </c>
      <c r="I27" s="73"/>
      <c r="J27" s="76">
        <f t="shared" ref="J27:J37" si="14">+I27-H27</f>
        <v>-506.2</v>
      </c>
      <c r="K27" s="48">
        <f>+'DAY21'!K45+'DAY22'!C27</f>
        <v>1034.9000000000001</v>
      </c>
      <c r="L27" s="49">
        <f>+'DAY21'!L27+'DAY22'!D27</f>
        <v>0</v>
      </c>
      <c r="M27" s="50">
        <f>+'DAY21'!M27+'DAY22'!E27</f>
        <v>0</v>
      </c>
      <c r="N27" s="47">
        <f>+'DAY21'!N27+'DAY22'!F27</f>
        <v>0</v>
      </c>
      <c r="O27" s="163">
        <f>+'DAY21'!O27+'DAY22'!G27</f>
        <v>0</v>
      </c>
      <c r="P27" s="48">
        <f t="shared" ref="P27:P37" si="15">+K27/22</f>
        <v>47.040909090909096</v>
      </c>
      <c r="Q27" s="49">
        <f t="shared" ref="Q27:Q37" si="16">+L27/22</f>
        <v>0</v>
      </c>
      <c r="R27" s="50">
        <f t="shared" ref="R27:R37" si="17">+M27/22</f>
        <v>0</v>
      </c>
      <c r="S27" s="47">
        <f t="shared" ref="S27:S37" si="18">+N27/22</f>
        <v>0</v>
      </c>
      <c r="T27" s="163">
        <f t="shared" ref="T27:T37" si="19">+O27/22</f>
        <v>0</v>
      </c>
      <c r="U27" s="52">
        <f t="shared" ref="U27:U37" si="20">IFERROR(+H27/(P27+Q27+R27+S27+T27),0)</f>
        <v>10.760846458595031</v>
      </c>
    </row>
    <row r="28" spans="1:21" x14ac:dyDescent="0.25">
      <c r="A28" s="53"/>
      <c r="B28" s="47">
        <f>'DAY21'!H28</f>
        <v>0</v>
      </c>
      <c r="C28" s="48">
        <v>0</v>
      </c>
      <c r="D28" s="49">
        <v>0</v>
      </c>
      <c r="E28" s="50">
        <v>0</v>
      </c>
      <c r="F28" s="47">
        <v>0</v>
      </c>
      <c r="G28" s="163">
        <v>0</v>
      </c>
      <c r="H28" s="49">
        <f>+(Table124[[#This Row],[OPENING ]]+Table124[[#This Row],[RECEIPTS]]+Table124[[#This Row],[RETURNS]])-(Table124[[#This Row],[EXCHANGED]]+Table124[[#This Row],[SALES]]+Table124[[#This Row],[ISSUES]])</f>
        <v>0</v>
      </c>
      <c r="I28" s="73"/>
      <c r="J28" s="76">
        <f t="shared" si="14"/>
        <v>0</v>
      </c>
      <c r="K28" s="48">
        <f>+'DAY21'!K46+'DAY22'!C28</f>
        <v>0</v>
      </c>
      <c r="L28" s="49">
        <f>+'DAY21'!L28+'DAY22'!D28</f>
        <v>0</v>
      </c>
      <c r="M28" s="50">
        <f>+'DAY21'!M28+'DAY22'!E28</f>
        <v>0</v>
      </c>
      <c r="N28" s="47">
        <f>+'DAY21'!N28+'DAY22'!F28</f>
        <v>0</v>
      </c>
      <c r="O28" s="163">
        <f>+'DAY21'!O28+'DAY22'!G28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163">
        <f t="shared" si="19"/>
        <v>0</v>
      </c>
      <c r="U28" s="52">
        <f t="shared" si="20"/>
        <v>0</v>
      </c>
    </row>
    <row r="29" spans="1:21" x14ac:dyDescent="0.25">
      <c r="A29" s="53"/>
      <c r="B29" s="47">
        <f>'DAY21'!H29</f>
        <v>254.5</v>
      </c>
      <c r="C29" s="48">
        <v>0</v>
      </c>
      <c r="D29" s="49">
        <v>0</v>
      </c>
      <c r="E29" s="50">
        <v>0</v>
      </c>
      <c r="F29" s="47">
        <v>0</v>
      </c>
      <c r="G29" s="163">
        <v>0</v>
      </c>
      <c r="H29" s="49">
        <f>+(Table124[[#This Row],[OPENING ]]+Table124[[#This Row],[RECEIPTS]]+Table124[[#This Row],[RETURNS]])-(Table124[[#This Row],[EXCHANGED]]+Table124[[#This Row],[SALES]]+Table124[[#This Row],[ISSUES]])</f>
        <v>254.5</v>
      </c>
      <c r="I29" s="73"/>
      <c r="J29" s="76">
        <f t="shared" si="14"/>
        <v>-254.5</v>
      </c>
      <c r="K29" s="48">
        <f>+'DAY21'!K47+'DAY22'!C29</f>
        <v>0</v>
      </c>
      <c r="L29" s="49">
        <f>+'DAY21'!L29+'DAY22'!D29</f>
        <v>0</v>
      </c>
      <c r="M29" s="50">
        <f>+'DAY21'!M29+'DAY22'!E29</f>
        <v>0</v>
      </c>
      <c r="N29" s="47">
        <f>+'DAY21'!N29+'DAY22'!F29</f>
        <v>0</v>
      </c>
      <c r="O29" s="163">
        <f>+'DAY21'!O29+'DAY22'!G29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163">
        <f t="shared" si="19"/>
        <v>2.9</v>
      </c>
      <c r="U29" s="52">
        <f t="shared" si="20"/>
        <v>87.758620689655174</v>
      </c>
    </row>
    <row r="30" spans="1:21" x14ac:dyDescent="0.25">
      <c r="A30" s="53"/>
      <c r="B30" s="47">
        <f>'DAY21'!H30</f>
        <v>0</v>
      </c>
      <c r="C30" s="48">
        <v>0</v>
      </c>
      <c r="D30" s="49">
        <v>0</v>
      </c>
      <c r="E30" s="50">
        <v>0</v>
      </c>
      <c r="F30" s="47">
        <v>0</v>
      </c>
      <c r="G30" s="163">
        <v>0</v>
      </c>
      <c r="H30" s="49">
        <f>+(Table124[[#This Row],[OPENING ]]+Table124[[#This Row],[RECEIPTS]]+Table124[[#This Row],[RETURNS]])-(Table124[[#This Row],[EXCHANGED]]+Table124[[#This Row],[SALES]]+Table124[[#This Row],[ISSUES]])</f>
        <v>0</v>
      </c>
      <c r="I30" s="73"/>
      <c r="J30" s="76">
        <f t="shared" si="14"/>
        <v>0</v>
      </c>
      <c r="K30" s="48">
        <f>+'DAY21'!K48+'DAY22'!C30</f>
        <v>0</v>
      </c>
      <c r="L30" s="49">
        <f>+'DAY21'!L30+'DAY22'!D30</f>
        <v>0</v>
      </c>
      <c r="M30" s="50">
        <f>+'DAY21'!M30+'DAY22'!E30</f>
        <v>0</v>
      </c>
      <c r="N30" s="47">
        <f>+'DAY21'!N30+'DAY22'!F30</f>
        <v>0</v>
      </c>
      <c r="O30" s="163">
        <f>+'DAY21'!O30+'DAY22'!G30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163">
        <f t="shared" si="19"/>
        <v>0</v>
      </c>
      <c r="U30" s="52">
        <f t="shared" si="20"/>
        <v>0</v>
      </c>
    </row>
    <row r="31" spans="1:21" x14ac:dyDescent="0.25">
      <c r="A31" s="53"/>
      <c r="B31" s="47">
        <f>'DAY21'!H31</f>
        <v>0</v>
      </c>
      <c r="C31" s="48">
        <v>0</v>
      </c>
      <c r="D31" s="49">
        <v>0</v>
      </c>
      <c r="E31" s="50">
        <v>0</v>
      </c>
      <c r="F31" s="47">
        <v>0</v>
      </c>
      <c r="G31" s="163">
        <v>0</v>
      </c>
      <c r="H31" s="49">
        <f>+(Table124[[#This Row],[OPENING ]]+Table124[[#This Row],[RECEIPTS]]+Table124[[#This Row],[RETURNS]])-(Table124[[#This Row],[EXCHANGED]]+Table124[[#This Row],[SALES]]+Table124[[#This Row],[ISSUES]])</f>
        <v>0</v>
      </c>
      <c r="I31" s="73"/>
      <c r="J31" s="76">
        <f t="shared" si="14"/>
        <v>0</v>
      </c>
      <c r="K31" s="48">
        <f>+'DAY21'!K49+'DAY22'!C31</f>
        <v>0</v>
      </c>
      <c r="L31" s="49">
        <f>+'DAY21'!L31+'DAY22'!D31</f>
        <v>0</v>
      </c>
      <c r="M31" s="50">
        <f>+'DAY21'!M31+'DAY22'!E31</f>
        <v>0</v>
      </c>
      <c r="N31" s="47">
        <f>+'DAY21'!N31+'DAY22'!F31</f>
        <v>0</v>
      </c>
      <c r="O31" s="163">
        <f>+'DAY21'!O31+'DAY22'!G31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163">
        <f t="shared" si="19"/>
        <v>0</v>
      </c>
      <c r="U31" s="52">
        <f t="shared" si="20"/>
        <v>0</v>
      </c>
    </row>
    <row r="32" spans="1:21" x14ac:dyDescent="0.25">
      <c r="A32" s="53"/>
      <c r="B32" s="47">
        <f>'DAY21'!H32</f>
        <v>0</v>
      </c>
      <c r="C32" s="48">
        <v>0</v>
      </c>
      <c r="D32" s="49">
        <v>0</v>
      </c>
      <c r="E32" s="50">
        <v>0</v>
      </c>
      <c r="F32" s="47">
        <v>0</v>
      </c>
      <c r="G32" s="163">
        <v>0</v>
      </c>
      <c r="H32" s="49">
        <f>+(Table124[[#This Row],[OPENING ]]+Table124[[#This Row],[RECEIPTS]]+Table124[[#This Row],[RETURNS]])-(Table124[[#This Row],[EXCHANGED]]+Table124[[#This Row],[SALES]]+Table124[[#This Row],[ISSUES]])</f>
        <v>0</v>
      </c>
      <c r="I32" s="73"/>
      <c r="J32" s="76">
        <f t="shared" si="14"/>
        <v>0</v>
      </c>
      <c r="K32" s="48">
        <f>+'DAY21'!K50+'DAY22'!C32</f>
        <v>0</v>
      </c>
      <c r="L32" s="49">
        <f>+'DAY21'!L32+'DAY22'!D32</f>
        <v>0</v>
      </c>
      <c r="M32" s="50">
        <f>+'DAY21'!M32+'DAY22'!E32</f>
        <v>0</v>
      </c>
      <c r="N32" s="47">
        <f>+'DAY21'!N32+'DAY22'!F32</f>
        <v>0</v>
      </c>
      <c r="O32" s="163">
        <f>+'DAY21'!O32+'DAY22'!G32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163">
        <f t="shared" si="19"/>
        <v>0</v>
      </c>
      <c r="U32" s="52">
        <f t="shared" si="20"/>
        <v>0</v>
      </c>
    </row>
    <row r="33" spans="1:21" x14ac:dyDescent="0.25">
      <c r="A33" s="53"/>
      <c r="B33" s="47">
        <f>'DAY21'!H33</f>
        <v>0</v>
      </c>
      <c r="C33" s="48">
        <v>0</v>
      </c>
      <c r="D33" s="49">
        <v>0</v>
      </c>
      <c r="E33" s="50">
        <v>0</v>
      </c>
      <c r="F33" s="47">
        <v>0</v>
      </c>
      <c r="G33" s="163">
        <v>0</v>
      </c>
      <c r="H33" s="49">
        <f>+(Table124[[#This Row],[OPENING ]]+Table124[[#This Row],[RECEIPTS]]+Table124[[#This Row],[RETURNS]])-(Table124[[#This Row],[EXCHANGED]]+Table124[[#This Row],[SALES]]+Table124[[#This Row],[ISSUES]])</f>
        <v>0</v>
      </c>
      <c r="I33" s="73"/>
      <c r="J33" s="76">
        <f t="shared" si="14"/>
        <v>0</v>
      </c>
      <c r="K33" s="48">
        <f>+'DAY21'!K51+'DAY22'!C33</f>
        <v>0</v>
      </c>
      <c r="L33" s="49">
        <f>+'DAY21'!L33+'DAY22'!D33</f>
        <v>0</v>
      </c>
      <c r="M33" s="50">
        <f>+'DAY21'!M33+'DAY22'!E33</f>
        <v>0</v>
      </c>
      <c r="N33" s="47">
        <f>+'DAY21'!N33+'DAY22'!F33</f>
        <v>0</v>
      </c>
      <c r="O33" s="163">
        <f>+'DAY21'!O33+'DAY22'!G33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163">
        <f t="shared" si="19"/>
        <v>0</v>
      </c>
      <c r="U33" s="52">
        <f t="shared" si="20"/>
        <v>0</v>
      </c>
    </row>
    <row r="34" spans="1:21" x14ac:dyDescent="0.25">
      <c r="A34" s="53"/>
      <c r="B34" s="47">
        <f>'DAY21'!H34</f>
        <v>58.1</v>
      </c>
      <c r="C34" s="48">
        <v>0</v>
      </c>
      <c r="D34" s="49">
        <v>0</v>
      </c>
      <c r="E34" s="50">
        <v>0</v>
      </c>
      <c r="F34" s="47">
        <v>0</v>
      </c>
      <c r="G34" s="163">
        <v>0</v>
      </c>
      <c r="H34" s="49">
        <f>+(Table124[[#This Row],[OPENING ]]+Table124[[#This Row],[RECEIPTS]]+Table124[[#This Row],[RETURNS]])-(Table124[[#This Row],[EXCHANGED]]+Table124[[#This Row],[SALES]]+Table124[[#This Row],[ISSUES]])</f>
        <v>58.1</v>
      </c>
      <c r="I34" s="73"/>
      <c r="J34" s="76">
        <f t="shared" si="14"/>
        <v>-58.1</v>
      </c>
      <c r="K34" s="48">
        <f>+'DAY21'!K52+'DAY22'!C34</f>
        <v>0</v>
      </c>
      <c r="L34" s="49">
        <f>+'DAY21'!L34+'DAY22'!D34</f>
        <v>0</v>
      </c>
      <c r="M34" s="50">
        <f>+'DAY21'!M34+'DAY22'!E34</f>
        <v>0</v>
      </c>
      <c r="N34" s="47">
        <f>+'DAY21'!N34+'DAY22'!F34</f>
        <v>0</v>
      </c>
      <c r="O34" s="163">
        <f>+'DAY21'!O34+'DAY22'!G34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163">
        <f t="shared" si="19"/>
        <v>0</v>
      </c>
      <c r="U34" s="52">
        <f t="shared" si="20"/>
        <v>0</v>
      </c>
    </row>
    <row r="35" spans="1:21" x14ac:dyDescent="0.25">
      <c r="A35" s="53"/>
      <c r="B35" s="47">
        <f>'DAY21'!H35</f>
        <v>0</v>
      </c>
      <c r="C35" s="48">
        <v>0</v>
      </c>
      <c r="D35" s="49">
        <v>0</v>
      </c>
      <c r="E35" s="50">
        <v>0</v>
      </c>
      <c r="F35" s="47">
        <v>0</v>
      </c>
      <c r="G35" s="163">
        <v>0</v>
      </c>
      <c r="H35" s="49">
        <f>+(Table124[[#This Row],[OPENING ]]+Table124[[#This Row],[RECEIPTS]]+Table124[[#This Row],[RETURNS]])-(Table124[[#This Row],[EXCHANGED]]+Table124[[#This Row],[SALES]]+Table124[[#This Row],[ISSUES]])</f>
        <v>0</v>
      </c>
      <c r="I35" s="73"/>
      <c r="J35" s="76">
        <f t="shared" si="14"/>
        <v>0</v>
      </c>
      <c r="K35" s="48">
        <f>+'DAY21'!K53+'DAY22'!C35</f>
        <v>0</v>
      </c>
      <c r="L35" s="49">
        <f>+'DAY21'!L35+'DAY22'!D35</f>
        <v>0</v>
      </c>
      <c r="M35" s="50">
        <f>+'DAY21'!M35+'DAY22'!E35</f>
        <v>0</v>
      </c>
      <c r="N35" s="47">
        <f>+'DAY21'!N35+'DAY22'!F35</f>
        <v>0</v>
      </c>
      <c r="O35" s="163">
        <f>+'DAY21'!O35+'DAY22'!G35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163">
        <f t="shared" si="19"/>
        <v>0</v>
      </c>
      <c r="U35" s="52">
        <f t="shared" si="20"/>
        <v>0</v>
      </c>
    </row>
    <row r="36" spans="1:21" x14ac:dyDescent="0.25">
      <c r="A36" s="53"/>
      <c r="B36" s="47">
        <f>'DAY21'!H36</f>
        <v>31.35</v>
      </c>
      <c r="C36" s="48">
        <v>0</v>
      </c>
      <c r="D36" s="49">
        <v>0</v>
      </c>
      <c r="E36" s="50">
        <v>0</v>
      </c>
      <c r="F36" s="47">
        <v>0</v>
      </c>
      <c r="G36" s="163">
        <v>0</v>
      </c>
      <c r="H36" s="49">
        <f>+(Table124[[#This Row],[OPENING ]]+Table124[[#This Row],[RECEIPTS]]+Table124[[#This Row],[RETURNS]])-(Table124[[#This Row],[EXCHANGED]]+Table124[[#This Row],[SALES]]+Table124[[#This Row],[ISSUES]])</f>
        <v>31.35</v>
      </c>
      <c r="I36" s="73"/>
      <c r="J36" s="76">
        <f t="shared" si="14"/>
        <v>-31.35</v>
      </c>
      <c r="K36" s="48">
        <f>+'DAY21'!K54+'DAY22'!C36</f>
        <v>0</v>
      </c>
      <c r="L36" s="49">
        <f>+'DAY21'!L36+'DAY22'!D36</f>
        <v>0</v>
      </c>
      <c r="M36" s="50">
        <f>+'DAY21'!M36+'DAY22'!E36</f>
        <v>0</v>
      </c>
      <c r="N36" s="47">
        <f>+'DAY21'!N36+'DAY22'!F36</f>
        <v>0</v>
      </c>
      <c r="O36" s="163">
        <f>+'DAY21'!O36+'DAY22'!G36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163">
        <f t="shared" si="19"/>
        <v>0</v>
      </c>
      <c r="U36" s="52">
        <f t="shared" si="20"/>
        <v>0</v>
      </c>
    </row>
    <row r="37" spans="1:21" ht="15.75" thickBot="1" x14ac:dyDescent="0.3">
      <c r="A37" s="53"/>
      <c r="B37" s="47">
        <f>'DAY21'!H37</f>
        <v>0</v>
      </c>
      <c r="C37" s="48">
        <v>0</v>
      </c>
      <c r="D37" s="49">
        <v>0</v>
      </c>
      <c r="E37" s="50">
        <v>0</v>
      </c>
      <c r="F37" s="47">
        <v>0</v>
      </c>
      <c r="G37" s="163">
        <v>0</v>
      </c>
      <c r="H37" s="49">
        <f>+(Table124[[#This Row],[OPENING ]]+Table124[[#This Row],[RECEIPTS]]+Table124[[#This Row],[RETURNS]])-(Table124[[#This Row],[EXCHANGED]]+Table124[[#This Row],[SALES]]+Table124[[#This Row],[ISSUES]])</f>
        <v>0</v>
      </c>
      <c r="I37" s="73"/>
      <c r="J37" s="76">
        <f t="shared" si="14"/>
        <v>0</v>
      </c>
      <c r="K37" s="48">
        <f>+'DAY21'!K55+'DAY22'!C37</f>
        <v>0</v>
      </c>
      <c r="L37" s="49">
        <f>+'DAY21'!L37+'DAY22'!D37</f>
        <v>0</v>
      </c>
      <c r="M37" s="50">
        <f>+'DAY21'!M37+'DAY22'!E37</f>
        <v>0</v>
      </c>
      <c r="N37" s="47">
        <f>+'DAY21'!N37+'DAY22'!F37</f>
        <v>0</v>
      </c>
      <c r="O37" s="163">
        <f>+'DAY21'!O37+'DAY22'!G37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163">
        <f t="shared" si="19"/>
        <v>0</v>
      </c>
      <c r="U37" s="52">
        <f t="shared" si="20"/>
        <v>0</v>
      </c>
    </row>
    <row r="38" spans="1:21" ht="17.25" thickBot="1" x14ac:dyDescent="0.35">
      <c r="A38" s="85" t="s">
        <v>29</v>
      </c>
      <c r="B38" s="86">
        <f t="shared" ref="B38:T38" si="21">SUM(B5:B26)</f>
        <v>662.1</v>
      </c>
      <c r="C38" s="87">
        <f t="shared" si="21"/>
        <v>0</v>
      </c>
      <c r="D38" s="88">
        <f t="shared" si="21"/>
        <v>0</v>
      </c>
      <c r="E38" s="89">
        <f t="shared" si="21"/>
        <v>0</v>
      </c>
      <c r="F38" s="86">
        <f t="shared" si="21"/>
        <v>0</v>
      </c>
      <c r="G38" s="164">
        <f t="shared" si="21"/>
        <v>0</v>
      </c>
      <c r="H38" s="88">
        <f t="shared" si="21"/>
        <v>662.1</v>
      </c>
      <c r="I38" s="87">
        <f t="shared" si="21"/>
        <v>0</v>
      </c>
      <c r="J38" s="90">
        <f t="shared" si="21"/>
        <v>-662.1</v>
      </c>
      <c r="K38" s="87">
        <f t="shared" si="21"/>
        <v>9314.0999999999985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164">
        <f t="shared" si="21"/>
        <v>0</v>
      </c>
      <c r="P38" s="87">
        <f t="shared" si="21"/>
        <v>423.36818181818177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164">
        <f t="shared" si="21"/>
        <v>0</v>
      </c>
      <c r="U38" s="91">
        <f t="shared" si="1"/>
        <v>1.5638870100170712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165"/>
      <c r="H39" s="81"/>
      <c r="I39" s="80"/>
      <c r="J39" s="83"/>
      <c r="K39" s="80"/>
      <c r="L39" s="81"/>
      <c r="M39" s="82"/>
      <c r="N39" s="79"/>
      <c r="O39" s="165"/>
      <c r="P39" s="80"/>
      <c r="Q39" s="81"/>
      <c r="R39" s="82"/>
      <c r="S39" s="79"/>
      <c r="T39" s="165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163"/>
      <c r="H40" s="49"/>
      <c r="I40" s="48"/>
      <c r="J40" s="51"/>
      <c r="K40" s="48"/>
      <c r="L40" s="49"/>
      <c r="M40" s="50"/>
      <c r="N40" s="47"/>
      <c r="O40" s="163"/>
      <c r="P40" s="48"/>
      <c r="Q40" s="49"/>
      <c r="R40" s="50"/>
      <c r="S40" s="47"/>
      <c r="T40" s="163"/>
      <c r="U40" s="54"/>
    </row>
    <row r="41" spans="1:21" x14ac:dyDescent="0.25">
      <c r="A41" s="154" t="s">
        <v>46</v>
      </c>
      <c r="B41" s="47">
        <f>'DAY21'!H41</f>
        <v>452.6</v>
      </c>
      <c r="C41" s="48">
        <v>0</v>
      </c>
      <c r="D41" s="49">
        <v>0</v>
      </c>
      <c r="E41" s="50">
        <v>0</v>
      </c>
      <c r="F41" s="47">
        <v>0</v>
      </c>
      <c r="G41" s="163">
        <v>0</v>
      </c>
      <c r="H41" s="49">
        <f>+(Table124[[#This Row],[OPENING ]]+Table124[[#This Row],[RECEIPTS]]+Table124[[#This Row],[RETURNS]])-(Table124[[#This Row],[EXCHANGED]]+Table124[[#This Row],[SALES]]+Table124[[#This Row],[ISSUES]])</f>
        <v>452.6</v>
      </c>
      <c r="I41" s="48">
        <v>0</v>
      </c>
      <c r="J41" s="51">
        <f t="shared" si="0"/>
        <v>-452.6</v>
      </c>
      <c r="K41" s="48">
        <f>+'DAY21'!K41+'DAY22'!C41</f>
        <v>0</v>
      </c>
      <c r="L41" s="49">
        <f>+'DAY21'!L41+'DAY22'!D41</f>
        <v>0</v>
      </c>
      <c r="M41" s="50">
        <f>+'DAY21'!M41+'DAY22'!E41</f>
        <v>0</v>
      </c>
      <c r="N41" s="47">
        <f>+'DAY21'!N41+'DAY22'!F41</f>
        <v>0</v>
      </c>
      <c r="O41" s="163">
        <f>+'DAY21'!O41+'DAY22'!G41</f>
        <v>0</v>
      </c>
      <c r="P41" s="48">
        <f>+K41/22</f>
        <v>0</v>
      </c>
      <c r="Q41" s="49">
        <f>+L41/22</f>
        <v>0</v>
      </c>
      <c r="R41" s="50">
        <f>+M41/22</f>
        <v>0</v>
      </c>
      <c r="S41" s="47">
        <f>+N41/22</f>
        <v>0</v>
      </c>
      <c r="T41" s="163">
        <f>+O41/22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'DAY21'!H42</f>
        <v>555.6</v>
      </c>
      <c r="C42" s="48">
        <v>0</v>
      </c>
      <c r="D42" s="49">
        <v>0</v>
      </c>
      <c r="E42" s="50">
        <v>0</v>
      </c>
      <c r="F42" s="47">
        <v>0</v>
      </c>
      <c r="G42" s="163">
        <v>0</v>
      </c>
      <c r="H42" s="49">
        <f>+(Table124[[#This Row],[OPENING ]]+Table124[[#This Row],[RECEIPTS]]+Table124[[#This Row],[RETURNS]])-(Table124[[#This Row],[EXCHANGED]]+Table124[[#This Row],[SALES]]+Table124[[#This Row],[ISSUES]])</f>
        <v>555.6</v>
      </c>
      <c r="I42" s="48">
        <v>0</v>
      </c>
      <c r="J42" s="51">
        <f t="shared" si="0"/>
        <v>-555.6</v>
      </c>
      <c r="K42" s="48">
        <f>+'DAY21'!K42+'DAY22'!C42</f>
        <v>0</v>
      </c>
      <c r="L42" s="49">
        <f>+'DAY21'!L42+'DAY22'!D42</f>
        <v>0</v>
      </c>
      <c r="M42" s="50">
        <f>+'DAY21'!M42+'DAY22'!E42</f>
        <v>0</v>
      </c>
      <c r="N42" s="47">
        <f>+'DAY21'!N42+'DAY22'!F42</f>
        <v>0</v>
      </c>
      <c r="O42" s="163">
        <f>+'DAY21'!O42+'DAY22'!G42</f>
        <v>0</v>
      </c>
      <c r="P42" s="48">
        <f t="shared" ref="P42:P57" si="22">+K42/22</f>
        <v>0</v>
      </c>
      <c r="Q42" s="49">
        <f t="shared" ref="Q42:Q57" si="23">+L42/22</f>
        <v>0</v>
      </c>
      <c r="R42" s="50">
        <f t="shared" ref="R42:R57" si="24">+M42/22</f>
        <v>0</v>
      </c>
      <c r="S42" s="47">
        <f t="shared" ref="S42:S57" si="25">+N42/22</f>
        <v>0</v>
      </c>
      <c r="T42" s="163">
        <f t="shared" ref="T42:T57" si="26">+O42/22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'DAY21'!H43</f>
        <v>0</v>
      </c>
      <c r="C43" s="48">
        <v>0</v>
      </c>
      <c r="D43" s="49">
        <v>0</v>
      </c>
      <c r="E43" s="50">
        <v>0</v>
      </c>
      <c r="F43" s="47">
        <v>0</v>
      </c>
      <c r="G43" s="163">
        <v>0</v>
      </c>
      <c r="H43" s="49">
        <f>+(Table124[[#This Row],[OPENING ]]+Table124[[#This Row],[RECEIPTS]]+Table124[[#This Row],[RETURNS]])-(Table124[[#This Row],[EXCHANGED]]+Table124[[#This Row],[SALES]]+Table124[[#This Row],[ISSUES]])</f>
        <v>0</v>
      </c>
      <c r="I43" s="48">
        <v>0</v>
      </c>
      <c r="J43" s="51">
        <f t="shared" si="0"/>
        <v>0</v>
      </c>
      <c r="K43" s="48">
        <f>+'DAY21'!K43+'DAY22'!C43</f>
        <v>0</v>
      </c>
      <c r="L43" s="49">
        <f>+'DAY21'!L43+'DAY22'!D43</f>
        <v>0</v>
      </c>
      <c r="M43" s="50">
        <f>+'DAY21'!M43+'DAY22'!E43</f>
        <v>0</v>
      </c>
      <c r="N43" s="47">
        <f>+'DAY21'!N43+'DAY22'!F43</f>
        <v>0</v>
      </c>
      <c r="O43" s="163">
        <f>+'DAY21'!O43+'DAY22'!G43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163">
        <f t="shared" si="26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'DAY21'!H44</f>
        <v>0</v>
      </c>
      <c r="C44" s="48">
        <v>0</v>
      </c>
      <c r="D44" s="49">
        <v>0</v>
      </c>
      <c r="E44" s="50">
        <v>0</v>
      </c>
      <c r="F44" s="47">
        <v>0</v>
      </c>
      <c r="G44" s="163">
        <v>0</v>
      </c>
      <c r="H44" s="49">
        <f>+(Table124[[#This Row],[OPENING ]]+Table124[[#This Row],[RECEIPTS]]+Table124[[#This Row],[RETURNS]])-(Table124[[#This Row],[EXCHANGED]]+Table124[[#This Row],[SALES]]+Table124[[#This Row],[ISSUES]])</f>
        <v>0</v>
      </c>
      <c r="I44" s="48">
        <v>0</v>
      </c>
      <c r="J44" s="51">
        <f t="shared" si="0"/>
        <v>0</v>
      </c>
      <c r="K44" s="48">
        <f>+'DAY21'!K44+'DAY22'!C44</f>
        <v>0</v>
      </c>
      <c r="L44" s="49">
        <f>+'DAY21'!L44+'DAY22'!D44</f>
        <v>0</v>
      </c>
      <c r="M44" s="50">
        <f>+'DAY21'!M44+'DAY22'!E44</f>
        <v>0</v>
      </c>
      <c r="N44" s="47">
        <f>+'DAY21'!N44+'DAY22'!F44</f>
        <v>0</v>
      </c>
      <c r="O44" s="163">
        <f>+'DAY21'!O44+'DAY22'!G44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163">
        <f t="shared" si="26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'DAY21'!H45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163">
        <v>0</v>
      </c>
      <c r="H45" s="49">
        <f>+(Table124[[#This Row],[OPENING ]]+Table124[[#This Row],[RECEIPTS]]+Table124[[#This Row],[RETURNS]])-(Table124[[#This Row],[EXCHANGED]]+Table124[[#This Row],[SALES]]+Table124[[#This Row],[ISSUES]])</f>
        <v>320.29999999999995</v>
      </c>
      <c r="I45" s="48">
        <v>0</v>
      </c>
      <c r="J45" s="51">
        <f t="shared" si="0"/>
        <v>-320.29999999999995</v>
      </c>
      <c r="K45" s="48">
        <f>+'DAY21'!K45+'DAY22'!C45</f>
        <v>1034.9000000000001</v>
      </c>
      <c r="L45" s="49">
        <f>+'DAY21'!L45+'DAY22'!D45</f>
        <v>0</v>
      </c>
      <c r="M45" s="50">
        <f>+'DAY21'!M45+'DAY22'!E45</f>
        <v>0</v>
      </c>
      <c r="N45" s="47">
        <f>+'DAY21'!N45+'DAY22'!F45</f>
        <v>0</v>
      </c>
      <c r="O45" s="163">
        <f>+'DAY21'!O45+'DAY22'!G45</f>
        <v>795.90000000000009</v>
      </c>
      <c r="P45" s="48">
        <f t="shared" si="22"/>
        <v>47.040909090909096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163">
        <f t="shared" si="26"/>
        <v>36.177272727272729</v>
      </c>
      <c r="U45" s="54">
        <f t="shared" si="1"/>
        <v>3.8489185055713344</v>
      </c>
    </row>
    <row r="46" spans="1:21" x14ac:dyDescent="0.25">
      <c r="A46" s="154" t="s">
        <v>111</v>
      </c>
      <c r="B46" s="47">
        <f>'DAY21'!H46</f>
        <v>122.2</v>
      </c>
      <c r="C46" s="48">
        <v>0</v>
      </c>
      <c r="D46" s="49">
        <v>0</v>
      </c>
      <c r="E46" s="50">
        <v>0</v>
      </c>
      <c r="F46" s="47">
        <v>0</v>
      </c>
      <c r="G46" s="163">
        <v>0</v>
      </c>
      <c r="H46" s="49">
        <f>+(Table124[[#This Row],[OPENING ]]+Table124[[#This Row],[RECEIPTS]]+Table124[[#This Row],[RETURNS]])-(Table124[[#This Row],[EXCHANGED]]+Table124[[#This Row],[SALES]]+Table124[[#This Row],[ISSUES]])</f>
        <v>122.2</v>
      </c>
      <c r="I46" s="48">
        <v>0</v>
      </c>
      <c r="J46" s="51">
        <f t="shared" si="0"/>
        <v>-122.2</v>
      </c>
      <c r="K46" s="48">
        <f>+'DAY21'!K46+'DAY22'!C46</f>
        <v>0</v>
      </c>
      <c r="L46" s="49">
        <f>+'DAY21'!L46+'DAY22'!D46</f>
        <v>0</v>
      </c>
      <c r="M46" s="50">
        <f>+'DAY21'!M46+'DAY22'!E46</f>
        <v>0</v>
      </c>
      <c r="N46" s="47">
        <f>+'DAY21'!N46+'DAY22'!F46</f>
        <v>0</v>
      </c>
      <c r="O46" s="163">
        <f>+'DAY21'!O46+'DAY22'!G46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163">
        <f t="shared" si="26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'DAY21'!H47</f>
        <v>0</v>
      </c>
      <c r="C47" s="48">
        <v>0</v>
      </c>
      <c r="D47" s="49">
        <v>0</v>
      </c>
      <c r="E47" s="50">
        <v>0</v>
      </c>
      <c r="F47" s="47">
        <v>0</v>
      </c>
      <c r="G47" s="163">
        <v>0</v>
      </c>
      <c r="H47" s="49">
        <f>+(Table124[[#This Row],[OPENING ]]+Table124[[#This Row],[RECEIPTS]]+Table124[[#This Row],[RETURNS]])-(Table124[[#This Row],[EXCHANGED]]+Table124[[#This Row],[SALES]]+Table124[[#This Row],[ISSUES]])</f>
        <v>0</v>
      </c>
      <c r="I47" s="48">
        <v>0</v>
      </c>
      <c r="J47" s="51">
        <f t="shared" si="0"/>
        <v>0</v>
      </c>
      <c r="K47" s="48">
        <f>+'DAY21'!K47+'DAY22'!C47</f>
        <v>0</v>
      </c>
      <c r="L47" s="49">
        <f>+'DAY21'!L47+'DAY22'!D47</f>
        <v>0</v>
      </c>
      <c r="M47" s="50">
        <f>+'DAY21'!M47+'DAY22'!E47</f>
        <v>0</v>
      </c>
      <c r="N47" s="47">
        <f>+'DAY21'!N47+'DAY22'!F47</f>
        <v>0</v>
      </c>
      <c r="O47" s="163">
        <f>+'DAY21'!O47+'DAY22'!G47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163">
        <f t="shared" si="26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'DAY21'!H48</f>
        <v>7</v>
      </c>
      <c r="C48" s="48">
        <v>0</v>
      </c>
      <c r="D48" s="49">
        <v>0</v>
      </c>
      <c r="E48" s="50">
        <v>0</v>
      </c>
      <c r="F48" s="47">
        <v>0</v>
      </c>
      <c r="G48" s="163">
        <v>0</v>
      </c>
      <c r="H48" s="49">
        <f>+(Table124[[#This Row],[OPENING ]]+Table124[[#This Row],[RECEIPTS]]+Table124[[#This Row],[RETURNS]])-(Table124[[#This Row],[EXCHANGED]]+Table124[[#This Row],[SALES]]+Table124[[#This Row],[ISSUES]])</f>
        <v>7</v>
      </c>
      <c r="I48" s="48">
        <v>0</v>
      </c>
      <c r="J48" s="51">
        <f t="shared" si="0"/>
        <v>-7</v>
      </c>
      <c r="K48" s="48">
        <f>+'DAY21'!K48+'DAY22'!C48</f>
        <v>0</v>
      </c>
      <c r="L48" s="49">
        <f>+'DAY21'!L48+'DAY22'!D48</f>
        <v>0</v>
      </c>
      <c r="M48" s="50">
        <f>+'DAY21'!M48+'DAY22'!E48</f>
        <v>0</v>
      </c>
      <c r="N48" s="47">
        <f>+'DAY21'!N48+'DAY22'!F48</f>
        <v>0</v>
      </c>
      <c r="O48" s="163">
        <f>+'DAY21'!O48+'DAY22'!G48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163">
        <f t="shared" si="26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'DAY21'!H49</f>
        <v>17.3</v>
      </c>
      <c r="C49" s="48">
        <v>0</v>
      </c>
      <c r="D49" s="49">
        <v>0</v>
      </c>
      <c r="E49" s="50">
        <v>0</v>
      </c>
      <c r="F49" s="47">
        <v>0</v>
      </c>
      <c r="G49" s="163">
        <v>0</v>
      </c>
      <c r="H49" s="49">
        <f>+(Table124[[#This Row],[OPENING ]]+Table124[[#This Row],[RECEIPTS]]+Table124[[#This Row],[RETURNS]])-(Table124[[#This Row],[EXCHANGED]]+Table124[[#This Row],[SALES]]+Table124[[#This Row],[ISSUES]])</f>
        <v>17.3</v>
      </c>
      <c r="I49" s="48">
        <v>0</v>
      </c>
      <c r="J49" s="51">
        <f t="shared" si="0"/>
        <v>-17.3</v>
      </c>
      <c r="K49" s="48">
        <f>+'DAY21'!K49+'DAY22'!C49</f>
        <v>0</v>
      </c>
      <c r="L49" s="49">
        <f>+'DAY21'!L49+'DAY22'!D49</f>
        <v>0</v>
      </c>
      <c r="M49" s="50">
        <f>+'DAY21'!M49+'DAY22'!E49</f>
        <v>0</v>
      </c>
      <c r="N49" s="47">
        <f>+'DAY21'!N49+'DAY22'!F49</f>
        <v>0</v>
      </c>
      <c r="O49" s="163">
        <f>+'DAY21'!O49+'DAY22'!G49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163">
        <f t="shared" si="26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'DAY21'!H50</f>
        <v>400.5</v>
      </c>
      <c r="C50" s="48">
        <v>0</v>
      </c>
      <c r="D50" s="49">
        <v>0</v>
      </c>
      <c r="E50" s="50">
        <v>0</v>
      </c>
      <c r="F50" s="47">
        <v>0</v>
      </c>
      <c r="G50" s="163">
        <v>0</v>
      </c>
      <c r="H50" s="49">
        <f>+(Table124[[#This Row],[OPENING ]]+Table124[[#This Row],[RECEIPTS]]+Table124[[#This Row],[RETURNS]])-(Table124[[#This Row],[EXCHANGED]]+Table124[[#This Row],[SALES]]+Table124[[#This Row],[ISSUES]])</f>
        <v>400.5</v>
      </c>
      <c r="I50" s="48">
        <v>0</v>
      </c>
      <c r="J50" s="51">
        <f t="shared" si="0"/>
        <v>-400.5</v>
      </c>
      <c r="K50" s="48">
        <f>+'DAY21'!K50+'DAY22'!C50</f>
        <v>0</v>
      </c>
      <c r="L50" s="49">
        <f>+'DAY21'!L50+'DAY22'!D50</f>
        <v>0</v>
      </c>
      <c r="M50" s="50">
        <f>+'DAY21'!M50+'DAY22'!E50</f>
        <v>0</v>
      </c>
      <c r="N50" s="47">
        <f>+'DAY21'!N50+'DAY22'!F50</f>
        <v>0</v>
      </c>
      <c r="O50" s="163">
        <f>+'DAY21'!O50+'DAY22'!G50</f>
        <v>140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163">
        <f t="shared" si="26"/>
        <v>6.3636363636363633</v>
      </c>
      <c r="U50" s="54">
        <f t="shared" si="1"/>
        <v>62.93571428571429</v>
      </c>
    </row>
    <row r="51" spans="1:21" x14ac:dyDescent="0.25">
      <c r="A51" s="154" t="s">
        <v>79</v>
      </c>
      <c r="B51" s="47">
        <f>'DAY21'!H51</f>
        <v>0</v>
      </c>
      <c r="C51" s="48">
        <v>0</v>
      </c>
      <c r="D51" s="49">
        <v>0</v>
      </c>
      <c r="E51" s="50">
        <v>0</v>
      </c>
      <c r="F51" s="47">
        <v>0</v>
      </c>
      <c r="G51" s="163">
        <v>0</v>
      </c>
      <c r="H51" s="49">
        <f>+(Table124[[#This Row],[OPENING ]]+Table124[[#This Row],[RECEIPTS]]+Table124[[#This Row],[RETURNS]])-(Table124[[#This Row],[EXCHANGED]]+Table124[[#This Row],[SALES]]+Table124[[#This Row],[ISSUES]])</f>
        <v>0</v>
      </c>
      <c r="I51" s="48">
        <v>0</v>
      </c>
      <c r="J51" s="51">
        <f t="shared" si="0"/>
        <v>0</v>
      </c>
      <c r="K51" s="48">
        <f>+'DAY21'!K51+'DAY22'!C51</f>
        <v>0</v>
      </c>
      <c r="L51" s="49">
        <f>+'DAY21'!L51+'DAY22'!D51</f>
        <v>0</v>
      </c>
      <c r="M51" s="50">
        <f>+'DAY21'!M51+'DAY22'!E51</f>
        <v>0</v>
      </c>
      <c r="N51" s="47">
        <f>+'DAY21'!N51+'DAY22'!F51</f>
        <v>0</v>
      </c>
      <c r="O51" s="163">
        <f>+'DAY21'!O51+'DAY22'!G51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163">
        <f t="shared" si="26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'DAY21'!H52</f>
        <v>0</v>
      </c>
      <c r="C52" s="48">
        <v>0</v>
      </c>
      <c r="D52" s="49">
        <v>0</v>
      </c>
      <c r="E52" s="50">
        <v>0</v>
      </c>
      <c r="F52" s="47">
        <v>0</v>
      </c>
      <c r="G52" s="163">
        <v>0</v>
      </c>
      <c r="H52" s="49">
        <f>+(Table124[[#This Row],[OPENING ]]+Table124[[#This Row],[RECEIPTS]]+Table124[[#This Row],[RETURNS]])-(Table124[[#This Row],[EXCHANGED]]+Table124[[#This Row],[SALES]]+Table124[[#This Row],[ISSUES]])</f>
        <v>0</v>
      </c>
      <c r="I52" s="48">
        <v>0</v>
      </c>
      <c r="J52" s="51">
        <f t="shared" si="0"/>
        <v>0</v>
      </c>
      <c r="K52" s="48">
        <f>+'DAY21'!K52+'DAY22'!C52</f>
        <v>0</v>
      </c>
      <c r="L52" s="49">
        <f>+'DAY21'!L52+'DAY22'!D52</f>
        <v>0</v>
      </c>
      <c r="M52" s="50">
        <f>+'DAY21'!M52+'DAY22'!E52</f>
        <v>0</v>
      </c>
      <c r="N52" s="47">
        <f>+'DAY21'!N52+'DAY22'!F52</f>
        <v>0</v>
      </c>
      <c r="O52" s="163">
        <f>+'DAY21'!O52+'DAY22'!G52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163">
        <f t="shared" si="26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'DAY21'!H53</f>
        <v>0</v>
      </c>
      <c r="C53" s="48">
        <v>0</v>
      </c>
      <c r="D53" s="49">
        <v>0</v>
      </c>
      <c r="E53" s="50">
        <v>0</v>
      </c>
      <c r="F53" s="47">
        <v>0</v>
      </c>
      <c r="G53" s="163">
        <v>0</v>
      </c>
      <c r="H53" s="49">
        <f>+(Table124[[#This Row],[OPENING ]]+Table124[[#This Row],[RECEIPTS]]+Table124[[#This Row],[RETURNS]])-(Table124[[#This Row],[EXCHANGED]]+Table124[[#This Row],[SALES]]+Table124[[#This Row],[ISSUES]])</f>
        <v>0</v>
      </c>
      <c r="I53" s="48">
        <v>0</v>
      </c>
      <c r="J53" s="51">
        <f>+I53-H53</f>
        <v>0</v>
      </c>
      <c r="K53" s="48">
        <f>+'DAY21'!K53+'DAY22'!C53</f>
        <v>0</v>
      </c>
      <c r="L53" s="49">
        <f>+'DAY21'!L53+'DAY22'!D53</f>
        <v>0</v>
      </c>
      <c r="M53" s="50">
        <f>+'DAY21'!M53+'DAY22'!E53</f>
        <v>0</v>
      </c>
      <c r="N53" s="47">
        <f>+'DAY21'!N53+'DAY22'!F53</f>
        <v>0</v>
      </c>
      <c r="O53" s="163">
        <f>+'DAY21'!O53+'DAY22'!G53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163">
        <f t="shared" si="26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'DAY21'!H54</f>
        <v>0</v>
      </c>
      <c r="C54" s="48">
        <v>0</v>
      </c>
      <c r="D54" s="49">
        <v>0</v>
      </c>
      <c r="E54" s="50">
        <v>0</v>
      </c>
      <c r="F54" s="47">
        <v>0</v>
      </c>
      <c r="G54" s="163">
        <v>0</v>
      </c>
      <c r="H54" s="49">
        <f>+(Table124[[#This Row],[OPENING ]]+Table124[[#This Row],[RECEIPTS]]+Table124[[#This Row],[RETURNS]])-(Table124[[#This Row],[EXCHANGED]]+Table124[[#This Row],[SALES]]+Table124[[#This Row],[ISSUES]])</f>
        <v>0</v>
      </c>
      <c r="I54" s="48">
        <v>0</v>
      </c>
      <c r="J54" s="51">
        <f>+I54-H54</f>
        <v>0</v>
      </c>
      <c r="K54" s="48">
        <f>+'DAY21'!K54+'DAY22'!C54</f>
        <v>0</v>
      </c>
      <c r="L54" s="49">
        <f>+'DAY21'!L54+'DAY22'!D54</f>
        <v>0</v>
      </c>
      <c r="M54" s="50">
        <f>+'DAY21'!M54+'DAY22'!E54</f>
        <v>0</v>
      </c>
      <c r="N54" s="47">
        <f>+'DAY21'!N54+'DAY22'!F54</f>
        <v>0</v>
      </c>
      <c r="O54" s="163">
        <f>+'DAY21'!O54+'DAY22'!G54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163">
        <f t="shared" si="26"/>
        <v>0</v>
      </c>
      <c r="U54" s="54">
        <f t="shared" si="1"/>
        <v>0</v>
      </c>
    </row>
    <row r="55" spans="1:21" x14ac:dyDescent="0.25">
      <c r="A55" s="154" t="s">
        <v>81</v>
      </c>
      <c r="B55" s="47">
        <f>'DAY21'!H55</f>
        <v>676.3</v>
      </c>
      <c r="C55" s="48">
        <v>0</v>
      </c>
      <c r="D55" s="49">
        <v>0</v>
      </c>
      <c r="E55" s="50">
        <v>0</v>
      </c>
      <c r="F55" s="47">
        <v>0</v>
      </c>
      <c r="G55" s="163">
        <v>0</v>
      </c>
      <c r="H55" s="49">
        <f>+(Table124[[#This Row],[OPENING ]]+Table124[[#This Row],[RECEIPTS]]+Table124[[#This Row],[RETURNS]])-(Table124[[#This Row],[EXCHANGED]]+Table124[[#This Row],[SALES]]+Table124[[#This Row],[ISSUES]])</f>
        <v>676.3</v>
      </c>
      <c r="I55" s="48">
        <v>0</v>
      </c>
      <c r="J55" s="51">
        <f>+I55-H55</f>
        <v>-676.3</v>
      </c>
      <c r="K55" s="48">
        <f>+'DAY21'!K55+'DAY22'!C55</f>
        <v>0</v>
      </c>
      <c r="L55" s="49">
        <f>+'DAY21'!L55+'DAY22'!D55</f>
        <v>0</v>
      </c>
      <c r="M55" s="50">
        <f>+'DAY21'!M55+'DAY22'!E55</f>
        <v>0</v>
      </c>
      <c r="N55" s="47">
        <f>+'DAY21'!N55+'DAY22'!F55</f>
        <v>0</v>
      </c>
      <c r="O55" s="163">
        <f>+'DAY21'!O55+'DAY22'!G55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163">
        <f t="shared" si="26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'DAY21'!H56</f>
        <v>0</v>
      </c>
      <c r="C56" s="48">
        <v>0</v>
      </c>
      <c r="D56" s="49">
        <v>0</v>
      </c>
      <c r="E56" s="50">
        <v>0</v>
      </c>
      <c r="F56" s="47">
        <v>0</v>
      </c>
      <c r="G56" s="163">
        <v>0</v>
      </c>
      <c r="H56" s="49">
        <f>+(Table124[[#This Row],[OPENING ]]+Table124[[#This Row],[RECEIPTS]]+Table124[[#This Row],[RETURNS]])-(Table124[[#This Row],[EXCHANGED]]+Table124[[#This Row],[SALES]]+Table124[[#This Row],[ISSUES]])</f>
        <v>0</v>
      </c>
      <c r="I56" s="48">
        <v>0</v>
      </c>
      <c r="J56" s="51">
        <f>+I56-H56</f>
        <v>0</v>
      </c>
      <c r="K56" s="48">
        <f>+'DAY21'!K56+'DAY22'!C56</f>
        <v>0</v>
      </c>
      <c r="L56" s="49">
        <f>+'DAY21'!L56+'DAY22'!D56</f>
        <v>0</v>
      </c>
      <c r="M56" s="50">
        <f>+'DAY21'!M56+'DAY22'!E56</f>
        <v>0</v>
      </c>
      <c r="N56" s="47">
        <f>+'DAY21'!N56+'DAY22'!F56</f>
        <v>0</v>
      </c>
      <c r="O56" s="163">
        <f>+'DAY21'!O56+'DAY22'!G56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163">
        <f t="shared" si="26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'DAY21'!H57</f>
        <v>1809</v>
      </c>
      <c r="C57" s="48">
        <v>0</v>
      </c>
      <c r="D57" s="49">
        <v>0</v>
      </c>
      <c r="E57" s="50">
        <v>0</v>
      </c>
      <c r="F57" s="47">
        <v>0</v>
      </c>
      <c r="G57" s="163">
        <v>0</v>
      </c>
      <c r="H57" s="49">
        <f>+(Table124[[#This Row],[OPENING ]]+Table124[[#This Row],[RECEIPTS]]+Table124[[#This Row],[RETURNS]])-(Table124[[#This Row],[EXCHANGED]]+Table124[[#This Row],[SALES]]+Table124[[#This Row],[ISSUES]])</f>
        <v>1809</v>
      </c>
      <c r="I57" s="73">
        <v>0</v>
      </c>
      <c r="J57" s="76">
        <f t="shared" si="0"/>
        <v>-1809</v>
      </c>
      <c r="K57" s="48">
        <f>+'DAY21'!K57+'DAY22'!C57</f>
        <v>0</v>
      </c>
      <c r="L57" s="49">
        <f>+'DAY21'!L57+'DAY22'!D57</f>
        <v>79</v>
      </c>
      <c r="M57" s="50">
        <f>+'DAY21'!M57+'DAY22'!E57</f>
        <v>0</v>
      </c>
      <c r="N57" s="47">
        <f>+'DAY21'!N57+'DAY22'!F57</f>
        <v>0</v>
      </c>
      <c r="O57" s="163">
        <f>+'DAY21'!O57+'DAY22'!G57</f>
        <v>0</v>
      </c>
      <c r="P57" s="48">
        <f t="shared" si="22"/>
        <v>0</v>
      </c>
      <c r="Q57" s="49">
        <f t="shared" si="23"/>
        <v>3.5909090909090908</v>
      </c>
      <c r="R57" s="50">
        <f t="shared" si="24"/>
        <v>0</v>
      </c>
      <c r="S57" s="47">
        <f t="shared" si="25"/>
        <v>0</v>
      </c>
      <c r="T57" s="163">
        <f t="shared" si="26"/>
        <v>0</v>
      </c>
      <c r="U57" s="92">
        <f t="shared" si="1"/>
        <v>503.77215189873419</v>
      </c>
    </row>
    <row r="58" spans="1:21" x14ac:dyDescent="0.25">
      <c r="A58" s="154" t="s">
        <v>50</v>
      </c>
      <c r="B58" s="47">
        <f>'DAY21'!H58</f>
        <v>6798.0400000000009</v>
      </c>
      <c r="C58" s="48">
        <v>0</v>
      </c>
      <c r="D58" s="49">
        <v>0</v>
      </c>
      <c r="E58" s="50">
        <v>0</v>
      </c>
      <c r="F58" s="47">
        <v>0</v>
      </c>
      <c r="G58" s="163">
        <v>0</v>
      </c>
      <c r="H58" s="49">
        <f>+(Table124[[#This Row],[OPENING ]]+Table124[[#This Row],[RECEIPTS]]+Table124[[#This Row],[RETURNS]])-(Table124[[#This Row],[EXCHANGED]]+Table124[[#This Row],[SALES]]+Table124[[#This Row],[ISSUES]])</f>
        <v>6798.0400000000009</v>
      </c>
      <c r="I58" s="73"/>
      <c r="J58" s="76">
        <f t="shared" ref="J58:J72" si="27">+I58-H58</f>
        <v>-6798.0400000000009</v>
      </c>
      <c r="K58" s="48">
        <f>+'DAY21'!K58+'DAY22'!C58</f>
        <v>3087.4</v>
      </c>
      <c r="L58" s="49">
        <f>+'DAY21'!L58+'DAY22'!D58</f>
        <v>217.3</v>
      </c>
      <c r="M58" s="50">
        <f>+'DAY21'!M58+'DAY22'!E58</f>
        <v>0</v>
      </c>
      <c r="N58" s="47">
        <f>+'DAY21'!N58+'DAY22'!F58</f>
        <v>0</v>
      </c>
      <c r="O58" s="163">
        <f>+'DAY21'!O58+'DAY22'!G58</f>
        <v>2237</v>
      </c>
      <c r="P58" s="48">
        <f t="shared" ref="P58:P72" si="28">+K58/22</f>
        <v>140.33636363636364</v>
      </c>
      <c r="Q58" s="49">
        <f t="shared" ref="Q58:Q72" si="29">+L58/22</f>
        <v>9.877272727272727</v>
      </c>
      <c r="R58" s="50">
        <f t="shared" ref="R58:R72" si="30">+M58/22</f>
        <v>0</v>
      </c>
      <c r="S58" s="47">
        <f t="shared" ref="S58:S72" si="31">+N58/22</f>
        <v>0</v>
      </c>
      <c r="T58" s="163">
        <f t="shared" ref="T58:T72" si="32">+O58/22</f>
        <v>101.68181818181819</v>
      </c>
      <c r="U58" s="92">
        <f t="shared" ref="U58:U72" si="33">IFERROR(+H58/(P58+Q58+R58+S58+T58),0)</f>
        <v>26.987545338073158</v>
      </c>
    </row>
    <row r="59" spans="1:21" x14ac:dyDescent="0.25">
      <c r="A59" s="154" t="s">
        <v>51</v>
      </c>
      <c r="B59" s="47">
        <f>'DAY21'!H59</f>
        <v>0</v>
      </c>
      <c r="C59" s="48">
        <v>0</v>
      </c>
      <c r="D59" s="49">
        <v>0</v>
      </c>
      <c r="E59" s="50">
        <v>0</v>
      </c>
      <c r="F59" s="47">
        <v>0</v>
      </c>
      <c r="G59" s="163">
        <v>0</v>
      </c>
      <c r="H59" s="49">
        <f>+(Table124[[#This Row],[OPENING ]]+Table124[[#This Row],[RECEIPTS]]+Table124[[#This Row],[RETURNS]])-(Table124[[#This Row],[EXCHANGED]]+Table124[[#This Row],[SALES]]+Table124[[#This Row],[ISSUES]])</f>
        <v>0</v>
      </c>
      <c r="I59" s="73"/>
      <c r="J59" s="76">
        <f t="shared" si="27"/>
        <v>0</v>
      </c>
      <c r="K59" s="48">
        <f>+'DAY21'!K59+'DAY22'!C59</f>
        <v>0</v>
      </c>
      <c r="L59" s="49">
        <f>+'DAY21'!L59+'DAY22'!D59</f>
        <v>0</v>
      </c>
      <c r="M59" s="50">
        <f>+'DAY21'!M59+'DAY22'!E59</f>
        <v>0</v>
      </c>
      <c r="N59" s="47">
        <f>+'DAY21'!N59+'DAY22'!F59</f>
        <v>0</v>
      </c>
      <c r="O59" s="163">
        <f>+'DAY21'!O59+'DAY22'!G59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163">
        <f t="shared" si="32"/>
        <v>0</v>
      </c>
      <c r="U59" s="92">
        <f t="shared" si="33"/>
        <v>0</v>
      </c>
    </row>
    <row r="60" spans="1:21" x14ac:dyDescent="0.25">
      <c r="A60" s="154" t="s">
        <v>52</v>
      </c>
      <c r="B60" s="47">
        <f>'DAY21'!H60</f>
        <v>0</v>
      </c>
      <c r="C60" s="48">
        <v>0</v>
      </c>
      <c r="D60" s="49">
        <v>0</v>
      </c>
      <c r="E60" s="50">
        <v>0</v>
      </c>
      <c r="F60" s="47">
        <v>0</v>
      </c>
      <c r="G60" s="163">
        <v>0</v>
      </c>
      <c r="H60" s="49">
        <f>+(Table124[[#This Row],[OPENING ]]+Table124[[#This Row],[RECEIPTS]]+Table124[[#This Row],[RETURNS]])-(Table124[[#This Row],[EXCHANGED]]+Table124[[#This Row],[SALES]]+Table124[[#This Row],[ISSUES]])</f>
        <v>0</v>
      </c>
      <c r="I60" s="73"/>
      <c r="J60" s="76">
        <f t="shared" si="27"/>
        <v>0</v>
      </c>
      <c r="K60" s="48">
        <f>+'DAY21'!K60+'DAY22'!C60</f>
        <v>0</v>
      </c>
      <c r="L60" s="49">
        <f>+'DAY21'!L60+'DAY22'!D60</f>
        <v>0</v>
      </c>
      <c r="M60" s="50">
        <f>+'DAY21'!M60+'DAY22'!E60</f>
        <v>0</v>
      </c>
      <c r="N60" s="47">
        <f>+'DAY21'!N60+'DAY22'!F60</f>
        <v>0</v>
      </c>
      <c r="O60" s="163">
        <f>+'DAY21'!O60+'DAY22'!G60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163">
        <f t="shared" si="32"/>
        <v>0</v>
      </c>
      <c r="U60" s="92">
        <f t="shared" si="33"/>
        <v>0</v>
      </c>
    </row>
    <row r="61" spans="1:21" x14ac:dyDescent="0.25">
      <c r="A61" s="154" t="s">
        <v>53</v>
      </c>
      <c r="B61" s="47">
        <f>'DAY21'!H61</f>
        <v>1267.3399999999999</v>
      </c>
      <c r="C61" s="48">
        <v>0</v>
      </c>
      <c r="D61" s="49">
        <v>0</v>
      </c>
      <c r="E61" s="50">
        <v>0</v>
      </c>
      <c r="F61" s="47">
        <v>0</v>
      </c>
      <c r="G61" s="163">
        <v>0</v>
      </c>
      <c r="H61" s="49">
        <f>+(Table124[[#This Row],[OPENING ]]+Table124[[#This Row],[RECEIPTS]]+Table124[[#This Row],[RETURNS]])-(Table124[[#This Row],[EXCHANGED]]+Table124[[#This Row],[SALES]]+Table124[[#This Row],[ISSUES]])</f>
        <v>1267.3399999999999</v>
      </c>
      <c r="I61" s="73"/>
      <c r="J61" s="76">
        <f t="shared" si="27"/>
        <v>-1267.3399999999999</v>
      </c>
      <c r="K61" s="48">
        <f>+'DAY21'!K61+'DAY22'!C61</f>
        <v>0</v>
      </c>
      <c r="L61" s="49">
        <f>+'DAY21'!L61+'DAY22'!D61</f>
        <v>0</v>
      </c>
      <c r="M61" s="50">
        <f>+'DAY21'!M61+'DAY22'!E61</f>
        <v>0</v>
      </c>
      <c r="N61" s="47">
        <f>+'DAY21'!N61+'DAY22'!F61</f>
        <v>0</v>
      </c>
      <c r="O61" s="163">
        <f>+'DAY21'!O61+'DAY22'!G61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163">
        <f t="shared" si="32"/>
        <v>0</v>
      </c>
      <c r="U61" s="92">
        <f t="shared" si="33"/>
        <v>0</v>
      </c>
    </row>
    <row r="62" spans="1:21" x14ac:dyDescent="0.25">
      <c r="A62" s="154" t="s">
        <v>54</v>
      </c>
      <c r="B62" s="47">
        <f>'DAY21'!H62</f>
        <v>96.1</v>
      </c>
      <c r="C62" s="48">
        <v>0</v>
      </c>
      <c r="D62" s="49">
        <v>0</v>
      </c>
      <c r="E62" s="50">
        <v>0</v>
      </c>
      <c r="F62" s="47">
        <v>0</v>
      </c>
      <c r="G62" s="163">
        <v>0</v>
      </c>
      <c r="H62" s="49">
        <f>+(Table124[[#This Row],[OPENING ]]+Table124[[#This Row],[RECEIPTS]]+Table124[[#This Row],[RETURNS]])-(Table124[[#This Row],[EXCHANGED]]+Table124[[#This Row],[SALES]]+Table124[[#This Row],[ISSUES]])</f>
        <v>96.1</v>
      </c>
      <c r="I62" s="73"/>
      <c r="J62" s="76">
        <f t="shared" si="27"/>
        <v>-96.1</v>
      </c>
      <c r="K62" s="48">
        <f>+'DAY21'!K62+'DAY22'!C62</f>
        <v>0</v>
      </c>
      <c r="L62" s="49">
        <f>+'DAY21'!L62+'DAY22'!D62</f>
        <v>0</v>
      </c>
      <c r="M62" s="50">
        <f>+'DAY21'!M62+'DAY22'!E62</f>
        <v>0</v>
      </c>
      <c r="N62" s="47">
        <f>+'DAY21'!N62+'DAY22'!F62</f>
        <v>0</v>
      </c>
      <c r="O62" s="163">
        <f>+'DAY21'!O62+'DAY22'!G62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163">
        <f t="shared" si="32"/>
        <v>0</v>
      </c>
      <c r="U62" s="92">
        <f t="shared" si="33"/>
        <v>0</v>
      </c>
    </row>
    <row r="63" spans="1:21" x14ac:dyDescent="0.25">
      <c r="A63" s="154" t="s">
        <v>109</v>
      </c>
      <c r="B63" s="47">
        <f>'DAY21'!H63</f>
        <v>0</v>
      </c>
      <c r="C63" s="48">
        <v>0</v>
      </c>
      <c r="D63" s="49">
        <v>0</v>
      </c>
      <c r="E63" s="50">
        <v>0</v>
      </c>
      <c r="F63" s="47">
        <v>0</v>
      </c>
      <c r="G63" s="163">
        <v>0</v>
      </c>
      <c r="H63" s="49">
        <f>+(Table124[[#This Row],[OPENING ]]+Table124[[#This Row],[RECEIPTS]]+Table124[[#This Row],[RETURNS]])-(Table124[[#This Row],[EXCHANGED]]+Table124[[#This Row],[SALES]]+Table124[[#This Row],[ISSUES]])</f>
        <v>0</v>
      </c>
      <c r="I63" s="73"/>
      <c r="J63" s="76">
        <f t="shared" si="27"/>
        <v>0</v>
      </c>
      <c r="K63" s="48">
        <f>+'DAY21'!K63+'DAY22'!C63</f>
        <v>0</v>
      </c>
      <c r="L63" s="49">
        <f>+'DAY21'!L63+'DAY22'!D63</f>
        <v>0</v>
      </c>
      <c r="M63" s="50">
        <f>+'DAY21'!M63+'DAY22'!E63</f>
        <v>0</v>
      </c>
      <c r="N63" s="47">
        <f>+'DAY21'!N63+'DAY22'!F63</f>
        <v>0</v>
      </c>
      <c r="O63" s="163">
        <f>+'DAY21'!O63+'DAY22'!G63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163">
        <f t="shared" si="32"/>
        <v>0</v>
      </c>
      <c r="U63" s="92">
        <f t="shared" si="33"/>
        <v>0</v>
      </c>
    </row>
    <row r="64" spans="1:21" x14ac:dyDescent="0.25">
      <c r="A64" s="154" t="s">
        <v>112</v>
      </c>
      <c r="B64" s="47">
        <f>'DAY21'!H64</f>
        <v>0</v>
      </c>
      <c r="C64" s="48">
        <v>0</v>
      </c>
      <c r="D64" s="49">
        <v>0</v>
      </c>
      <c r="E64" s="50">
        <v>0</v>
      </c>
      <c r="F64" s="47">
        <v>0</v>
      </c>
      <c r="G64" s="163">
        <v>0</v>
      </c>
      <c r="H64" s="49">
        <f>+(Table124[[#This Row],[OPENING ]]+Table124[[#This Row],[RECEIPTS]]+Table124[[#This Row],[RETURNS]])-(Table124[[#This Row],[EXCHANGED]]+Table124[[#This Row],[SALES]]+Table124[[#This Row],[ISSUES]])</f>
        <v>0</v>
      </c>
      <c r="I64" s="73"/>
      <c r="J64" s="76">
        <f t="shared" si="27"/>
        <v>0</v>
      </c>
      <c r="K64" s="48">
        <f>+'DAY21'!K64+'DAY22'!C64</f>
        <v>0</v>
      </c>
      <c r="L64" s="49">
        <f>+'DAY21'!L64+'DAY22'!D64</f>
        <v>0</v>
      </c>
      <c r="M64" s="50">
        <f>+'DAY21'!M64+'DAY22'!E64</f>
        <v>0</v>
      </c>
      <c r="N64" s="47">
        <f>+'DAY21'!N64+'DAY22'!F64</f>
        <v>0</v>
      </c>
      <c r="O64" s="163">
        <f>+'DAY21'!O64+'DAY22'!G64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163">
        <f t="shared" si="32"/>
        <v>0</v>
      </c>
      <c r="U64" s="92">
        <f t="shared" si="33"/>
        <v>0</v>
      </c>
    </row>
    <row r="65" spans="1:21" x14ac:dyDescent="0.25">
      <c r="A65" s="154" t="s">
        <v>115</v>
      </c>
      <c r="B65" s="47">
        <f>'DAY21'!H65</f>
        <v>1289.1400000000001</v>
      </c>
      <c r="C65" s="48">
        <v>0</v>
      </c>
      <c r="D65" s="49">
        <v>0</v>
      </c>
      <c r="E65" s="50">
        <v>0</v>
      </c>
      <c r="F65" s="47">
        <v>0</v>
      </c>
      <c r="G65" s="163">
        <v>0</v>
      </c>
      <c r="H65" s="49">
        <f>+(Table124[[#This Row],[OPENING ]]+Table124[[#This Row],[RECEIPTS]]+Table124[[#This Row],[RETURNS]])-(Table124[[#This Row],[EXCHANGED]]+Table124[[#This Row],[SALES]]+Table124[[#This Row],[ISSUES]])</f>
        <v>1289.1400000000001</v>
      </c>
      <c r="I65" s="73"/>
      <c r="J65" s="76">
        <f t="shared" si="27"/>
        <v>-1289.1400000000001</v>
      </c>
      <c r="K65" s="48">
        <f>+'DAY21'!K65+'DAY22'!C65</f>
        <v>0</v>
      </c>
      <c r="L65" s="49">
        <f>+'DAY21'!L65+'DAY22'!D65</f>
        <v>0</v>
      </c>
      <c r="M65" s="50">
        <f>+'DAY21'!M65+'DAY22'!E65</f>
        <v>0</v>
      </c>
      <c r="N65" s="47">
        <f>+'DAY21'!N65+'DAY22'!F65</f>
        <v>0</v>
      </c>
      <c r="O65" s="163">
        <f>+'DAY21'!O65+'DAY22'!G65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163">
        <f t="shared" si="32"/>
        <v>0</v>
      </c>
      <c r="U65" s="92">
        <f t="shared" si="33"/>
        <v>0</v>
      </c>
    </row>
    <row r="66" spans="1:21" x14ac:dyDescent="0.25">
      <c r="A66" s="154" t="s">
        <v>116</v>
      </c>
      <c r="B66" s="47">
        <f>'DAY21'!H66</f>
        <v>64.75</v>
      </c>
      <c r="C66" s="48">
        <v>0</v>
      </c>
      <c r="D66" s="49">
        <v>0</v>
      </c>
      <c r="E66" s="50">
        <v>0</v>
      </c>
      <c r="F66" s="47">
        <v>0</v>
      </c>
      <c r="G66" s="163">
        <v>0</v>
      </c>
      <c r="H66" s="49">
        <f>+(Table124[[#This Row],[OPENING ]]+Table124[[#This Row],[RECEIPTS]]+Table124[[#This Row],[RETURNS]])-(Table124[[#This Row],[EXCHANGED]]+Table124[[#This Row],[SALES]]+Table124[[#This Row],[ISSUES]])</f>
        <v>64.75</v>
      </c>
      <c r="I66" s="73"/>
      <c r="J66" s="76">
        <f t="shared" si="27"/>
        <v>-64.75</v>
      </c>
      <c r="K66" s="48">
        <f>+'DAY21'!K66+'DAY22'!C66</f>
        <v>0</v>
      </c>
      <c r="L66" s="49">
        <f>+'DAY21'!L66+'DAY22'!D66</f>
        <v>0</v>
      </c>
      <c r="M66" s="50">
        <f>+'DAY21'!M66+'DAY22'!E66</f>
        <v>0</v>
      </c>
      <c r="N66" s="47">
        <f>+'DAY21'!N66+'DAY22'!F66</f>
        <v>0</v>
      </c>
      <c r="O66" s="163">
        <f>+'DAY21'!O66+'DAY22'!G66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163">
        <f t="shared" si="32"/>
        <v>0</v>
      </c>
      <c r="U66" s="92">
        <f t="shared" si="33"/>
        <v>0</v>
      </c>
    </row>
    <row r="67" spans="1:21" x14ac:dyDescent="0.25">
      <c r="A67" s="154" t="s">
        <v>121</v>
      </c>
      <c r="B67" s="47">
        <f>'DAY21'!H67</f>
        <v>0</v>
      </c>
      <c r="C67" s="48">
        <v>0</v>
      </c>
      <c r="D67" s="49">
        <v>0</v>
      </c>
      <c r="E67" s="50">
        <v>0</v>
      </c>
      <c r="F67" s="47">
        <v>0</v>
      </c>
      <c r="G67" s="163">
        <v>0</v>
      </c>
      <c r="H67" s="49">
        <f>+(Table124[[#This Row],[OPENING ]]+Table124[[#This Row],[RECEIPTS]]+Table124[[#This Row],[RETURNS]])-(Table124[[#This Row],[EXCHANGED]]+Table124[[#This Row],[SALES]]+Table124[[#This Row],[ISSUES]])</f>
        <v>0</v>
      </c>
      <c r="I67" s="73"/>
      <c r="J67" s="76">
        <f t="shared" si="27"/>
        <v>0</v>
      </c>
      <c r="K67" s="48">
        <f>+'DAY21'!K67+'DAY22'!C67</f>
        <v>0</v>
      </c>
      <c r="L67" s="49">
        <f>+'DAY21'!L67+'DAY22'!D67</f>
        <v>0</v>
      </c>
      <c r="M67" s="50">
        <f>+'DAY21'!M67+'DAY22'!E67</f>
        <v>0</v>
      </c>
      <c r="N67" s="47">
        <f>+'DAY21'!N67+'DAY22'!F67</f>
        <v>0</v>
      </c>
      <c r="O67" s="163">
        <f>+'DAY21'!O67+'DAY22'!G67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163">
        <f t="shared" si="32"/>
        <v>0</v>
      </c>
      <c r="U67" s="92">
        <f t="shared" si="33"/>
        <v>0</v>
      </c>
    </row>
    <row r="68" spans="1:21" x14ac:dyDescent="0.25">
      <c r="A68" s="154" t="s">
        <v>120</v>
      </c>
      <c r="B68" s="47">
        <f>'DAY21'!H68</f>
        <v>497.9</v>
      </c>
      <c r="C68" s="48">
        <v>0</v>
      </c>
      <c r="D68" s="49">
        <v>0</v>
      </c>
      <c r="E68" s="50">
        <v>0</v>
      </c>
      <c r="F68" s="47">
        <v>0</v>
      </c>
      <c r="G68" s="163">
        <v>0</v>
      </c>
      <c r="H68" s="49">
        <f>+(Table124[[#This Row],[OPENING ]]+Table124[[#This Row],[RECEIPTS]]+Table124[[#This Row],[RETURNS]])-(Table124[[#This Row],[EXCHANGED]]+Table124[[#This Row],[SALES]]+Table124[[#This Row],[ISSUES]])</f>
        <v>497.9</v>
      </c>
      <c r="I68" s="73"/>
      <c r="J68" s="76">
        <f t="shared" si="27"/>
        <v>-497.9</v>
      </c>
      <c r="K68" s="48">
        <f>+'DAY21'!K68+'DAY22'!C68</f>
        <v>0</v>
      </c>
      <c r="L68" s="49">
        <f>+'DAY21'!L68+'DAY22'!D68</f>
        <v>0</v>
      </c>
      <c r="M68" s="50">
        <f>+'DAY21'!M68+'DAY22'!E68</f>
        <v>0</v>
      </c>
      <c r="N68" s="47">
        <f>+'DAY21'!N68+'DAY22'!F68</f>
        <v>0</v>
      </c>
      <c r="O68" s="163">
        <f>+'DAY21'!O68+'DAY22'!G68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163">
        <f t="shared" si="32"/>
        <v>0</v>
      </c>
      <c r="U68" s="92">
        <f t="shared" si="33"/>
        <v>0</v>
      </c>
    </row>
    <row r="69" spans="1:21" x14ac:dyDescent="0.25">
      <c r="A69" s="154" t="s">
        <v>122</v>
      </c>
      <c r="B69" s="47">
        <f>'DAY21'!H69</f>
        <v>424.4</v>
      </c>
      <c r="C69" s="48">
        <v>0</v>
      </c>
      <c r="D69" s="49">
        <v>0</v>
      </c>
      <c r="E69" s="50">
        <v>0</v>
      </c>
      <c r="F69" s="47">
        <v>0</v>
      </c>
      <c r="G69" s="163">
        <v>0</v>
      </c>
      <c r="H69" s="49">
        <f>+(Table124[[#This Row],[OPENING ]]+Table124[[#This Row],[RECEIPTS]]+Table124[[#This Row],[RETURNS]])-(Table124[[#This Row],[EXCHANGED]]+Table124[[#This Row],[SALES]]+Table124[[#This Row],[ISSUES]])</f>
        <v>424.4</v>
      </c>
      <c r="I69" s="73"/>
      <c r="J69" s="76">
        <f t="shared" si="27"/>
        <v>-424.4</v>
      </c>
      <c r="K69" s="48">
        <f>+'DAY21'!K69+'DAY22'!C69</f>
        <v>0</v>
      </c>
      <c r="L69" s="49">
        <f>+'DAY21'!L69+'DAY22'!D69</f>
        <v>0</v>
      </c>
      <c r="M69" s="50">
        <f>+'DAY21'!M69+'DAY22'!E69</f>
        <v>0</v>
      </c>
      <c r="N69" s="47">
        <f>+'DAY21'!N69+'DAY22'!F69</f>
        <v>0</v>
      </c>
      <c r="O69" s="163">
        <f>+'DAY21'!O69+'DAY22'!G69</f>
        <v>0</v>
      </c>
      <c r="P69" s="48">
        <f t="shared" si="28"/>
        <v>0</v>
      </c>
      <c r="Q69" s="49">
        <f t="shared" si="29"/>
        <v>0</v>
      </c>
      <c r="R69" s="50">
        <f t="shared" si="30"/>
        <v>0</v>
      </c>
      <c r="S69" s="47">
        <f t="shared" si="31"/>
        <v>0</v>
      </c>
      <c r="T69" s="163">
        <f t="shared" si="32"/>
        <v>0</v>
      </c>
      <c r="U69" s="92">
        <f t="shared" si="33"/>
        <v>0</v>
      </c>
    </row>
    <row r="70" spans="1:21" x14ac:dyDescent="0.25">
      <c r="A70" s="53"/>
      <c r="B70" s="47">
        <f>'DAY21'!H70</f>
        <v>0</v>
      </c>
      <c r="C70" s="48">
        <v>0</v>
      </c>
      <c r="D70" s="49">
        <v>0</v>
      </c>
      <c r="E70" s="50">
        <v>0</v>
      </c>
      <c r="F70" s="47">
        <v>0</v>
      </c>
      <c r="G70" s="163">
        <v>0</v>
      </c>
      <c r="H70" s="49">
        <f>+(Table124[[#This Row],[OPENING ]]+Table124[[#This Row],[RECEIPTS]]+Table124[[#This Row],[RETURNS]])-(Table124[[#This Row],[EXCHANGED]]+Table124[[#This Row],[SALES]]+Table124[[#This Row],[ISSUES]])</f>
        <v>0</v>
      </c>
      <c r="I70" s="73"/>
      <c r="J70" s="76">
        <f t="shared" si="27"/>
        <v>0</v>
      </c>
      <c r="K70" s="48">
        <f>+'DAY21'!K70+'DAY22'!C70</f>
        <v>0</v>
      </c>
      <c r="L70" s="49">
        <f>+'DAY21'!L70+'DAY22'!D70</f>
        <v>0</v>
      </c>
      <c r="M70" s="50">
        <f>+'DAY21'!M70+'DAY22'!E70</f>
        <v>0</v>
      </c>
      <c r="N70" s="47">
        <f>+'DAY21'!N70+'DAY22'!F70</f>
        <v>0</v>
      </c>
      <c r="O70" s="163">
        <f>+'DAY21'!O70+'DAY22'!G70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163">
        <f t="shared" si="32"/>
        <v>0</v>
      </c>
      <c r="U70" s="92">
        <f t="shared" si="33"/>
        <v>0</v>
      </c>
    </row>
    <row r="71" spans="1:21" x14ac:dyDescent="0.25">
      <c r="A71" s="53"/>
      <c r="B71" s="47">
        <f>'DAY21'!H71</f>
        <v>263.8</v>
      </c>
      <c r="C71" s="48">
        <v>0</v>
      </c>
      <c r="D71" s="49">
        <v>0</v>
      </c>
      <c r="E71" s="50">
        <v>0</v>
      </c>
      <c r="F71" s="47">
        <v>0</v>
      </c>
      <c r="G71" s="163">
        <v>0</v>
      </c>
      <c r="H71" s="49">
        <f>+(Table124[[#This Row],[OPENING ]]+Table124[[#This Row],[RECEIPTS]]+Table124[[#This Row],[RETURNS]])-(Table124[[#This Row],[EXCHANGED]]+Table124[[#This Row],[SALES]]+Table124[[#This Row],[ISSUES]])</f>
        <v>263.8</v>
      </c>
      <c r="I71" s="73"/>
      <c r="J71" s="76">
        <f t="shared" si="27"/>
        <v>-263.8</v>
      </c>
      <c r="K71" s="48">
        <f>+'DAY21'!K71+'DAY22'!C71</f>
        <v>0</v>
      </c>
      <c r="L71" s="49">
        <f>+'DAY21'!L71+'DAY22'!D71</f>
        <v>0</v>
      </c>
      <c r="M71" s="50">
        <f>+'DAY21'!M71+'DAY22'!E71</f>
        <v>0</v>
      </c>
      <c r="N71" s="47">
        <f>+'DAY21'!N71+'DAY22'!F71</f>
        <v>0</v>
      </c>
      <c r="O71" s="163">
        <f>+'DAY21'!O71+'DAY22'!G71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163">
        <f t="shared" si="32"/>
        <v>0</v>
      </c>
      <c r="U71" s="92">
        <f t="shared" si="33"/>
        <v>0</v>
      </c>
    </row>
    <row r="72" spans="1:21" ht="15.75" thickBot="1" x14ac:dyDescent="0.3">
      <c r="A72" s="53"/>
      <c r="B72" s="47">
        <f>'DAY21'!H72</f>
        <v>0</v>
      </c>
      <c r="C72" s="48">
        <v>0</v>
      </c>
      <c r="D72" s="49">
        <v>0</v>
      </c>
      <c r="E72" s="50">
        <v>0</v>
      </c>
      <c r="F72" s="47">
        <v>0</v>
      </c>
      <c r="G72" s="163">
        <v>0</v>
      </c>
      <c r="H72" s="49">
        <f>+(Table124[[#This Row],[OPENING ]]+Table124[[#This Row],[RECEIPTS]]+Table124[[#This Row],[RETURNS]])-(Table124[[#This Row],[EXCHANGED]]+Table124[[#This Row],[SALES]]+Table124[[#This Row],[ISSUES]])</f>
        <v>0</v>
      </c>
      <c r="I72" s="73"/>
      <c r="J72" s="76">
        <f t="shared" si="27"/>
        <v>0</v>
      </c>
      <c r="K72" s="48">
        <f>+'DAY21'!K72+'DAY22'!C72</f>
        <v>0</v>
      </c>
      <c r="L72" s="49">
        <f>+'DAY21'!L72+'DAY22'!D72</f>
        <v>0</v>
      </c>
      <c r="M72" s="50">
        <f>+'DAY21'!M72+'DAY22'!E72</f>
        <v>0</v>
      </c>
      <c r="N72" s="47">
        <f>+'DAY21'!N72+'DAY22'!F72</f>
        <v>0</v>
      </c>
      <c r="O72" s="163">
        <f>+'DAY21'!O72+'DAY22'!G72</f>
        <v>0</v>
      </c>
      <c r="P72" s="48">
        <f t="shared" si="28"/>
        <v>0</v>
      </c>
      <c r="Q72" s="49">
        <f t="shared" si="29"/>
        <v>0</v>
      </c>
      <c r="R72" s="50">
        <f t="shared" si="30"/>
        <v>0</v>
      </c>
      <c r="S72" s="47">
        <f t="shared" si="31"/>
        <v>0</v>
      </c>
      <c r="T72" s="163">
        <f t="shared" si="32"/>
        <v>0</v>
      </c>
      <c r="U72" s="92">
        <f t="shared" si="33"/>
        <v>0</v>
      </c>
    </row>
    <row r="73" spans="1:21" ht="17.25" thickBot="1" x14ac:dyDescent="0.35">
      <c r="A73" s="85" t="s">
        <v>37</v>
      </c>
      <c r="B73" s="86">
        <f>SUM(B41:B57)</f>
        <v>4360.8</v>
      </c>
      <c r="C73" s="87">
        <f t="shared" ref="C73:T73" si="34">SUM(C41:C57)</f>
        <v>0</v>
      </c>
      <c r="D73" s="88">
        <f t="shared" si="34"/>
        <v>0</v>
      </c>
      <c r="E73" s="89">
        <f t="shared" si="34"/>
        <v>0</v>
      </c>
      <c r="F73" s="86">
        <f t="shared" si="34"/>
        <v>0</v>
      </c>
      <c r="G73" s="164">
        <f t="shared" si="34"/>
        <v>0</v>
      </c>
      <c r="H73" s="88">
        <f t="shared" si="34"/>
        <v>4360.8</v>
      </c>
      <c r="I73" s="87">
        <f t="shared" si="34"/>
        <v>0</v>
      </c>
      <c r="J73" s="90">
        <f>SUM(J41:J57)</f>
        <v>-4360.8</v>
      </c>
      <c r="K73" s="87">
        <f t="shared" si="34"/>
        <v>1034.9000000000001</v>
      </c>
      <c r="L73" s="88">
        <f t="shared" si="34"/>
        <v>79</v>
      </c>
      <c r="M73" s="89">
        <f t="shared" si="34"/>
        <v>0</v>
      </c>
      <c r="N73" s="86">
        <f t="shared" si="34"/>
        <v>0</v>
      </c>
      <c r="O73" s="164">
        <f t="shared" si="34"/>
        <v>935.90000000000009</v>
      </c>
      <c r="P73" s="87">
        <f t="shared" si="34"/>
        <v>47.040909090909096</v>
      </c>
      <c r="Q73" s="88">
        <f t="shared" si="34"/>
        <v>3.5909090909090908</v>
      </c>
      <c r="R73" s="89">
        <f t="shared" si="34"/>
        <v>0</v>
      </c>
      <c r="S73" s="86">
        <f t="shared" si="34"/>
        <v>0</v>
      </c>
      <c r="T73" s="164">
        <f t="shared" si="34"/>
        <v>42.540909090909096</v>
      </c>
      <c r="U73" s="91">
        <f t="shared" si="1"/>
        <v>46.803395453214947</v>
      </c>
    </row>
    <row r="74" spans="1:21" ht="15.75" x14ac:dyDescent="0.3">
      <c r="A74" s="78"/>
      <c r="B74" s="93"/>
      <c r="C74" s="56"/>
      <c r="D74" s="62"/>
      <c r="E74" s="63"/>
      <c r="F74" s="60"/>
      <c r="G74" s="169"/>
      <c r="H74" s="94"/>
      <c r="I74" s="56"/>
      <c r="J74" s="95"/>
      <c r="K74" s="56"/>
      <c r="L74" s="62"/>
      <c r="M74" s="63"/>
      <c r="N74" s="60"/>
      <c r="O74" s="166"/>
      <c r="P74" s="61"/>
      <c r="Q74" s="62"/>
      <c r="R74" s="63"/>
      <c r="S74" s="60"/>
      <c r="T74" s="169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163"/>
      <c r="H75" s="49"/>
      <c r="I75" s="48"/>
      <c r="J75" s="51"/>
      <c r="K75" s="48"/>
      <c r="L75" s="49"/>
      <c r="M75" s="50"/>
      <c r="N75" s="47"/>
      <c r="O75" s="163"/>
      <c r="P75" s="48"/>
      <c r="Q75" s="49"/>
      <c r="R75" s="50"/>
      <c r="S75" s="47"/>
      <c r="T75" s="163"/>
      <c r="U75" s="50"/>
    </row>
    <row r="76" spans="1:21" x14ac:dyDescent="0.25">
      <c r="A76" s="152" t="s">
        <v>44</v>
      </c>
      <c r="B76" s="47">
        <f>'DAY21'!H76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163">
        <v>0</v>
      </c>
      <c r="H76" s="49">
        <f>+(Table124[[#This Row],[OPENING ]]+Table124[[#This Row],[RECEIPTS]]+Table124[[#This Row],[RETURNS]])-(Table124[[#This Row],[EXCHANGED]]+Table124[[#This Row],[SALES]]+Table124[[#This Row],[ISSUES]])</f>
        <v>1267.3399999999999</v>
      </c>
      <c r="I76" s="48">
        <v>0</v>
      </c>
      <c r="J76" s="51">
        <f t="shared" si="0"/>
        <v>-1267.3399999999999</v>
      </c>
      <c r="K76" s="48">
        <f>+'DAY21'!K76+'DAY22'!C76</f>
        <v>0</v>
      </c>
      <c r="L76" s="49">
        <f>+'DAY21'!L76+'DAY22'!D76</f>
        <v>0</v>
      </c>
      <c r="M76" s="50">
        <f>+'DAY21'!M76+'DAY22'!E76</f>
        <v>0</v>
      </c>
      <c r="N76" s="47">
        <f>+'DAY21'!N76+'DAY22'!F76</f>
        <v>0</v>
      </c>
      <c r="O76" s="163">
        <f>+'DAY21'!O76+'DAY22'!G76</f>
        <v>0</v>
      </c>
      <c r="P76" s="48">
        <f>+K76/22</f>
        <v>0</v>
      </c>
      <c r="Q76" s="49">
        <f>+L76/22</f>
        <v>0</v>
      </c>
      <c r="R76" s="50">
        <f>+M76/22</f>
        <v>0</v>
      </c>
      <c r="S76" s="47">
        <f>+N76/22</f>
        <v>0</v>
      </c>
      <c r="T76" s="163">
        <f>+O76/22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'DAY21'!H77</f>
        <v>96.1</v>
      </c>
      <c r="C77" s="48">
        <v>0</v>
      </c>
      <c r="D77" s="49">
        <v>0</v>
      </c>
      <c r="E77" s="50">
        <v>0</v>
      </c>
      <c r="F77" s="47">
        <v>0</v>
      </c>
      <c r="G77" s="163">
        <v>0</v>
      </c>
      <c r="H77" s="49">
        <f>+(Table124[[#This Row],[OPENING ]]+Table124[[#This Row],[RECEIPTS]]+Table124[[#This Row],[RETURNS]])-(Table124[[#This Row],[EXCHANGED]]+Table124[[#This Row],[SALES]]+Table124[[#This Row],[ISSUES]])</f>
        <v>96.1</v>
      </c>
      <c r="I77" s="48">
        <v>0</v>
      </c>
      <c r="J77" s="51">
        <f t="shared" si="0"/>
        <v>-96.1</v>
      </c>
      <c r="K77" s="48">
        <f>+'DAY21'!K77+'DAY22'!C77</f>
        <v>0</v>
      </c>
      <c r="L77" s="49">
        <f>+'DAY21'!L77+'DAY22'!D77</f>
        <v>0</v>
      </c>
      <c r="M77" s="50">
        <f>+'DAY21'!M77+'DAY22'!E77</f>
        <v>0</v>
      </c>
      <c r="N77" s="47">
        <f>+'DAY21'!N77+'DAY22'!F77</f>
        <v>0</v>
      </c>
      <c r="O77" s="163">
        <f>+'DAY21'!O77+'DAY22'!G77</f>
        <v>0</v>
      </c>
      <c r="P77" s="48">
        <f t="shared" ref="P77:P101" si="35">+K77/22</f>
        <v>0</v>
      </c>
      <c r="Q77" s="49">
        <f t="shared" ref="Q77:Q101" si="36">+L77/22</f>
        <v>0</v>
      </c>
      <c r="R77" s="50">
        <f t="shared" ref="R77:R101" si="37">+M77/22</f>
        <v>0</v>
      </c>
      <c r="S77" s="47">
        <f t="shared" ref="S77:S101" si="38">+N77/22</f>
        <v>0</v>
      </c>
      <c r="T77" s="163">
        <f t="shared" ref="T77:T101" si="39">+O77/22</f>
        <v>0</v>
      </c>
      <c r="U77" s="54">
        <f t="shared" si="1"/>
        <v>0</v>
      </c>
    </row>
    <row r="78" spans="1:21" x14ac:dyDescent="0.25">
      <c r="A78" s="192"/>
      <c r="B78" s="47">
        <f>'DAY21'!H78</f>
        <v>0</v>
      </c>
      <c r="C78" s="48">
        <v>0</v>
      </c>
      <c r="D78" s="49">
        <v>0</v>
      </c>
      <c r="E78" s="50">
        <v>0</v>
      </c>
      <c r="F78" s="47">
        <v>0</v>
      </c>
      <c r="G78" s="163">
        <v>0</v>
      </c>
      <c r="H78" s="49">
        <f>+(Table124[[#This Row],[OPENING ]]+Table124[[#This Row],[RECEIPTS]]+Table124[[#This Row],[RETURNS]])-(Table124[[#This Row],[EXCHANGED]]+Table124[[#This Row],[SALES]]+Table124[[#This Row],[ISSUES]])</f>
        <v>0</v>
      </c>
      <c r="I78" s="48">
        <v>0</v>
      </c>
      <c r="J78" s="51">
        <f t="shared" si="0"/>
        <v>0</v>
      </c>
      <c r="K78" s="48">
        <f>+'DAY21'!K78+'DAY22'!C78</f>
        <v>0</v>
      </c>
      <c r="L78" s="49">
        <f>+'DAY21'!L78+'DAY22'!D78</f>
        <v>0</v>
      </c>
      <c r="M78" s="50">
        <f>+'DAY21'!M78+'DAY22'!E78</f>
        <v>0</v>
      </c>
      <c r="N78" s="47">
        <f>+'DAY21'!N78+'DAY22'!F78</f>
        <v>0</v>
      </c>
      <c r="O78" s="163">
        <f>+'DAY21'!O78+'DAY22'!G78</f>
        <v>0</v>
      </c>
      <c r="P78" s="48">
        <f t="shared" si="35"/>
        <v>0</v>
      </c>
      <c r="Q78" s="49">
        <f t="shared" si="36"/>
        <v>0</v>
      </c>
      <c r="R78" s="50">
        <f t="shared" si="37"/>
        <v>0</v>
      </c>
      <c r="S78" s="47">
        <f t="shared" si="38"/>
        <v>0</v>
      </c>
      <c r="T78" s="163">
        <f t="shared" si="39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'DAY21'!H79</f>
        <v>0</v>
      </c>
      <c r="C79" s="48">
        <v>0</v>
      </c>
      <c r="D79" s="49">
        <v>0</v>
      </c>
      <c r="E79" s="50">
        <v>0</v>
      </c>
      <c r="F79" s="47">
        <v>0</v>
      </c>
      <c r="G79" s="163">
        <v>0</v>
      </c>
      <c r="H79" s="49">
        <f>+(Table124[[#This Row],[OPENING ]]+Table124[[#This Row],[RECEIPTS]]+Table124[[#This Row],[RETURNS]])-(Table124[[#This Row],[EXCHANGED]]+Table124[[#This Row],[SALES]]+Table124[[#This Row],[ISSUES]])</f>
        <v>0</v>
      </c>
      <c r="I79" s="48">
        <v>0</v>
      </c>
      <c r="J79" s="51">
        <f t="shared" si="0"/>
        <v>0</v>
      </c>
      <c r="K79" s="48">
        <f>+'DAY21'!K79+'DAY22'!C79</f>
        <v>0</v>
      </c>
      <c r="L79" s="49">
        <f>+'DAY21'!L79+'DAY22'!D79</f>
        <v>0</v>
      </c>
      <c r="M79" s="50">
        <f>+'DAY21'!M79+'DAY22'!E79</f>
        <v>0</v>
      </c>
      <c r="N79" s="47">
        <f>+'DAY21'!N79+'DAY22'!F79</f>
        <v>0</v>
      </c>
      <c r="O79" s="163">
        <f>+'DAY21'!O79+'DAY22'!G79</f>
        <v>0</v>
      </c>
      <c r="P79" s="48">
        <f t="shared" si="35"/>
        <v>0</v>
      </c>
      <c r="Q79" s="49">
        <f t="shared" si="36"/>
        <v>0</v>
      </c>
      <c r="R79" s="50">
        <f t="shared" si="37"/>
        <v>0</v>
      </c>
      <c r="S79" s="47">
        <f t="shared" si="38"/>
        <v>0</v>
      </c>
      <c r="T79" s="163">
        <f t="shared" si="39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'DAY21'!H80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163">
        <v>0</v>
      </c>
      <c r="H80" s="49">
        <f>+(Table124[[#This Row],[OPENING ]]+Table124[[#This Row],[RECEIPTS]]+Table124[[#This Row],[RETURNS]])-(Table124[[#This Row],[EXCHANGED]]+Table124[[#This Row],[SALES]]+Table124[[#This Row],[ISSUES]])</f>
        <v>1289.1400000000001</v>
      </c>
      <c r="I80" s="48">
        <v>0</v>
      </c>
      <c r="J80" s="51">
        <f t="shared" si="0"/>
        <v>-1289.1400000000001</v>
      </c>
      <c r="K80" s="48">
        <f>+'DAY21'!K80+'DAY22'!C80</f>
        <v>0</v>
      </c>
      <c r="L80" s="49">
        <f>+'DAY21'!L80+'DAY22'!D80</f>
        <v>0</v>
      </c>
      <c r="M80" s="50">
        <f>+'DAY21'!M80+'DAY22'!E80</f>
        <v>0</v>
      </c>
      <c r="N80" s="47">
        <f>+'DAY21'!N80+'DAY22'!F80</f>
        <v>0</v>
      </c>
      <c r="O80" s="163">
        <f>+'DAY21'!O80+'DAY22'!G80</f>
        <v>0</v>
      </c>
      <c r="P80" s="48">
        <f t="shared" si="35"/>
        <v>0</v>
      </c>
      <c r="Q80" s="49">
        <f t="shared" si="36"/>
        <v>0</v>
      </c>
      <c r="R80" s="50">
        <f t="shared" si="37"/>
        <v>0</v>
      </c>
      <c r="S80" s="47">
        <f t="shared" si="38"/>
        <v>0</v>
      </c>
      <c r="T80" s="163">
        <f t="shared" si="39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'DAY21'!H81</f>
        <v>64.75</v>
      </c>
      <c r="C81" s="48">
        <v>0</v>
      </c>
      <c r="D81" s="49">
        <v>0</v>
      </c>
      <c r="E81" s="50">
        <v>0</v>
      </c>
      <c r="F81" s="47">
        <v>0</v>
      </c>
      <c r="G81" s="163">
        <v>0</v>
      </c>
      <c r="H81" s="49">
        <f>+(Table124[[#This Row],[OPENING ]]+Table124[[#This Row],[RECEIPTS]]+Table124[[#This Row],[RETURNS]])-(Table124[[#This Row],[EXCHANGED]]+Table124[[#This Row],[SALES]]+Table124[[#This Row],[ISSUES]])</f>
        <v>64.75</v>
      </c>
      <c r="I81" s="48">
        <v>0</v>
      </c>
      <c r="J81" s="51">
        <f t="shared" si="0"/>
        <v>-64.75</v>
      </c>
      <c r="K81" s="48">
        <f>+'DAY21'!K81+'DAY22'!C81</f>
        <v>0</v>
      </c>
      <c r="L81" s="49">
        <f>+'DAY21'!L81+'DAY22'!D81</f>
        <v>0</v>
      </c>
      <c r="M81" s="50">
        <f>+'DAY21'!M81+'DAY22'!E81</f>
        <v>0</v>
      </c>
      <c r="N81" s="47">
        <f>+'DAY21'!N81+'DAY22'!F81</f>
        <v>0</v>
      </c>
      <c r="O81" s="163">
        <f>+'DAY21'!O81+'DAY22'!G81</f>
        <v>0</v>
      </c>
      <c r="P81" s="48">
        <f t="shared" si="35"/>
        <v>0</v>
      </c>
      <c r="Q81" s="49">
        <f t="shared" si="36"/>
        <v>0</v>
      </c>
      <c r="R81" s="50">
        <f t="shared" si="37"/>
        <v>0</v>
      </c>
      <c r="S81" s="47">
        <f t="shared" si="38"/>
        <v>0</v>
      </c>
      <c r="T81" s="163">
        <f t="shared" si="39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'DAY21'!H82</f>
        <v>0</v>
      </c>
      <c r="C82" s="48">
        <v>0</v>
      </c>
      <c r="D82" s="49">
        <v>0</v>
      </c>
      <c r="E82" s="50">
        <v>0</v>
      </c>
      <c r="F82" s="47">
        <v>0</v>
      </c>
      <c r="G82" s="163">
        <v>0</v>
      </c>
      <c r="H82" s="49">
        <f>+(Table124[[#This Row],[OPENING ]]+Table124[[#This Row],[RECEIPTS]]+Table124[[#This Row],[RETURNS]])-(Table124[[#This Row],[EXCHANGED]]+Table124[[#This Row],[SALES]]+Table124[[#This Row],[ISSUES]])</f>
        <v>0</v>
      </c>
      <c r="I82" s="48">
        <v>0</v>
      </c>
      <c r="J82" s="51">
        <f t="shared" si="0"/>
        <v>0</v>
      </c>
      <c r="K82" s="48">
        <f>+'DAY21'!K82+'DAY22'!C82</f>
        <v>0</v>
      </c>
      <c r="L82" s="49">
        <f>+'DAY21'!L82+'DAY22'!D82</f>
        <v>0</v>
      </c>
      <c r="M82" s="50">
        <f>+'DAY21'!M82+'DAY22'!E82</f>
        <v>0</v>
      </c>
      <c r="N82" s="47">
        <f>+'DAY21'!N82+'DAY22'!F82</f>
        <v>0</v>
      </c>
      <c r="O82" s="163">
        <f>+'DAY21'!O82+'DAY22'!G82</f>
        <v>0</v>
      </c>
      <c r="P82" s="48">
        <f t="shared" si="35"/>
        <v>0</v>
      </c>
      <c r="Q82" s="49">
        <f t="shared" si="36"/>
        <v>0</v>
      </c>
      <c r="R82" s="50">
        <f t="shared" si="37"/>
        <v>0</v>
      </c>
      <c r="S82" s="47">
        <f t="shared" si="38"/>
        <v>0</v>
      </c>
      <c r="T82" s="163">
        <f t="shared" si="39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'DAY21'!H83</f>
        <v>497.9</v>
      </c>
      <c r="C83" s="48">
        <v>0</v>
      </c>
      <c r="D83" s="49">
        <v>0</v>
      </c>
      <c r="E83" s="50">
        <v>0</v>
      </c>
      <c r="F83" s="47">
        <v>0</v>
      </c>
      <c r="G83" s="163">
        <v>0</v>
      </c>
      <c r="H83" s="49">
        <f>+(Table124[[#This Row],[OPENING ]]+Table124[[#This Row],[RECEIPTS]]+Table124[[#This Row],[RETURNS]])-(Table124[[#This Row],[EXCHANGED]]+Table124[[#This Row],[SALES]]+Table124[[#This Row],[ISSUES]])</f>
        <v>497.9</v>
      </c>
      <c r="I83" s="48">
        <v>0</v>
      </c>
      <c r="J83" s="51">
        <f t="shared" si="0"/>
        <v>-497.9</v>
      </c>
      <c r="K83" s="48">
        <f>+'DAY21'!K83+'DAY22'!C83</f>
        <v>0</v>
      </c>
      <c r="L83" s="49">
        <f>+'DAY21'!L83+'DAY22'!D83</f>
        <v>0</v>
      </c>
      <c r="M83" s="50">
        <f>+'DAY21'!M83+'DAY22'!E83</f>
        <v>0</v>
      </c>
      <c r="N83" s="47">
        <f>+'DAY21'!N83+'DAY22'!F83</f>
        <v>0</v>
      </c>
      <c r="O83" s="163">
        <f>+'DAY21'!O83+'DAY22'!G83</f>
        <v>0</v>
      </c>
      <c r="P83" s="48">
        <f t="shared" si="35"/>
        <v>0</v>
      </c>
      <c r="Q83" s="49">
        <f t="shared" si="36"/>
        <v>0</v>
      </c>
      <c r="R83" s="50">
        <f t="shared" si="37"/>
        <v>0</v>
      </c>
      <c r="S83" s="47">
        <f t="shared" si="38"/>
        <v>0</v>
      </c>
      <c r="T83" s="163">
        <f t="shared" si="39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'DAY21'!H84</f>
        <v>424.4</v>
      </c>
      <c r="C84" s="48">
        <v>0</v>
      </c>
      <c r="D84" s="49">
        <v>0</v>
      </c>
      <c r="E84" s="50">
        <v>0</v>
      </c>
      <c r="F84" s="47">
        <v>0</v>
      </c>
      <c r="G84" s="163">
        <v>0</v>
      </c>
      <c r="H84" s="49">
        <f>+(Table124[[#This Row],[OPENING ]]+Table124[[#This Row],[RECEIPTS]]+Table124[[#This Row],[RETURNS]])-(Table124[[#This Row],[EXCHANGED]]+Table124[[#This Row],[SALES]]+Table124[[#This Row],[ISSUES]])</f>
        <v>424.4</v>
      </c>
      <c r="I84" s="48">
        <v>0</v>
      </c>
      <c r="J84" s="51">
        <f t="shared" si="0"/>
        <v>-424.4</v>
      </c>
      <c r="K84" s="48">
        <f>+'DAY21'!K84+'DAY22'!C84</f>
        <v>0</v>
      </c>
      <c r="L84" s="49">
        <f>+'DAY21'!L84+'DAY22'!D84</f>
        <v>0</v>
      </c>
      <c r="M84" s="50">
        <f>+'DAY21'!M84+'DAY22'!E84</f>
        <v>0</v>
      </c>
      <c r="N84" s="47">
        <f>+'DAY21'!N84+'DAY22'!F84</f>
        <v>0</v>
      </c>
      <c r="O84" s="163">
        <f>+'DAY21'!O84+'DAY22'!G84</f>
        <v>0</v>
      </c>
      <c r="P84" s="48">
        <f t="shared" si="35"/>
        <v>0</v>
      </c>
      <c r="Q84" s="49">
        <f t="shared" si="36"/>
        <v>0</v>
      </c>
      <c r="R84" s="50">
        <f t="shared" si="37"/>
        <v>0</v>
      </c>
      <c r="S84" s="47">
        <f t="shared" si="38"/>
        <v>0</v>
      </c>
      <c r="T84" s="163">
        <f t="shared" si="39"/>
        <v>0</v>
      </c>
      <c r="U84" s="50">
        <f t="shared" si="1"/>
        <v>0</v>
      </c>
    </row>
    <row r="85" spans="1:21" x14ac:dyDescent="0.25">
      <c r="A85" s="53"/>
      <c r="B85" s="47">
        <f>'DAY21'!H85</f>
        <v>0</v>
      </c>
      <c r="C85" s="48">
        <v>0</v>
      </c>
      <c r="D85" s="49">
        <v>0</v>
      </c>
      <c r="E85" s="50">
        <v>0</v>
      </c>
      <c r="F85" s="47">
        <v>0</v>
      </c>
      <c r="G85" s="163">
        <v>0</v>
      </c>
      <c r="H85" s="49">
        <f>+(Table124[[#This Row],[OPENING ]]+Table124[[#This Row],[RECEIPTS]]+Table124[[#This Row],[RETURNS]])-(Table124[[#This Row],[EXCHANGED]]+Table124[[#This Row],[SALES]]+Table124[[#This Row],[ISSUES]])</f>
        <v>0</v>
      </c>
      <c r="I85" s="48">
        <v>0</v>
      </c>
      <c r="J85" s="51">
        <f t="shared" si="0"/>
        <v>0</v>
      </c>
      <c r="K85" s="48">
        <f>+'DAY21'!K85+'DAY22'!C85</f>
        <v>0</v>
      </c>
      <c r="L85" s="49">
        <f>+'DAY21'!L85+'DAY22'!D85</f>
        <v>0</v>
      </c>
      <c r="M85" s="50">
        <f>+'DAY21'!M85+'DAY22'!E85</f>
        <v>0</v>
      </c>
      <c r="N85" s="47">
        <f>+'DAY21'!N85+'DAY22'!F85</f>
        <v>0</v>
      </c>
      <c r="O85" s="163">
        <f>+'DAY21'!O85+'DAY22'!G85</f>
        <v>0</v>
      </c>
      <c r="P85" s="48">
        <f t="shared" si="35"/>
        <v>0</v>
      </c>
      <c r="Q85" s="49">
        <f t="shared" si="36"/>
        <v>0</v>
      </c>
      <c r="R85" s="50">
        <f t="shared" si="37"/>
        <v>0</v>
      </c>
      <c r="S85" s="47">
        <f t="shared" si="38"/>
        <v>0</v>
      </c>
      <c r="T85" s="163">
        <f t="shared" si="39"/>
        <v>0</v>
      </c>
      <c r="U85" s="50">
        <f t="shared" si="1"/>
        <v>0</v>
      </c>
    </row>
    <row r="86" spans="1:21" x14ac:dyDescent="0.25">
      <c r="A86" s="53"/>
      <c r="B86" s="47">
        <f>'DAY21'!H86</f>
        <v>263.8</v>
      </c>
      <c r="C86" s="48">
        <v>0</v>
      </c>
      <c r="D86" s="49">
        <v>0</v>
      </c>
      <c r="E86" s="50">
        <v>0</v>
      </c>
      <c r="F86" s="47">
        <v>0</v>
      </c>
      <c r="G86" s="163">
        <v>0</v>
      </c>
      <c r="H86" s="49">
        <f>+(Table124[[#This Row],[OPENING ]]+Table124[[#This Row],[RECEIPTS]]+Table124[[#This Row],[RETURNS]])-(Table124[[#This Row],[EXCHANGED]]+Table124[[#This Row],[SALES]]+Table124[[#This Row],[ISSUES]])</f>
        <v>263.8</v>
      </c>
      <c r="I86" s="48">
        <v>0</v>
      </c>
      <c r="J86" s="51">
        <f t="shared" si="0"/>
        <v>-263.8</v>
      </c>
      <c r="K86" s="48">
        <f>+'DAY21'!K86+'DAY22'!C86</f>
        <v>0</v>
      </c>
      <c r="L86" s="49">
        <f>+'DAY21'!L86+'DAY22'!D86</f>
        <v>0</v>
      </c>
      <c r="M86" s="50">
        <f>+'DAY21'!M86+'DAY22'!E86</f>
        <v>0</v>
      </c>
      <c r="N86" s="47">
        <f>+'DAY21'!N86+'DAY22'!F86</f>
        <v>0</v>
      </c>
      <c r="O86" s="163">
        <f>+'DAY21'!O86+'DAY22'!G86</f>
        <v>0</v>
      </c>
      <c r="P86" s="48">
        <f t="shared" si="35"/>
        <v>0</v>
      </c>
      <c r="Q86" s="49">
        <f t="shared" si="36"/>
        <v>0</v>
      </c>
      <c r="R86" s="50">
        <f t="shared" si="37"/>
        <v>0</v>
      </c>
      <c r="S86" s="47">
        <f t="shared" si="38"/>
        <v>0</v>
      </c>
      <c r="T86" s="163">
        <f t="shared" si="39"/>
        <v>0</v>
      </c>
      <c r="U86" s="50">
        <f t="shared" si="1"/>
        <v>0</v>
      </c>
    </row>
    <row r="87" spans="1:21" x14ac:dyDescent="0.25">
      <c r="A87" s="53"/>
      <c r="B87" s="47">
        <f>'DAY21'!H87</f>
        <v>0</v>
      </c>
      <c r="C87" s="48">
        <v>0</v>
      </c>
      <c r="D87" s="49">
        <v>0</v>
      </c>
      <c r="E87" s="50">
        <v>0</v>
      </c>
      <c r="F87" s="47">
        <v>0</v>
      </c>
      <c r="G87" s="163">
        <v>0</v>
      </c>
      <c r="H87" s="49">
        <f>+(Table124[[#This Row],[OPENING ]]+Table124[[#This Row],[RECEIPTS]]+Table124[[#This Row],[RETURNS]])-(Table124[[#This Row],[EXCHANGED]]+Table124[[#This Row],[SALES]]+Table124[[#This Row],[ISSUES]])</f>
        <v>0</v>
      </c>
      <c r="I87" s="48">
        <v>0</v>
      </c>
      <c r="J87" s="51">
        <f t="shared" si="0"/>
        <v>0</v>
      </c>
      <c r="K87" s="48">
        <f>+'DAY21'!K87+'DAY22'!C87</f>
        <v>0</v>
      </c>
      <c r="L87" s="49">
        <f>+'DAY21'!L87+'DAY22'!D87</f>
        <v>0</v>
      </c>
      <c r="M87" s="50">
        <f>+'DAY21'!M87+'DAY22'!E87</f>
        <v>0</v>
      </c>
      <c r="N87" s="47">
        <f>+'DAY21'!N87+'DAY22'!F87</f>
        <v>0</v>
      </c>
      <c r="O87" s="163">
        <f>+'DAY21'!O87+'DAY22'!G87</f>
        <v>0</v>
      </c>
      <c r="P87" s="48">
        <f t="shared" si="35"/>
        <v>0</v>
      </c>
      <c r="Q87" s="49">
        <f t="shared" si="36"/>
        <v>0</v>
      </c>
      <c r="R87" s="50">
        <f t="shared" si="37"/>
        <v>0</v>
      </c>
      <c r="S87" s="47">
        <f t="shared" si="38"/>
        <v>0</v>
      </c>
      <c r="T87" s="163">
        <f t="shared" si="39"/>
        <v>0</v>
      </c>
      <c r="U87" s="50">
        <f t="shared" si="1"/>
        <v>0</v>
      </c>
    </row>
    <row r="88" spans="1:21" x14ac:dyDescent="0.25">
      <c r="A88" s="53"/>
      <c r="B88" s="47">
        <f>'DAY21'!H88</f>
        <v>0</v>
      </c>
      <c r="C88" s="48">
        <v>0</v>
      </c>
      <c r="D88" s="49">
        <v>0</v>
      </c>
      <c r="E88" s="50">
        <v>0</v>
      </c>
      <c r="F88" s="47">
        <v>0</v>
      </c>
      <c r="G88" s="163">
        <v>0</v>
      </c>
      <c r="H88" s="49">
        <f>+(Table124[[#This Row],[OPENING ]]+Table124[[#This Row],[RECEIPTS]]+Table124[[#This Row],[RETURNS]])-(Table124[[#This Row],[EXCHANGED]]+Table124[[#This Row],[SALES]]+Table124[[#This Row],[ISSUES]])</f>
        <v>0</v>
      </c>
      <c r="I88" s="48"/>
      <c r="J88" s="51">
        <f t="shared" ref="J88:J95" si="40">+I88-H88</f>
        <v>0</v>
      </c>
      <c r="K88" s="48">
        <f>+'DAY21'!K88+'DAY22'!C88</f>
        <v>0</v>
      </c>
      <c r="L88" s="49">
        <f>+'DAY21'!L88+'DAY22'!D88</f>
        <v>0</v>
      </c>
      <c r="M88" s="50">
        <f>+'DAY21'!M88+'DAY22'!E88</f>
        <v>0</v>
      </c>
      <c r="N88" s="47">
        <f>+'DAY21'!N88+'DAY22'!F88</f>
        <v>0</v>
      </c>
      <c r="O88" s="163">
        <f>+'DAY21'!O88+'DAY22'!G88</f>
        <v>0</v>
      </c>
      <c r="P88" s="48">
        <f t="shared" ref="P88:P95" si="41">+K88/22</f>
        <v>0</v>
      </c>
      <c r="Q88" s="49">
        <f t="shared" ref="Q88:Q95" si="42">+L88/22</f>
        <v>0</v>
      </c>
      <c r="R88" s="50">
        <f t="shared" ref="R88:R95" si="43">+M88/22</f>
        <v>0</v>
      </c>
      <c r="S88" s="47">
        <f t="shared" ref="S88:S95" si="44">+N88/22</f>
        <v>0</v>
      </c>
      <c r="T88" s="163">
        <f t="shared" ref="T88:T95" si="45">+O88/22</f>
        <v>0</v>
      </c>
      <c r="U88" s="50">
        <f t="shared" ref="U88:U95" si="46">IFERROR(+H88/(P88+Q88+R88+S88+T88),0)</f>
        <v>0</v>
      </c>
    </row>
    <row r="89" spans="1:21" x14ac:dyDescent="0.25">
      <c r="A89" s="53"/>
      <c r="B89" s="47">
        <f>'DAY21'!H89</f>
        <v>0</v>
      </c>
      <c r="C89" s="48">
        <v>0</v>
      </c>
      <c r="D89" s="49">
        <v>0</v>
      </c>
      <c r="E89" s="50">
        <v>0</v>
      </c>
      <c r="F89" s="47">
        <v>0</v>
      </c>
      <c r="G89" s="163">
        <v>0</v>
      </c>
      <c r="H89" s="49">
        <f>+(Table124[[#This Row],[OPENING ]]+Table124[[#This Row],[RECEIPTS]]+Table124[[#This Row],[RETURNS]])-(Table124[[#This Row],[EXCHANGED]]+Table124[[#This Row],[SALES]]+Table124[[#This Row],[ISSUES]])</f>
        <v>0</v>
      </c>
      <c r="I89" s="48"/>
      <c r="J89" s="51">
        <f t="shared" si="40"/>
        <v>0</v>
      </c>
      <c r="K89" s="48">
        <f>+'DAY21'!K89+'DAY22'!C89</f>
        <v>0</v>
      </c>
      <c r="L89" s="49">
        <f>+'DAY21'!L89+'DAY22'!D89</f>
        <v>0</v>
      </c>
      <c r="M89" s="50">
        <f>+'DAY21'!M89+'DAY22'!E89</f>
        <v>0</v>
      </c>
      <c r="N89" s="47">
        <f>+'DAY21'!N89+'DAY22'!F89</f>
        <v>0</v>
      </c>
      <c r="O89" s="163">
        <f>+'DAY21'!O89+'DAY22'!G89</f>
        <v>0</v>
      </c>
      <c r="P89" s="48">
        <f t="shared" si="41"/>
        <v>0</v>
      </c>
      <c r="Q89" s="49">
        <f t="shared" si="42"/>
        <v>0</v>
      </c>
      <c r="R89" s="50">
        <f t="shared" si="43"/>
        <v>0</v>
      </c>
      <c r="S89" s="47">
        <f t="shared" si="44"/>
        <v>0</v>
      </c>
      <c r="T89" s="163">
        <f t="shared" si="45"/>
        <v>0</v>
      </c>
      <c r="U89" s="50">
        <f t="shared" si="46"/>
        <v>0</v>
      </c>
    </row>
    <row r="90" spans="1:21" x14ac:dyDescent="0.25">
      <c r="A90" s="53"/>
      <c r="B90" s="47">
        <f>'DAY21'!H90</f>
        <v>0</v>
      </c>
      <c r="C90" s="48">
        <v>0</v>
      </c>
      <c r="D90" s="49">
        <v>0</v>
      </c>
      <c r="E90" s="50">
        <v>0</v>
      </c>
      <c r="F90" s="47">
        <v>0</v>
      </c>
      <c r="G90" s="163">
        <v>0</v>
      </c>
      <c r="H90" s="49">
        <f>+(Table124[[#This Row],[OPENING ]]+Table124[[#This Row],[RECEIPTS]]+Table124[[#This Row],[RETURNS]])-(Table124[[#This Row],[EXCHANGED]]+Table124[[#This Row],[SALES]]+Table124[[#This Row],[ISSUES]])</f>
        <v>0</v>
      </c>
      <c r="I90" s="48"/>
      <c r="J90" s="51">
        <f t="shared" si="40"/>
        <v>0</v>
      </c>
      <c r="K90" s="48">
        <f>+'DAY21'!K90+'DAY22'!C90</f>
        <v>0</v>
      </c>
      <c r="L90" s="49">
        <f>+'DAY21'!L90+'DAY22'!D90</f>
        <v>0</v>
      </c>
      <c r="M90" s="50">
        <f>+'DAY21'!M90+'DAY22'!E90</f>
        <v>0</v>
      </c>
      <c r="N90" s="47">
        <f>+'DAY21'!N90+'DAY22'!F90</f>
        <v>0</v>
      </c>
      <c r="O90" s="163">
        <f>+'DAY21'!O90+'DAY22'!G90</f>
        <v>0</v>
      </c>
      <c r="P90" s="48">
        <f t="shared" si="41"/>
        <v>0</v>
      </c>
      <c r="Q90" s="49">
        <f t="shared" si="42"/>
        <v>0</v>
      </c>
      <c r="R90" s="50">
        <f t="shared" si="43"/>
        <v>0</v>
      </c>
      <c r="S90" s="47">
        <f t="shared" si="44"/>
        <v>0</v>
      </c>
      <c r="T90" s="163">
        <f t="shared" si="45"/>
        <v>0</v>
      </c>
      <c r="U90" s="50">
        <f t="shared" si="46"/>
        <v>0</v>
      </c>
    </row>
    <row r="91" spans="1:21" x14ac:dyDescent="0.25">
      <c r="A91" s="53"/>
      <c r="B91" s="47">
        <f>'DAY21'!H91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163">
        <v>0</v>
      </c>
      <c r="H91" s="49">
        <f>+(Table124[[#This Row],[OPENING ]]+Table124[[#This Row],[RECEIPTS]]+Table124[[#This Row],[RETURNS]])-(Table124[[#This Row],[EXCHANGED]]+Table124[[#This Row],[SALES]]+Table124[[#This Row],[ISSUES]])</f>
        <v>551.20000000000005</v>
      </c>
      <c r="I91" s="48"/>
      <c r="J91" s="51">
        <f t="shared" si="40"/>
        <v>-551.20000000000005</v>
      </c>
      <c r="K91" s="48">
        <f>+'DAY21'!K91+'DAY22'!C91</f>
        <v>0</v>
      </c>
      <c r="L91" s="49">
        <f>+'DAY21'!L91+'DAY22'!D91</f>
        <v>0</v>
      </c>
      <c r="M91" s="50">
        <f>+'DAY21'!M91+'DAY22'!E91</f>
        <v>0</v>
      </c>
      <c r="N91" s="47">
        <f>+'DAY21'!N91+'DAY22'!F91</f>
        <v>0</v>
      </c>
      <c r="O91" s="163">
        <f>+'DAY21'!O91+'DAY22'!G91</f>
        <v>0</v>
      </c>
      <c r="P91" s="48">
        <f t="shared" si="41"/>
        <v>0</v>
      </c>
      <c r="Q91" s="49">
        <f t="shared" si="42"/>
        <v>0</v>
      </c>
      <c r="R91" s="50">
        <f t="shared" si="43"/>
        <v>0</v>
      </c>
      <c r="S91" s="47">
        <f t="shared" si="44"/>
        <v>0</v>
      </c>
      <c r="T91" s="163">
        <f t="shared" si="45"/>
        <v>0</v>
      </c>
      <c r="U91" s="50">
        <f t="shared" si="46"/>
        <v>0</v>
      </c>
    </row>
    <row r="92" spans="1:21" x14ac:dyDescent="0.25">
      <c r="A92" s="53"/>
      <c r="B92" s="47">
        <f>'DAY21'!H92</f>
        <v>200.8</v>
      </c>
      <c r="C92" s="48">
        <v>0</v>
      </c>
      <c r="D92" s="49">
        <v>0</v>
      </c>
      <c r="E92" s="50">
        <v>0</v>
      </c>
      <c r="F92" s="47">
        <v>0</v>
      </c>
      <c r="G92" s="163">
        <v>0</v>
      </c>
      <c r="H92" s="49">
        <f>+(Table124[[#This Row],[OPENING ]]+Table124[[#This Row],[RECEIPTS]]+Table124[[#This Row],[RETURNS]])-(Table124[[#This Row],[EXCHANGED]]+Table124[[#This Row],[SALES]]+Table124[[#This Row],[ISSUES]])</f>
        <v>200.8</v>
      </c>
      <c r="I92" s="48"/>
      <c r="J92" s="51">
        <f t="shared" si="40"/>
        <v>-200.8</v>
      </c>
      <c r="K92" s="48">
        <f>+'DAY21'!K92+'DAY22'!C92</f>
        <v>0</v>
      </c>
      <c r="L92" s="49">
        <f>+'DAY21'!L92+'DAY22'!D92</f>
        <v>0</v>
      </c>
      <c r="M92" s="50">
        <f>+'DAY21'!M92+'DAY22'!E92</f>
        <v>0</v>
      </c>
      <c r="N92" s="47">
        <f>+'DAY21'!N92+'DAY22'!F92</f>
        <v>0</v>
      </c>
      <c r="O92" s="163">
        <f>+'DAY21'!O92+'DAY22'!G92</f>
        <v>0</v>
      </c>
      <c r="P92" s="48">
        <f t="shared" si="41"/>
        <v>0</v>
      </c>
      <c r="Q92" s="49">
        <f t="shared" si="42"/>
        <v>0</v>
      </c>
      <c r="R92" s="50">
        <f t="shared" si="43"/>
        <v>0</v>
      </c>
      <c r="S92" s="47">
        <f t="shared" si="44"/>
        <v>0</v>
      </c>
      <c r="T92" s="163">
        <f t="shared" si="45"/>
        <v>0</v>
      </c>
      <c r="U92" s="50">
        <f t="shared" si="46"/>
        <v>0</v>
      </c>
    </row>
    <row r="93" spans="1:21" x14ac:dyDescent="0.25">
      <c r="A93" s="53"/>
      <c r="B93" s="47">
        <f>'DAY21'!H93</f>
        <v>0</v>
      </c>
      <c r="C93" s="48">
        <v>0</v>
      </c>
      <c r="D93" s="49">
        <v>0</v>
      </c>
      <c r="E93" s="50">
        <v>0</v>
      </c>
      <c r="F93" s="47">
        <v>0</v>
      </c>
      <c r="G93" s="163">
        <v>0</v>
      </c>
      <c r="H93" s="49">
        <f>+(Table124[[#This Row],[OPENING ]]+Table124[[#This Row],[RECEIPTS]]+Table124[[#This Row],[RETURNS]])-(Table124[[#This Row],[EXCHANGED]]+Table124[[#This Row],[SALES]]+Table124[[#This Row],[ISSUES]])</f>
        <v>0</v>
      </c>
      <c r="I93" s="48"/>
      <c r="J93" s="51">
        <f t="shared" si="40"/>
        <v>0</v>
      </c>
      <c r="K93" s="48">
        <f>+'DAY21'!K93+'DAY22'!C93</f>
        <v>0</v>
      </c>
      <c r="L93" s="49">
        <f>+'DAY21'!L93+'DAY22'!D93</f>
        <v>138</v>
      </c>
      <c r="M93" s="50">
        <f>+'DAY21'!M93+'DAY22'!E93</f>
        <v>0</v>
      </c>
      <c r="N93" s="47">
        <f>+'DAY21'!N93+'DAY22'!F93</f>
        <v>0</v>
      </c>
      <c r="O93" s="163">
        <f>+'DAY21'!O93+'DAY22'!G93</f>
        <v>851.44</v>
      </c>
      <c r="P93" s="48">
        <f t="shared" si="41"/>
        <v>0</v>
      </c>
      <c r="Q93" s="49">
        <f t="shared" si="42"/>
        <v>6.2727272727272725</v>
      </c>
      <c r="R93" s="50">
        <f t="shared" si="43"/>
        <v>0</v>
      </c>
      <c r="S93" s="47">
        <f t="shared" si="44"/>
        <v>0</v>
      </c>
      <c r="T93" s="163">
        <f t="shared" si="45"/>
        <v>38.701818181818183</v>
      </c>
      <c r="U93" s="50">
        <f t="shared" si="46"/>
        <v>0</v>
      </c>
    </row>
    <row r="94" spans="1:21" x14ac:dyDescent="0.25">
      <c r="A94" s="53"/>
      <c r="B94" s="47">
        <f>'DAY21'!H94</f>
        <v>0</v>
      </c>
      <c r="C94" s="48">
        <v>0</v>
      </c>
      <c r="D94" s="49">
        <v>0</v>
      </c>
      <c r="E94" s="50">
        <v>0</v>
      </c>
      <c r="F94" s="47">
        <v>0</v>
      </c>
      <c r="G94" s="163">
        <v>0</v>
      </c>
      <c r="H94" s="49">
        <f>+(Table124[[#This Row],[OPENING ]]+Table124[[#This Row],[RECEIPTS]]+Table124[[#This Row],[RETURNS]])-(Table124[[#This Row],[EXCHANGED]]+Table124[[#This Row],[SALES]]+Table124[[#This Row],[ISSUES]])</f>
        <v>0</v>
      </c>
      <c r="I94" s="48"/>
      <c r="J94" s="51">
        <f t="shared" si="40"/>
        <v>0</v>
      </c>
      <c r="K94" s="48">
        <f>+'DAY21'!K94+'DAY22'!C94</f>
        <v>0</v>
      </c>
      <c r="L94" s="49">
        <f>+'DAY21'!L94+'DAY22'!D94</f>
        <v>0</v>
      </c>
      <c r="M94" s="50">
        <f>+'DAY21'!M94+'DAY22'!E94</f>
        <v>0</v>
      </c>
      <c r="N94" s="47">
        <f>+'DAY21'!N94+'DAY22'!F94</f>
        <v>0</v>
      </c>
      <c r="O94" s="163">
        <f>+'DAY21'!O94+'DAY22'!G94</f>
        <v>0</v>
      </c>
      <c r="P94" s="48">
        <f t="shared" si="41"/>
        <v>0</v>
      </c>
      <c r="Q94" s="49">
        <f t="shared" si="42"/>
        <v>0</v>
      </c>
      <c r="R94" s="50">
        <f t="shared" si="43"/>
        <v>0</v>
      </c>
      <c r="S94" s="47">
        <f t="shared" si="44"/>
        <v>0</v>
      </c>
      <c r="T94" s="163">
        <f t="shared" si="45"/>
        <v>0</v>
      </c>
      <c r="U94" s="50">
        <f t="shared" si="46"/>
        <v>0</v>
      </c>
    </row>
    <row r="95" spans="1:21" x14ac:dyDescent="0.25">
      <c r="A95" s="53"/>
      <c r="B95" s="47">
        <f>'DAY21'!H95</f>
        <v>0</v>
      </c>
      <c r="C95" s="48">
        <v>0</v>
      </c>
      <c r="D95" s="49">
        <v>0</v>
      </c>
      <c r="E95" s="50">
        <v>0</v>
      </c>
      <c r="F95" s="47">
        <v>0</v>
      </c>
      <c r="G95" s="163">
        <v>0</v>
      </c>
      <c r="H95" s="49">
        <f>+(Table124[[#This Row],[OPENING ]]+Table124[[#This Row],[RECEIPTS]]+Table124[[#This Row],[RETURNS]])-(Table124[[#This Row],[EXCHANGED]]+Table124[[#This Row],[SALES]]+Table124[[#This Row],[ISSUES]])</f>
        <v>0</v>
      </c>
      <c r="I95" s="48"/>
      <c r="J95" s="51">
        <f t="shared" si="40"/>
        <v>0</v>
      </c>
      <c r="K95" s="48">
        <f>+'DAY21'!K95+'DAY22'!C95</f>
        <v>0</v>
      </c>
      <c r="L95" s="49">
        <f>+'DAY21'!L95+'DAY22'!D95</f>
        <v>0</v>
      </c>
      <c r="M95" s="50">
        <f>+'DAY21'!M95+'DAY22'!E95</f>
        <v>0</v>
      </c>
      <c r="N95" s="47">
        <f>+'DAY21'!N95+'DAY22'!F95</f>
        <v>0</v>
      </c>
      <c r="O95" s="163">
        <f>+'DAY21'!O95+'DAY22'!G95</f>
        <v>0</v>
      </c>
      <c r="P95" s="48">
        <f t="shared" si="41"/>
        <v>0</v>
      </c>
      <c r="Q95" s="49">
        <f t="shared" si="42"/>
        <v>0</v>
      </c>
      <c r="R95" s="50">
        <f t="shared" si="43"/>
        <v>0</v>
      </c>
      <c r="S95" s="47">
        <f t="shared" si="44"/>
        <v>0</v>
      </c>
      <c r="T95" s="163">
        <f t="shared" si="45"/>
        <v>0</v>
      </c>
      <c r="U95" s="50">
        <f t="shared" si="46"/>
        <v>0</v>
      </c>
    </row>
    <row r="96" spans="1:21" x14ac:dyDescent="0.25">
      <c r="A96" s="53"/>
      <c r="B96" s="47">
        <f>'DAY21'!H96</f>
        <v>0</v>
      </c>
      <c r="C96" s="48">
        <v>0</v>
      </c>
      <c r="D96" s="49">
        <v>0</v>
      </c>
      <c r="E96" s="50">
        <v>0</v>
      </c>
      <c r="F96" s="47">
        <v>0</v>
      </c>
      <c r="G96" s="163">
        <v>0</v>
      </c>
      <c r="H96" s="49">
        <f>+(Table124[[#This Row],[OPENING ]]+Table124[[#This Row],[RECEIPTS]]+Table124[[#This Row],[RETURNS]])-(Table124[[#This Row],[EXCHANGED]]+Table124[[#This Row],[SALES]]+Table124[[#This Row],[ISSUES]])</f>
        <v>0</v>
      </c>
      <c r="I96" s="48"/>
      <c r="J96" s="51">
        <f t="shared" ref="J96" si="47">+I96-H96</f>
        <v>0</v>
      </c>
      <c r="K96" s="48">
        <f>+'DAY21'!K96+'DAY22'!C96</f>
        <v>0</v>
      </c>
      <c r="L96" s="49">
        <f>+'DAY21'!L96+'DAY22'!D96</f>
        <v>0</v>
      </c>
      <c r="M96" s="50">
        <f>+'DAY21'!M96+'DAY22'!E96</f>
        <v>0</v>
      </c>
      <c r="N96" s="47">
        <f>+'DAY21'!N96+'DAY22'!F96</f>
        <v>0</v>
      </c>
      <c r="O96" s="163">
        <f>+'DAY21'!O96+'DAY22'!G96</f>
        <v>0</v>
      </c>
      <c r="P96" s="48">
        <f t="shared" ref="P96" si="48">+K96/22</f>
        <v>0</v>
      </c>
      <c r="Q96" s="49">
        <f t="shared" ref="Q96" si="49">+L96/22</f>
        <v>0</v>
      </c>
      <c r="R96" s="50">
        <f t="shared" ref="R96" si="50">+M96/22</f>
        <v>0</v>
      </c>
      <c r="S96" s="47">
        <f t="shared" ref="S96" si="51">+N96/22</f>
        <v>0</v>
      </c>
      <c r="T96" s="163">
        <f t="shared" ref="T96" si="52">+O96/22</f>
        <v>0</v>
      </c>
      <c r="U96" s="50">
        <f t="shared" ref="U96" si="53">IFERROR(+H96/(P96+Q96+R96+S96+T96),0)</f>
        <v>0</v>
      </c>
    </row>
    <row r="97" spans="1:21" x14ac:dyDescent="0.25">
      <c r="A97" s="151" t="s">
        <v>41</v>
      </c>
      <c r="B97" s="47"/>
      <c r="C97" s="48"/>
      <c r="D97" s="49"/>
      <c r="E97" s="50"/>
      <c r="F97" s="47"/>
      <c r="G97" s="163"/>
      <c r="H97" s="49"/>
      <c r="I97" s="48"/>
      <c r="J97" s="51"/>
      <c r="K97" s="48"/>
      <c r="L97" s="49"/>
      <c r="M97" s="50"/>
      <c r="N97" s="47"/>
      <c r="O97" s="163"/>
      <c r="P97" s="48"/>
      <c r="Q97" s="49"/>
      <c r="R97" s="50"/>
      <c r="S97" s="47"/>
      <c r="T97" s="163"/>
      <c r="U97" s="50"/>
    </row>
    <row r="98" spans="1:21" x14ac:dyDescent="0.25">
      <c r="A98" s="153" t="s">
        <v>40</v>
      </c>
      <c r="B98" s="47"/>
      <c r="C98" s="48"/>
      <c r="D98" s="49"/>
      <c r="E98" s="50"/>
      <c r="F98" s="47"/>
      <c r="G98" s="163"/>
      <c r="H98" s="49"/>
      <c r="I98" s="48"/>
      <c r="J98" s="51"/>
      <c r="K98" s="48"/>
      <c r="L98" s="49"/>
      <c r="M98" s="50"/>
      <c r="N98" s="47"/>
      <c r="O98" s="163"/>
      <c r="P98" s="48"/>
      <c r="Q98" s="49"/>
      <c r="R98" s="50"/>
      <c r="S98" s="47"/>
      <c r="T98" s="163"/>
      <c r="U98" s="50"/>
    </row>
    <row r="99" spans="1:21" x14ac:dyDescent="0.25">
      <c r="A99" s="152" t="s">
        <v>42</v>
      </c>
      <c r="B99" s="47">
        <f>'DAY21'!H99</f>
        <v>0</v>
      </c>
      <c r="C99" s="48">
        <v>0</v>
      </c>
      <c r="D99" s="49">
        <v>0</v>
      </c>
      <c r="E99" s="50">
        <v>0</v>
      </c>
      <c r="F99" s="47">
        <v>0</v>
      </c>
      <c r="G99" s="163">
        <v>0</v>
      </c>
      <c r="H99" s="49">
        <f>+(Table124[[#This Row],[OPENING ]]+Table124[[#This Row],[RECEIPTS]]+Table124[[#This Row],[RETURNS]])-(Table124[[#This Row],[EXCHANGED]]+Table124[[#This Row],[SALES]]+Table124[[#This Row],[ISSUES]])</f>
        <v>0</v>
      </c>
      <c r="I99" s="48">
        <v>0</v>
      </c>
      <c r="J99" s="51">
        <f t="shared" si="0"/>
        <v>0</v>
      </c>
      <c r="K99" s="48">
        <f>+'DAY21'!K99+'DAY22'!C99</f>
        <v>0</v>
      </c>
      <c r="L99" s="49">
        <f>+'DAY21'!L99+'DAY22'!D99</f>
        <v>0</v>
      </c>
      <c r="M99" s="50">
        <f>+'DAY21'!M99+'DAY22'!E99</f>
        <v>0</v>
      </c>
      <c r="N99" s="47">
        <f>+'DAY21'!N99+'DAY22'!F99</f>
        <v>0</v>
      </c>
      <c r="O99" s="163">
        <f>+'DAY21'!O99+'DAY22'!G99</f>
        <v>0</v>
      </c>
      <c r="P99" s="48">
        <f t="shared" si="35"/>
        <v>0</v>
      </c>
      <c r="Q99" s="49">
        <f t="shared" si="36"/>
        <v>0</v>
      </c>
      <c r="R99" s="50">
        <f t="shared" si="37"/>
        <v>0</v>
      </c>
      <c r="S99" s="47">
        <f t="shared" si="38"/>
        <v>0</v>
      </c>
      <c r="T99" s="163">
        <f t="shared" si="39"/>
        <v>0</v>
      </c>
      <c r="U99" s="50">
        <f t="shared" si="1"/>
        <v>0</v>
      </c>
    </row>
    <row r="100" spans="1:21" x14ac:dyDescent="0.25">
      <c r="A100" s="152" t="s">
        <v>43</v>
      </c>
      <c r="B100" s="47">
        <f>'DAY21'!H100</f>
        <v>0</v>
      </c>
      <c r="C100" s="48">
        <v>0</v>
      </c>
      <c r="D100" s="49">
        <v>0</v>
      </c>
      <c r="E100" s="50">
        <v>0</v>
      </c>
      <c r="F100" s="47">
        <v>0</v>
      </c>
      <c r="G100" s="163">
        <v>0</v>
      </c>
      <c r="H100" s="49">
        <f>+(Table124[[#This Row],[OPENING ]]+Table124[[#This Row],[RECEIPTS]]+Table124[[#This Row],[RETURNS]])-(Table124[[#This Row],[EXCHANGED]]+Table124[[#This Row],[SALES]]+Table124[[#This Row],[ISSUES]])</f>
        <v>0</v>
      </c>
      <c r="I100" s="48">
        <v>0</v>
      </c>
      <c r="J100" s="51">
        <f t="shared" si="0"/>
        <v>0</v>
      </c>
      <c r="K100" s="48">
        <f>+'DAY21'!K100+'DAY22'!C100</f>
        <v>0</v>
      </c>
      <c r="L100" s="49">
        <f>+'DAY21'!L100+'DAY22'!D100</f>
        <v>0</v>
      </c>
      <c r="M100" s="50">
        <f>+'DAY21'!M100+'DAY22'!E100</f>
        <v>0</v>
      </c>
      <c r="N100" s="47">
        <f>+'DAY21'!N100+'DAY22'!F100</f>
        <v>0</v>
      </c>
      <c r="O100" s="163">
        <f>+'DAY21'!O100+'DAY22'!G100</f>
        <v>0</v>
      </c>
      <c r="P100" s="48">
        <f t="shared" si="35"/>
        <v>0</v>
      </c>
      <c r="Q100" s="49">
        <f t="shared" si="36"/>
        <v>0</v>
      </c>
      <c r="R100" s="50">
        <f t="shared" si="37"/>
        <v>0</v>
      </c>
      <c r="S100" s="47">
        <f t="shared" si="38"/>
        <v>0</v>
      </c>
      <c r="T100" s="163">
        <f t="shared" si="39"/>
        <v>0</v>
      </c>
      <c r="U100" s="50">
        <f t="shared" si="1"/>
        <v>0</v>
      </c>
    </row>
    <row r="101" spans="1:21" x14ac:dyDescent="0.25">
      <c r="A101" s="153"/>
      <c r="B101" s="47">
        <f>'DAY21'!H101</f>
        <v>0</v>
      </c>
      <c r="C101" s="48">
        <v>0</v>
      </c>
      <c r="D101" s="49">
        <v>0</v>
      </c>
      <c r="E101" s="50">
        <v>0</v>
      </c>
      <c r="F101" s="47">
        <v>0</v>
      </c>
      <c r="G101" s="163">
        <v>0</v>
      </c>
      <c r="H101" s="49">
        <f>+(Table124[[#This Row],[OPENING ]]+Table124[[#This Row],[RECEIPTS]]+Table124[[#This Row],[RETURNS]])-(Table124[[#This Row],[EXCHANGED]]+Table124[[#This Row],[SALES]]+Table124[[#This Row],[ISSUES]])</f>
        <v>0</v>
      </c>
      <c r="I101" s="48">
        <v>0</v>
      </c>
      <c r="J101" s="51">
        <f t="shared" si="0"/>
        <v>0</v>
      </c>
      <c r="K101" s="48">
        <f>+'DAY21'!K101+'DAY22'!C101</f>
        <v>0</v>
      </c>
      <c r="L101" s="49">
        <f>+'DAY21'!L101+'DAY22'!D101</f>
        <v>0</v>
      </c>
      <c r="M101" s="50">
        <f>+'DAY21'!M101+'DAY22'!E101</f>
        <v>0</v>
      </c>
      <c r="N101" s="47">
        <f>+'DAY21'!N101+'DAY22'!F101</f>
        <v>0</v>
      </c>
      <c r="O101" s="163">
        <f>+'DAY21'!O101+'DAY22'!G101</f>
        <v>0</v>
      </c>
      <c r="P101" s="48">
        <f t="shared" si="35"/>
        <v>0</v>
      </c>
      <c r="Q101" s="49">
        <f t="shared" si="36"/>
        <v>0</v>
      </c>
      <c r="R101" s="50">
        <f t="shared" si="37"/>
        <v>0</v>
      </c>
      <c r="S101" s="47">
        <f t="shared" si="38"/>
        <v>0</v>
      </c>
      <c r="T101" s="163">
        <f t="shared" si="39"/>
        <v>0</v>
      </c>
      <c r="U101" s="50">
        <f t="shared" si="1"/>
        <v>0</v>
      </c>
    </row>
    <row r="102" spans="1:21" x14ac:dyDescent="0.25">
      <c r="A102" s="152" t="s">
        <v>87</v>
      </c>
      <c r="B102" s="47">
        <f>'DAY21'!H102</f>
        <v>1888</v>
      </c>
      <c r="C102" s="48">
        <v>0</v>
      </c>
      <c r="D102" s="49">
        <v>0</v>
      </c>
      <c r="E102" s="50">
        <v>0</v>
      </c>
      <c r="F102" s="47">
        <v>0</v>
      </c>
      <c r="G102" s="163">
        <v>0</v>
      </c>
      <c r="H102" s="49">
        <f>+(Table124[[#This Row],[OPENING ]]+Table124[[#This Row],[RECEIPTS]]+Table124[[#This Row],[RETURNS]])-(Table124[[#This Row],[EXCHANGED]]+Table124[[#This Row],[SALES]]+Table124[[#This Row],[ISSUES]])</f>
        <v>1888</v>
      </c>
      <c r="I102" s="48"/>
      <c r="J102" s="51">
        <f t="shared" ref="J102:J114" si="54">+I102-H102</f>
        <v>-1888</v>
      </c>
      <c r="K102" s="48">
        <f>+'DAY21'!K102+'DAY22'!C102</f>
        <v>0</v>
      </c>
      <c r="L102" s="49">
        <f>+'DAY21'!L102+'DAY22'!D102</f>
        <v>138</v>
      </c>
      <c r="M102" s="50">
        <f>+'DAY21'!M102+'DAY22'!E102</f>
        <v>0</v>
      </c>
      <c r="N102" s="47">
        <f>+'DAY21'!N102+'DAY22'!F102</f>
        <v>0</v>
      </c>
      <c r="O102" s="163">
        <f>+'DAY21'!O102+'DAY22'!G102</f>
        <v>1318.44</v>
      </c>
      <c r="P102" s="48">
        <f t="shared" ref="P102:P114" si="55">+K102/22</f>
        <v>0</v>
      </c>
      <c r="Q102" s="49">
        <f t="shared" ref="Q102:Q114" si="56">+L102/22</f>
        <v>6.2727272727272725</v>
      </c>
      <c r="R102" s="50">
        <f t="shared" ref="R102:R114" si="57">+M102/22</f>
        <v>0</v>
      </c>
      <c r="S102" s="47">
        <f t="shared" ref="S102:S114" si="58">+N102/22</f>
        <v>0</v>
      </c>
      <c r="T102" s="163">
        <f t="shared" ref="T102:T114" si="59">+O102/22</f>
        <v>59.92909090909091</v>
      </c>
      <c r="U102" s="50">
        <f t="shared" ref="U102:U114" si="60">IFERROR(+H102/(P102+Q102+R102+S102+T102),0)</f>
        <v>28.518854192414381</v>
      </c>
    </row>
    <row r="103" spans="1:21" x14ac:dyDescent="0.25">
      <c r="A103" s="152" t="s">
        <v>88</v>
      </c>
      <c r="B103" s="47">
        <f>'DAY21'!H103</f>
        <v>0</v>
      </c>
      <c r="C103" s="48">
        <v>0</v>
      </c>
      <c r="D103" s="49">
        <v>0</v>
      </c>
      <c r="E103" s="50">
        <v>0</v>
      </c>
      <c r="F103" s="47">
        <v>0</v>
      </c>
      <c r="G103" s="163">
        <v>0</v>
      </c>
      <c r="H103" s="49">
        <f>+(Table124[[#This Row],[OPENING ]]+Table124[[#This Row],[RECEIPTS]]+Table124[[#This Row],[RETURNS]])-(Table124[[#This Row],[EXCHANGED]]+Table124[[#This Row],[SALES]]+Table124[[#This Row],[ISSUES]])</f>
        <v>0</v>
      </c>
      <c r="I103" s="48"/>
      <c r="J103" s="51">
        <f t="shared" si="54"/>
        <v>0</v>
      </c>
      <c r="K103" s="48">
        <f>+'DAY21'!K103+'DAY22'!C103</f>
        <v>0</v>
      </c>
      <c r="L103" s="49">
        <f>+'DAY21'!L103+'DAY22'!D103</f>
        <v>0</v>
      </c>
      <c r="M103" s="50">
        <f>+'DAY21'!M103+'DAY22'!E103</f>
        <v>0</v>
      </c>
      <c r="N103" s="47">
        <f>+'DAY21'!N103+'DAY22'!F103</f>
        <v>0</v>
      </c>
      <c r="O103" s="163">
        <f>+'DAY21'!O103+'DAY22'!G103</f>
        <v>0</v>
      </c>
      <c r="P103" s="48">
        <f t="shared" si="55"/>
        <v>0</v>
      </c>
      <c r="Q103" s="49">
        <f t="shared" si="56"/>
        <v>0</v>
      </c>
      <c r="R103" s="50">
        <f t="shared" si="57"/>
        <v>0</v>
      </c>
      <c r="S103" s="47">
        <f t="shared" si="58"/>
        <v>0</v>
      </c>
      <c r="T103" s="163">
        <f t="shared" si="59"/>
        <v>0</v>
      </c>
      <c r="U103" s="50">
        <f t="shared" si="60"/>
        <v>0</v>
      </c>
    </row>
    <row r="104" spans="1:21" x14ac:dyDescent="0.25">
      <c r="A104" s="152" t="s">
        <v>95</v>
      </c>
      <c r="B104" s="47">
        <f>'DAY21'!H104</f>
        <v>695.3</v>
      </c>
      <c r="C104" s="48">
        <v>0</v>
      </c>
      <c r="D104" s="49">
        <v>0</v>
      </c>
      <c r="E104" s="50">
        <v>0</v>
      </c>
      <c r="F104" s="47">
        <v>0</v>
      </c>
      <c r="G104" s="163">
        <v>0</v>
      </c>
      <c r="H104" s="49">
        <f>+(Table124[[#This Row],[OPENING ]]+Table124[[#This Row],[RECEIPTS]]+Table124[[#This Row],[RETURNS]])-(Table124[[#This Row],[EXCHANGED]]+Table124[[#This Row],[SALES]]+Table124[[#This Row],[ISSUES]])</f>
        <v>695.3</v>
      </c>
      <c r="I104" s="48"/>
      <c r="J104" s="51">
        <f t="shared" si="54"/>
        <v>-695.3</v>
      </c>
      <c r="K104" s="48">
        <f>+'DAY21'!K104+'DAY22'!C104</f>
        <v>0</v>
      </c>
      <c r="L104" s="49">
        <f>+'DAY21'!L104+'DAY22'!D104</f>
        <v>0</v>
      </c>
      <c r="M104" s="50">
        <f>+'DAY21'!M104+'DAY22'!E104</f>
        <v>0</v>
      </c>
      <c r="N104" s="47">
        <f>+'DAY21'!N104+'DAY22'!F104</f>
        <v>0</v>
      </c>
      <c r="O104" s="163">
        <f>+'DAY21'!O104+'DAY22'!G104</f>
        <v>0</v>
      </c>
      <c r="P104" s="48">
        <f t="shared" si="55"/>
        <v>0</v>
      </c>
      <c r="Q104" s="49">
        <f t="shared" si="56"/>
        <v>0</v>
      </c>
      <c r="R104" s="50">
        <f t="shared" si="57"/>
        <v>0</v>
      </c>
      <c r="S104" s="47">
        <f t="shared" si="58"/>
        <v>0</v>
      </c>
      <c r="T104" s="163">
        <f t="shared" si="59"/>
        <v>0</v>
      </c>
      <c r="U104" s="50">
        <f t="shared" si="60"/>
        <v>0</v>
      </c>
    </row>
    <row r="105" spans="1:21" x14ac:dyDescent="0.25">
      <c r="A105" s="152" t="s">
        <v>132</v>
      </c>
      <c r="B105" s="47">
        <f>'DAY21'!H105</f>
        <v>0</v>
      </c>
      <c r="C105" s="48">
        <v>0</v>
      </c>
      <c r="D105" s="49">
        <v>0</v>
      </c>
      <c r="E105" s="50">
        <v>0</v>
      </c>
      <c r="F105" s="47">
        <v>0</v>
      </c>
      <c r="G105" s="163">
        <v>0</v>
      </c>
      <c r="H105" s="49">
        <f>+(Table124[[#This Row],[OPENING ]]+Table124[[#This Row],[RECEIPTS]]+Table124[[#This Row],[RETURNS]])-(Table124[[#This Row],[EXCHANGED]]+Table124[[#This Row],[SALES]]+Table124[[#This Row],[ISSUES]])</f>
        <v>0</v>
      </c>
      <c r="I105" s="48"/>
      <c r="J105" s="51">
        <f t="shared" si="54"/>
        <v>0</v>
      </c>
      <c r="K105" s="48">
        <f>+'DAY21'!K105+'DAY22'!C105</f>
        <v>0</v>
      </c>
      <c r="L105" s="49">
        <f>+'DAY21'!L105+'DAY22'!D105</f>
        <v>0</v>
      </c>
      <c r="M105" s="50">
        <f>+'DAY21'!M105+'DAY22'!E105</f>
        <v>0</v>
      </c>
      <c r="N105" s="47">
        <f>+'DAY21'!N105+'DAY22'!F105</f>
        <v>0</v>
      </c>
      <c r="O105" s="163">
        <f>+'DAY21'!O105+'DAY22'!G105</f>
        <v>0</v>
      </c>
      <c r="P105" s="48">
        <f t="shared" si="55"/>
        <v>0</v>
      </c>
      <c r="Q105" s="49">
        <f t="shared" si="56"/>
        <v>0</v>
      </c>
      <c r="R105" s="50">
        <f t="shared" si="57"/>
        <v>0</v>
      </c>
      <c r="S105" s="47">
        <f t="shared" si="58"/>
        <v>0</v>
      </c>
      <c r="T105" s="163">
        <f t="shared" si="59"/>
        <v>0</v>
      </c>
      <c r="U105" s="50">
        <f t="shared" si="60"/>
        <v>0</v>
      </c>
    </row>
    <row r="106" spans="1:21" x14ac:dyDescent="0.25">
      <c r="A106" s="152" t="s">
        <v>124</v>
      </c>
      <c r="B106" s="47">
        <f>'DAY21'!H106</f>
        <v>31</v>
      </c>
      <c r="C106" s="48">
        <v>0</v>
      </c>
      <c r="D106" s="49">
        <v>0</v>
      </c>
      <c r="E106" s="50">
        <v>0</v>
      </c>
      <c r="F106" s="47">
        <v>0</v>
      </c>
      <c r="G106" s="163">
        <v>0</v>
      </c>
      <c r="H106" s="49">
        <f>+(Table124[[#This Row],[OPENING ]]+Table124[[#This Row],[RECEIPTS]]+Table124[[#This Row],[RETURNS]])-(Table124[[#This Row],[EXCHANGED]]+Table124[[#This Row],[SALES]]+Table124[[#This Row],[ISSUES]])</f>
        <v>31</v>
      </c>
      <c r="I106" s="48"/>
      <c r="J106" s="51">
        <f t="shared" si="54"/>
        <v>-31</v>
      </c>
      <c r="K106" s="48">
        <f>+'DAY21'!K106+'DAY22'!C106</f>
        <v>0</v>
      </c>
      <c r="L106" s="49">
        <f>+'DAY21'!L106+'DAY22'!D106</f>
        <v>0</v>
      </c>
      <c r="M106" s="50">
        <f>+'DAY21'!M106+'DAY22'!E106</f>
        <v>0</v>
      </c>
      <c r="N106" s="47">
        <f>+'DAY21'!N106+'DAY22'!F106</f>
        <v>0</v>
      </c>
      <c r="O106" s="163">
        <f>+'DAY21'!O106+'DAY22'!G106</f>
        <v>0</v>
      </c>
      <c r="P106" s="48">
        <f t="shared" si="55"/>
        <v>0</v>
      </c>
      <c r="Q106" s="49">
        <f t="shared" si="56"/>
        <v>0</v>
      </c>
      <c r="R106" s="50">
        <f t="shared" si="57"/>
        <v>0</v>
      </c>
      <c r="S106" s="47">
        <f t="shared" si="58"/>
        <v>0</v>
      </c>
      <c r="T106" s="163">
        <f t="shared" si="59"/>
        <v>0</v>
      </c>
      <c r="U106" s="50">
        <f t="shared" si="60"/>
        <v>0</v>
      </c>
    </row>
    <row r="107" spans="1:21" ht="15.75" x14ac:dyDescent="0.3">
      <c r="A107" s="311" t="s">
        <v>89</v>
      </c>
      <c r="B107" s="47">
        <f>'DAY21'!H107</f>
        <v>0</v>
      </c>
      <c r="C107" s="48">
        <v>0</v>
      </c>
      <c r="D107" s="49">
        <v>0</v>
      </c>
      <c r="E107" s="50">
        <v>0</v>
      </c>
      <c r="F107" s="47">
        <v>0</v>
      </c>
      <c r="G107" s="163">
        <v>0</v>
      </c>
      <c r="H107" s="49">
        <f>+(Table124[[#This Row],[OPENING ]]+Table124[[#This Row],[RECEIPTS]]+Table124[[#This Row],[RETURNS]])-(Table124[[#This Row],[EXCHANGED]]+Table124[[#This Row],[SALES]]+Table124[[#This Row],[ISSUES]])</f>
        <v>0</v>
      </c>
      <c r="I107" s="48"/>
      <c r="J107" s="51">
        <f t="shared" si="54"/>
        <v>0</v>
      </c>
      <c r="K107" s="48">
        <f>+'DAY21'!K107+'DAY22'!C107</f>
        <v>0</v>
      </c>
      <c r="L107" s="49">
        <f>+'DAY21'!L107+'DAY22'!D107</f>
        <v>0</v>
      </c>
      <c r="M107" s="50">
        <f>+'DAY21'!M107+'DAY22'!E107</f>
        <v>0</v>
      </c>
      <c r="N107" s="47">
        <f>+'DAY21'!N107+'DAY22'!F107</f>
        <v>0</v>
      </c>
      <c r="O107" s="163">
        <f>+'DAY21'!O107+'DAY22'!G107</f>
        <v>0</v>
      </c>
      <c r="P107" s="48">
        <f t="shared" si="55"/>
        <v>0</v>
      </c>
      <c r="Q107" s="49">
        <f t="shared" si="56"/>
        <v>0</v>
      </c>
      <c r="R107" s="50">
        <f t="shared" si="57"/>
        <v>0</v>
      </c>
      <c r="S107" s="47">
        <f t="shared" si="58"/>
        <v>0</v>
      </c>
      <c r="T107" s="163">
        <f t="shared" si="59"/>
        <v>0</v>
      </c>
      <c r="U107" s="50">
        <f t="shared" si="60"/>
        <v>0</v>
      </c>
    </row>
    <row r="108" spans="1:21" x14ac:dyDescent="0.25">
      <c r="A108" s="193" t="s">
        <v>90</v>
      </c>
      <c r="B108" s="47">
        <f>'DAY21'!H108</f>
        <v>57</v>
      </c>
      <c r="C108" s="48">
        <v>0</v>
      </c>
      <c r="D108" s="49">
        <v>0</v>
      </c>
      <c r="E108" s="50">
        <v>0</v>
      </c>
      <c r="F108" s="47">
        <v>0</v>
      </c>
      <c r="G108" s="163">
        <v>0</v>
      </c>
      <c r="H108" s="49">
        <f>+(Table124[[#This Row],[OPENING ]]+Table124[[#This Row],[RECEIPTS]]+Table124[[#This Row],[RETURNS]])-(Table124[[#This Row],[EXCHANGED]]+Table124[[#This Row],[SALES]]+Table124[[#This Row],[ISSUES]])</f>
        <v>57</v>
      </c>
      <c r="I108" s="48"/>
      <c r="J108" s="51">
        <f t="shared" si="54"/>
        <v>-57</v>
      </c>
      <c r="K108" s="48">
        <f>+'DAY21'!K108+'DAY22'!C108</f>
        <v>0</v>
      </c>
      <c r="L108" s="49">
        <f>+'DAY21'!L108+'DAY22'!D108</f>
        <v>0</v>
      </c>
      <c r="M108" s="50">
        <f>+'DAY21'!M108+'DAY22'!E108</f>
        <v>0</v>
      </c>
      <c r="N108" s="47">
        <f>+'DAY21'!N108+'DAY22'!F108</f>
        <v>0</v>
      </c>
      <c r="O108" s="163">
        <f>+'DAY21'!O108+'DAY22'!G108</f>
        <v>0</v>
      </c>
      <c r="P108" s="48">
        <f t="shared" si="55"/>
        <v>0</v>
      </c>
      <c r="Q108" s="49">
        <f t="shared" si="56"/>
        <v>0</v>
      </c>
      <c r="R108" s="50">
        <f t="shared" si="57"/>
        <v>0</v>
      </c>
      <c r="S108" s="47">
        <f t="shared" si="58"/>
        <v>0</v>
      </c>
      <c r="T108" s="163">
        <f t="shared" si="59"/>
        <v>0</v>
      </c>
      <c r="U108" s="50">
        <f t="shared" si="60"/>
        <v>0</v>
      </c>
    </row>
    <row r="109" spans="1:21" x14ac:dyDescent="0.25">
      <c r="A109" s="193" t="s">
        <v>91</v>
      </c>
      <c r="B109" s="47">
        <f>'DAY21'!H109</f>
        <v>345.3</v>
      </c>
      <c r="C109" s="48">
        <v>0</v>
      </c>
      <c r="D109" s="49">
        <v>0</v>
      </c>
      <c r="E109" s="50">
        <v>0</v>
      </c>
      <c r="F109" s="47">
        <v>0</v>
      </c>
      <c r="G109" s="163">
        <v>0</v>
      </c>
      <c r="H109" s="49">
        <f>+(Table124[[#This Row],[OPENING ]]+Table124[[#This Row],[RECEIPTS]]+Table124[[#This Row],[RETURNS]])-(Table124[[#This Row],[EXCHANGED]]+Table124[[#This Row],[SALES]]+Table124[[#This Row],[ISSUES]])</f>
        <v>345.3</v>
      </c>
      <c r="I109" s="48"/>
      <c r="J109" s="51">
        <f t="shared" si="54"/>
        <v>-345.3</v>
      </c>
      <c r="K109" s="48">
        <f>+'DAY21'!K109+'DAY22'!C109</f>
        <v>0</v>
      </c>
      <c r="L109" s="49">
        <f>+'DAY21'!L109+'DAY22'!D109</f>
        <v>0</v>
      </c>
      <c r="M109" s="50">
        <f>+'DAY21'!M109+'DAY22'!E109</f>
        <v>0</v>
      </c>
      <c r="N109" s="47">
        <f>+'DAY21'!N109+'DAY22'!F109</f>
        <v>0</v>
      </c>
      <c r="O109" s="163">
        <f>+'DAY21'!O109+'DAY22'!G109</f>
        <v>0</v>
      </c>
      <c r="P109" s="48">
        <f t="shared" si="55"/>
        <v>0</v>
      </c>
      <c r="Q109" s="49">
        <f t="shared" si="56"/>
        <v>0</v>
      </c>
      <c r="R109" s="50">
        <f t="shared" si="57"/>
        <v>0</v>
      </c>
      <c r="S109" s="47">
        <f t="shared" si="58"/>
        <v>0</v>
      </c>
      <c r="T109" s="163">
        <f t="shared" si="59"/>
        <v>0</v>
      </c>
      <c r="U109" s="50">
        <f t="shared" si="60"/>
        <v>0</v>
      </c>
    </row>
    <row r="110" spans="1:21" x14ac:dyDescent="0.25">
      <c r="A110" s="193" t="s">
        <v>92</v>
      </c>
      <c r="B110" s="47">
        <f>'DAY21'!H110</f>
        <v>38</v>
      </c>
      <c r="C110" s="48">
        <v>0</v>
      </c>
      <c r="D110" s="49">
        <v>0</v>
      </c>
      <c r="E110" s="50">
        <v>0</v>
      </c>
      <c r="F110" s="47">
        <v>0</v>
      </c>
      <c r="G110" s="163">
        <v>0</v>
      </c>
      <c r="H110" s="49">
        <f>+(Table124[[#This Row],[OPENING ]]+Table124[[#This Row],[RECEIPTS]]+Table124[[#This Row],[RETURNS]])-(Table124[[#This Row],[EXCHANGED]]+Table124[[#This Row],[SALES]]+Table124[[#This Row],[ISSUES]])</f>
        <v>38</v>
      </c>
      <c r="I110" s="48"/>
      <c r="J110" s="51">
        <f t="shared" si="54"/>
        <v>-38</v>
      </c>
      <c r="K110" s="48">
        <f>+'DAY21'!K110+'DAY22'!C110</f>
        <v>0</v>
      </c>
      <c r="L110" s="49">
        <f>+'DAY21'!L110+'DAY22'!D110</f>
        <v>0</v>
      </c>
      <c r="M110" s="50">
        <f>+'DAY21'!M110+'DAY22'!E110</f>
        <v>0</v>
      </c>
      <c r="N110" s="47">
        <f>+'DAY21'!N110+'DAY22'!F110</f>
        <v>0</v>
      </c>
      <c r="O110" s="163">
        <f>+'DAY21'!O110+'DAY22'!G110</f>
        <v>0</v>
      </c>
      <c r="P110" s="48">
        <f t="shared" si="55"/>
        <v>0</v>
      </c>
      <c r="Q110" s="49">
        <f t="shared" si="56"/>
        <v>0</v>
      </c>
      <c r="R110" s="50">
        <f t="shared" si="57"/>
        <v>0</v>
      </c>
      <c r="S110" s="47">
        <f t="shared" si="58"/>
        <v>0</v>
      </c>
      <c r="T110" s="163">
        <f t="shared" si="59"/>
        <v>0</v>
      </c>
      <c r="U110" s="50">
        <f t="shared" si="60"/>
        <v>0</v>
      </c>
    </row>
    <row r="111" spans="1:21" x14ac:dyDescent="0.25">
      <c r="A111" s="193" t="s">
        <v>94</v>
      </c>
      <c r="B111" s="47">
        <f>'DAY21'!H111</f>
        <v>0</v>
      </c>
      <c r="C111" s="48">
        <v>0</v>
      </c>
      <c r="D111" s="49">
        <v>0</v>
      </c>
      <c r="E111" s="50">
        <v>0</v>
      </c>
      <c r="F111" s="47">
        <v>0</v>
      </c>
      <c r="G111" s="163">
        <v>0</v>
      </c>
      <c r="H111" s="49">
        <f>+(Table124[[#This Row],[OPENING ]]+Table124[[#This Row],[RECEIPTS]]+Table124[[#This Row],[RETURNS]])-(Table124[[#This Row],[EXCHANGED]]+Table124[[#This Row],[SALES]]+Table124[[#This Row],[ISSUES]])</f>
        <v>0</v>
      </c>
      <c r="I111" s="48"/>
      <c r="J111" s="51">
        <f t="shared" si="54"/>
        <v>0</v>
      </c>
      <c r="K111" s="48">
        <f>+'DAY21'!K111+'DAY22'!C111</f>
        <v>0</v>
      </c>
      <c r="L111" s="49">
        <f>+'DAY21'!L111+'DAY22'!D111</f>
        <v>0</v>
      </c>
      <c r="M111" s="50">
        <f>+'DAY21'!M111+'DAY22'!E111</f>
        <v>0</v>
      </c>
      <c r="N111" s="47">
        <f>+'DAY21'!N111+'DAY22'!F111</f>
        <v>0</v>
      </c>
      <c r="O111" s="163">
        <f>+'DAY21'!O111+'DAY22'!G111</f>
        <v>0</v>
      </c>
      <c r="P111" s="48">
        <f t="shared" si="55"/>
        <v>0</v>
      </c>
      <c r="Q111" s="49">
        <f t="shared" si="56"/>
        <v>0</v>
      </c>
      <c r="R111" s="50">
        <f t="shared" si="57"/>
        <v>0</v>
      </c>
      <c r="S111" s="47">
        <f t="shared" si="58"/>
        <v>0</v>
      </c>
      <c r="T111" s="163">
        <f t="shared" si="59"/>
        <v>0</v>
      </c>
      <c r="U111" s="50">
        <f t="shared" si="60"/>
        <v>0</v>
      </c>
    </row>
    <row r="112" spans="1:21" x14ac:dyDescent="0.25">
      <c r="A112" s="193" t="s">
        <v>93</v>
      </c>
      <c r="B112" s="47">
        <f>'DAY21'!H112</f>
        <v>0</v>
      </c>
      <c r="C112" s="48">
        <v>0</v>
      </c>
      <c r="D112" s="49">
        <v>0</v>
      </c>
      <c r="E112" s="50">
        <v>0</v>
      </c>
      <c r="F112" s="47">
        <v>0</v>
      </c>
      <c r="G112" s="163">
        <v>0</v>
      </c>
      <c r="H112" s="49">
        <f>+(Table124[[#This Row],[OPENING ]]+Table124[[#This Row],[RECEIPTS]]+Table124[[#This Row],[RETURNS]])-(Table124[[#This Row],[EXCHANGED]]+Table124[[#This Row],[SALES]]+Table124[[#This Row],[ISSUES]])</f>
        <v>0</v>
      </c>
      <c r="I112" s="48"/>
      <c r="J112" s="51">
        <f t="shared" si="54"/>
        <v>0</v>
      </c>
      <c r="K112" s="48">
        <f>+'DAY21'!K112+'DAY22'!C112</f>
        <v>0</v>
      </c>
      <c r="L112" s="49">
        <f>+'DAY21'!L112+'DAY22'!D112</f>
        <v>0</v>
      </c>
      <c r="M112" s="50">
        <f>+'DAY21'!M112+'DAY22'!E112</f>
        <v>0</v>
      </c>
      <c r="N112" s="47">
        <f>+'DAY21'!N112+'DAY22'!F112</f>
        <v>0</v>
      </c>
      <c r="O112" s="163">
        <f>+'DAY21'!O112+'DAY22'!G112</f>
        <v>0</v>
      </c>
      <c r="P112" s="48">
        <f t="shared" si="55"/>
        <v>0</v>
      </c>
      <c r="Q112" s="49">
        <f t="shared" si="56"/>
        <v>0</v>
      </c>
      <c r="R112" s="50">
        <f t="shared" si="57"/>
        <v>0</v>
      </c>
      <c r="S112" s="47">
        <f t="shared" si="58"/>
        <v>0</v>
      </c>
      <c r="T112" s="163">
        <f t="shared" si="59"/>
        <v>0</v>
      </c>
      <c r="U112" s="50">
        <f t="shared" si="60"/>
        <v>0</v>
      </c>
    </row>
    <row r="113" spans="1:21" x14ac:dyDescent="0.25">
      <c r="A113" s="193" t="s">
        <v>114</v>
      </c>
      <c r="B113" s="47">
        <f>'DAY21'!H113</f>
        <v>0</v>
      </c>
      <c r="C113" s="48">
        <v>0</v>
      </c>
      <c r="D113" s="49">
        <v>0</v>
      </c>
      <c r="E113" s="50">
        <v>0</v>
      </c>
      <c r="F113" s="47">
        <v>0</v>
      </c>
      <c r="G113" s="163">
        <v>0</v>
      </c>
      <c r="H113" s="49">
        <f>+(Table124[[#This Row],[OPENING ]]+Table124[[#This Row],[RECEIPTS]]+Table124[[#This Row],[RETURNS]])-(Table124[[#This Row],[EXCHANGED]]+Table124[[#This Row],[SALES]]+Table124[[#This Row],[ISSUES]])</f>
        <v>0</v>
      </c>
      <c r="I113" s="48"/>
      <c r="J113" s="51">
        <f t="shared" si="54"/>
        <v>0</v>
      </c>
      <c r="K113" s="48">
        <f>+'DAY21'!K113+'DAY22'!C113</f>
        <v>0</v>
      </c>
      <c r="L113" s="49">
        <f>+'DAY21'!L113+'DAY22'!D113</f>
        <v>0</v>
      </c>
      <c r="M113" s="50">
        <f>+'DAY21'!M113+'DAY22'!E113</f>
        <v>0</v>
      </c>
      <c r="N113" s="47">
        <f>+'DAY21'!N113+'DAY22'!F113</f>
        <v>0</v>
      </c>
      <c r="O113" s="163">
        <f>+'DAY21'!O113+'DAY22'!G113</f>
        <v>0</v>
      </c>
      <c r="P113" s="48">
        <f t="shared" si="55"/>
        <v>0</v>
      </c>
      <c r="Q113" s="49">
        <f t="shared" si="56"/>
        <v>0</v>
      </c>
      <c r="R113" s="50">
        <f t="shared" si="57"/>
        <v>0</v>
      </c>
      <c r="S113" s="47">
        <f t="shared" si="58"/>
        <v>0</v>
      </c>
      <c r="T113" s="163">
        <f t="shared" si="59"/>
        <v>0</v>
      </c>
      <c r="U113" s="50">
        <f t="shared" si="60"/>
        <v>0</v>
      </c>
    </row>
    <row r="114" spans="1:21" ht="15.75" thickBot="1" x14ac:dyDescent="0.3">
      <c r="A114" s="193" t="s">
        <v>107</v>
      </c>
      <c r="B114" s="47">
        <f>'DAY21'!H114</f>
        <v>0</v>
      </c>
      <c r="C114" s="48">
        <v>0</v>
      </c>
      <c r="D114" s="49">
        <v>0</v>
      </c>
      <c r="E114" s="50">
        <v>0</v>
      </c>
      <c r="F114" s="47">
        <v>0</v>
      </c>
      <c r="G114" s="163">
        <v>0</v>
      </c>
      <c r="H114" s="49">
        <f>+(Table124[[#This Row],[OPENING ]]+Table124[[#This Row],[RECEIPTS]]+Table124[[#This Row],[RETURNS]])-(Table124[[#This Row],[EXCHANGED]]+Table124[[#This Row],[SALES]]+Table124[[#This Row],[ISSUES]])</f>
        <v>0</v>
      </c>
      <c r="I114" s="48"/>
      <c r="J114" s="51">
        <f t="shared" si="54"/>
        <v>0</v>
      </c>
      <c r="K114" s="48">
        <f>+'DAY21'!K114+'DAY22'!C114</f>
        <v>0</v>
      </c>
      <c r="L114" s="49">
        <f>+'DAY21'!L114+'DAY22'!D114</f>
        <v>0</v>
      </c>
      <c r="M114" s="50">
        <f>+'DAY21'!M114+'DAY22'!E114</f>
        <v>0</v>
      </c>
      <c r="N114" s="47">
        <f>+'DAY21'!N114+'DAY22'!F114</f>
        <v>0</v>
      </c>
      <c r="O114" s="163">
        <f>+'DAY21'!O114+'DAY22'!G114</f>
        <v>0</v>
      </c>
      <c r="P114" s="48">
        <f t="shared" si="55"/>
        <v>0</v>
      </c>
      <c r="Q114" s="49">
        <f t="shared" si="56"/>
        <v>0</v>
      </c>
      <c r="R114" s="50">
        <f t="shared" si="57"/>
        <v>0</v>
      </c>
      <c r="S114" s="47">
        <f t="shared" si="58"/>
        <v>0</v>
      </c>
      <c r="T114" s="163">
        <f t="shared" si="59"/>
        <v>0</v>
      </c>
      <c r="U114" s="50">
        <f t="shared" si="60"/>
        <v>0</v>
      </c>
    </row>
    <row r="115" spans="1:21" ht="17.25" thickBot="1" x14ac:dyDescent="0.35">
      <c r="A115" s="85" t="s">
        <v>55</v>
      </c>
      <c r="B115" s="175">
        <f t="shared" ref="B115:T115" si="61">SUM(B76:B101)</f>
        <v>4655.43</v>
      </c>
      <c r="C115" s="176">
        <f t="shared" si="61"/>
        <v>0</v>
      </c>
      <c r="D115" s="177">
        <f t="shared" si="61"/>
        <v>0</v>
      </c>
      <c r="E115" s="178">
        <f t="shared" si="61"/>
        <v>0</v>
      </c>
      <c r="F115" s="175">
        <f t="shared" si="61"/>
        <v>0</v>
      </c>
      <c r="G115" s="262">
        <f t="shared" si="61"/>
        <v>0</v>
      </c>
      <c r="H115" s="177">
        <f t="shared" si="61"/>
        <v>4655.43</v>
      </c>
      <c r="I115" s="176">
        <f t="shared" si="61"/>
        <v>0</v>
      </c>
      <c r="J115" s="98">
        <f t="shared" si="61"/>
        <v>-4655.43</v>
      </c>
      <c r="K115" s="176">
        <f t="shared" si="61"/>
        <v>0</v>
      </c>
      <c r="L115" s="177">
        <f t="shared" si="61"/>
        <v>138</v>
      </c>
      <c r="M115" s="178">
        <f t="shared" si="61"/>
        <v>0</v>
      </c>
      <c r="N115" s="175">
        <f t="shared" si="61"/>
        <v>0</v>
      </c>
      <c r="O115" s="262">
        <f t="shared" si="61"/>
        <v>851.44</v>
      </c>
      <c r="P115" s="176">
        <f t="shared" si="61"/>
        <v>0</v>
      </c>
      <c r="Q115" s="177">
        <f t="shared" si="61"/>
        <v>6.2727272727272725</v>
      </c>
      <c r="R115" s="178">
        <f t="shared" si="61"/>
        <v>0</v>
      </c>
      <c r="S115" s="175">
        <f t="shared" si="61"/>
        <v>0</v>
      </c>
      <c r="T115" s="262">
        <f t="shared" si="61"/>
        <v>38.701818181818183</v>
      </c>
      <c r="U115" s="297">
        <f t="shared" si="1"/>
        <v>103.5125525549806</v>
      </c>
    </row>
    <row r="116" spans="1:21" x14ac:dyDescent="0.25">
      <c r="A116" s="78"/>
      <c r="B116" s="79"/>
      <c r="C116" s="80"/>
      <c r="D116" s="81"/>
      <c r="E116" s="82"/>
      <c r="F116" s="79"/>
      <c r="G116" s="165"/>
      <c r="H116" s="81"/>
      <c r="I116" s="80"/>
      <c r="J116" s="83"/>
      <c r="K116" s="80"/>
      <c r="L116" s="81"/>
      <c r="M116" s="82"/>
      <c r="N116" s="79"/>
      <c r="O116" s="165"/>
      <c r="P116" s="80"/>
      <c r="Q116" s="81"/>
      <c r="R116" s="82"/>
      <c r="S116" s="79"/>
      <c r="T116" s="165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163"/>
      <c r="H117" s="49"/>
      <c r="I117" s="48"/>
      <c r="J117" s="51"/>
      <c r="K117" s="48"/>
      <c r="L117" s="49"/>
      <c r="M117" s="50"/>
      <c r="N117" s="47"/>
      <c r="O117" s="163"/>
      <c r="P117" s="48"/>
      <c r="Q117" s="49"/>
      <c r="R117" s="50"/>
      <c r="S117" s="47"/>
      <c r="T117" s="163"/>
      <c r="U117" s="54"/>
    </row>
    <row r="118" spans="1:21" ht="15.75" x14ac:dyDescent="0.3">
      <c r="A118" s="309" t="s">
        <v>97</v>
      </c>
      <c r="B118" s="47">
        <f>'DAY21'!H118</f>
        <v>0</v>
      </c>
      <c r="C118" s="48">
        <v>0</v>
      </c>
      <c r="D118" s="49">
        <v>0</v>
      </c>
      <c r="E118" s="50">
        <v>0</v>
      </c>
      <c r="F118" s="47">
        <v>0</v>
      </c>
      <c r="G118" s="163">
        <v>0</v>
      </c>
      <c r="H118" s="49">
        <f>+(Table124[[#This Row],[OPENING ]]+Table124[[#This Row],[RECEIPTS]]+Table124[[#This Row],[RETURNS]])-(Table124[[#This Row],[EXCHANGED]]+Table124[[#This Row],[SALES]]+Table124[[#This Row],[ISSUES]])</f>
        <v>0</v>
      </c>
      <c r="I118" s="48">
        <v>0</v>
      </c>
      <c r="J118" s="51">
        <f t="shared" si="0"/>
        <v>0</v>
      </c>
      <c r="K118" s="48">
        <f>+'DAY21'!K118+'DAY22'!C118</f>
        <v>0</v>
      </c>
      <c r="L118" s="49">
        <f>+'DAY21'!L118+'DAY22'!D118</f>
        <v>19.5</v>
      </c>
      <c r="M118" s="50">
        <f>+'DAY21'!M118+'DAY22'!E118</f>
        <v>0</v>
      </c>
      <c r="N118" s="47">
        <f>+'DAY21'!N118+'DAY22'!F118</f>
        <v>0</v>
      </c>
      <c r="O118" s="163">
        <f>+'DAY21'!O118+'DAY22'!G118</f>
        <v>0</v>
      </c>
      <c r="P118" s="48">
        <f>+K118/22</f>
        <v>0</v>
      </c>
      <c r="Q118" s="49">
        <f>+L118/22</f>
        <v>0.88636363636363635</v>
      </c>
      <c r="R118" s="50">
        <f>+M118/22</f>
        <v>0</v>
      </c>
      <c r="S118" s="47">
        <f>+N118/22</f>
        <v>0</v>
      </c>
      <c r="T118" s="163">
        <f>+O118/22</f>
        <v>0</v>
      </c>
      <c r="U118" s="54">
        <f t="shared" si="1"/>
        <v>0</v>
      </c>
    </row>
    <row r="119" spans="1:21" x14ac:dyDescent="0.25">
      <c r="A119" s="53"/>
      <c r="B119" s="47">
        <f>'DAY21'!H119</f>
        <v>19.5</v>
      </c>
      <c r="C119" s="48">
        <v>0</v>
      </c>
      <c r="D119" s="49">
        <v>0</v>
      </c>
      <c r="E119" s="50">
        <v>0</v>
      </c>
      <c r="F119" s="47">
        <v>0</v>
      </c>
      <c r="G119" s="163">
        <v>0</v>
      </c>
      <c r="H119" s="49">
        <f t="shared" ref="H119:H134" si="62">+(B119+C119+D119)-(G119+E119+F119)</f>
        <v>19.5</v>
      </c>
      <c r="I119" s="48">
        <v>0</v>
      </c>
      <c r="J119" s="51">
        <f t="shared" si="0"/>
        <v>-19.5</v>
      </c>
      <c r="K119" s="48">
        <f>+'DAY21'!K119+'DAY22'!C119</f>
        <v>0</v>
      </c>
      <c r="L119" s="49">
        <f>+'DAY21'!L119+'DAY22'!D119</f>
        <v>0</v>
      </c>
      <c r="M119" s="50">
        <f>+'DAY21'!M119+'DAY22'!E119</f>
        <v>0</v>
      </c>
      <c r="N119" s="47">
        <f>+'DAY21'!N119+'DAY22'!F119</f>
        <v>0</v>
      </c>
      <c r="O119" s="163">
        <f>+'DAY21'!O119+'DAY22'!G119</f>
        <v>0</v>
      </c>
      <c r="P119" s="48">
        <f t="shared" ref="P119:P134" si="63">+K119/22</f>
        <v>0</v>
      </c>
      <c r="Q119" s="49">
        <f t="shared" ref="Q119:Q134" si="64">+L119/22</f>
        <v>0</v>
      </c>
      <c r="R119" s="50">
        <f t="shared" ref="R119:R134" si="65">+M119/22</f>
        <v>0</v>
      </c>
      <c r="S119" s="47">
        <f t="shared" ref="S119:S134" si="66">+N119/22</f>
        <v>0</v>
      </c>
      <c r="T119" s="163">
        <f t="shared" ref="T119:T134" si="67">+O119/22</f>
        <v>0</v>
      </c>
      <c r="U119" s="54">
        <f t="shared" si="1"/>
        <v>0</v>
      </c>
    </row>
    <row r="120" spans="1:21" x14ac:dyDescent="0.25">
      <c r="A120" s="310" t="s">
        <v>130</v>
      </c>
      <c r="B120" s="47">
        <f>'DAY21'!H120</f>
        <v>5</v>
      </c>
      <c r="C120" s="48">
        <v>0</v>
      </c>
      <c r="D120" s="49">
        <v>0</v>
      </c>
      <c r="E120" s="50">
        <v>0</v>
      </c>
      <c r="F120" s="47">
        <v>0</v>
      </c>
      <c r="G120" s="163">
        <v>0</v>
      </c>
      <c r="H120" s="49">
        <f t="shared" si="62"/>
        <v>5</v>
      </c>
      <c r="I120" s="48">
        <v>0</v>
      </c>
      <c r="J120" s="51">
        <f t="shared" si="0"/>
        <v>-5</v>
      </c>
      <c r="K120" s="48">
        <f>+'DAY21'!K120+'DAY22'!C120</f>
        <v>0</v>
      </c>
      <c r="L120" s="49">
        <f>+'DAY21'!L120+'DAY22'!D120</f>
        <v>0</v>
      </c>
      <c r="M120" s="50">
        <f>+'DAY21'!M120+'DAY22'!E120</f>
        <v>0</v>
      </c>
      <c r="N120" s="47">
        <f>+'DAY21'!N120+'DAY22'!F120</f>
        <v>0</v>
      </c>
      <c r="O120" s="163">
        <f>+'DAY21'!O120+'DAY22'!G120</f>
        <v>0</v>
      </c>
      <c r="P120" s="48">
        <f t="shared" si="63"/>
        <v>0</v>
      </c>
      <c r="Q120" s="49">
        <f t="shared" si="64"/>
        <v>0</v>
      </c>
      <c r="R120" s="50">
        <f t="shared" si="65"/>
        <v>0</v>
      </c>
      <c r="S120" s="47">
        <f t="shared" si="66"/>
        <v>0</v>
      </c>
      <c r="T120" s="163">
        <f t="shared" si="67"/>
        <v>0</v>
      </c>
      <c r="U120" s="54">
        <f t="shared" si="1"/>
        <v>0</v>
      </c>
    </row>
    <row r="121" spans="1:21" x14ac:dyDescent="0.25">
      <c r="A121" s="310" t="s">
        <v>67</v>
      </c>
      <c r="B121" s="47">
        <f>'DAY21'!H121</f>
        <v>0</v>
      </c>
      <c r="C121" s="48">
        <v>0</v>
      </c>
      <c r="D121" s="49">
        <v>0</v>
      </c>
      <c r="E121" s="50">
        <v>0</v>
      </c>
      <c r="F121" s="47">
        <v>0</v>
      </c>
      <c r="G121" s="163">
        <v>0</v>
      </c>
      <c r="H121" s="49">
        <f t="shared" si="62"/>
        <v>0</v>
      </c>
      <c r="I121" s="48">
        <v>0</v>
      </c>
      <c r="J121" s="51">
        <f t="shared" si="0"/>
        <v>0</v>
      </c>
      <c r="K121" s="48">
        <f>+'DAY21'!K121+'DAY22'!C121</f>
        <v>0</v>
      </c>
      <c r="L121" s="49">
        <f>+'DAY21'!L121+'DAY22'!D121</f>
        <v>0</v>
      </c>
      <c r="M121" s="50">
        <f>+'DAY21'!M121+'DAY22'!E121</f>
        <v>0</v>
      </c>
      <c r="N121" s="47">
        <f>+'DAY21'!N121+'DAY22'!F121</f>
        <v>0</v>
      </c>
      <c r="O121" s="163">
        <f>+'DAY21'!O121+'DAY22'!G121</f>
        <v>0</v>
      </c>
      <c r="P121" s="48">
        <f t="shared" si="63"/>
        <v>0</v>
      </c>
      <c r="Q121" s="49">
        <f t="shared" si="64"/>
        <v>0</v>
      </c>
      <c r="R121" s="50">
        <f t="shared" si="65"/>
        <v>0</v>
      </c>
      <c r="S121" s="47">
        <f t="shared" si="66"/>
        <v>0</v>
      </c>
      <c r="T121" s="163">
        <f t="shared" si="67"/>
        <v>0</v>
      </c>
      <c r="U121" s="54">
        <f t="shared" si="1"/>
        <v>0</v>
      </c>
    </row>
    <row r="122" spans="1:21" x14ac:dyDescent="0.25">
      <c r="A122" s="310" t="s">
        <v>66</v>
      </c>
      <c r="B122" s="47">
        <f>'DAY21'!H122</f>
        <v>4</v>
      </c>
      <c r="C122" s="48">
        <v>0</v>
      </c>
      <c r="D122" s="49">
        <v>0</v>
      </c>
      <c r="E122" s="50">
        <v>0</v>
      </c>
      <c r="F122" s="47">
        <v>0</v>
      </c>
      <c r="G122" s="163">
        <v>0</v>
      </c>
      <c r="H122" s="49">
        <f t="shared" si="62"/>
        <v>4</v>
      </c>
      <c r="I122" s="48">
        <v>0</v>
      </c>
      <c r="J122" s="51">
        <f t="shared" si="0"/>
        <v>-4</v>
      </c>
      <c r="K122" s="48">
        <f>+'DAY21'!K122+'DAY22'!C122</f>
        <v>0</v>
      </c>
      <c r="L122" s="49">
        <f>+'DAY21'!L122+'DAY22'!D122</f>
        <v>0</v>
      </c>
      <c r="M122" s="50">
        <f>+'DAY21'!M122+'DAY22'!E122</f>
        <v>0</v>
      </c>
      <c r="N122" s="47">
        <f>+'DAY21'!N122+'DAY22'!F122</f>
        <v>0</v>
      </c>
      <c r="O122" s="163">
        <f>+'DAY21'!O122+'DAY22'!G122</f>
        <v>0</v>
      </c>
      <c r="P122" s="48">
        <f t="shared" si="63"/>
        <v>0</v>
      </c>
      <c r="Q122" s="49">
        <f t="shared" si="64"/>
        <v>0</v>
      </c>
      <c r="R122" s="50">
        <f t="shared" si="65"/>
        <v>0</v>
      </c>
      <c r="S122" s="47">
        <f t="shared" si="66"/>
        <v>0</v>
      </c>
      <c r="T122" s="163">
        <f t="shared" si="67"/>
        <v>0</v>
      </c>
      <c r="U122" s="54">
        <f t="shared" si="1"/>
        <v>0</v>
      </c>
    </row>
    <row r="123" spans="1:21" x14ac:dyDescent="0.25">
      <c r="A123" s="310" t="s">
        <v>68</v>
      </c>
      <c r="B123" s="47">
        <f>'DAY21'!H123</f>
        <v>106</v>
      </c>
      <c r="C123" s="48">
        <v>0</v>
      </c>
      <c r="D123" s="49">
        <v>0</v>
      </c>
      <c r="E123" s="50">
        <v>0</v>
      </c>
      <c r="F123" s="47">
        <v>0</v>
      </c>
      <c r="G123" s="163">
        <v>0</v>
      </c>
      <c r="H123" s="49">
        <f t="shared" si="62"/>
        <v>106</v>
      </c>
      <c r="I123" s="48">
        <v>0</v>
      </c>
      <c r="J123" s="51">
        <f t="shared" si="0"/>
        <v>-106</v>
      </c>
      <c r="K123" s="48">
        <f>+'DAY21'!K123+'DAY22'!C123</f>
        <v>0</v>
      </c>
      <c r="L123" s="49">
        <f>+'DAY21'!L123+'DAY22'!D123</f>
        <v>0</v>
      </c>
      <c r="M123" s="50">
        <f>+'DAY21'!M123+'DAY22'!E123</f>
        <v>0</v>
      </c>
      <c r="N123" s="47">
        <f>+'DAY21'!N123+'DAY22'!F123</f>
        <v>0</v>
      </c>
      <c r="O123" s="163">
        <f>+'DAY21'!O123+'DAY22'!G123</f>
        <v>0</v>
      </c>
      <c r="P123" s="48">
        <f t="shared" si="63"/>
        <v>0</v>
      </c>
      <c r="Q123" s="49">
        <f t="shared" si="64"/>
        <v>0</v>
      </c>
      <c r="R123" s="50">
        <f t="shared" si="65"/>
        <v>0</v>
      </c>
      <c r="S123" s="47">
        <f t="shared" si="66"/>
        <v>0</v>
      </c>
      <c r="T123" s="163">
        <f t="shared" si="67"/>
        <v>0</v>
      </c>
      <c r="U123" s="54">
        <f t="shared" si="1"/>
        <v>0</v>
      </c>
    </row>
    <row r="124" spans="1:21" x14ac:dyDescent="0.25">
      <c r="A124" s="310" t="s">
        <v>69</v>
      </c>
      <c r="B124" s="47">
        <f>'DAY21'!H124</f>
        <v>5</v>
      </c>
      <c r="C124" s="48">
        <v>0</v>
      </c>
      <c r="D124" s="49">
        <v>0</v>
      </c>
      <c r="E124" s="50">
        <v>0</v>
      </c>
      <c r="F124" s="47">
        <v>0</v>
      </c>
      <c r="G124" s="163">
        <v>0</v>
      </c>
      <c r="H124" s="49">
        <f t="shared" si="62"/>
        <v>5</v>
      </c>
      <c r="I124" s="48">
        <v>0</v>
      </c>
      <c r="J124" s="51">
        <f t="shared" si="0"/>
        <v>-5</v>
      </c>
      <c r="K124" s="48">
        <f>+'DAY21'!K124+'DAY22'!C124</f>
        <v>0</v>
      </c>
      <c r="L124" s="49">
        <f>+'DAY21'!L124+'DAY22'!D124</f>
        <v>0</v>
      </c>
      <c r="M124" s="50">
        <f>+'DAY21'!M124+'DAY22'!E124</f>
        <v>0</v>
      </c>
      <c r="N124" s="47">
        <f>+'DAY21'!N124+'DAY22'!F124</f>
        <v>0</v>
      </c>
      <c r="O124" s="163">
        <f>+'DAY21'!O124+'DAY22'!G124</f>
        <v>0</v>
      </c>
      <c r="P124" s="48">
        <f t="shared" si="63"/>
        <v>0</v>
      </c>
      <c r="Q124" s="49">
        <f t="shared" si="64"/>
        <v>0</v>
      </c>
      <c r="R124" s="50">
        <f t="shared" si="65"/>
        <v>0</v>
      </c>
      <c r="S124" s="47">
        <f t="shared" si="66"/>
        <v>0</v>
      </c>
      <c r="T124" s="163">
        <f t="shared" si="67"/>
        <v>0</v>
      </c>
      <c r="U124" s="54">
        <f t="shared" ref="U124:U134" si="68">IFERROR(+H124/(P124+Q124+R124+S124+T124),0)</f>
        <v>0</v>
      </c>
    </row>
    <row r="125" spans="1:21" x14ac:dyDescent="0.25">
      <c r="A125" s="310" t="s">
        <v>70</v>
      </c>
      <c r="B125" s="47">
        <f>'DAY21'!H125</f>
        <v>0</v>
      </c>
      <c r="C125" s="48">
        <v>0</v>
      </c>
      <c r="D125" s="49">
        <v>0</v>
      </c>
      <c r="E125" s="50">
        <v>0</v>
      </c>
      <c r="F125" s="47">
        <v>0</v>
      </c>
      <c r="G125" s="163">
        <v>0</v>
      </c>
      <c r="H125" s="49">
        <f t="shared" si="62"/>
        <v>0</v>
      </c>
      <c r="I125" s="48">
        <v>0</v>
      </c>
      <c r="J125" s="51">
        <f t="shared" si="0"/>
        <v>0</v>
      </c>
      <c r="K125" s="48">
        <f>+'DAY21'!K125+'DAY22'!C125</f>
        <v>0</v>
      </c>
      <c r="L125" s="49">
        <f>+'DAY21'!L125+'DAY22'!D125</f>
        <v>0</v>
      </c>
      <c r="M125" s="50">
        <f>+'DAY21'!M125+'DAY22'!E125</f>
        <v>0</v>
      </c>
      <c r="N125" s="47">
        <f>+'DAY21'!N125+'DAY22'!F125</f>
        <v>0</v>
      </c>
      <c r="O125" s="163">
        <f>+'DAY21'!O125+'DAY22'!G125</f>
        <v>0</v>
      </c>
      <c r="P125" s="48">
        <f t="shared" si="63"/>
        <v>0</v>
      </c>
      <c r="Q125" s="49">
        <f t="shared" si="64"/>
        <v>0</v>
      </c>
      <c r="R125" s="50">
        <f t="shared" si="65"/>
        <v>0</v>
      </c>
      <c r="S125" s="47">
        <f t="shared" si="66"/>
        <v>0</v>
      </c>
      <c r="T125" s="163">
        <f t="shared" si="67"/>
        <v>0</v>
      </c>
      <c r="U125" s="54">
        <f t="shared" si="68"/>
        <v>0</v>
      </c>
    </row>
    <row r="126" spans="1:21" x14ac:dyDescent="0.25">
      <c r="A126" s="310" t="s">
        <v>33</v>
      </c>
      <c r="B126" s="47">
        <f>'DAY21'!H126</f>
        <v>0</v>
      </c>
      <c r="C126" s="48">
        <v>0</v>
      </c>
      <c r="D126" s="49">
        <v>0</v>
      </c>
      <c r="E126" s="50">
        <v>0</v>
      </c>
      <c r="F126" s="47">
        <v>0</v>
      </c>
      <c r="G126" s="163">
        <v>0</v>
      </c>
      <c r="H126" s="49">
        <f t="shared" si="62"/>
        <v>0</v>
      </c>
      <c r="I126" s="48">
        <v>0</v>
      </c>
      <c r="J126" s="51">
        <f t="shared" si="0"/>
        <v>0</v>
      </c>
      <c r="K126" s="48">
        <f>+'DAY21'!K126+'DAY22'!C126</f>
        <v>0</v>
      </c>
      <c r="L126" s="49">
        <f>+'DAY21'!L126+'DAY22'!D126</f>
        <v>0</v>
      </c>
      <c r="M126" s="50">
        <f>+'DAY21'!M126+'DAY22'!E126</f>
        <v>0</v>
      </c>
      <c r="N126" s="47">
        <f>+'DAY21'!N126+'DAY22'!F126</f>
        <v>0</v>
      </c>
      <c r="O126" s="163">
        <f>+'DAY21'!O126+'DAY22'!G126</f>
        <v>0</v>
      </c>
      <c r="P126" s="48">
        <f t="shared" si="63"/>
        <v>0</v>
      </c>
      <c r="Q126" s="49">
        <f t="shared" si="64"/>
        <v>0</v>
      </c>
      <c r="R126" s="50">
        <f t="shared" si="65"/>
        <v>0</v>
      </c>
      <c r="S126" s="47">
        <f t="shared" si="66"/>
        <v>0</v>
      </c>
      <c r="T126" s="163">
        <f t="shared" si="67"/>
        <v>0</v>
      </c>
      <c r="U126" s="54">
        <f t="shared" si="68"/>
        <v>0</v>
      </c>
    </row>
    <row r="127" spans="1:21" x14ac:dyDescent="0.25">
      <c r="A127" s="310" t="s">
        <v>96</v>
      </c>
      <c r="B127" s="47">
        <f>'DAY21'!H127</f>
        <v>14.1</v>
      </c>
      <c r="C127" s="48">
        <v>0</v>
      </c>
      <c r="D127" s="49">
        <v>0</v>
      </c>
      <c r="E127" s="50">
        <v>0</v>
      </c>
      <c r="F127" s="47">
        <v>0</v>
      </c>
      <c r="G127" s="163">
        <v>0</v>
      </c>
      <c r="H127" s="49">
        <f t="shared" si="62"/>
        <v>14.1</v>
      </c>
      <c r="I127" s="48">
        <v>0</v>
      </c>
      <c r="J127" s="51">
        <f t="shared" si="0"/>
        <v>-14.1</v>
      </c>
      <c r="K127" s="48">
        <f>+'DAY21'!K127+'DAY22'!C127</f>
        <v>0</v>
      </c>
      <c r="L127" s="49">
        <f>+'DAY21'!L127+'DAY22'!D127</f>
        <v>0</v>
      </c>
      <c r="M127" s="50">
        <f>+'DAY21'!M127+'DAY22'!E127</f>
        <v>0</v>
      </c>
      <c r="N127" s="47">
        <f>+'DAY21'!N127+'DAY22'!F127</f>
        <v>0</v>
      </c>
      <c r="O127" s="163">
        <f>+'DAY21'!O127+'DAY22'!G127</f>
        <v>0</v>
      </c>
      <c r="P127" s="48">
        <f t="shared" si="63"/>
        <v>0</v>
      </c>
      <c r="Q127" s="49">
        <f t="shared" si="64"/>
        <v>0</v>
      </c>
      <c r="R127" s="50">
        <f t="shared" si="65"/>
        <v>0</v>
      </c>
      <c r="S127" s="47">
        <f t="shared" si="66"/>
        <v>0</v>
      </c>
      <c r="T127" s="163">
        <f t="shared" si="67"/>
        <v>0</v>
      </c>
      <c r="U127" s="54">
        <f t="shared" si="68"/>
        <v>0</v>
      </c>
    </row>
    <row r="128" spans="1:21" x14ac:dyDescent="0.25">
      <c r="A128" s="310" t="s">
        <v>118</v>
      </c>
      <c r="B128" s="47">
        <f>'DAY21'!H128</f>
        <v>20</v>
      </c>
      <c r="C128" s="48">
        <v>0</v>
      </c>
      <c r="D128" s="49">
        <v>0</v>
      </c>
      <c r="E128" s="50">
        <v>0</v>
      </c>
      <c r="F128" s="47">
        <v>0</v>
      </c>
      <c r="G128" s="163">
        <v>0</v>
      </c>
      <c r="H128" s="49">
        <f t="shared" si="62"/>
        <v>20</v>
      </c>
      <c r="I128" s="48">
        <v>0</v>
      </c>
      <c r="J128" s="51">
        <f t="shared" si="0"/>
        <v>-20</v>
      </c>
      <c r="K128" s="48">
        <f>+'DAY21'!K128+'DAY22'!C128</f>
        <v>0</v>
      </c>
      <c r="L128" s="49">
        <f>+'DAY21'!L128+'DAY22'!D128</f>
        <v>0</v>
      </c>
      <c r="M128" s="50">
        <f>+'DAY21'!M128+'DAY22'!E128</f>
        <v>0</v>
      </c>
      <c r="N128" s="47">
        <f>+'DAY21'!N128+'DAY22'!F128</f>
        <v>0</v>
      </c>
      <c r="O128" s="163">
        <f>+'DAY21'!O128+'DAY22'!G128</f>
        <v>0</v>
      </c>
      <c r="P128" s="48">
        <f t="shared" si="63"/>
        <v>0</v>
      </c>
      <c r="Q128" s="49">
        <f t="shared" si="64"/>
        <v>0</v>
      </c>
      <c r="R128" s="50">
        <f t="shared" si="65"/>
        <v>0</v>
      </c>
      <c r="S128" s="47">
        <f t="shared" si="66"/>
        <v>0</v>
      </c>
      <c r="T128" s="163">
        <f t="shared" si="67"/>
        <v>0</v>
      </c>
      <c r="U128" s="54">
        <f t="shared" si="68"/>
        <v>0</v>
      </c>
    </row>
    <row r="129" spans="1:21" x14ac:dyDescent="0.25">
      <c r="A129" s="310" t="s">
        <v>119</v>
      </c>
      <c r="B129" s="47">
        <f>'DAY21'!H129</f>
        <v>0</v>
      </c>
      <c r="C129" s="48">
        <v>0</v>
      </c>
      <c r="D129" s="49">
        <v>0</v>
      </c>
      <c r="E129" s="50">
        <v>0</v>
      </c>
      <c r="F129" s="47">
        <v>0</v>
      </c>
      <c r="G129" s="163">
        <v>0</v>
      </c>
      <c r="H129" s="49">
        <f t="shared" si="62"/>
        <v>0</v>
      </c>
      <c r="I129" s="48">
        <v>0</v>
      </c>
      <c r="J129" s="51">
        <f t="shared" si="0"/>
        <v>0</v>
      </c>
      <c r="K129" s="48">
        <f>+'DAY21'!K129+'DAY22'!C129</f>
        <v>0</v>
      </c>
      <c r="L129" s="49">
        <f>+'DAY21'!L129+'DAY22'!D129</f>
        <v>0</v>
      </c>
      <c r="M129" s="50">
        <f>+'DAY21'!M129+'DAY22'!E129</f>
        <v>0</v>
      </c>
      <c r="N129" s="47">
        <f>+'DAY21'!N129+'DAY22'!F129</f>
        <v>0</v>
      </c>
      <c r="O129" s="163">
        <f>+'DAY21'!O129+'DAY22'!G129</f>
        <v>0</v>
      </c>
      <c r="P129" s="48">
        <f t="shared" si="63"/>
        <v>0</v>
      </c>
      <c r="Q129" s="49">
        <f t="shared" si="64"/>
        <v>0</v>
      </c>
      <c r="R129" s="50">
        <f t="shared" si="65"/>
        <v>0</v>
      </c>
      <c r="S129" s="47">
        <f t="shared" si="66"/>
        <v>0</v>
      </c>
      <c r="T129" s="163">
        <f t="shared" si="67"/>
        <v>0</v>
      </c>
      <c r="U129" s="54">
        <f t="shared" si="68"/>
        <v>0</v>
      </c>
    </row>
    <row r="130" spans="1:21" x14ac:dyDescent="0.25">
      <c r="A130" s="310"/>
      <c r="B130" s="47">
        <f>'DAY21'!H130</f>
        <v>20</v>
      </c>
      <c r="C130" s="48">
        <v>0</v>
      </c>
      <c r="D130" s="49">
        <v>0</v>
      </c>
      <c r="E130" s="50">
        <v>0</v>
      </c>
      <c r="F130" s="47">
        <v>0</v>
      </c>
      <c r="G130" s="163">
        <v>0</v>
      </c>
      <c r="H130" s="49">
        <f t="shared" si="62"/>
        <v>20</v>
      </c>
      <c r="I130" s="48">
        <v>0</v>
      </c>
      <c r="J130" s="51">
        <f t="shared" si="0"/>
        <v>-20</v>
      </c>
      <c r="K130" s="48">
        <f>+'DAY21'!K130+'DAY22'!C130</f>
        <v>0</v>
      </c>
      <c r="L130" s="49">
        <f>+'DAY21'!L130+'DAY22'!D130</f>
        <v>0</v>
      </c>
      <c r="M130" s="50">
        <f>+'DAY21'!M130+'DAY22'!E130</f>
        <v>0</v>
      </c>
      <c r="N130" s="47">
        <f>+'DAY21'!N130+'DAY22'!F130</f>
        <v>0</v>
      </c>
      <c r="O130" s="163">
        <f>+'DAY21'!O130+'DAY22'!G130</f>
        <v>0</v>
      </c>
      <c r="P130" s="48">
        <f t="shared" si="63"/>
        <v>0</v>
      </c>
      <c r="Q130" s="49">
        <f t="shared" si="64"/>
        <v>0</v>
      </c>
      <c r="R130" s="50">
        <f t="shared" si="65"/>
        <v>0</v>
      </c>
      <c r="S130" s="47">
        <f t="shared" si="66"/>
        <v>0</v>
      </c>
      <c r="T130" s="163">
        <f t="shared" si="67"/>
        <v>0</v>
      </c>
      <c r="U130" s="54">
        <f t="shared" si="68"/>
        <v>0</v>
      </c>
    </row>
    <row r="131" spans="1:21" x14ac:dyDescent="0.25">
      <c r="A131" s="310"/>
      <c r="B131" s="47">
        <f>'DAY21'!H131</f>
        <v>0</v>
      </c>
      <c r="C131" s="48">
        <v>0</v>
      </c>
      <c r="D131" s="49">
        <v>0</v>
      </c>
      <c r="E131" s="50">
        <v>0</v>
      </c>
      <c r="F131" s="47">
        <v>0</v>
      </c>
      <c r="G131" s="163">
        <v>0</v>
      </c>
      <c r="H131" s="49">
        <f t="shared" si="62"/>
        <v>0</v>
      </c>
      <c r="I131" s="48">
        <v>0</v>
      </c>
      <c r="J131" s="51">
        <f t="shared" si="0"/>
        <v>0</v>
      </c>
      <c r="K131" s="48">
        <f>+'DAY21'!K131+'DAY22'!C131</f>
        <v>0</v>
      </c>
      <c r="L131" s="49">
        <f>+'DAY21'!L131+'DAY22'!D131</f>
        <v>0</v>
      </c>
      <c r="M131" s="50">
        <f>+'DAY21'!M131+'DAY22'!E131</f>
        <v>0</v>
      </c>
      <c r="N131" s="47">
        <f>+'DAY21'!N131+'DAY22'!F131</f>
        <v>0</v>
      </c>
      <c r="O131" s="163">
        <f>+'DAY21'!O131+'DAY22'!G131</f>
        <v>0</v>
      </c>
      <c r="P131" s="48">
        <f t="shared" si="63"/>
        <v>0</v>
      </c>
      <c r="Q131" s="49">
        <f t="shared" si="64"/>
        <v>0</v>
      </c>
      <c r="R131" s="50">
        <f t="shared" si="65"/>
        <v>0</v>
      </c>
      <c r="S131" s="47">
        <f t="shared" si="66"/>
        <v>0</v>
      </c>
      <c r="T131" s="163">
        <f t="shared" si="67"/>
        <v>0</v>
      </c>
      <c r="U131" s="54">
        <f t="shared" si="68"/>
        <v>0</v>
      </c>
    </row>
    <row r="132" spans="1:21" x14ac:dyDescent="0.25">
      <c r="A132" s="310"/>
      <c r="B132" s="47">
        <f>'DAY21'!H132</f>
        <v>0</v>
      </c>
      <c r="C132" s="48">
        <v>0</v>
      </c>
      <c r="D132" s="49">
        <v>0</v>
      </c>
      <c r="E132" s="50">
        <v>0</v>
      </c>
      <c r="F132" s="47">
        <v>0</v>
      </c>
      <c r="G132" s="163">
        <v>0</v>
      </c>
      <c r="H132" s="49">
        <f t="shared" si="62"/>
        <v>0</v>
      </c>
      <c r="I132" s="48">
        <v>0</v>
      </c>
      <c r="J132" s="51">
        <f t="shared" ref="J132:J134" si="69">+I132-H132</f>
        <v>0</v>
      </c>
      <c r="K132" s="48">
        <f>+'DAY21'!K132+'DAY22'!C132</f>
        <v>0</v>
      </c>
      <c r="L132" s="49">
        <f>+'DAY21'!L132+'DAY22'!D132</f>
        <v>0</v>
      </c>
      <c r="M132" s="50">
        <f>+'DAY21'!M132+'DAY22'!E132</f>
        <v>0</v>
      </c>
      <c r="N132" s="47">
        <f>+'DAY21'!N132+'DAY22'!F132</f>
        <v>0</v>
      </c>
      <c r="O132" s="163">
        <f>+'DAY21'!O132+'DAY22'!G132</f>
        <v>0</v>
      </c>
      <c r="P132" s="48">
        <f t="shared" si="63"/>
        <v>0</v>
      </c>
      <c r="Q132" s="49">
        <f t="shared" si="64"/>
        <v>0</v>
      </c>
      <c r="R132" s="50">
        <f t="shared" si="65"/>
        <v>0</v>
      </c>
      <c r="S132" s="47">
        <f t="shared" si="66"/>
        <v>0</v>
      </c>
      <c r="T132" s="163">
        <f t="shared" si="67"/>
        <v>0</v>
      </c>
      <c r="U132" s="54">
        <f t="shared" si="68"/>
        <v>0</v>
      </c>
    </row>
    <row r="133" spans="1:21" x14ac:dyDescent="0.25">
      <c r="A133" s="53"/>
      <c r="B133" s="47">
        <f>'DAY21'!H133</f>
        <v>0</v>
      </c>
      <c r="C133" s="48">
        <v>0</v>
      </c>
      <c r="D133" s="49">
        <v>0</v>
      </c>
      <c r="E133" s="50">
        <v>0</v>
      </c>
      <c r="F133" s="47">
        <v>0</v>
      </c>
      <c r="G133" s="163">
        <v>0</v>
      </c>
      <c r="H133" s="49">
        <f t="shared" si="62"/>
        <v>0</v>
      </c>
      <c r="I133" s="48">
        <v>0</v>
      </c>
      <c r="J133" s="51">
        <f>+I133-H133</f>
        <v>0</v>
      </c>
      <c r="K133" s="48">
        <f>+'DAY21'!K133+'DAY22'!C133</f>
        <v>0</v>
      </c>
      <c r="L133" s="49">
        <f>+'DAY21'!L133+'DAY22'!D133</f>
        <v>0</v>
      </c>
      <c r="M133" s="50">
        <f>+'DAY21'!M133+'DAY22'!E133</f>
        <v>0</v>
      </c>
      <c r="N133" s="47">
        <f>+'DAY21'!N133+'DAY22'!F133</f>
        <v>0</v>
      </c>
      <c r="O133" s="163">
        <f>+'DAY21'!O133+'DAY22'!G133</f>
        <v>0</v>
      </c>
      <c r="P133" s="48">
        <f t="shared" si="63"/>
        <v>0</v>
      </c>
      <c r="Q133" s="49">
        <f t="shared" si="64"/>
        <v>0</v>
      </c>
      <c r="R133" s="50">
        <f t="shared" si="65"/>
        <v>0</v>
      </c>
      <c r="S133" s="47">
        <f t="shared" si="66"/>
        <v>0</v>
      </c>
      <c r="T133" s="163">
        <f t="shared" si="67"/>
        <v>0</v>
      </c>
      <c r="U133" s="54">
        <f t="shared" si="68"/>
        <v>0</v>
      </c>
    </row>
    <row r="134" spans="1:21" ht="16.5" x14ac:dyDescent="0.3">
      <c r="A134" s="327" t="s">
        <v>98</v>
      </c>
      <c r="B134" s="47">
        <f>'DAY21'!H134</f>
        <v>0</v>
      </c>
      <c r="C134" s="48">
        <v>0</v>
      </c>
      <c r="D134" s="49">
        <v>0</v>
      </c>
      <c r="E134" s="50">
        <v>0</v>
      </c>
      <c r="F134" s="47">
        <v>0</v>
      </c>
      <c r="G134" s="163">
        <v>0</v>
      </c>
      <c r="H134" s="74">
        <f t="shared" si="62"/>
        <v>0</v>
      </c>
      <c r="I134" s="73">
        <v>0</v>
      </c>
      <c r="J134" s="76">
        <f t="shared" si="69"/>
        <v>0</v>
      </c>
      <c r="K134" s="48">
        <f>+'DAY21'!K134+'DAY22'!C134</f>
        <v>0</v>
      </c>
      <c r="L134" s="49">
        <f>+'DAY21'!L134+'DAY22'!D134</f>
        <v>0</v>
      </c>
      <c r="M134" s="50">
        <f>+'DAY21'!M134+'DAY22'!E134</f>
        <v>0</v>
      </c>
      <c r="N134" s="47">
        <f>+'DAY21'!N134+'DAY22'!F134</f>
        <v>0</v>
      </c>
      <c r="O134" s="163">
        <f>+'DAY21'!O134+'DAY22'!G134</f>
        <v>1559.5</v>
      </c>
      <c r="P134" s="48">
        <f t="shared" si="63"/>
        <v>0</v>
      </c>
      <c r="Q134" s="49">
        <f t="shared" si="64"/>
        <v>0</v>
      </c>
      <c r="R134" s="50">
        <f t="shared" si="65"/>
        <v>0</v>
      </c>
      <c r="S134" s="47">
        <f t="shared" si="66"/>
        <v>0</v>
      </c>
      <c r="T134" s="163">
        <f t="shared" si="67"/>
        <v>70.88636363636364</v>
      </c>
      <c r="U134" s="92">
        <f t="shared" si="68"/>
        <v>0</v>
      </c>
    </row>
    <row r="135" spans="1:21" x14ac:dyDescent="0.25">
      <c r="A135" s="308" t="s">
        <v>127</v>
      </c>
      <c r="B135" s="47">
        <f>'DAY21'!H135</f>
        <v>42.2</v>
      </c>
      <c r="C135" s="48">
        <v>0</v>
      </c>
      <c r="D135" s="49">
        <v>0</v>
      </c>
      <c r="E135" s="50">
        <v>0</v>
      </c>
      <c r="F135" s="47">
        <v>0</v>
      </c>
      <c r="G135" s="163">
        <v>0</v>
      </c>
      <c r="H135" s="74">
        <f t="shared" ref="H135:H156" si="70">+(B135+C135+D135)-(G135+E135+F135)</f>
        <v>42.2</v>
      </c>
      <c r="I135" s="73"/>
      <c r="J135" s="76">
        <f t="shared" ref="J135:J156" si="71">+I135-H135</f>
        <v>-42.2</v>
      </c>
      <c r="K135" s="48">
        <f>+'DAY21'!K135+'DAY22'!C135</f>
        <v>0</v>
      </c>
      <c r="L135" s="49">
        <f>+'DAY21'!L135+'DAY22'!D135</f>
        <v>138</v>
      </c>
      <c r="M135" s="50">
        <f>+'DAY21'!M135+'DAY22'!E135</f>
        <v>0</v>
      </c>
      <c r="N135" s="47">
        <f>+'DAY21'!N135+'DAY22'!F135</f>
        <v>0</v>
      </c>
      <c r="O135" s="163">
        <f>+'DAY21'!O135+'DAY22'!G135</f>
        <v>2410.94</v>
      </c>
      <c r="P135" s="48">
        <f t="shared" ref="P135:P156" si="72">+K135/22</f>
        <v>0</v>
      </c>
      <c r="Q135" s="49">
        <f t="shared" ref="Q135:Q156" si="73">+L135/22</f>
        <v>6.2727272727272725</v>
      </c>
      <c r="R135" s="50">
        <f t="shared" ref="R135:R156" si="74">+M135/22</f>
        <v>0</v>
      </c>
      <c r="S135" s="47">
        <f t="shared" ref="S135:S156" si="75">+N135/22</f>
        <v>0</v>
      </c>
      <c r="T135" s="163">
        <f t="shared" ref="T135:T156" si="76">+O135/22</f>
        <v>109.58818181818182</v>
      </c>
      <c r="U135" s="92">
        <f t="shared" ref="U135:U156" si="77">IFERROR(+H135/(P135+Q135+R135+S135+T135),0)</f>
        <v>0.36422983671643899</v>
      </c>
    </row>
    <row r="136" spans="1:21" x14ac:dyDescent="0.25">
      <c r="A136" s="308" t="s">
        <v>128</v>
      </c>
      <c r="B136" s="47">
        <f>'DAY21'!H136</f>
        <v>220.5</v>
      </c>
      <c r="C136" s="48">
        <v>0</v>
      </c>
      <c r="D136" s="49">
        <v>0</v>
      </c>
      <c r="E136" s="50">
        <v>0</v>
      </c>
      <c r="F136" s="47">
        <v>0</v>
      </c>
      <c r="G136" s="163">
        <v>0</v>
      </c>
      <c r="H136" s="74">
        <f t="shared" si="70"/>
        <v>220.5</v>
      </c>
      <c r="I136" s="73"/>
      <c r="J136" s="76">
        <f t="shared" si="71"/>
        <v>-220.5</v>
      </c>
      <c r="K136" s="48">
        <f>+'DAY21'!K136+'DAY22'!C136</f>
        <v>0</v>
      </c>
      <c r="L136" s="49">
        <f>+'DAY21'!L136+'DAY22'!D136</f>
        <v>0</v>
      </c>
      <c r="M136" s="50">
        <f>+'DAY21'!M136+'DAY22'!E136</f>
        <v>0</v>
      </c>
      <c r="N136" s="47">
        <f>+'DAY21'!N136+'DAY22'!F136</f>
        <v>0</v>
      </c>
      <c r="O136" s="163">
        <f>+'DAY21'!O136+'DAY22'!G136</f>
        <v>0</v>
      </c>
      <c r="P136" s="48">
        <f t="shared" si="72"/>
        <v>0</v>
      </c>
      <c r="Q136" s="49">
        <f t="shared" si="73"/>
        <v>0</v>
      </c>
      <c r="R136" s="50">
        <f t="shared" si="74"/>
        <v>0</v>
      </c>
      <c r="S136" s="47">
        <f t="shared" si="75"/>
        <v>0</v>
      </c>
      <c r="T136" s="163">
        <f t="shared" si="76"/>
        <v>0</v>
      </c>
      <c r="U136" s="92">
        <f t="shared" si="77"/>
        <v>0</v>
      </c>
    </row>
    <row r="137" spans="1:21" x14ac:dyDescent="0.25">
      <c r="A137" s="308" t="s">
        <v>126</v>
      </c>
      <c r="B137" s="47">
        <f>'DAY21'!H137</f>
        <v>63.2</v>
      </c>
      <c r="C137" s="48">
        <v>0</v>
      </c>
      <c r="D137" s="49">
        <v>0</v>
      </c>
      <c r="E137" s="50">
        <v>0</v>
      </c>
      <c r="F137" s="47">
        <v>0</v>
      </c>
      <c r="G137" s="163">
        <v>0</v>
      </c>
      <c r="H137" s="74">
        <f t="shared" si="70"/>
        <v>63.2</v>
      </c>
      <c r="I137" s="73"/>
      <c r="J137" s="76">
        <f t="shared" si="71"/>
        <v>-63.2</v>
      </c>
      <c r="K137" s="48">
        <f>+'DAY21'!K137+'DAY22'!C137</f>
        <v>0</v>
      </c>
      <c r="L137" s="49">
        <f>+'DAY21'!L137+'DAY22'!D137</f>
        <v>0</v>
      </c>
      <c r="M137" s="50">
        <f>+'DAY21'!M137+'DAY22'!E137</f>
        <v>0</v>
      </c>
      <c r="N137" s="47">
        <f>+'DAY21'!N137+'DAY22'!F137</f>
        <v>0</v>
      </c>
      <c r="O137" s="163">
        <f>+'DAY21'!O137+'DAY22'!G137</f>
        <v>0</v>
      </c>
      <c r="P137" s="48">
        <f t="shared" si="72"/>
        <v>0</v>
      </c>
      <c r="Q137" s="49">
        <f t="shared" si="73"/>
        <v>0</v>
      </c>
      <c r="R137" s="50">
        <f t="shared" si="74"/>
        <v>0</v>
      </c>
      <c r="S137" s="47">
        <f t="shared" si="75"/>
        <v>0</v>
      </c>
      <c r="T137" s="163">
        <f t="shared" si="76"/>
        <v>0</v>
      </c>
      <c r="U137" s="92">
        <f t="shared" si="77"/>
        <v>0</v>
      </c>
    </row>
    <row r="138" spans="1:21" x14ac:dyDescent="0.25">
      <c r="A138" s="308"/>
      <c r="B138" s="47">
        <f>'DAY21'!H138</f>
        <v>17.5</v>
      </c>
      <c r="C138" s="48">
        <v>0</v>
      </c>
      <c r="D138" s="49">
        <v>0</v>
      </c>
      <c r="E138" s="50">
        <v>0</v>
      </c>
      <c r="F138" s="47">
        <v>0</v>
      </c>
      <c r="G138" s="163">
        <v>0</v>
      </c>
      <c r="H138" s="74">
        <f t="shared" si="70"/>
        <v>17.5</v>
      </c>
      <c r="I138" s="73"/>
      <c r="J138" s="76">
        <f t="shared" si="71"/>
        <v>-17.5</v>
      </c>
      <c r="K138" s="48">
        <f>+'DAY21'!K138+'DAY22'!C138</f>
        <v>0</v>
      </c>
      <c r="L138" s="49">
        <f>+'DAY21'!L138+'DAY22'!D138</f>
        <v>0</v>
      </c>
      <c r="M138" s="50">
        <f>+'DAY21'!M138+'DAY22'!E138</f>
        <v>0</v>
      </c>
      <c r="N138" s="47">
        <f>+'DAY21'!N138+'DAY22'!F138</f>
        <v>0</v>
      </c>
      <c r="O138" s="163">
        <f>+'DAY21'!O138+'DAY22'!G138</f>
        <v>0</v>
      </c>
      <c r="P138" s="48">
        <f t="shared" si="72"/>
        <v>0</v>
      </c>
      <c r="Q138" s="49">
        <f t="shared" si="73"/>
        <v>0</v>
      </c>
      <c r="R138" s="50">
        <f t="shared" si="74"/>
        <v>0</v>
      </c>
      <c r="S138" s="47">
        <f t="shared" si="75"/>
        <v>0</v>
      </c>
      <c r="T138" s="163">
        <f t="shared" si="76"/>
        <v>0</v>
      </c>
      <c r="U138" s="92">
        <f t="shared" si="77"/>
        <v>0</v>
      </c>
    </row>
    <row r="139" spans="1:21" x14ac:dyDescent="0.25">
      <c r="A139" s="308"/>
      <c r="B139" s="47">
        <f>'DAY21'!H139</f>
        <v>14.7</v>
      </c>
      <c r="C139" s="48">
        <v>0</v>
      </c>
      <c r="D139" s="49">
        <v>0</v>
      </c>
      <c r="E139" s="50">
        <v>0</v>
      </c>
      <c r="F139" s="47">
        <v>0</v>
      </c>
      <c r="G139" s="163">
        <v>0</v>
      </c>
      <c r="H139" s="74">
        <f t="shared" si="70"/>
        <v>14.7</v>
      </c>
      <c r="I139" s="73"/>
      <c r="J139" s="76">
        <f t="shared" si="71"/>
        <v>-14.7</v>
      </c>
      <c r="K139" s="48">
        <f>+'DAY21'!K139+'DAY22'!C139</f>
        <v>0</v>
      </c>
      <c r="L139" s="49">
        <f>+'DAY21'!L139+'DAY22'!D139</f>
        <v>0</v>
      </c>
      <c r="M139" s="50">
        <f>+'DAY21'!M139+'DAY22'!E139</f>
        <v>0</v>
      </c>
      <c r="N139" s="47">
        <f>+'DAY21'!N139+'DAY22'!F139</f>
        <v>0</v>
      </c>
      <c r="O139" s="163">
        <f>+'DAY21'!O139+'DAY22'!G139</f>
        <v>0</v>
      </c>
      <c r="P139" s="48">
        <f t="shared" si="72"/>
        <v>0</v>
      </c>
      <c r="Q139" s="49">
        <f t="shared" si="73"/>
        <v>0</v>
      </c>
      <c r="R139" s="50">
        <f t="shared" si="74"/>
        <v>0</v>
      </c>
      <c r="S139" s="47">
        <f t="shared" si="75"/>
        <v>0</v>
      </c>
      <c r="T139" s="163">
        <f t="shared" si="76"/>
        <v>0</v>
      </c>
      <c r="U139" s="92">
        <f t="shared" si="77"/>
        <v>0</v>
      </c>
    </row>
    <row r="140" spans="1:21" x14ac:dyDescent="0.25">
      <c r="A140" s="308"/>
      <c r="B140" s="47">
        <f>'DAY21'!H140</f>
        <v>0</v>
      </c>
      <c r="C140" s="48">
        <v>0</v>
      </c>
      <c r="D140" s="49">
        <v>0</v>
      </c>
      <c r="E140" s="50">
        <v>0</v>
      </c>
      <c r="F140" s="47">
        <v>0</v>
      </c>
      <c r="G140" s="163">
        <v>0</v>
      </c>
      <c r="H140" s="74">
        <f t="shared" si="70"/>
        <v>0</v>
      </c>
      <c r="I140" s="73"/>
      <c r="J140" s="76">
        <f t="shared" si="71"/>
        <v>0</v>
      </c>
      <c r="K140" s="48">
        <f>+'DAY21'!K140+'DAY22'!C140</f>
        <v>0</v>
      </c>
      <c r="L140" s="49">
        <f>+'DAY21'!L140+'DAY22'!D140</f>
        <v>0</v>
      </c>
      <c r="M140" s="50">
        <f>+'DAY21'!M140+'DAY22'!E140</f>
        <v>0</v>
      </c>
      <c r="N140" s="47">
        <f>+'DAY21'!N140+'DAY22'!F140</f>
        <v>0</v>
      </c>
      <c r="O140" s="163">
        <f>+'DAY21'!O140+'DAY22'!G140</f>
        <v>0</v>
      </c>
      <c r="P140" s="48">
        <f t="shared" si="72"/>
        <v>0</v>
      </c>
      <c r="Q140" s="49">
        <f t="shared" si="73"/>
        <v>0</v>
      </c>
      <c r="R140" s="50">
        <f t="shared" si="74"/>
        <v>0</v>
      </c>
      <c r="S140" s="47">
        <f t="shared" si="75"/>
        <v>0</v>
      </c>
      <c r="T140" s="163">
        <f t="shared" si="76"/>
        <v>0</v>
      </c>
      <c r="U140" s="92">
        <f t="shared" si="77"/>
        <v>0</v>
      </c>
    </row>
    <row r="141" spans="1:21" x14ac:dyDescent="0.25">
      <c r="A141" s="308"/>
      <c r="B141" s="47">
        <f>'DAY21'!H141</f>
        <v>115.5</v>
      </c>
      <c r="C141" s="48">
        <v>0</v>
      </c>
      <c r="D141" s="49">
        <v>0</v>
      </c>
      <c r="E141" s="50">
        <v>0</v>
      </c>
      <c r="F141" s="47">
        <v>0</v>
      </c>
      <c r="G141" s="163">
        <v>0</v>
      </c>
      <c r="H141" s="74">
        <f t="shared" si="70"/>
        <v>115.5</v>
      </c>
      <c r="I141" s="73"/>
      <c r="J141" s="76">
        <f t="shared" si="71"/>
        <v>-115.5</v>
      </c>
      <c r="K141" s="48">
        <f>+'DAY21'!K141+'DAY22'!C141</f>
        <v>0</v>
      </c>
      <c r="L141" s="49">
        <f>+'DAY21'!L141+'DAY22'!D141</f>
        <v>0</v>
      </c>
      <c r="M141" s="50">
        <f>+'DAY21'!M141+'DAY22'!E141</f>
        <v>0</v>
      </c>
      <c r="N141" s="47">
        <f>+'DAY21'!N141+'DAY22'!F141</f>
        <v>0</v>
      </c>
      <c r="O141" s="163">
        <f>+'DAY21'!O141+'DAY22'!G141</f>
        <v>0</v>
      </c>
      <c r="P141" s="48">
        <f t="shared" si="72"/>
        <v>0</v>
      </c>
      <c r="Q141" s="49">
        <f t="shared" si="73"/>
        <v>0</v>
      </c>
      <c r="R141" s="50">
        <f t="shared" si="74"/>
        <v>0</v>
      </c>
      <c r="S141" s="47">
        <f t="shared" si="75"/>
        <v>0</v>
      </c>
      <c r="T141" s="163">
        <f t="shared" si="76"/>
        <v>0</v>
      </c>
      <c r="U141" s="92">
        <f t="shared" si="77"/>
        <v>0</v>
      </c>
    </row>
    <row r="142" spans="1:21" x14ac:dyDescent="0.25">
      <c r="A142" s="308"/>
      <c r="B142" s="47">
        <f>'DAY21'!H142</f>
        <v>81.5</v>
      </c>
      <c r="C142" s="48">
        <v>0</v>
      </c>
      <c r="D142" s="49">
        <v>0</v>
      </c>
      <c r="E142" s="50">
        <v>0</v>
      </c>
      <c r="F142" s="47">
        <v>0</v>
      </c>
      <c r="G142" s="163">
        <v>0</v>
      </c>
      <c r="H142" s="74">
        <f t="shared" si="70"/>
        <v>81.5</v>
      </c>
      <c r="I142" s="73"/>
      <c r="J142" s="76">
        <f t="shared" si="71"/>
        <v>-81.5</v>
      </c>
      <c r="K142" s="48">
        <f>+'DAY21'!K142+'DAY22'!C142</f>
        <v>0</v>
      </c>
      <c r="L142" s="49">
        <f>+'DAY21'!L142+'DAY22'!D142</f>
        <v>15.2</v>
      </c>
      <c r="M142" s="50">
        <f>+'DAY21'!M142+'DAY22'!E142</f>
        <v>0</v>
      </c>
      <c r="N142" s="47">
        <f>+'DAY21'!N142+'DAY22'!F142</f>
        <v>0</v>
      </c>
      <c r="O142" s="163">
        <f>+'DAY21'!O142+'DAY22'!G142</f>
        <v>0</v>
      </c>
      <c r="P142" s="48">
        <f t="shared" si="72"/>
        <v>0</v>
      </c>
      <c r="Q142" s="49">
        <f t="shared" si="73"/>
        <v>0.69090909090909092</v>
      </c>
      <c r="R142" s="50">
        <f t="shared" si="74"/>
        <v>0</v>
      </c>
      <c r="S142" s="47">
        <f t="shared" si="75"/>
        <v>0</v>
      </c>
      <c r="T142" s="163">
        <f t="shared" si="76"/>
        <v>0</v>
      </c>
      <c r="U142" s="92">
        <f t="shared" si="77"/>
        <v>117.96052631578947</v>
      </c>
    </row>
    <row r="143" spans="1:21" x14ac:dyDescent="0.25">
      <c r="A143" s="308"/>
      <c r="B143" s="47">
        <f>'DAY21'!H143</f>
        <v>15.2</v>
      </c>
      <c r="C143" s="48">
        <v>0</v>
      </c>
      <c r="D143" s="49">
        <v>0</v>
      </c>
      <c r="E143" s="50">
        <v>0</v>
      </c>
      <c r="F143" s="47">
        <v>0</v>
      </c>
      <c r="G143" s="163">
        <v>0</v>
      </c>
      <c r="H143" s="74">
        <f t="shared" si="70"/>
        <v>15.2</v>
      </c>
      <c r="I143" s="73"/>
      <c r="J143" s="76">
        <f t="shared" si="71"/>
        <v>-15.2</v>
      </c>
      <c r="K143" s="48">
        <f>+'DAY21'!K143+'DAY22'!C143</f>
        <v>0</v>
      </c>
      <c r="L143" s="49">
        <f>+'DAY21'!L143+'DAY22'!D143</f>
        <v>0</v>
      </c>
      <c r="M143" s="50">
        <f>+'DAY21'!M143+'DAY22'!E143</f>
        <v>0</v>
      </c>
      <c r="N143" s="47">
        <f>+'DAY21'!N143+'DAY22'!F143</f>
        <v>0</v>
      </c>
      <c r="O143" s="163">
        <f>+'DAY21'!O143+'DAY22'!G143</f>
        <v>0</v>
      </c>
      <c r="P143" s="48">
        <f t="shared" si="72"/>
        <v>0</v>
      </c>
      <c r="Q143" s="49">
        <f t="shared" si="73"/>
        <v>0</v>
      </c>
      <c r="R143" s="50">
        <f t="shared" si="74"/>
        <v>0</v>
      </c>
      <c r="S143" s="47">
        <f t="shared" si="75"/>
        <v>0</v>
      </c>
      <c r="T143" s="163">
        <f t="shared" si="76"/>
        <v>0</v>
      </c>
      <c r="U143" s="92">
        <f t="shared" si="77"/>
        <v>0</v>
      </c>
    </row>
    <row r="144" spans="1:21" x14ac:dyDescent="0.25">
      <c r="A144" s="308" t="s">
        <v>113</v>
      </c>
      <c r="B144" s="47">
        <f>'DAY21'!H144</f>
        <v>0</v>
      </c>
      <c r="C144" s="48">
        <v>0</v>
      </c>
      <c r="D144" s="49">
        <v>0</v>
      </c>
      <c r="E144" s="50">
        <v>0</v>
      </c>
      <c r="F144" s="47">
        <v>0</v>
      </c>
      <c r="G144" s="163">
        <v>0</v>
      </c>
      <c r="H144" s="74">
        <f t="shared" si="70"/>
        <v>0</v>
      </c>
      <c r="I144" s="73"/>
      <c r="J144" s="76">
        <f t="shared" si="71"/>
        <v>0</v>
      </c>
      <c r="K144" s="48">
        <f>+'DAY21'!K144+'DAY22'!C144</f>
        <v>0</v>
      </c>
      <c r="L144" s="49">
        <f>+'DAY21'!L144+'DAY22'!D144</f>
        <v>0</v>
      </c>
      <c r="M144" s="50">
        <f>+'DAY21'!M144+'DAY22'!E144</f>
        <v>0</v>
      </c>
      <c r="N144" s="47">
        <f>+'DAY21'!N144+'DAY22'!F144</f>
        <v>0</v>
      </c>
      <c r="O144" s="163">
        <f>+'DAY21'!O144+'DAY22'!G144</f>
        <v>0</v>
      </c>
      <c r="P144" s="48">
        <f t="shared" si="72"/>
        <v>0</v>
      </c>
      <c r="Q144" s="49">
        <f t="shared" si="73"/>
        <v>0</v>
      </c>
      <c r="R144" s="50">
        <f t="shared" si="74"/>
        <v>0</v>
      </c>
      <c r="S144" s="47">
        <f t="shared" si="75"/>
        <v>0</v>
      </c>
      <c r="T144" s="163">
        <f t="shared" si="76"/>
        <v>0</v>
      </c>
      <c r="U144" s="92">
        <f t="shared" si="77"/>
        <v>0</v>
      </c>
    </row>
    <row r="145" spans="1:21" x14ac:dyDescent="0.25">
      <c r="A145" s="308"/>
      <c r="B145" s="47">
        <f>'DAY21'!H145</f>
        <v>0</v>
      </c>
      <c r="C145" s="48">
        <v>0</v>
      </c>
      <c r="D145" s="49">
        <v>0</v>
      </c>
      <c r="E145" s="50">
        <v>0</v>
      </c>
      <c r="F145" s="47">
        <v>0</v>
      </c>
      <c r="G145" s="163">
        <v>0</v>
      </c>
      <c r="H145" s="74">
        <f t="shared" si="70"/>
        <v>0</v>
      </c>
      <c r="I145" s="73"/>
      <c r="J145" s="76">
        <f t="shared" si="71"/>
        <v>0</v>
      </c>
      <c r="K145" s="48">
        <f>+'DAY21'!K145+'DAY22'!C145</f>
        <v>0</v>
      </c>
      <c r="L145" s="49">
        <f>+'DAY21'!L145+'DAY22'!D145</f>
        <v>0</v>
      </c>
      <c r="M145" s="50">
        <f>+'DAY21'!M145+'DAY22'!E145</f>
        <v>0</v>
      </c>
      <c r="N145" s="47">
        <f>+'DAY21'!N145+'DAY22'!F145</f>
        <v>0</v>
      </c>
      <c r="O145" s="163">
        <f>+'DAY21'!O145+'DAY22'!G145</f>
        <v>0</v>
      </c>
      <c r="P145" s="48">
        <f t="shared" si="72"/>
        <v>0</v>
      </c>
      <c r="Q145" s="49">
        <f t="shared" si="73"/>
        <v>0</v>
      </c>
      <c r="R145" s="50">
        <f t="shared" si="74"/>
        <v>0</v>
      </c>
      <c r="S145" s="47">
        <f t="shared" si="75"/>
        <v>0</v>
      </c>
      <c r="T145" s="163">
        <f t="shared" si="76"/>
        <v>0</v>
      </c>
      <c r="U145" s="92">
        <f t="shared" si="77"/>
        <v>0</v>
      </c>
    </row>
    <row r="146" spans="1:21" x14ac:dyDescent="0.25">
      <c r="A146" s="308"/>
      <c r="B146" s="47">
        <f>'DAY21'!H146</f>
        <v>0</v>
      </c>
      <c r="C146" s="48">
        <v>0</v>
      </c>
      <c r="D146" s="49">
        <v>0</v>
      </c>
      <c r="E146" s="50">
        <v>0</v>
      </c>
      <c r="F146" s="47">
        <v>0</v>
      </c>
      <c r="G146" s="163">
        <v>0</v>
      </c>
      <c r="H146" s="74">
        <f t="shared" si="70"/>
        <v>0</v>
      </c>
      <c r="I146" s="73"/>
      <c r="J146" s="76">
        <f t="shared" si="71"/>
        <v>0</v>
      </c>
      <c r="K146" s="48">
        <f>+'DAY21'!K146+'DAY22'!C146</f>
        <v>0</v>
      </c>
      <c r="L146" s="49">
        <f>+'DAY21'!L146+'DAY22'!D146</f>
        <v>0</v>
      </c>
      <c r="M146" s="50">
        <f>+'DAY21'!M146+'DAY22'!E146</f>
        <v>0</v>
      </c>
      <c r="N146" s="47">
        <f>+'DAY21'!N146+'DAY22'!F146</f>
        <v>0</v>
      </c>
      <c r="O146" s="163">
        <f>+'DAY21'!O146+'DAY22'!G146</f>
        <v>0</v>
      </c>
      <c r="P146" s="48">
        <f t="shared" si="72"/>
        <v>0</v>
      </c>
      <c r="Q146" s="49">
        <f t="shared" si="73"/>
        <v>0</v>
      </c>
      <c r="R146" s="50">
        <f t="shared" si="74"/>
        <v>0</v>
      </c>
      <c r="S146" s="47">
        <f t="shared" si="75"/>
        <v>0</v>
      </c>
      <c r="T146" s="163">
        <f t="shared" si="76"/>
        <v>0</v>
      </c>
      <c r="U146" s="92">
        <f t="shared" si="77"/>
        <v>0</v>
      </c>
    </row>
    <row r="147" spans="1:21" x14ac:dyDescent="0.25">
      <c r="A147" s="308"/>
      <c r="B147" s="47">
        <f>'DAY21'!H147</f>
        <v>0</v>
      </c>
      <c r="C147" s="48">
        <v>0</v>
      </c>
      <c r="D147" s="49">
        <v>0</v>
      </c>
      <c r="E147" s="50">
        <v>0</v>
      </c>
      <c r="F147" s="47">
        <v>0</v>
      </c>
      <c r="G147" s="163">
        <v>0</v>
      </c>
      <c r="H147" s="74">
        <f t="shared" si="70"/>
        <v>0</v>
      </c>
      <c r="I147" s="73"/>
      <c r="J147" s="76">
        <f t="shared" si="71"/>
        <v>0</v>
      </c>
      <c r="K147" s="48">
        <f>+'DAY21'!K147+'DAY22'!C147</f>
        <v>0</v>
      </c>
      <c r="L147" s="49">
        <f>+'DAY21'!L147+'DAY22'!D147</f>
        <v>0</v>
      </c>
      <c r="M147" s="50">
        <f>+'DAY21'!M147+'DAY22'!E147</f>
        <v>0</v>
      </c>
      <c r="N147" s="47">
        <f>+'DAY21'!N147+'DAY22'!F147</f>
        <v>0</v>
      </c>
      <c r="O147" s="163">
        <f>+'DAY21'!O147+'DAY22'!G147</f>
        <v>0</v>
      </c>
      <c r="P147" s="48">
        <f t="shared" si="72"/>
        <v>0</v>
      </c>
      <c r="Q147" s="49">
        <f t="shared" si="73"/>
        <v>0</v>
      </c>
      <c r="R147" s="50">
        <f t="shared" si="74"/>
        <v>0</v>
      </c>
      <c r="S147" s="47">
        <f t="shared" si="75"/>
        <v>0</v>
      </c>
      <c r="T147" s="163">
        <f t="shared" si="76"/>
        <v>0</v>
      </c>
      <c r="U147" s="92">
        <f t="shared" si="77"/>
        <v>0</v>
      </c>
    </row>
    <row r="148" spans="1:21" x14ac:dyDescent="0.25">
      <c r="A148" s="308"/>
      <c r="B148" s="47">
        <f>'DAY21'!H148</f>
        <v>49</v>
      </c>
      <c r="C148" s="48">
        <v>0</v>
      </c>
      <c r="D148" s="49">
        <v>0</v>
      </c>
      <c r="E148" s="50">
        <v>0</v>
      </c>
      <c r="F148" s="47">
        <v>0</v>
      </c>
      <c r="G148" s="163">
        <v>0</v>
      </c>
      <c r="H148" s="74">
        <f t="shared" si="70"/>
        <v>49</v>
      </c>
      <c r="I148" s="73"/>
      <c r="J148" s="76">
        <f t="shared" si="71"/>
        <v>-49</v>
      </c>
      <c r="K148" s="48">
        <f>+'DAY21'!K148+'DAY22'!C148</f>
        <v>0</v>
      </c>
      <c r="L148" s="49">
        <f>+'DAY21'!L148+'DAY22'!D148</f>
        <v>0</v>
      </c>
      <c r="M148" s="50">
        <f>+'DAY21'!M148+'DAY22'!E148</f>
        <v>0</v>
      </c>
      <c r="N148" s="47">
        <f>+'DAY21'!N148+'DAY22'!F148</f>
        <v>0</v>
      </c>
      <c r="O148" s="163">
        <f>+'DAY21'!O148+'DAY22'!G148</f>
        <v>0</v>
      </c>
      <c r="P148" s="48">
        <f t="shared" si="72"/>
        <v>0</v>
      </c>
      <c r="Q148" s="49">
        <f t="shared" si="73"/>
        <v>0</v>
      </c>
      <c r="R148" s="50">
        <f t="shared" si="74"/>
        <v>0</v>
      </c>
      <c r="S148" s="47">
        <f t="shared" si="75"/>
        <v>0</v>
      </c>
      <c r="T148" s="163">
        <f t="shared" si="76"/>
        <v>0</v>
      </c>
      <c r="U148" s="92">
        <f t="shared" si="77"/>
        <v>0</v>
      </c>
    </row>
    <row r="149" spans="1:21" x14ac:dyDescent="0.25">
      <c r="A149" s="308"/>
      <c r="B149" s="47">
        <f>'DAY21'!H149</f>
        <v>132</v>
      </c>
      <c r="C149" s="48">
        <v>0</v>
      </c>
      <c r="D149" s="49">
        <v>0</v>
      </c>
      <c r="E149" s="50">
        <v>0</v>
      </c>
      <c r="F149" s="47">
        <v>0</v>
      </c>
      <c r="G149" s="163">
        <v>0</v>
      </c>
      <c r="H149" s="74">
        <f t="shared" si="70"/>
        <v>132</v>
      </c>
      <c r="I149" s="73"/>
      <c r="J149" s="76">
        <f t="shared" si="71"/>
        <v>-132</v>
      </c>
      <c r="K149" s="48">
        <f>+'DAY21'!K149+'DAY22'!C149</f>
        <v>0</v>
      </c>
      <c r="L149" s="49">
        <f>+'DAY21'!L149+'DAY22'!D149</f>
        <v>0</v>
      </c>
      <c r="M149" s="50">
        <f>+'DAY21'!M149+'DAY22'!E149</f>
        <v>0</v>
      </c>
      <c r="N149" s="47">
        <f>+'DAY21'!N149+'DAY22'!F149</f>
        <v>0</v>
      </c>
      <c r="O149" s="163">
        <f>+'DAY21'!O149+'DAY22'!G149</f>
        <v>0</v>
      </c>
      <c r="P149" s="48">
        <f t="shared" si="72"/>
        <v>0</v>
      </c>
      <c r="Q149" s="49">
        <f t="shared" si="73"/>
        <v>0</v>
      </c>
      <c r="R149" s="50">
        <f t="shared" si="74"/>
        <v>0</v>
      </c>
      <c r="S149" s="47">
        <f t="shared" si="75"/>
        <v>0</v>
      </c>
      <c r="T149" s="163">
        <f t="shared" si="76"/>
        <v>0</v>
      </c>
      <c r="U149" s="92">
        <f t="shared" si="77"/>
        <v>0</v>
      </c>
    </row>
    <row r="150" spans="1:21" x14ac:dyDescent="0.25">
      <c r="A150" s="308"/>
      <c r="B150" s="47">
        <f>'DAY21'!H150</f>
        <v>0</v>
      </c>
      <c r="C150" s="48">
        <v>0</v>
      </c>
      <c r="D150" s="49">
        <v>0</v>
      </c>
      <c r="E150" s="50">
        <v>0</v>
      </c>
      <c r="F150" s="47">
        <v>0</v>
      </c>
      <c r="G150" s="163">
        <v>0</v>
      </c>
      <c r="H150" s="74">
        <f t="shared" si="70"/>
        <v>0</v>
      </c>
      <c r="I150" s="73"/>
      <c r="J150" s="76">
        <f t="shared" si="71"/>
        <v>0</v>
      </c>
      <c r="K150" s="48">
        <f>+'DAY21'!K150+'DAY22'!C150</f>
        <v>0</v>
      </c>
      <c r="L150" s="49">
        <f>+'DAY21'!L150+'DAY22'!D150</f>
        <v>0</v>
      </c>
      <c r="M150" s="50">
        <f>+'DAY21'!M150+'DAY22'!E150</f>
        <v>0</v>
      </c>
      <c r="N150" s="47">
        <f>+'DAY21'!N150+'DAY22'!F150</f>
        <v>0</v>
      </c>
      <c r="O150" s="163">
        <f>+'DAY21'!O150+'DAY22'!G150</f>
        <v>0</v>
      </c>
      <c r="P150" s="48">
        <f t="shared" si="72"/>
        <v>0</v>
      </c>
      <c r="Q150" s="49">
        <f t="shared" si="73"/>
        <v>0</v>
      </c>
      <c r="R150" s="50">
        <f t="shared" si="74"/>
        <v>0</v>
      </c>
      <c r="S150" s="47">
        <f t="shared" si="75"/>
        <v>0</v>
      </c>
      <c r="T150" s="163">
        <f t="shared" si="76"/>
        <v>0</v>
      </c>
      <c r="U150" s="92">
        <f t="shared" si="77"/>
        <v>0</v>
      </c>
    </row>
    <row r="151" spans="1:21" x14ac:dyDescent="0.25">
      <c r="A151" s="308"/>
      <c r="B151" s="47">
        <f>'DAY21'!H151</f>
        <v>46</v>
      </c>
      <c r="C151" s="48">
        <v>0</v>
      </c>
      <c r="D151" s="49">
        <v>0</v>
      </c>
      <c r="E151" s="50">
        <v>0</v>
      </c>
      <c r="F151" s="47">
        <v>0</v>
      </c>
      <c r="G151" s="163">
        <v>0</v>
      </c>
      <c r="H151" s="74">
        <f t="shared" si="70"/>
        <v>46</v>
      </c>
      <c r="I151" s="73"/>
      <c r="J151" s="76">
        <f t="shared" si="71"/>
        <v>-46</v>
      </c>
      <c r="K151" s="48">
        <f>+'DAY21'!K151+'DAY22'!C151</f>
        <v>0</v>
      </c>
      <c r="L151" s="49">
        <f>+'DAY21'!L151+'DAY22'!D151</f>
        <v>0</v>
      </c>
      <c r="M151" s="50">
        <f>+'DAY21'!M151+'DAY22'!E151</f>
        <v>0</v>
      </c>
      <c r="N151" s="47">
        <f>+'DAY21'!N151+'DAY22'!F151</f>
        <v>0</v>
      </c>
      <c r="O151" s="163">
        <f>+'DAY21'!O151+'DAY22'!G151</f>
        <v>0</v>
      </c>
      <c r="P151" s="48">
        <f t="shared" si="72"/>
        <v>0</v>
      </c>
      <c r="Q151" s="49">
        <f t="shared" si="73"/>
        <v>0</v>
      </c>
      <c r="R151" s="50">
        <f t="shared" si="74"/>
        <v>0</v>
      </c>
      <c r="S151" s="47">
        <f t="shared" si="75"/>
        <v>0</v>
      </c>
      <c r="T151" s="163">
        <f t="shared" si="76"/>
        <v>0</v>
      </c>
      <c r="U151" s="92">
        <f t="shared" si="77"/>
        <v>0</v>
      </c>
    </row>
    <row r="152" spans="1:21" x14ac:dyDescent="0.25">
      <c r="A152" s="308"/>
      <c r="B152" s="47">
        <f>'DAY21'!H152</f>
        <v>0</v>
      </c>
      <c r="C152" s="48">
        <v>0</v>
      </c>
      <c r="D152" s="49">
        <v>0</v>
      </c>
      <c r="E152" s="50">
        <v>0</v>
      </c>
      <c r="F152" s="47">
        <v>0</v>
      </c>
      <c r="G152" s="163">
        <v>0</v>
      </c>
      <c r="H152" s="74">
        <f t="shared" si="70"/>
        <v>0</v>
      </c>
      <c r="I152" s="73"/>
      <c r="J152" s="76">
        <f t="shared" si="71"/>
        <v>0</v>
      </c>
      <c r="K152" s="48">
        <f>+'DAY21'!K152+'DAY22'!C152</f>
        <v>0</v>
      </c>
      <c r="L152" s="49">
        <f>+'DAY21'!L152+'DAY22'!D152</f>
        <v>0</v>
      </c>
      <c r="M152" s="50">
        <f>+'DAY21'!M152+'DAY22'!E152</f>
        <v>0</v>
      </c>
      <c r="N152" s="47">
        <f>+'DAY21'!N152+'DAY22'!F152</f>
        <v>0</v>
      </c>
      <c r="O152" s="163">
        <f>+'DAY21'!O152+'DAY22'!G152</f>
        <v>0</v>
      </c>
      <c r="P152" s="48">
        <f t="shared" si="72"/>
        <v>0</v>
      </c>
      <c r="Q152" s="49">
        <f t="shared" si="73"/>
        <v>0</v>
      </c>
      <c r="R152" s="50">
        <f t="shared" si="74"/>
        <v>0</v>
      </c>
      <c r="S152" s="47">
        <f t="shared" si="75"/>
        <v>0</v>
      </c>
      <c r="T152" s="163">
        <f t="shared" si="76"/>
        <v>0</v>
      </c>
      <c r="U152" s="92">
        <f t="shared" si="77"/>
        <v>0</v>
      </c>
    </row>
    <row r="153" spans="1:21" x14ac:dyDescent="0.25">
      <c r="A153" s="308"/>
      <c r="B153" s="47">
        <f>'DAY21'!H153</f>
        <v>0</v>
      </c>
      <c r="C153" s="48">
        <v>0</v>
      </c>
      <c r="D153" s="49">
        <v>0</v>
      </c>
      <c r="E153" s="50">
        <v>0</v>
      </c>
      <c r="F153" s="47">
        <v>0</v>
      </c>
      <c r="G153" s="163">
        <v>0</v>
      </c>
      <c r="H153" s="74">
        <f t="shared" si="70"/>
        <v>0</v>
      </c>
      <c r="I153" s="73"/>
      <c r="J153" s="76">
        <f t="shared" si="71"/>
        <v>0</v>
      </c>
      <c r="K153" s="48">
        <f>+'DAY21'!K153+'DAY22'!C153</f>
        <v>0</v>
      </c>
      <c r="L153" s="49">
        <f>+'DAY21'!L153+'DAY22'!D153</f>
        <v>0</v>
      </c>
      <c r="M153" s="50">
        <f>+'DAY21'!M153+'DAY22'!E153</f>
        <v>0</v>
      </c>
      <c r="N153" s="47">
        <f>+'DAY21'!N153+'DAY22'!F153</f>
        <v>0</v>
      </c>
      <c r="O153" s="163">
        <f>+'DAY21'!O153+'DAY22'!G153</f>
        <v>0</v>
      </c>
      <c r="P153" s="48">
        <f t="shared" si="72"/>
        <v>0</v>
      </c>
      <c r="Q153" s="49">
        <f t="shared" si="73"/>
        <v>0</v>
      </c>
      <c r="R153" s="50">
        <f t="shared" si="74"/>
        <v>0</v>
      </c>
      <c r="S153" s="47">
        <f t="shared" si="75"/>
        <v>0</v>
      </c>
      <c r="T153" s="163">
        <f t="shared" si="76"/>
        <v>0</v>
      </c>
      <c r="U153" s="92">
        <f t="shared" si="77"/>
        <v>0</v>
      </c>
    </row>
    <row r="154" spans="1:21" x14ac:dyDescent="0.25">
      <c r="A154" s="308"/>
      <c r="B154" s="47">
        <f>'DAY21'!H154</f>
        <v>0</v>
      </c>
      <c r="C154" s="48">
        <v>0</v>
      </c>
      <c r="D154" s="49">
        <v>0</v>
      </c>
      <c r="E154" s="50">
        <v>0</v>
      </c>
      <c r="F154" s="47">
        <v>0</v>
      </c>
      <c r="G154" s="163">
        <v>0</v>
      </c>
      <c r="H154" s="74">
        <f t="shared" si="70"/>
        <v>0</v>
      </c>
      <c r="I154" s="73"/>
      <c r="J154" s="76">
        <f t="shared" si="71"/>
        <v>0</v>
      </c>
      <c r="K154" s="48">
        <f>+'DAY21'!K154+'DAY22'!C154</f>
        <v>0</v>
      </c>
      <c r="L154" s="49">
        <f>+'DAY21'!L154+'DAY22'!D154</f>
        <v>0</v>
      </c>
      <c r="M154" s="50">
        <f>+'DAY21'!M154+'DAY22'!E154</f>
        <v>0</v>
      </c>
      <c r="N154" s="47">
        <f>+'DAY21'!N154+'DAY22'!F154</f>
        <v>0</v>
      </c>
      <c r="O154" s="163">
        <f>+'DAY21'!O154+'DAY22'!G154</f>
        <v>0</v>
      </c>
      <c r="P154" s="48">
        <f t="shared" si="72"/>
        <v>0</v>
      </c>
      <c r="Q154" s="49">
        <f t="shared" si="73"/>
        <v>0</v>
      </c>
      <c r="R154" s="50">
        <f t="shared" si="74"/>
        <v>0</v>
      </c>
      <c r="S154" s="47">
        <f t="shared" si="75"/>
        <v>0</v>
      </c>
      <c r="T154" s="163">
        <f t="shared" si="76"/>
        <v>0</v>
      </c>
      <c r="U154" s="92">
        <f t="shared" si="77"/>
        <v>0</v>
      </c>
    </row>
    <row r="155" spans="1:21" x14ac:dyDescent="0.25">
      <c r="A155" s="308"/>
      <c r="B155" s="47">
        <f>'DAY21'!H155</f>
        <v>0</v>
      </c>
      <c r="C155" s="48">
        <v>0</v>
      </c>
      <c r="D155" s="49">
        <v>0</v>
      </c>
      <c r="E155" s="50">
        <v>0</v>
      </c>
      <c r="F155" s="47">
        <v>0</v>
      </c>
      <c r="G155" s="163">
        <v>0</v>
      </c>
      <c r="H155" s="74">
        <f t="shared" si="70"/>
        <v>0</v>
      </c>
      <c r="I155" s="73"/>
      <c r="J155" s="76">
        <f t="shared" si="71"/>
        <v>0</v>
      </c>
      <c r="K155" s="48">
        <f>+'DAY21'!K155+'DAY22'!C155</f>
        <v>0</v>
      </c>
      <c r="L155" s="49">
        <f>+'DAY21'!L155+'DAY22'!D155</f>
        <v>0</v>
      </c>
      <c r="M155" s="50">
        <f>+'DAY21'!M155+'DAY22'!E155</f>
        <v>0</v>
      </c>
      <c r="N155" s="47">
        <f>+'DAY21'!N155+'DAY22'!F155</f>
        <v>0</v>
      </c>
      <c r="O155" s="163">
        <f>+'DAY21'!O155+'DAY22'!G155</f>
        <v>0</v>
      </c>
      <c r="P155" s="48">
        <f t="shared" si="72"/>
        <v>0</v>
      </c>
      <c r="Q155" s="49">
        <f t="shared" si="73"/>
        <v>0</v>
      </c>
      <c r="R155" s="50">
        <f t="shared" si="74"/>
        <v>0</v>
      </c>
      <c r="S155" s="47">
        <f t="shared" si="75"/>
        <v>0</v>
      </c>
      <c r="T155" s="163">
        <f t="shared" si="76"/>
        <v>0</v>
      </c>
      <c r="U155" s="92">
        <f t="shared" si="77"/>
        <v>0</v>
      </c>
    </row>
    <row r="156" spans="1:21" x14ac:dyDescent="0.25">
      <c r="A156" s="334"/>
      <c r="B156" s="47">
        <f>'DAY21'!H156</f>
        <v>0</v>
      </c>
      <c r="C156" s="48">
        <v>0</v>
      </c>
      <c r="D156" s="49">
        <v>0</v>
      </c>
      <c r="E156" s="50">
        <v>0</v>
      </c>
      <c r="F156" s="47">
        <v>0</v>
      </c>
      <c r="G156" s="163">
        <v>0</v>
      </c>
      <c r="H156" s="74">
        <f t="shared" si="70"/>
        <v>0</v>
      </c>
      <c r="I156" s="73"/>
      <c r="J156" s="76">
        <f t="shared" si="71"/>
        <v>0</v>
      </c>
      <c r="K156" s="48">
        <f>+'DAY21'!K156+'DAY22'!C156</f>
        <v>0</v>
      </c>
      <c r="L156" s="49">
        <f>+'DAY21'!L156+'DAY22'!D156</f>
        <v>172.7</v>
      </c>
      <c r="M156" s="50">
        <f>+'DAY21'!M156+'DAY22'!E156</f>
        <v>0</v>
      </c>
      <c r="N156" s="47">
        <f>+'DAY21'!N156+'DAY22'!F156</f>
        <v>0</v>
      </c>
      <c r="O156" s="163">
        <f>+'DAY21'!O156+'DAY22'!G156</f>
        <v>3970.44</v>
      </c>
      <c r="P156" s="48">
        <f t="shared" si="72"/>
        <v>0</v>
      </c>
      <c r="Q156" s="49">
        <f t="shared" si="73"/>
        <v>7.85</v>
      </c>
      <c r="R156" s="50">
        <f t="shared" si="74"/>
        <v>0</v>
      </c>
      <c r="S156" s="47">
        <f t="shared" si="75"/>
        <v>0</v>
      </c>
      <c r="T156" s="163">
        <f t="shared" si="76"/>
        <v>180.47454545454545</v>
      </c>
      <c r="U156" s="92">
        <f t="shared" si="77"/>
        <v>0</v>
      </c>
    </row>
    <row r="157" spans="1:21" ht="17.25" thickBot="1" x14ac:dyDescent="0.35">
      <c r="A157" s="171" t="s">
        <v>58</v>
      </c>
      <c r="B157" s="155">
        <f t="shared" ref="B157:U157" si="78">SUM(B118:B134)</f>
        <v>193.6</v>
      </c>
      <c r="C157" s="156">
        <f t="shared" si="78"/>
        <v>0</v>
      </c>
      <c r="D157" s="157">
        <f t="shared" si="78"/>
        <v>0</v>
      </c>
      <c r="E157" s="158">
        <f t="shared" si="78"/>
        <v>0</v>
      </c>
      <c r="F157" s="155">
        <f t="shared" si="78"/>
        <v>0</v>
      </c>
      <c r="G157" s="167">
        <f t="shared" si="78"/>
        <v>0</v>
      </c>
      <c r="H157" s="157">
        <f t="shared" si="78"/>
        <v>193.6</v>
      </c>
      <c r="I157" s="156">
        <f t="shared" si="78"/>
        <v>0</v>
      </c>
      <c r="J157" s="172">
        <f t="shared" si="78"/>
        <v>-193.6</v>
      </c>
      <c r="K157" s="156">
        <f t="shared" si="78"/>
        <v>0</v>
      </c>
      <c r="L157" s="157">
        <f t="shared" si="78"/>
        <v>19.5</v>
      </c>
      <c r="M157" s="158">
        <f t="shared" si="78"/>
        <v>0</v>
      </c>
      <c r="N157" s="155">
        <f t="shared" si="78"/>
        <v>0</v>
      </c>
      <c r="O157" s="167">
        <f t="shared" si="78"/>
        <v>1559.5</v>
      </c>
      <c r="P157" s="156">
        <f t="shared" si="78"/>
        <v>0</v>
      </c>
      <c r="Q157" s="157">
        <f t="shared" si="78"/>
        <v>0.88636363636363635</v>
      </c>
      <c r="R157" s="158">
        <f t="shared" si="78"/>
        <v>0</v>
      </c>
      <c r="S157" s="155">
        <f t="shared" si="78"/>
        <v>0</v>
      </c>
      <c r="T157" s="167">
        <f t="shared" si="78"/>
        <v>70.88636363636364</v>
      </c>
      <c r="U157" s="158">
        <f t="shared" si="78"/>
        <v>0</v>
      </c>
    </row>
    <row r="158" spans="1:21" ht="17.25" thickBot="1" x14ac:dyDescent="0.35">
      <c r="A158" s="85" t="s">
        <v>57</v>
      </c>
      <c r="B158" s="86">
        <f>B38+B73+B115+B157</f>
        <v>9871.9300000000021</v>
      </c>
      <c r="C158" s="87">
        <f t="shared" ref="C158:U158" si="79">C38+C73+C115+C157</f>
        <v>0</v>
      </c>
      <c r="D158" s="88">
        <f t="shared" si="79"/>
        <v>0</v>
      </c>
      <c r="E158" s="89">
        <f t="shared" si="79"/>
        <v>0</v>
      </c>
      <c r="F158" s="86">
        <f t="shared" si="79"/>
        <v>0</v>
      </c>
      <c r="G158" s="164">
        <f t="shared" si="79"/>
        <v>0</v>
      </c>
      <c r="H158" s="88">
        <f t="shared" si="79"/>
        <v>9871.9300000000021</v>
      </c>
      <c r="I158" s="87">
        <f t="shared" si="79"/>
        <v>0</v>
      </c>
      <c r="J158" s="90">
        <f t="shared" si="79"/>
        <v>-9871.9300000000021</v>
      </c>
      <c r="K158" s="87">
        <f t="shared" si="79"/>
        <v>10348.999999999998</v>
      </c>
      <c r="L158" s="88">
        <f t="shared" si="79"/>
        <v>236.5</v>
      </c>
      <c r="M158" s="89">
        <f t="shared" si="79"/>
        <v>0</v>
      </c>
      <c r="N158" s="86">
        <f t="shared" si="79"/>
        <v>0</v>
      </c>
      <c r="O158" s="164">
        <f t="shared" si="79"/>
        <v>3346.84</v>
      </c>
      <c r="P158" s="87">
        <f t="shared" si="79"/>
        <v>470.40909090909088</v>
      </c>
      <c r="Q158" s="88">
        <f t="shared" si="79"/>
        <v>10.75</v>
      </c>
      <c r="R158" s="89">
        <f t="shared" si="79"/>
        <v>0</v>
      </c>
      <c r="S158" s="86">
        <f t="shared" si="79"/>
        <v>0</v>
      </c>
      <c r="T158" s="164">
        <f t="shared" si="79"/>
        <v>152.12909090909091</v>
      </c>
      <c r="U158" s="89">
        <f t="shared" si="79"/>
        <v>151.87983501821262</v>
      </c>
    </row>
  </sheetData>
  <conditionalFormatting sqref="I1:I114 I116:I156">
    <cfRule type="dataBar" priority="4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{E6C9B45D-37E2-4778-A614-FDEB274BD7C4}</x14:id>
        </ext>
      </extLst>
    </cfRule>
  </conditionalFormatting>
  <conditionalFormatting sqref="I11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{3F48966E-111C-4043-A748-C1B3B5B986B3}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C9B45D-37E2-4778-A614-FDEB274BD7C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I1:I114 I116:I156</xm:sqref>
        </x14:conditionalFormatting>
        <x14:conditionalFormatting xmlns:xm="http://schemas.microsoft.com/office/excel/2006/main">
          <x14:cfRule type="dataBar" id="{3F48966E-111C-4043-A748-C1B3B5B986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I115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30EE-F7AB-42E4-A01E-D968FB2E6647}">
  <dimension ref="A1:U158"/>
  <sheetViews>
    <sheetView workbookViewId="0">
      <selection activeCell="A2" sqref="A2:A156"/>
    </sheetView>
  </sheetViews>
  <sheetFormatPr defaultRowHeight="15" x14ac:dyDescent="0.25"/>
  <cols>
    <col min="1" max="1" width="47.140625" bestFit="1" customWidth="1"/>
    <col min="2" max="2" width="18.28515625" bestFit="1" customWidth="1"/>
    <col min="3" max="3" width="11.28515625" bestFit="1" customWidth="1"/>
    <col min="4" max="4" width="9.28515625" bestFit="1" customWidth="1"/>
    <col min="5" max="5" width="12.42578125" customWidth="1"/>
    <col min="6" max="6" width="8.7109375" style="5" customWidth="1"/>
    <col min="7" max="7" width="10.42578125" style="224" customWidth="1"/>
    <col min="8" max="8" width="12.140625" style="1" bestFit="1" customWidth="1"/>
    <col min="9" max="9" width="13.7109375" style="2" bestFit="1" customWidth="1"/>
    <col min="10" max="10" width="9.28515625" style="3" bestFit="1" customWidth="1"/>
    <col min="15" max="15" width="9.140625" style="224"/>
    <col min="20" max="20" width="9.140625" style="224"/>
  </cols>
  <sheetData>
    <row r="1" spans="1:21" ht="15.75" thickBot="1" x14ac:dyDescent="0.3">
      <c r="A1" s="12" t="s">
        <v>56</v>
      </c>
      <c r="B1" s="13"/>
      <c r="C1" s="14"/>
      <c r="D1" s="15"/>
      <c r="E1" s="16"/>
      <c r="F1" s="144"/>
      <c r="G1" s="228"/>
      <c r="H1" s="19"/>
      <c r="I1" s="12"/>
      <c r="J1" s="20"/>
      <c r="K1" s="12"/>
      <c r="L1" s="21"/>
      <c r="M1" s="22"/>
      <c r="N1" s="23"/>
      <c r="O1" s="222"/>
      <c r="P1" s="12"/>
      <c r="Q1" s="21"/>
      <c r="R1" s="22"/>
      <c r="S1" s="23"/>
      <c r="T1" s="222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207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223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223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207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207" t="s">
        <v>9</v>
      </c>
      <c r="P3" s="27" t="s">
        <v>10</v>
      </c>
      <c r="Q3" s="28" t="s">
        <v>10</v>
      </c>
      <c r="R3" s="29" t="s">
        <v>10</v>
      </c>
      <c r="S3" s="30"/>
      <c r="T3" s="207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208"/>
      <c r="H4" s="43"/>
      <c r="I4" s="42"/>
      <c r="J4" s="45"/>
      <c r="K4" s="42"/>
      <c r="L4" s="43"/>
      <c r="M4" s="44"/>
      <c r="N4" s="41"/>
      <c r="O4" s="208"/>
      <c r="P4" s="42"/>
      <c r="Q4" s="43"/>
      <c r="R4" s="44"/>
      <c r="S4" s="41"/>
      <c r="T4" s="208"/>
      <c r="U4" s="46"/>
    </row>
    <row r="5" spans="1:21" x14ac:dyDescent="0.25">
      <c r="A5" s="189"/>
      <c r="B5" s="47">
        <f>'DAY22'!H5</f>
        <v>0</v>
      </c>
      <c r="C5" s="48">
        <v>0</v>
      </c>
      <c r="D5" s="49">
        <v>0</v>
      </c>
      <c r="E5" s="50">
        <v>0</v>
      </c>
      <c r="F5" s="47">
        <v>0</v>
      </c>
      <c r="G5" s="209">
        <v>0</v>
      </c>
      <c r="H5" s="49">
        <f>+(Table125[[#This Row],[OPENING ]]+Table125[[#This Row],[RECEIPTS]]+Table125[[#This Row],[RETURNS]])-(Table125[[#This Row],[EXCHANGED]]+Table125[[#This Row],[SALES]]+Table125[[#This Row],[ISSUES]])</f>
        <v>0</v>
      </c>
      <c r="I5" s="48">
        <v>0</v>
      </c>
      <c r="J5" s="51">
        <f t="shared" ref="J5:J131" si="0">+I5-H5</f>
        <v>0</v>
      </c>
      <c r="K5" s="48">
        <f>+'DAY22'!K5+'DAY23'!C5</f>
        <v>0</v>
      </c>
      <c r="L5" s="49">
        <f>+'DAY22'!L5+'DAY23'!D5</f>
        <v>0</v>
      </c>
      <c r="M5" s="50">
        <f>+'DAY22'!M5+'DAY23'!E5</f>
        <v>0</v>
      </c>
      <c r="N5" s="47">
        <f>+'DAY22'!N5+'DAY23'!F5</f>
        <v>0</v>
      </c>
      <c r="O5" s="209">
        <f>+'DAY22'!O5+'DAY23'!G5</f>
        <v>0</v>
      </c>
      <c r="P5" s="48">
        <f>+K5/23</f>
        <v>0</v>
      </c>
      <c r="Q5" s="49">
        <f>+L5/23</f>
        <v>0</v>
      </c>
      <c r="R5" s="50">
        <f>+M5/23</f>
        <v>0</v>
      </c>
      <c r="S5" s="47">
        <f>+N5/23</f>
        <v>0</v>
      </c>
      <c r="T5" s="209">
        <f>+O5/23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'DAY22'!H6</f>
        <v>0</v>
      </c>
      <c r="C6" s="48">
        <v>0</v>
      </c>
      <c r="D6" s="49">
        <v>0</v>
      </c>
      <c r="E6" s="50">
        <v>0</v>
      </c>
      <c r="F6" s="47">
        <v>0</v>
      </c>
      <c r="G6" s="209">
        <v>0</v>
      </c>
      <c r="H6" s="49">
        <f>+(Table125[[#This Row],[OPENING ]]+Table125[[#This Row],[RECEIPTS]]+Table125[[#This Row],[RETURNS]])-(Table125[[#This Row],[EXCHANGED]]+Table125[[#This Row],[SALES]]+Table125[[#This Row],[ISSUES]])</f>
        <v>0</v>
      </c>
      <c r="I6" s="48">
        <v>0</v>
      </c>
      <c r="J6" s="51">
        <f t="shared" si="0"/>
        <v>0</v>
      </c>
      <c r="K6" s="48">
        <f>+'DAY22'!K6+'DAY23'!C6</f>
        <v>0</v>
      </c>
      <c r="L6" s="49">
        <f>+'DAY22'!L6+'DAY23'!D6</f>
        <v>0</v>
      </c>
      <c r="M6" s="50">
        <f>+'DAY22'!M6+'DAY23'!E6</f>
        <v>0</v>
      </c>
      <c r="N6" s="47">
        <f>+'DAY22'!N6+'DAY23'!F6</f>
        <v>0</v>
      </c>
      <c r="O6" s="209">
        <f>+'DAY22'!O6+'DAY23'!G6</f>
        <v>0</v>
      </c>
      <c r="P6" s="48">
        <f t="shared" ref="P6:P17" si="2">+K6/23</f>
        <v>0</v>
      </c>
      <c r="Q6" s="49">
        <f t="shared" ref="Q6:Q17" si="3">+L6/23</f>
        <v>0</v>
      </c>
      <c r="R6" s="50">
        <f t="shared" ref="R6:R17" si="4">+M6/23</f>
        <v>0</v>
      </c>
      <c r="S6" s="47">
        <f t="shared" ref="S6:S17" si="5">+N6/23</f>
        <v>0</v>
      </c>
      <c r="T6" s="209">
        <f t="shared" ref="T6:T17" si="6">+O6/23</f>
        <v>0</v>
      </c>
      <c r="U6" s="52">
        <f t="shared" si="1"/>
        <v>0</v>
      </c>
    </row>
    <row r="7" spans="1:21" x14ac:dyDescent="0.25">
      <c r="A7" s="189"/>
      <c r="B7" s="47">
        <f>'DAY22'!H7</f>
        <v>0</v>
      </c>
      <c r="C7" s="48">
        <v>0</v>
      </c>
      <c r="D7" s="49">
        <v>0</v>
      </c>
      <c r="E7" s="50">
        <v>0</v>
      </c>
      <c r="F7" s="47">
        <v>0</v>
      </c>
      <c r="G7" s="209">
        <v>0</v>
      </c>
      <c r="H7" s="49">
        <f>+(Table125[[#This Row],[OPENING ]]+Table125[[#This Row],[RECEIPTS]]+Table125[[#This Row],[RETURNS]])-(Table125[[#This Row],[EXCHANGED]]+Table125[[#This Row],[SALES]]+Table125[[#This Row],[ISSUES]])</f>
        <v>0</v>
      </c>
      <c r="I7" s="48">
        <v>0</v>
      </c>
      <c r="J7" s="51">
        <f t="shared" si="0"/>
        <v>0</v>
      </c>
      <c r="K7" s="48">
        <f>+'DAY22'!K7+'DAY23'!C7</f>
        <v>0</v>
      </c>
      <c r="L7" s="49">
        <f>+'DAY22'!L7+'DAY23'!D7</f>
        <v>0</v>
      </c>
      <c r="M7" s="50">
        <f>+'DAY22'!M7+'DAY23'!E7</f>
        <v>0</v>
      </c>
      <c r="N7" s="47">
        <f>+'DAY22'!N7+'DAY23'!F7</f>
        <v>0</v>
      </c>
      <c r="O7" s="209">
        <f>+'DAY22'!O7+'DAY23'!G7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209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'DAY22'!H8</f>
        <v>8.5</v>
      </c>
      <c r="C8" s="48">
        <v>0</v>
      </c>
      <c r="D8" s="49">
        <v>0</v>
      </c>
      <c r="E8" s="50">
        <v>0</v>
      </c>
      <c r="F8" s="47">
        <v>0</v>
      </c>
      <c r="G8" s="209">
        <v>0</v>
      </c>
      <c r="H8" s="49">
        <f>+(Table125[[#This Row],[OPENING ]]+Table125[[#This Row],[RECEIPTS]]+Table125[[#This Row],[RETURNS]])-(Table125[[#This Row],[EXCHANGED]]+Table125[[#This Row],[SALES]]+Table125[[#This Row],[ISSUES]])</f>
        <v>8.5</v>
      </c>
      <c r="I8" s="48">
        <v>0</v>
      </c>
      <c r="J8" s="51">
        <f t="shared" si="0"/>
        <v>-8.5</v>
      </c>
      <c r="K8" s="48">
        <f>+'DAY22'!K8+'DAY23'!C8</f>
        <v>0</v>
      </c>
      <c r="L8" s="49">
        <f>+'DAY22'!L8+'DAY23'!D8</f>
        <v>0</v>
      </c>
      <c r="M8" s="50">
        <f>+'DAY22'!M8+'DAY23'!E8</f>
        <v>0</v>
      </c>
      <c r="N8" s="47">
        <f>+'DAY22'!N8+'DAY23'!F8</f>
        <v>0</v>
      </c>
      <c r="O8" s="209">
        <f>+'DAY22'!O8+'DAY23'!G8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209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'DAY22'!H9</f>
        <v>15</v>
      </c>
      <c r="C9" s="48">
        <v>0</v>
      </c>
      <c r="D9" s="49">
        <v>0</v>
      </c>
      <c r="E9" s="50">
        <v>0</v>
      </c>
      <c r="F9" s="47">
        <v>0</v>
      </c>
      <c r="G9" s="209">
        <v>0</v>
      </c>
      <c r="H9" s="49">
        <f>+(Table125[[#This Row],[OPENING ]]+Table125[[#This Row],[RECEIPTS]]+Table125[[#This Row],[RETURNS]])-(Table125[[#This Row],[EXCHANGED]]+Table125[[#This Row],[SALES]]+Table125[[#This Row],[ISSUES]])</f>
        <v>15</v>
      </c>
      <c r="I9" s="48">
        <v>0</v>
      </c>
      <c r="J9" s="51">
        <f t="shared" si="0"/>
        <v>-15</v>
      </c>
      <c r="K9" s="48">
        <f>+'DAY22'!K9+'DAY23'!C9</f>
        <v>0</v>
      </c>
      <c r="L9" s="49">
        <f>+'DAY22'!L9+'DAY23'!D9</f>
        <v>0</v>
      </c>
      <c r="M9" s="50">
        <f>+'DAY22'!M9+'DAY23'!E9</f>
        <v>0</v>
      </c>
      <c r="N9" s="47">
        <f>+'DAY22'!N9+'DAY23'!F9</f>
        <v>0</v>
      </c>
      <c r="O9" s="209">
        <f>+'DAY22'!O9+'DAY23'!G9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209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'DAY22'!H10</f>
        <v>18</v>
      </c>
      <c r="C10" s="48">
        <v>0</v>
      </c>
      <c r="D10" s="49">
        <v>0</v>
      </c>
      <c r="E10" s="50">
        <v>0</v>
      </c>
      <c r="F10" s="47">
        <v>0</v>
      </c>
      <c r="G10" s="209">
        <v>0</v>
      </c>
      <c r="H10" s="49">
        <f>+(Table125[[#This Row],[OPENING ]]+Table125[[#This Row],[RECEIPTS]]+Table125[[#This Row],[RETURNS]])-(Table125[[#This Row],[EXCHANGED]]+Table125[[#This Row],[SALES]]+Table125[[#This Row],[ISSUES]])</f>
        <v>18</v>
      </c>
      <c r="I10" s="48">
        <v>0</v>
      </c>
      <c r="J10" s="51">
        <f t="shared" si="0"/>
        <v>-18</v>
      </c>
      <c r="K10" s="48">
        <f>+'DAY22'!K10+'DAY23'!C10</f>
        <v>0</v>
      </c>
      <c r="L10" s="49">
        <f>+'DAY22'!L10+'DAY23'!D10</f>
        <v>0</v>
      </c>
      <c r="M10" s="50">
        <f>+'DAY22'!M10+'DAY23'!E10</f>
        <v>0</v>
      </c>
      <c r="N10" s="47">
        <f>+'DAY22'!N10+'DAY23'!F10</f>
        <v>0</v>
      </c>
      <c r="O10" s="209">
        <f>+'DAY22'!O10+'DAY23'!G10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209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'DAY22'!H11</f>
        <v>10</v>
      </c>
      <c r="C11" s="48">
        <v>0</v>
      </c>
      <c r="D11" s="49">
        <v>0</v>
      </c>
      <c r="E11" s="50">
        <v>0</v>
      </c>
      <c r="F11" s="47">
        <v>0</v>
      </c>
      <c r="G11" s="209">
        <v>0</v>
      </c>
      <c r="H11" s="49">
        <f>+(Table125[[#This Row],[OPENING ]]+Table125[[#This Row],[RECEIPTS]]+Table125[[#This Row],[RETURNS]])-(Table125[[#This Row],[EXCHANGED]]+Table125[[#This Row],[SALES]]+Table125[[#This Row],[ISSUES]])</f>
        <v>10</v>
      </c>
      <c r="I11" s="48">
        <v>0</v>
      </c>
      <c r="J11" s="51">
        <f t="shared" si="0"/>
        <v>-10</v>
      </c>
      <c r="K11" s="48">
        <f>+'DAY22'!K11+'DAY23'!C11</f>
        <v>0</v>
      </c>
      <c r="L11" s="49">
        <f>+'DAY22'!L11+'DAY23'!D11</f>
        <v>0</v>
      </c>
      <c r="M11" s="50">
        <f>+'DAY22'!M11+'DAY23'!E11</f>
        <v>0</v>
      </c>
      <c r="N11" s="47">
        <f>+'DAY22'!N11+'DAY23'!F11</f>
        <v>0</v>
      </c>
      <c r="O11" s="209">
        <f>+'DAY22'!O11+'DAY23'!G11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209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'DAY22'!H12</f>
        <v>28.6</v>
      </c>
      <c r="C12" s="48">
        <v>0</v>
      </c>
      <c r="D12" s="49">
        <v>0</v>
      </c>
      <c r="E12" s="50">
        <v>0</v>
      </c>
      <c r="F12" s="47">
        <v>0</v>
      </c>
      <c r="G12" s="209">
        <v>0</v>
      </c>
      <c r="H12" s="49">
        <f>+(Table125[[#This Row],[OPENING ]]+Table125[[#This Row],[RECEIPTS]]+Table125[[#This Row],[RETURNS]])-(Table125[[#This Row],[EXCHANGED]]+Table125[[#This Row],[SALES]]+Table125[[#This Row],[ISSUES]])</f>
        <v>28.6</v>
      </c>
      <c r="I12" s="48">
        <v>0</v>
      </c>
      <c r="J12" s="51">
        <f t="shared" si="0"/>
        <v>-28.6</v>
      </c>
      <c r="K12" s="48">
        <f>+'DAY22'!K12+'DAY23'!C12</f>
        <v>0</v>
      </c>
      <c r="L12" s="49">
        <f>+'DAY22'!L12+'DAY23'!D12</f>
        <v>0</v>
      </c>
      <c r="M12" s="50">
        <f>+'DAY22'!M12+'DAY23'!E12</f>
        <v>0</v>
      </c>
      <c r="N12" s="47">
        <f>+'DAY22'!N12+'DAY23'!F12</f>
        <v>0</v>
      </c>
      <c r="O12" s="209">
        <f>+'DAY22'!O12+'DAY23'!G12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209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'DAY22'!H13</f>
        <v>23.5</v>
      </c>
      <c r="C13" s="48">
        <v>0</v>
      </c>
      <c r="D13" s="49">
        <v>0</v>
      </c>
      <c r="E13" s="50">
        <v>0</v>
      </c>
      <c r="F13" s="47">
        <v>0</v>
      </c>
      <c r="G13" s="209">
        <v>0</v>
      </c>
      <c r="H13" s="49">
        <f>+(Table125[[#This Row],[OPENING ]]+Table125[[#This Row],[RECEIPTS]]+Table125[[#This Row],[RETURNS]])-(Table125[[#This Row],[EXCHANGED]]+Table125[[#This Row],[SALES]]+Table125[[#This Row],[ISSUES]])</f>
        <v>23.5</v>
      </c>
      <c r="I13" s="48">
        <v>0</v>
      </c>
      <c r="J13" s="51">
        <f t="shared" si="0"/>
        <v>-23.5</v>
      </c>
      <c r="K13" s="48">
        <f>+'DAY22'!K13+'DAY23'!C13</f>
        <v>0</v>
      </c>
      <c r="L13" s="49">
        <f>+'DAY22'!L13+'DAY23'!D13</f>
        <v>0</v>
      </c>
      <c r="M13" s="50">
        <f>+'DAY22'!M13+'DAY23'!E13</f>
        <v>0</v>
      </c>
      <c r="N13" s="47">
        <f>+'DAY22'!N13+'DAY23'!F13</f>
        <v>0</v>
      </c>
      <c r="O13" s="209">
        <f>+'DAY22'!O13+'DAY23'!G13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209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'DAY22'!H14</f>
        <v>30.5</v>
      </c>
      <c r="C14" s="48">
        <v>0</v>
      </c>
      <c r="D14" s="49">
        <v>0</v>
      </c>
      <c r="E14" s="50">
        <v>0</v>
      </c>
      <c r="F14" s="47">
        <v>0</v>
      </c>
      <c r="G14" s="209">
        <v>0</v>
      </c>
      <c r="H14" s="49">
        <f>+(Table125[[#This Row],[OPENING ]]+Table125[[#This Row],[RECEIPTS]]+Table125[[#This Row],[RETURNS]])-(Table125[[#This Row],[EXCHANGED]]+Table125[[#This Row],[SALES]]+Table125[[#This Row],[ISSUES]])</f>
        <v>30.5</v>
      </c>
      <c r="I14" s="48">
        <v>0</v>
      </c>
      <c r="J14" s="51">
        <f t="shared" si="0"/>
        <v>-30.5</v>
      </c>
      <c r="K14" s="48">
        <f>+'DAY22'!K14+'DAY23'!C14</f>
        <v>0</v>
      </c>
      <c r="L14" s="49">
        <f>+'DAY22'!L14+'DAY23'!D14</f>
        <v>0</v>
      </c>
      <c r="M14" s="50">
        <f>+'DAY22'!M14+'DAY23'!E14</f>
        <v>0</v>
      </c>
      <c r="N14" s="47">
        <f>+'DAY22'!N14+'DAY23'!F14</f>
        <v>0</v>
      </c>
      <c r="O14" s="209">
        <f>+'DAY22'!O14+'DAY23'!G14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209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'DAY22'!H15</f>
        <v>33.5</v>
      </c>
      <c r="C15" s="48">
        <v>0</v>
      </c>
      <c r="D15" s="49">
        <v>0</v>
      </c>
      <c r="E15" s="50">
        <v>0</v>
      </c>
      <c r="F15" s="47">
        <v>0</v>
      </c>
      <c r="G15" s="209">
        <v>0</v>
      </c>
      <c r="H15" s="49">
        <f>+(Table125[[#This Row],[OPENING ]]+Table125[[#This Row],[RECEIPTS]]+Table125[[#This Row],[RETURNS]])-(Table125[[#This Row],[EXCHANGED]]+Table125[[#This Row],[SALES]]+Table125[[#This Row],[ISSUES]])</f>
        <v>33.5</v>
      </c>
      <c r="I15" s="48">
        <v>0</v>
      </c>
      <c r="J15" s="51">
        <f t="shared" si="0"/>
        <v>-33.5</v>
      </c>
      <c r="K15" s="48">
        <f>+'DAY22'!K15+'DAY23'!C15</f>
        <v>0</v>
      </c>
      <c r="L15" s="49">
        <f>+'DAY22'!L15+'DAY23'!D15</f>
        <v>0</v>
      </c>
      <c r="M15" s="50">
        <f>+'DAY22'!M15+'DAY23'!E15</f>
        <v>0</v>
      </c>
      <c r="N15" s="47">
        <f>+'DAY22'!N15+'DAY23'!F15</f>
        <v>0</v>
      </c>
      <c r="O15" s="209">
        <f>+'DAY22'!O15+'DAY23'!G15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209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'DAY22'!H16</f>
        <v>36</v>
      </c>
      <c r="C16" s="48">
        <v>0</v>
      </c>
      <c r="D16" s="49">
        <v>0</v>
      </c>
      <c r="E16" s="50">
        <v>0</v>
      </c>
      <c r="F16" s="47">
        <v>0</v>
      </c>
      <c r="G16" s="209">
        <v>0</v>
      </c>
      <c r="H16" s="49">
        <f>+(Table125[[#This Row],[OPENING ]]+Table125[[#This Row],[RECEIPTS]]+Table125[[#This Row],[RETURNS]])-(Table125[[#This Row],[EXCHANGED]]+Table125[[#This Row],[SALES]]+Table125[[#This Row],[ISSUES]])</f>
        <v>36</v>
      </c>
      <c r="I16" s="48">
        <v>0</v>
      </c>
      <c r="J16" s="51">
        <f t="shared" si="0"/>
        <v>-36</v>
      </c>
      <c r="K16" s="48">
        <f>+'DAY22'!K16+'DAY23'!C16</f>
        <v>0</v>
      </c>
      <c r="L16" s="49">
        <f>+'DAY22'!L16+'DAY23'!D16</f>
        <v>0</v>
      </c>
      <c r="M16" s="50">
        <f>+'DAY22'!M16+'DAY23'!E16</f>
        <v>0</v>
      </c>
      <c r="N16" s="47">
        <f>+'DAY22'!N16+'DAY23'!F16</f>
        <v>0</v>
      </c>
      <c r="O16" s="209">
        <f>+'DAY22'!O16+'DAY23'!G16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209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'DAY22'!H17</f>
        <v>0</v>
      </c>
      <c r="C17" s="48">
        <v>0</v>
      </c>
      <c r="D17" s="49">
        <v>0</v>
      </c>
      <c r="E17" s="50">
        <v>0</v>
      </c>
      <c r="F17" s="47">
        <v>0</v>
      </c>
      <c r="G17" s="209">
        <v>0</v>
      </c>
      <c r="H17" s="49">
        <f>+(Table125[[#This Row],[OPENING ]]+Table125[[#This Row],[RECEIPTS]]+Table125[[#This Row],[RETURNS]])-(Table125[[#This Row],[EXCHANGED]]+Table125[[#This Row],[SALES]]+Table125[[#This Row],[ISSUES]])</f>
        <v>0</v>
      </c>
      <c r="I17" s="48">
        <v>0</v>
      </c>
      <c r="J17" s="51">
        <f t="shared" si="0"/>
        <v>0</v>
      </c>
      <c r="K17" s="48">
        <f>+'DAY22'!K17+'DAY23'!C17</f>
        <v>0</v>
      </c>
      <c r="L17" s="49">
        <f>+'DAY22'!L17+'DAY23'!D17</f>
        <v>0</v>
      </c>
      <c r="M17" s="50">
        <f>+'DAY22'!M17+'DAY23'!E17</f>
        <v>0</v>
      </c>
      <c r="N17" s="47">
        <f>+'DAY22'!N17+'DAY23'!F17</f>
        <v>0</v>
      </c>
      <c r="O17" s="209">
        <f>+'DAY22'!O17+'DAY23'!G17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209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'DAY22'!H18</f>
        <v>0</v>
      </c>
      <c r="C18" s="48">
        <v>0</v>
      </c>
      <c r="D18" s="49">
        <v>0</v>
      </c>
      <c r="E18" s="50">
        <v>0</v>
      </c>
      <c r="F18" s="47">
        <v>0</v>
      </c>
      <c r="G18" s="209">
        <v>0</v>
      </c>
      <c r="H18" s="49">
        <f>+(Table125[[#This Row],[OPENING ]]+Table125[[#This Row],[RECEIPTS]]+Table125[[#This Row],[RETURNS]])-(Table125[[#This Row],[EXCHANGED]]+Table125[[#This Row],[SALES]]+Table125[[#This Row],[ISSUES]])</f>
        <v>0</v>
      </c>
      <c r="I18" s="48">
        <v>0</v>
      </c>
      <c r="J18" s="51">
        <f t="shared" ref="J18:J24" si="7">+I18-H18</f>
        <v>0</v>
      </c>
      <c r="K18" s="48">
        <f>+'DAY22'!K25+'DAY23'!C18</f>
        <v>0</v>
      </c>
      <c r="L18" s="49">
        <f>+'DAY22'!L18+'DAY23'!D18</f>
        <v>0</v>
      </c>
      <c r="M18" s="50">
        <f>+'DAY22'!M18+'DAY23'!E18</f>
        <v>0</v>
      </c>
      <c r="N18" s="47">
        <f>+'DAY22'!N18+'DAY23'!F18</f>
        <v>0</v>
      </c>
      <c r="O18" s="209">
        <f>+'DAY22'!O18+'DAY23'!G18</f>
        <v>0</v>
      </c>
      <c r="P18" s="48">
        <f t="shared" ref="P18:P26" si="8">+K18/23</f>
        <v>0</v>
      </c>
      <c r="Q18" s="49">
        <f t="shared" ref="Q18:Q26" si="9">+L18/23</f>
        <v>0</v>
      </c>
      <c r="R18" s="50">
        <f t="shared" ref="R18:R26" si="10">+M18/23</f>
        <v>0</v>
      </c>
      <c r="S18" s="47">
        <f t="shared" ref="S18:S26" si="11">+N18/23</f>
        <v>0</v>
      </c>
      <c r="T18" s="209">
        <f t="shared" ref="T18:T26" si="12">+O18/23</f>
        <v>0</v>
      </c>
      <c r="U18" s="52">
        <f t="shared" ref="U18:U26" si="13">IFERROR(+H18/(P18+Q18+R18+S18+T18),0)</f>
        <v>0</v>
      </c>
    </row>
    <row r="19" spans="1:21" x14ac:dyDescent="0.25">
      <c r="A19" s="189" t="s">
        <v>131</v>
      </c>
      <c r="B19" s="47">
        <f>'DAY22'!H19</f>
        <v>27</v>
      </c>
      <c r="C19" s="48">
        <v>0</v>
      </c>
      <c r="D19" s="49">
        <v>0</v>
      </c>
      <c r="E19" s="50">
        <v>0</v>
      </c>
      <c r="F19" s="47">
        <v>0</v>
      </c>
      <c r="G19" s="209">
        <v>0</v>
      </c>
      <c r="H19" s="49">
        <f>+(Table125[[#This Row],[OPENING ]]+Table125[[#This Row],[RECEIPTS]]+Table125[[#This Row],[RETURNS]])-(Table125[[#This Row],[EXCHANGED]]+Table125[[#This Row],[SALES]]+Table125[[#This Row],[ISSUES]])</f>
        <v>27</v>
      </c>
      <c r="I19" s="48">
        <v>0</v>
      </c>
      <c r="J19" s="51">
        <f t="shared" si="7"/>
        <v>-27</v>
      </c>
      <c r="K19" s="48">
        <f>+'DAY22'!K26+'DAY23'!C19</f>
        <v>0</v>
      </c>
      <c r="L19" s="49">
        <f>+'DAY22'!L19+'DAY23'!D19</f>
        <v>0</v>
      </c>
      <c r="M19" s="50">
        <f>+'DAY22'!M19+'DAY23'!E19</f>
        <v>0</v>
      </c>
      <c r="N19" s="47">
        <f>+'DAY22'!N19+'DAY23'!F19</f>
        <v>0</v>
      </c>
      <c r="O19" s="209">
        <f>+'DAY22'!O19+'DAY23'!G19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209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'DAY22'!H20</f>
        <v>228.5</v>
      </c>
      <c r="C20" s="48">
        <v>0</v>
      </c>
      <c r="D20" s="49">
        <v>0</v>
      </c>
      <c r="E20" s="50">
        <v>0</v>
      </c>
      <c r="F20" s="47">
        <v>0</v>
      </c>
      <c r="G20" s="209">
        <v>0</v>
      </c>
      <c r="H20" s="49">
        <f>+(Table125[[#This Row],[OPENING ]]+Table125[[#This Row],[RECEIPTS]]+Table125[[#This Row],[RETURNS]])-(Table125[[#This Row],[EXCHANGED]]+Table125[[#This Row],[SALES]]+Table125[[#This Row],[ISSUES]])</f>
        <v>228.5</v>
      </c>
      <c r="I20" s="48">
        <v>0</v>
      </c>
      <c r="J20" s="51">
        <f t="shared" si="7"/>
        <v>-228.5</v>
      </c>
      <c r="K20" s="48">
        <f>+'DAY22'!K38+'DAY23'!C20</f>
        <v>9314.0999999999985</v>
      </c>
      <c r="L20" s="49">
        <f>+'DAY22'!L20+'DAY23'!D20</f>
        <v>0</v>
      </c>
      <c r="M20" s="50">
        <f>+'DAY22'!M20+'DAY23'!E20</f>
        <v>0</v>
      </c>
      <c r="N20" s="47">
        <f>+'DAY22'!N20+'DAY23'!F20</f>
        <v>0</v>
      </c>
      <c r="O20" s="209">
        <f>+'DAY22'!O20+'DAY23'!G20</f>
        <v>0</v>
      </c>
      <c r="P20" s="48">
        <f t="shared" si="8"/>
        <v>404.96086956521731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209">
        <f t="shared" si="12"/>
        <v>0</v>
      </c>
      <c r="U20" s="52">
        <f t="shared" si="13"/>
        <v>0.56425204797028172</v>
      </c>
    </row>
    <row r="21" spans="1:21" x14ac:dyDescent="0.25">
      <c r="A21" s="189" t="s">
        <v>129</v>
      </c>
      <c r="B21" s="47">
        <f>'DAY22'!H21</f>
        <v>70</v>
      </c>
      <c r="C21" s="48">
        <v>0</v>
      </c>
      <c r="D21" s="49">
        <v>0</v>
      </c>
      <c r="E21" s="50">
        <v>0</v>
      </c>
      <c r="F21" s="47">
        <v>0</v>
      </c>
      <c r="G21" s="209">
        <v>0</v>
      </c>
      <c r="H21" s="49">
        <f>+(Table125[[#This Row],[OPENING ]]+Table125[[#This Row],[RECEIPTS]]+Table125[[#This Row],[RETURNS]])-(Table125[[#This Row],[EXCHANGED]]+Table125[[#This Row],[SALES]]+Table125[[#This Row],[ISSUES]])</f>
        <v>70</v>
      </c>
      <c r="I21" s="48">
        <v>0</v>
      </c>
      <c r="J21" s="51">
        <f t="shared" si="7"/>
        <v>-70</v>
      </c>
      <c r="K21" s="48">
        <f>+'DAY22'!K39+'DAY23'!C21</f>
        <v>0</v>
      </c>
      <c r="L21" s="49">
        <f>+'DAY22'!L21+'DAY23'!D21</f>
        <v>0</v>
      </c>
      <c r="M21" s="50">
        <f>+'DAY22'!M21+'DAY23'!E21</f>
        <v>0</v>
      </c>
      <c r="N21" s="47">
        <f>+'DAY22'!N21+'DAY23'!F21</f>
        <v>0</v>
      </c>
      <c r="O21" s="209">
        <f>+'DAY22'!O21+'DAY23'!G21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209">
        <f t="shared" si="12"/>
        <v>0</v>
      </c>
      <c r="U21" s="52">
        <f t="shared" si="13"/>
        <v>0</v>
      </c>
    </row>
    <row r="22" spans="1:21" x14ac:dyDescent="0.25">
      <c r="A22" s="154"/>
      <c r="B22" s="47">
        <f>'DAY22'!H22</f>
        <v>14</v>
      </c>
      <c r="C22" s="48">
        <v>0</v>
      </c>
      <c r="D22" s="49">
        <v>0</v>
      </c>
      <c r="E22" s="50">
        <v>0</v>
      </c>
      <c r="F22" s="47">
        <v>0</v>
      </c>
      <c r="G22" s="209">
        <v>0</v>
      </c>
      <c r="H22" s="49">
        <f>+(Table125[[#This Row],[OPENING ]]+Table125[[#This Row],[RECEIPTS]]+Table125[[#This Row],[RETURNS]])-(Table125[[#This Row],[EXCHANGED]]+Table125[[#This Row],[SALES]]+Table125[[#This Row],[ISSUES]])</f>
        <v>14</v>
      </c>
      <c r="I22" s="48">
        <v>0</v>
      </c>
      <c r="J22" s="51">
        <f t="shared" si="7"/>
        <v>-14</v>
      </c>
      <c r="K22" s="48">
        <f>+'DAY22'!K40+'DAY23'!C22</f>
        <v>0</v>
      </c>
      <c r="L22" s="49">
        <f>+'DAY22'!L22+'DAY23'!D22</f>
        <v>0</v>
      </c>
      <c r="M22" s="50">
        <f>+'DAY22'!M22+'DAY23'!E22</f>
        <v>0</v>
      </c>
      <c r="N22" s="47">
        <f>+'DAY22'!N22+'DAY23'!F22</f>
        <v>0</v>
      </c>
      <c r="O22" s="209">
        <f>+'DAY22'!O22+'DAY23'!G22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209">
        <f t="shared" si="12"/>
        <v>0</v>
      </c>
      <c r="U22" s="52">
        <f t="shared" si="13"/>
        <v>0</v>
      </c>
    </row>
    <row r="23" spans="1:21" x14ac:dyDescent="0.25">
      <c r="A23" s="154"/>
      <c r="B23" s="47">
        <f>'DAY22'!H23</f>
        <v>70</v>
      </c>
      <c r="C23" s="48">
        <v>0</v>
      </c>
      <c r="D23" s="49">
        <v>0</v>
      </c>
      <c r="E23" s="50">
        <v>0</v>
      </c>
      <c r="F23" s="47">
        <v>0</v>
      </c>
      <c r="G23" s="209">
        <v>0</v>
      </c>
      <c r="H23" s="49">
        <f>+(Table125[[#This Row],[OPENING ]]+Table125[[#This Row],[RECEIPTS]]+Table125[[#This Row],[RETURNS]])-(Table125[[#This Row],[EXCHANGED]]+Table125[[#This Row],[SALES]]+Table125[[#This Row],[ISSUES]])</f>
        <v>70</v>
      </c>
      <c r="I23" s="48">
        <v>0</v>
      </c>
      <c r="J23" s="51">
        <f t="shared" si="7"/>
        <v>-70</v>
      </c>
      <c r="K23" s="48">
        <f>+'DAY22'!K41+'DAY23'!C23</f>
        <v>0</v>
      </c>
      <c r="L23" s="49">
        <f>+'DAY22'!L23+'DAY23'!D23</f>
        <v>0</v>
      </c>
      <c r="M23" s="50">
        <f>+'DAY22'!M23+'DAY23'!E23</f>
        <v>0</v>
      </c>
      <c r="N23" s="47">
        <f>+'DAY22'!N23+'DAY23'!F23</f>
        <v>0</v>
      </c>
      <c r="O23" s="209">
        <f>+'DAY22'!O23+'DAY23'!G23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209">
        <f t="shared" si="12"/>
        <v>0</v>
      </c>
      <c r="U23" s="52">
        <f t="shared" si="13"/>
        <v>0</v>
      </c>
    </row>
    <row r="24" spans="1:21" x14ac:dyDescent="0.25">
      <c r="A24" s="154"/>
      <c r="B24" s="47">
        <f>'DAY22'!H24</f>
        <v>49</v>
      </c>
      <c r="C24" s="48">
        <v>0</v>
      </c>
      <c r="D24" s="49">
        <v>0</v>
      </c>
      <c r="E24" s="50">
        <v>0</v>
      </c>
      <c r="F24" s="47">
        <v>0</v>
      </c>
      <c r="G24" s="209">
        <v>0</v>
      </c>
      <c r="H24" s="49">
        <f>+(Table125[[#This Row],[OPENING ]]+Table125[[#This Row],[RECEIPTS]]+Table125[[#This Row],[RETURNS]])-(Table125[[#This Row],[EXCHANGED]]+Table125[[#This Row],[SALES]]+Table125[[#This Row],[ISSUES]])</f>
        <v>49</v>
      </c>
      <c r="I24" s="48">
        <v>0</v>
      </c>
      <c r="J24" s="51">
        <f t="shared" si="7"/>
        <v>-49</v>
      </c>
      <c r="K24" s="48">
        <f>+'DAY22'!K42+'DAY23'!C24</f>
        <v>0</v>
      </c>
      <c r="L24" s="49">
        <f>+'DAY22'!L24+'DAY23'!D24</f>
        <v>0</v>
      </c>
      <c r="M24" s="50">
        <f>+'DAY22'!M24+'DAY23'!E24</f>
        <v>0</v>
      </c>
      <c r="N24" s="47">
        <f>+'DAY22'!N24+'DAY23'!F24</f>
        <v>0</v>
      </c>
      <c r="O24" s="209">
        <f>+'DAY22'!O24+'DAY23'!G24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209">
        <f t="shared" si="12"/>
        <v>0</v>
      </c>
      <c r="U24" s="52">
        <f t="shared" si="13"/>
        <v>0</v>
      </c>
    </row>
    <row r="25" spans="1:21" x14ac:dyDescent="0.25">
      <c r="A25" s="154"/>
      <c r="B25" s="47">
        <f>'DAY22'!H25</f>
        <v>0</v>
      </c>
      <c r="C25" s="48">
        <v>0</v>
      </c>
      <c r="D25" s="49">
        <v>0</v>
      </c>
      <c r="E25" s="50">
        <v>0</v>
      </c>
      <c r="F25" s="47">
        <v>0</v>
      </c>
      <c r="G25" s="209">
        <v>0</v>
      </c>
      <c r="H25" s="49">
        <f>+(Table125[[#This Row],[OPENING ]]+Table125[[#This Row],[RECEIPTS]]+Table125[[#This Row],[RETURNS]])-(Table125[[#This Row],[EXCHANGED]]+Table125[[#This Row],[SALES]]+Table125[[#This Row],[ISSUES]])</f>
        <v>0</v>
      </c>
      <c r="I25" s="48">
        <v>0</v>
      </c>
      <c r="J25" s="51">
        <f t="shared" si="0"/>
        <v>0</v>
      </c>
      <c r="K25" s="48">
        <f>+'DAY22'!K43+'DAY23'!C25</f>
        <v>0</v>
      </c>
      <c r="L25" s="49">
        <f>+'DAY22'!L25+'DAY23'!D25</f>
        <v>0</v>
      </c>
      <c r="M25" s="50">
        <f>+'DAY22'!M25+'DAY23'!E25</f>
        <v>0</v>
      </c>
      <c r="N25" s="47">
        <f>+'DAY22'!N25+'DAY23'!F25</f>
        <v>0</v>
      </c>
      <c r="O25" s="209">
        <f>+'DAY22'!O25+'DAY23'!G25</f>
        <v>0</v>
      </c>
      <c r="P25" s="48">
        <f t="shared" si="8"/>
        <v>0</v>
      </c>
      <c r="Q25" s="49">
        <f t="shared" si="9"/>
        <v>0</v>
      </c>
      <c r="R25" s="50">
        <f t="shared" si="10"/>
        <v>0</v>
      </c>
      <c r="S25" s="47">
        <f t="shared" si="11"/>
        <v>0</v>
      </c>
      <c r="T25" s="209">
        <f t="shared" si="12"/>
        <v>0</v>
      </c>
      <c r="U25" s="52">
        <f t="shared" si="13"/>
        <v>0</v>
      </c>
    </row>
    <row r="26" spans="1:21" x14ac:dyDescent="0.25">
      <c r="A26" s="312" t="s">
        <v>106</v>
      </c>
      <c r="B26" s="47">
        <f>'DAY22'!H26</f>
        <v>0</v>
      </c>
      <c r="C26" s="48">
        <v>0</v>
      </c>
      <c r="D26" s="49">
        <v>0</v>
      </c>
      <c r="E26" s="50">
        <v>0</v>
      </c>
      <c r="F26" s="47">
        <v>0</v>
      </c>
      <c r="G26" s="209">
        <v>0</v>
      </c>
      <c r="H26" s="49">
        <f>+(Table125[[#This Row],[OPENING ]]+Table125[[#This Row],[RECEIPTS]]+Table125[[#This Row],[RETURNS]])-(Table125[[#This Row],[EXCHANGED]]+Table125[[#This Row],[SALES]]+Table125[[#This Row],[ISSUES]])</f>
        <v>0</v>
      </c>
      <c r="I26" s="48">
        <v>0</v>
      </c>
      <c r="J26" s="76">
        <f t="shared" si="0"/>
        <v>0</v>
      </c>
      <c r="K26" s="48">
        <f>+'DAY22'!K44+'DAY23'!C26</f>
        <v>0</v>
      </c>
      <c r="L26" s="49">
        <f>+'DAY22'!L26+'DAY23'!D26</f>
        <v>0</v>
      </c>
      <c r="M26" s="50">
        <f>+'DAY22'!M26+'DAY23'!E26</f>
        <v>0</v>
      </c>
      <c r="N26" s="47">
        <f>+'DAY22'!N26+'DAY23'!F26</f>
        <v>0</v>
      </c>
      <c r="O26" s="209">
        <f>+'DAY22'!O26+'DAY23'!G26</f>
        <v>0</v>
      </c>
      <c r="P26" s="48">
        <f t="shared" si="8"/>
        <v>0</v>
      </c>
      <c r="Q26" s="49">
        <f t="shared" si="9"/>
        <v>0</v>
      </c>
      <c r="R26" s="50">
        <f t="shared" si="10"/>
        <v>0</v>
      </c>
      <c r="S26" s="47">
        <f t="shared" si="11"/>
        <v>0</v>
      </c>
      <c r="T26" s="209">
        <f t="shared" si="12"/>
        <v>0</v>
      </c>
      <c r="U26" s="52">
        <f t="shared" si="13"/>
        <v>0</v>
      </c>
    </row>
    <row r="27" spans="1:21" x14ac:dyDescent="0.25">
      <c r="A27" s="154" t="s">
        <v>61</v>
      </c>
      <c r="B27" s="47">
        <f>'DAY22'!H27</f>
        <v>506.2</v>
      </c>
      <c r="C27" s="48">
        <v>0</v>
      </c>
      <c r="D27" s="49">
        <v>0</v>
      </c>
      <c r="E27" s="50">
        <v>0</v>
      </c>
      <c r="F27" s="47">
        <v>0</v>
      </c>
      <c r="G27" s="209">
        <v>0</v>
      </c>
      <c r="H27" s="49">
        <f>+(Table125[[#This Row],[OPENING ]]+Table125[[#This Row],[RECEIPTS]]+Table125[[#This Row],[RETURNS]])-(Table125[[#This Row],[EXCHANGED]]+Table125[[#This Row],[SALES]]+Table125[[#This Row],[ISSUES]])</f>
        <v>506.2</v>
      </c>
      <c r="I27" s="48"/>
      <c r="J27" s="76">
        <f t="shared" ref="J27:J37" si="14">+I27-H27</f>
        <v>-506.2</v>
      </c>
      <c r="K27" s="48">
        <f>+'DAY22'!K45+'DAY23'!C27</f>
        <v>1034.9000000000001</v>
      </c>
      <c r="L27" s="49">
        <f>+'DAY22'!L27+'DAY23'!D27</f>
        <v>0</v>
      </c>
      <c r="M27" s="50">
        <f>+'DAY22'!M27+'DAY23'!E27</f>
        <v>0</v>
      </c>
      <c r="N27" s="47">
        <f>+'DAY22'!N27+'DAY23'!F27</f>
        <v>0</v>
      </c>
      <c r="O27" s="209">
        <f>+'DAY22'!O27+'DAY23'!G27</f>
        <v>0</v>
      </c>
      <c r="P27" s="48">
        <f t="shared" ref="P27:P37" si="15">+K27/23</f>
        <v>44.995652173913051</v>
      </c>
      <c r="Q27" s="49">
        <f t="shared" ref="Q27:Q37" si="16">+L27/23</f>
        <v>0</v>
      </c>
      <c r="R27" s="50">
        <f t="shared" ref="R27:R37" si="17">+M27/23</f>
        <v>0</v>
      </c>
      <c r="S27" s="47">
        <f t="shared" ref="S27:S37" si="18">+N27/23</f>
        <v>0</v>
      </c>
      <c r="T27" s="209">
        <f t="shared" ref="T27:T37" si="19">+O27/23</f>
        <v>0</v>
      </c>
      <c r="U27" s="52">
        <f t="shared" ref="U27:U37" si="20">IFERROR(+H27/(P27+Q27+R27+S27+T27),0)</f>
        <v>11.249975843076623</v>
      </c>
    </row>
    <row r="28" spans="1:21" x14ac:dyDescent="0.25">
      <c r="A28" s="53"/>
      <c r="B28" s="47">
        <f>'DAY22'!H28</f>
        <v>0</v>
      </c>
      <c r="C28" s="48">
        <v>0</v>
      </c>
      <c r="D28" s="49">
        <v>0</v>
      </c>
      <c r="E28" s="50">
        <v>0</v>
      </c>
      <c r="F28" s="47">
        <v>0</v>
      </c>
      <c r="G28" s="209">
        <v>0</v>
      </c>
      <c r="H28" s="49">
        <f>+(Table125[[#This Row],[OPENING ]]+Table125[[#This Row],[RECEIPTS]]+Table125[[#This Row],[RETURNS]])-(Table125[[#This Row],[EXCHANGED]]+Table125[[#This Row],[SALES]]+Table125[[#This Row],[ISSUES]])</f>
        <v>0</v>
      </c>
      <c r="I28" s="48"/>
      <c r="J28" s="76">
        <f t="shared" si="14"/>
        <v>0</v>
      </c>
      <c r="K28" s="48">
        <f>+'DAY22'!K46+'DAY23'!C28</f>
        <v>0</v>
      </c>
      <c r="L28" s="49">
        <f>+'DAY22'!L28+'DAY23'!D28</f>
        <v>0</v>
      </c>
      <c r="M28" s="50">
        <f>+'DAY22'!M28+'DAY23'!E28</f>
        <v>0</v>
      </c>
      <c r="N28" s="47">
        <f>+'DAY22'!N28+'DAY23'!F28</f>
        <v>0</v>
      </c>
      <c r="O28" s="209">
        <f>+'DAY22'!O28+'DAY23'!G28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209">
        <f t="shared" si="19"/>
        <v>0</v>
      </c>
      <c r="U28" s="52">
        <f t="shared" si="20"/>
        <v>0</v>
      </c>
    </row>
    <row r="29" spans="1:21" x14ac:dyDescent="0.25">
      <c r="A29" s="53"/>
      <c r="B29" s="47">
        <f>'DAY22'!H29</f>
        <v>254.5</v>
      </c>
      <c r="C29" s="48">
        <v>0</v>
      </c>
      <c r="D29" s="49">
        <v>0</v>
      </c>
      <c r="E29" s="50">
        <v>0</v>
      </c>
      <c r="F29" s="47">
        <v>0</v>
      </c>
      <c r="G29" s="209">
        <v>0</v>
      </c>
      <c r="H29" s="49">
        <f>+(Table125[[#This Row],[OPENING ]]+Table125[[#This Row],[RECEIPTS]]+Table125[[#This Row],[RETURNS]])-(Table125[[#This Row],[EXCHANGED]]+Table125[[#This Row],[SALES]]+Table125[[#This Row],[ISSUES]])</f>
        <v>254.5</v>
      </c>
      <c r="I29" s="48"/>
      <c r="J29" s="76">
        <f t="shared" si="14"/>
        <v>-254.5</v>
      </c>
      <c r="K29" s="48">
        <f>+'DAY22'!K47+'DAY23'!C29</f>
        <v>0</v>
      </c>
      <c r="L29" s="49">
        <f>+'DAY22'!L29+'DAY23'!D29</f>
        <v>0</v>
      </c>
      <c r="M29" s="50">
        <f>+'DAY22'!M29+'DAY23'!E29</f>
        <v>0</v>
      </c>
      <c r="N29" s="47">
        <f>+'DAY22'!N29+'DAY23'!F29</f>
        <v>0</v>
      </c>
      <c r="O29" s="209">
        <f>+'DAY22'!O29+'DAY23'!G29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209">
        <f t="shared" si="19"/>
        <v>2.7739130434782608</v>
      </c>
      <c r="U29" s="52">
        <f t="shared" si="20"/>
        <v>91.747648902821311</v>
      </c>
    </row>
    <row r="30" spans="1:21" x14ac:dyDescent="0.25">
      <c r="A30" s="53"/>
      <c r="B30" s="47">
        <f>'DAY22'!H30</f>
        <v>0</v>
      </c>
      <c r="C30" s="48">
        <v>0</v>
      </c>
      <c r="D30" s="49">
        <v>0</v>
      </c>
      <c r="E30" s="50">
        <v>0</v>
      </c>
      <c r="F30" s="47">
        <v>0</v>
      </c>
      <c r="G30" s="209">
        <v>0</v>
      </c>
      <c r="H30" s="49">
        <f>+(Table125[[#This Row],[OPENING ]]+Table125[[#This Row],[RECEIPTS]]+Table125[[#This Row],[RETURNS]])-(Table125[[#This Row],[EXCHANGED]]+Table125[[#This Row],[SALES]]+Table125[[#This Row],[ISSUES]])</f>
        <v>0</v>
      </c>
      <c r="I30" s="48"/>
      <c r="J30" s="76">
        <f t="shared" si="14"/>
        <v>0</v>
      </c>
      <c r="K30" s="48">
        <f>+'DAY22'!K48+'DAY23'!C30</f>
        <v>0</v>
      </c>
      <c r="L30" s="49">
        <f>+'DAY22'!L30+'DAY23'!D30</f>
        <v>0</v>
      </c>
      <c r="M30" s="50">
        <f>+'DAY22'!M30+'DAY23'!E30</f>
        <v>0</v>
      </c>
      <c r="N30" s="47">
        <f>+'DAY22'!N30+'DAY23'!F30</f>
        <v>0</v>
      </c>
      <c r="O30" s="209">
        <f>+'DAY22'!O30+'DAY23'!G30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209">
        <f t="shared" si="19"/>
        <v>0</v>
      </c>
      <c r="U30" s="52">
        <f t="shared" si="20"/>
        <v>0</v>
      </c>
    </row>
    <row r="31" spans="1:21" x14ac:dyDescent="0.25">
      <c r="A31" s="53"/>
      <c r="B31" s="47">
        <f>'DAY22'!H31</f>
        <v>0</v>
      </c>
      <c r="C31" s="48">
        <v>0</v>
      </c>
      <c r="D31" s="49">
        <v>0</v>
      </c>
      <c r="E31" s="50">
        <v>0</v>
      </c>
      <c r="F31" s="47">
        <v>0</v>
      </c>
      <c r="G31" s="209">
        <v>0</v>
      </c>
      <c r="H31" s="49">
        <f>+(Table125[[#This Row],[OPENING ]]+Table125[[#This Row],[RECEIPTS]]+Table125[[#This Row],[RETURNS]])-(Table125[[#This Row],[EXCHANGED]]+Table125[[#This Row],[SALES]]+Table125[[#This Row],[ISSUES]])</f>
        <v>0</v>
      </c>
      <c r="I31" s="48"/>
      <c r="J31" s="76">
        <f t="shared" si="14"/>
        <v>0</v>
      </c>
      <c r="K31" s="48">
        <f>+'DAY22'!K49+'DAY23'!C31</f>
        <v>0</v>
      </c>
      <c r="L31" s="49">
        <f>+'DAY22'!L31+'DAY23'!D31</f>
        <v>0</v>
      </c>
      <c r="M31" s="50">
        <f>+'DAY22'!M31+'DAY23'!E31</f>
        <v>0</v>
      </c>
      <c r="N31" s="47">
        <f>+'DAY22'!N31+'DAY23'!F31</f>
        <v>0</v>
      </c>
      <c r="O31" s="209">
        <f>+'DAY22'!O31+'DAY23'!G31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209">
        <f t="shared" si="19"/>
        <v>0</v>
      </c>
      <c r="U31" s="52">
        <f t="shared" si="20"/>
        <v>0</v>
      </c>
    </row>
    <row r="32" spans="1:21" x14ac:dyDescent="0.25">
      <c r="A32" s="53"/>
      <c r="B32" s="47">
        <f>'DAY22'!H32</f>
        <v>0</v>
      </c>
      <c r="C32" s="48">
        <v>0</v>
      </c>
      <c r="D32" s="49">
        <v>0</v>
      </c>
      <c r="E32" s="50">
        <v>0</v>
      </c>
      <c r="F32" s="47">
        <v>0</v>
      </c>
      <c r="G32" s="209">
        <v>0</v>
      </c>
      <c r="H32" s="49">
        <f>+(Table125[[#This Row],[OPENING ]]+Table125[[#This Row],[RECEIPTS]]+Table125[[#This Row],[RETURNS]])-(Table125[[#This Row],[EXCHANGED]]+Table125[[#This Row],[SALES]]+Table125[[#This Row],[ISSUES]])</f>
        <v>0</v>
      </c>
      <c r="I32" s="48"/>
      <c r="J32" s="76">
        <f t="shared" si="14"/>
        <v>0</v>
      </c>
      <c r="K32" s="48">
        <f>+'DAY22'!K50+'DAY23'!C32</f>
        <v>0</v>
      </c>
      <c r="L32" s="49">
        <f>+'DAY22'!L32+'DAY23'!D32</f>
        <v>0</v>
      </c>
      <c r="M32" s="50">
        <f>+'DAY22'!M32+'DAY23'!E32</f>
        <v>0</v>
      </c>
      <c r="N32" s="47">
        <f>+'DAY22'!N32+'DAY23'!F32</f>
        <v>0</v>
      </c>
      <c r="O32" s="209">
        <f>+'DAY22'!O32+'DAY23'!G32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209">
        <f t="shared" si="19"/>
        <v>0</v>
      </c>
      <c r="U32" s="52">
        <f t="shared" si="20"/>
        <v>0</v>
      </c>
    </row>
    <row r="33" spans="1:21" x14ac:dyDescent="0.25">
      <c r="A33" s="53"/>
      <c r="B33" s="47">
        <f>'DAY22'!H33</f>
        <v>0</v>
      </c>
      <c r="C33" s="48">
        <v>0</v>
      </c>
      <c r="D33" s="49">
        <v>0</v>
      </c>
      <c r="E33" s="50">
        <v>0</v>
      </c>
      <c r="F33" s="47">
        <v>0</v>
      </c>
      <c r="G33" s="209">
        <v>0</v>
      </c>
      <c r="H33" s="49">
        <f>+(Table125[[#This Row],[OPENING ]]+Table125[[#This Row],[RECEIPTS]]+Table125[[#This Row],[RETURNS]])-(Table125[[#This Row],[EXCHANGED]]+Table125[[#This Row],[SALES]]+Table125[[#This Row],[ISSUES]])</f>
        <v>0</v>
      </c>
      <c r="I33" s="48"/>
      <c r="J33" s="76">
        <f t="shared" si="14"/>
        <v>0</v>
      </c>
      <c r="K33" s="48">
        <f>+'DAY22'!K51+'DAY23'!C33</f>
        <v>0</v>
      </c>
      <c r="L33" s="49">
        <f>+'DAY22'!L33+'DAY23'!D33</f>
        <v>0</v>
      </c>
      <c r="M33" s="50">
        <f>+'DAY22'!M33+'DAY23'!E33</f>
        <v>0</v>
      </c>
      <c r="N33" s="47">
        <f>+'DAY22'!N33+'DAY23'!F33</f>
        <v>0</v>
      </c>
      <c r="O33" s="209">
        <f>+'DAY22'!O33+'DAY23'!G33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209">
        <f t="shared" si="19"/>
        <v>0</v>
      </c>
      <c r="U33" s="52">
        <f t="shared" si="20"/>
        <v>0</v>
      </c>
    </row>
    <row r="34" spans="1:21" x14ac:dyDescent="0.25">
      <c r="A34" s="53"/>
      <c r="B34" s="47">
        <f>'DAY22'!H34</f>
        <v>58.1</v>
      </c>
      <c r="C34" s="48">
        <v>0</v>
      </c>
      <c r="D34" s="49">
        <v>0</v>
      </c>
      <c r="E34" s="50">
        <v>0</v>
      </c>
      <c r="F34" s="47">
        <v>0</v>
      </c>
      <c r="G34" s="209">
        <v>0</v>
      </c>
      <c r="H34" s="49">
        <f>+(Table125[[#This Row],[OPENING ]]+Table125[[#This Row],[RECEIPTS]]+Table125[[#This Row],[RETURNS]])-(Table125[[#This Row],[EXCHANGED]]+Table125[[#This Row],[SALES]]+Table125[[#This Row],[ISSUES]])</f>
        <v>58.1</v>
      </c>
      <c r="I34" s="48"/>
      <c r="J34" s="76">
        <f t="shared" si="14"/>
        <v>-58.1</v>
      </c>
      <c r="K34" s="48">
        <f>+'DAY22'!K52+'DAY23'!C34</f>
        <v>0</v>
      </c>
      <c r="L34" s="49">
        <f>+'DAY22'!L34+'DAY23'!D34</f>
        <v>0</v>
      </c>
      <c r="M34" s="50">
        <f>+'DAY22'!M34+'DAY23'!E34</f>
        <v>0</v>
      </c>
      <c r="N34" s="47">
        <f>+'DAY22'!N34+'DAY23'!F34</f>
        <v>0</v>
      </c>
      <c r="O34" s="209">
        <f>+'DAY22'!O34+'DAY23'!G34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209">
        <f t="shared" si="19"/>
        <v>0</v>
      </c>
      <c r="U34" s="52">
        <f t="shared" si="20"/>
        <v>0</v>
      </c>
    </row>
    <row r="35" spans="1:21" x14ac:dyDescent="0.25">
      <c r="A35" s="53"/>
      <c r="B35" s="47">
        <f>'DAY22'!H35</f>
        <v>0</v>
      </c>
      <c r="C35" s="48">
        <v>0</v>
      </c>
      <c r="D35" s="49">
        <v>0</v>
      </c>
      <c r="E35" s="50">
        <v>0</v>
      </c>
      <c r="F35" s="47">
        <v>0</v>
      </c>
      <c r="G35" s="209">
        <v>0</v>
      </c>
      <c r="H35" s="49">
        <f>+(Table125[[#This Row],[OPENING ]]+Table125[[#This Row],[RECEIPTS]]+Table125[[#This Row],[RETURNS]])-(Table125[[#This Row],[EXCHANGED]]+Table125[[#This Row],[SALES]]+Table125[[#This Row],[ISSUES]])</f>
        <v>0</v>
      </c>
      <c r="I35" s="48"/>
      <c r="J35" s="76">
        <f t="shared" si="14"/>
        <v>0</v>
      </c>
      <c r="K35" s="48">
        <f>+'DAY22'!K53+'DAY23'!C35</f>
        <v>0</v>
      </c>
      <c r="L35" s="49">
        <f>+'DAY22'!L35+'DAY23'!D35</f>
        <v>0</v>
      </c>
      <c r="M35" s="50">
        <f>+'DAY22'!M35+'DAY23'!E35</f>
        <v>0</v>
      </c>
      <c r="N35" s="47">
        <f>+'DAY22'!N35+'DAY23'!F35</f>
        <v>0</v>
      </c>
      <c r="O35" s="209">
        <f>+'DAY22'!O35+'DAY23'!G35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209">
        <f t="shared" si="19"/>
        <v>0</v>
      </c>
      <c r="U35" s="52">
        <f t="shared" si="20"/>
        <v>0</v>
      </c>
    </row>
    <row r="36" spans="1:21" x14ac:dyDescent="0.25">
      <c r="A36" s="53"/>
      <c r="B36" s="47">
        <f>'DAY22'!H36</f>
        <v>31.35</v>
      </c>
      <c r="C36" s="48">
        <v>0</v>
      </c>
      <c r="D36" s="49">
        <v>0</v>
      </c>
      <c r="E36" s="50">
        <v>0</v>
      </c>
      <c r="F36" s="47">
        <v>0</v>
      </c>
      <c r="G36" s="209">
        <v>0</v>
      </c>
      <c r="H36" s="49">
        <f>+(Table125[[#This Row],[OPENING ]]+Table125[[#This Row],[RECEIPTS]]+Table125[[#This Row],[RETURNS]])-(Table125[[#This Row],[EXCHANGED]]+Table125[[#This Row],[SALES]]+Table125[[#This Row],[ISSUES]])</f>
        <v>31.35</v>
      </c>
      <c r="I36" s="48"/>
      <c r="J36" s="76">
        <f t="shared" si="14"/>
        <v>-31.35</v>
      </c>
      <c r="K36" s="48">
        <f>+'DAY22'!K54+'DAY23'!C36</f>
        <v>0</v>
      </c>
      <c r="L36" s="49">
        <f>+'DAY22'!L36+'DAY23'!D36</f>
        <v>0</v>
      </c>
      <c r="M36" s="50">
        <f>+'DAY22'!M36+'DAY23'!E36</f>
        <v>0</v>
      </c>
      <c r="N36" s="47">
        <f>+'DAY22'!N36+'DAY23'!F36</f>
        <v>0</v>
      </c>
      <c r="O36" s="209">
        <f>+'DAY22'!O36+'DAY23'!G36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209">
        <f t="shared" si="19"/>
        <v>0</v>
      </c>
      <c r="U36" s="52">
        <f t="shared" si="20"/>
        <v>0</v>
      </c>
    </row>
    <row r="37" spans="1:21" ht="15.75" thickBot="1" x14ac:dyDescent="0.3">
      <c r="A37" s="53"/>
      <c r="B37" s="47">
        <f>'DAY22'!H37</f>
        <v>0</v>
      </c>
      <c r="C37" s="48">
        <v>0</v>
      </c>
      <c r="D37" s="49">
        <v>0</v>
      </c>
      <c r="E37" s="50">
        <v>0</v>
      </c>
      <c r="F37" s="47">
        <v>0</v>
      </c>
      <c r="G37" s="209">
        <v>0</v>
      </c>
      <c r="H37" s="49">
        <f>+(Table125[[#This Row],[OPENING ]]+Table125[[#This Row],[RECEIPTS]]+Table125[[#This Row],[RETURNS]])-(Table125[[#This Row],[EXCHANGED]]+Table125[[#This Row],[SALES]]+Table125[[#This Row],[ISSUES]])</f>
        <v>0</v>
      </c>
      <c r="I37" s="48"/>
      <c r="J37" s="76">
        <f t="shared" si="14"/>
        <v>0</v>
      </c>
      <c r="K37" s="48">
        <f>+'DAY22'!K55+'DAY23'!C37</f>
        <v>0</v>
      </c>
      <c r="L37" s="49">
        <f>+'DAY22'!L37+'DAY23'!D37</f>
        <v>0</v>
      </c>
      <c r="M37" s="50">
        <f>+'DAY22'!M37+'DAY23'!E37</f>
        <v>0</v>
      </c>
      <c r="N37" s="47">
        <f>+'DAY22'!N37+'DAY23'!F37</f>
        <v>0</v>
      </c>
      <c r="O37" s="209">
        <f>+'DAY22'!O37+'DAY23'!G37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209">
        <f t="shared" si="19"/>
        <v>0</v>
      </c>
      <c r="U37" s="52">
        <f t="shared" si="20"/>
        <v>0</v>
      </c>
    </row>
    <row r="38" spans="1:21" ht="17.25" thickBot="1" x14ac:dyDescent="0.35">
      <c r="A38" s="85" t="s">
        <v>29</v>
      </c>
      <c r="B38" s="86">
        <f t="shared" ref="B38:T38" si="21">SUM(B5:B26)</f>
        <v>662.1</v>
      </c>
      <c r="C38" s="87">
        <f t="shared" si="21"/>
        <v>0</v>
      </c>
      <c r="D38" s="88">
        <f t="shared" si="21"/>
        <v>0</v>
      </c>
      <c r="E38" s="89">
        <f t="shared" si="21"/>
        <v>0</v>
      </c>
      <c r="F38" s="86">
        <f t="shared" si="21"/>
        <v>0</v>
      </c>
      <c r="G38" s="213">
        <f t="shared" si="21"/>
        <v>0</v>
      </c>
      <c r="H38" s="88">
        <f t="shared" si="21"/>
        <v>662.1</v>
      </c>
      <c r="I38" s="87">
        <f t="shared" si="21"/>
        <v>0</v>
      </c>
      <c r="J38" s="90">
        <f t="shared" si="21"/>
        <v>-662.1</v>
      </c>
      <c r="K38" s="87">
        <f t="shared" si="21"/>
        <v>9314.0999999999985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213">
        <f t="shared" si="21"/>
        <v>0</v>
      </c>
      <c r="P38" s="87">
        <f t="shared" si="21"/>
        <v>404.96086956521731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213">
        <f t="shared" si="21"/>
        <v>0</v>
      </c>
      <c r="U38" s="91">
        <f t="shared" si="1"/>
        <v>1.6349727831996654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212"/>
      <c r="H39" s="81"/>
      <c r="I39" s="80"/>
      <c r="J39" s="83"/>
      <c r="K39" s="80"/>
      <c r="L39" s="81"/>
      <c r="M39" s="82"/>
      <c r="N39" s="79"/>
      <c r="O39" s="212"/>
      <c r="P39" s="80"/>
      <c r="Q39" s="81"/>
      <c r="R39" s="82"/>
      <c r="S39" s="79"/>
      <c r="T39" s="212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209"/>
      <c r="H40" s="49"/>
      <c r="I40" s="48"/>
      <c r="J40" s="51"/>
      <c r="K40" s="48"/>
      <c r="L40" s="49"/>
      <c r="M40" s="50"/>
      <c r="N40" s="47"/>
      <c r="O40" s="209"/>
      <c r="P40" s="48"/>
      <c r="Q40" s="49"/>
      <c r="R40" s="50"/>
      <c r="S40" s="47"/>
      <c r="T40" s="209"/>
      <c r="U40" s="54"/>
    </row>
    <row r="41" spans="1:21" x14ac:dyDescent="0.25">
      <c r="A41" s="154" t="s">
        <v>46</v>
      </c>
      <c r="B41" s="47">
        <f>'DAY22'!H41</f>
        <v>452.6</v>
      </c>
      <c r="C41" s="48">
        <v>0</v>
      </c>
      <c r="D41" s="49">
        <v>0</v>
      </c>
      <c r="E41" s="50">
        <v>0</v>
      </c>
      <c r="F41" s="47">
        <v>0</v>
      </c>
      <c r="G41" s="209">
        <v>0</v>
      </c>
      <c r="H41" s="49">
        <f>+(Table125[[#This Row],[OPENING ]]+Table125[[#This Row],[RECEIPTS]]+Table125[[#This Row],[RETURNS]])-(Table125[[#This Row],[EXCHANGED]]+Table125[[#This Row],[SALES]]+Table125[[#This Row],[ISSUES]])</f>
        <v>452.6</v>
      </c>
      <c r="I41" s="48">
        <v>0</v>
      </c>
      <c r="J41" s="51">
        <f t="shared" si="0"/>
        <v>-452.6</v>
      </c>
      <c r="K41" s="48">
        <f>+'DAY22'!K41+'DAY23'!C41</f>
        <v>0</v>
      </c>
      <c r="L41" s="49">
        <f>+'DAY22'!L41+'DAY23'!D41</f>
        <v>0</v>
      </c>
      <c r="M41" s="50">
        <f>+'DAY22'!M41+'DAY23'!E41</f>
        <v>0</v>
      </c>
      <c r="N41" s="47">
        <f>+'DAY22'!N41+'DAY23'!F41</f>
        <v>0</v>
      </c>
      <c r="O41" s="209">
        <f>+'DAY22'!O41+'DAY23'!G41</f>
        <v>0</v>
      </c>
      <c r="P41" s="48">
        <f>+K41/23</f>
        <v>0</v>
      </c>
      <c r="Q41" s="49">
        <f>+L41/23</f>
        <v>0</v>
      </c>
      <c r="R41" s="50">
        <f>+M41/23</f>
        <v>0</v>
      </c>
      <c r="S41" s="47">
        <f>+N41/23</f>
        <v>0</v>
      </c>
      <c r="T41" s="209">
        <f>+O41/23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'DAY22'!H42</f>
        <v>555.6</v>
      </c>
      <c r="C42" s="48">
        <v>0</v>
      </c>
      <c r="D42" s="49">
        <v>0</v>
      </c>
      <c r="E42" s="50">
        <v>0</v>
      </c>
      <c r="F42" s="47">
        <v>0</v>
      </c>
      <c r="G42" s="209">
        <v>0</v>
      </c>
      <c r="H42" s="49">
        <f>+(Table125[[#This Row],[OPENING ]]+Table125[[#This Row],[RECEIPTS]]+Table125[[#This Row],[RETURNS]])-(Table125[[#This Row],[EXCHANGED]]+Table125[[#This Row],[SALES]]+Table125[[#This Row],[ISSUES]])</f>
        <v>555.6</v>
      </c>
      <c r="I42" s="48">
        <v>0</v>
      </c>
      <c r="J42" s="51">
        <f t="shared" si="0"/>
        <v>-555.6</v>
      </c>
      <c r="K42" s="48">
        <f>+'DAY22'!K42+'DAY23'!C42</f>
        <v>0</v>
      </c>
      <c r="L42" s="49">
        <f>+'DAY22'!L42+'DAY23'!D42</f>
        <v>0</v>
      </c>
      <c r="M42" s="50">
        <f>+'DAY22'!M42+'DAY23'!E42</f>
        <v>0</v>
      </c>
      <c r="N42" s="47">
        <f>+'DAY22'!N42+'DAY23'!F42</f>
        <v>0</v>
      </c>
      <c r="O42" s="209">
        <f>+'DAY22'!O42+'DAY23'!G42</f>
        <v>0</v>
      </c>
      <c r="P42" s="48">
        <f t="shared" ref="P42:P57" si="22">+K42/23</f>
        <v>0</v>
      </c>
      <c r="Q42" s="49">
        <f t="shared" ref="Q42:Q57" si="23">+L42/23</f>
        <v>0</v>
      </c>
      <c r="R42" s="50">
        <f t="shared" ref="R42:R57" si="24">+M42/23</f>
        <v>0</v>
      </c>
      <c r="S42" s="47">
        <f t="shared" ref="S42:S57" si="25">+N42/23</f>
        <v>0</v>
      </c>
      <c r="T42" s="209">
        <f t="shared" ref="T42:T57" si="26">+O42/23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'DAY22'!H43</f>
        <v>0</v>
      </c>
      <c r="C43" s="48">
        <v>0</v>
      </c>
      <c r="D43" s="49">
        <v>0</v>
      </c>
      <c r="E43" s="50">
        <v>0</v>
      </c>
      <c r="F43" s="47">
        <v>0</v>
      </c>
      <c r="G43" s="209">
        <v>0</v>
      </c>
      <c r="H43" s="49">
        <f>+(Table125[[#This Row],[OPENING ]]+Table125[[#This Row],[RECEIPTS]]+Table125[[#This Row],[RETURNS]])-(Table125[[#This Row],[EXCHANGED]]+Table125[[#This Row],[SALES]]+Table125[[#This Row],[ISSUES]])</f>
        <v>0</v>
      </c>
      <c r="I43" s="48">
        <v>0</v>
      </c>
      <c r="J43" s="51">
        <f t="shared" si="0"/>
        <v>0</v>
      </c>
      <c r="K43" s="48">
        <f>+'DAY22'!K43+'DAY23'!C43</f>
        <v>0</v>
      </c>
      <c r="L43" s="49">
        <f>+'DAY22'!L43+'DAY23'!D43</f>
        <v>0</v>
      </c>
      <c r="M43" s="50">
        <f>+'DAY22'!M43+'DAY23'!E43</f>
        <v>0</v>
      </c>
      <c r="N43" s="47">
        <f>+'DAY22'!N43+'DAY23'!F43</f>
        <v>0</v>
      </c>
      <c r="O43" s="209">
        <f>+'DAY22'!O43+'DAY23'!G43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209">
        <f t="shared" si="26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'DAY22'!H44</f>
        <v>0</v>
      </c>
      <c r="C44" s="48">
        <v>0</v>
      </c>
      <c r="D44" s="49">
        <v>0</v>
      </c>
      <c r="E44" s="50">
        <v>0</v>
      </c>
      <c r="F44" s="47">
        <v>0</v>
      </c>
      <c r="G44" s="209">
        <v>0</v>
      </c>
      <c r="H44" s="49">
        <f>+(Table125[[#This Row],[OPENING ]]+Table125[[#This Row],[RECEIPTS]]+Table125[[#This Row],[RETURNS]])-(Table125[[#This Row],[EXCHANGED]]+Table125[[#This Row],[SALES]]+Table125[[#This Row],[ISSUES]])</f>
        <v>0</v>
      </c>
      <c r="I44" s="48">
        <v>0</v>
      </c>
      <c r="J44" s="51">
        <f t="shared" si="0"/>
        <v>0</v>
      </c>
      <c r="K44" s="48">
        <f>+'DAY22'!K44+'DAY23'!C44</f>
        <v>0</v>
      </c>
      <c r="L44" s="49">
        <f>+'DAY22'!L44+'DAY23'!D44</f>
        <v>0</v>
      </c>
      <c r="M44" s="50">
        <f>+'DAY22'!M44+'DAY23'!E44</f>
        <v>0</v>
      </c>
      <c r="N44" s="47">
        <f>+'DAY22'!N44+'DAY23'!F44</f>
        <v>0</v>
      </c>
      <c r="O44" s="209">
        <f>+'DAY22'!O44+'DAY23'!G44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209">
        <f t="shared" si="26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'DAY22'!H45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209">
        <v>0</v>
      </c>
      <c r="H45" s="49">
        <f>+(Table125[[#This Row],[OPENING ]]+Table125[[#This Row],[RECEIPTS]]+Table125[[#This Row],[RETURNS]])-(Table125[[#This Row],[EXCHANGED]]+Table125[[#This Row],[SALES]]+Table125[[#This Row],[ISSUES]])</f>
        <v>320.29999999999995</v>
      </c>
      <c r="I45" s="48">
        <v>0</v>
      </c>
      <c r="J45" s="51">
        <f t="shared" si="0"/>
        <v>-320.29999999999995</v>
      </c>
      <c r="K45" s="48">
        <f>+'DAY22'!K45+'DAY23'!C45</f>
        <v>1034.9000000000001</v>
      </c>
      <c r="L45" s="49">
        <f>+'DAY22'!L45+'DAY23'!D45</f>
        <v>0</v>
      </c>
      <c r="M45" s="50">
        <f>+'DAY22'!M45+'DAY23'!E45</f>
        <v>0</v>
      </c>
      <c r="N45" s="47">
        <f>+'DAY22'!N45+'DAY23'!F45</f>
        <v>0</v>
      </c>
      <c r="O45" s="209">
        <f>+'DAY22'!O45+'DAY23'!G45</f>
        <v>795.90000000000009</v>
      </c>
      <c r="P45" s="48">
        <f t="shared" si="22"/>
        <v>44.995652173913051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209">
        <f t="shared" si="26"/>
        <v>34.604347826086958</v>
      </c>
      <c r="U45" s="54">
        <f t="shared" si="1"/>
        <v>4.023869346733667</v>
      </c>
    </row>
    <row r="46" spans="1:21" x14ac:dyDescent="0.25">
      <c r="A46" s="154" t="s">
        <v>111</v>
      </c>
      <c r="B46" s="47">
        <f>'DAY22'!H46</f>
        <v>122.2</v>
      </c>
      <c r="C46" s="48">
        <v>0</v>
      </c>
      <c r="D46" s="49">
        <v>0</v>
      </c>
      <c r="E46" s="50">
        <v>0</v>
      </c>
      <c r="F46" s="47">
        <v>0</v>
      </c>
      <c r="G46" s="209">
        <v>0</v>
      </c>
      <c r="H46" s="49">
        <f>+(Table125[[#This Row],[OPENING ]]+Table125[[#This Row],[RECEIPTS]]+Table125[[#This Row],[RETURNS]])-(Table125[[#This Row],[EXCHANGED]]+Table125[[#This Row],[SALES]]+Table125[[#This Row],[ISSUES]])</f>
        <v>122.2</v>
      </c>
      <c r="I46" s="48">
        <v>0</v>
      </c>
      <c r="J46" s="51">
        <f t="shared" si="0"/>
        <v>-122.2</v>
      </c>
      <c r="K46" s="48">
        <f>+'DAY22'!K46+'DAY23'!C46</f>
        <v>0</v>
      </c>
      <c r="L46" s="49">
        <f>+'DAY22'!L46+'DAY23'!D46</f>
        <v>0</v>
      </c>
      <c r="M46" s="50">
        <f>+'DAY22'!M46+'DAY23'!E46</f>
        <v>0</v>
      </c>
      <c r="N46" s="47">
        <f>+'DAY22'!N46+'DAY23'!F46</f>
        <v>0</v>
      </c>
      <c r="O46" s="209">
        <f>+'DAY22'!O46+'DAY23'!G46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209">
        <f t="shared" si="26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'DAY22'!H47</f>
        <v>0</v>
      </c>
      <c r="C47" s="48">
        <v>0</v>
      </c>
      <c r="D47" s="49">
        <v>0</v>
      </c>
      <c r="E47" s="50">
        <v>0</v>
      </c>
      <c r="F47" s="47">
        <v>0</v>
      </c>
      <c r="G47" s="209">
        <v>0</v>
      </c>
      <c r="H47" s="49">
        <f>+(Table125[[#This Row],[OPENING ]]+Table125[[#This Row],[RECEIPTS]]+Table125[[#This Row],[RETURNS]])-(Table125[[#This Row],[EXCHANGED]]+Table125[[#This Row],[SALES]]+Table125[[#This Row],[ISSUES]])</f>
        <v>0</v>
      </c>
      <c r="I47" s="48">
        <v>0</v>
      </c>
      <c r="J47" s="51">
        <f t="shared" si="0"/>
        <v>0</v>
      </c>
      <c r="K47" s="48">
        <f>+'DAY22'!K47+'DAY23'!C47</f>
        <v>0</v>
      </c>
      <c r="L47" s="49">
        <f>+'DAY22'!L47+'DAY23'!D47</f>
        <v>0</v>
      </c>
      <c r="M47" s="50">
        <f>+'DAY22'!M47+'DAY23'!E47</f>
        <v>0</v>
      </c>
      <c r="N47" s="47">
        <f>+'DAY22'!N47+'DAY23'!F47</f>
        <v>0</v>
      </c>
      <c r="O47" s="209">
        <f>+'DAY22'!O47+'DAY23'!G47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209">
        <f t="shared" si="26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'DAY22'!H48</f>
        <v>7</v>
      </c>
      <c r="C48" s="48">
        <v>0</v>
      </c>
      <c r="D48" s="49">
        <v>0</v>
      </c>
      <c r="E48" s="50">
        <v>0</v>
      </c>
      <c r="F48" s="47">
        <v>0</v>
      </c>
      <c r="G48" s="209">
        <v>0</v>
      </c>
      <c r="H48" s="49">
        <f>+(Table125[[#This Row],[OPENING ]]+Table125[[#This Row],[RECEIPTS]]+Table125[[#This Row],[RETURNS]])-(Table125[[#This Row],[EXCHANGED]]+Table125[[#This Row],[SALES]]+Table125[[#This Row],[ISSUES]])</f>
        <v>7</v>
      </c>
      <c r="I48" s="48">
        <v>0</v>
      </c>
      <c r="J48" s="51">
        <f t="shared" si="0"/>
        <v>-7</v>
      </c>
      <c r="K48" s="48">
        <f>+'DAY22'!K48+'DAY23'!C48</f>
        <v>0</v>
      </c>
      <c r="L48" s="49">
        <f>+'DAY22'!L48+'DAY23'!D48</f>
        <v>0</v>
      </c>
      <c r="M48" s="50">
        <f>+'DAY22'!M48+'DAY23'!E48</f>
        <v>0</v>
      </c>
      <c r="N48" s="47">
        <f>+'DAY22'!N48+'DAY23'!F48</f>
        <v>0</v>
      </c>
      <c r="O48" s="209">
        <f>+'DAY22'!O48+'DAY23'!G48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209">
        <f t="shared" si="26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'DAY22'!H49</f>
        <v>17.3</v>
      </c>
      <c r="C49" s="48">
        <v>0</v>
      </c>
      <c r="D49" s="49">
        <v>0</v>
      </c>
      <c r="E49" s="50">
        <v>0</v>
      </c>
      <c r="F49" s="47">
        <v>0</v>
      </c>
      <c r="G49" s="209">
        <v>0</v>
      </c>
      <c r="H49" s="49">
        <f>+(Table125[[#This Row],[OPENING ]]+Table125[[#This Row],[RECEIPTS]]+Table125[[#This Row],[RETURNS]])-(Table125[[#This Row],[EXCHANGED]]+Table125[[#This Row],[SALES]]+Table125[[#This Row],[ISSUES]])</f>
        <v>17.3</v>
      </c>
      <c r="I49" s="48">
        <v>0</v>
      </c>
      <c r="J49" s="51">
        <f t="shared" si="0"/>
        <v>-17.3</v>
      </c>
      <c r="K49" s="48">
        <f>+'DAY22'!K49+'DAY23'!C49</f>
        <v>0</v>
      </c>
      <c r="L49" s="49">
        <f>+'DAY22'!L49+'DAY23'!D49</f>
        <v>0</v>
      </c>
      <c r="M49" s="50">
        <f>+'DAY22'!M49+'DAY23'!E49</f>
        <v>0</v>
      </c>
      <c r="N49" s="47">
        <f>+'DAY22'!N49+'DAY23'!F49</f>
        <v>0</v>
      </c>
      <c r="O49" s="209">
        <f>+'DAY22'!O49+'DAY23'!G49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209">
        <f t="shared" si="26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'DAY22'!H50</f>
        <v>400.5</v>
      </c>
      <c r="C50" s="48">
        <v>0</v>
      </c>
      <c r="D50" s="49">
        <v>0</v>
      </c>
      <c r="E50" s="50">
        <v>0</v>
      </c>
      <c r="F50" s="47">
        <v>0</v>
      </c>
      <c r="G50" s="209">
        <v>0</v>
      </c>
      <c r="H50" s="49">
        <f>+(Table125[[#This Row],[OPENING ]]+Table125[[#This Row],[RECEIPTS]]+Table125[[#This Row],[RETURNS]])-(Table125[[#This Row],[EXCHANGED]]+Table125[[#This Row],[SALES]]+Table125[[#This Row],[ISSUES]])</f>
        <v>400.5</v>
      </c>
      <c r="I50" s="48">
        <v>0</v>
      </c>
      <c r="J50" s="51">
        <f t="shared" si="0"/>
        <v>-400.5</v>
      </c>
      <c r="K50" s="48">
        <f>+'DAY22'!K50+'DAY23'!C50</f>
        <v>0</v>
      </c>
      <c r="L50" s="49">
        <f>+'DAY22'!L50+'DAY23'!D50</f>
        <v>0</v>
      </c>
      <c r="M50" s="50">
        <f>+'DAY22'!M50+'DAY23'!E50</f>
        <v>0</v>
      </c>
      <c r="N50" s="47">
        <f>+'DAY22'!N50+'DAY23'!F50</f>
        <v>0</v>
      </c>
      <c r="O50" s="209">
        <f>+'DAY22'!O50+'DAY23'!G50</f>
        <v>140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209">
        <f t="shared" si="26"/>
        <v>6.0869565217391308</v>
      </c>
      <c r="U50" s="54">
        <f t="shared" si="1"/>
        <v>65.796428571428564</v>
      </c>
    </row>
    <row r="51" spans="1:21" x14ac:dyDescent="0.25">
      <c r="A51" s="154" t="s">
        <v>79</v>
      </c>
      <c r="B51" s="47">
        <f>'DAY22'!H51</f>
        <v>0</v>
      </c>
      <c r="C51" s="48">
        <v>0</v>
      </c>
      <c r="D51" s="49">
        <v>0</v>
      </c>
      <c r="E51" s="50">
        <v>0</v>
      </c>
      <c r="F51" s="47">
        <v>0</v>
      </c>
      <c r="G51" s="209">
        <v>0</v>
      </c>
      <c r="H51" s="49">
        <f>+(Table125[[#This Row],[OPENING ]]+Table125[[#This Row],[RECEIPTS]]+Table125[[#This Row],[RETURNS]])-(Table125[[#This Row],[EXCHANGED]]+Table125[[#This Row],[SALES]]+Table125[[#This Row],[ISSUES]])</f>
        <v>0</v>
      </c>
      <c r="I51" s="48">
        <v>0</v>
      </c>
      <c r="J51" s="51">
        <f t="shared" si="0"/>
        <v>0</v>
      </c>
      <c r="K51" s="48">
        <f>+'DAY22'!K51+'DAY23'!C51</f>
        <v>0</v>
      </c>
      <c r="L51" s="49">
        <f>+'DAY22'!L51+'DAY23'!D51</f>
        <v>0</v>
      </c>
      <c r="M51" s="50">
        <f>+'DAY22'!M51+'DAY23'!E51</f>
        <v>0</v>
      </c>
      <c r="N51" s="47">
        <f>+'DAY22'!N51+'DAY23'!F51</f>
        <v>0</v>
      </c>
      <c r="O51" s="209">
        <f>+'DAY22'!O51+'DAY23'!G51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209">
        <f t="shared" si="26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'DAY22'!H52</f>
        <v>0</v>
      </c>
      <c r="C52" s="48">
        <v>0</v>
      </c>
      <c r="D52" s="49">
        <v>0</v>
      </c>
      <c r="E52" s="50">
        <v>0</v>
      </c>
      <c r="F52" s="47">
        <v>0</v>
      </c>
      <c r="G52" s="209">
        <v>0</v>
      </c>
      <c r="H52" s="49">
        <f>+(Table125[[#This Row],[OPENING ]]+Table125[[#This Row],[RECEIPTS]]+Table125[[#This Row],[RETURNS]])-(Table125[[#This Row],[EXCHANGED]]+Table125[[#This Row],[SALES]]+Table125[[#This Row],[ISSUES]])</f>
        <v>0</v>
      </c>
      <c r="I52" s="48">
        <v>0</v>
      </c>
      <c r="J52" s="51">
        <f t="shared" si="0"/>
        <v>0</v>
      </c>
      <c r="K52" s="48">
        <f>+'DAY22'!K52+'DAY23'!C52</f>
        <v>0</v>
      </c>
      <c r="L52" s="49">
        <f>+'DAY22'!L52+'DAY23'!D52</f>
        <v>0</v>
      </c>
      <c r="M52" s="50">
        <f>+'DAY22'!M52+'DAY23'!E52</f>
        <v>0</v>
      </c>
      <c r="N52" s="47">
        <f>+'DAY22'!N52+'DAY23'!F52</f>
        <v>0</v>
      </c>
      <c r="O52" s="209">
        <f>+'DAY22'!O52+'DAY23'!G52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209">
        <f t="shared" si="26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'DAY22'!H53</f>
        <v>0</v>
      </c>
      <c r="C53" s="48">
        <v>0</v>
      </c>
      <c r="D53" s="49">
        <v>0</v>
      </c>
      <c r="E53" s="50">
        <v>0</v>
      </c>
      <c r="F53" s="47">
        <v>0</v>
      </c>
      <c r="G53" s="209">
        <v>0</v>
      </c>
      <c r="H53" s="49">
        <f>+(Table125[[#This Row],[OPENING ]]+Table125[[#This Row],[RECEIPTS]]+Table125[[#This Row],[RETURNS]])-(Table125[[#This Row],[EXCHANGED]]+Table125[[#This Row],[SALES]]+Table125[[#This Row],[ISSUES]])</f>
        <v>0</v>
      </c>
      <c r="I53" s="48">
        <v>0</v>
      </c>
      <c r="J53" s="51">
        <f>+I53-H53</f>
        <v>0</v>
      </c>
      <c r="K53" s="48">
        <f>+'DAY22'!K53+'DAY23'!C53</f>
        <v>0</v>
      </c>
      <c r="L53" s="49">
        <f>+'DAY22'!L53+'DAY23'!D53</f>
        <v>0</v>
      </c>
      <c r="M53" s="50">
        <f>+'DAY22'!M53+'DAY23'!E53</f>
        <v>0</v>
      </c>
      <c r="N53" s="47">
        <f>+'DAY22'!N53+'DAY23'!F53</f>
        <v>0</v>
      </c>
      <c r="O53" s="209">
        <f>+'DAY22'!O53+'DAY23'!G53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209">
        <f t="shared" si="26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'DAY22'!H54</f>
        <v>0</v>
      </c>
      <c r="C54" s="48">
        <v>0</v>
      </c>
      <c r="D54" s="49">
        <v>0</v>
      </c>
      <c r="E54" s="50">
        <v>0</v>
      </c>
      <c r="F54" s="47">
        <v>0</v>
      </c>
      <c r="G54" s="209">
        <v>0</v>
      </c>
      <c r="H54" s="49">
        <f>+(Table125[[#This Row],[OPENING ]]+Table125[[#This Row],[RECEIPTS]]+Table125[[#This Row],[RETURNS]])-(Table125[[#This Row],[EXCHANGED]]+Table125[[#This Row],[SALES]]+Table125[[#This Row],[ISSUES]])</f>
        <v>0</v>
      </c>
      <c r="I54" s="48">
        <v>0</v>
      </c>
      <c r="J54" s="51">
        <f>+I54-H54</f>
        <v>0</v>
      </c>
      <c r="K54" s="48">
        <f>+'DAY22'!K54+'DAY23'!C54</f>
        <v>0</v>
      </c>
      <c r="L54" s="49">
        <f>+'DAY22'!L54+'DAY23'!D54</f>
        <v>0</v>
      </c>
      <c r="M54" s="50">
        <f>+'DAY22'!M54+'DAY23'!E54</f>
        <v>0</v>
      </c>
      <c r="N54" s="47">
        <f>+'DAY22'!N54+'DAY23'!F54</f>
        <v>0</v>
      </c>
      <c r="O54" s="209">
        <f>+'DAY22'!O54+'DAY23'!G54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209">
        <f t="shared" si="26"/>
        <v>0</v>
      </c>
      <c r="U54" s="54">
        <f t="shared" si="1"/>
        <v>0</v>
      </c>
    </row>
    <row r="55" spans="1:21" x14ac:dyDescent="0.25">
      <c r="A55" s="154" t="s">
        <v>81</v>
      </c>
      <c r="B55" s="47">
        <f>'DAY22'!H55</f>
        <v>676.3</v>
      </c>
      <c r="C55" s="48">
        <v>0</v>
      </c>
      <c r="D55" s="49">
        <v>0</v>
      </c>
      <c r="E55" s="50">
        <v>0</v>
      </c>
      <c r="F55" s="47">
        <v>0</v>
      </c>
      <c r="G55" s="209">
        <v>0</v>
      </c>
      <c r="H55" s="49">
        <f>+(Table125[[#This Row],[OPENING ]]+Table125[[#This Row],[RECEIPTS]]+Table125[[#This Row],[RETURNS]])-(Table125[[#This Row],[EXCHANGED]]+Table125[[#This Row],[SALES]]+Table125[[#This Row],[ISSUES]])</f>
        <v>676.3</v>
      </c>
      <c r="I55" s="48">
        <v>0</v>
      </c>
      <c r="J55" s="51">
        <f>+I55-H55</f>
        <v>-676.3</v>
      </c>
      <c r="K55" s="48">
        <f>+'DAY22'!K55+'DAY23'!C55</f>
        <v>0</v>
      </c>
      <c r="L55" s="49">
        <f>+'DAY22'!L55+'DAY23'!D55</f>
        <v>0</v>
      </c>
      <c r="M55" s="50">
        <f>+'DAY22'!M55+'DAY23'!E55</f>
        <v>0</v>
      </c>
      <c r="N55" s="47">
        <f>+'DAY22'!N55+'DAY23'!F55</f>
        <v>0</v>
      </c>
      <c r="O55" s="209">
        <f>+'DAY22'!O55+'DAY23'!G55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209">
        <f t="shared" si="26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'DAY22'!H56</f>
        <v>0</v>
      </c>
      <c r="C56" s="48">
        <v>0</v>
      </c>
      <c r="D56" s="49">
        <v>0</v>
      </c>
      <c r="E56" s="50">
        <v>0</v>
      </c>
      <c r="F56" s="47">
        <v>0</v>
      </c>
      <c r="G56" s="209">
        <v>0</v>
      </c>
      <c r="H56" s="49">
        <f>+(Table125[[#This Row],[OPENING ]]+Table125[[#This Row],[RECEIPTS]]+Table125[[#This Row],[RETURNS]])-(Table125[[#This Row],[EXCHANGED]]+Table125[[#This Row],[SALES]]+Table125[[#This Row],[ISSUES]])</f>
        <v>0</v>
      </c>
      <c r="I56" s="48">
        <v>0</v>
      </c>
      <c r="J56" s="51">
        <f>+I56-H56</f>
        <v>0</v>
      </c>
      <c r="K56" s="48">
        <f>+'DAY22'!K56+'DAY23'!C56</f>
        <v>0</v>
      </c>
      <c r="L56" s="49">
        <f>+'DAY22'!L56+'DAY23'!D56</f>
        <v>0</v>
      </c>
      <c r="M56" s="50">
        <f>+'DAY22'!M56+'DAY23'!E56</f>
        <v>0</v>
      </c>
      <c r="N56" s="47">
        <f>+'DAY22'!N56+'DAY23'!F56</f>
        <v>0</v>
      </c>
      <c r="O56" s="209">
        <f>+'DAY22'!O56+'DAY23'!G56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209">
        <f t="shared" si="26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'DAY22'!H57</f>
        <v>1809</v>
      </c>
      <c r="C57" s="48">
        <v>0</v>
      </c>
      <c r="D57" s="49">
        <v>0</v>
      </c>
      <c r="E57" s="50">
        <v>0</v>
      </c>
      <c r="F57" s="47">
        <v>0</v>
      </c>
      <c r="G57" s="209">
        <v>0</v>
      </c>
      <c r="H57" s="49">
        <f>+(Table125[[#This Row],[OPENING ]]+Table125[[#This Row],[RECEIPTS]]+Table125[[#This Row],[RETURNS]])-(Table125[[#This Row],[EXCHANGED]]+Table125[[#This Row],[SALES]]+Table125[[#This Row],[ISSUES]])</f>
        <v>1809</v>
      </c>
      <c r="I57" s="73">
        <v>0</v>
      </c>
      <c r="J57" s="76">
        <f t="shared" si="0"/>
        <v>-1809</v>
      </c>
      <c r="K57" s="48">
        <f>+'DAY22'!K57+'DAY23'!C57</f>
        <v>0</v>
      </c>
      <c r="L57" s="49">
        <f>+'DAY22'!L57+'DAY23'!D57</f>
        <v>79</v>
      </c>
      <c r="M57" s="50">
        <f>+'DAY22'!M57+'DAY23'!E57</f>
        <v>0</v>
      </c>
      <c r="N57" s="47">
        <f>+'DAY22'!N57+'DAY23'!F57</f>
        <v>0</v>
      </c>
      <c r="O57" s="209">
        <f>+'DAY22'!O57+'DAY23'!G57</f>
        <v>0</v>
      </c>
      <c r="P57" s="48">
        <f t="shared" si="22"/>
        <v>0</v>
      </c>
      <c r="Q57" s="49">
        <f t="shared" si="23"/>
        <v>3.4347826086956523</v>
      </c>
      <c r="R57" s="50">
        <f t="shared" si="24"/>
        <v>0</v>
      </c>
      <c r="S57" s="47">
        <f t="shared" si="25"/>
        <v>0</v>
      </c>
      <c r="T57" s="209">
        <f t="shared" si="26"/>
        <v>0</v>
      </c>
      <c r="U57" s="92">
        <f t="shared" si="1"/>
        <v>526.6708860759494</v>
      </c>
    </row>
    <row r="58" spans="1:21" x14ac:dyDescent="0.25">
      <c r="A58" s="154" t="s">
        <v>50</v>
      </c>
      <c r="B58" s="47">
        <f>'DAY22'!H58</f>
        <v>6798.0400000000009</v>
      </c>
      <c r="C58" s="48">
        <v>0</v>
      </c>
      <c r="D58" s="49">
        <v>0</v>
      </c>
      <c r="E58" s="50">
        <v>0</v>
      </c>
      <c r="F58" s="47">
        <v>0</v>
      </c>
      <c r="G58" s="209">
        <v>0</v>
      </c>
      <c r="H58" s="49">
        <f>+(Table125[[#This Row],[OPENING ]]+Table125[[#This Row],[RECEIPTS]]+Table125[[#This Row],[RETURNS]])-(Table125[[#This Row],[EXCHANGED]]+Table125[[#This Row],[SALES]]+Table125[[#This Row],[ISSUES]])</f>
        <v>6798.0400000000009</v>
      </c>
      <c r="I58" s="73"/>
      <c r="J58" s="76">
        <f t="shared" ref="J58:J72" si="27">+I58-H58</f>
        <v>-6798.0400000000009</v>
      </c>
      <c r="K58" s="48">
        <f>+'DAY22'!K58+'DAY23'!C58</f>
        <v>3087.4</v>
      </c>
      <c r="L58" s="49">
        <f>+'DAY22'!L58+'DAY23'!D58</f>
        <v>217.3</v>
      </c>
      <c r="M58" s="50">
        <f>+'DAY22'!M58+'DAY23'!E58</f>
        <v>0</v>
      </c>
      <c r="N58" s="47">
        <f>+'DAY22'!N58+'DAY23'!F58</f>
        <v>0</v>
      </c>
      <c r="O58" s="209">
        <f>+'DAY22'!O58+'DAY23'!G58</f>
        <v>2237</v>
      </c>
      <c r="P58" s="48">
        <f t="shared" ref="P58:P72" si="28">+K58/23</f>
        <v>134.23478260869567</v>
      </c>
      <c r="Q58" s="49">
        <f t="shared" ref="Q58:Q72" si="29">+L58/23</f>
        <v>9.4478260869565229</v>
      </c>
      <c r="R58" s="50">
        <f t="shared" ref="R58:R72" si="30">+M58/23</f>
        <v>0</v>
      </c>
      <c r="S58" s="47">
        <f t="shared" ref="S58:S72" si="31">+N58/23</f>
        <v>0</v>
      </c>
      <c r="T58" s="209">
        <f t="shared" ref="T58:T72" si="32">+O58/23</f>
        <v>97.260869565217391</v>
      </c>
      <c r="U58" s="92">
        <f t="shared" ref="U58:U72" si="33">IFERROR(+H58/(P58+Q58+R58+S58+T58),0)</f>
        <v>28.214251944349208</v>
      </c>
    </row>
    <row r="59" spans="1:21" x14ac:dyDescent="0.25">
      <c r="A59" s="154" t="s">
        <v>51</v>
      </c>
      <c r="B59" s="47">
        <f>'DAY22'!H59</f>
        <v>0</v>
      </c>
      <c r="C59" s="48">
        <v>0</v>
      </c>
      <c r="D59" s="49">
        <v>0</v>
      </c>
      <c r="E59" s="50">
        <v>0</v>
      </c>
      <c r="F59" s="47">
        <v>0</v>
      </c>
      <c r="G59" s="209">
        <v>0</v>
      </c>
      <c r="H59" s="49">
        <f>+(Table125[[#This Row],[OPENING ]]+Table125[[#This Row],[RECEIPTS]]+Table125[[#This Row],[RETURNS]])-(Table125[[#This Row],[EXCHANGED]]+Table125[[#This Row],[SALES]]+Table125[[#This Row],[ISSUES]])</f>
        <v>0</v>
      </c>
      <c r="I59" s="73"/>
      <c r="J59" s="76">
        <f t="shared" si="27"/>
        <v>0</v>
      </c>
      <c r="K59" s="48">
        <f>+'DAY22'!K59+'DAY23'!C59</f>
        <v>0</v>
      </c>
      <c r="L59" s="49">
        <f>+'DAY22'!L59+'DAY23'!D59</f>
        <v>0</v>
      </c>
      <c r="M59" s="50">
        <f>+'DAY22'!M59+'DAY23'!E59</f>
        <v>0</v>
      </c>
      <c r="N59" s="47">
        <f>+'DAY22'!N59+'DAY23'!F59</f>
        <v>0</v>
      </c>
      <c r="O59" s="209">
        <f>+'DAY22'!O59+'DAY23'!G59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209">
        <f t="shared" si="32"/>
        <v>0</v>
      </c>
      <c r="U59" s="92">
        <f t="shared" si="33"/>
        <v>0</v>
      </c>
    </row>
    <row r="60" spans="1:21" x14ac:dyDescent="0.25">
      <c r="A60" s="154" t="s">
        <v>52</v>
      </c>
      <c r="B60" s="47">
        <f>'DAY22'!H60</f>
        <v>0</v>
      </c>
      <c r="C60" s="48">
        <v>0</v>
      </c>
      <c r="D60" s="49">
        <v>0</v>
      </c>
      <c r="E60" s="50">
        <v>0</v>
      </c>
      <c r="F60" s="47">
        <v>0</v>
      </c>
      <c r="G60" s="209">
        <v>0</v>
      </c>
      <c r="H60" s="49">
        <f>+(Table125[[#This Row],[OPENING ]]+Table125[[#This Row],[RECEIPTS]]+Table125[[#This Row],[RETURNS]])-(Table125[[#This Row],[EXCHANGED]]+Table125[[#This Row],[SALES]]+Table125[[#This Row],[ISSUES]])</f>
        <v>0</v>
      </c>
      <c r="I60" s="73"/>
      <c r="J60" s="76">
        <f t="shared" si="27"/>
        <v>0</v>
      </c>
      <c r="K60" s="48">
        <f>+'DAY22'!K60+'DAY23'!C60</f>
        <v>0</v>
      </c>
      <c r="L60" s="49">
        <f>+'DAY22'!L60+'DAY23'!D60</f>
        <v>0</v>
      </c>
      <c r="M60" s="50">
        <f>+'DAY22'!M60+'DAY23'!E60</f>
        <v>0</v>
      </c>
      <c r="N60" s="47">
        <f>+'DAY22'!N60+'DAY23'!F60</f>
        <v>0</v>
      </c>
      <c r="O60" s="209">
        <f>+'DAY22'!O60+'DAY23'!G60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209">
        <f t="shared" si="32"/>
        <v>0</v>
      </c>
      <c r="U60" s="92">
        <f t="shared" si="33"/>
        <v>0</v>
      </c>
    </row>
    <row r="61" spans="1:21" x14ac:dyDescent="0.25">
      <c r="A61" s="154" t="s">
        <v>53</v>
      </c>
      <c r="B61" s="47">
        <f>'DAY22'!H61</f>
        <v>1267.3399999999999</v>
      </c>
      <c r="C61" s="48">
        <v>0</v>
      </c>
      <c r="D61" s="49">
        <v>0</v>
      </c>
      <c r="E61" s="50">
        <v>0</v>
      </c>
      <c r="F61" s="47">
        <v>0</v>
      </c>
      <c r="G61" s="209">
        <v>0</v>
      </c>
      <c r="H61" s="49">
        <f>+(Table125[[#This Row],[OPENING ]]+Table125[[#This Row],[RECEIPTS]]+Table125[[#This Row],[RETURNS]])-(Table125[[#This Row],[EXCHANGED]]+Table125[[#This Row],[SALES]]+Table125[[#This Row],[ISSUES]])</f>
        <v>1267.3399999999999</v>
      </c>
      <c r="I61" s="73"/>
      <c r="J61" s="76">
        <f t="shared" si="27"/>
        <v>-1267.3399999999999</v>
      </c>
      <c r="K61" s="48">
        <f>+'DAY22'!K61+'DAY23'!C61</f>
        <v>0</v>
      </c>
      <c r="L61" s="49">
        <f>+'DAY22'!L61+'DAY23'!D61</f>
        <v>0</v>
      </c>
      <c r="M61" s="50">
        <f>+'DAY22'!M61+'DAY23'!E61</f>
        <v>0</v>
      </c>
      <c r="N61" s="47">
        <f>+'DAY22'!N61+'DAY23'!F61</f>
        <v>0</v>
      </c>
      <c r="O61" s="209">
        <f>+'DAY22'!O61+'DAY23'!G61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209">
        <f t="shared" si="32"/>
        <v>0</v>
      </c>
      <c r="U61" s="92">
        <f t="shared" si="33"/>
        <v>0</v>
      </c>
    </row>
    <row r="62" spans="1:21" x14ac:dyDescent="0.25">
      <c r="A62" s="154" t="s">
        <v>54</v>
      </c>
      <c r="B62" s="47">
        <f>'DAY22'!H62</f>
        <v>96.1</v>
      </c>
      <c r="C62" s="48">
        <v>0</v>
      </c>
      <c r="D62" s="49">
        <v>0</v>
      </c>
      <c r="E62" s="50">
        <v>0</v>
      </c>
      <c r="F62" s="47">
        <v>0</v>
      </c>
      <c r="G62" s="209">
        <v>0</v>
      </c>
      <c r="H62" s="49">
        <f>+(Table125[[#This Row],[OPENING ]]+Table125[[#This Row],[RECEIPTS]]+Table125[[#This Row],[RETURNS]])-(Table125[[#This Row],[EXCHANGED]]+Table125[[#This Row],[SALES]]+Table125[[#This Row],[ISSUES]])</f>
        <v>96.1</v>
      </c>
      <c r="I62" s="73"/>
      <c r="J62" s="76">
        <f t="shared" si="27"/>
        <v>-96.1</v>
      </c>
      <c r="K62" s="48">
        <f>+'DAY22'!K62+'DAY23'!C62</f>
        <v>0</v>
      </c>
      <c r="L62" s="49">
        <f>+'DAY22'!L62+'DAY23'!D62</f>
        <v>0</v>
      </c>
      <c r="M62" s="50">
        <f>+'DAY22'!M62+'DAY23'!E62</f>
        <v>0</v>
      </c>
      <c r="N62" s="47">
        <f>+'DAY22'!N62+'DAY23'!F62</f>
        <v>0</v>
      </c>
      <c r="O62" s="209">
        <f>+'DAY22'!O62+'DAY23'!G62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209">
        <f t="shared" si="32"/>
        <v>0</v>
      </c>
      <c r="U62" s="92">
        <f t="shared" si="33"/>
        <v>0</v>
      </c>
    </row>
    <row r="63" spans="1:21" x14ac:dyDescent="0.25">
      <c r="A63" s="154" t="s">
        <v>109</v>
      </c>
      <c r="B63" s="47">
        <f>'DAY22'!H63</f>
        <v>0</v>
      </c>
      <c r="C63" s="48">
        <v>0</v>
      </c>
      <c r="D63" s="49">
        <v>0</v>
      </c>
      <c r="E63" s="50">
        <v>0</v>
      </c>
      <c r="F63" s="47">
        <v>0</v>
      </c>
      <c r="G63" s="209">
        <v>0</v>
      </c>
      <c r="H63" s="49">
        <f>+(Table125[[#This Row],[OPENING ]]+Table125[[#This Row],[RECEIPTS]]+Table125[[#This Row],[RETURNS]])-(Table125[[#This Row],[EXCHANGED]]+Table125[[#This Row],[SALES]]+Table125[[#This Row],[ISSUES]])</f>
        <v>0</v>
      </c>
      <c r="I63" s="73"/>
      <c r="J63" s="76">
        <f t="shared" si="27"/>
        <v>0</v>
      </c>
      <c r="K63" s="48">
        <f>+'DAY22'!K63+'DAY23'!C63</f>
        <v>0</v>
      </c>
      <c r="L63" s="49">
        <f>+'DAY22'!L63+'DAY23'!D63</f>
        <v>0</v>
      </c>
      <c r="M63" s="50">
        <f>+'DAY22'!M63+'DAY23'!E63</f>
        <v>0</v>
      </c>
      <c r="N63" s="47">
        <f>+'DAY22'!N63+'DAY23'!F63</f>
        <v>0</v>
      </c>
      <c r="O63" s="209">
        <f>+'DAY22'!O63+'DAY23'!G63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209">
        <f t="shared" si="32"/>
        <v>0</v>
      </c>
      <c r="U63" s="92">
        <f t="shared" si="33"/>
        <v>0</v>
      </c>
    </row>
    <row r="64" spans="1:21" x14ac:dyDescent="0.25">
      <c r="A64" s="154" t="s">
        <v>112</v>
      </c>
      <c r="B64" s="47">
        <f>'DAY22'!H64</f>
        <v>0</v>
      </c>
      <c r="C64" s="48">
        <v>0</v>
      </c>
      <c r="D64" s="49">
        <v>0</v>
      </c>
      <c r="E64" s="50">
        <v>0</v>
      </c>
      <c r="F64" s="47">
        <v>0</v>
      </c>
      <c r="G64" s="209">
        <v>0</v>
      </c>
      <c r="H64" s="49">
        <f>+(Table125[[#This Row],[OPENING ]]+Table125[[#This Row],[RECEIPTS]]+Table125[[#This Row],[RETURNS]])-(Table125[[#This Row],[EXCHANGED]]+Table125[[#This Row],[SALES]]+Table125[[#This Row],[ISSUES]])</f>
        <v>0</v>
      </c>
      <c r="I64" s="73"/>
      <c r="J64" s="76">
        <f t="shared" si="27"/>
        <v>0</v>
      </c>
      <c r="K64" s="48">
        <f>+'DAY22'!K64+'DAY23'!C64</f>
        <v>0</v>
      </c>
      <c r="L64" s="49">
        <f>+'DAY22'!L64+'DAY23'!D64</f>
        <v>0</v>
      </c>
      <c r="M64" s="50">
        <f>+'DAY22'!M64+'DAY23'!E64</f>
        <v>0</v>
      </c>
      <c r="N64" s="47">
        <f>+'DAY22'!N64+'DAY23'!F64</f>
        <v>0</v>
      </c>
      <c r="O64" s="209">
        <f>+'DAY22'!O64+'DAY23'!G64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209">
        <f t="shared" si="32"/>
        <v>0</v>
      </c>
      <c r="U64" s="92">
        <f t="shared" si="33"/>
        <v>0</v>
      </c>
    </row>
    <row r="65" spans="1:21" x14ac:dyDescent="0.25">
      <c r="A65" s="154" t="s">
        <v>115</v>
      </c>
      <c r="B65" s="47">
        <f>'DAY22'!H65</f>
        <v>1289.1400000000001</v>
      </c>
      <c r="C65" s="48">
        <v>0</v>
      </c>
      <c r="D65" s="49">
        <v>0</v>
      </c>
      <c r="E65" s="50">
        <v>0</v>
      </c>
      <c r="F65" s="47">
        <v>0</v>
      </c>
      <c r="G65" s="209">
        <v>0</v>
      </c>
      <c r="H65" s="49">
        <f>+(Table125[[#This Row],[OPENING ]]+Table125[[#This Row],[RECEIPTS]]+Table125[[#This Row],[RETURNS]])-(Table125[[#This Row],[EXCHANGED]]+Table125[[#This Row],[SALES]]+Table125[[#This Row],[ISSUES]])</f>
        <v>1289.1400000000001</v>
      </c>
      <c r="I65" s="73"/>
      <c r="J65" s="76">
        <f t="shared" si="27"/>
        <v>-1289.1400000000001</v>
      </c>
      <c r="K65" s="48">
        <f>+'DAY22'!K65+'DAY23'!C65</f>
        <v>0</v>
      </c>
      <c r="L65" s="49">
        <f>+'DAY22'!L65+'DAY23'!D65</f>
        <v>0</v>
      </c>
      <c r="M65" s="50">
        <f>+'DAY22'!M65+'DAY23'!E65</f>
        <v>0</v>
      </c>
      <c r="N65" s="47">
        <f>+'DAY22'!N65+'DAY23'!F65</f>
        <v>0</v>
      </c>
      <c r="O65" s="209">
        <f>+'DAY22'!O65+'DAY23'!G65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209">
        <f t="shared" si="32"/>
        <v>0</v>
      </c>
      <c r="U65" s="92">
        <f t="shared" si="33"/>
        <v>0</v>
      </c>
    </row>
    <row r="66" spans="1:21" x14ac:dyDescent="0.25">
      <c r="A66" s="154" t="s">
        <v>116</v>
      </c>
      <c r="B66" s="47">
        <f>'DAY22'!H66</f>
        <v>64.75</v>
      </c>
      <c r="C66" s="48">
        <v>0</v>
      </c>
      <c r="D66" s="49">
        <v>0</v>
      </c>
      <c r="E66" s="50">
        <v>0</v>
      </c>
      <c r="F66" s="47">
        <v>0</v>
      </c>
      <c r="G66" s="209">
        <v>0</v>
      </c>
      <c r="H66" s="49">
        <f>+(Table125[[#This Row],[OPENING ]]+Table125[[#This Row],[RECEIPTS]]+Table125[[#This Row],[RETURNS]])-(Table125[[#This Row],[EXCHANGED]]+Table125[[#This Row],[SALES]]+Table125[[#This Row],[ISSUES]])</f>
        <v>64.75</v>
      </c>
      <c r="I66" s="73"/>
      <c r="J66" s="76">
        <f t="shared" si="27"/>
        <v>-64.75</v>
      </c>
      <c r="K66" s="48">
        <f>+'DAY22'!K66+'DAY23'!C66</f>
        <v>0</v>
      </c>
      <c r="L66" s="49">
        <f>+'DAY22'!L66+'DAY23'!D66</f>
        <v>0</v>
      </c>
      <c r="M66" s="50">
        <f>+'DAY22'!M66+'DAY23'!E66</f>
        <v>0</v>
      </c>
      <c r="N66" s="47">
        <f>+'DAY22'!N66+'DAY23'!F66</f>
        <v>0</v>
      </c>
      <c r="O66" s="209">
        <f>+'DAY22'!O66+'DAY23'!G66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209">
        <f t="shared" si="32"/>
        <v>0</v>
      </c>
      <c r="U66" s="92">
        <f t="shared" si="33"/>
        <v>0</v>
      </c>
    </row>
    <row r="67" spans="1:21" x14ac:dyDescent="0.25">
      <c r="A67" s="154" t="s">
        <v>121</v>
      </c>
      <c r="B67" s="47">
        <f>'DAY22'!H67</f>
        <v>0</v>
      </c>
      <c r="C67" s="48">
        <v>0</v>
      </c>
      <c r="D67" s="49">
        <v>0</v>
      </c>
      <c r="E67" s="50">
        <v>0</v>
      </c>
      <c r="F67" s="47">
        <v>0</v>
      </c>
      <c r="G67" s="209">
        <v>0</v>
      </c>
      <c r="H67" s="49">
        <f>+(Table125[[#This Row],[OPENING ]]+Table125[[#This Row],[RECEIPTS]]+Table125[[#This Row],[RETURNS]])-(Table125[[#This Row],[EXCHANGED]]+Table125[[#This Row],[SALES]]+Table125[[#This Row],[ISSUES]])</f>
        <v>0</v>
      </c>
      <c r="I67" s="73"/>
      <c r="J67" s="76">
        <f t="shared" si="27"/>
        <v>0</v>
      </c>
      <c r="K67" s="48">
        <f>+'DAY22'!K67+'DAY23'!C67</f>
        <v>0</v>
      </c>
      <c r="L67" s="49">
        <f>+'DAY22'!L67+'DAY23'!D67</f>
        <v>0</v>
      </c>
      <c r="M67" s="50">
        <f>+'DAY22'!M67+'DAY23'!E67</f>
        <v>0</v>
      </c>
      <c r="N67" s="47">
        <f>+'DAY22'!N67+'DAY23'!F67</f>
        <v>0</v>
      </c>
      <c r="O67" s="209">
        <f>+'DAY22'!O67+'DAY23'!G67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209">
        <f t="shared" si="32"/>
        <v>0</v>
      </c>
      <c r="U67" s="92">
        <f t="shared" si="33"/>
        <v>0</v>
      </c>
    </row>
    <row r="68" spans="1:21" x14ac:dyDescent="0.25">
      <c r="A68" s="154" t="s">
        <v>120</v>
      </c>
      <c r="B68" s="47">
        <f>'DAY22'!H68</f>
        <v>497.9</v>
      </c>
      <c r="C68" s="48">
        <v>0</v>
      </c>
      <c r="D68" s="49">
        <v>0</v>
      </c>
      <c r="E68" s="50">
        <v>0</v>
      </c>
      <c r="F68" s="47">
        <v>0</v>
      </c>
      <c r="G68" s="209">
        <v>0</v>
      </c>
      <c r="H68" s="49">
        <f>+(Table125[[#This Row],[OPENING ]]+Table125[[#This Row],[RECEIPTS]]+Table125[[#This Row],[RETURNS]])-(Table125[[#This Row],[EXCHANGED]]+Table125[[#This Row],[SALES]]+Table125[[#This Row],[ISSUES]])</f>
        <v>497.9</v>
      </c>
      <c r="I68" s="73"/>
      <c r="J68" s="76">
        <f t="shared" si="27"/>
        <v>-497.9</v>
      </c>
      <c r="K68" s="48">
        <f>+'DAY22'!K68+'DAY23'!C68</f>
        <v>0</v>
      </c>
      <c r="L68" s="49">
        <f>+'DAY22'!L68+'DAY23'!D68</f>
        <v>0</v>
      </c>
      <c r="M68" s="50">
        <f>+'DAY22'!M68+'DAY23'!E68</f>
        <v>0</v>
      </c>
      <c r="N68" s="47">
        <f>+'DAY22'!N68+'DAY23'!F68</f>
        <v>0</v>
      </c>
      <c r="O68" s="209">
        <f>+'DAY22'!O68+'DAY23'!G68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209">
        <f t="shared" si="32"/>
        <v>0</v>
      </c>
      <c r="U68" s="92">
        <f t="shared" si="33"/>
        <v>0</v>
      </c>
    </row>
    <row r="69" spans="1:21" x14ac:dyDescent="0.25">
      <c r="A69" s="154" t="s">
        <v>122</v>
      </c>
      <c r="B69" s="47">
        <f>'DAY22'!H69</f>
        <v>424.4</v>
      </c>
      <c r="C69" s="48">
        <v>0</v>
      </c>
      <c r="D69" s="49">
        <v>0</v>
      </c>
      <c r="E69" s="50">
        <v>0</v>
      </c>
      <c r="F69" s="47">
        <v>0</v>
      </c>
      <c r="G69" s="209">
        <v>0</v>
      </c>
      <c r="H69" s="49">
        <f>+(Table125[[#This Row],[OPENING ]]+Table125[[#This Row],[RECEIPTS]]+Table125[[#This Row],[RETURNS]])-(Table125[[#This Row],[EXCHANGED]]+Table125[[#This Row],[SALES]]+Table125[[#This Row],[ISSUES]])</f>
        <v>424.4</v>
      </c>
      <c r="I69" s="73"/>
      <c r="J69" s="76">
        <f t="shared" si="27"/>
        <v>-424.4</v>
      </c>
      <c r="K69" s="48">
        <f>+'DAY22'!K69+'DAY23'!C69</f>
        <v>0</v>
      </c>
      <c r="L69" s="49">
        <f>+'DAY22'!L69+'DAY23'!D69</f>
        <v>0</v>
      </c>
      <c r="M69" s="50">
        <f>+'DAY22'!M69+'DAY23'!E69</f>
        <v>0</v>
      </c>
      <c r="N69" s="47">
        <f>+'DAY22'!N69+'DAY23'!F69</f>
        <v>0</v>
      </c>
      <c r="O69" s="209">
        <f>+'DAY22'!O69+'DAY23'!G69</f>
        <v>0</v>
      </c>
      <c r="P69" s="48">
        <f t="shared" si="28"/>
        <v>0</v>
      </c>
      <c r="Q69" s="49">
        <f t="shared" si="29"/>
        <v>0</v>
      </c>
      <c r="R69" s="50">
        <f t="shared" si="30"/>
        <v>0</v>
      </c>
      <c r="S69" s="47">
        <f t="shared" si="31"/>
        <v>0</v>
      </c>
      <c r="T69" s="209">
        <f t="shared" si="32"/>
        <v>0</v>
      </c>
      <c r="U69" s="92">
        <f t="shared" si="33"/>
        <v>0</v>
      </c>
    </row>
    <row r="70" spans="1:21" x14ac:dyDescent="0.25">
      <c r="A70" s="53"/>
      <c r="B70" s="47">
        <f>'DAY22'!H70</f>
        <v>0</v>
      </c>
      <c r="C70" s="48">
        <v>0</v>
      </c>
      <c r="D70" s="49">
        <v>0</v>
      </c>
      <c r="E70" s="50">
        <v>0</v>
      </c>
      <c r="F70" s="47">
        <v>0</v>
      </c>
      <c r="G70" s="209">
        <v>0</v>
      </c>
      <c r="H70" s="49">
        <f>+(Table125[[#This Row],[OPENING ]]+Table125[[#This Row],[RECEIPTS]]+Table125[[#This Row],[RETURNS]])-(Table125[[#This Row],[EXCHANGED]]+Table125[[#This Row],[SALES]]+Table125[[#This Row],[ISSUES]])</f>
        <v>0</v>
      </c>
      <c r="I70" s="73"/>
      <c r="J70" s="76">
        <f t="shared" si="27"/>
        <v>0</v>
      </c>
      <c r="K70" s="48">
        <f>+'DAY22'!K70+'DAY23'!C70</f>
        <v>0</v>
      </c>
      <c r="L70" s="49">
        <f>+'DAY22'!L70+'DAY23'!D70</f>
        <v>0</v>
      </c>
      <c r="M70" s="50">
        <f>+'DAY22'!M70+'DAY23'!E70</f>
        <v>0</v>
      </c>
      <c r="N70" s="47">
        <f>+'DAY22'!N70+'DAY23'!F70</f>
        <v>0</v>
      </c>
      <c r="O70" s="209">
        <f>+'DAY22'!O70+'DAY23'!G70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209">
        <f t="shared" si="32"/>
        <v>0</v>
      </c>
      <c r="U70" s="92">
        <f t="shared" si="33"/>
        <v>0</v>
      </c>
    </row>
    <row r="71" spans="1:21" x14ac:dyDescent="0.25">
      <c r="A71" s="53"/>
      <c r="B71" s="47">
        <f>'DAY22'!H71</f>
        <v>263.8</v>
      </c>
      <c r="C71" s="48">
        <v>0</v>
      </c>
      <c r="D71" s="49">
        <v>0</v>
      </c>
      <c r="E71" s="50">
        <v>0</v>
      </c>
      <c r="F71" s="47">
        <v>0</v>
      </c>
      <c r="G71" s="209">
        <v>0</v>
      </c>
      <c r="H71" s="49">
        <f>+(Table125[[#This Row],[OPENING ]]+Table125[[#This Row],[RECEIPTS]]+Table125[[#This Row],[RETURNS]])-(Table125[[#This Row],[EXCHANGED]]+Table125[[#This Row],[SALES]]+Table125[[#This Row],[ISSUES]])</f>
        <v>263.8</v>
      </c>
      <c r="I71" s="73"/>
      <c r="J71" s="76">
        <f t="shared" si="27"/>
        <v>-263.8</v>
      </c>
      <c r="K71" s="48">
        <f>+'DAY22'!K71+'DAY23'!C71</f>
        <v>0</v>
      </c>
      <c r="L71" s="49">
        <f>+'DAY22'!L71+'DAY23'!D71</f>
        <v>0</v>
      </c>
      <c r="M71" s="50">
        <f>+'DAY22'!M71+'DAY23'!E71</f>
        <v>0</v>
      </c>
      <c r="N71" s="47">
        <f>+'DAY22'!N71+'DAY23'!F71</f>
        <v>0</v>
      </c>
      <c r="O71" s="209">
        <f>+'DAY22'!O71+'DAY23'!G71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209">
        <f t="shared" si="32"/>
        <v>0</v>
      </c>
      <c r="U71" s="92">
        <f t="shared" si="33"/>
        <v>0</v>
      </c>
    </row>
    <row r="72" spans="1:21" ht="15.75" thickBot="1" x14ac:dyDescent="0.3">
      <c r="A72" s="53"/>
      <c r="B72" s="47">
        <f>'DAY22'!H72</f>
        <v>0</v>
      </c>
      <c r="C72" s="48">
        <v>0</v>
      </c>
      <c r="D72" s="49">
        <v>0</v>
      </c>
      <c r="E72" s="50">
        <v>0</v>
      </c>
      <c r="F72" s="47">
        <v>0</v>
      </c>
      <c r="G72" s="209">
        <v>0</v>
      </c>
      <c r="H72" s="49">
        <f>+(Table125[[#This Row],[OPENING ]]+Table125[[#This Row],[RECEIPTS]]+Table125[[#This Row],[RETURNS]])-(Table125[[#This Row],[EXCHANGED]]+Table125[[#This Row],[SALES]]+Table125[[#This Row],[ISSUES]])</f>
        <v>0</v>
      </c>
      <c r="I72" s="73"/>
      <c r="J72" s="76">
        <f t="shared" si="27"/>
        <v>0</v>
      </c>
      <c r="K72" s="48">
        <f>+'DAY22'!K72+'DAY23'!C72</f>
        <v>0</v>
      </c>
      <c r="L72" s="49">
        <f>+'DAY22'!L72+'DAY23'!D72</f>
        <v>0</v>
      </c>
      <c r="M72" s="50">
        <f>+'DAY22'!M72+'DAY23'!E72</f>
        <v>0</v>
      </c>
      <c r="N72" s="47">
        <f>+'DAY22'!N72+'DAY23'!F72</f>
        <v>0</v>
      </c>
      <c r="O72" s="209">
        <f>+'DAY22'!O72+'DAY23'!G72</f>
        <v>0</v>
      </c>
      <c r="P72" s="48">
        <f t="shared" si="28"/>
        <v>0</v>
      </c>
      <c r="Q72" s="49">
        <f t="shared" si="29"/>
        <v>0</v>
      </c>
      <c r="R72" s="50">
        <f t="shared" si="30"/>
        <v>0</v>
      </c>
      <c r="S72" s="47">
        <f t="shared" si="31"/>
        <v>0</v>
      </c>
      <c r="T72" s="209">
        <f t="shared" si="32"/>
        <v>0</v>
      </c>
      <c r="U72" s="92">
        <f t="shared" si="33"/>
        <v>0</v>
      </c>
    </row>
    <row r="73" spans="1:21" ht="17.25" thickBot="1" x14ac:dyDescent="0.35">
      <c r="A73" s="85" t="s">
        <v>37</v>
      </c>
      <c r="B73" s="86">
        <f>SUM(B41:B57)</f>
        <v>4360.8</v>
      </c>
      <c r="C73" s="87">
        <f t="shared" ref="C73:T73" si="34">SUM(C41:C57)</f>
        <v>0</v>
      </c>
      <c r="D73" s="88">
        <f t="shared" si="34"/>
        <v>0</v>
      </c>
      <c r="E73" s="89">
        <f t="shared" si="34"/>
        <v>0</v>
      </c>
      <c r="F73" s="86">
        <f t="shared" si="34"/>
        <v>0</v>
      </c>
      <c r="G73" s="213">
        <f t="shared" si="34"/>
        <v>0</v>
      </c>
      <c r="H73" s="88">
        <f t="shared" si="34"/>
        <v>4360.8</v>
      </c>
      <c r="I73" s="87">
        <f t="shared" si="34"/>
        <v>0</v>
      </c>
      <c r="J73" s="90">
        <f>SUM(J41:J57)</f>
        <v>-4360.8</v>
      </c>
      <c r="K73" s="87">
        <f t="shared" si="34"/>
        <v>1034.9000000000001</v>
      </c>
      <c r="L73" s="88">
        <f t="shared" si="34"/>
        <v>79</v>
      </c>
      <c r="M73" s="89">
        <f t="shared" si="34"/>
        <v>0</v>
      </c>
      <c r="N73" s="87">
        <f t="shared" si="34"/>
        <v>0</v>
      </c>
      <c r="O73" s="213">
        <f t="shared" si="34"/>
        <v>935.90000000000009</v>
      </c>
      <c r="P73" s="87">
        <f t="shared" si="34"/>
        <v>44.995652173913051</v>
      </c>
      <c r="Q73" s="88">
        <f t="shared" si="34"/>
        <v>3.4347826086956523</v>
      </c>
      <c r="R73" s="89">
        <f t="shared" si="34"/>
        <v>0</v>
      </c>
      <c r="S73" s="86">
        <f t="shared" si="34"/>
        <v>0</v>
      </c>
      <c r="T73" s="213">
        <f t="shared" si="34"/>
        <v>40.69130434782609</v>
      </c>
      <c r="U73" s="91">
        <f t="shared" si="1"/>
        <v>48.930822519270173</v>
      </c>
    </row>
    <row r="74" spans="1:21" ht="15.75" x14ac:dyDescent="0.3">
      <c r="A74" s="78"/>
      <c r="B74" s="93"/>
      <c r="C74" s="56"/>
      <c r="D74" s="62"/>
      <c r="E74" s="63"/>
      <c r="F74" s="60"/>
      <c r="G74" s="214"/>
      <c r="H74" s="94"/>
      <c r="I74" s="56"/>
      <c r="J74" s="95"/>
      <c r="K74" s="56"/>
      <c r="L74" s="62"/>
      <c r="M74" s="63"/>
      <c r="N74" s="60"/>
      <c r="O74" s="218"/>
      <c r="P74" s="61"/>
      <c r="Q74" s="62"/>
      <c r="R74" s="63"/>
      <c r="S74" s="60"/>
      <c r="T74" s="214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209"/>
      <c r="H75" s="49"/>
      <c r="I75" s="48"/>
      <c r="J75" s="51"/>
      <c r="K75" s="48"/>
      <c r="L75" s="49"/>
      <c r="M75" s="50"/>
      <c r="N75" s="47"/>
      <c r="O75" s="209"/>
      <c r="P75" s="48"/>
      <c r="Q75" s="49"/>
      <c r="R75" s="50"/>
      <c r="S75" s="47"/>
      <c r="T75" s="209"/>
      <c r="U75" s="50"/>
    </row>
    <row r="76" spans="1:21" x14ac:dyDescent="0.25">
      <c r="A76" s="152" t="s">
        <v>44</v>
      </c>
      <c r="B76" s="47">
        <f>'DAY22'!H76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209">
        <v>0</v>
      </c>
      <c r="H76" s="49">
        <f>+(Table125[[#This Row],[OPENING ]]+Table125[[#This Row],[RECEIPTS]]+Table125[[#This Row],[RETURNS]])-(Table125[[#This Row],[EXCHANGED]]+Table125[[#This Row],[SALES]]+Table125[[#This Row],[ISSUES]])</f>
        <v>1267.3399999999999</v>
      </c>
      <c r="I76" s="48">
        <v>0</v>
      </c>
      <c r="J76" s="51">
        <f t="shared" si="0"/>
        <v>-1267.3399999999999</v>
      </c>
      <c r="K76" s="48">
        <f>+'DAY22'!K76+'DAY23'!C76</f>
        <v>0</v>
      </c>
      <c r="L76" s="49">
        <f>+'DAY22'!L76+'DAY23'!D76</f>
        <v>0</v>
      </c>
      <c r="M76" s="50">
        <f>+'DAY22'!M76+'DAY23'!E76</f>
        <v>0</v>
      </c>
      <c r="N76" s="47">
        <f>+'DAY22'!N76+'DAY23'!F76</f>
        <v>0</v>
      </c>
      <c r="O76" s="209">
        <f>+'DAY22'!O76+'DAY23'!G76</f>
        <v>0</v>
      </c>
      <c r="P76" s="48">
        <f>+K76/23</f>
        <v>0</v>
      </c>
      <c r="Q76" s="49">
        <f>+L76/23</f>
        <v>0</v>
      </c>
      <c r="R76" s="50">
        <f>+M76/23</f>
        <v>0</v>
      </c>
      <c r="S76" s="47">
        <f>+N76/23</f>
        <v>0</v>
      </c>
      <c r="T76" s="209">
        <f>+O76/23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'DAY22'!H77</f>
        <v>96.1</v>
      </c>
      <c r="C77" s="48">
        <v>0</v>
      </c>
      <c r="D77" s="49">
        <v>0</v>
      </c>
      <c r="E77" s="50">
        <v>0</v>
      </c>
      <c r="F77" s="47">
        <v>0</v>
      </c>
      <c r="G77" s="209">
        <v>0</v>
      </c>
      <c r="H77" s="49">
        <f>+(Table125[[#This Row],[OPENING ]]+Table125[[#This Row],[RECEIPTS]]+Table125[[#This Row],[RETURNS]])-(Table125[[#This Row],[EXCHANGED]]+Table125[[#This Row],[SALES]]+Table125[[#This Row],[ISSUES]])</f>
        <v>96.1</v>
      </c>
      <c r="I77" s="48">
        <v>0</v>
      </c>
      <c r="J77" s="51">
        <f t="shared" si="0"/>
        <v>-96.1</v>
      </c>
      <c r="K77" s="48">
        <f>+'DAY22'!K77+'DAY23'!C77</f>
        <v>0</v>
      </c>
      <c r="L77" s="49">
        <f>+'DAY22'!L77+'DAY23'!D77</f>
        <v>0</v>
      </c>
      <c r="M77" s="50">
        <f>+'DAY22'!M77+'DAY23'!E77</f>
        <v>0</v>
      </c>
      <c r="N77" s="47">
        <f>+'DAY22'!N77+'DAY23'!F77</f>
        <v>0</v>
      </c>
      <c r="O77" s="209">
        <f>+'DAY22'!O77+'DAY23'!G77</f>
        <v>0</v>
      </c>
      <c r="P77" s="48">
        <f t="shared" ref="P77:P101" si="35">+K77/23</f>
        <v>0</v>
      </c>
      <c r="Q77" s="49">
        <f t="shared" ref="Q77:Q101" si="36">+L77/23</f>
        <v>0</v>
      </c>
      <c r="R77" s="50">
        <f t="shared" ref="R77:R101" si="37">+M77/23</f>
        <v>0</v>
      </c>
      <c r="S77" s="47">
        <f t="shared" ref="S77:S101" si="38">+N77/23</f>
        <v>0</v>
      </c>
      <c r="T77" s="209">
        <f t="shared" ref="T77:T101" si="39">+O77/23</f>
        <v>0</v>
      </c>
      <c r="U77" s="54">
        <f t="shared" si="1"/>
        <v>0</v>
      </c>
    </row>
    <row r="78" spans="1:21" x14ac:dyDescent="0.25">
      <c r="A78" s="192"/>
      <c r="B78" s="47">
        <f>'DAY22'!H78</f>
        <v>0</v>
      </c>
      <c r="C78" s="48">
        <v>0</v>
      </c>
      <c r="D78" s="49">
        <v>0</v>
      </c>
      <c r="E78" s="50">
        <v>0</v>
      </c>
      <c r="F78" s="47">
        <v>0</v>
      </c>
      <c r="G78" s="209">
        <v>0</v>
      </c>
      <c r="H78" s="49">
        <f>+(Table125[[#This Row],[OPENING ]]+Table125[[#This Row],[RECEIPTS]]+Table125[[#This Row],[RETURNS]])-(Table125[[#This Row],[EXCHANGED]]+Table125[[#This Row],[SALES]]+Table125[[#This Row],[ISSUES]])</f>
        <v>0</v>
      </c>
      <c r="I78" s="48">
        <v>0</v>
      </c>
      <c r="J78" s="51">
        <f t="shared" si="0"/>
        <v>0</v>
      </c>
      <c r="K78" s="48">
        <f>+'DAY22'!K78+'DAY23'!C78</f>
        <v>0</v>
      </c>
      <c r="L78" s="49">
        <f>+'DAY22'!L78+'DAY23'!D78</f>
        <v>0</v>
      </c>
      <c r="M78" s="50">
        <f>+'DAY22'!M78+'DAY23'!E78</f>
        <v>0</v>
      </c>
      <c r="N78" s="47">
        <f>+'DAY22'!N78+'DAY23'!F78</f>
        <v>0</v>
      </c>
      <c r="O78" s="209">
        <f>+'DAY22'!O78+'DAY23'!G78</f>
        <v>0</v>
      </c>
      <c r="P78" s="48">
        <f t="shared" si="35"/>
        <v>0</v>
      </c>
      <c r="Q78" s="49">
        <f t="shared" si="36"/>
        <v>0</v>
      </c>
      <c r="R78" s="50">
        <f t="shared" si="37"/>
        <v>0</v>
      </c>
      <c r="S78" s="47">
        <f t="shared" si="38"/>
        <v>0</v>
      </c>
      <c r="T78" s="209">
        <f t="shared" si="39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'DAY22'!H79</f>
        <v>0</v>
      </c>
      <c r="C79" s="48">
        <v>0</v>
      </c>
      <c r="D79" s="49">
        <v>0</v>
      </c>
      <c r="E79" s="50">
        <v>0</v>
      </c>
      <c r="F79" s="47">
        <v>0</v>
      </c>
      <c r="G79" s="209">
        <v>0</v>
      </c>
      <c r="H79" s="49">
        <f>+(Table125[[#This Row],[OPENING ]]+Table125[[#This Row],[RECEIPTS]]+Table125[[#This Row],[RETURNS]])-(Table125[[#This Row],[EXCHANGED]]+Table125[[#This Row],[SALES]]+Table125[[#This Row],[ISSUES]])</f>
        <v>0</v>
      </c>
      <c r="I79" s="48">
        <v>0</v>
      </c>
      <c r="J79" s="51">
        <f t="shared" si="0"/>
        <v>0</v>
      </c>
      <c r="K79" s="48">
        <f>+'DAY22'!K79+'DAY23'!C79</f>
        <v>0</v>
      </c>
      <c r="L79" s="49">
        <f>+'DAY22'!L79+'DAY23'!D79</f>
        <v>0</v>
      </c>
      <c r="M79" s="50">
        <f>+'DAY22'!M79+'DAY23'!E79</f>
        <v>0</v>
      </c>
      <c r="N79" s="47">
        <f>+'DAY22'!N79+'DAY23'!F79</f>
        <v>0</v>
      </c>
      <c r="O79" s="209">
        <f>+'DAY22'!O79+'DAY23'!G79</f>
        <v>0</v>
      </c>
      <c r="P79" s="48">
        <f t="shared" si="35"/>
        <v>0</v>
      </c>
      <c r="Q79" s="49">
        <f t="shared" si="36"/>
        <v>0</v>
      </c>
      <c r="R79" s="50">
        <f t="shared" si="37"/>
        <v>0</v>
      </c>
      <c r="S79" s="47">
        <f t="shared" si="38"/>
        <v>0</v>
      </c>
      <c r="T79" s="209">
        <f t="shared" si="39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'DAY22'!H80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209">
        <v>0</v>
      </c>
      <c r="H80" s="49">
        <f>+(Table125[[#This Row],[OPENING ]]+Table125[[#This Row],[RECEIPTS]]+Table125[[#This Row],[RETURNS]])-(Table125[[#This Row],[EXCHANGED]]+Table125[[#This Row],[SALES]]+Table125[[#This Row],[ISSUES]])</f>
        <v>1289.1400000000001</v>
      </c>
      <c r="I80" s="48">
        <v>0</v>
      </c>
      <c r="J80" s="51">
        <f t="shared" si="0"/>
        <v>-1289.1400000000001</v>
      </c>
      <c r="K80" s="48">
        <f>+'DAY22'!K80+'DAY23'!C80</f>
        <v>0</v>
      </c>
      <c r="L80" s="49">
        <f>+'DAY22'!L80+'DAY23'!D80</f>
        <v>0</v>
      </c>
      <c r="M80" s="50">
        <f>+'DAY22'!M80+'DAY23'!E80</f>
        <v>0</v>
      </c>
      <c r="N80" s="47">
        <f>+'DAY22'!N80+'DAY23'!F80</f>
        <v>0</v>
      </c>
      <c r="O80" s="209">
        <f>+'DAY22'!O80+'DAY23'!G80</f>
        <v>0</v>
      </c>
      <c r="P80" s="48">
        <f t="shared" si="35"/>
        <v>0</v>
      </c>
      <c r="Q80" s="49">
        <f t="shared" si="36"/>
        <v>0</v>
      </c>
      <c r="R80" s="50">
        <f t="shared" si="37"/>
        <v>0</v>
      </c>
      <c r="S80" s="47">
        <f t="shared" si="38"/>
        <v>0</v>
      </c>
      <c r="T80" s="209">
        <f t="shared" si="39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'DAY22'!H81</f>
        <v>64.75</v>
      </c>
      <c r="C81" s="48">
        <v>0</v>
      </c>
      <c r="D81" s="49">
        <v>0</v>
      </c>
      <c r="E81" s="50">
        <v>0</v>
      </c>
      <c r="F81" s="47">
        <v>0</v>
      </c>
      <c r="G81" s="209">
        <v>0</v>
      </c>
      <c r="H81" s="49">
        <f>+(Table125[[#This Row],[OPENING ]]+Table125[[#This Row],[RECEIPTS]]+Table125[[#This Row],[RETURNS]])-(Table125[[#This Row],[EXCHANGED]]+Table125[[#This Row],[SALES]]+Table125[[#This Row],[ISSUES]])</f>
        <v>64.75</v>
      </c>
      <c r="I81" s="48">
        <v>0</v>
      </c>
      <c r="J81" s="51">
        <f t="shared" si="0"/>
        <v>-64.75</v>
      </c>
      <c r="K81" s="48">
        <f>+'DAY22'!K81+'DAY23'!C81</f>
        <v>0</v>
      </c>
      <c r="L81" s="49">
        <f>+'DAY22'!L81+'DAY23'!D81</f>
        <v>0</v>
      </c>
      <c r="M81" s="50">
        <f>+'DAY22'!M81+'DAY23'!E81</f>
        <v>0</v>
      </c>
      <c r="N81" s="47">
        <f>+'DAY22'!N81+'DAY23'!F81</f>
        <v>0</v>
      </c>
      <c r="O81" s="209">
        <f>+'DAY22'!O81+'DAY23'!G81</f>
        <v>0</v>
      </c>
      <c r="P81" s="48">
        <f t="shared" si="35"/>
        <v>0</v>
      </c>
      <c r="Q81" s="49">
        <f t="shared" si="36"/>
        <v>0</v>
      </c>
      <c r="R81" s="50">
        <f t="shared" si="37"/>
        <v>0</v>
      </c>
      <c r="S81" s="47">
        <f t="shared" si="38"/>
        <v>0</v>
      </c>
      <c r="T81" s="209">
        <f t="shared" si="39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'DAY22'!H82</f>
        <v>0</v>
      </c>
      <c r="C82" s="48">
        <v>0</v>
      </c>
      <c r="D82" s="49">
        <v>0</v>
      </c>
      <c r="E82" s="50">
        <v>0</v>
      </c>
      <c r="F82" s="47">
        <v>0</v>
      </c>
      <c r="G82" s="209">
        <v>0</v>
      </c>
      <c r="H82" s="49">
        <f>+(Table125[[#This Row],[OPENING ]]+Table125[[#This Row],[RECEIPTS]]+Table125[[#This Row],[RETURNS]])-(Table125[[#This Row],[EXCHANGED]]+Table125[[#This Row],[SALES]]+Table125[[#This Row],[ISSUES]])</f>
        <v>0</v>
      </c>
      <c r="I82" s="48">
        <v>0</v>
      </c>
      <c r="J82" s="51">
        <f t="shared" si="0"/>
        <v>0</v>
      </c>
      <c r="K82" s="48">
        <f>+'DAY22'!K82+'DAY23'!C82</f>
        <v>0</v>
      </c>
      <c r="L82" s="49">
        <f>+'DAY22'!L82+'DAY23'!D82</f>
        <v>0</v>
      </c>
      <c r="M82" s="50">
        <f>+'DAY22'!M82+'DAY23'!E82</f>
        <v>0</v>
      </c>
      <c r="N82" s="47">
        <f>+'DAY22'!N82+'DAY23'!F82</f>
        <v>0</v>
      </c>
      <c r="O82" s="209">
        <f>+'DAY22'!O82+'DAY23'!G82</f>
        <v>0</v>
      </c>
      <c r="P82" s="48">
        <f t="shared" si="35"/>
        <v>0</v>
      </c>
      <c r="Q82" s="49">
        <f t="shared" si="36"/>
        <v>0</v>
      </c>
      <c r="R82" s="50">
        <f t="shared" si="37"/>
        <v>0</v>
      </c>
      <c r="S82" s="47">
        <f t="shared" si="38"/>
        <v>0</v>
      </c>
      <c r="T82" s="209">
        <f t="shared" si="39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'DAY22'!H83</f>
        <v>497.9</v>
      </c>
      <c r="C83" s="48">
        <v>0</v>
      </c>
      <c r="D83" s="49">
        <v>0</v>
      </c>
      <c r="E83" s="50">
        <v>0</v>
      </c>
      <c r="F83" s="47">
        <v>0</v>
      </c>
      <c r="G83" s="209">
        <v>0</v>
      </c>
      <c r="H83" s="49">
        <f>+(Table125[[#This Row],[OPENING ]]+Table125[[#This Row],[RECEIPTS]]+Table125[[#This Row],[RETURNS]])-(Table125[[#This Row],[EXCHANGED]]+Table125[[#This Row],[SALES]]+Table125[[#This Row],[ISSUES]])</f>
        <v>497.9</v>
      </c>
      <c r="I83" s="48">
        <v>0</v>
      </c>
      <c r="J83" s="51">
        <f t="shared" si="0"/>
        <v>-497.9</v>
      </c>
      <c r="K83" s="48">
        <f>+'DAY22'!K83+'DAY23'!C83</f>
        <v>0</v>
      </c>
      <c r="L83" s="49">
        <f>+'DAY22'!L83+'DAY23'!D83</f>
        <v>0</v>
      </c>
      <c r="M83" s="50">
        <f>+'DAY22'!M83+'DAY23'!E83</f>
        <v>0</v>
      </c>
      <c r="N83" s="47">
        <f>+'DAY22'!N83+'DAY23'!F83</f>
        <v>0</v>
      </c>
      <c r="O83" s="209">
        <f>+'DAY22'!O83+'DAY23'!G83</f>
        <v>0</v>
      </c>
      <c r="P83" s="48">
        <f t="shared" si="35"/>
        <v>0</v>
      </c>
      <c r="Q83" s="49">
        <f t="shared" si="36"/>
        <v>0</v>
      </c>
      <c r="R83" s="50">
        <f t="shared" si="37"/>
        <v>0</v>
      </c>
      <c r="S83" s="47">
        <f t="shared" si="38"/>
        <v>0</v>
      </c>
      <c r="T83" s="209">
        <f t="shared" si="39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'DAY22'!H84</f>
        <v>424.4</v>
      </c>
      <c r="C84" s="48">
        <v>0</v>
      </c>
      <c r="D84" s="49">
        <v>0</v>
      </c>
      <c r="E84" s="50">
        <v>0</v>
      </c>
      <c r="F84" s="47">
        <v>0</v>
      </c>
      <c r="G84" s="209">
        <v>0</v>
      </c>
      <c r="H84" s="49">
        <f>+(Table125[[#This Row],[OPENING ]]+Table125[[#This Row],[RECEIPTS]]+Table125[[#This Row],[RETURNS]])-(Table125[[#This Row],[EXCHANGED]]+Table125[[#This Row],[SALES]]+Table125[[#This Row],[ISSUES]])</f>
        <v>424.4</v>
      </c>
      <c r="I84" s="48">
        <v>0</v>
      </c>
      <c r="J84" s="51">
        <f t="shared" si="0"/>
        <v>-424.4</v>
      </c>
      <c r="K84" s="48">
        <f>+'DAY22'!K84+'DAY23'!C84</f>
        <v>0</v>
      </c>
      <c r="L84" s="49">
        <f>+'DAY22'!L84+'DAY23'!D84</f>
        <v>0</v>
      </c>
      <c r="M84" s="50">
        <f>+'DAY22'!M84+'DAY23'!E84</f>
        <v>0</v>
      </c>
      <c r="N84" s="47">
        <f>+'DAY22'!N84+'DAY23'!F84</f>
        <v>0</v>
      </c>
      <c r="O84" s="209">
        <f>+'DAY22'!O84+'DAY23'!G84</f>
        <v>0</v>
      </c>
      <c r="P84" s="48">
        <f t="shared" si="35"/>
        <v>0</v>
      </c>
      <c r="Q84" s="49">
        <f t="shared" si="36"/>
        <v>0</v>
      </c>
      <c r="R84" s="50">
        <f t="shared" si="37"/>
        <v>0</v>
      </c>
      <c r="S84" s="47">
        <f t="shared" si="38"/>
        <v>0</v>
      </c>
      <c r="T84" s="209">
        <f t="shared" si="39"/>
        <v>0</v>
      </c>
      <c r="U84" s="54">
        <f t="shared" si="1"/>
        <v>0</v>
      </c>
    </row>
    <row r="85" spans="1:21" x14ac:dyDescent="0.25">
      <c r="A85" s="53"/>
      <c r="B85" s="47">
        <f>'DAY22'!H85</f>
        <v>0</v>
      </c>
      <c r="C85" s="48">
        <v>0</v>
      </c>
      <c r="D85" s="49">
        <v>0</v>
      </c>
      <c r="E85" s="50">
        <v>0</v>
      </c>
      <c r="F85" s="47">
        <v>0</v>
      </c>
      <c r="G85" s="209">
        <v>0</v>
      </c>
      <c r="H85" s="49">
        <f>+(Table125[[#This Row],[OPENING ]]+Table125[[#This Row],[RECEIPTS]]+Table125[[#This Row],[RETURNS]])-(Table125[[#This Row],[EXCHANGED]]+Table125[[#This Row],[SALES]]+Table125[[#This Row],[ISSUES]])</f>
        <v>0</v>
      </c>
      <c r="I85" s="48">
        <v>0</v>
      </c>
      <c r="J85" s="51">
        <f t="shared" si="0"/>
        <v>0</v>
      </c>
      <c r="K85" s="48">
        <f>+'DAY22'!K85+'DAY23'!C85</f>
        <v>0</v>
      </c>
      <c r="L85" s="49">
        <f>+'DAY22'!L85+'DAY23'!D85</f>
        <v>0</v>
      </c>
      <c r="M85" s="50">
        <f>+'DAY22'!M85+'DAY23'!E85</f>
        <v>0</v>
      </c>
      <c r="N85" s="47">
        <f>+'DAY22'!N85+'DAY23'!F85</f>
        <v>0</v>
      </c>
      <c r="O85" s="209">
        <f>+'DAY22'!O85+'DAY23'!G85</f>
        <v>0</v>
      </c>
      <c r="P85" s="48">
        <f t="shared" si="35"/>
        <v>0</v>
      </c>
      <c r="Q85" s="49">
        <f t="shared" si="36"/>
        <v>0</v>
      </c>
      <c r="R85" s="50">
        <f t="shared" si="37"/>
        <v>0</v>
      </c>
      <c r="S85" s="47">
        <f t="shared" si="38"/>
        <v>0</v>
      </c>
      <c r="T85" s="209">
        <f t="shared" si="39"/>
        <v>0</v>
      </c>
      <c r="U85" s="54">
        <f t="shared" si="1"/>
        <v>0</v>
      </c>
    </row>
    <row r="86" spans="1:21" x14ac:dyDescent="0.25">
      <c r="A86" s="53"/>
      <c r="B86" s="47">
        <f>'DAY22'!H86</f>
        <v>263.8</v>
      </c>
      <c r="C86" s="48">
        <v>0</v>
      </c>
      <c r="D86" s="49">
        <v>0</v>
      </c>
      <c r="E86" s="50">
        <v>0</v>
      </c>
      <c r="F86" s="47">
        <v>0</v>
      </c>
      <c r="G86" s="209">
        <v>0</v>
      </c>
      <c r="H86" s="49">
        <f>+(Table125[[#This Row],[OPENING ]]+Table125[[#This Row],[RECEIPTS]]+Table125[[#This Row],[RETURNS]])-(Table125[[#This Row],[EXCHANGED]]+Table125[[#This Row],[SALES]]+Table125[[#This Row],[ISSUES]])</f>
        <v>263.8</v>
      </c>
      <c r="I86" s="48">
        <v>0</v>
      </c>
      <c r="J86" s="51">
        <f t="shared" si="0"/>
        <v>-263.8</v>
      </c>
      <c r="K86" s="48">
        <f>+'DAY22'!K86+'DAY23'!C86</f>
        <v>0</v>
      </c>
      <c r="L86" s="49">
        <f>+'DAY22'!L86+'DAY23'!D86</f>
        <v>0</v>
      </c>
      <c r="M86" s="50">
        <f>+'DAY22'!M86+'DAY23'!E86</f>
        <v>0</v>
      </c>
      <c r="N86" s="47">
        <f>+'DAY22'!N86+'DAY23'!F86</f>
        <v>0</v>
      </c>
      <c r="O86" s="209">
        <f>+'DAY22'!O86+'DAY23'!G86</f>
        <v>0</v>
      </c>
      <c r="P86" s="48">
        <f t="shared" si="35"/>
        <v>0</v>
      </c>
      <c r="Q86" s="49">
        <f t="shared" si="36"/>
        <v>0</v>
      </c>
      <c r="R86" s="50">
        <f t="shared" si="37"/>
        <v>0</v>
      </c>
      <c r="S86" s="47">
        <f t="shared" si="38"/>
        <v>0</v>
      </c>
      <c r="T86" s="209">
        <f t="shared" si="39"/>
        <v>0</v>
      </c>
      <c r="U86" s="54">
        <f t="shared" si="1"/>
        <v>0</v>
      </c>
    </row>
    <row r="87" spans="1:21" x14ac:dyDescent="0.25">
      <c r="A87" s="53"/>
      <c r="B87" s="47">
        <f>'DAY22'!H87</f>
        <v>0</v>
      </c>
      <c r="C87" s="48">
        <v>0</v>
      </c>
      <c r="D87" s="49">
        <v>0</v>
      </c>
      <c r="E87" s="50">
        <v>0</v>
      </c>
      <c r="F87" s="47">
        <v>0</v>
      </c>
      <c r="G87" s="209">
        <v>0</v>
      </c>
      <c r="H87" s="49">
        <f>+(Table125[[#This Row],[OPENING ]]+Table125[[#This Row],[RECEIPTS]]+Table125[[#This Row],[RETURNS]])-(Table125[[#This Row],[EXCHANGED]]+Table125[[#This Row],[SALES]]+Table125[[#This Row],[ISSUES]])</f>
        <v>0</v>
      </c>
      <c r="I87" s="48">
        <v>0</v>
      </c>
      <c r="J87" s="51">
        <f t="shared" si="0"/>
        <v>0</v>
      </c>
      <c r="K87" s="48">
        <f>+'DAY22'!K87+'DAY23'!C87</f>
        <v>0</v>
      </c>
      <c r="L87" s="49">
        <f>+'DAY22'!L87+'DAY23'!D87</f>
        <v>0</v>
      </c>
      <c r="M87" s="50">
        <f>+'DAY22'!M87+'DAY23'!E87</f>
        <v>0</v>
      </c>
      <c r="N87" s="47">
        <f>+'DAY22'!N87+'DAY23'!F87</f>
        <v>0</v>
      </c>
      <c r="O87" s="209">
        <f>+'DAY22'!O87+'DAY23'!G87</f>
        <v>0</v>
      </c>
      <c r="P87" s="48">
        <f t="shared" si="35"/>
        <v>0</v>
      </c>
      <c r="Q87" s="49">
        <f t="shared" si="36"/>
        <v>0</v>
      </c>
      <c r="R87" s="50">
        <f t="shared" si="37"/>
        <v>0</v>
      </c>
      <c r="S87" s="47">
        <f t="shared" si="38"/>
        <v>0</v>
      </c>
      <c r="T87" s="209">
        <f t="shared" si="39"/>
        <v>0</v>
      </c>
      <c r="U87" s="54">
        <f t="shared" si="1"/>
        <v>0</v>
      </c>
    </row>
    <row r="88" spans="1:21" x14ac:dyDescent="0.25">
      <c r="A88" s="53"/>
      <c r="B88" s="47">
        <f>'DAY22'!H88</f>
        <v>0</v>
      </c>
      <c r="C88" s="48">
        <v>0</v>
      </c>
      <c r="D88" s="49">
        <v>0</v>
      </c>
      <c r="E88" s="50">
        <v>0</v>
      </c>
      <c r="F88" s="47">
        <v>0</v>
      </c>
      <c r="G88" s="209">
        <v>0</v>
      </c>
      <c r="H88" s="49">
        <f>+(Table125[[#This Row],[OPENING ]]+Table125[[#This Row],[RECEIPTS]]+Table125[[#This Row],[RETURNS]])-(Table125[[#This Row],[EXCHANGED]]+Table125[[#This Row],[SALES]]+Table125[[#This Row],[ISSUES]])</f>
        <v>0</v>
      </c>
      <c r="I88" s="48"/>
      <c r="J88" s="51">
        <f t="shared" ref="J88:J96" si="40">+I88-H88</f>
        <v>0</v>
      </c>
      <c r="K88" s="48">
        <f>+'DAY22'!K88+'DAY23'!C88</f>
        <v>0</v>
      </c>
      <c r="L88" s="49">
        <f>+'DAY22'!L88+'DAY23'!D88</f>
        <v>0</v>
      </c>
      <c r="M88" s="50">
        <f>+'DAY22'!M88+'DAY23'!E88</f>
        <v>0</v>
      </c>
      <c r="N88" s="47">
        <f>+'DAY22'!N88+'DAY23'!F88</f>
        <v>0</v>
      </c>
      <c r="O88" s="209">
        <f>+'DAY22'!O88+'DAY23'!G88</f>
        <v>0</v>
      </c>
      <c r="P88" s="48">
        <f t="shared" ref="P88:P96" si="41">+K88/23</f>
        <v>0</v>
      </c>
      <c r="Q88" s="49">
        <f t="shared" ref="Q88:Q96" si="42">+L88/23</f>
        <v>0</v>
      </c>
      <c r="R88" s="50">
        <f t="shared" ref="R88:R96" si="43">+M88/23</f>
        <v>0</v>
      </c>
      <c r="S88" s="47">
        <f t="shared" ref="S88:S96" si="44">+N88/23</f>
        <v>0</v>
      </c>
      <c r="T88" s="209">
        <f t="shared" ref="T88:T96" si="45">+O88/23</f>
        <v>0</v>
      </c>
      <c r="U88" s="54">
        <f t="shared" ref="U88:U96" si="46">IFERROR(+H88/(P88+Q88+R88+S88+T88),0)</f>
        <v>0</v>
      </c>
    </row>
    <row r="89" spans="1:21" x14ac:dyDescent="0.25">
      <c r="A89" s="53"/>
      <c r="B89" s="47">
        <f>'DAY22'!H89</f>
        <v>0</v>
      </c>
      <c r="C89" s="48">
        <v>0</v>
      </c>
      <c r="D89" s="49">
        <v>0</v>
      </c>
      <c r="E89" s="50">
        <v>0</v>
      </c>
      <c r="F89" s="47">
        <v>0</v>
      </c>
      <c r="G89" s="209">
        <v>0</v>
      </c>
      <c r="H89" s="49">
        <f>+(Table125[[#This Row],[OPENING ]]+Table125[[#This Row],[RECEIPTS]]+Table125[[#This Row],[RETURNS]])-(Table125[[#This Row],[EXCHANGED]]+Table125[[#This Row],[SALES]]+Table125[[#This Row],[ISSUES]])</f>
        <v>0</v>
      </c>
      <c r="I89" s="48"/>
      <c r="J89" s="51">
        <f t="shared" si="40"/>
        <v>0</v>
      </c>
      <c r="K89" s="48">
        <f>+'DAY22'!K89+'DAY23'!C89</f>
        <v>0</v>
      </c>
      <c r="L89" s="49">
        <f>+'DAY22'!L89+'DAY23'!D89</f>
        <v>0</v>
      </c>
      <c r="M89" s="50">
        <f>+'DAY22'!M89+'DAY23'!E89</f>
        <v>0</v>
      </c>
      <c r="N89" s="47">
        <f>+'DAY22'!N89+'DAY23'!F89</f>
        <v>0</v>
      </c>
      <c r="O89" s="209">
        <f>+'DAY22'!O89+'DAY23'!G89</f>
        <v>0</v>
      </c>
      <c r="P89" s="48">
        <f t="shared" si="41"/>
        <v>0</v>
      </c>
      <c r="Q89" s="49">
        <f t="shared" si="42"/>
        <v>0</v>
      </c>
      <c r="R89" s="50">
        <f t="shared" si="43"/>
        <v>0</v>
      </c>
      <c r="S89" s="47">
        <f t="shared" si="44"/>
        <v>0</v>
      </c>
      <c r="T89" s="209">
        <f t="shared" si="45"/>
        <v>0</v>
      </c>
      <c r="U89" s="54">
        <f t="shared" si="46"/>
        <v>0</v>
      </c>
    </row>
    <row r="90" spans="1:21" x14ac:dyDescent="0.25">
      <c r="A90" s="53"/>
      <c r="B90" s="47">
        <f>'DAY22'!H90</f>
        <v>0</v>
      </c>
      <c r="C90" s="48">
        <v>0</v>
      </c>
      <c r="D90" s="49">
        <v>0</v>
      </c>
      <c r="E90" s="50">
        <v>0</v>
      </c>
      <c r="F90" s="47">
        <v>0</v>
      </c>
      <c r="G90" s="209">
        <v>0</v>
      </c>
      <c r="H90" s="49">
        <f>+(Table125[[#This Row],[OPENING ]]+Table125[[#This Row],[RECEIPTS]]+Table125[[#This Row],[RETURNS]])-(Table125[[#This Row],[EXCHANGED]]+Table125[[#This Row],[SALES]]+Table125[[#This Row],[ISSUES]])</f>
        <v>0</v>
      </c>
      <c r="I90" s="48"/>
      <c r="J90" s="51">
        <f t="shared" si="40"/>
        <v>0</v>
      </c>
      <c r="K90" s="48">
        <f>+'DAY22'!K90+'DAY23'!C90</f>
        <v>0</v>
      </c>
      <c r="L90" s="49">
        <f>+'DAY22'!L90+'DAY23'!D90</f>
        <v>0</v>
      </c>
      <c r="M90" s="50">
        <f>+'DAY22'!M90+'DAY23'!E90</f>
        <v>0</v>
      </c>
      <c r="N90" s="47">
        <f>+'DAY22'!N90+'DAY23'!F90</f>
        <v>0</v>
      </c>
      <c r="O90" s="209">
        <f>+'DAY22'!O90+'DAY23'!G90</f>
        <v>0</v>
      </c>
      <c r="P90" s="48">
        <f t="shared" si="41"/>
        <v>0</v>
      </c>
      <c r="Q90" s="49">
        <f t="shared" si="42"/>
        <v>0</v>
      </c>
      <c r="R90" s="50">
        <f t="shared" si="43"/>
        <v>0</v>
      </c>
      <c r="S90" s="47">
        <f t="shared" si="44"/>
        <v>0</v>
      </c>
      <c r="T90" s="209">
        <f t="shared" si="45"/>
        <v>0</v>
      </c>
      <c r="U90" s="54">
        <f t="shared" si="46"/>
        <v>0</v>
      </c>
    </row>
    <row r="91" spans="1:21" x14ac:dyDescent="0.25">
      <c r="A91" s="53"/>
      <c r="B91" s="47">
        <f>'DAY22'!H91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209">
        <v>0</v>
      </c>
      <c r="H91" s="49">
        <f>+(Table125[[#This Row],[OPENING ]]+Table125[[#This Row],[RECEIPTS]]+Table125[[#This Row],[RETURNS]])-(Table125[[#This Row],[EXCHANGED]]+Table125[[#This Row],[SALES]]+Table125[[#This Row],[ISSUES]])</f>
        <v>551.20000000000005</v>
      </c>
      <c r="I91" s="48"/>
      <c r="J91" s="51">
        <f t="shared" si="40"/>
        <v>-551.20000000000005</v>
      </c>
      <c r="K91" s="48">
        <f>+'DAY22'!K91+'DAY23'!C91</f>
        <v>0</v>
      </c>
      <c r="L91" s="49">
        <f>+'DAY22'!L91+'DAY23'!D91</f>
        <v>0</v>
      </c>
      <c r="M91" s="50">
        <f>+'DAY22'!M91+'DAY23'!E91</f>
        <v>0</v>
      </c>
      <c r="N91" s="47">
        <f>+'DAY22'!N91+'DAY23'!F91</f>
        <v>0</v>
      </c>
      <c r="O91" s="209">
        <f>+'DAY22'!O91+'DAY23'!G91</f>
        <v>0</v>
      </c>
      <c r="P91" s="48">
        <f t="shared" si="41"/>
        <v>0</v>
      </c>
      <c r="Q91" s="49">
        <f t="shared" si="42"/>
        <v>0</v>
      </c>
      <c r="R91" s="50">
        <f t="shared" si="43"/>
        <v>0</v>
      </c>
      <c r="S91" s="47">
        <f t="shared" si="44"/>
        <v>0</v>
      </c>
      <c r="T91" s="209">
        <f t="shared" si="45"/>
        <v>0</v>
      </c>
      <c r="U91" s="54">
        <f t="shared" si="46"/>
        <v>0</v>
      </c>
    </row>
    <row r="92" spans="1:21" x14ac:dyDescent="0.25">
      <c r="A92" s="53"/>
      <c r="B92" s="47">
        <f>'DAY22'!H92</f>
        <v>200.8</v>
      </c>
      <c r="C92" s="48">
        <v>0</v>
      </c>
      <c r="D92" s="49">
        <v>0</v>
      </c>
      <c r="E92" s="50">
        <v>0</v>
      </c>
      <c r="F92" s="47">
        <v>0</v>
      </c>
      <c r="G92" s="209">
        <v>0</v>
      </c>
      <c r="H92" s="49">
        <f>+(Table125[[#This Row],[OPENING ]]+Table125[[#This Row],[RECEIPTS]]+Table125[[#This Row],[RETURNS]])-(Table125[[#This Row],[EXCHANGED]]+Table125[[#This Row],[SALES]]+Table125[[#This Row],[ISSUES]])</f>
        <v>200.8</v>
      </c>
      <c r="I92" s="48"/>
      <c r="J92" s="51">
        <f t="shared" si="40"/>
        <v>-200.8</v>
      </c>
      <c r="K92" s="48">
        <f>+'DAY22'!K92+'DAY23'!C92</f>
        <v>0</v>
      </c>
      <c r="L92" s="49">
        <f>+'DAY22'!L92+'DAY23'!D92</f>
        <v>0</v>
      </c>
      <c r="M92" s="50">
        <f>+'DAY22'!M92+'DAY23'!E92</f>
        <v>0</v>
      </c>
      <c r="N92" s="47">
        <f>+'DAY22'!N92+'DAY23'!F92</f>
        <v>0</v>
      </c>
      <c r="O92" s="209">
        <f>+'DAY22'!O92+'DAY23'!G92</f>
        <v>0</v>
      </c>
      <c r="P92" s="48">
        <f t="shared" si="41"/>
        <v>0</v>
      </c>
      <c r="Q92" s="49">
        <f t="shared" si="42"/>
        <v>0</v>
      </c>
      <c r="R92" s="50">
        <f t="shared" si="43"/>
        <v>0</v>
      </c>
      <c r="S92" s="47">
        <f t="shared" si="44"/>
        <v>0</v>
      </c>
      <c r="T92" s="209">
        <f t="shared" si="45"/>
        <v>0</v>
      </c>
      <c r="U92" s="54">
        <f t="shared" si="46"/>
        <v>0</v>
      </c>
    </row>
    <row r="93" spans="1:21" x14ac:dyDescent="0.25">
      <c r="A93" s="53"/>
      <c r="B93" s="47">
        <f>'DAY22'!H93</f>
        <v>0</v>
      </c>
      <c r="C93" s="48">
        <v>0</v>
      </c>
      <c r="D93" s="49">
        <v>0</v>
      </c>
      <c r="E93" s="50">
        <v>0</v>
      </c>
      <c r="F93" s="47">
        <v>0</v>
      </c>
      <c r="G93" s="209">
        <v>0</v>
      </c>
      <c r="H93" s="49">
        <f>+(Table125[[#This Row],[OPENING ]]+Table125[[#This Row],[RECEIPTS]]+Table125[[#This Row],[RETURNS]])-(Table125[[#This Row],[EXCHANGED]]+Table125[[#This Row],[SALES]]+Table125[[#This Row],[ISSUES]])</f>
        <v>0</v>
      </c>
      <c r="I93" s="48"/>
      <c r="J93" s="51">
        <f t="shared" si="40"/>
        <v>0</v>
      </c>
      <c r="K93" s="48">
        <f>+'DAY22'!K93+'DAY23'!C93</f>
        <v>0</v>
      </c>
      <c r="L93" s="49">
        <f>+'DAY22'!L93+'DAY23'!D93</f>
        <v>138</v>
      </c>
      <c r="M93" s="50">
        <f>+'DAY22'!M93+'DAY23'!E93</f>
        <v>0</v>
      </c>
      <c r="N93" s="47">
        <f>+'DAY22'!N93+'DAY23'!F93</f>
        <v>0</v>
      </c>
      <c r="O93" s="209">
        <f>+'DAY22'!O93+'DAY23'!G93</f>
        <v>851.44</v>
      </c>
      <c r="P93" s="48">
        <f t="shared" si="41"/>
        <v>0</v>
      </c>
      <c r="Q93" s="49">
        <f t="shared" si="42"/>
        <v>6</v>
      </c>
      <c r="R93" s="50">
        <f t="shared" si="43"/>
        <v>0</v>
      </c>
      <c r="S93" s="47">
        <f t="shared" si="44"/>
        <v>0</v>
      </c>
      <c r="T93" s="209">
        <f t="shared" si="45"/>
        <v>37.01913043478261</v>
      </c>
      <c r="U93" s="54">
        <f t="shared" si="46"/>
        <v>0</v>
      </c>
    </row>
    <row r="94" spans="1:21" x14ac:dyDescent="0.25">
      <c r="A94" s="53"/>
      <c r="B94" s="47">
        <f>'DAY22'!H94</f>
        <v>0</v>
      </c>
      <c r="C94" s="48">
        <v>0</v>
      </c>
      <c r="D94" s="49">
        <v>0</v>
      </c>
      <c r="E94" s="50">
        <v>0</v>
      </c>
      <c r="F94" s="47">
        <v>0</v>
      </c>
      <c r="G94" s="209">
        <v>0</v>
      </c>
      <c r="H94" s="49">
        <f>+(Table125[[#This Row],[OPENING ]]+Table125[[#This Row],[RECEIPTS]]+Table125[[#This Row],[RETURNS]])-(Table125[[#This Row],[EXCHANGED]]+Table125[[#This Row],[SALES]]+Table125[[#This Row],[ISSUES]])</f>
        <v>0</v>
      </c>
      <c r="I94" s="48"/>
      <c r="J94" s="51">
        <f t="shared" si="40"/>
        <v>0</v>
      </c>
      <c r="K94" s="48">
        <f>+'DAY22'!K94+'DAY23'!C94</f>
        <v>0</v>
      </c>
      <c r="L94" s="49">
        <f>+'DAY22'!L94+'DAY23'!D94</f>
        <v>0</v>
      </c>
      <c r="M94" s="50">
        <f>+'DAY22'!M94+'DAY23'!E94</f>
        <v>0</v>
      </c>
      <c r="N94" s="47">
        <f>+'DAY22'!N94+'DAY23'!F94</f>
        <v>0</v>
      </c>
      <c r="O94" s="209">
        <f>+'DAY22'!O94+'DAY23'!G94</f>
        <v>0</v>
      </c>
      <c r="P94" s="48">
        <f t="shared" si="41"/>
        <v>0</v>
      </c>
      <c r="Q94" s="49">
        <f t="shared" si="42"/>
        <v>0</v>
      </c>
      <c r="R94" s="50">
        <f t="shared" si="43"/>
        <v>0</v>
      </c>
      <c r="S94" s="47">
        <f t="shared" si="44"/>
        <v>0</v>
      </c>
      <c r="T94" s="209">
        <f t="shared" si="45"/>
        <v>0</v>
      </c>
      <c r="U94" s="54">
        <f t="shared" si="46"/>
        <v>0</v>
      </c>
    </row>
    <row r="95" spans="1:21" x14ac:dyDescent="0.25">
      <c r="A95" s="53"/>
      <c r="B95" s="47">
        <f>'DAY22'!H95</f>
        <v>0</v>
      </c>
      <c r="C95" s="48">
        <v>0</v>
      </c>
      <c r="D95" s="49">
        <v>0</v>
      </c>
      <c r="E95" s="50">
        <v>0</v>
      </c>
      <c r="F95" s="47">
        <v>0</v>
      </c>
      <c r="G95" s="209">
        <v>0</v>
      </c>
      <c r="H95" s="49">
        <f>+(Table125[[#This Row],[OPENING ]]+Table125[[#This Row],[RECEIPTS]]+Table125[[#This Row],[RETURNS]])-(Table125[[#This Row],[EXCHANGED]]+Table125[[#This Row],[SALES]]+Table125[[#This Row],[ISSUES]])</f>
        <v>0</v>
      </c>
      <c r="I95" s="48"/>
      <c r="J95" s="51">
        <f t="shared" si="40"/>
        <v>0</v>
      </c>
      <c r="K95" s="48">
        <f>+'DAY22'!K95+'DAY23'!C95</f>
        <v>0</v>
      </c>
      <c r="L95" s="49">
        <f>+'DAY22'!L95+'DAY23'!D95</f>
        <v>0</v>
      </c>
      <c r="M95" s="50">
        <f>+'DAY22'!M95+'DAY23'!E95</f>
        <v>0</v>
      </c>
      <c r="N95" s="47">
        <f>+'DAY22'!N95+'DAY23'!F95</f>
        <v>0</v>
      </c>
      <c r="O95" s="209">
        <f>+'DAY22'!O95+'DAY23'!G95</f>
        <v>0</v>
      </c>
      <c r="P95" s="48">
        <f t="shared" si="41"/>
        <v>0</v>
      </c>
      <c r="Q95" s="49">
        <f t="shared" si="42"/>
        <v>0</v>
      </c>
      <c r="R95" s="50">
        <f t="shared" si="43"/>
        <v>0</v>
      </c>
      <c r="S95" s="47">
        <f t="shared" si="44"/>
        <v>0</v>
      </c>
      <c r="T95" s="209">
        <f t="shared" si="45"/>
        <v>0</v>
      </c>
      <c r="U95" s="54">
        <f t="shared" si="46"/>
        <v>0</v>
      </c>
    </row>
    <row r="96" spans="1:21" x14ac:dyDescent="0.25">
      <c r="A96" s="53"/>
      <c r="B96" s="47">
        <f>'DAY22'!H96</f>
        <v>0</v>
      </c>
      <c r="C96" s="48">
        <v>0</v>
      </c>
      <c r="D96" s="49">
        <v>0</v>
      </c>
      <c r="E96" s="50">
        <v>0</v>
      </c>
      <c r="F96" s="47">
        <v>0</v>
      </c>
      <c r="G96" s="209">
        <v>0</v>
      </c>
      <c r="H96" s="49">
        <f>+(Table125[[#This Row],[OPENING ]]+Table125[[#This Row],[RECEIPTS]]+Table125[[#This Row],[RETURNS]])-(Table125[[#This Row],[EXCHANGED]]+Table125[[#This Row],[SALES]]+Table125[[#This Row],[ISSUES]])</f>
        <v>0</v>
      </c>
      <c r="I96" s="48"/>
      <c r="J96" s="51">
        <f t="shared" si="40"/>
        <v>0</v>
      </c>
      <c r="K96" s="48">
        <f>+'DAY22'!K96+'DAY23'!C96</f>
        <v>0</v>
      </c>
      <c r="L96" s="49">
        <f>+'DAY22'!L96+'DAY23'!D96</f>
        <v>0</v>
      </c>
      <c r="M96" s="50">
        <f>+'DAY22'!M96+'DAY23'!E96</f>
        <v>0</v>
      </c>
      <c r="N96" s="47">
        <f>+'DAY22'!N96+'DAY23'!F96</f>
        <v>0</v>
      </c>
      <c r="O96" s="209">
        <f>+'DAY22'!O96+'DAY23'!G96</f>
        <v>0</v>
      </c>
      <c r="P96" s="48">
        <f t="shared" si="41"/>
        <v>0</v>
      </c>
      <c r="Q96" s="49">
        <f t="shared" si="42"/>
        <v>0</v>
      </c>
      <c r="R96" s="50">
        <f t="shared" si="43"/>
        <v>0</v>
      </c>
      <c r="S96" s="47">
        <f t="shared" si="44"/>
        <v>0</v>
      </c>
      <c r="T96" s="209">
        <f t="shared" si="45"/>
        <v>0</v>
      </c>
      <c r="U96" s="54">
        <f t="shared" si="46"/>
        <v>0</v>
      </c>
    </row>
    <row r="97" spans="1:21" x14ac:dyDescent="0.25">
      <c r="A97" s="151" t="s">
        <v>41</v>
      </c>
      <c r="B97" s="47">
        <f>'DAY22'!H97</f>
        <v>0</v>
      </c>
      <c r="C97" s="48">
        <v>0</v>
      </c>
      <c r="D97" s="49">
        <v>0</v>
      </c>
      <c r="E97" s="50">
        <v>0</v>
      </c>
      <c r="F97" s="47">
        <v>0</v>
      </c>
      <c r="G97" s="209">
        <v>0</v>
      </c>
      <c r="H97" s="49">
        <f>+(Table125[[#This Row],[OPENING ]]+Table125[[#This Row],[RECEIPTS]]+Table125[[#This Row],[RETURNS]])-(Table125[[#This Row],[EXCHANGED]]+Table125[[#This Row],[SALES]]+Table125[[#This Row],[ISSUES]])</f>
        <v>0</v>
      </c>
      <c r="I97" s="48"/>
      <c r="J97" s="51">
        <f t="shared" si="0"/>
        <v>0</v>
      </c>
      <c r="K97" s="48">
        <f>+'DAY22'!K97+'DAY23'!C97</f>
        <v>0</v>
      </c>
      <c r="L97" s="49">
        <f>+'DAY22'!L97+'DAY23'!D97</f>
        <v>0</v>
      </c>
      <c r="M97" s="50">
        <f>+'DAY22'!M97+'DAY23'!E97</f>
        <v>0</v>
      </c>
      <c r="N97" s="47">
        <f>+'DAY22'!N97+'DAY23'!F97</f>
        <v>0</v>
      </c>
      <c r="O97" s="209">
        <f>+'DAY22'!O97+'DAY23'!G97</f>
        <v>0</v>
      </c>
      <c r="P97" s="48">
        <f t="shared" si="35"/>
        <v>0</v>
      </c>
      <c r="Q97" s="49">
        <f t="shared" si="36"/>
        <v>0</v>
      </c>
      <c r="R97" s="50">
        <f t="shared" si="37"/>
        <v>0</v>
      </c>
      <c r="S97" s="47">
        <f t="shared" si="38"/>
        <v>0</v>
      </c>
      <c r="T97" s="209">
        <f t="shared" si="39"/>
        <v>0</v>
      </c>
      <c r="U97" s="54">
        <f t="shared" si="1"/>
        <v>0</v>
      </c>
    </row>
    <row r="98" spans="1:21" x14ac:dyDescent="0.25">
      <c r="A98" s="153" t="s">
        <v>40</v>
      </c>
      <c r="B98" s="47">
        <f>'DAY22'!H98</f>
        <v>0</v>
      </c>
      <c r="C98" s="48">
        <v>0</v>
      </c>
      <c r="D98" s="49">
        <v>0</v>
      </c>
      <c r="E98" s="50">
        <v>0</v>
      </c>
      <c r="F98" s="47">
        <v>0</v>
      </c>
      <c r="G98" s="209">
        <v>0</v>
      </c>
      <c r="H98" s="49">
        <f>+(Table125[[#This Row],[OPENING ]]+Table125[[#This Row],[RECEIPTS]]+Table125[[#This Row],[RETURNS]])-(Table125[[#This Row],[EXCHANGED]]+Table125[[#This Row],[SALES]]+Table125[[#This Row],[ISSUES]])</f>
        <v>0</v>
      </c>
      <c r="I98" s="48">
        <v>0</v>
      </c>
      <c r="J98" s="51">
        <f t="shared" si="0"/>
        <v>0</v>
      </c>
      <c r="K98" s="48">
        <f>+'DAY22'!K98+'DAY23'!C98</f>
        <v>0</v>
      </c>
      <c r="L98" s="49">
        <f>+'DAY22'!L98+'DAY23'!D98</f>
        <v>0</v>
      </c>
      <c r="M98" s="50">
        <f>+'DAY22'!M98+'DAY23'!E98</f>
        <v>0</v>
      </c>
      <c r="N98" s="47">
        <f>+'DAY22'!N98+'DAY23'!F98</f>
        <v>0</v>
      </c>
      <c r="O98" s="209">
        <f>+'DAY22'!O98+'DAY23'!G98</f>
        <v>0</v>
      </c>
      <c r="P98" s="48">
        <f t="shared" si="35"/>
        <v>0</v>
      </c>
      <c r="Q98" s="49">
        <f t="shared" si="36"/>
        <v>0</v>
      </c>
      <c r="R98" s="50">
        <f t="shared" si="37"/>
        <v>0</v>
      </c>
      <c r="S98" s="47">
        <f t="shared" si="38"/>
        <v>0</v>
      </c>
      <c r="T98" s="209">
        <f t="shared" si="39"/>
        <v>0</v>
      </c>
      <c r="U98" s="54">
        <f t="shared" si="1"/>
        <v>0</v>
      </c>
    </row>
    <row r="99" spans="1:21" x14ac:dyDescent="0.25">
      <c r="A99" s="152" t="s">
        <v>42</v>
      </c>
      <c r="B99" s="47">
        <f>'DAY22'!H99</f>
        <v>0</v>
      </c>
      <c r="C99" s="48">
        <v>0</v>
      </c>
      <c r="D99" s="49">
        <v>0</v>
      </c>
      <c r="E99" s="50">
        <v>0</v>
      </c>
      <c r="F99" s="47">
        <v>0</v>
      </c>
      <c r="G99" s="209">
        <v>0</v>
      </c>
      <c r="H99" s="49">
        <f>+(Table125[[#This Row],[OPENING ]]+Table125[[#This Row],[RECEIPTS]]+Table125[[#This Row],[RETURNS]])-(Table125[[#This Row],[EXCHANGED]]+Table125[[#This Row],[SALES]]+Table125[[#This Row],[ISSUES]])</f>
        <v>0</v>
      </c>
      <c r="I99" s="48">
        <v>0</v>
      </c>
      <c r="J99" s="51">
        <f t="shared" si="0"/>
        <v>0</v>
      </c>
      <c r="K99" s="48">
        <f>+'DAY22'!K99+'DAY23'!C99</f>
        <v>0</v>
      </c>
      <c r="L99" s="49">
        <f>+'DAY22'!L99+'DAY23'!D99</f>
        <v>0</v>
      </c>
      <c r="M99" s="50">
        <f>+'DAY22'!M99+'DAY23'!E99</f>
        <v>0</v>
      </c>
      <c r="N99" s="47">
        <f>+'DAY22'!N99+'DAY23'!F99</f>
        <v>0</v>
      </c>
      <c r="O99" s="209">
        <f>+'DAY22'!O99+'DAY23'!G99</f>
        <v>0</v>
      </c>
      <c r="P99" s="48">
        <f t="shared" si="35"/>
        <v>0</v>
      </c>
      <c r="Q99" s="49">
        <f t="shared" si="36"/>
        <v>0</v>
      </c>
      <c r="R99" s="50">
        <f t="shared" si="37"/>
        <v>0</v>
      </c>
      <c r="S99" s="47">
        <f t="shared" si="38"/>
        <v>0</v>
      </c>
      <c r="T99" s="209">
        <f t="shared" si="39"/>
        <v>0</v>
      </c>
      <c r="U99" s="54">
        <f t="shared" si="1"/>
        <v>0</v>
      </c>
    </row>
    <row r="100" spans="1:21" x14ac:dyDescent="0.25">
      <c r="A100" s="152" t="s">
        <v>43</v>
      </c>
      <c r="B100" s="47">
        <f>'DAY22'!H100</f>
        <v>0</v>
      </c>
      <c r="C100" s="48">
        <v>0</v>
      </c>
      <c r="D100" s="49">
        <v>0</v>
      </c>
      <c r="E100" s="50">
        <v>0</v>
      </c>
      <c r="F100" s="47">
        <v>0</v>
      </c>
      <c r="G100" s="209">
        <v>0</v>
      </c>
      <c r="H100" s="49">
        <f>+(Table125[[#This Row],[OPENING ]]+Table125[[#This Row],[RECEIPTS]]+Table125[[#This Row],[RETURNS]])-(Table125[[#This Row],[EXCHANGED]]+Table125[[#This Row],[SALES]]+Table125[[#This Row],[ISSUES]])</f>
        <v>0</v>
      </c>
      <c r="I100" s="48">
        <v>0</v>
      </c>
      <c r="J100" s="51">
        <f t="shared" si="0"/>
        <v>0</v>
      </c>
      <c r="K100" s="48">
        <f>+'DAY22'!K100+'DAY23'!C100</f>
        <v>0</v>
      </c>
      <c r="L100" s="49">
        <f>+'DAY22'!L100+'DAY23'!D100</f>
        <v>0</v>
      </c>
      <c r="M100" s="50">
        <f>+'DAY22'!M100+'DAY23'!E100</f>
        <v>0</v>
      </c>
      <c r="N100" s="47">
        <f>+'DAY22'!N100+'DAY23'!F100</f>
        <v>0</v>
      </c>
      <c r="O100" s="209">
        <f>+'DAY22'!O100+'DAY23'!G100</f>
        <v>0</v>
      </c>
      <c r="P100" s="48">
        <f t="shared" si="35"/>
        <v>0</v>
      </c>
      <c r="Q100" s="49">
        <f t="shared" si="36"/>
        <v>0</v>
      </c>
      <c r="R100" s="50">
        <f t="shared" si="37"/>
        <v>0</v>
      </c>
      <c r="S100" s="47">
        <f t="shared" si="38"/>
        <v>0</v>
      </c>
      <c r="T100" s="209">
        <f t="shared" si="39"/>
        <v>0</v>
      </c>
      <c r="U100" s="54">
        <f t="shared" si="1"/>
        <v>0</v>
      </c>
    </row>
    <row r="101" spans="1:21" x14ac:dyDescent="0.25">
      <c r="A101" s="153"/>
      <c r="B101" s="47">
        <f>'DAY22'!H101</f>
        <v>0</v>
      </c>
      <c r="C101" s="48">
        <v>0</v>
      </c>
      <c r="D101" s="49">
        <v>0</v>
      </c>
      <c r="E101" s="50">
        <v>0</v>
      </c>
      <c r="F101" s="47">
        <v>0</v>
      </c>
      <c r="G101" s="209">
        <v>0</v>
      </c>
      <c r="H101" s="49">
        <f>+(Table125[[#This Row],[OPENING ]]+Table125[[#This Row],[RECEIPTS]]+Table125[[#This Row],[RETURNS]])-(Table125[[#This Row],[EXCHANGED]]+Table125[[#This Row],[SALES]]+Table125[[#This Row],[ISSUES]])</f>
        <v>0</v>
      </c>
      <c r="I101" s="73">
        <v>0</v>
      </c>
      <c r="J101" s="76">
        <f t="shared" si="0"/>
        <v>0</v>
      </c>
      <c r="K101" s="48">
        <f>+'DAY22'!K101+'DAY23'!C101</f>
        <v>0</v>
      </c>
      <c r="L101" s="49">
        <f>+'DAY22'!L101+'DAY23'!D101</f>
        <v>0</v>
      </c>
      <c r="M101" s="50">
        <f>+'DAY22'!M101+'DAY23'!E101</f>
        <v>0</v>
      </c>
      <c r="N101" s="47">
        <f>+'DAY22'!N101+'DAY23'!F101</f>
        <v>0</v>
      </c>
      <c r="O101" s="209">
        <f>+'DAY22'!O101+'DAY23'!G101</f>
        <v>0</v>
      </c>
      <c r="P101" s="48">
        <f t="shared" si="35"/>
        <v>0</v>
      </c>
      <c r="Q101" s="49">
        <f t="shared" si="36"/>
        <v>0</v>
      </c>
      <c r="R101" s="50">
        <f t="shared" si="37"/>
        <v>0</v>
      </c>
      <c r="S101" s="47">
        <f t="shared" si="38"/>
        <v>0</v>
      </c>
      <c r="T101" s="209">
        <f t="shared" si="39"/>
        <v>0</v>
      </c>
      <c r="U101" s="92">
        <f t="shared" si="1"/>
        <v>0</v>
      </c>
    </row>
    <row r="102" spans="1:21" x14ac:dyDescent="0.25">
      <c r="A102" s="152" t="s">
        <v>87</v>
      </c>
      <c r="B102" s="47">
        <f>'DAY22'!H102</f>
        <v>1888</v>
      </c>
      <c r="C102" s="48">
        <v>0</v>
      </c>
      <c r="D102" s="49">
        <v>0</v>
      </c>
      <c r="E102" s="50">
        <v>0</v>
      </c>
      <c r="F102" s="47">
        <v>0</v>
      </c>
      <c r="G102" s="209">
        <v>0</v>
      </c>
      <c r="H102" s="49">
        <f>+(Table125[[#This Row],[OPENING ]]+Table125[[#This Row],[RECEIPTS]]+Table125[[#This Row],[RETURNS]])-(Table125[[#This Row],[EXCHANGED]]+Table125[[#This Row],[SALES]]+Table125[[#This Row],[ISSUES]])</f>
        <v>1888</v>
      </c>
      <c r="I102" s="73"/>
      <c r="J102" s="76">
        <f t="shared" ref="J102:J114" si="47">+I102-H102</f>
        <v>-1888</v>
      </c>
      <c r="K102" s="48">
        <f>+'DAY22'!K102+'DAY23'!C102</f>
        <v>0</v>
      </c>
      <c r="L102" s="49">
        <f>+'DAY22'!L102+'DAY23'!D102</f>
        <v>138</v>
      </c>
      <c r="M102" s="50">
        <f>+'DAY22'!M102+'DAY23'!E102</f>
        <v>0</v>
      </c>
      <c r="N102" s="47">
        <f>+'DAY22'!N102+'DAY23'!F102</f>
        <v>0</v>
      </c>
      <c r="O102" s="209">
        <f>+'DAY22'!O102+'DAY23'!G102</f>
        <v>1318.44</v>
      </c>
      <c r="P102" s="48">
        <f t="shared" ref="P102:P114" si="48">+K102/23</f>
        <v>0</v>
      </c>
      <c r="Q102" s="49">
        <f t="shared" ref="Q102:Q114" si="49">+L102/23</f>
        <v>6</v>
      </c>
      <c r="R102" s="50">
        <f t="shared" ref="R102:R114" si="50">+M102/23</f>
        <v>0</v>
      </c>
      <c r="S102" s="47">
        <f t="shared" ref="S102:S114" si="51">+N102/23</f>
        <v>0</v>
      </c>
      <c r="T102" s="209">
        <f t="shared" ref="T102:T114" si="52">+O102/23</f>
        <v>57.323478260869571</v>
      </c>
      <c r="U102" s="92">
        <f t="shared" ref="U102:U114" si="53">IFERROR(+H102/(P102+Q102+R102+S102+T102),0)</f>
        <v>29.81516574661503</v>
      </c>
    </row>
    <row r="103" spans="1:21" x14ac:dyDescent="0.25">
      <c r="A103" s="152" t="s">
        <v>88</v>
      </c>
      <c r="B103" s="47">
        <f>'DAY22'!H103</f>
        <v>0</v>
      </c>
      <c r="C103" s="48">
        <v>0</v>
      </c>
      <c r="D103" s="49">
        <v>0</v>
      </c>
      <c r="E103" s="50">
        <v>0</v>
      </c>
      <c r="F103" s="47">
        <v>0</v>
      </c>
      <c r="G103" s="209">
        <v>0</v>
      </c>
      <c r="H103" s="49">
        <f>+(Table125[[#This Row],[OPENING ]]+Table125[[#This Row],[RECEIPTS]]+Table125[[#This Row],[RETURNS]])-(Table125[[#This Row],[EXCHANGED]]+Table125[[#This Row],[SALES]]+Table125[[#This Row],[ISSUES]])</f>
        <v>0</v>
      </c>
      <c r="I103" s="73"/>
      <c r="J103" s="76">
        <f t="shared" si="47"/>
        <v>0</v>
      </c>
      <c r="K103" s="48">
        <f>+'DAY22'!K103+'DAY23'!C103</f>
        <v>0</v>
      </c>
      <c r="L103" s="49">
        <f>+'DAY22'!L103+'DAY23'!D103</f>
        <v>0</v>
      </c>
      <c r="M103" s="50">
        <f>+'DAY22'!M103+'DAY23'!E103</f>
        <v>0</v>
      </c>
      <c r="N103" s="47">
        <f>+'DAY22'!N103+'DAY23'!F103</f>
        <v>0</v>
      </c>
      <c r="O103" s="209">
        <f>+'DAY22'!O103+'DAY23'!G103</f>
        <v>0</v>
      </c>
      <c r="P103" s="48">
        <f t="shared" si="48"/>
        <v>0</v>
      </c>
      <c r="Q103" s="49">
        <f t="shared" si="49"/>
        <v>0</v>
      </c>
      <c r="R103" s="50">
        <f t="shared" si="50"/>
        <v>0</v>
      </c>
      <c r="S103" s="47">
        <f t="shared" si="51"/>
        <v>0</v>
      </c>
      <c r="T103" s="209">
        <f t="shared" si="52"/>
        <v>0</v>
      </c>
      <c r="U103" s="92">
        <f t="shared" si="53"/>
        <v>0</v>
      </c>
    </row>
    <row r="104" spans="1:21" x14ac:dyDescent="0.25">
      <c r="A104" s="152" t="s">
        <v>95</v>
      </c>
      <c r="B104" s="47">
        <f>'DAY22'!H104</f>
        <v>695.3</v>
      </c>
      <c r="C104" s="48">
        <v>0</v>
      </c>
      <c r="D104" s="49">
        <v>0</v>
      </c>
      <c r="E104" s="50">
        <v>0</v>
      </c>
      <c r="F104" s="47">
        <v>0</v>
      </c>
      <c r="G104" s="209">
        <v>0</v>
      </c>
      <c r="H104" s="49">
        <f>+(Table125[[#This Row],[OPENING ]]+Table125[[#This Row],[RECEIPTS]]+Table125[[#This Row],[RETURNS]])-(Table125[[#This Row],[EXCHANGED]]+Table125[[#This Row],[SALES]]+Table125[[#This Row],[ISSUES]])</f>
        <v>695.3</v>
      </c>
      <c r="I104" s="73"/>
      <c r="J104" s="76">
        <f t="shared" si="47"/>
        <v>-695.3</v>
      </c>
      <c r="K104" s="48">
        <f>+'DAY22'!K104+'DAY23'!C104</f>
        <v>0</v>
      </c>
      <c r="L104" s="49">
        <f>+'DAY22'!L104+'DAY23'!D104</f>
        <v>0</v>
      </c>
      <c r="M104" s="50">
        <f>+'DAY22'!M104+'DAY23'!E104</f>
        <v>0</v>
      </c>
      <c r="N104" s="47">
        <f>+'DAY22'!N104+'DAY23'!F104</f>
        <v>0</v>
      </c>
      <c r="O104" s="209">
        <f>+'DAY22'!O104+'DAY23'!G104</f>
        <v>0</v>
      </c>
      <c r="P104" s="48">
        <f t="shared" si="48"/>
        <v>0</v>
      </c>
      <c r="Q104" s="49">
        <f t="shared" si="49"/>
        <v>0</v>
      </c>
      <c r="R104" s="50">
        <f t="shared" si="50"/>
        <v>0</v>
      </c>
      <c r="S104" s="47">
        <f t="shared" si="51"/>
        <v>0</v>
      </c>
      <c r="T104" s="209">
        <f t="shared" si="52"/>
        <v>0</v>
      </c>
      <c r="U104" s="92">
        <f t="shared" si="53"/>
        <v>0</v>
      </c>
    </row>
    <row r="105" spans="1:21" x14ac:dyDescent="0.25">
      <c r="A105" s="152" t="s">
        <v>132</v>
      </c>
      <c r="B105" s="47">
        <f>'DAY22'!H105</f>
        <v>0</v>
      </c>
      <c r="C105" s="48">
        <v>0</v>
      </c>
      <c r="D105" s="49">
        <v>0</v>
      </c>
      <c r="E105" s="50">
        <v>0</v>
      </c>
      <c r="F105" s="47">
        <v>0</v>
      </c>
      <c r="G105" s="209">
        <v>0</v>
      </c>
      <c r="H105" s="49">
        <f>+(Table125[[#This Row],[OPENING ]]+Table125[[#This Row],[RECEIPTS]]+Table125[[#This Row],[RETURNS]])-(Table125[[#This Row],[EXCHANGED]]+Table125[[#This Row],[SALES]]+Table125[[#This Row],[ISSUES]])</f>
        <v>0</v>
      </c>
      <c r="I105" s="73"/>
      <c r="J105" s="76">
        <f t="shared" si="47"/>
        <v>0</v>
      </c>
      <c r="K105" s="48">
        <f>+'DAY22'!K105+'DAY23'!C105</f>
        <v>0</v>
      </c>
      <c r="L105" s="49">
        <f>+'DAY22'!L105+'DAY23'!D105</f>
        <v>0</v>
      </c>
      <c r="M105" s="50">
        <f>+'DAY22'!M105+'DAY23'!E105</f>
        <v>0</v>
      </c>
      <c r="N105" s="47">
        <f>+'DAY22'!N105+'DAY23'!F105</f>
        <v>0</v>
      </c>
      <c r="O105" s="209">
        <f>+'DAY22'!O105+'DAY23'!G105</f>
        <v>0</v>
      </c>
      <c r="P105" s="48">
        <f t="shared" si="48"/>
        <v>0</v>
      </c>
      <c r="Q105" s="49">
        <f t="shared" si="49"/>
        <v>0</v>
      </c>
      <c r="R105" s="50">
        <f t="shared" si="50"/>
        <v>0</v>
      </c>
      <c r="S105" s="47">
        <f t="shared" si="51"/>
        <v>0</v>
      </c>
      <c r="T105" s="209">
        <f t="shared" si="52"/>
        <v>0</v>
      </c>
      <c r="U105" s="92">
        <f t="shared" si="53"/>
        <v>0</v>
      </c>
    </row>
    <row r="106" spans="1:21" x14ac:dyDescent="0.25">
      <c r="A106" s="152" t="s">
        <v>124</v>
      </c>
      <c r="B106" s="47">
        <f>'DAY22'!H106</f>
        <v>31</v>
      </c>
      <c r="C106" s="48">
        <v>0</v>
      </c>
      <c r="D106" s="49">
        <v>0</v>
      </c>
      <c r="E106" s="50">
        <v>0</v>
      </c>
      <c r="F106" s="47">
        <v>0</v>
      </c>
      <c r="G106" s="209">
        <v>0</v>
      </c>
      <c r="H106" s="49">
        <f>+(Table125[[#This Row],[OPENING ]]+Table125[[#This Row],[RECEIPTS]]+Table125[[#This Row],[RETURNS]])-(Table125[[#This Row],[EXCHANGED]]+Table125[[#This Row],[SALES]]+Table125[[#This Row],[ISSUES]])</f>
        <v>31</v>
      </c>
      <c r="I106" s="73"/>
      <c r="J106" s="76">
        <f t="shared" si="47"/>
        <v>-31</v>
      </c>
      <c r="K106" s="48">
        <f>+'DAY22'!K106+'DAY23'!C106</f>
        <v>0</v>
      </c>
      <c r="L106" s="49">
        <f>+'DAY22'!L106+'DAY23'!D106</f>
        <v>0</v>
      </c>
      <c r="M106" s="50">
        <f>+'DAY22'!M106+'DAY23'!E106</f>
        <v>0</v>
      </c>
      <c r="N106" s="47">
        <f>+'DAY22'!N106+'DAY23'!F106</f>
        <v>0</v>
      </c>
      <c r="O106" s="209">
        <f>+'DAY22'!O106+'DAY23'!G106</f>
        <v>0</v>
      </c>
      <c r="P106" s="48">
        <f t="shared" si="48"/>
        <v>0</v>
      </c>
      <c r="Q106" s="49">
        <f t="shared" si="49"/>
        <v>0</v>
      </c>
      <c r="R106" s="50">
        <f t="shared" si="50"/>
        <v>0</v>
      </c>
      <c r="S106" s="47">
        <f t="shared" si="51"/>
        <v>0</v>
      </c>
      <c r="T106" s="209">
        <f t="shared" si="52"/>
        <v>0</v>
      </c>
      <c r="U106" s="92">
        <f t="shared" si="53"/>
        <v>0</v>
      </c>
    </row>
    <row r="107" spans="1:21" ht="15.75" x14ac:dyDescent="0.3">
      <c r="A107" s="311" t="s">
        <v>89</v>
      </c>
      <c r="B107" s="47">
        <f>'DAY22'!H107</f>
        <v>0</v>
      </c>
      <c r="C107" s="48">
        <v>0</v>
      </c>
      <c r="D107" s="49">
        <v>0</v>
      </c>
      <c r="E107" s="50">
        <v>0</v>
      </c>
      <c r="F107" s="47">
        <v>0</v>
      </c>
      <c r="G107" s="209">
        <v>0</v>
      </c>
      <c r="H107" s="49">
        <f>+(Table125[[#This Row],[OPENING ]]+Table125[[#This Row],[RECEIPTS]]+Table125[[#This Row],[RETURNS]])-(Table125[[#This Row],[EXCHANGED]]+Table125[[#This Row],[SALES]]+Table125[[#This Row],[ISSUES]])</f>
        <v>0</v>
      </c>
      <c r="I107" s="73"/>
      <c r="J107" s="76">
        <f t="shared" si="47"/>
        <v>0</v>
      </c>
      <c r="K107" s="48">
        <f>+'DAY22'!K107+'DAY23'!C107</f>
        <v>0</v>
      </c>
      <c r="L107" s="49">
        <f>+'DAY22'!L107+'DAY23'!D107</f>
        <v>0</v>
      </c>
      <c r="M107" s="50">
        <f>+'DAY22'!M107+'DAY23'!E107</f>
        <v>0</v>
      </c>
      <c r="N107" s="47">
        <f>+'DAY22'!N107+'DAY23'!F107</f>
        <v>0</v>
      </c>
      <c r="O107" s="209">
        <f>+'DAY22'!O107+'DAY23'!G107</f>
        <v>0</v>
      </c>
      <c r="P107" s="48">
        <f t="shared" si="48"/>
        <v>0</v>
      </c>
      <c r="Q107" s="49">
        <f t="shared" si="49"/>
        <v>0</v>
      </c>
      <c r="R107" s="50">
        <f t="shared" si="50"/>
        <v>0</v>
      </c>
      <c r="S107" s="47">
        <f t="shared" si="51"/>
        <v>0</v>
      </c>
      <c r="T107" s="209">
        <f t="shared" si="52"/>
        <v>0</v>
      </c>
      <c r="U107" s="92">
        <f t="shared" si="53"/>
        <v>0</v>
      </c>
    </row>
    <row r="108" spans="1:21" x14ac:dyDescent="0.25">
      <c r="A108" s="193" t="s">
        <v>90</v>
      </c>
      <c r="B108" s="47">
        <f>'DAY22'!H108</f>
        <v>57</v>
      </c>
      <c r="C108" s="48">
        <v>0</v>
      </c>
      <c r="D108" s="49">
        <v>0</v>
      </c>
      <c r="E108" s="50">
        <v>0</v>
      </c>
      <c r="F108" s="47">
        <v>0</v>
      </c>
      <c r="G108" s="209">
        <v>0</v>
      </c>
      <c r="H108" s="49">
        <f>+(Table125[[#This Row],[OPENING ]]+Table125[[#This Row],[RECEIPTS]]+Table125[[#This Row],[RETURNS]])-(Table125[[#This Row],[EXCHANGED]]+Table125[[#This Row],[SALES]]+Table125[[#This Row],[ISSUES]])</f>
        <v>57</v>
      </c>
      <c r="I108" s="73"/>
      <c r="J108" s="76">
        <f t="shared" si="47"/>
        <v>-57</v>
      </c>
      <c r="K108" s="48">
        <f>+'DAY22'!K108+'DAY23'!C108</f>
        <v>0</v>
      </c>
      <c r="L108" s="49">
        <f>+'DAY22'!L108+'DAY23'!D108</f>
        <v>0</v>
      </c>
      <c r="M108" s="50">
        <f>+'DAY22'!M108+'DAY23'!E108</f>
        <v>0</v>
      </c>
      <c r="N108" s="47">
        <f>+'DAY22'!N108+'DAY23'!F108</f>
        <v>0</v>
      </c>
      <c r="O108" s="209">
        <f>+'DAY22'!O108+'DAY23'!G108</f>
        <v>0</v>
      </c>
      <c r="P108" s="48">
        <f t="shared" si="48"/>
        <v>0</v>
      </c>
      <c r="Q108" s="49">
        <f t="shared" si="49"/>
        <v>0</v>
      </c>
      <c r="R108" s="50">
        <f t="shared" si="50"/>
        <v>0</v>
      </c>
      <c r="S108" s="47">
        <f t="shared" si="51"/>
        <v>0</v>
      </c>
      <c r="T108" s="209">
        <f t="shared" si="52"/>
        <v>0</v>
      </c>
      <c r="U108" s="92">
        <f t="shared" si="53"/>
        <v>0</v>
      </c>
    </row>
    <row r="109" spans="1:21" x14ac:dyDescent="0.25">
      <c r="A109" s="193" t="s">
        <v>91</v>
      </c>
      <c r="B109" s="47">
        <f>'DAY22'!H109</f>
        <v>345.3</v>
      </c>
      <c r="C109" s="48">
        <v>0</v>
      </c>
      <c r="D109" s="49">
        <v>0</v>
      </c>
      <c r="E109" s="50">
        <v>0</v>
      </c>
      <c r="F109" s="47">
        <v>0</v>
      </c>
      <c r="G109" s="209">
        <v>0</v>
      </c>
      <c r="H109" s="49">
        <f>+(Table125[[#This Row],[OPENING ]]+Table125[[#This Row],[RECEIPTS]]+Table125[[#This Row],[RETURNS]])-(Table125[[#This Row],[EXCHANGED]]+Table125[[#This Row],[SALES]]+Table125[[#This Row],[ISSUES]])</f>
        <v>345.3</v>
      </c>
      <c r="I109" s="73"/>
      <c r="J109" s="76">
        <f t="shared" si="47"/>
        <v>-345.3</v>
      </c>
      <c r="K109" s="48">
        <f>+'DAY22'!K109+'DAY23'!C109</f>
        <v>0</v>
      </c>
      <c r="L109" s="49">
        <f>+'DAY22'!L109+'DAY23'!D109</f>
        <v>0</v>
      </c>
      <c r="M109" s="50">
        <f>+'DAY22'!M109+'DAY23'!E109</f>
        <v>0</v>
      </c>
      <c r="N109" s="47">
        <f>+'DAY22'!N109+'DAY23'!F109</f>
        <v>0</v>
      </c>
      <c r="O109" s="209">
        <f>+'DAY22'!O109+'DAY23'!G109</f>
        <v>0</v>
      </c>
      <c r="P109" s="48">
        <f t="shared" si="48"/>
        <v>0</v>
      </c>
      <c r="Q109" s="49">
        <f t="shared" si="49"/>
        <v>0</v>
      </c>
      <c r="R109" s="50">
        <f t="shared" si="50"/>
        <v>0</v>
      </c>
      <c r="S109" s="47">
        <f t="shared" si="51"/>
        <v>0</v>
      </c>
      <c r="T109" s="209">
        <f t="shared" si="52"/>
        <v>0</v>
      </c>
      <c r="U109" s="92">
        <f t="shared" si="53"/>
        <v>0</v>
      </c>
    </row>
    <row r="110" spans="1:21" x14ac:dyDescent="0.25">
      <c r="A110" s="193" t="s">
        <v>92</v>
      </c>
      <c r="B110" s="47">
        <f>'DAY22'!H110</f>
        <v>38</v>
      </c>
      <c r="C110" s="48">
        <v>0</v>
      </c>
      <c r="D110" s="49">
        <v>0</v>
      </c>
      <c r="E110" s="50">
        <v>0</v>
      </c>
      <c r="F110" s="47">
        <v>0</v>
      </c>
      <c r="G110" s="209">
        <v>0</v>
      </c>
      <c r="H110" s="49">
        <f>+(Table125[[#This Row],[OPENING ]]+Table125[[#This Row],[RECEIPTS]]+Table125[[#This Row],[RETURNS]])-(Table125[[#This Row],[EXCHANGED]]+Table125[[#This Row],[SALES]]+Table125[[#This Row],[ISSUES]])</f>
        <v>38</v>
      </c>
      <c r="I110" s="73"/>
      <c r="J110" s="76">
        <f t="shared" si="47"/>
        <v>-38</v>
      </c>
      <c r="K110" s="48">
        <f>+'DAY22'!K110+'DAY23'!C110</f>
        <v>0</v>
      </c>
      <c r="L110" s="49">
        <f>+'DAY22'!L110+'DAY23'!D110</f>
        <v>0</v>
      </c>
      <c r="M110" s="50">
        <f>+'DAY22'!M110+'DAY23'!E110</f>
        <v>0</v>
      </c>
      <c r="N110" s="47">
        <f>+'DAY22'!N110+'DAY23'!F110</f>
        <v>0</v>
      </c>
      <c r="O110" s="209">
        <f>+'DAY22'!O110+'DAY23'!G110</f>
        <v>0</v>
      </c>
      <c r="P110" s="48">
        <f t="shared" si="48"/>
        <v>0</v>
      </c>
      <c r="Q110" s="49">
        <f t="shared" si="49"/>
        <v>0</v>
      </c>
      <c r="R110" s="50">
        <f t="shared" si="50"/>
        <v>0</v>
      </c>
      <c r="S110" s="47">
        <f t="shared" si="51"/>
        <v>0</v>
      </c>
      <c r="T110" s="209">
        <f t="shared" si="52"/>
        <v>0</v>
      </c>
      <c r="U110" s="92">
        <f t="shared" si="53"/>
        <v>0</v>
      </c>
    </row>
    <row r="111" spans="1:21" x14ac:dyDescent="0.25">
      <c r="A111" s="193" t="s">
        <v>94</v>
      </c>
      <c r="B111" s="47">
        <f>'DAY22'!H111</f>
        <v>0</v>
      </c>
      <c r="C111" s="48">
        <v>0</v>
      </c>
      <c r="D111" s="49">
        <v>0</v>
      </c>
      <c r="E111" s="50">
        <v>0</v>
      </c>
      <c r="F111" s="47">
        <v>0</v>
      </c>
      <c r="G111" s="209">
        <v>0</v>
      </c>
      <c r="H111" s="49">
        <f>+(Table125[[#This Row],[OPENING ]]+Table125[[#This Row],[RECEIPTS]]+Table125[[#This Row],[RETURNS]])-(Table125[[#This Row],[EXCHANGED]]+Table125[[#This Row],[SALES]]+Table125[[#This Row],[ISSUES]])</f>
        <v>0</v>
      </c>
      <c r="I111" s="73"/>
      <c r="J111" s="76">
        <f t="shared" si="47"/>
        <v>0</v>
      </c>
      <c r="K111" s="48">
        <f>+'DAY22'!K111+'DAY23'!C111</f>
        <v>0</v>
      </c>
      <c r="L111" s="49">
        <f>+'DAY22'!L111+'DAY23'!D111</f>
        <v>0</v>
      </c>
      <c r="M111" s="50">
        <f>+'DAY22'!M111+'DAY23'!E111</f>
        <v>0</v>
      </c>
      <c r="N111" s="47">
        <f>+'DAY22'!N111+'DAY23'!F111</f>
        <v>0</v>
      </c>
      <c r="O111" s="209">
        <f>+'DAY22'!O111+'DAY23'!G111</f>
        <v>0</v>
      </c>
      <c r="P111" s="48">
        <f t="shared" si="48"/>
        <v>0</v>
      </c>
      <c r="Q111" s="49">
        <f t="shared" si="49"/>
        <v>0</v>
      </c>
      <c r="R111" s="50">
        <f t="shared" si="50"/>
        <v>0</v>
      </c>
      <c r="S111" s="47">
        <f t="shared" si="51"/>
        <v>0</v>
      </c>
      <c r="T111" s="209">
        <f t="shared" si="52"/>
        <v>0</v>
      </c>
      <c r="U111" s="92">
        <f t="shared" si="53"/>
        <v>0</v>
      </c>
    </row>
    <row r="112" spans="1:21" x14ac:dyDescent="0.25">
      <c r="A112" s="193" t="s">
        <v>93</v>
      </c>
      <c r="B112" s="47">
        <f>'DAY22'!H112</f>
        <v>0</v>
      </c>
      <c r="C112" s="48">
        <v>0</v>
      </c>
      <c r="D112" s="49">
        <v>0</v>
      </c>
      <c r="E112" s="50">
        <v>0</v>
      </c>
      <c r="F112" s="47">
        <v>0</v>
      </c>
      <c r="G112" s="209">
        <v>0</v>
      </c>
      <c r="H112" s="49">
        <f>+(Table125[[#This Row],[OPENING ]]+Table125[[#This Row],[RECEIPTS]]+Table125[[#This Row],[RETURNS]])-(Table125[[#This Row],[EXCHANGED]]+Table125[[#This Row],[SALES]]+Table125[[#This Row],[ISSUES]])</f>
        <v>0</v>
      </c>
      <c r="I112" s="73"/>
      <c r="J112" s="76">
        <f t="shared" si="47"/>
        <v>0</v>
      </c>
      <c r="K112" s="48">
        <f>+'DAY22'!K112+'DAY23'!C112</f>
        <v>0</v>
      </c>
      <c r="L112" s="49">
        <f>+'DAY22'!L112+'DAY23'!D112</f>
        <v>0</v>
      </c>
      <c r="M112" s="50">
        <f>+'DAY22'!M112+'DAY23'!E112</f>
        <v>0</v>
      </c>
      <c r="N112" s="47">
        <f>+'DAY22'!N112+'DAY23'!F112</f>
        <v>0</v>
      </c>
      <c r="O112" s="209">
        <f>+'DAY22'!O112+'DAY23'!G112</f>
        <v>0</v>
      </c>
      <c r="P112" s="48">
        <f t="shared" si="48"/>
        <v>0</v>
      </c>
      <c r="Q112" s="49">
        <f t="shared" si="49"/>
        <v>0</v>
      </c>
      <c r="R112" s="50">
        <f t="shared" si="50"/>
        <v>0</v>
      </c>
      <c r="S112" s="47">
        <f t="shared" si="51"/>
        <v>0</v>
      </c>
      <c r="T112" s="209">
        <f t="shared" si="52"/>
        <v>0</v>
      </c>
      <c r="U112" s="92">
        <f t="shared" si="53"/>
        <v>0</v>
      </c>
    </row>
    <row r="113" spans="1:21" x14ac:dyDescent="0.25">
      <c r="A113" s="193" t="s">
        <v>114</v>
      </c>
      <c r="B113" s="47">
        <f>'DAY22'!H113</f>
        <v>0</v>
      </c>
      <c r="C113" s="48">
        <v>0</v>
      </c>
      <c r="D113" s="49">
        <v>0</v>
      </c>
      <c r="E113" s="50">
        <v>0</v>
      </c>
      <c r="F113" s="47">
        <v>0</v>
      </c>
      <c r="G113" s="209">
        <v>0</v>
      </c>
      <c r="H113" s="49">
        <f>+(Table125[[#This Row],[OPENING ]]+Table125[[#This Row],[RECEIPTS]]+Table125[[#This Row],[RETURNS]])-(Table125[[#This Row],[EXCHANGED]]+Table125[[#This Row],[SALES]]+Table125[[#This Row],[ISSUES]])</f>
        <v>0</v>
      </c>
      <c r="I113" s="73"/>
      <c r="J113" s="76">
        <f t="shared" si="47"/>
        <v>0</v>
      </c>
      <c r="K113" s="48">
        <f>+'DAY22'!K113+'DAY23'!C113</f>
        <v>0</v>
      </c>
      <c r="L113" s="49">
        <f>+'DAY22'!L113+'DAY23'!D113</f>
        <v>0</v>
      </c>
      <c r="M113" s="50">
        <f>+'DAY22'!M113+'DAY23'!E113</f>
        <v>0</v>
      </c>
      <c r="N113" s="47">
        <f>+'DAY22'!N113+'DAY23'!F113</f>
        <v>0</v>
      </c>
      <c r="O113" s="209">
        <f>+'DAY22'!O113+'DAY23'!G113</f>
        <v>0</v>
      </c>
      <c r="P113" s="48">
        <f t="shared" si="48"/>
        <v>0</v>
      </c>
      <c r="Q113" s="49">
        <f t="shared" si="49"/>
        <v>0</v>
      </c>
      <c r="R113" s="50">
        <f t="shared" si="50"/>
        <v>0</v>
      </c>
      <c r="S113" s="47">
        <f t="shared" si="51"/>
        <v>0</v>
      </c>
      <c r="T113" s="209">
        <f t="shared" si="52"/>
        <v>0</v>
      </c>
      <c r="U113" s="92">
        <f t="shared" si="53"/>
        <v>0</v>
      </c>
    </row>
    <row r="114" spans="1:21" ht="15.75" thickBot="1" x14ac:dyDescent="0.3">
      <c r="A114" s="193" t="s">
        <v>107</v>
      </c>
      <c r="B114" s="47">
        <f>'DAY22'!H114</f>
        <v>0</v>
      </c>
      <c r="C114" s="48">
        <v>0</v>
      </c>
      <c r="D114" s="49">
        <v>0</v>
      </c>
      <c r="E114" s="50">
        <v>0</v>
      </c>
      <c r="F114" s="47">
        <v>0</v>
      </c>
      <c r="G114" s="209">
        <v>0</v>
      </c>
      <c r="H114" s="49">
        <f>+(Table125[[#This Row],[OPENING ]]+Table125[[#This Row],[RECEIPTS]]+Table125[[#This Row],[RETURNS]])-(Table125[[#This Row],[EXCHANGED]]+Table125[[#This Row],[SALES]]+Table125[[#This Row],[ISSUES]])</f>
        <v>0</v>
      </c>
      <c r="I114" s="73"/>
      <c r="J114" s="76">
        <f t="shared" si="47"/>
        <v>0</v>
      </c>
      <c r="K114" s="48">
        <f>+'DAY22'!K114+'DAY23'!C114</f>
        <v>0</v>
      </c>
      <c r="L114" s="49">
        <f>+'DAY22'!L114+'DAY23'!D114</f>
        <v>0</v>
      </c>
      <c r="M114" s="50">
        <f>+'DAY22'!M114+'DAY23'!E114</f>
        <v>0</v>
      </c>
      <c r="N114" s="47">
        <f>+'DAY22'!N114+'DAY23'!F114</f>
        <v>0</v>
      </c>
      <c r="O114" s="209">
        <f>+'DAY22'!O114+'DAY23'!G114</f>
        <v>0</v>
      </c>
      <c r="P114" s="48">
        <f t="shared" si="48"/>
        <v>0</v>
      </c>
      <c r="Q114" s="49">
        <f t="shared" si="49"/>
        <v>0</v>
      </c>
      <c r="R114" s="50">
        <f t="shared" si="50"/>
        <v>0</v>
      </c>
      <c r="S114" s="47">
        <f t="shared" si="51"/>
        <v>0</v>
      </c>
      <c r="T114" s="209">
        <f t="shared" si="52"/>
        <v>0</v>
      </c>
      <c r="U114" s="92">
        <f t="shared" si="53"/>
        <v>0</v>
      </c>
    </row>
    <row r="115" spans="1:21" ht="17.25" thickBot="1" x14ac:dyDescent="0.35">
      <c r="A115" s="85" t="s">
        <v>55</v>
      </c>
      <c r="B115" s="86">
        <f t="shared" ref="B115:T115" si="54">SUM(B76:B101)</f>
        <v>4655.43</v>
      </c>
      <c r="C115" s="87">
        <f t="shared" si="54"/>
        <v>0</v>
      </c>
      <c r="D115" s="88">
        <f t="shared" si="54"/>
        <v>0</v>
      </c>
      <c r="E115" s="89">
        <f t="shared" si="54"/>
        <v>0</v>
      </c>
      <c r="F115" s="86">
        <f t="shared" si="54"/>
        <v>0</v>
      </c>
      <c r="G115" s="213">
        <f t="shared" si="54"/>
        <v>0</v>
      </c>
      <c r="H115" s="88">
        <f t="shared" si="54"/>
        <v>4655.43</v>
      </c>
      <c r="I115" s="87">
        <f t="shared" si="54"/>
        <v>0</v>
      </c>
      <c r="J115" s="90">
        <f t="shared" si="54"/>
        <v>-4655.43</v>
      </c>
      <c r="K115" s="87">
        <f t="shared" si="54"/>
        <v>0</v>
      </c>
      <c r="L115" s="88">
        <f t="shared" si="54"/>
        <v>138</v>
      </c>
      <c r="M115" s="89">
        <f t="shared" si="54"/>
        <v>0</v>
      </c>
      <c r="N115" s="86">
        <f t="shared" si="54"/>
        <v>0</v>
      </c>
      <c r="O115" s="213">
        <f t="shared" si="54"/>
        <v>851.44</v>
      </c>
      <c r="P115" s="87">
        <f t="shared" si="54"/>
        <v>0</v>
      </c>
      <c r="Q115" s="88">
        <f t="shared" si="54"/>
        <v>6</v>
      </c>
      <c r="R115" s="89">
        <f t="shared" si="54"/>
        <v>0</v>
      </c>
      <c r="S115" s="86">
        <f t="shared" si="54"/>
        <v>0</v>
      </c>
      <c r="T115" s="213">
        <f t="shared" si="54"/>
        <v>37.01913043478261</v>
      </c>
      <c r="U115" s="91">
        <f t="shared" si="1"/>
        <v>108.21766858020699</v>
      </c>
    </row>
    <row r="116" spans="1:21" x14ac:dyDescent="0.25">
      <c r="A116" s="78"/>
      <c r="B116" s="79"/>
      <c r="C116" s="80"/>
      <c r="D116" s="81"/>
      <c r="E116" s="82"/>
      <c r="F116" s="79"/>
      <c r="G116" s="212"/>
      <c r="H116" s="81"/>
      <c r="I116" s="80"/>
      <c r="J116" s="83"/>
      <c r="K116" s="80"/>
      <c r="L116" s="81"/>
      <c r="M116" s="82"/>
      <c r="N116" s="79"/>
      <c r="O116" s="212"/>
      <c r="P116" s="80"/>
      <c r="Q116" s="81"/>
      <c r="R116" s="82"/>
      <c r="S116" s="79"/>
      <c r="T116" s="212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209"/>
      <c r="H117" s="49"/>
      <c r="I117" s="48"/>
      <c r="J117" s="51"/>
      <c r="K117" s="48"/>
      <c r="L117" s="49"/>
      <c r="M117" s="50"/>
      <c r="N117" s="47"/>
      <c r="O117" s="209"/>
      <c r="P117" s="48"/>
      <c r="Q117" s="49"/>
      <c r="R117" s="50"/>
      <c r="S117" s="47"/>
      <c r="T117" s="209"/>
      <c r="U117" s="54"/>
    </row>
    <row r="118" spans="1:21" ht="15.75" x14ac:dyDescent="0.3">
      <c r="A118" s="309" t="s">
        <v>97</v>
      </c>
      <c r="B118" s="47">
        <f>'DAY22'!H118</f>
        <v>0</v>
      </c>
      <c r="C118" s="48">
        <v>0</v>
      </c>
      <c r="D118" s="49">
        <v>0</v>
      </c>
      <c r="E118" s="50">
        <v>0</v>
      </c>
      <c r="F118" s="47">
        <v>0</v>
      </c>
      <c r="G118" s="209">
        <v>0</v>
      </c>
      <c r="H118" s="49">
        <f>+(Table125[[#This Row],[OPENING ]]+Table125[[#This Row],[RECEIPTS]]+Table125[[#This Row],[RETURNS]])-(Table125[[#This Row],[EXCHANGED]]+Table125[[#This Row],[SALES]]+Table125[[#This Row],[ISSUES]])</f>
        <v>0</v>
      </c>
      <c r="I118" s="48">
        <v>0</v>
      </c>
      <c r="J118" s="51">
        <f t="shared" si="0"/>
        <v>0</v>
      </c>
      <c r="K118" s="48">
        <f>+'DAY22'!K118+'DAY23'!C118</f>
        <v>0</v>
      </c>
      <c r="L118" s="49">
        <f>+'DAY22'!L118+'DAY23'!D118</f>
        <v>19.5</v>
      </c>
      <c r="M118" s="50">
        <f>+'DAY22'!M118+'DAY23'!E118</f>
        <v>0</v>
      </c>
      <c r="N118" s="47">
        <f>+'DAY22'!N118+'DAY23'!F118</f>
        <v>0</v>
      </c>
      <c r="O118" s="209">
        <f>+'DAY22'!O118+'DAY23'!G118</f>
        <v>0</v>
      </c>
      <c r="P118" s="48">
        <f>+K118/23</f>
        <v>0</v>
      </c>
      <c r="Q118" s="49">
        <f>+L118/23</f>
        <v>0.84782608695652173</v>
      </c>
      <c r="R118" s="50">
        <f>+M118/23</f>
        <v>0</v>
      </c>
      <c r="S118" s="47">
        <f>+N118/23</f>
        <v>0</v>
      </c>
      <c r="T118" s="209">
        <f>+O118/23</f>
        <v>0</v>
      </c>
      <c r="U118" s="54">
        <f t="shared" si="1"/>
        <v>0</v>
      </c>
    </row>
    <row r="119" spans="1:21" x14ac:dyDescent="0.25">
      <c r="A119" s="53"/>
      <c r="B119" s="47">
        <f>'DAY22'!H119</f>
        <v>19.5</v>
      </c>
      <c r="C119" s="48">
        <v>0</v>
      </c>
      <c r="D119" s="49">
        <v>0</v>
      </c>
      <c r="E119" s="50">
        <v>0</v>
      </c>
      <c r="F119" s="47">
        <v>0</v>
      </c>
      <c r="G119" s="209">
        <v>0</v>
      </c>
      <c r="H119" s="49">
        <f>+(Table125[[#This Row],[OPENING ]]+Table125[[#This Row],[RECEIPTS]]+Table125[[#This Row],[RETURNS]])-(Table125[[#This Row],[EXCHANGED]]+Table125[[#This Row],[SALES]]+Table125[[#This Row],[ISSUES]])</f>
        <v>19.5</v>
      </c>
      <c r="I119" s="48">
        <v>0</v>
      </c>
      <c r="J119" s="51">
        <f t="shared" si="0"/>
        <v>-19.5</v>
      </c>
      <c r="K119" s="48">
        <f>+'DAY22'!K119+'DAY23'!C119</f>
        <v>0</v>
      </c>
      <c r="L119" s="49">
        <f>+'DAY22'!L119+'DAY23'!D119</f>
        <v>0</v>
      </c>
      <c r="M119" s="50">
        <f>+'DAY22'!M119+'DAY23'!E119</f>
        <v>0</v>
      </c>
      <c r="N119" s="47">
        <f>+'DAY22'!N119+'DAY23'!F119</f>
        <v>0</v>
      </c>
      <c r="O119" s="209">
        <f>+'DAY22'!O119+'DAY23'!G119</f>
        <v>0</v>
      </c>
      <c r="P119" s="48">
        <f t="shared" ref="P119:P134" si="55">+K119/23</f>
        <v>0</v>
      </c>
      <c r="Q119" s="49">
        <f t="shared" ref="Q119:Q134" si="56">+L119/23</f>
        <v>0</v>
      </c>
      <c r="R119" s="50">
        <f t="shared" ref="R119:R134" si="57">+M119/23</f>
        <v>0</v>
      </c>
      <c r="S119" s="47">
        <f t="shared" ref="S119:S134" si="58">+N119/23</f>
        <v>0</v>
      </c>
      <c r="T119" s="209">
        <f t="shared" ref="T119:T134" si="59">+O119/23</f>
        <v>0</v>
      </c>
      <c r="U119" s="54">
        <f t="shared" si="1"/>
        <v>0</v>
      </c>
    </row>
    <row r="120" spans="1:21" x14ac:dyDescent="0.25">
      <c r="A120" s="310" t="s">
        <v>130</v>
      </c>
      <c r="B120" s="47">
        <f>'DAY22'!H120</f>
        <v>5</v>
      </c>
      <c r="C120" s="48">
        <v>0</v>
      </c>
      <c r="D120" s="49">
        <v>0</v>
      </c>
      <c r="E120" s="50">
        <v>0</v>
      </c>
      <c r="F120" s="47">
        <v>0</v>
      </c>
      <c r="G120" s="209">
        <v>0</v>
      </c>
      <c r="H120" s="49">
        <f>+(Table125[[#This Row],[OPENING ]]+Table125[[#This Row],[RECEIPTS]]+Table125[[#This Row],[RETURNS]])-(Table125[[#This Row],[EXCHANGED]]+Table125[[#This Row],[SALES]]+Table125[[#This Row],[ISSUES]])</f>
        <v>5</v>
      </c>
      <c r="I120" s="48">
        <v>0</v>
      </c>
      <c r="J120" s="51">
        <f t="shared" si="0"/>
        <v>-5</v>
      </c>
      <c r="K120" s="48">
        <f>+'DAY22'!K120+'DAY23'!C120</f>
        <v>0</v>
      </c>
      <c r="L120" s="49">
        <f>+'DAY22'!L120+'DAY23'!D120</f>
        <v>0</v>
      </c>
      <c r="M120" s="50">
        <f>+'DAY22'!M120+'DAY23'!E120</f>
        <v>0</v>
      </c>
      <c r="N120" s="47">
        <f>+'DAY22'!N120+'DAY23'!F120</f>
        <v>0</v>
      </c>
      <c r="O120" s="209">
        <f>+'DAY22'!O120+'DAY23'!G120</f>
        <v>0</v>
      </c>
      <c r="P120" s="48">
        <f t="shared" si="55"/>
        <v>0</v>
      </c>
      <c r="Q120" s="49">
        <f t="shared" si="56"/>
        <v>0</v>
      </c>
      <c r="R120" s="50">
        <f t="shared" si="57"/>
        <v>0</v>
      </c>
      <c r="S120" s="47">
        <f t="shared" si="58"/>
        <v>0</v>
      </c>
      <c r="T120" s="209">
        <f t="shared" si="59"/>
        <v>0</v>
      </c>
      <c r="U120" s="54">
        <f t="shared" si="1"/>
        <v>0</v>
      </c>
    </row>
    <row r="121" spans="1:21" x14ac:dyDescent="0.25">
      <c r="A121" s="310" t="s">
        <v>67</v>
      </c>
      <c r="B121" s="47">
        <f>'DAY22'!H121</f>
        <v>0</v>
      </c>
      <c r="C121" s="48">
        <v>0</v>
      </c>
      <c r="D121" s="49">
        <v>0</v>
      </c>
      <c r="E121" s="50">
        <v>0</v>
      </c>
      <c r="F121" s="47">
        <v>0</v>
      </c>
      <c r="G121" s="209">
        <v>0</v>
      </c>
      <c r="H121" s="49">
        <f>+(Table125[[#This Row],[OPENING ]]+Table125[[#This Row],[RECEIPTS]]+Table125[[#This Row],[RETURNS]])-(Table125[[#This Row],[EXCHANGED]]+Table125[[#This Row],[SALES]]+Table125[[#This Row],[ISSUES]])</f>
        <v>0</v>
      </c>
      <c r="I121" s="48">
        <v>0</v>
      </c>
      <c r="J121" s="51">
        <f t="shared" si="0"/>
        <v>0</v>
      </c>
      <c r="K121" s="48">
        <f>+'DAY22'!K121+'DAY23'!C121</f>
        <v>0</v>
      </c>
      <c r="L121" s="49">
        <f>+'DAY22'!L121+'DAY23'!D121</f>
        <v>0</v>
      </c>
      <c r="M121" s="50">
        <f>+'DAY22'!M121+'DAY23'!E121</f>
        <v>0</v>
      </c>
      <c r="N121" s="47">
        <f>+'DAY22'!N121+'DAY23'!F121</f>
        <v>0</v>
      </c>
      <c r="O121" s="209">
        <f>+'DAY22'!O121+'DAY23'!G121</f>
        <v>0</v>
      </c>
      <c r="P121" s="48">
        <f t="shared" si="55"/>
        <v>0</v>
      </c>
      <c r="Q121" s="49">
        <f t="shared" si="56"/>
        <v>0</v>
      </c>
      <c r="R121" s="50">
        <f t="shared" si="57"/>
        <v>0</v>
      </c>
      <c r="S121" s="47">
        <f t="shared" si="58"/>
        <v>0</v>
      </c>
      <c r="T121" s="209">
        <f t="shared" si="59"/>
        <v>0</v>
      </c>
      <c r="U121" s="54">
        <f t="shared" si="1"/>
        <v>0</v>
      </c>
    </row>
    <row r="122" spans="1:21" x14ac:dyDescent="0.25">
      <c r="A122" s="310" t="s">
        <v>66</v>
      </c>
      <c r="B122" s="47">
        <f>'DAY22'!H122</f>
        <v>4</v>
      </c>
      <c r="C122" s="48">
        <v>0</v>
      </c>
      <c r="D122" s="49">
        <v>0</v>
      </c>
      <c r="E122" s="50">
        <v>0</v>
      </c>
      <c r="F122" s="47">
        <v>0</v>
      </c>
      <c r="G122" s="209">
        <v>0</v>
      </c>
      <c r="H122" s="49">
        <f>+(Table125[[#This Row],[OPENING ]]+Table125[[#This Row],[RECEIPTS]]+Table125[[#This Row],[RETURNS]])-(Table125[[#This Row],[EXCHANGED]]+Table125[[#This Row],[SALES]]+Table125[[#This Row],[ISSUES]])</f>
        <v>4</v>
      </c>
      <c r="I122" s="48">
        <v>0</v>
      </c>
      <c r="J122" s="51">
        <f t="shared" si="0"/>
        <v>-4</v>
      </c>
      <c r="K122" s="48">
        <f>+'DAY22'!K122+'DAY23'!C122</f>
        <v>0</v>
      </c>
      <c r="L122" s="49">
        <f>+'DAY22'!L122+'DAY23'!D122</f>
        <v>0</v>
      </c>
      <c r="M122" s="50">
        <f>+'DAY22'!M122+'DAY23'!E122</f>
        <v>0</v>
      </c>
      <c r="N122" s="47">
        <f>+'DAY22'!N122+'DAY23'!F122</f>
        <v>0</v>
      </c>
      <c r="O122" s="209">
        <f>+'DAY22'!O122+'DAY23'!G122</f>
        <v>0</v>
      </c>
      <c r="P122" s="48">
        <f t="shared" si="55"/>
        <v>0</v>
      </c>
      <c r="Q122" s="49">
        <f t="shared" si="56"/>
        <v>0</v>
      </c>
      <c r="R122" s="50">
        <f t="shared" si="57"/>
        <v>0</v>
      </c>
      <c r="S122" s="47">
        <f t="shared" si="58"/>
        <v>0</v>
      </c>
      <c r="T122" s="209">
        <f t="shared" si="59"/>
        <v>0</v>
      </c>
      <c r="U122" s="54">
        <f t="shared" si="1"/>
        <v>0</v>
      </c>
    </row>
    <row r="123" spans="1:21" x14ac:dyDescent="0.25">
      <c r="A123" s="310" t="s">
        <v>68</v>
      </c>
      <c r="B123" s="47">
        <f>'DAY22'!H123</f>
        <v>106</v>
      </c>
      <c r="C123" s="48">
        <v>0</v>
      </c>
      <c r="D123" s="49">
        <v>0</v>
      </c>
      <c r="E123" s="50">
        <v>0</v>
      </c>
      <c r="F123" s="47">
        <v>0</v>
      </c>
      <c r="G123" s="209">
        <v>0</v>
      </c>
      <c r="H123" s="49">
        <f>+(Table125[[#This Row],[OPENING ]]+Table125[[#This Row],[RECEIPTS]]+Table125[[#This Row],[RETURNS]])-(Table125[[#This Row],[EXCHANGED]]+Table125[[#This Row],[SALES]]+Table125[[#This Row],[ISSUES]])</f>
        <v>106</v>
      </c>
      <c r="I123" s="48">
        <v>0</v>
      </c>
      <c r="J123" s="51">
        <f t="shared" si="0"/>
        <v>-106</v>
      </c>
      <c r="K123" s="48">
        <f>+'DAY22'!K123+'DAY23'!C123</f>
        <v>0</v>
      </c>
      <c r="L123" s="49">
        <f>+'DAY22'!L123+'DAY23'!D123</f>
        <v>0</v>
      </c>
      <c r="M123" s="50">
        <f>+'DAY22'!M123+'DAY23'!E123</f>
        <v>0</v>
      </c>
      <c r="N123" s="47">
        <f>+'DAY22'!N123+'DAY23'!F123</f>
        <v>0</v>
      </c>
      <c r="O123" s="209">
        <f>+'DAY22'!O123+'DAY23'!G123</f>
        <v>0</v>
      </c>
      <c r="P123" s="48">
        <f t="shared" si="55"/>
        <v>0</v>
      </c>
      <c r="Q123" s="49">
        <f t="shared" si="56"/>
        <v>0</v>
      </c>
      <c r="R123" s="50">
        <f t="shared" si="57"/>
        <v>0</v>
      </c>
      <c r="S123" s="47">
        <f t="shared" si="58"/>
        <v>0</v>
      </c>
      <c r="T123" s="209">
        <f t="shared" si="59"/>
        <v>0</v>
      </c>
      <c r="U123" s="54">
        <f t="shared" si="1"/>
        <v>0</v>
      </c>
    </row>
    <row r="124" spans="1:21" x14ac:dyDescent="0.25">
      <c r="A124" s="310" t="s">
        <v>69</v>
      </c>
      <c r="B124" s="47">
        <f>'DAY22'!H124</f>
        <v>5</v>
      </c>
      <c r="C124" s="48">
        <v>0</v>
      </c>
      <c r="D124" s="49">
        <v>0</v>
      </c>
      <c r="E124" s="50">
        <v>0</v>
      </c>
      <c r="F124" s="47">
        <v>0</v>
      </c>
      <c r="G124" s="209">
        <v>0</v>
      </c>
      <c r="H124" s="49">
        <f>+(Table125[[#This Row],[OPENING ]]+Table125[[#This Row],[RECEIPTS]]+Table125[[#This Row],[RETURNS]])-(Table125[[#This Row],[EXCHANGED]]+Table125[[#This Row],[SALES]]+Table125[[#This Row],[ISSUES]])</f>
        <v>5</v>
      </c>
      <c r="I124" s="48">
        <v>0</v>
      </c>
      <c r="J124" s="51">
        <f t="shared" si="0"/>
        <v>-5</v>
      </c>
      <c r="K124" s="48">
        <f>+'DAY22'!K124+'DAY23'!C124</f>
        <v>0</v>
      </c>
      <c r="L124" s="49">
        <f>+'DAY22'!L124+'DAY23'!D124</f>
        <v>0</v>
      </c>
      <c r="M124" s="50">
        <f>+'DAY22'!M124+'DAY23'!E124</f>
        <v>0</v>
      </c>
      <c r="N124" s="47">
        <f>+'DAY22'!N124+'DAY23'!F124</f>
        <v>0</v>
      </c>
      <c r="O124" s="209">
        <f>+'DAY22'!O124+'DAY23'!G124</f>
        <v>0</v>
      </c>
      <c r="P124" s="48">
        <f t="shared" si="55"/>
        <v>0</v>
      </c>
      <c r="Q124" s="49">
        <f t="shared" si="56"/>
        <v>0</v>
      </c>
      <c r="R124" s="50">
        <f t="shared" si="57"/>
        <v>0</v>
      </c>
      <c r="S124" s="47">
        <f t="shared" si="58"/>
        <v>0</v>
      </c>
      <c r="T124" s="209">
        <f t="shared" si="59"/>
        <v>0</v>
      </c>
      <c r="U124" s="54">
        <f t="shared" ref="U124:U134" si="60">IFERROR(+H124/(P124+Q124+R124+S124+T124),0)</f>
        <v>0</v>
      </c>
    </row>
    <row r="125" spans="1:21" x14ac:dyDescent="0.25">
      <c r="A125" s="310" t="s">
        <v>70</v>
      </c>
      <c r="B125" s="47">
        <f>'DAY22'!H125</f>
        <v>0</v>
      </c>
      <c r="C125" s="48">
        <v>0</v>
      </c>
      <c r="D125" s="49">
        <v>0</v>
      </c>
      <c r="E125" s="50">
        <v>0</v>
      </c>
      <c r="F125" s="47">
        <v>0</v>
      </c>
      <c r="G125" s="209">
        <v>0</v>
      </c>
      <c r="H125" s="49">
        <f>+(Table125[[#This Row],[OPENING ]]+Table125[[#This Row],[RECEIPTS]]+Table125[[#This Row],[RETURNS]])-(Table125[[#This Row],[EXCHANGED]]+Table125[[#This Row],[SALES]]+Table125[[#This Row],[ISSUES]])</f>
        <v>0</v>
      </c>
      <c r="I125" s="48">
        <v>0</v>
      </c>
      <c r="J125" s="51">
        <f t="shared" si="0"/>
        <v>0</v>
      </c>
      <c r="K125" s="48">
        <f>+'DAY22'!K125+'DAY23'!C125</f>
        <v>0</v>
      </c>
      <c r="L125" s="49">
        <f>+'DAY22'!L125+'DAY23'!D125</f>
        <v>0</v>
      </c>
      <c r="M125" s="50">
        <f>+'DAY22'!M125+'DAY23'!E125</f>
        <v>0</v>
      </c>
      <c r="N125" s="47">
        <f>+'DAY22'!N125+'DAY23'!F125</f>
        <v>0</v>
      </c>
      <c r="O125" s="209">
        <f>+'DAY22'!O125+'DAY23'!G125</f>
        <v>0</v>
      </c>
      <c r="P125" s="48">
        <f t="shared" si="55"/>
        <v>0</v>
      </c>
      <c r="Q125" s="49">
        <f t="shared" si="56"/>
        <v>0</v>
      </c>
      <c r="R125" s="50">
        <f t="shared" si="57"/>
        <v>0</v>
      </c>
      <c r="S125" s="47">
        <f t="shared" si="58"/>
        <v>0</v>
      </c>
      <c r="T125" s="209">
        <f t="shared" si="59"/>
        <v>0</v>
      </c>
      <c r="U125" s="54">
        <f t="shared" si="60"/>
        <v>0</v>
      </c>
    </row>
    <row r="126" spans="1:21" x14ac:dyDescent="0.25">
      <c r="A126" s="310" t="s">
        <v>33</v>
      </c>
      <c r="B126" s="47">
        <f>'DAY22'!H126</f>
        <v>0</v>
      </c>
      <c r="C126" s="48">
        <v>0</v>
      </c>
      <c r="D126" s="49">
        <v>0</v>
      </c>
      <c r="E126" s="50">
        <v>0</v>
      </c>
      <c r="F126" s="47">
        <v>0</v>
      </c>
      <c r="G126" s="209">
        <v>0</v>
      </c>
      <c r="H126" s="49">
        <f>+(Table125[[#This Row],[OPENING ]]+Table125[[#This Row],[RECEIPTS]]+Table125[[#This Row],[RETURNS]])-(Table125[[#This Row],[EXCHANGED]]+Table125[[#This Row],[SALES]]+Table125[[#This Row],[ISSUES]])</f>
        <v>0</v>
      </c>
      <c r="I126" s="48">
        <v>0</v>
      </c>
      <c r="J126" s="51">
        <f t="shared" si="0"/>
        <v>0</v>
      </c>
      <c r="K126" s="48">
        <f>+'DAY22'!K126+'DAY23'!C126</f>
        <v>0</v>
      </c>
      <c r="L126" s="49">
        <f>+'DAY22'!L126+'DAY23'!D126</f>
        <v>0</v>
      </c>
      <c r="M126" s="50">
        <f>+'DAY22'!M126+'DAY23'!E126</f>
        <v>0</v>
      </c>
      <c r="N126" s="47">
        <f>+'DAY22'!N126+'DAY23'!F126</f>
        <v>0</v>
      </c>
      <c r="O126" s="209">
        <f>+'DAY22'!O126+'DAY23'!G126</f>
        <v>0</v>
      </c>
      <c r="P126" s="48">
        <f t="shared" si="55"/>
        <v>0</v>
      </c>
      <c r="Q126" s="49">
        <f t="shared" si="56"/>
        <v>0</v>
      </c>
      <c r="R126" s="50">
        <f t="shared" si="57"/>
        <v>0</v>
      </c>
      <c r="S126" s="47">
        <f t="shared" si="58"/>
        <v>0</v>
      </c>
      <c r="T126" s="209">
        <f t="shared" si="59"/>
        <v>0</v>
      </c>
      <c r="U126" s="54">
        <f t="shared" si="60"/>
        <v>0</v>
      </c>
    </row>
    <row r="127" spans="1:21" x14ac:dyDescent="0.25">
      <c r="A127" s="310" t="s">
        <v>96</v>
      </c>
      <c r="B127" s="47">
        <f>'DAY22'!H127</f>
        <v>14.1</v>
      </c>
      <c r="C127" s="48">
        <v>0</v>
      </c>
      <c r="D127" s="49">
        <v>0</v>
      </c>
      <c r="E127" s="50">
        <v>0</v>
      </c>
      <c r="F127" s="47">
        <v>0</v>
      </c>
      <c r="G127" s="209">
        <v>0</v>
      </c>
      <c r="H127" s="49">
        <f>+(Table125[[#This Row],[OPENING ]]+Table125[[#This Row],[RECEIPTS]]+Table125[[#This Row],[RETURNS]])-(Table125[[#This Row],[EXCHANGED]]+Table125[[#This Row],[SALES]]+Table125[[#This Row],[ISSUES]])</f>
        <v>14.1</v>
      </c>
      <c r="I127" s="48">
        <v>0</v>
      </c>
      <c r="J127" s="51">
        <f t="shared" si="0"/>
        <v>-14.1</v>
      </c>
      <c r="K127" s="48">
        <f>+'DAY22'!K127+'DAY23'!C127</f>
        <v>0</v>
      </c>
      <c r="L127" s="49">
        <f>+'DAY22'!L127+'DAY23'!D127</f>
        <v>0</v>
      </c>
      <c r="M127" s="50">
        <f>+'DAY22'!M127+'DAY23'!E127</f>
        <v>0</v>
      </c>
      <c r="N127" s="47">
        <f>+'DAY22'!N127+'DAY23'!F127</f>
        <v>0</v>
      </c>
      <c r="O127" s="209">
        <f>+'DAY22'!O127+'DAY23'!G127</f>
        <v>0</v>
      </c>
      <c r="P127" s="48">
        <f t="shared" si="55"/>
        <v>0</v>
      </c>
      <c r="Q127" s="49">
        <f t="shared" si="56"/>
        <v>0</v>
      </c>
      <c r="R127" s="50">
        <f t="shared" si="57"/>
        <v>0</v>
      </c>
      <c r="S127" s="47">
        <f t="shared" si="58"/>
        <v>0</v>
      </c>
      <c r="T127" s="209">
        <f t="shared" si="59"/>
        <v>0</v>
      </c>
      <c r="U127" s="54">
        <f t="shared" si="60"/>
        <v>0</v>
      </c>
    </row>
    <row r="128" spans="1:21" x14ac:dyDescent="0.25">
      <c r="A128" s="310" t="s">
        <v>118</v>
      </c>
      <c r="B128" s="47">
        <f>'DAY22'!H128</f>
        <v>20</v>
      </c>
      <c r="C128" s="48">
        <v>0</v>
      </c>
      <c r="D128" s="49">
        <v>0</v>
      </c>
      <c r="E128" s="50">
        <v>0</v>
      </c>
      <c r="F128" s="47">
        <v>0</v>
      </c>
      <c r="G128" s="209">
        <v>0</v>
      </c>
      <c r="H128" s="49">
        <f>+(Table125[[#This Row],[OPENING ]]+Table125[[#This Row],[RECEIPTS]]+Table125[[#This Row],[RETURNS]])-(Table125[[#This Row],[EXCHANGED]]+Table125[[#This Row],[SALES]]+Table125[[#This Row],[ISSUES]])</f>
        <v>20</v>
      </c>
      <c r="I128" s="48">
        <v>0</v>
      </c>
      <c r="J128" s="51">
        <f t="shared" si="0"/>
        <v>-20</v>
      </c>
      <c r="K128" s="48">
        <f>+'DAY22'!K128+'DAY23'!C128</f>
        <v>0</v>
      </c>
      <c r="L128" s="49">
        <f>+'DAY22'!L128+'DAY23'!D128</f>
        <v>0</v>
      </c>
      <c r="M128" s="50">
        <f>+'DAY22'!M128+'DAY23'!E128</f>
        <v>0</v>
      </c>
      <c r="N128" s="47">
        <f>+'DAY22'!N128+'DAY23'!F128</f>
        <v>0</v>
      </c>
      <c r="O128" s="209">
        <f>+'DAY22'!O128+'DAY23'!G128</f>
        <v>0</v>
      </c>
      <c r="P128" s="48">
        <f t="shared" si="55"/>
        <v>0</v>
      </c>
      <c r="Q128" s="49">
        <f t="shared" si="56"/>
        <v>0</v>
      </c>
      <c r="R128" s="50">
        <f t="shared" si="57"/>
        <v>0</v>
      </c>
      <c r="S128" s="47">
        <f t="shared" si="58"/>
        <v>0</v>
      </c>
      <c r="T128" s="209">
        <f t="shared" si="59"/>
        <v>0</v>
      </c>
      <c r="U128" s="54">
        <f t="shared" si="60"/>
        <v>0</v>
      </c>
    </row>
    <row r="129" spans="1:21" x14ac:dyDescent="0.25">
      <c r="A129" s="310" t="s">
        <v>119</v>
      </c>
      <c r="B129" s="47">
        <f>'DAY22'!H129</f>
        <v>0</v>
      </c>
      <c r="C129" s="48">
        <v>0</v>
      </c>
      <c r="D129" s="49">
        <v>0</v>
      </c>
      <c r="E129" s="50">
        <v>0</v>
      </c>
      <c r="F129" s="47">
        <v>0</v>
      </c>
      <c r="G129" s="209">
        <v>0</v>
      </c>
      <c r="H129" s="49">
        <f>+(Table125[[#This Row],[OPENING ]]+Table125[[#This Row],[RECEIPTS]]+Table125[[#This Row],[RETURNS]])-(Table125[[#This Row],[EXCHANGED]]+Table125[[#This Row],[SALES]]+Table125[[#This Row],[ISSUES]])</f>
        <v>0</v>
      </c>
      <c r="I129" s="48">
        <v>0</v>
      </c>
      <c r="J129" s="51">
        <f t="shared" si="0"/>
        <v>0</v>
      </c>
      <c r="K129" s="48">
        <f>+'DAY22'!K129+'DAY23'!C129</f>
        <v>0</v>
      </c>
      <c r="L129" s="49">
        <f>+'DAY22'!L129+'DAY23'!D129</f>
        <v>0</v>
      </c>
      <c r="M129" s="50">
        <f>+'DAY22'!M129+'DAY23'!E129</f>
        <v>0</v>
      </c>
      <c r="N129" s="47">
        <f>+'DAY22'!N129+'DAY23'!F129</f>
        <v>0</v>
      </c>
      <c r="O129" s="209">
        <f>+'DAY22'!O129+'DAY23'!G129</f>
        <v>0</v>
      </c>
      <c r="P129" s="48">
        <f t="shared" si="55"/>
        <v>0</v>
      </c>
      <c r="Q129" s="49">
        <f t="shared" si="56"/>
        <v>0</v>
      </c>
      <c r="R129" s="50">
        <f t="shared" si="57"/>
        <v>0</v>
      </c>
      <c r="S129" s="47">
        <f t="shared" si="58"/>
        <v>0</v>
      </c>
      <c r="T129" s="209">
        <f t="shared" si="59"/>
        <v>0</v>
      </c>
      <c r="U129" s="54">
        <f t="shared" si="60"/>
        <v>0</v>
      </c>
    </row>
    <row r="130" spans="1:21" x14ac:dyDescent="0.25">
      <c r="A130" s="310"/>
      <c r="B130" s="47">
        <f>'DAY22'!H130</f>
        <v>20</v>
      </c>
      <c r="C130" s="48">
        <v>0</v>
      </c>
      <c r="D130" s="49">
        <v>0</v>
      </c>
      <c r="E130" s="50">
        <v>0</v>
      </c>
      <c r="F130" s="47">
        <v>0</v>
      </c>
      <c r="G130" s="209">
        <v>0</v>
      </c>
      <c r="H130" s="49">
        <f>+(Table125[[#This Row],[OPENING ]]+Table125[[#This Row],[RECEIPTS]]+Table125[[#This Row],[RETURNS]])-(Table125[[#This Row],[EXCHANGED]]+Table125[[#This Row],[SALES]]+Table125[[#This Row],[ISSUES]])</f>
        <v>20</v>
      </c>
      <c r="I130" s="48">
        <v>0</v>
      </c>
      <c r="J130" s="51">
        <f t="shared" si="0"/>
        <v>-20</v>
      </c>
      <c r="K130" s="48">
        <f>+'DAY22'!K130+'DAY23'!C130</f>
        <v>0</v>
      </c>
      <c r="L130" s="49">
        <f>+'DAY22'!L130+'DAY23'!D130</f>
        <v>0</v>
      </c>
      <c r="M130" s="50">
        <f>+'DAY22'!M130+'DAY23'!E130</f>
        <v>0</v>
      </c>
      <c r="N130" s="47">
        <f>+'DAY22'!N130+'DAY23'!F130</f>
        <v>0</v>
      </c>
      <c r="O130" s="209">
        <f>+'DAY22'!O130+'DAY23'!G130</f>
        <v>0</v>
      </c>
      <c r="P130" s="48">
        <f t="shared" si="55"/>
        <v>0</v>
      </c>
      <c r="Q130" s="49">
        <f t="shared" si="56"/>
        <v>0</v>
      </c>
      <c r="R130" s="50">
        <f t="shared" si="57"/>
        <v>0</v>
      </c>
      <c r="S130" s="47">
        <f t="shared" si="58"/>
        <v>0</v>
      </c>
      <c r="T130" s="209">
        <f t="shared" si="59"/>
        <v>0</v>
      </c>
      <c r="U130" s="54">
        <f t="shared" si="60"/>
        <v>0</v>
      </c>
    </row>
    <row r="131" spans="1:21" x14ac:dyDescent="0.25">
      <c r="A131" s="310"/>
      <c r="B131" s="47">
        <f>'DAY22'!H131</f>
        <v>0</v>
      </c>
      <c r="C131" s="48">
        <v>0</v>
      </c>
      <c r="D131" s="49">
        <v>0</v>
      </c>
      <c r="E131" s="50">
        <v>0</v>
      </c>
      <c r="F131" s="47">
        <v>0</v>
      </c>
      <c r="G131" s="209">
        <v>0</v>
      </c>
      <c r="H131" s="49">
        <f>+(Table125[[#This Row],[OPENING ]]+Table125[[#This Row],[RECEIPTS]]+Table125[[#This Row],[RETURNS]])-(Table125[[#This Row],[EXCHANGED]]+Table125[[#This Row],[SALES]]+Table125[[#This Row],[ISSUES]])</f>
        <v>0</v>
      </c>
      <c r="I131" s="48">
        <v>0</v>
      </c>
      <c r="J131" s="51">
        <f t="shared" si="0"/>
        <v>0</v>
      </c>
      <c r="K131" s="48">
        <f>+'DAY22'!K131+'DAY23'!C131</f>
        <v>0</v>
      </c>
      <c r="L131" s="49">
        <f>+'DAY22'!L131+'DAY23'!D131</f>
        <v>0</v>
      </c>
      <c r="M131" s="50">
        <f>+'DAY22'!M131+'DAY23'!E131</f>
        <v>0</v>
      </c>
      <c r="N131" s="47">
        <f>+'DAY22'!N131+'DAY23'!F131</f>
        <v>0</v>
      </c>
      <c r="O131" s="209">
        <f>+'DAY22'!O131+'DAY23'!G131</f>
        <v>0</v>
      </c>
      <c r="P131" s="48">
        <f t="shared" si="55"/>
        <v>0</v>
      </c>
      <c r="Q131" s="49">
        <f t="shared" si="56"/>
        <v>0</v>
      </c>
      <c r="R131" s="50">
        <f t="shared" si="57"/>
        <v>0</v>
      </c>
      <c r="S131" s="47">
        <f t="shared" si="58"/>
        <v>0</v>
      </c>
      <c r="T131" s="209">
        <f t="shared" si="59"/>
        <v>0</v>
      </c>
      <c r="U131" s="54">
        <f t="shared" si="60"/>
        <v>0</v>
      </c>
    </row>
    <row r="132" spans="1:21" x14ac:dyDescent="0.25">
      <c r="A132" s="310"/>
      <c r="B132" s="47">
        <f>'DAY22'!H132</f>
        <v>0</v>
      </c>
      <c r="C132" s="48">
        <v>0</v>
      </c>
      <c r="D132" s="49">
        <v>0</v>
      </c>
      <c r="E132" s="50">
        <v>0</v>
      </c>
      <c r="F132" s="47">
        <v>0</v>
      </c>
      <c r="G132" s="209">
        <v>0</v>
      </c>
      <c r="H132" s="49">
        <f>+(Table125[[#This Row],[OPENING ]]+Table125[[#This Row],[RECEIPTS]]+Table125[[#This Row],[RETURNS]])-(Table125[[#This Row],[EXCHANGED]]+Table125[[#This Row],[SALES]]+Table125[[#This Row],[ISSUES]])</f>
        <v>0</v>
      </c>
      <c r="I132" s="48">
        <v>0</v>
      </c>
      <c r="J132" s="51">
        <f t="shared" ref="J132:J134" si="61">+I132-H132</f>
        <v>0</v>
      </c>
      <c r="K132" s="48">
        <f>+'DAY22'!K132+'DAY23'!C132</f>
        <v>0</v>
      </c>
      <c r="L132" s="49">
        <f>+'DAY22'!L132+'DAY23'!D132</f>
        <v>0</v>
      </c>
      <c r="M132" s="50">
        <f>+'DAY22'!M132+'DAY23'!E132</f>
        <v>0</v>
      </c>
      <c r="N132" s="47">
        <f>+'DAY22'!N132+'DAY23'!F132</f>
        <v>0</v>
      </c>
      <c r="O132" s="209">
        <f>+'DAY22'!O132+'DAY23'!G132</f>
        <v>0</v>
      </c>
      <c r="P132" s="48">
        <f t="shared" si="55"/>
        <v>0</v>
      </c>
      <c r="Q132" s="49">
        <f t="shared" si="56"/>
        <v>0</v>
      </c>
      <c r="R132" s="50">
        <f t="shared" si="57"/>
        <v>0</v>
      </c>
      <c r="S132" s="47">
        <f t="shared" si="58"/>
        <v>0</v>
      </c>
      <c r="T132" s="209">
        <f t="shared" si="59"/>
        <v>0</v>
      </c>
      <c r="U132" s="54">
        <f t="shared" si="60"/>
        <v>0</v>
      </c>
    </row>
    <row r="133" spans="1:21" x14ac:dyDescent="0.25">
      <c r="A133" s="53"/>
      <c r="B133" s="47">
        <f>'DAY22'!H133</f>
        <v>0</v>
      </c>
      <c r="C133" s="48">
        <v>0</v>
      </c>
      <c r="D133" s="49">
        <v>0</v>
      </c>
      <c r="E133" s="50">
        <v>0</v>
      </c>
      <c r="F133" s="47">
        <v>0</v>
      </c>
      <c r="G133" s="209">
        <v>0</v>
      </c>
      <c r="H133" s="49">
        <f>+(Table125[[#This Row],[OPENING ]]+Table125[[#This Row],[RECEIPTS]]+Table125[[#This Row],[RETURNS]])-(Table125[[#This Row],[EXCHANGED]]+Table125[[#This Row],[SALES]]+Table125[[#This Row],[ISSUES]])</f>
        <v>0</v>
      </c>
      <c r="I133" s="48">
        <v>0</v>
      </c>
      <c r="J133" s="51">
        <f>+I133-H133</f>
        <v>0</v>
      </c>
      <c r="K133" s="48">
        <f>+'DAY22'!K133+'DAY23'!C133</f>
        <v>0</v>
      </c>
      <c r="L133" s="49">
        <f>+'DAY22'!L133+'DAY23'!D133</f>
        <v>0</v>
      </c>
      <c r="M133" s="50">
        <f>+'DAY22'!M133+'DAY23'!E133</f>
        <v>0</v>
      </c>
      <c r="N133" s="47">
        <f>+'DAY22'!N133+'DAY23'!F133</f>
        <v>0</v>
      </c>
      <c r="O133" s="209">
        <f>+'DAY22'!O133+'DAY23'!G133</f>
        <v>0</v>
      </c>
      <c r="P133" s="48">
        <f t="shared" si="55"/>
        <v>0</v>
      </c>
      <c r="Q133" s="49">
        <f t="shared" si="56"/>
        <v>0</v>
      </c>
      <c r="R133" s="50">
        <f t="shared" si="57"/>
        <v>0</v>
      </c>
      <c r="S133" s="47">
        <f t="shared" si="58"/>
        <v>0</v>
      </c>
      <c r="T133" s="209">
        <f t="shared" si="59"/>
        <v>0</v>
      </c>
      <c r="U133" s="54">
        <f t="shared" si="60"/>
        <v>0</v>
      </c>
    </row>
    <row r="134" spans="1:21" ht="16.5" x14ac:dyDescent="0.3">
      <c r="A134" s="327" t="s">
        <v>98</v>
      </c>
      <c r="B134" s="47">
        <f>'DAY22'!H134</f>
        <v>0</v>
      </c>
      <c r="C134" s="48">
        <v>0</v>
      </c>
      <c r="D134" s="49">
        <v>0</v>
      </c>
      <c r="E134" s="50">
        <v>0</v>
      </c>
      <c r="F134" s="47">
        <v>0</v>
      </c>
      <c r="G134" s="209">
        <v>0</v>
      </c>
      <c r="H134" s="49">
        <f>+(Table125[[#This Row],[OPENING ]]+Table125[[#This Row],[RECEIPTS]]+Table125[[#This Row],[RETURNS]])-(Table125[[#This Row],[EXCHANGED]]+Table125[[#This Row],[SALES]]+Table125[[#This Row],[ISSUES]])</f>
        <v>0</v>
      </c>
      <c r="I134" s="73">
        <v>0</v>
      </c>
      <c r="J134" s="76">
        <f t="shared" si="61"/>
        <v>0</v>
      </c>
      <c r="K134" s="48">
        <f>+'DAY22'!K134+'DAY23'!C134</f>
        <v>0</v>
      </c>
      <c r="L134" s="49">
        <f>+'DAY22'!L134+'DAY23'!D134</f>
        <v>0</v>
      </c>
      <c r="M134" s="50">
        <f>+'DAY22'!M134+'DAY23'!E134</f>
        <v>0</v>
      </c>
      <c r="N134" s="47">
        <f>+'DAY22'!N134+'DAY23'!F134</f>
        <v>0</v>
      </c>
      <c r="O134" s="209">
        <f>+'DAY22'!O134+'DAY23'!G134</f>
        <v>1559.5</v>
      </c>
      <c r="P134" s="48">
        <f t="shared" si="55"/>
        <v>0</v>
      </c>
      <c r="Q134" s="49">
        <f t="shared" si="56"/>
        <v>0</v>
      </c>
      <c r="R134" s="50">
        <f t="shared" si="57"/>
        <v>0</v>
      </c>
      <c r="S134" s="47">
        <f t="shared" si="58"/>
        <v>0</v>
      </c>
      <c r="T134" s="209">
        <f t="shared" si="59"/>
        <v>67.804347826086953</v>
      </c>
      <c r="U134" s="92">
        <f t="shared" si="60"/>
        <v>0</v>
      </c>
    </row>
    <row r="135" spans="1:21" x14ac:dyDescent="0.25">
      <c r="A135" s="308" t="s">
        <v>127</v>
      </c>
      <c r="B135" s="47">
        <f>'DAY22'!H135</f>
        <v>42.2</v>
      </c>
      <c r="C135" s="48">
        <v>0</v>
      </c>
      <c r="D135" s="49">
        <v>0</v>
      </c>
      <c r="E135" s="50">
        <v>0</v>
      </c>
      <c r="F135" s="47">
        <v>0</v>
      </c>
      <c r="G135" s="209">
        <v>0</v>
      </c>
      <c r="H135" s="49">
        <f>+(Table125[[#This Row],[OPENING ]]+Table125[[#This Row],[RECEIPTS]]+Table125[[#This Row],[RETURNS]])-(Table125[[#This Row],[EXCHANGED]]+Table125[[#This Row],[SALES]]+Table125[[#This Row],[ISSUES]])</f>
        <v>42.2</v>
      </c>
      <c r="I135" s="73"/>
      <c r="J135" s="76">
        <f t="shared" ref="J135:J156" si="62">+I135-H135</f>
        <v>-42.2</v>
      </c>
      <c r="K135" s="48">
        <f>+'DAY22'!K135+'DAY23'!C135</f>
        <v>0</v>
      </c>
      <c r="L135" s="49">
        <f>+'DAY22'!L135+'DAY23'!D135</f>
        <v>138</v>
      </c>
      <c r="M135" s="50">
        <f>+'DAY22'!M135+'DAY23'!E135</f>
        <v>0</v>
      </c>
      <c r="N135" s="47">
        <f>+'DAY22'!N135+'DAY23'!F135</f>
        <v>0</v>
      </c>
      <c r="O135" s="209">
        <f>+'DAY22'!O135+'DAY23'!G135</f>
        <v>2410.94</v>
      </c>
      <c r="P135" s="48">
        <f t="shared" ref="P135:P156" si="63">+K135/23</f>
        <v>0</v>
      </c>
      <c r="Q135" s="49">
        <f t="shared" ref="Q135:Q156" si="64">+L135/23</f>
        <v>6</v>
      </c>
      <c r="R135" s="50">
        <f t="shared" ref="R135:R156" si="65">+M135/23</f>
        <v>0</v>
      </c>
      <c r="S135" s="47">
        <f t="shared" ref="S135:S156" si="66">+N135/23</f>
        <v>0</v>
      </c>
      <c r="T135" s="209">
        <f t="shared" ref="T135:T156" si="67">+O135/23</f>
        <v>104.82347826086956</v>
      </c>
      <c r="U135" s="92">
        <f t="shared" ref="U135:U156" si="68">IFERROR(+H135/(P135+Q135+R135+S135+T135),0)</f>
        <v>0.38078573838536806</v>
      </c>
    </row>
    <row r="136" spans="1:21" x14ac:dyDescent="0.25">
      <c r="A136" s="308" t="s">
        <v>128</v>
      </c>
      <c r="B136" s="47">
        <f>'DAY22'!H136</f>
        <v>220.5</v>
      </c>
      <c r="C136" s="48">
        <v>0</v>
      </c>
      <c r="D136" s="49">
        <v>0</v>
      </c>
      <c r="E136" s="50">
        <v>0</v>
      </c>
      <c r="F136" s="47">
        <v>0</v>
      </c>
      <c r="G136" s="209">
        <v>0</v>
      </c>
      <c r="H136" s="49">
        <f>+(Table125[[#This Row],[OPENING ]]+Table125[[#This Row],[RECEIPTS]]+Table125[[#This Row],[RETURNS]])-(Table125[[#This Row],[EXCHANGED]]+Table125[[#This Row],[SALES]]+Table125[[#This Row],[ISSUES]])</f>
        <v>220.5</v>
      </c>
      <c r="I136" s="73"/>
      <c r="J136" s="76">
        <f t="shared" si="62"/>
        <v>-220.5</v>
      </c>
      <c r="K136" s="48">
        <f>+'DAY22'!K136+'DAY23'!C136</f>
        <v>0</v>
      </c>
      <c r="L136" s="49">
        <f>+'DAY22'!L136+'DAY23'!D136</f>
        <v>0</v>
      </c>
      <c r="M136" s="50">
        <f>+'DAY22'!M136+'DAY23'!E136</f>
        <v>0</v>
      </c>
      <c r="N136" s="47">
        <f>+'DAY22'!N136+'DAY23'!F136</f>
        <v>0</v>
      </c>
      <c r="O136" s="209">
        <f>+'DAY22'!O136+'DAY23'!G136</f>
        <v>0</v>
      </c>
      <c r="P136" s="48">
        <f t="shared" si="63"/>
        <v>0</v>
      </c>
      <c r="Q136" s="49">
        <f t="shared" si="64"/>
        <v>0</v>
      </c>
      <c r="R136" s="50">
        <f t="shared" si="65"/>
        <v>0</v>
      </c>
      <c r="S136" s="47">
        <f t="shared" si="66"/>
        <v>0</v>
      </c>
      <c r="T136" s="209">
        <f t="shared" si="67"/>
        <v>0</v>
      </c>
      <c r="U136" s="92">
        <f t="shared" si="68"/>
        <v>0</v>
      </c>
    </row>
    <row r="137" spans="1:21" x14ac:dyDescent="0.25">
      <c r="A137" s="308" t="s">
        <v>126</v>
      </c>
      <c r="B137" s="47">
        <f>'DAY22'!H137</f>
        <v>63.2</v>
      </c>
      <c r="C137" s="48">
        <v>0</v>
      </c>
      <c r="D137" s="49">
        <v>0</v>
      </c>
      <c r="E137" s="50">
        <v>0</v>
      </c>
      <c r="F137" s="47">
        <v>0</v>
      </c>
      <c r="G137" s="209">
        <v>0</v>
      </c>
      <c r="H137" s="49">
        <f>+(Table125[[#This Row],[OPENING ]]+Table125[[#This Row],[RECEIPTS]]+Table125[[#This Row],[RETURNS]])-(Table125[[#This Row],[EXCHANGED]]+Table125[[#This Row],[SALES]]+Table125[[#This Row],[ISSUES]])</f>
        <v>63.2</v>
      </c>
      <c r="I137" s="73"/>
      <c r="J137" s="76">
        <f t="shared" si="62"/>
        <v>-63.2</v>
      </c>
      <c r="K137" s="48">
        <f>+'DAY22'!K137+'DAY23'!C137</f>
        <v>0</v>
      </c>
      <c r="L137" s="49">
        <f>+'DAY22'!L137+'DAY23'!D137</f>
        <v>0</v>
      </c>
      <c r="M137" s="50">
        <f>+'DAY22'!M137+'DAY23'!E137</f>
        <v>0</v>
      </c>
      <c r="N137" s="47">
        <f>+'DAY22'!N137+'DAY23'!F137</f>
        <v>0</v>
      </c>
      <c r="O137" s="209">
        <f>+'DAY22'!O137+'DAY23'!G137</f>
        <v>0</v>
      </c>
      <c r="P137" s="48">
        <f t="shared" si="63"/>
        <v>0</v>
      </c>
      <c r="Q137" s="49">
        <f t="shared" si="64"/>
        <v>0</v>
      </c>
      <c r="R137" s="50">
        <f t="shared" si="65"/>
        <v>0</v>
      </c>
      <c r="S137" s="47">
        <f t="shared" si="66"/>
        <v>0</v>
      </c>
      <c r="T137" s="209">
        <f t="shared" si="67"/>
        <v>0</v>
      </c>
      <c r="U137" s="92">
        <f t="shared" si="68"/>
        <v>0</v>
      </c>
    </row>
    <row r="138" spans="1:21" x14ac:dyDescent="0.25">
      <c r="A138" s="308"/>
      <c r="B138" s="47">
        <f>'DAY22'!H138</f>
        <v>17.5</v>
      </c>
      <c r="C138" s="48">
        <v>0</v>
      </c>
      <c r="D138" s="49">
        <v>0</v>
      </c>
      <c r="E138" s="50">
        <v>0</v>
      </c>
      <c r="F138" s="47">
        <v>0</v>
      </c>
      <c r="G138" s="209">
        <v>0</v>
      </c>
      <c r="H138" s="49">
        <f>+(Table125[[#This Row],[OPENING ]]+Table125[[#This Row],[RECEIPTS]]+Table125[[#This Row],[RETURNS]])-(Table125[[#This Row],[EXCHANGED]]+Table125[[#This Row],[SALES]]+Table125[[#This Row],[ISSUES]])</f>
        <v>17.5</v>
      </c>
      <c r="I138" s="73"/>
      <c r="J138" s="76">
        <f t="shared" si="62"/>
        <v>-17.5</v>
      </c>
      <c r="K138" s="48">
        <f>+'DAY22'!K138+'DAY23'!C138</f>
        <v>0</v>
      </c>
      <c r="L138" s="49">
        <f>+'DAY22'!L138+'DAY23'!D138</f>
        <v>0</v>
      </c>
      <c r="M138" s="50">
        <f>+'DAY22'!M138+'DAY23'!E138</f>
        <v>0</v>
      </c>
      <c r="N138" s="47">
        <f>+'DAY22'!N138+'DAY23'!F138</f>
        <v>0</v>
      </c>
      <c r="O138" s="209">
        <f>+'DAY22'!O138+'DAY23'!G138</f>
        <v>0</v>
      </c>
      <c r="P138" s="48">
        <f t="shared" si="63"/>
        <v>0</v>
      </c>
      <c r="Q138" s="49">
        <f t="shared" si="64"/>
        <v>0</v>
      </c>
      <c r="R138" s="50">
        <f t="shared" si="65"/>
        <v>0</v>
      </c>
      <c r="S138" s="47">
        <f t="shared" si="66"/>
        <v>0</v>
      </c>
      <c r="T138" s="209">
        <f t="shared" si="67"/>
        <v>0</v>
      </c>
      <c r="U138" s="92">
        <f t="shared" si="68"/>
        <v>0</v>
      </c>
    </row>
    <row r="139" spans="1:21" x14ac:dyDescent="0.25">
      <c r="A139" s="308"/>
      <c r="B139" s="47">
        <f>'DAY22'!H139</f>
        <v>14.7</v>
      </c>
      <c r="C139" s="48">
        <v>0</v>
      </c>
      <c r="D139" s="49">
        <v>0</v>
      </c>
      <c r="E139" s="50">
        <v>0</v>
      </c>
      <c r="F139" s="47">
        <v>0</v>
      </c>
      <c r="G139" s="209">
        <v>0</v>
      </c>
      <c r="H139" s="49">
        <f>+(Table125[[#This Row],[OPENING ]]+Table125[[#This Row],[RECEIPTS]]+Table125[[#This Row],[RETURNS]])-(Table125[[#This Row],[EXCHANGED]]+Table125[[#This Row],[SALES]]+Table125[[#This Row],[ISSUES]])</f>
        <v>14.7</v>
      </c>
      <c r="I139" s="73"/>
      <c r="J139" s="76">
        <f t="shared" si="62"/>
        <v>-14.7</v>
      </c>
      <c r="K139" s="48">
        <f>+'DAY22'!K139+'DAY23'!C139</f>
        <v>0</v>
      </c>
      <c r="L139" s="49">
        <f>+'DAY22'!L139+'DAY23'!D139</f>
        <v>0</v>
      </c>
      <c r="M139" s="50">
        <f>+'DAY22'!M139+'DAY23'!E139</f>
        <v>0</v>
      </c>
      <c r="N139" s="47">
        <f>+'DAY22'!N139+'DAY23'!F139</f>
        <v>0</v>
      </c>
      <c r="O139" s="209">
        <f>+'DAY22'!O139+'DAY23'!G139</f>
        <v>0</v>
      </c>
      <c r="P139" s="48">
        <f t="shared" si="63"/>
        <v>0</v>
      </c>
      <c r="Q139" s="49">
        <f t="shared" si="64"/>
        <v>0</v>
      </c>
      <c r="R139" s="50">
        <f t="shared" si="65"/>
        <v>0</v>
      </c>
      <c r="S139" s="47">
        <f t="shared" si="66"/>
        <v>0</v>
      </c>
      <c r="T139" s="209">
        <f t="shared" si="67"/>
        <v>0</v>
      </c>
      <c r="U139" s="92">
        <f t="shared" si="68"/>
        <v>0</v>
      </c>
    </row>
    <row r="140" spans="1:21" x14ac:dyDescent="0.25">
      <c r="A140" s="308"/>
      <c r="B140" s="47">
        <f>'DAY22'!H140</f>
        <v>0</v>
      </c>
      <c r="C140" s="48">
        <v>0</v>
      </c>
      <c r="D140" s="49">
        <v>0</v>
      </c>
      <c r="E140" s="50">
        <v>0</v>
      </c>
      <c r="F140" s="47">
        <v>0</v>
      </c>
      <c r="G140" s="209">
        <v>0</v>
      </c>
      <c r="H140" s="49">
        <f>+(Table125[[#This Row],[OPENING ]]+Table125[[#This Row],[RECEIPTS]]+Table125[[#This Row],[RETURNS]])-(Table125[[#This Row],[EXCHANGED]]+Table125[[#This Row],[SALES]]+Table125[[#This Row],[ISSUES]])</f>
        <v>0</v>
      </c>
      <c r="I140" s="73"/>
      <c r="J140" s="76">
        <f t="shared" si="62"/>
        <v>0</v>
      </c>
      <c r="K140" s="48">
        <f>+'DAY22'!K140+'DAY23'!C140</f>
        <v>0</v>
      </c>
      <c r="L140" s="49">
        <f>+'DAY22'!L140+'DAY23'!D140</f>
        <v>0</v>
      </c>
      <c r="M140" s="50">
        <f>+'DAY22'!M140+'DAY23'!E140</f>
        <v>0</v>
      </c>
      <c r="N140" s="47">
        <f>+'DAY22'!N140+'DAY23'!F140</f>
        <v>0</v>
      </c>
      <c r="O140" s="209">
        <f>+'DAY22'!O140+'DAY23'!G140</f>
        <v>0</v>
      </c>
      <c r="P140" s="48">
        <f t="shared" si="63"/>
        <v>0</v>
      </c>
      <c r="Q140" s="49">
        <f t="shared" si="64"/>
        <v>0</v>
      </c>
      <c r="R140" s="50">
        <f t="shared" si="65"/>
        <v>0</v>
      </c>
      <c r="S140" s="47">
        <f t="shared" si="66"/>
        <v>0</v>
      </c>
      <c r="T140" s="209">
        <f t="shared" si="67"/>
        <v>0</v>
      </c>
      <c r="U140" s="92">
        <f t="shared" si="68"/>
        <v>0</v>
      </c>
    </row>
    <row r="141" spans="1:21" x14ac:dyDescent="0.25">
      <c r="A141" s="308"/>
      <c r="B141" s="47">
        <f>'DAY22'!H141</f>
        <v>115.5</v>
      </c>
      <c r="C141" s="48">
        <v>0</v>
      </c>
      <c r="D141" s="49">
        <v>0</v>
      </c>
      <c r="E141" s="50">
        <v>0</v>
      </c>
      <c r="F141" s="47">
        <v>0</v>
      </c>
      <c r="G141" s="209">
        <v>0</v>
      </c>
      <c r="H141" s="49">
        <f>+(Table125[[#This Row],[OPENING ]]+Table125[[#This Row],[RECEIPTS]]+Table125[[#This Row],[RETURNS]])-(Table125[[#This Row],[EXCHANGED]]+Table125[[#This Row],[SALES]]+Table125[[#This Row],[ISSUES]])</f>
        <v>115.5</v>
      </c>
      <c r="I141" s="73"/>
      <c r="J141" s="76">
        <f t="shared" si="62"/>
        <v>-115.5</v>
      </c>
      <c r="K141" s="48">
        <f>+'DAY22'!K141+'DAY23'!C141</f>
        <v>0</v>
      </c>
      <c r="L141" s="49">
        <f>+'DAY22'!L141+'DAY23'!D141</f>
        <v>0</v>
      </c>
      <c r="M141" s="50">
        <f>+'DAY22'!M141+'DAY23'!E141</f>
        <v>0</v>
      </c>
      <c r="N141" s="47">
        <f>+'DAY22'!N141+'DAY23'!F141</f>
        <v>0</v>
      </c>
      <c r="O141" s="209">
        <f>+'DAY22'!O141+'DAY23'!G141</f>
        <v>0</v>
      </c>
      <c r="P141" s="48">
        <f t="shared" si="63"/>
        <v>0</v>
      </c>
      <c r="Q141" s="49">
        <f t="shared" si="64"/>
        <v>0</v>
      </c>
      <c r="R141" s="50">
        <f t="shared" si="65"/>
        <v>0</v>
      </c>
      <c r="S141" s="47">
        <f t="shared" si="66"/>
        <v>0</v>
      </c>
      <c r="T141" s="209">
        <f t="shared" si="67"/>
        <v>0</v>
      </c>
      <c r="U141" s="92">
        <f t="shared" si="68"/>
        <v>0</v>
      </c>
    </row>
    <row r="142" spans="1:21" x14ac:dyDescent="0.25">
      <c r="A142" s="308"/>
      <c r="B142" s="47">
        <f>'DAY22'!H142</f>
        <v>81.5</v>
      </c>
      <c r="C142" s="48">
        <v>0</v>
      </c>
      <c r="D142" s="49">
        <v>0</v>
      </c>
      <c r="E142" s="50">
        <v>0</v>
      </c>
      <c r="F142" s="47">
        <v>0</v>
      </c>
      <c r="G142" s="209">
        <v>0</v>
      </c>
      <c r="H142" s="49">
        <f>+(Table125[[#This Row],[OPENING ]]+Table125[[#This Row],[RECEIPTS]]+Table125[[#This Row],[RETURNS]])-(Table125[[#This Row],[EXCHANGED]]+Table125[[#This Row],[SALES]]+Table125[[#This Row],[ISSUES]])</f>
        <v>81.5</v>
      </c>
      <c r="I142" s="73"/>
      <c r="J142" s="76">
        <f t="shared" si="62"/>
        <v>-81.5</v>
      </c>
      <c r="K142" s="48">
        <f>+'DAY22'!K142+'DAY23'!C142</f>
        <v>0</v>
      </c>
      <c r="L142" s="49">
        <f>+'DAY22'!L142+'DAY23'!D142</f>
        <v>15.2</v>
      </c>
      <c r="M142" s="50">
        <f>+'DAY22'!M142+'DAY23'!E142</f>
        <v>0</v>
      </c>
      <c r="N142" s="47">
        <f>+'DAY22'!N142+'DAY23'!F142</f>
        <v>0</v>
      </c>
      <c r="O142" s="209">
        <f>+'DAY22'!O142+'DAY23'!G142</f>
        <v>0</v>
      </c>
      <c r="P142" s="48">
        <f t="shared" si="63"/>
        <v>0</v>
      </c>
      <c r="Q142" s="49">
        <f t="shared" si="64"/>
        <v>0.66086956521739126</v>
      </c>
      <c r="R142" s="50">
        <f t="shared" si="65"/>
        <v>0</v>
      </c>
      <c r="S142" s="47">
        <f t="shared" si="66"/>
        <v>0</v>
      </c>
      <c r="T142" s="209">
        <f t="shared" si="67"/>
        <v>0</v>
      </c>
      <c r="U142" s="92">
        <f t="shared" si="68"/>
        <v>123.32236842105264</v>
      </c>
    </row>
    <row r="143" spans="1:21" x14ac:dyDescent="0.25">
      <c r="A143" s="308"/>
      <c r="B143" s="47">
        <f>'DAY22'!H143</f>
        <v>15.2</v>
      </c>
      <c r="C143" s="48">
        <v>0</v>
      </c>
      <c r="D143" s="49">
        <v>0</v>
      </c>
      <c r="E143" s="50">
        <v>0</v>
      </c>
      <c r="F143" s="47">
        <v>0</v>
      </c>
      <c r="G143" s="209">
        <v>0</v>
      </c>
      <c r="H143" s="49">
        <f>+(Table125[[#This Row],[OPENING ]]+Table125[[#This Row],[RECEIPTS]]+Table125[[#This Row],[RETURNS]])-(Table125[[#This Row],[EXCHANGED]]+Table125[[#This Row],[SALES]]+Table125[[#This Row],[ISSUES]])</f>
        <v>15.2</v>
      </c>
      <c r="I143" s="73"/>
      <c r="J143" s="76">
        <f t="shared" si="62"/>
        <v>-15.2</v>
      </c>
      <c r="K143" s="48">
        <f>+'DAY22'!K143+'DAY23'!C143</f>
        <v>0</v>
      </c>
      <c r="L143" s="49">
        <f>+'DAY22'!L143+'DAY23'!D143</f>
        <v>0</v>
      </c>
      <c r="M143" s="50">
        <f>+'DAY22'!M143+'DAY23'!E143</f>
        <v>0</v>
      </c>
      <c r="N143" s="47">
        <f>+'DAY22'!N143+'DAY23'!F143</f>
        <v>0</v>
      </c>
      <c r="O143" s="209">
        <f>+'DAY22'!O143+'DAY23'!G143</f>
        <v>0</v>
      </c>
      <c r="P143" s="48">
        <f t="shared" si="63"/>
        <v>0</v>
      </c>
      <c r="Q143" s="49">
        <f t="shared" si="64"/>
        <v>0</v>
      </c>
      <c r="R143" s="50">
        <f t="shared" si="65"/>
        <v>0</v>
      </c>
      <c r="S143" s="47">
        <f t="shared" si="66"/>
        <v>0</v>
      </c>
      <c r="T143" s="209">
        <f t="shared" si="67"/>
        <v>0</v>
      </c>
      <c r="U143" s="92">
        <f t="shared" si="68"/>
        <v>0</v>
      </c>
    </row>
    <row r="144" spans="1:21" x14ac:dyDescent="0.25">
      <c r="A144" s="308" t="s">
        <v>113</v>
      </c>
      <c r="B144" s="47">
        <f>'DAY22'!H144</f>
        <v>0</v>
      </c>
      <c r="C144" s="48">
        <v>0</v>
      </c>
      <c r="D144" s="49">
        <v>0</v>
      </c>
      <c r="E144" s="50">
        <v>0</v>
      </c>
      <c r="F144" s="47">
        <v>0</v>
      </c>
      <c r="G144" s="209">
        <v>0</v>
      </c>
      <c r="H144" s="49">
        <f>+(Table125[[#This Row],[OPENING ]]+Table125[[#This Row],[RECEIPTS]]+Table125[[#This Row],[RETURNS]])-(Table125[[#This Row],[EXCHANGED]]+Table125[[#This Row],[SALES]]+Table125[[#This Row],[ISSUES]])</f>
        <v>0</v>
      </c>
      <c r="I144" s="73"/>
      <c r="J144" s="76">
        <f t="shared" si="62"/>
        <v>0</v>
      </c>
      <c r="K144" s="48">
        <f>+'DAY22'!K144+'DAY23'!C144</f>
        <v>0</v>
      </c>
      <c r="L144" s="49">
        <f>+'DAY22'!L144+'DAY23'!D144</f>
        <v>0</v>
      </c>
      <c r="M144" s="50">
        <f>+'DAY22'!M144+'DAY23'!E144</f>
        <v>0</v>
      </c>
      <c r="N144" s="47">
        <f>+'DAY22'!N144+'DAY23'!F144</f>
        <v>0</v>
      </c>
      <c r="O144" s="209">
        <f>+'DAY22'!O144+'DAY23'!G144</f>
        <v>0</v>
      </c>
      <c r="P144" s="48">
        <f t="shared" si="63"/>
        <v>0</v>
      </c>
      <c r="Q144" s="49">
        <f t="shared" si="64"/>
        <v>0</v>
      </c>
      <c r="R144" s="50">
        <f t="shared" si="65"/>
        <v>0</v>
      </c>
      <c r="S144" s="47">
        <f t="shared" si="66"/>
        <v>0</v>
      </c>
      <c r="T144" s="209">
        <f t="shared" si="67"/>
        <v>0</v>
      </c>
      <c r="U144" s="92">
        <f t="shared" si="68"/>
        <v>0</v>
      </c>
    </row>
    <row r="145" spans="1:21" x14ac:dyDescent="0.25">
      <c r="A145" s="308"/>
      <c r="B145" s="47">
        <f>'DAY22'!H145</f>
        <v>0</v>
      </c>
      <c r="C145" s="48">
        <v>0</v>
      </c>
      <c r="D145" s="49">
        <v>0</v>
      </c>
      <c r="E145" s="50">
        <v>0</v>
      </c>
      <c r="F145" s="47">
        <v>0</v>
      </c>
      <c r="G145" s="209">
        <v>0</v>
      </c>
      <c r="H145" s="49">
        <f>+(Table125[[#This Row],[OPENING ]]+Table125[[#This Row],[RECEIPTS]]+Table125[[#This Row],[RETURNS]])-(Table125[[#This Row],[EXCHANGED]]+Table125[[#This Row],[SALES]]+Table125[[#This Row],[ISSUES]])</f>
        <v>0</v>
      </c>
      <c r="I145" s="73"/>
      <c r="J145" s="76">
        <f t="shared" si="62"/>
        <v>0</v>
      </c>
      <c r="K145" s="48">
        <f>+'DAY22'!K145+'DAY23'!C145</f>
        <v>0</v>
      </c>
      <c r="L145" s="49">
        <f>+'DAY22'!L145+'DAY23'!D145</f>
        <v>0</v>
      </c>
      <c r="M145" s="50">
        <f>+'DAY22'!M145+'DAY23'!E145</f>
        <v>0</v>
      </c>
      <c r="N145" s="47">
        <f>+'DAY22'!N145+'DAY23'!F145</f>
        <v>0</v>
      </c>
      <c r="O145" s="209">
        <f>+'DAY22'!O145+'DAY23'!G145</f>
        <v>0</v>
      </c>
      <c r="P145" s="48">
        <f t="shared" si="63"/>
        <v>0</v>
      </c>
      <c r="Q145" s="49">
        <f t="shared" si="64"/>
        <v>0</v>
      </c>
      <c r="R145" s="50">
        <f t="shared" si="65"/>
        <v>0</v>
      </c>
      <c r="S145" s="47">
        <f t="shared" si="66"/>
        <v>0</v>
      </c>
      <c r="T145" s="209">
        <f t="shared" si="67"/>
        <v>0</v>
      </c>
      <c r="U145" s="92">
        <f t="shared" si="68"/>
        <v>0</v>
      </c>
    </row>
    <row r="146" spans="1:21" x14ac:dyDescent="0.25">
      <c r="A146" s="308"/>
      <c r="B146" s="47">
        <f>'DAY22'!H146</f>
        <v>0</v>
      </c>
      <c r="C146" s="48">
        <v>0</v>
      </c>
      <c r="D146" s="49">
        <v>0</v>
      </c>
      <c r="E146" s="50">
        <v>0</v>
      </c>
      <c r="F146" s="47">
        <v>0</v>
      </c>
      <c r="G146" s="209">
        <v>0</v>
      </c>
      <c r="H146" s="49">
        <f>+(Table125[[#This Row],[OPENING ]]+Table125[[#This Row],[RECEIPTS]]+Table125[[#This Row],[RETURNS]])-(Table125[[#This Row],[EXCHANGED]]+Table125[[#This Row],[SALES]]+Table125[[#This Row],[ISSUES]])</f>
        <v>0</v>
      </c>
      <c r="I146" s="73"/>
      <c r="J146" s="76">
        <f t="shared" si="62"/>
        <v>0</v>
      </c>
      <c r="K146" s="48">
        <f>+'DAY22'!K146+'DAY23'!C146</f>
        <v>0</v>
      </c>
      <c r="L146" s="49">
        <f>+'DAY22'!L146+'DAY23'!D146</f>
        <v>0</v>
      </c>
      <c r="M146" s="50">
        <f>+'DAY22'!M146+'DAY23'!E146</f>
        <v>0</v>
      </c>
      <c r="N146" s="47">
        <f>+'DAY22'!N146+'DAY23'!F146</f>
        <v>0</v>
      </c>
      <c r="O146" s="209">
        <f>+'DAY22'!O146+'DAY23'!G146</f>
        <v>0</v>
      </c>
      <c r="P146" s="48">
        <f t="shared" si="63"/>
        <v>0</v>
      </c>
      <c r="Q146" s="49">
        <f t="shared" si="64"/>
        <v>0</v>
      </c>
      <c r="R146" s="50">
        <f t="shared" si="65"/>
        <v>0</v>
      </c>
      <c r="S146" s="47">
        <f t="shared" si="66"/>
        <v>0</v>
      </c>
      <c r="T146" s="209">
        <f t="shared" si="67"/>
        <v>0</v>
      </c>
      <c r="U146" s="92">
        <f t="shared" si="68"/>
        <v>0</v>
      </c>
    </row>
    <row r="147" spans="1:21" x14ac:dyDescent="0.25">
      <c r="A147" s="308"/>
      <c r="B147" s="47">
        <f>'DAY22'!H147</f>
        <v>0</v>
      </c>
      <c r="C147" s="48">
        <v>0</v>
      </c>
      <c r="D147" s="49">
        <v>0</v>
      </c>
      <c r="E147" s="50">
        <v>0</v>
      </c>
      <c r="F147" s="47">
        <v>0</v>
      </c>
      <c r="G147" s="209">
        <v>0</v>
      </c>
      <c r="H147" s="49">
        <f>+(Table125[[#This Row],[OPENING ]]+Table125[[#This Row],[RECEIPTS]]+Table125[[#This Row],[RETURNS]])-(Table125[[#This Row],[EXCHANGED]]+Table125[[#This Row],[SALES]]+Table125[[#This Row],[ISSUES]])</f>
        <v>0</v>
      </c>
      <c r="I147" s="73"/>
      <c r="J147" s="76">
        <f t="shared" si="62"/>
        <v>0</v>
      </c>
      <c r="K147" s="48">
        <f>+'DAY22'!K147+'DAY23'!C147</f>
        <v>0</v>
      </c>
      <c r="L147" s="49">
        <f>+'DAY22'!L147+'DAY23'!D147</f>
        <v>0</v>
      </c>
      <c r="M147" s="50">
        <f>+'DAY22'!M147+'DAY23'!E147</f>
        <v>0</v>
      </c>
      <c r="N147" s="47">
        <f>+'DAY22'!N147+'DAY23'!F147</f>
        <v>0</v>
      </c>
      <c r="O147" s="209">
        <f>+'DAY22'!O147+'DAY23'!G147</f>
        <v>0</v>
      </c>
      <c r="P147" s="48">
        <f t="shared" si="63"/>
        <v>0</v>
      </c>
      <c r="Q147" s="49">
        <f t="shared" si="64"/>
        <v>0</v>
      </c>
      <c r="R147" s="50">
        <f t="shared" si="65"/>
        <v>0</v>
      </c>
      <c r="S147" s="47">
        <f t="shared" si="66"/>
        <v>0</v>
      </c>
      <c r="T147" s="209">
        <f t="shared" si="67"/>
        <v>0</v>
      </c>
      <c r="U147" s="92">
        <f t="shared" si="68"/>
        <v>0</v>
      </c>
    </row>
    <row r="148" spans="1:21" x14ac:dyDescent="0.25">
      <c r="A148" s="308"/>
      <c r="B148" s="47">
        <f>'DAY22'!H148</f>
        <v>49</v>
      </c>
      <c r="C148" s="48">
        <v>0</v>
      </c>
      <c r="D148" s="49">
        <v>0</v>
      </c>
      <c r="E148" s="50">
        <v>0</v>
      </c>
      <c r="F148" s="47">
        <v>0</v>
      </c>
      <c r="G148" s="209">
        <v>0</v>
      </c>
      <c r="H148" s="49">
        <f>+(Table125[[#This Row],[OPENING ]]+Table125[[#This Row],[RECEIPTS]]+Table125[[#This Row],[RETURNS]])-(Table125[[#This Row],[EXCHANGED]]+Table125[[#This Row],[SALES]]+Table125[[#This Row],[ISSUES]])</f>
        <v>49</v>
      </c>
      <c r="I148" s="73"/>
      <c r="J148" s="76">
        <f t="shared" si="62"/>
        <v>-49</v>
      </c>
      <c r="K148" s="48">
        <f>+'DAY22'!K148+'DAY23'!C148</f>
        <v>0</v>
      </c>
      <c r="L148" s="49">
        <f>+'DAY22'!L148+'DAY23'!D148</f>
        <v>0</v>
      </c>
      <c r="M148" s="50">
        <f>+'DAY22'!M148+'DAY23'!E148</f>
        <v>0</v>
      </c>
      <c r="N148" s="47">
        <f>+'DAY22'!N148+'DAY23'!F148</f>
        <v>0</v>
      </c>
      <c r="O148" s="209">
        <f>+'DAY22'!O148+'DAY23'!G148</f>
        <v>0</v>
      </c>
      <c r="P148" s="48">
        <f t="shared" si="63"/>
        <v>0</v>
      </c>
      <c r="Q148" s="49">
        <f t="shared" si="64"/>
        <v>0</v>
      </c>
      <c r="R148" s="50">
        <f t="shared" si="65"/>
        <v>0</v>
      </c>
      <c r="S148" s="47">
        <f t="shared" si="66"/>
        <v>0</v>
      </c>
      <c r="T148" s="209">
        <f t="shared" si="67"/>
        <v>0</v>
      </c>
      <c r="U148" s="92">
        <f t="shared" si="68"/>
        <v>0</v>
      </c>
    </row>
    <row r="149" spans="1:21" x14ac:dyDescent="0.25">
      <c r="A149" s="308"/>
      <c r="B149" s="47">
        <f>'DAY22'!H149</f>
        <v>132</v>
      </c>
      <c r="C149" s="48">
        <v>0</v>
      </c>
      <c r="D149" s="49">
        <v>0</v>
      </c>
      <c r="E149" s="50">
        <v>0</v>
      </c>
      <c r="F149" s="47">
        <v>0</v>
      </c>
      <c r="G149" s="209">
        <v>0</v>
      </c>
      <c r="H149" s="49">
        <f>+(Table125[[#This Row],[OPENING ]]+Table125[[#This Row],[RECEIPTS]]+Table125[[#This Row],[RETURNS]])-(Table125[[#This Row],[EXCHANGED]]+Table125[[#This Row],[SALES]]+Table125[[#This Row],[ISSUES]])</f>
        <v>132</v>
      </c>
      <c r="I149" s="73"/>
      <c r="J149" s="76">
        <f t="shared" si="62"/>
        <v>-132</v>
      </c>
      <c r="K149" s="48">
        <f>+'DAY22'!K149+'DAY23'!C149</f>
        <v>0</v>
      </c>
      <c r="L149" s="49">
        <f>+'DAY22'!L149+'DAY23'!D149</f>
        <v>0</v>
      </c>
      <c r="M149" s="50">
        <f>+'DAY22'!M149+'DAY23'!E149</f>
        <v>0</v>
      </c>
      <c r="N149" s="47">
        <f>+'DAY22'!N149+'DAY23'!F149</f>
        <v>0</v>
      </c>
      <c r="O149" s="209">
        <f>+'DAY22'!O149+'DAY23'!G149</f>
        <v>0</v>
      </c>
      <c r="P149" s="48">
        <f t="shared" si="63"/>
        <v>0</v>
      </c>
      <c r="Q149" s="49">
        <f t="shared" si="64"/>
        <v>0</v>
      </c>
      <c r="R149" s="50">
        <f t="shared" si="65"/>
        <v>0</v>
      </c>
      <c r="S149" s="47">
        <f t="shared" si="66"/>
        <v>0</v>
      </c>
      <c r="T149" s="209">
        <f t="shared" si="67"/>
        <v>0</v>
      </c>
      <c r="U149" s="92">
        <f t="shared" si="68"/>
        <v>0</v>
      </c>
    </row>
    <row r="150" spans="1:21" x14ac:dyDescent="0.25">
      <c r="A150" s="308"/>
      <c r="B150" s="47">
        <f>'DAY22'!H150</f>
        <v>0</v>
      </c>
      <c r="C150" s="48">
        <v>0</v>
      </c>
      <c r="D150" s="49">
        <v>0</v>
      </c>
      <c r="E150" s="50">
        <v>0</v>
      </c>
      <c r="F150" s="47">
        <v>0</v>
      </c>
      <c r="G150" s="209">
        <v>0</v>
      </c>
      <c r="H150" s="49">
        <f>+(Table125[[#This Row],[OPENING ]]+Table125[[#This Row],[RECEIPTS]]+Table125[[#This Row],[RETURNS]])-(Table125[[#This Row],[EXCHANGED]]+Table125[[#This Row],[SALES]]+Table125[[#This Row],[ISSUES]])</f>
        <v>0</v>
      </c>
      <c r="I150" s="73"/>
      <c r="J150" s="76">
        <f t="shared" si="62"/>
        <v>0</v>
      </c>
      <c r="K150" s="48">
        <f>+'DAY22'!K150+'DAY23'!C150</f>
        <v>0</v>
      </c>
      <c r="L150" s="49">
        <f>+'DAY22'!L150+'DAY23'!D150</f>
        <v>0</v>
      </c>
      <c r="M150" s="50">
        <f>+'DAY22'!M150+'DAY23'!E150</f>
        <v>0</v>
      </c>
      <c r="N150" s="47">
        <f>+'DAY22'!N150+'DAY23'!F150</f>
        <v>0</v>
      </c>
      <c r="O150" s="209">
        <f>+'DAY22'!O150+'DAY23'!G150</f>
        <v>0</v>
      </c>
      <c r="P150" s="48">
        <f t="shared" si="63"/>
        <v>0</v>
      </c>
      <c r="Q150" s="49">
        <f t="shared" si="64"/>
        <v>0</v>
      </c>
      <c r="R150" s="50">
        <f t="shared" si="65"/>
        <v>0</v>
      </c>
      <c r="S150" s="47">
        <f t="shared" si="66"/>
        <v>0</v>
      </c>
      <c r="T150" s="209">
        <f t="shared" si="67"/>
        <v>0</v>
      </c>
      <c r="U150" s="92">
        <f t="shared" si="68"/>
        <v>0</v>
      </c>
    </row>
    <row r="151" spans="1:21" x14ac:dyDescent="0.25">
      <c r="A151" s="308"/>
      <c r="B151" s="47">
        <f>'DAY22'!H151</f>
        <v>46</v>
      </c>
      <c r="C151" s="48">
        <v>0</v>
      </c>
      <c r="D151" s="49">
        <v>0</v>
      </c>
      <c r="E151" s="50">
        <v>0</v>
      </c>
      <c r="F151" s="47">
        <v>0</v>
      </c>
      <c r="G151" s="209">
        <v>0</v>
      </c>
      <c r="H151" s="49">
        <f>+(Table125[[#This Row],[OPENING ]]+Table125[[#This Row],[RECEIPTS]]+Table125[[#This Row],[RETURNS]])-(Table125[[#This Row],[EXCHANGED]]+Table125[[#This Row],[SALES]]+Table125[[#This Row],[ISSUES]])</f>
        <v>46</v>
      </c>
      <c r="I151" s="73"/>
      <c r="J151" s="76">
        <f t="shared" si="62"/>
        <v>-46</v>
      </c>
      <c r="K151" s="48">
        <f>+'DAY22'!K151+'DAY23'!C151</f>
        <v>0</v>
      </c>
      <c r="L151" s="49">
        <f>+'DAY22'!L151+'DAY23'!D151</f>
        <v>0</v>
      </c>
      <c r="M151" s="50">
        <f>+'DAY22'!M151+'DAY23'!E151</f>
        <v>0</v>
      </c>
      <c r="N151" s="47">
        <f>+'DAY22'!N151+'DAY23'!F151</f>
        <v>0</v>
      </c>
      <c r="O151" s="209">
        <f>+'DAY22'!O151+'DAY23'!G151</f>
        <v>0</v>
      </c>
      <c r="P151" s="48">
        <f t="shared" si="63"/>
        <v>0</v>
      </c>
      <c r="Q151" s="49">
        <f t="shared" si="64"/>
        <v>0</v>
      </c>
      <c r="R151" s="50">
        <f t="shared" si="65"/>
        <v>0</v>
      </c>
      <c r="S151" s="47">
        <f t="shared" si="66"/>
        <v>0</v>
      </c>
      <c r="T151" s="209">
        <f t="shared" si="67"/>
        <v>0</v>
      </c>
      <c r="U151" s="92">
        <f t="shared" si="68"/>
        <v>0</v>
      </c>
    </row>
    <row r="152" spans="1:21" x14ac:dyDescent="0.25">
      <c r="A152" s="308"/>
      <c r="B152" s="47">
        <f>'DAY22'!H152</f>
        <v>0</v>
      </c>
      <c r="C152" s="48">
        <v>0</v>
      </c>
      <c r="D152" s="49">
        <v>0</v>
      </c>
      <c r="E152" s="50">
        <v>0</v>
      </c>
      <c r="F152" s="47">
        <v>0</v>
      </c>
      <c r="G152" s="209">
        <v>0</v>
      </c>
      <c r="H152" s="49">
        <f>+(Table125[[#This Row],[OPENING ]]+Table125[[#This Row],[RECEIPTS]]+Table125[[#This Row],[RETURNS]])-(Table125[[#This Row],[EXCHANGED]]+Table125[[#This Row],[SALES]]+Table125[[#This Row],[ISSUES]])</f>
        <v>0</v>
      </c>
      <c r="I152" s="73"/>
      <c r="J152" s="76">
        <f t="shared" si="62"/>
        <v>0</v>
      </c>
      <c r="K152" s="48">
        <f>+'DAY22'!K152+'DAY23'!C152</f>
        <v>0</v>
      </c>
      <c r="L152" s="49">
        <f>+'DAY22'!L152+'DAY23'!D152</f>
        <v>0</v>
      </c>
      <c r="M152" s="50">
        <f>+'DAY22'!M152+'DAY23'!E152</f>
        <v>0</v>
      </c>
      <c r="N152" s="47">
        <f>+'DAY22'!N152+'DAY23'!F152</f>
        <v>0</v>
      </c>
      <c r="O152" s="209">
        <f>+'DAY22'!O152+'DAY23'!G152</f>
        <v>0</v>
      </c>
      <c r="P152" s="48">
        <f t="shared" si="63"/>
        <v>0</v>
      </c>
      <c r="Q152" s="49">
        <f t="shared" si="64"/>
        <v>0</v>
      </c>
      <c r="R152" s="50">
        <f t="shared" si="65"/>
        <v>0</v>
      </c>
      <c r="S152" s="47">
        <f t="shared" si="66"/>
        <v>0</v>
      </c>
      <c r="T152" s="209">
        <f t="shared" si="67"/>
        <v>0</v>
      </c>
      <c r="U152" s="92">
        <f t="shared" si="68"/>
        <v>0</v>
      </c>
    </row>
    <row r="153" spans="1:21" x14ac:dyDescent="0.25">
      <c r="A153" s="308"/>
      <c r="B153" s="47">
        <f>'DAY22'!H153</f>
        <v>0</v>
      </c>
      <c r="C153" s="48">
        <v>0</v>
      </c>
      <c r="D153" s="49">
        <v>0</v>
      </c>
      <c r="E153" s="50">
        <v>0</v>
      </c>
      <c r="F153" s="47">
        <v>0</v>
      </c>
      <c r="G153" s="209">
        <v>0</v>
      </c>
      <c r="H153" s="49">
        <f>+(Table125[[#This Row],[OPENING ]]+Table125[[#This Row],[RECEIPTS]]+Table125[[#This Row],[RETURNS]])-(Table125[[#This Row],[EXCHANGED]]+Table125[[#This Row],[SALES]]+Table125[[#This Row],[ISSUES]])</f>
        <v>0</v>
      </c>
      <c r="I153" s="73"/>
      <c r="J153" s="76">
        <f t="shared" si="62"/>
        <v>0</v>
      </c>
      <c r="K153" s="48">
        <f>+'DAY22'!K153+'DAY23'!C153</f>
        <v>0</v>
      </c>
      <c r="L153" s="49">
        <f>+'DAY22'!L153+'DAY23'!D153</f>
        <v>0</v>
      </c>
      <c r="M153" s="50">
        <f>+'DAY22'!M153+'DAY23'!E153</f>
        <v>0</v>
      </c>
      <c r="N153" s="47">
        <f>+'DAY22'!N153+'DAY23'!F153</f>
        <v>0</v>
      </c>
      <c r="O153" s="209">
        <f>+'DAY22'!O153+'DAY23'!G153</f>
        <v>0</v>
      </c>
      <c r="P153" s="48">
        <f t="shared" si="63"/>
        <v>0</v>
      </c>
      <c r="Q153" s="49">
        <f t="shared" si="64"/>
        <v>0</v>
      </c>
      <c r="R153" s="50">
        <f t="shared" si="65"/>
        <v>0</v>
      </c>
      <c r="S153" s="47">
        <f t="shared" si="66"/>
        <v>0</v>
      </c>
      <c r="T153" s="209">
        <f t="shared" si="67"/>
        <v>0</v>
      </c>
      <c r="U153" s="92">
        <f t="shared" si="68"/>
        <v>0</v>
      </c>
    </row>
    <row r="154" spans="1:21" x14ac:dyDescent="0.25">
      <c r="A154" s="308"/>
      <c r="B154" s="47">
        <f>'DAY22'!H154</f>
        <v>0</v>
      </c>
      <c r="C154" s="48">
        <v>0</v>
      </c>
      <c r="D154" s="49">
        <v>0</v>
      </c>
      <c r="E154" s="50">
        <v>0</v>
      </c>
      <c r="F154" s="47">
        <v>0</v>
      </c>
      <c r="G154" s="209">
        <v>0</v>
      </c>
      <c r="H154" s="49">
        <f>+(Table125[[#This Row],[OPENING ]]+Table125[[#This Row],[RECEIPTS]]+Table125[[#This Row],[RETURNS]])-(Table125[[#This Row],[EXCHANGED]]+Table125[[#This Row],[SALES]]+Table125[[#This Row],[ISSUES]])</f>
        <v>0</v>
      </c>
      <c r="I154" s="73"/>
      <c r="J154" s="76">
        <f t="shared" si="62"/>
        <v>0</v>
      </c>
      <c r="K154" s="48">
        <f>+'DAY22'!K154+'DAY23'!C154</f>
        <v>0</v>
      </c>
      <c r="L154" s="49">
        <f>+'DAY22'!L154+'DAY23'!D154</f>
        <v>0</v>
      </c>
      <c r="M154" s="50">
        <f>+'DAY22'!M154+'DAY23'!E154</f>
        <v>0</v>
      </c>
      <c r="N154" s="47">
        <f>+'DAY22'!N154+'DAY23'!F154</f>
        <v>0</v>
      </c>
      <c r="O154" s="209">
        <f>+'DAY22'!O154+'DAY23'!G154</f>
        <v>0</v>
      </c>
      <c r="P154" s="48">
        <f t="shared" si="63"/>
        <v>0</v>
      </c>
      <c r="Q154" s="49">
        <f t="shared" si="64"/>
        <v>0</v>
      </c>
      <c r="R154" s="50">
        <f t="shared" si="65"/>
        <v>0</v>
      </c>
      <c r="S154" s="47">
        <f t="shared" si="66"/>
        <v>0</v>
      </c>
      <c r="T154" s="209">
        <f t="shared" si="67"/>
        <v>0</v>
      </c>
      <c r="U154" s="92">
        <f t="shared" si="68"/>
        <v>0</v>
      </c>
    </row>
    <row r="155" spans="1:21" x14ac:dyDescent="0.25">
      <c r="A155" s="308"/>
      <c r="B155" s="47">
        <f>'DAY22'!H155</f>
        <v>0</v>
      </c>
      <c r="C155" s="48">
        <v>0</v>
      </c>
      <c r="D155" s="49">
        <v>0</v>
      </c>
      <c r="E155" s="50">
        <v>0</v>
      </c>
      <c r="F155" s="47">
        <v>0</v>
      </c>
      <c r="G155" s="209">
        <v>0</v>
      </c>
      <c r="H155" s="49">
        <f>+(Table125[[#This Row],[OPENING ]]+Table125[[#This Row],[RECEIPTS]]+Table125[[#This Row],[RETURNS]])-(Table125[[#This Row],[EXCHANGED]]+Table125[[#This Row],[SALES]]+Table125[[#This Row],[ISSUES]])</f>
        <v>0</v>
      </c>
      <c r="I155" s="73"/>
      <c r="J155" s="76">
        <f t="shared" si="62"/>
        <v>0</v>
      </c>
      <c r="K155" s="48">
        <f>+'DAY22'!K155+'DAY23'!C155</f>
        <v>0</v>
      </c>
      <c r="L155" s="49">
        <f>+'DAY22'!L155+'DAY23'!D155</f>
        <v>0</v>
      </c>
      <c r="M155" s="50">
        <f>+'DAY22'!M155+'DAY23'!E155</f>
        <v>0</v>
      </c>
      <c r="N155" s="47">
        <f>+'DAY22'!N155+'DAY23'!F155</f>
        <v>0</v>
      </c>
      <c r="O155" s="209">
        <f>+'DAY22'!O155+'DAY23'!G155</f>
        <v>0</v>
      </c>
      <c r="P155" s="48">
        <f t="shared" si="63"/>
        <v>0</v>
      </c>
      <c r="Q155" s="49">
        <f t="shared" si="64"/>
        <v>0</v>
      </c>
      <c r="R155" s="50">
        <f t="shared" si="65"/>
        <v>0</v>
      </c>
      <c r="S155" s="47">
        <f t="shared" si="66"/>
        <v>0</v>
      </c>
      <c r="T155" s="209">
        <f t="shared" si="67"/>
        <v>0</v>
      </c>
      <c r="U155" s="92">
        <f t="shared" si="68"/>
        <v>0</v>
      </c>
    </row>
    <row r="156" spans="1:21" x14ac:dyDescent="0.25">
      <c r="A156" s="334"/>
      <c r="B156" s="47">
        <f>'DAY22'!H156</f>
        <v>0</v>
      </c>
      <c r="C156" s="48">
        <v>0</v>
      </c>
      <c r="D156" s="49">
        <v>0</v>
      </c>
      <c r="E156" s="50">
        <v>0</v>
      </c>
      <c r="F156" s="47">
        <v>0</v>
      </c>
      <c r="G156" s="209">
        <v>0</v>
      </c>
      <c r="H156" s="49">
        <f>+(Table125[[#This Row],[OPENING ]]+Table125[[#This Row],[RECEIPTS]]+Table125[[#This Row],[RETURNS]])-(Table125[[#This Row],[EXCHANGED]]+Table125[[#This Row],[SALES]]+Table125[[#This Row],[ISSUES]])</f>
        <v>0</v>
      </c>
      <c r="I156" s="73"/>
      <c r="J156" s="76">
        <f t="shared" si="62"/>
        <v>0</v>
      </c>
      <c r="K156" s="48">
        <f>+'DAY22'!K156+'DAY23'!C156</f>
        <v>0</v>
      </c>
      <c r="L156" s="49">
        <f>+'DAY22'!L156+'DAY23'!D156</f>
        <v>172.7</v>
      </c>
      <c r="M156" s="50">
        <f>+'DAY22'!M156+'DAY23'!E156</f>
        <v>0</v>
      </c>
      <c r="N156" s="47">
        <f>+'DAY22'!N156+'DAY23'!F156</f>
        <v>0</v>
      </c>
      <c r="O156" s="209">
        <f>+'DAY22'!O156+'DAY23'!G156</f>
        <v>3970.44</v>
      </c>
      <c r="P156" s="48">
        <f t="shared" si="63"/>
        <v>0</v>
      </c>
      <c r="Q156" s="49">
        <f t="shared" si="64"/>
        <v>7.5086956521739125</v>
      </c>
      <c r="R156" s="50">
        <f t="shared" si="65"/>
        <v>0</v>
      </c>
      <c r="S156" s="47">
        <f t="shared" si="66"/>
        <v>0</v>
      </c>
      <c r="T156" s="209">
        <f t="shared" si="67"/>
        <v>172.62782608695653</v>
      </c>
      <c r="U156" s="92">
        <f t="shared" si="68"/>
        <v>0</v>
      </c>
    </row>
    <row r="157" spans="1:21" ht="17.25" thickBot="1" x14ac:dyDescent="0.35">
      <c r="A157" s="171" t="s">
        <v>58</v>
      </c>
      <c r="B157" s="155">
        <f t="shared" ref="B157:U157" si="69">SUM(B118:B134)</f>
        <v>193.6</v>
      </c>
      <c r="C157" s="156">
        <f t="shared" si="69"/>
        <v>0</v>
      </c>
      <c r="D157" s="157">
        <f t="shared" si="69"/>
        <v>0</v>
      </c>
      <c r="E157" s="158">
        <f t="shared" si="69"/>
        <v>0</v>
      </c>
      <c r="F157" s="155">
        <f t="shared" si="69"/>
        <v>0</v>
      </c>
      <c r="G157" s="215">
        <f t="shared" si="69"/>
        <v>0</v>
      </c>
      <c r="H157" s="157">
        <f t="shared" si="69"/>
        <v>193.6</v>
      </c>
      <c r="I157" s="156">
        <f t="shared" si="69"/>
        <v>0</v>
      </c>
      <c r="J157" s="172">
        <f t="shared" si="69"/>
        <v>-193.6</v>
      </c>
      <c r="K157" s="156">
        <f t="shared" si="69"/>
        <v>0</v>
      </c>
      <c r="L157" s="157">
        <f t="shared" si="69"/>
        <v>19.5</v>
      </c>
      <c r="M157" s="158">
        <f t="shared" si="69"/>
        <v>0</v>
      </c>
      <c r="N157" s="155">
        <f t="shared" si="69"/>
        <v>0</v>
      </c>
      <c r="O157" s="215">
        <f t="shared" si="69"/>
        <v>1559.5</v>
      </c>
      <c r="P157" s="156">
        <f t="shared" si="69"/>
        <v>0</v>
      </c>
      <c r="Q157" s="157">
        <f t="shared" si="69"/>
        <v>0.84782608695652173</v>
      </c>
      <c r="R157" s="158">
        <f t="shared" si="69"/>
        <v>0</v>
      </c>
      <c r="S157" s="155">
        <f t="shared" si="69"/>
        <v>0</v>
      </c>
      <c r="T157" s="215">
        <f t="shared" si="69"/>
        <v>67.804347826086953</v>
      </c>
      <c r="U157" s="158">
        <f t="shared" si="69"/>
        <v>0</v>
      </c>
    </row>
    <row r="158" spans="1:21" ht="17.25" thickBot="1" x14ac:dyDescent="0.35">
      <c r="A158" s="85" t="s">
        <v>57</v>
      </c>
      <c r="B158" s="86">
        <f>B38+B73+B115+B157</f>
        <v>9871.9300000000021</v>
      </c>
      <c r="C158" s="87">
        <f t="shared" ref="C158:U158" si="70">C38+C73+C115+C157</f>
        <v>0</v>
      </c>
      <c r="D158" s="88">
        <f t="shared" si="70"/>
        <v>0</v>
      </c>
      <c r="E158" s="89">
        <f t="shared" si="70"/>
        <v>0</v>
      </c>
      <c r="F158" s="86">
        <f t="shared" si="70"/>
        <v>0</v>
      </c>
      <c r="G158" s="213">
        <f t="shared" si="70"/>
        <v>0</v>
      </c>
      <c r="H158" s="88">
        <f t="shared" si="70"/>
        <v>9871.9300000000021</v>
      </c>
      <c r="I158" s="87">
        <f t="shared" si="70"/>
        <v>0</v>
      </c>
      <c r="J158" s="90">
        <f t="shared" si="70"/>
        <v>-9871.9300000000021</v>
      </c>
      <c r="K158" s="87">
        <f t="shared" si="70"/>
        <v>10348.999999999998</v>
      </c>
      <c r="L158" s="88">
        <f t="shared" si="70"/>
        <v>236.5</v>
      </c>
      <c r="M158" s="89">
        <f t="shared" si="70"/>
        <v>0</v>
      </c>
      <c r="N158" s="86">
        <f t="shared" si="70"/>
        <v>0</v>
      </c>
      <c r="O158" s="213">
        <f t="shared" si="70"/>
        <v>3346.84</v>
      </c>
      <c r="P158" s="87">
        <f t="shared" si="70"/>
        <v>449.95652173913038</v>
      </c>
      <c r="Q158" s="88">
        <f t="shared" si="70"/>
        <v>10.282608695652174</v>
      </c>
      <c r="R158" s="89">
        <f t="shared" si="70"/>
        <v>0</v>
      </c>
      <c r="S158" s="86">
        <f t="shared" si="70"/>
        <v>0</v>
      </c>
      <c r="T158" s="213">
        <f t="shared" si="70"/>
        <v>145.51478260869567</v>
      </c>
      <c r="U158" s="89">
        <f t="shared" si="70"/>
        <v>158.78346388267681</v>
      </c>
    </row>
  </sheetData>
  <conditionalFormatting sqref="I1:I114 I116:I156">
    <cfRule type="dataBar" priority="4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{8161152B-2E20-41F6-A851-30183C7C04DC}</x14:id>
        </ext>
      </extLst>
    </cfRule>
  </conditionalFormatting>
  <conditionalFormatting sqref="I11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{1FF4FCC8-A4C6-4534-993C-B1F3CC3DCB96}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61152B-2E20-41F6-A851-30183C7C04D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I1:I114 I116:I156</xm:sqref>
        </x14:conditionalFormatting>
        <x14:conditionalFormatting xmlns:xm="http://schemas.microsoft.com/office/excel/2006/main">
          <x14:cfRule type="dataBar" id="{1FF4FCC8-A4C6-4534-993C-B1F3CC3DCB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I115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B188-C669-4E37-9313-342C0AABE062}">
  <dimension ref="A1:U159"/>
  <sheetViews>
    <sheetView zoomScaleNormal="100" workbookViewId="0">
      <selection activeCell="A2" sqref="A2:A156"/>
    </sheetView>
  </sheetViews>
  <sheetFormatPr defaultRowHeight="15" x14ac:dyDescent="0.25"/>
  <cols>
    <col min="1" max="1" width="47.140625" bestFit="1" customWidth="1"/>
    <col min="2" max="2" width="18.28515625" bestFit="1" customWidth="1"/>
    <col min="3" max="3" width="11.28515625" bestFit="1" customWidth="1"/>
    <col min="4" max="4" width="9.28515625" bestFit="1" customWidth="1"/>
    <col min="5" max="5" width="13.5703125" customWidth="1"/>
    <col min="6" max="6" width="13.140625" customWidth="1"/>
    <col min="7" max="7" width="14.5703125" style="224" customWidth="1"/>
    <col min="8" max="8" width="15.28515625" style="1" customWidth="1"/>
    <col min="9" max="9" width="15.5703125" style="2" customWidth="1"/>
    <col min="10" max="10" width="9.28515625" style="3" bestFit="1" customWidth="1"/>
    <col min="15" max="15" width="9.140625" style="224"/>
    <col min="20" max="20" width="9.140625" style="224"/>
  </cols>
  <sheetData>
    <row r="1" spans="1:21" ht="15.75" thickBot="1" x14ac:dyDescent="0.3">
      <c r="A1" s="12" t="s">
        <v>56</v>
      </c>
      <c r="B1" s="13"/>
      <c r="C1" s="14"/>
      <c r="D1" s="15"/>
      <c r="E1" s="16"/>
      <c r="F1" s="17"/>
      <c r="G1" s="228"/>
      <c r="H1" s="19"/>
      <c r="I1" s="12"/>
      <c r="J1" s="20"/>
      <c r="K1" s="12"/>
      <c r="L1" s="21"/>
      <c r="M1" s="22"/>
      <c r="N1" s="23"/>
      <c r="O1" s="222"/>
      <c r="P1" s="12"/>
      <c r="Q1" s="21"/>
      <c r="R1" s="22"/>
      <c r="S1" s="23"/>
      <c r="T1" s="222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207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223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223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207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207" t="s">
        <v>9</v>
      </c>
      <c r="P3" s="27" t="s">
        <v>10</v>
      </c>
      <c r="Q3" s="28" t="s">
        <v>10</v>
      </c>
      <c r="R3" s="29" t="s">
        <v>10</v>
      </c>
      <c r="S3" s="30"/>
      <c r="T3" s="207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208"/>
      <c r="H4" s="43"/>
      <c r="I4" s="42"/>
      <c r="J4" s="45"/>
      <c r="K4" s="42"/>
      <c r="L4" s="43"/>
      <c r="M4" s="44"/>
      <c r="N4" s="41"/>
      <c r="O4" s="208"/>
      <c r="P4" s="42"/>
      <c r="Q4" s="43"/>
      <c r="R4" s="44"/>
      <c r="S4" s="41"/>
      <c r="T4" s="208"/>
      <c r="U4" s="46"/>
    </row>
    <row r="5" spans="1:21" x14ac:dyDescent="0.25">
      <c r="A5" s="189"/>
      <c r="B5" s="47">
        <f>'DAY23'!H5</f>
        <v>0</v>
      </c>
      <c r="C5" s="48">
        <v>0</v>
      </c>
      <c r="D5" s="49">
        <v>0</v>
      </c>
      <c r="E5" s="50">
        <v>0</v>
      </c>
      <c r="F5" s="47">
        <v>0</v>
      </c>
      <c r="G5" s="209">
        <v>0</v>
      </c>
      <c r="H5" s="49">
        <f>+(Table126[[#This Row],[OPENING ]]+Table126[[#This Row],[RECEIPTS]]+Table126[[#This Row],[RETURNS]])-(Table126[[#This Row],[EXCHANGED]]+Table126[[#This Row],[SALES]]+Table126[[#This Row],[ISSUES]])</f>
        <v>0</v>
      </c>
      <c r="I5" s="48">
        <v>0</v>
      </c>
      <c r="J5" s="51">
        <f t="shared" ref="J5:J131" si="0">+I5-H5</f>
        <v>0</v>
      </c>
      <c r="K5" s="48">
        <f>+'DAY23'!K5+'DAY24'!C5</f>
        <v>0</v>
      </c>
      <c r="L5" s="49">
        <f>+'DAY23'!L5+'DAY24'!D5</f>
        <v>0</v>
      </c>
      <c r="M5" s="50">
        <f>+'DAY23'!M5+'DAY24'!E5</f>
        <v>0</v>
      </c>
      <c r="N5" s="47">
        <f>+'DAY23'!N5+'DAY24'!F5</f>
        <v>0</v>
      </c>
      <c r="O5" s="209">
        <f>+'DAY23'!O5+'DAY24'!G5</f>
        <v>0</v>
      </c>
      <c r="P5" s="48">
        <f>+K5/24</f>
        <v>0</v>
      </c>
      <c r="Q5" s="49">
        <f>+L5/24</f>
        <v>0</v>
      </c>
      <c r="R5" s="50">
        <f>+M5/24</f>
        <v>0</v>
      </c>
      <c r="S5" s="47">
        <f>+N5/24</f>
        <v>0</v>
      </c>
      <c r="T5" s="209">
        <f>+O5/24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'DAY23'!H6</f>
        <v>0</v>
      </c>
      <c r="C6" s="48">
        <v>0</v>
      </c>
      <c r="D6" s="49">
        <v>0</v>
      </c>
      <c r="E6" s="50">
        <v>0</v>
      </c>
      <c r="F6" s="47">
        <v>0</v>
      </c>
      <c r="G6" s="209">
        <v>0</v>
      </c>
      <c r="H6" s="49">
        <f>+(Table126[[#This Row],[OPENING ]]+Table126[[#This Row],[RECEIPTS]]+Table126[[#This Row],[RETURNS]])-(Table126[[#This Row],[EXCHANGED]]+Table126[[#This Row],[SALES]]+Table126[[#This Row],[ISSUES]])</f>
        <v>0</v>
      </c>
      <c r="I6" s="48">
        <v>0</v>
      </c>
      <c r="J6" s="51">
        <f t="shared" si="0"/>
        <v>0</v>
      </c>
      <c r="K6" s="48">
        <f>+'DAY23'!K6+'DAY24'!C6</f>
        <v>0</v>
      </c>
      <c r="L6" s="49">
        <f>+'DAY23'!L6+'DAY24'!D6</f>
        <v>0</v>
      </c>
      <c r="M6" s="50">
        <f>+'DAY23'!M6+'DAY24'!E6</f>
        <v>0</v>
      </c>
      <c r="N6" s="47">
        <f>+'DAY23'!N6+'DAY24'!F6</f>
        <v>0</v>
      </c>
      <c r="O6" s="209">
        <f>+'DAY23'!O6+'DAY24'!G6</f>
        <v>0</v>
      </c>
      <c r="P6" s="48">
        <f t="shared" ref="P6:P26" si="2">+K6/24</f>
        <v>0</v>
      </c>
      <c r="Q6" s="49">
        <f t="shared" ref="Q6:Q26" si="3">+L6/24</f>
        <v>0</v>
      </c>
      <c r="R6" s="50">
        <f t="shared" ref="R6:R26" si="4">+M6/24</f>
        <v>0</v>
      </c>
      <c r="S6" s="47">
        <f t="shared" ref="S6:S26" si="5">+N6/24</f>
        <v>0</v>
      </c>
      <c r="T6" s="209">
        <f t="shared" ref="T6:T26" si="6">+O6/24</f>
        <v>0</v>
      </c>
      <c r="U6" s="52">
        <f t="shared" si="1"/>
        <v>0</v>
      </c>
    </row>
    <row r="7" spans="1:21" x14ac:dyDescent="0.25">
      <c r="A7" s="189"/>
      <c r="B7" s="47">
        <f>'DAY23'!H7</f>
        <v>0</v>
      </c>
      <c r="C7" s="48">
        <v>0</v>
      </c>
      <c r="D7" s="49">
        <v>0</v>
      </c>
      <c r="E7" s="50">
        <v>0</v>
      </c>
      <c r="F7" s="47">
        <v>0</v>
      </c>
      <c r="G7" s="209">
        <v>0</v>
      </c>
      <c r="H7" s="49">
        <f>+(Table126[[#This Row],[OPENING ]]+Table126[[#This Row],[RECEIPTS]]+Table126[[#This Row],[RETURNS]])-(Table126[[#This Row],[EXCHANGED]]+Table126[[#This Row],[SALES]]+Table126[[#This Row],[ISSUES]])</f>
        <v>0</v>
      </c>
      <c r="I7" s="48">
        <v>0</v>
      </c>
      <c r="J7" s="51">
        <f t="shared" si="0"/>
        <v>0</v>
      </c>
      <c r="K7" s="48">
        <f>+'DAY23'!K7+'DAY24'!C7</f>
        <v>0</v>
      </c>
      <c r="L7" s="49">
        <f>+'DAY23'!L7+'DAY24'!D7</f>
        <v>0</v>
      </c>
      <c r="M7" s="50">
        <f>+'DAY23'!M7+'DAY24'!E7</f>
        <v>0</v>
      </c>
      <c r="N7" s="47">
        <f>+'DAY23'!N7+'DAY24'!F7</f>
        <v>0</v>
      </c>
      <c r="O7" s="209">
        <f>+'DAY23'!O7+'DAY24'!G7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209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'DAY23'!H8</f>
        <v>8.5</v>
      </c>
      <c r="C8" s="48">
        <v>0</v>
      </c>
      <c r="D8" s="49">
        <v>0</v>
      </c>
      <c r="E8" s="50">
        <v>0</v>
      </c>
      <c r="F8" s="47">
        <v>0</v>
      </c>
      <c r="G8" s="209">
        <v>0</v>
      </c>
      <c r="H8" s="49">
        <f>+(Table126[[#This Row],[OPENING ]]+Table126[[#This Row],[RECEIPTS]]+Table126[[#This Row],[RETURNS]])-(Table126[[#This Row],[EXCHANGED]]+Table126[[#This Row],[SALES]]+Table126[[#This Row],[ISSUES]])</f>
        <v>8.5</v>
      </c>
      <c r="I8" s="48">
        <v>0</v>
      </c>
      <c r="J8" s="51">
        <f t="shared" si="0"/>
        <v>-8.5</v>
      </c>
      <c r="K8" s="48">
        <f>+'DAY23'!K8+'DAY24'!C8</f>
        <v>0</v>
      </c>
      <c r="L8" s="49">
        <f>+'DAY23'!L8+'DAY24'!D8</f>
        <v>0</v>
      </c>
      <c r="M8" s="50">
        <f>+'DAY23'!M8+'DAY24'!E8</f>
        <v>0</v>
      </c>
      <c r="N8" s="47">
        <f>+'DAY23'!N8+'DAY24'!F8</f>
        <v>0</v>
      </c>
      <c r="O8" s="209">
        <f>+'DAY23'!O8+'DAY24'!G8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209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'DAY23'!H9</f>
        <v>15</v>
      </c>
      <c r="C9" s="48">
        <v>0</v>
      </c>
      <c r="D9" s="49">
        <v>0</v>
      </c>
      <c r="E9" s="50">
        <v>0</v>
      </c>
      <c r="F9" s="47">
        <v>0</v>
      </c>
      <c r="G9" s="209">
        <v>0</v>
      </c>
      <c r="H9" s="49">
        <f>+(Table126[[#This Row],[OPENING ]]+Table126[[#This Row],[RECEIPTS]]+Table126[[#This Row],[RETURNS]])-(Table126[[#This Row],[EXCHANGED]]+Table126[[#This Row],[SALES]]+Table126[[#This Row],[ISSUES]])</f>
        <v>15</v>
      </c>
      <c r="I9" s="48">
        <v>0</v>
      </c>
      <c r="J9" s="51">
        <f t="shared" si="0"/>
        <v>-15</v>
      </c>
      <c r="K9" s="48">
        <f>+'DAY23'!K9+'DAY24'!C9</f>
        <v>0</v>
      </c>
      <c r="L9" s="49">
        <f>+'DAY23'!L9+'DAY24'!D9</f>
        <v>0</v>
      </c>
      <c r="M9" s="50">
        <f>+'DAY23'!M9+'DAY24'!E9</f>
        <v>0</v>
      </c>
      <c r="N9" s="47">
        <f>+'DAY23'!N9+'DAY24'!F9</f>
        <v>0</v>
      </c>
      <c r="O9" s="209">
        <f>+'DAY23'!O9+'DAY24'!G9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209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'DAY23'!H10</f>
        <v>18</v>
      </c>
      <c r="C10" s="48">
        <v>0</v>
      </c>
      <c r="D10" s="49">
        <v>0</v>
      </c>
      <c r="E10" s="50">
        <v>0</v>
      </c>
      <c r="F10" s="47">
        <v>0</v>
      </c>
      <c r="G10" s="209">
        <v>0</v>
      </c>
      <c r="H10" s="49">
        <f>+(Table126[[#This Row],[OPENING ]]+Table126[[#This Row],[RECEIPTS]]+Table126[[#This Row],[RETURNS]])-(Table126[[#This Row],[EXCHANGED]]+Table126[[#This Row],[SALES]]+Table126[[#This Row],[ISSUES]])</f>
        <v>18</v>
      </c>
      <c r="I10" s="48">
        <v>0</v>
      </c>
      <c r="J10" s="51">
        <f t="shared" si="0"/>
        <v>-18</v>
      </c>
      <c r="K10" s="48">
        <f>+'DAY23'!K10+'DAY24'!C10</f>
        <v>0</v>
      </c>
      <c r="L10" s="49">
        <f>+'DAY23'!L10+'DAY24'!D10</f>
        <v>0</v>
      </c>
      <c r="M10" s="50">
        <f>+'DAY23'!M10+'DAY24'!E10</f>
        <v>0</v>
      </c>
      <c r="N10" s="47">
        <f>+'DAY23'!N10+'DAY24'!F10</f>
        <v>0</v>
      </c>
      <c r="O10" s="209">
        <f>+'DAY23'!O10+'DAY24'!G10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209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'DAY23'!H11</f>
        <v>10</v>
      </c>
      <c r="C11" s="48">
        <v>0</v>
      </c>
      <c r="D11" s="49">
        <v>0</v>
      </c>
      <c r="E11" s="50">
        <v>0</v>
      </c>
      <c r="F11" s="47">
        <v>0</v>
      </c>
      <c r="G11" s="209">
        <v>0</v>
      </c>
      <c r="H11" s="49">
        <f>+(Table126[[#This Row],[OPENING ]]+Table126[[#This Row],[RECEIPTS]]+Table126[[#This Row],[RETURNS]])-(Table126[[#This Row],[EXCHANGED]]+Table126[[#This Row],[SALES]]+Table126[[#This Row],[ISSUES]])</f>
        <v>10</v>
      </c>
      <c r="I11" s="48">
        <v>0</v>
      </c>
      <c r="J11" s="51">
        <f t="shared" si="0"/>
        <v>-10</v>
      </c>
      <c r="K11" s="48">
        <f>+'DAY23'!K11+'DAY24'!C11</f>
        <v>0</v>
      </c>
      <c r="L11" s="49">
        <f>+'DAY23'!L11+'DAY24'!D11</f>
        <v>0</v>
      </c>
      <c r="M11" s="50">
        <f>+'DAY23'!M11+'DAY24'!E11</f>
        <v>0</v>
      </c>
      <c r="N11" s="47">
        <f>+'DAY23'!N11+'DAY24'!F11</f>
        <v>0</v>
      </c>
      <c r="O11" s="209">
        <f>+'DAY23'!O11+'DAY24'!G11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209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'DAY23'!H12</f>
        <v>28.6</v>
      </c>
      <c r="C12" s="48">
        <v>0</v>
      </c>
      <c r="D12" s="49">
        <v>0</v>
      </c>
      <c r="E12" s="50">
        <v>0</v>
      </c>
      <c r="F12" s="47">
        <v>0</v>
      </c>
      <c r="G12" s="209">
        <v>0</v>
      </c>
      <c r="H12" s="49">
        <f>+(Table126[[#This Row],[OPENING ]]+Table126[[#This Row],[RECEIPTS]]+Table126[[#This Row],[RETURNS]])-(Table126[[#This Row],[EXCHANGED]]+Table126[[#This Row],[SALES]]+Table126[[#This Row],[ISSUES]])</f>
        <v>28.6</v>
      </c>
      <c r="I12" s="48">
        <v>0</v>
      </c>
      <c r="J12" s="51">
        <f t="shared" si="0"/>
        <v>-28.6</v>
      </c>
      <c r="K12" s="48">
        <f>+'DAY23'!K12+'DAY24'!C12</f>
        <v>0</v>
      </c>
      <c r="L12" s="49">
        <f>+'DAY23'!L12+'DAY24'!D12</f>
        <v>0</v>
      </c>
      <c r="M12" s="50">
        <f>+'DAY23'!M12+'DAY24'!E12</f>
        <v>0</v>
      </c>
      <c r="N12" s="47">
        <f>+'DAY23'!N12+'DAY24'!F12</f>
        <v>0</v>
      </c>
      <c r="O12" s="209">
        <f>+'DAY23'!O12+'DAY24'!G12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209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'DAY23'!H13</f>
        <v>23.5</v>
      </c>
      <c r="C13" s="48">
        <v>0</v>
      </c>
      <c r="D13" s="49">
        <v>0</v>
      </c>
      <c r="E13" s="50">
        <v>0</v>
      </c>
      <c r="F13" s="47">
        <v>0</v>
      </c>
      <c r="G13" s="209">
        <v>0</v>
      </c>
      <c r="H13" s="49">
        <f>+(Table126[[#This Row],[OPENING ]]+Table126[[#This Row],[RECEIPTS]]+Table126[[#This Row],[RETURNS]])-(Table126[[#This Row],[EXCHANGED]]+Table126[[#This Row],[SALES]]+Table126[[#This Row],[ISSUES]])</f>
        <v>23.5</v>
      </c>
      <c r="I13" s="48">
        <v>0</v>
      </c>
      <c r="J13" s="51">
        <f t="shared" si="0"/>
        <v>-23.5</v>
      </c>
      <c r="K13" s="48">
        <f>+'DAY23'!K13+'DAY24'!C13</f>
        <v>0</v>
      </c>
      <c r="L13" s="49">
        <f>+'DAY23'!L13+'DAY24'!D13</f>
        <v>0</v>
      </c>
      <c r="M13" s="50">
        <f>+'DAY23'!M13+'DAY24'!E13</f>
        <v>0</v>
      </c>
      <c r="N13" s="47">
        <f>+'DAY23'!N13+'DAY24'!F13</f>
        <v>0</v>
      </c>
      <c r="O13" s="209">
        <f>+'DAY23'!O13+'DAY24'!G13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209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'DAY23'!H14</f>
        <v>30.5</v>
      </c>
      <c r="C14" s="48">
        <v>0</v>
      </c>
      <c r="D14" s="49">
        <v>0</v>
      </c>
      <c r="E14" s="50">
        <v>0</v>
      </c>
      <c r="F14" s="47">
        <v>0</v>
      </c>
      <c r="G14" s="209">
        <v>0</v>
      </c>
      <c r="H14" s="49">
        <f>+(Table126[[#This Row],[OPENING ]]+Table126[[#This Row],[RECEIPTS]]+Table126[[#This Row],[RETURNS]])-(Table126[[#This Row],[EXCHANGED]]+Table126[[#This Row],[SALES]]+Table126[[#This Row],[ISSUES]])</f>
        <v>30.5</v>
      </c>
      <c r="I14" s="48">
        <v>0</v>
      </c>
      <c r="J14" s="51">
        <f t="shared" si="0"/>
        <v>-30.5</v>
      </c>
      <c r="K14" s="48">
        <f>+'DAY23'!K14+'DAY24'!C14</f>
        <v>0</v>
      </c>
      <c r="L14" s="49">
        <f>+'DAY23'!L14+'DAY24'!D14</f>
        <v>0</v>
      </c>
      <c r="M14" s="50">
        <f>+'DAY23'!M14+'DAY24'!E14</f>
        <v>0</v>
      </c>
      <c r="N14" s="47">
        <f>+'DAY23'!N14+'DAY24'!F14</f>
        <v>0</v>
      </c>
      <c r="O14" s="209">
        <f>+'DAY23'!O14+'DAY24'!G14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209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'DAY23'!H15</f>
        <v>33.5</v>
      </c>
      <c r="C15" s="48">
        <v>0</v>
      </c>
      <c r="D15" s="49">
        <v>0</v>
      </c>
      <c r="E15" s="50">
        <v>0</v>
      </c>
      <c r="F15" s="47">
        <v>0</v>
      </c>
      <c r="G15" s="209">
        <v>0</v>
      </c>
      <c r="H15" s="49">
        <f>+(Table126[[#This Row],[OPENING ]]+Table126[[#This Row],[RECEIPTS]]+Table126[[#This Row],[RETURNS]])-(Table126[[#This Row],[EXCHANGED]]+Table126[[#This Row],[SALES]]+Table126[[#This Row],[ISSUES]])</f>
        <v>33.5</v>
      </c>
      <c r="I15" s="48">
        <v>0</v>
      </c>
      <c r="J15" s="51">
        <f t="shared" si="0"/>
        <v>-33.5</v>
      </c>
      <c r="K15" s="48">
        <f>+'DAY23'!K15+'DAY24'!C15</f>
        <v>0</v>
      </c>
      <c r="L15" s="49">
        <f>+'DAY23'!L15+'DAY24'!D15</f>
        <v>0</v>
      </c>
      <c r="M15" s="50">
        <f>+'DAY23'!M15+'DAY24'!E15</f>
        <v>0</v>
      </c>
      <c r="N15" s="47">
        <f>+'DAY23'!N15+'DAY24'!F15</f>
        <v>0</v>
      </c>
      <c r="O15" s="209">
        <f>+'DAY23'!O15+'DAY24'!G15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209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'DAY23'!H16</f>
        <v>36</v>
      </c>
      <c r="C16" s="48">
        <v>0</v>
      </c>
      <c r="D16" s="49">
        <v>0</v>
      </c>
      <c r="E16" s="50">
        <v>0</v>
      </c>
      <c r="F16" s="47">
        <v>0</v>
      </c>
      <c r="G16" s="209">
        <v>0</v>
      </c>
      <c r="H16" s="49">
        <f>+(Table126[[#This Row],[OPENING ]]+Table126[[#This Row],[RECEIPTS]]+Table126[[#This Row],[RETURNS]])-(Table126[[#This Row],[EXCHANGED]]+Table126[[#This Row],[SALES]]+Table126[[#This Row],[ISSUES]])</f>
        <v>36</v>
      </c>
      <c r="I16" s="48">
        <v>0</v>
      </c>
      <c r="J16" s="51">
        <f t="shared" si="0"/>
        <v>-36</v>
      </c>
      <c r="K16" s="48">
        <f>+'DAY23'!K16+'DAY24'!C16</f>
        <v>0</v>
      </c>
      <c r="L16" s="49">
        <f>+'DAY23'!L16+'DAY24'!D16</f>
        <v>0</v>
      </c>
      <c r="M16" s="50">
        <f>+'DAY23'!M16+'DAY24'!E16</f>
        <v>0</v>
      </c>
      <c r="N16" s="47">
        <f>+'DAY23'!N16+'DAY24'!F16</f>
        <v>0</v>
      </c>
      <c r="O16" s="209">
        <f>+'DAY23'!O16+'DAY24'!G16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209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'DAY23'!H17</f>
        <v>0</v>
      </c>
      <c r="C17" s="48">
        <v>0</v>
      </c>
      <c r="D17" s="49">
        <v>0</v>
      </c>
      <c r="E17" s="50">
        <v>0</v>
      </c>
      <c r="F17" s="47">
        <v>0</v>
      </c>
      <c r="G17" s="209">
        <v>0</v>
      </c>
      <c r="H17" s="49">
        <f>+(Table126[[#This Row],[OPENING ]]+Table126[[#This Row],[RECEIPTS]]+Table126[[#This Row],[RETURNS]])-(Table126[[#This Row],[EXCHANGED]]+Table126[[#This Row],[SALES]]+Table126[[#This Row],[ISSUES]])</f>
        <v>0</v>
      </c>
      <c r="I17" s="48">
        <v>0</v>
      </c>
      <c r="J17" s="51">
        <f t="shared" si="0"/>
        <v>0</v>
      </c>
      <c r="K17" s="48">
        <f>+'DAY23'!K17+'DAY24'!C17</f>
        <v>0</v>
      </c>
      <c r="L17" s="49">
        <f>+'DAY23'!L17+'DAY24'!D17</f>
        <v>0</v>
      </c>
      <c r="M17" s="50">
        <f>+'DAY23'!M17+'DAY24'!E17</f>
        <v>0</v>
      </c>
      <c r="N17" s="47">
        <f>+'DAY23'!N17+'DAY24'!F17</f>
        <v>0</v>
      </c>
      <c r="O17" s="209">
        <f>+'DAY23'!O17+'DAY24'!G17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209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'DAY23'!H18</f>
        <v>0</v>
      </c>
      <c r="C18" s="48">
        <v>0</v>
      </c>
      <c r="D18" s="49">
        <v>0</v>
      </c>
      <c r="E18" s="50">
        <v>0</v>
      </c>
      <c r="F18" s="47">
        <v>0</v>
      </c>
      <c r="G18" s="209">
        <v>0</v>
      </c>
      <c r="H18" s="49">
        <f>+(Table126[[#This Row],[OPENING ]]+Table126[[#This Row],[RECEIPTS]]+Table126[[#This Row],[RETURNS]])-(Table126[[#This Row],[EXCHANGED]]+Table126[[#This Row],[SALES]]+Table126[[#This Row],[ISSUES]])</f>
        <v>0</v>
      </c>
      <c r="I18" s="48"/>
      <c r="J18" s="51">
        <f t="shared" ref="J18:J24" si="7">+I18-H18</f>
        <v>0</v>
      </c>
      <c r="K18" s="48">
        <f>+'DAY23'!K25+'DAY24'!C18</f>
        <v>0</v>
      </c>
      <c r="L18" s="49">
        <f>+'DAY23'!L18+'DAY24'!D18</f>
        <v>0</v>
      </c>
      <c r="M18" s="50">
        <f>+'DAY23'!M18+'DAY24'!E18</f>
        <v>0</v>
      </c>
      <c r="N18" s="47">
        <f>+'DAY23'!N18+'DAY24'!F18</f>
        <v>0</v>
      </c>
      <c r="O18" s="209">
        <f>+'DAY23'!O18+'DAY24'!G18</f>
        <v>0</v>
      </c>
      <c r="P18" s="48">
        <f t="shared" ref="P18:P24" si="8">+K18/24</f>
        <v>0</v>
      </c>
      <c r="Q18" s="49">
        <f t="shared" ref="Q18:Q24" si="9">+L18/24</f>
        <v>0</v>
      </c>
      <c r="R18" s="50">
        <f t="shared" ref="R18:R24" si="10">+M18/24</f>
        <v>0</v>
      </c>
      <c r="S18" s="47">
        <f t="shared" ref="S18:S24" si="11">+N18/24</f>
        <v>0</v>
      </c>
      <c r="T18" s="209">
        <f t="shared" ref="T18:T24" si="12">+O18/24</f>
        <v>0</v>
      </c>
      <c r="U18" s="52">
        <f t="shared" ref="U18:U24" si="13">IFERROR(+H18/(P18+Q18+R18+S18+T18),0)</f>
        <v>0</v>
      </c>
    </row>
    <row r="19" spans="1:21" x14ac:dyDescent="0.25">
      <c r="A19" s="189" t="s">
        <v>131</v>
      </c>
      <c r="B19" s="47">
        <f>'DAY23'!H19</f>
        <v>27</v>
      </c>
      <c r="C19" s="48">
        <v>0</v>
      </c>
      <c r="D19" s="49">
        <v>0</v>
      </c>
      <c r="E19" s="50">
        <v>0</v>
      </c>
      <c r="F19" s="47">
        <v>0</v>
      </c>
      <c r="G19" s="209">
        <v>0</v>
      </c>
      <c r="H19" s="49">
        <f>+(Table126[[#This Row],[OPENING ]]+Table126[[#This Row],[RECEIPTS]]+Table126[[#This Row],[RETURNS]])-(Table126[[#This Row],[EXCHANGED]]+Table126[[#This Row],[SALES]]+Table126[[#This Row],[ISSUES]])</f>
        <v>27</v>
      </c>
      <c r="I19" s="48"/>
      <c r="J19" s="51">
        <f t="shared" si="7"/>
        <v>-27</v>
      </c>
      <c r="K19" s="48">
        <f>+'DAY23'!K26+'DAY24'!C19</f>
        <v>0</v>
      </c>
      <c r="L19" s="49">
        <f>+'DAY23'!L19+'DAY24'!D19</f>
        <v>0</v>
      </c>
      <c r="M19" s="50">
        <f>+'DAY23'!M19+'DAY24'!E19</f>
        <v>0</v>
      </c>
      <c r="N19" s="47">
        <f>+'DAY23'!N19+'DAY24'!F19</f>
        <v>0</v>
      </c>
      <c r="O19" s="209">
        <f>+'DAY23'!O19+'DAY24'!G19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209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'DAY23'!H20</f>
        <v>228.5</v>
      </c>
      <c r="C20" s="48">
        <v>0</v>
      </c>
      <c r="D20" s="49">
        <v>0</v>
      </c>
      <c r="E20" s="50">
        <v>0</v>
      </c>
      <c r="F20" s="47">
        <v>0</v>
      </c>
      <c r="G20" s="209">
        <v>0</v>
      </c>
      <c r="H20" s="49">
        <f>+(Table126[[#This Row],[OPENING ]]+Table126[[#This Row],[RECEIPTS]]+Table126[[#This Row],[RETURNS]])-(Table126[[#This Row],[EXCHANGED]]+Table126[[#This Row],[SALES]]+Table126[[#This Row],[ISSUES]])</f>
        <v>228.5</v>
      </c>
      <c r="I20" s="48"/>
      <c r="J20" s="51">
        <f t="shared" si="7"/>
        <v>-228.5</v>
      </c>
      <c r="K20" s="48">
        <f>+'DAY23'!K38+'DAY24'!C20</f>
        <v>9314.0999999999985</v>
      </c>
      <c r="L20" s="49">
        <f>+'DAY23'!L20+'DAY24'!D20</f>
        <v>0</v>
      </c>
      <c r="M20" s="50">
        <f>+'DAY23'!M20+'DAY24'!E20</f>
        <v>0</v>
      </c>
      <c r="N20" s="47">
        <f>+'DAY23'!N20+'DAY24'!F20</f>
        <v>0</v>
      </c>
      <c r="O20" s="209">
        <f>+'DAY23'!O20+'DAY24'!G20</f>
        <v>0</v>
      </c>
      <c r="P20" s="48">
        <f t="shared" si="8"/>
        <v>388.08749999999992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209">
        <f t="shared" si="12"/>
        <v>0</v>
      </c>
      <c r="U20" s="52">
        <f t="shared" si="13"/>
        <v>0.58878474570812012</v>
      </c>
    </row>
    <row r="21" spans="1:21" x14ac:dyDescent="0.25">
      <c r="A21" s="189" t="s">
        <v>129</v>
      </c>
      <c r="B21" s="47">
        <f>'DAY23'!H21</f>
        <v>70</v>
      </c>
      <c r="C21" s="48">
        <v>0</v>
      </c>
      <c r="D21" s="49">
        <v>0</v>
      </c>
      <c r="E21" s="50">
        <v>0</v>
      </c>
      <c r="F21" s="47">
        <v>0</v>
      </c>
      <c r="G21" s="209">
        <v>0</v>
      </c>
      <c r="H21" s="49">
        <f>+(Table126[[#This Row],[OPENING ]]+Table126[[#This Row],[RECEIPTS]]+Table126[[#This Row],[RETURNS]])-(Table126[[#This Row],[EXCHANGED]]+Table126[[#This Row],[SALES]]+Table126[[#This Row],[ISSUES]])</f>
        <v>70</v>
      </c>
      <c r="I21" s="48"/>
      <c r="J21" s="51">
        <f t="shared" si="7"/>
        <v>-70</v>
      </c>
      <c r="K21" s="48">
        <f>+'DAY23'!K39+'DAY24'!C21</f>
        <v>0</v>
      </c>
      <c r="L21" s="49">
        <f>+'DAY23'!L21+'DAY24'!D21</f>
        <v>0</v>
      </c>
      <c r="M21" s="50">
        <f>+'DAY23'!M21+'DAY24'!E21</f>
        <v>0</v>
      </c>
      <c r="N21" s="47">
        <f>+'DAY23'!N21+'DAY24'!F21</f>
        <v>0</v>
      </c>
      <c r="O21" s="209">
        <f>+'DAY23'!O21+'DAY24'!G21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209">
        <f t="shared" si="12"/>
        <v>0</v>
      </c>
      <c r="U21" s="52">
        <f t="shared" si="13"/>
        <v>0</v>
      </c>
    </row>
    <row r="22" spans="1:21" x14ac:dyDescent="0.25">
      <c r="A22" s="154"/>
      <c r="B22" s="47">
        <f>'DAY23'!H22</f>
        <v>14</v>
      </c>
      <c r="C22" s="48">
        <v>0</v>
      </c>
      <c r="D22" s="49">
        <v>0</v>
      </c>
      <c r="E22" s="50">
        <v>0</v>
      </c>
      <c r="F22" s="47">
        <v>0</v>
      </c>
      <c r="G22" s="209">
        <v>0</v>
      </c>
      <c r="H22" s="49">
        <f>+(Table126[[#This Row],[OPENING ]]+Table126[[#This Row],[RECEIPTS]]+Table126[[#This Row],[RETURNS]])-(Table126[[#This Row],[EXCHANGED]]+Table126[[#This Row],[SALES]]+Table126[[#This Row],[ISSUES]])</f>
        <v>14</v>
      </c>
      <c r="I22" s="48"/>
      <c r="J22" s="51">
        <f t="shared" si="7"/>
        <v>-14</v>
      </c>
      <c r="K22" s="48">
        <f>+'DAY23'!K40+'DAY24'!C22</f>
        <v>0</v>
      </c>
      <c r="L22" s="49">
        <f>+'DAY23'!L22+'DAY24'!D22</f>
        <v>0</v>
      </c>
      <c r="M22" s="50">
        <f>+'DAY23'!M22+'DAY24'!E22</f>
        <v>0</v>
      </c>
      <c r="N22" s="47">
        <f>+'DAY23'!N22+'DAY24'!F22</f>
        <v>0</v>
      </c>
      <c r="O22" s="209">
        <f>+'DAY23'!O22+'DAY24'!G22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209">
        <f t="shared" si="12"/>
        <v>0</v>
      </c>
      <c r="U22" s="52">
        <f t="shared" si="13"/>
        <v>0</v>
      </c>
    </row>
    <row r="23" spans="1:21" x14ac:dyDescent="0.25">
      <c r="A23" s="154"/>
      <c r="B23" s="47">
        <f>'DAY23'!H23</f>
        <v>70</v>
      </c>
      <c r="C23" s="48">
        <v>0</v>
      </c>
      <c r="D23" s="49">
        <v>0</v>
      </c>
      <c r="E23" s="50">
        <v>0</v>
      </c>
      <c r="F23" s="47">
        <v>0</v>
      </c>
      <c r="G23" s="209">
        <v>0</v>
      </c>
      <c r="H23" s="49">
        <f>+(Table126[[#This Row],[OPENING ]]+Table126[[#This Row],[RECEIPTS]]+Table126[[#This Row],[RETURNS]])-(Table126[[#This Row],[EXCHANGED]]+Table126[[#This Row],[SALES]]+Table126[[#This Row],[ISSUES]])</f>
        <v>70</v>
      </c>
      <c r="I23" s="48"/>
      <c r="J23" s="51">
        <f t="shared" si="7"/>
        <v>-70</v>
      </c>
      <c r="K23" s="48">
        <f>+'DAY23'!K41+'DAY24'!C23</f>
        <v>0</v>
      </c>
      <c r="L23" s="49">
        <f>+'DAY23'!L23+'DAY24'!D23</f>
        <v>0</v>
      </c>
      <c r="M23" s="50">
        <f>+'DAY23'!M23+'DAY24'!E23</f>
        <v>0</v>
      </c>
      <c r="N23" s="47">
        <f>+'DAY23'!N23+'DAY24'!F23</f>
        <v>0</v>
      </c>
      <c r="O23" s="209">
        <f>+'DAY23'!O23+'DAY24'!G23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209">
        <f t="shared" si="12"/>
        <v>0</v>
      </c>
      <c r="U23" s="52">
        <f t="shared" si="13"/>
        <v>0</v>
      </c>
    </row>
    <row r="24" spans="1:21" x14ac:dyDescent="0.25">
      <c r="A24" s="154"/>
      <c r="B24" s="47">
        <f>'DAY23'!H24</f>
        <v>49</v>
      </c>
      <c r="C24" s="48">
        <v>0</v>
      </c>
      <c r="D24" s="49">
        <v>0</v>
      </c>
      <c r="E24" s="50">
        <v>0</v>
      </c>
      <c r="F24" s="47">
        <v>0</v>
      </c>
      <c r="G24" s="209">
        <v>0</v>
      </c>
      <c r="H24" s="49">
        <f>+(Table126[[#This Row],[OPENING ]]+Table126[[#This Row],[RECEIPTS]]+Table126[[#This Row],[RETURNS]])-(Table126[[#This Row],[EXCHANGED]]+Table126[[#This Row],[SALES]]+Table126[[#This Row],[ISSUES]])</f>
        <v>49</v>
      </c>
      <c r="I24" s="48"/>
      <c r="J24" s="51">
        <f t="shared" si="7"/>
        <v>-49</v>
      </c>
      <c r="K24" s="48">
        <f>+'DAY23'!K42+'DAY24'!C24</f>
        <v>0</v>
      </c>
      <c r="L24" s="49">
        <f>+'DAY23'!L24+'DAY24'!D24</f>
        <v>0</v>
      </c>
      <c r="M24" s="50">
        <f>+'DAY23'!M24+'DAY24'!E24</f>
        <v>0</v>
      </c>
      <c r="N24" s="47">
        <f>+'DAY23'!N24+'DAY24'!F24</f>
        <v>0</v>
      </c>
      <c r="O24" s="209">
        <f>+'DAY23'!O24+'DAY24'!G24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209">
        <f t="shared" si="12"/>
        <v>0</v>
      </c>
      <c r="U24" s="52">
        <f t="shared" si="13"/>
        <v>0</v>
      </c>
    </row>
    <row r="25" spans="1:21" x14ac:dyDescent="0.25">
      <c r="A25" s="154"/>
      <c r="B25" s="47">
        <f>'DAY23'!H25</f>
        <v>0</v>
      </c>
      <c r="C25" s="48">
        <v>0</v>
      </c>
      <c r="D25" s="49">
        <v>0</v>
      </c>
      <c r="E25" s="50">
        <v>0</v>
      </c>
      <c r="F25" s="47">
        <v>0</v>
      </c>
      <c r="G25" s="209">
        <v>0</v>
      </c>
      <c r="H25" s="49">
        <f>+(Table126[[#This Row],[OPENING ]]+Table126[[#This Row],[RECEIPTS]]+Table126[[#This Row],[RETURNS]])-(Table126[[#This Row],[EXCHANGED]]+Table126[[#This Row],[SALES]]+Table126[[#This Row],[ISSUES]])</f>
        <v>0</v>
      </c>
      <c r="I25" s="48">
        <v>0</v>
      </c>
      <c r="J25" s="51">
        <f t="shared" si="0"/>
        <v>0</v>
      </c>
      <c r="K25" s="48">
        <f>+'DAY23'!K25+'DAY24'!C25</f>
        <v>0</v>
      </c>
      <c r="L25" s="49">
        <f>+'DAY23'!L25+'DAY24'!D25</f>
        <v>0</v>
      </c>
      <c r="M25" s="50">
        <f>+'DAY23'!M25+'DAY24'!E25</f>
        <v>0</v>
      </c>
      <c r="N25" s="47">
        <f>+'DAY23'!N25+'DAY24'!F25</f>
        <v>0</v>
      </c>
      <c r="O25" s="209">
        <f>+'DAY23'!O25+'DAY24'!G25</f>
        <v>0</v>
      </c>
      <c r="P25" s="48">
        <f t="shared" si="2"/>
        <v>0</v>
      </c>
      <c r="Q25" s="49">
        <f t="shared" si="3"/>
        <v>0</v>
      </c>
      <c r="R25" s="50">
        <f t="shared" si="4"/>
        <v>0</v>
      </c>
      <c r="S25" s="47">
        <f t="shared" si="5"/>
        <v>0</v>
      </c>
      <c r="T25" s="209">
        <f t="shared" si="6"/>
        <v>0</v>
      </c>
      <c r="U25" s="52">
        <f t="shared" si="1"/>
        <v>0</v>
      </c>
    </row>
    <row r="26" spans="1:21" x14ac:dyDescent="0.25">
      <c r="A26" s="312" t="s">
        <v>106</v>
      </c>
      <c r="B26" s="47">
        <f>'DAY23'!H26</f>
        <v>0</v>
      </c>
      <c r="C26" s="73">
        <v>0</v>
      </c>
      <c r="D26" s="74">
        <v>0</v>
      </c>
      <c r="E26" s="75">
        <v>0</v>
      </c>
      <c r="F26" s="72">
        <v>0</v>
      </c>
      <c r="G26" s="210">
        <v>0</v>
      </c>
      <c r="H26" s="49">
        <f>+(Table126[[#This Row],[OPENING ]]+Table126[[#This Row],[RECEIPTS]]+Table126[[#This Row],[RETURNS]])-(Table126[[#This Row],[EXCHANGED]]+Table126[[#This Row],[SALES]]+Table126[[#This Row],[ISSUES]])</f>
        <v>0</v>
      </c>
      <c r="I26" s="73">
        <v>0</v>
      </c>
      <c r="J26" s="76">
        <f t="shared" si="0"/>
        <v>0</v>
      </c>
      <c r="K26" s="48">
        <f>+'DAY23'!K26+'DAY24'!C26</f>
        <v>0</v>
      </c>
      <c r="L26" s="49">
        <f>+'DAY23'!L26+'DAY24'!D26</f>
        <v>0</v>
      </c>
      <c r="M26" s="50">
        <f>+'DAY23'!M26+'DAY24'!E26</f>
        <v>0</v>
      </c>
      <c r="N26" s="47">
        <f>+'DAY23'!N26+'DAY24'!F26</f>
        <v>0</v>
      </c>
      <c r="O26" s="209">
        <f>+'DAY23'!O26+'DAY24'!G26</f>
        <v>0</v>
      </c>
      <c r="P26" s="48">
        <f t="shared" si="2"/>
        <v>0</v>
      </c>
      <c r="Q26" s="49">
        <f t="shared" si="3"/>
        <v>0</v>
      </c>
      <c r="R26" s="50">
        <f t="shared" si="4"/>
        <v>0</v>
      </c>
      <c r="S26" s="47">
        <f t="shared" si="5"/>
        <v>0</v>
      </c>
      <c r="T26" s="209">
        <f t="shared" si="6"/>
        <v>0</v>
      </c>
      <c r="U26" s="77">
        <f t="shared" si="1"/>
        <v>0</v>
      </c>
    </row>
    <row r="27" spans="1:21" x14ac:dyDescent="0.25">
      <c r="A27" s="154" t="s">
        <v>61</v>
      </c>
      <c r="B27" s="47">
        <f>'DAY23'!H27</f>
        <v>506.2</v>
      </c>
      <c r="C27" s="73">
        <v>0</v>
      </c>
      <c r="D27" s="74">
        <v>0</v>
      </c>
      <c r="E27" s="75">
        <v>0</v>
      </c>
      <c r="F27" s="72">
        <v>0</v>
      </c>
      <c r="G27" s="210">
        <v>0</v>
      </c>
      <c r="H27" s="49">
        <f>+(Table126[[#This Row],[OPENING ]]+Table126[[#This Row],[RECEIPTS]]+Table126[[#This Row],[RETURNS]])-(Table126[[#This Row],[EXCHANGED]]+Table126[[#This Row],[SALES]]+Table126[[#This Row],[ISSUES]])</f>
        <v>506.2</v>
      </c>
      <c r="I27" s="73"/>
      <c r="J27" s="76">
        <f t="shared" ref="J27:J37" si="14">+I27-H27</f>
        <v>-506.2</v>
      </c>
      <c r="K27" s="48">
        <f>+'DAY23'!K27+'DAY24'!C27</f>
        <v>1034.9000000000001</v>
      </c>
      <c r="L27" s="49">
        <f>+'DAY23'!L27+'DAY24'!D27</f>
        <v>0</v>
      </c>
      <c r="M27" s="50">
        <f>+'DAY23'!M27+'DAY24'!E27</f>
        <v>0</v>
      </c>
      <c r="N27" s="47">
        <f>+'DAY23'!N27+'DAY24'!F27</f>
        <v>0</v>
      </c>
      <c r="O27" s="209">
        <f>+'DAY23'!O27+'DAY24'!G27</f>
        <v>0</v>
      </c>
      <c r="P27" s="48">
        <f t="shared" ref="P27:P37" si="15">+K27/24</f>
        <v>43.120833333333337</v>
      </c>
      <c r="Q27" s="49">
        <f t="shared" ref="Q27:Q37" si="16">+L27/24</f>
        <v>0</v>
      </c>
      <c r="R27" s="50">
        <f t="shared" ref="R27:R37" si="17">+M27/24</f>
        <v>0</v>
      </c>
      <c r="S27" s="47">
        <f t="shared" ref="S27:S37" si="18">+N27/24</f>
        <v>0</v>
      </c>
      <c r="T27" s="209">
        <f t="shared" ref="T27:T37" si="19">+O27/24</f>
        <v>0</v>
      </c>
      <c r="U27" s="77">
        <f t="shared" ref="U27:U37" si="20">IFERROR(+H27/(P27+Q27+R27+S27+T27),0)</f>
        <v>11.739105227558216</v>
      </c>
    </row>
    <row r="28" spans="1:21" x14ac:dyDescent="0.25">
      <c r="A28" s="53"/>
      <c r="B28" s="47">
        <f>'DAY23'!H28</f>
        <v>0</v>
      </c>
      <c r="C28" s="73">
        <v>0</v>
      </c>
      <c r="D28" s="74">
        <v>0</v>
      </c>
      <c r="E28" s="75">
        <v>0</v>
      </c>
      <c r="F28" s="72">
        <v>0</v>
      </c>
      <c r="G28" s="210">
        <v>0</v>
      </c>
      <c r="H28" s="49">
        <f>+(Table126[[#This Row],[OPENING ]]+Table126[[#This Row],[RECEIPTS]]+Table126[[#This Row],[RETURNS]])-(Table126[[#This Row],[EXCHANGED]]+Table126[[#This Row],[SALES]]+Table126[[#This Row],[ISSUES]])</f>
        <v>0</v>
      </c>
      <c r="I28" s="73"/>
      <c r="J28" s="76">
        <f t="shared" si="14"/>
        <v>0</v>
      </c>
      <c r="K28" s="48">
        <f>+'DAY23'!K28+'DAY24'!C28</f>
        <v>0</v>
      </c>
      <c r="L28" s="49">
        <f>+'DAY23'!L28+'DAY24'!D28</f>
        <v>0</v>
      </c>
      <c r="M28" s="50">
        <f>+'DAY23'!M28+'DAY24'!E28</f>
        <v>0</v>
      </c>
      <c r="N28" s="47">
        <f>+'DAY23'!N28+'DAY24'!F28</f>
        <v>0</v>
      </c>
      <c r="O28" s="209">
        <f>+'DAY23'!O28+'DAY24'!G28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209">
        <f t="shared" si="19"/>
        <v>0</v>
      </c>
      <c r="U28" s="77">
        <f t="shared" si="20"/>
        <v>0</v>
      </c>
    </row>
    <row r="29" spans="1:21" x14ac:dyDescent="0.25">
      <c r="A29" s="53"/>
      <c r="B29" s="47">
        <f>'DAY23'!H29</f>
        <v>254.5</v>
      </c>
      <c r="C29" s="73">
        <v>0</v>
      </c>
      <c r="D29" s="74">
        <v>0</v>
      </c>
      <c r="E29" s="75">
        <v>0</v>
      </c>
      <c r="F29" s="72">
        <v>0</v>
      </c>
      <c r="G29" s="210">
        <v>0</v>
      </c>
      <c r="H29" s="49">
        <f>+(Table126[[#This Row],[OPENING ]]+Table126[[#This Row],[RECEIPTS]]+Table126[[#This Row],[RETURNS]])-(Table126[[#This Row],[EXCHANGED]]+Table126[[#This Row],[SALES]]+Table126[[#This Row],[ISSUES]])</f>
        <v>254.5</v>
      </c>
      <c r="I29" s="73"/>
      <c r="J29" s="76">
        <f t="shared" si="14"/>
        <v>-254.5</v>
      </c>
      <c r="K29" s="48">
        <f>+'DAY23'!K29+'DAY24'!C29</f>
        <v>0</v>
      </c>
      <c r="L29" s="49">
        <f>+'DAY23'!L29+'DAY24'!D29</f>
        <v>0</v>
      </c>
      <c r="M29" s="50">
        <f>+'DAY23'!M29+'DAY24'!E29</f>
        <v>0</v>
      </c>
      <c r="N29" s="47">
        <f>+'DAY23'!N29+'DAY24'!F29</f>
        <v>0</v>
      </c>
      <c r="O29" s="209">
        <f>+'DAY23'!O29+'DAY24'!G29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209">
        <f t="shared" si="19"/>
        <v>2.6583333333333332</v>
      </c>
      <c r="U29" s="77">
        <f t="shared" si="20"/>
        <v>95.736677115987462</v>
      </c>
    </row>
    <row r="30" spans="1:21" x14ac:dyDescent="0.25">
      <c r="A30" s="53"/>
      <c r="B30" s="47">
        <f>'DAY23'!H30</f>
        <v>0</v>
      </c>
      <c r="C30" s="73">
        <v>0</v>
      </c>
      <c r="D30" s="74">
        <v>0</v>
      </c>
      <c r="E30" s="75">
        <v>0</v>
      </c>
      <c r="F30" s="72">
        <v>0</v>
      </c>
      <c r="G30" s="210">
        <v>0</v>
      </c>
      <c r="H30" s="49">
        <f>+(Table126[[#This Row],[OPENING ]]+Table126[[#This Row],[RECEIPTS]]+Table126[[#This Row],[RETURNS]])-(Table126[[#This Row],[EXCHANGED]]+Table126[[#This Row],[SALES]]+Table126[[#This Row],[ISSUES]])</f>
        <v>0</v>
      </c>
      <c r="I30" s="73"/>
      <c r="J30" s="76">
        <f t="shared" si="14"/>
        <v>0</v>
      </c>
      <c r="K30" s="48">
        <f>+'DAY23'!K30+'DAY24'!C30</f>
        <v>0</v>
      </c>
      <c r="L30" s="49">
        <f>+'DAY23'!L30+'DAY24'!D30</f>
        <v>0</v>
      </c>
      <c r="M30" s="50">
        <f>+'DAY23'!M30+'DAY24'!E30</f>
        <v>0</v>
      </c>
      <c r="N30" s="47">
        <f>+'DAY23'!N30+'DAY24'!F30</f>
        <v>0</v>
      </c>
      <c r="O30" s="209">
        <f>+'DAY23'!O30+'DAY24'!G30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209">
        <f t="shared" si="19"/>
        <v>0</v>
      </c>
      <c r="U30" s="77">
        <f t="shared" si="20"/>
        <v>0</v>
      </c>
    </row>
    <row r="31" spans="1:21" x14ac:dyDescent="0.25">
      <c r="A31" s="53"/>
      <c r="B31" s="47">
        <f>'DAY23'!H31</f>
        <v>0</v>
      </c>
      <c r="C31" s="73">
        <v>0</v>
      </c>
      <c r="D31" s="74">
        <v>0</v>
      </c>
      <c r="E31" s="75">
        <v>0</v>
      </c>
      <c r="F31" s="72">
        <v>0</v>
      </c>
      <c r="G31" s="210">
        <v>0</v>
      </c>
      <c r="H31" s="49">
        <f>+(Table126[[#This Row],[OPENING ]]+Table126[[#This Row],[RECEIPTS]]+Table126[[#This Row],[RETURNS]])-(Table126[[#This Row],[EXCHANGED]]+Table126[[#This Row],[SALES]]+Table126[[#This Row],[ISSUES]])</f>
        <v>0</v>
      </c>
      <c r="I31" s="73"/>
      <c r="J31" s="76">
        <f t="shared" si="14"/>
        <v>0</v>
      </c>
      <c r="K31" s="48">
        <f>+'DAY23'!K31+'DAY24'!C31</f>
        <v>0</v>
      </c>
      <c r="L31" s="49">
        <f>+'DAY23'!L31+'DAY24'!D31</f>
        <v>0</v>
      </c>
      <c r="M31" s="50">
        <f>+'DAY23'!M31+'DAY24'!E31</f>
        <v>0</v>
      </c>
      <c r="N31" s="47">
        <f>+'DAY23'!N31+'DAY24'!F31</f>
        <v>0</v>
      </c>
      <c r="O31" s="209">
        <f>+'DAY23'!O31+'DAY24'!G31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209">
        <f t="shared" si="19"/>
        <v>0</v>
      </c>
      <c r="U31" s="77">
        <f t="shared" si="20"/>
        <v>0</v>
      </c>
    </row>
    <row r="32" spans="1:21" x14ac:dyDescent="0.25">
      <c r="A32" s="53"/>
      <c r="B32" s="47">
        <f>'DAY23'!H32</f>
        <v>0</v>
      </c>
      <c r="C32" s="73">
        <v>0</v>
      </c>
      <c r="D32" s="74">
        <v>0</v>
      </c>
      <c r="E32" s="75">
        <v>0</v>
      </c>
      <c r="F32" s="72">
        <v>0</v>
      </c>
      <c r="G32" s="210">
        <v>0</v>
      </c>
      <c r="H32" s="49">
        <f>+(Table126[[#This Row],[OPENING ]]+Table126[[#This Row],[RECEIPTS]]+Table126[[#This Row],[RETURNS]])-(Table126[[#This Row],[EXCHANGED]]+Table126[[#This Row],[SALES]]+Table126[[#This Row],[ISSUES]])</f>
        <v>0</v>
      </c>
      <c r="I32" s="73"/>
      <c r="J32" s="76">
        <f t="shared" si="14"/>
        <v>0</v>
      </c>
      <c r="K32" s="48">
        <f>+'DAY23'!K32+'DAY24'!C32</f>
        <v>0</v>
      </c>
      <c r="L32" s="49">
        <f>+'DAY23'!L32+'DAY24'!D32</f>
        <v>0</v>
      </c>
      <c r="M32" s="50">
        <f>+'DAY23'!M32+'DAY24'!E32</f>
        <v>0</v>
      </c>
      <c r="N32" s="47">
        <f>+'DAY23'!N32+'DAY24'!F32</f>
        <v>0</v>
      </c>
      <c r="O32" s="209">
        <f>+'DAY23'!O32+'DAY24'!G32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209">
        <f t="shared" si="19"/>
        <v>0</v>
      </c>
      <c r="U32" s="77">
        <f t="shared" si="20"/>
        <v>0</v>
      </c>
    </row>
    <row r="33" spans="1:21" x14ac:dyDescent="0.25">
      <c r="A33" s="53"/>
      <c r="B33" s="47">
        <f>'DAY23'!H33</f>
        <v>0</v>
      </c>
      <c r="C33" s="73">
        <v>0</v>
      </c>
      <c r="D33" s="74">
        <v>0</v>
      </c>
      <c r="E33" s="75">
        <v>0</v>
      </c>
      <c r="F33" s="72">
        <v>0</v>
      </c>
      <c r="G33" s="210">
        <v>0</v>
      </c>
      <c r="H33" s="49">
        <f>+(Table126[[#This Row],[OPENING ]]+Table126[[#This Row],[RECEIPTS]]+Table126[[#This Row],[RETURNS]])-(Table126[[#This Row],[EXCHANGED]]+Table126[[#This Row],[SALES]]+Table126[[#This Row],[ISSUES]])</f>
        <v>0</v>
      </c>
      <c r="I33" s="73"/>
      <c r="J33" s="76">
        <f t="shared" si="14"/>
        <v>0</v>
      </c>
      <c r="K33" s="48">
        <f>+'DAY23'!K33+'DAY24'!C33</f>
        <v>0</v>
      </c>
      <c r="L33" s="49">
        <f>+'DAY23'!L33+'DAY24'!D33</f>
        <v>0</v>
      </c>
      <c r="M33" s="50">
        <f>+'DAY23'!M33+'DAY24'!E33</f>
        <v>0</v>
      </c>
      <c r="N33" s="47">
        <f>+'DAY23'!N33+'DAY24'!F33</f>
        <v>0</v>
      </c>
      <c r="O33" s="209">
        <f>+'DAY23'!O33+'DAY24'!G33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209">
        <f t="shared" si="19"/>
        <v>0</v>
      </c>
      <c r="U33" s="77">
        <f t="shared" si="20"/>
        <v>0</v>
      </c>
    </row>
    <row r="34" spans="1:21" x14ac:dyDescent="0.25">
      <c r="A34" s="53"/>
      <c r="B34" s="47">
        <f>'DAY23'!H34</f>
        <v>58.1</v>
      </c>
      <c r="C34" s="73">
        <v>0</v>
      </c>
      <c r="D34" s="74">
        <v>0</v>
      </c>
      <c r="E34" s="75">
        <v>0</v>
      </c>
      <c r="F34" s="72">
        <v>0</v>
      </c>
      <c r="G34" s="210">
        <v>0</v>
      </c>
      <c r="H34" s="49">
        <f>+(Table126[[#This Row],[OPENING ]]+Table126[[#This Row],[RECEIPTS]]+Table126[[#This Row],[RETURNS]])-(Table126[[#This Row],[EXCHANGED]]+Table126[[#This Row],[SALES]]+Table126[[#This Row],[ISSUES]])</f>
        <v>58.1</v>
      </c>
      <c r="I34" s="73"/>
      <c r="J34" s="76">
        <f t="shared" si="14"/>
        <v>-58.1</v>
      </c>
      <c r="K34" s="48">
        <f>+'DAY23'!K34+'DAY24'!C34</f>
        <v>0</v>
      </c>
      <c r="L34" s="49">
        <f>+'DAY23'!L34+'DAY24'!D34</f>
        <v>0</v>
      </c>
      <c r="M34" s="50">
        <f>+'DAY23'!M34+'DAY24'!E34</f>
        <v>0</v>
      </c>
      <c r="N34" s="47">
        <f>+'DAY23'!N34+'DAY24'!F34</f>
        <v>0</v>
      </c>
      <c r="O34" s="209">
        <f>+'DAY23'!O34+'DAY24'!G34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209">
        <f t="shared" si="19"/>
        <v>0</v>
      </c>
      <c r="U34" s="77">
        <f t="shared" si="20"/>
        <v>0</v>
      </c>
    </row>
    <row r="35" spans="1:21" x14ac:dyDescent="0.25">
      <c r="A35" s="53"/>
      <c r="B35" s="47">
        <f>'DAY23'!H35</f>
        <v>0</v>
      </c>
      <c r="C35" s="73">
        <v>0</v>
      </c>
      <c r="D35" s="74">
        <v>0</v>
      </c>
      <c r="E35" s="75">
        <v>0</v>
      </c>
      <c r="F35" s="72">
        <v>0</v>
      </c>
      <c r="G35" s="210">
        <v>0</v>
      </c>
      <c r="H35" s="49">
        <f>+(Table126[[#This Row],[OPENING ]]+Table126[[#This Row],[RECEIPTS]]+Table126[[#This Row],[RETURNS]])-(Table126[[#This Row],[EXCHANGED]]+Table126[[#This Row],[SALES]]+Table126[[#This Row],[ISSUES]])</f>
        <v>0</v>
      </c>
      <c r="I35" s="73"/>
      <c r="J35" s="76">
        <f t="shared" si="14"/>
        <v>0</v>
      </c>
      <c r="K35" s="48">
        <f>+'DAY23'!K35+'DAY24'!C35</f>
        <v>0</v>
      </c>
      <c r="L35" s="49">
        <f>+'DAY23'!L35+'DAY24'!D35</f>
        <v>0</v>
      </c>
      <c r="M35" s="50">
        <f>+'DAY23'!M35+'DAY24'!E35</f>
        <v>0</v>
      </c>
      <c r="N35" s="47">
        <f>+'DAY23'!N35+'DAY24'!F35</f>
        <v>0</v>
      </c>
      <c r="O35" s="209">
        <f>+'DAY23'!O35+'DAY24'!G35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209">
        <f t="shared" si="19"/>
        <v>0</v>
      </c>
      <c r="U35" s="77">
        <f t="shared" si="20"/>
        <v>0</v>
      </c>
    </row>
    <row r="36" spans="1:21" x14ac:dyDescent="0.25">
      <c r="A36" s="53"/>
      <c r="B36" s="47">
        <f>'DAY23'!H36</f>
        <v>31.35</v>
      </c>
      <c r="C36" s="73">
        <v>0</v>
      </c>
      <c r="D36" s="74">
        <v>0</v>
      </c>
      <c r="E36" s="75">
        <v>0</v>
      </c>
      <c r="F36" s="72">
        <v>0</v>
      </c>
      <c r="G36" s="210">
        <v>0</v>
      </c>
      <c r="H36" s="49">
        <f>+(Table126[[#This Row],[OPENING ]]+Table126[[#This Row],[RECEIPTS]]+Table126[[#This Row],[RETURNS]])-(Table126[[#This Row],[EXCHANGED]]+Table126[[#This Row],[SALES]]+Table126[[#This Row],[ISSUES]])</f>
        <v>31.35</v>
      </c>
      <c r="I36" s="73"/>
      <c r="J36" s="76">
        <f t="shared" si="14"/>
        <v>-31.35</v>
      </c>
      <c r="K36" s="48">
        <f>+'DAY23'!K36+'DAY24'!C36</f>
        <v>0</v>
      </c>
      <c r="L36" s="49">
        <f>+'DAY23'!L36+'DAY24'!D36</f>
        <v>0</v>
      </c>
      <c r="M36" s="50">
        <f>+'DAY23'!M36+'DAY24'!E36</f>
        <v>0</v>
      </c>
      <c r="N36" s="47">
        <f>+'DAY23'!N36+'DAY24'!F36</f>
        <v>0</v>
      </c>
      <c r="O36" s="209">
        <f>+'DAY23'!O36+'DAY24'!G36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209">
        <f t="shared" si="19"/>
        <v>0</v>
      </c>
      <c r="U36" s="77">
        <f t="shared" si="20"/>
        <v>0</v>
      </c>
    </row>
    <row r="37" spans="1:21" ht="15.75" thickBot="1" x14ac:dyDescent="0.3">
      <c r="A37" s="53"/>
      <c r="B37" s="47">
        <f>'DAY23'!H37</f>
        <v>0</v>
      </c>
      <c r="C37" s="73">
        <v>0</v>
      </c>
      <c r="D37" s="74">
        <v>0</v>
      </c>
      <c r="E37" s="75">
        <v>0</v>
      </c>
      <c r="F37" s="72">
        <v>0</v>
      </c>
      <c r="G37" s="210">
        <v>0</v>
      </c>
      <c r="H37" s="49">
        <f>+(Table126[[#This Row],[OPENING ]]+Table126[[#This Row],[RECEIPTS]]+Table126[[#This Row],[RETURNS]])-(Table126[[#This Row],[EXCHANGED]]+Table126[[#This Row],[SALES]]+Table126[[#This Row],[ISSUES]])</f>
        <v>0</v>
      </c>
      <c r="I37" s="73"/>
      <c r="J37" s="76">
        <f t="shared" si="14"/>
        <v>0</v>
      </c>
      <c r="K37" s="48">
        <f>+'DAY23'!K37+'DAY24'!C37</f>
        <v>0</v>
      </c>
      <c r="L37" s="49">
        <f>+'DAY23'!L37+'DAY24'!D37</f>
        <v>0</v>
      </c>
      <c r="M37" s="50">
        <f>+'DAY23'!M37+'DAY24'!E37</f>
        <v>0</v>
      </c>
      <c r="N37" s="47">
        <f>+'DAY23'!N37+'DAY24'!F37</f>
        <v>0</v>
      </c>
      <c r="O37" s="209">
        <f>+'DAY23'!O37+'DAY24'!G37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209">
        <f t="shared" si="19"/>
        <v>0</v>
      </c>
      <c r="U37" s="77">
        <f t="shared" si="20"/>
        <v>0</v>
      </c>
    </row>
    <row r="38" spans="1:21" ht="17.25" thickBot="1" x14ac:dyDescent="0.35">
      <c r="A38" s="85" t="s">
        <v>29</v>
      </c>
      <c r="B38" s="86">
        <f t="shared" ref="B38:T38" si="21">SUM(B5:B26)</f>
        <v>662.1</v>
      </c>
      <c r="C38" s="87">
        <f t="shared" si="21"/>
        <v>0</v>
      </c>
      <c r="D38" s="88">
        <f t="shared" si="21"/>
        <v>0</v>
      </c>
      <c r="E38" s="89">
        <f t="shared" si="21"/>
        <v>0</v>
      </c>
      <c r="F38" s="86">
        <f t="shared" si="21"/>
        <v>0</v>
      </c>
      <c r="G38" s="213">
        <f t="shared" si="21"/>
        <v>0</v>
      </c>
      <c r="H38" s="88">
        <f t="shared" si="21"/>
        <v>662.1</v>
      </c>
      <c r="I38" s="87">
        <f t="shared" si="21"/>
        <v>0</v>
      </c>
      <c r="J38" s="90">
        <f t="shared" si="21"/>
        <v>-662.1</v>
      </c>
      <c r="K38" s="87">
        <f t="shared" si="21"/>
        <v>9314.0999999999985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213">
        <f t="shared" si="21"/>
        <v>0</v>
      </c>
      <c r="P38" s="87">
        <f t="shared" si="21"/>
        <v>388.08749999999992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213">
        <f t="shared" si="21"/>
        <v>0</v>
      </c>
      <c r="U38" s="91">
        <f t="shared" si="1"/>
        <v>1.7060585563822597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212"/>
      <c r="H39" s="81"/>
      <c r="I39" s="80"/>
      <c r="J39" s="83"/>
      <c r="K39" s="80"/>
      <c r="L39" s="81"/>
      <c r="M39" s="82"/>
      <c r="N39" s="79"/>
      <c r="O39" s="212"/>
      <c r="P39" s="80"/>
      <c r="Q39" s="81"/>
      <c r="R39" s="82"/>
      <c r="S39" s="79"/>
      <c r="T39" s="212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209"/>
      <c r="H40" s="49"/>
      <c r="I40" s="48"/>
      <c r="J40" s="51"/>
      <c r="K40" s="48"/>
      <c r="L40" s="49"/>
      <c r="M40" s="50"/>
      <c r="N40" s="47"/>
      <c r="O40" s="209"/>
      <c r="P40" s="48"/>
      <c r="Q40" s="49"/>
      <c r="R40" s="50"/>
      <c r="S40" s="47"/>
      <c r="T40" s="209"/>
      <c r="U40" s="54"/>
    </row>
    <row r="41" spans="1:21" x14ac:dyDescent="0.25">
      <c r="A41" s="154" t="s">
        <v>46</v>
      </c>
      <c r="B41" s="47">
        <f>'DAY23'!H41</f>
        <v>452.6</v>
      </c>
      <c r="C41" s="48">
        <v>0</v>
      </c>
      <c r="D41" s="49">
        <v>0</v>
      </c>
      <c r="E41" s="50">
        <v>0</v>
      </c>
      <c r="F41" s="47">
        <v>0</v>
      </c>
      <c r="G41" s="209">
        <v>0</v>
      </c>
      <c r="H41" s="49">
        <f>+(Table126[[#This Row],[OPENING ]]+Table126[[#This Row],[RECEIPTS]]+Table126[[#This Row],[RETURNS]])-(Table126[[#This Row],[EXCHANGED]]+Table126[[#This Row],[SALES]]+Table126[[#This Row],[ISSUES]])</f>
        <v>452.6</v>
      </c>
      <c r="I41" s="48">
        <v>0</v>
      </c>
      <c r="J41" s="51">
        <f t="shared" si="0"/>
        <v>-452.6</v>
      </c>
      <c r="K41" s="48">
        <f>+'DAY23'!K41+'DAY24'!C41</f>
        <v>0</v>
      </c>
      <c r="L41" s="49">
        <f>+'DAY23'!L41+'DAY24'!D41</f>
        <v>0</v>
      </c>
      <c r="M41" s="50">
        <f>+'DAY23'!M41+'DAY24'!E41</f>
        <v>0</v>
      </c>
      <c r="N41" s="47">
        <f>+'DAY23'!N41+'DAY24'!F41</f>
        <v>0</v>
      </c>
      <c r="O41" s="209">
        <f>+'DAY23'!O41+'DAY24'!G41</f>
        <v>0</v>
      </c>
      <c r="P41" s="48">
        <f>+K41/24</f>
        <v>0</v>
      </c>
      <c r="Q41" s="49">
        <f>+L41/24</f>
        <v>0</v>
      </c>
      <c r="R41" s="50">
        <f>+M41/24</f>
        <v>0</v>
      </c>
      <c r="S41" s="47">
        <f>+N41/24</f>
        <v>0</v>
      </c>
      <c r="T41" s="209">
        <f>+O41/24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'DAY23'!H42</f>
        <v>555.6</v>
      </c>
      <c r="C42" s="48">
        <v>0</v>
      </c>
      <c r="D42" s="49">
        <v>0</v>
      </c>
      <c r="E42" s="50">
        <v>0</v>
      </c>
      <c r="F42" s="47">
        <v>0</v>
      </c>
      <c r="G42" s="209">
        <v>0</v>
      </c>
      <c r="H42" s="49">
        <f>+(Table126[[#This Row],[OPENING ]]+Table126[[#This Row],[RECEIPTS]]+Table126[[#This Row],[RETURNS]])-(Table126[[#This Row],[EXCHANGED]]+Table126[[#This Row],[SALES]]+Table126[[#This Row],[ISSUES]])</f>
        <v>555.6</v>
      </c>
      <c r="I42" s="48">
        <v>0</v>
      </c>
      <c r="J42" s="51">
        <f t="shared" si="0"/>
        <v>-555.6</v>
      </c>
      <c r="K42" s="48">
        <f>+'DAY23'!K42+'DAY24'!C42</f>
        <v>0</v>
      </c>
      <c r="L42" s="49">
        <f>+'DAY23'!L42+'DAY24'!D42</f>
        <v>0</v>
      </c>
      <c r="M42" s="50">
        <f>+'DAY23'!M42+'DAY24'!E42</f>
        <v>0</v>
      </c>
      <c r="N42" s="47">
        <f>+'DAY23'!N42+'DAY24'!F42</f>
        <v>0</v>
      </c>
      <c r="O42" s="209">
        <f>+'DAY23'!O42+'DAY24'!G42</f>
        <v>0</v>
      </c>
      <c r="P42" s="48">
        <f t="shared" ref="P42:P57" si="22">+K42/24</f>
        <v>0</v>
      </c>
      <c r="Q42" s="49">
        <f t="shared" ref="Q42:Q57" si="23">+L42/24</f>
        <v>0</v>
      </c>
      <c r="R42" s="50">
        <f t="shared" ref="R42:R57" si="24">+M42/24</f>
        <v>0</v>
      </c>
      <c r="S42" s="47">
        <f t="shared" ref="S42:S57" si="25">+N42/24</f>
        <v>0</v>
      </c>
      <c r="T42" s="209">
        <f t="shared" ref="T42:T57" si="26">+O42/24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'DAY23'!H43</f>
        <v>0</v>
      </c>
      <c r="C43" s="48">
        <v>0</v>
      </c>
      <c r="D43" s="49">
        <v>0</v>
      </c>
      <c r="E43" s="50">
        <v>0</v>
      </c>
      <c r="F43" s="47">
        <v>0</v>
      </c>
      <c r="G43" s="209">
        <v>0</v>
      </c>
      <c r="H43" s="49">
        <f>+(Table126[[#This Row],[OPENING ]]+Table126[[#This Row],[RECEIPTS]]+Table126[[#This Row],[RETURNS]])-(Table126[[#This Row],[EXCHANGED]]+Table126[[#This Row],[SALES]]+Table126[[#This Row],[ISSUES]])</f>
        <v>0</v>
      </c>
      <c r="I43" s="48">
        <v>0</v>
      </c>
      <c r="J43" s="51">
        <f t="shared" si="0"/>
        <v>0</v>
      </c>
      <c r="K43" s="48">
        <f>+'DAY23'!K43+'DAY24'!C43</f>
        <v>0</v>
      </c>
      <c r="L43" s="49">
        <f>+'DAY23'!L43+'DAY24'!D43</f>
        <v>0</v>
      </c>
      <c r="M43" s="50">
        <f>+'DAY23'!M43+'DAY24'!E43</f>
        <v>0</v>
      </c>
      <c r="N43" s="47">
        <f>+'DAY23'!N43+'DAY24'!F43</f>
        <v>0</v>
      </c>
      <c r="O43" s="209">
        <f>+'DAY23'!O43+'DAY24'!G43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209">
        <f t="shared" si="26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'DAY23'!H44</f>
        <v>0</v>
      </c>
      <c r="C44" s="48">
        <v>0</v>
      </c>
      <c r="D44" s="49">
        <v>0</v>
      </c>
      <c r="E44" s="50">
        <v>0</v>
      </c>
      <c r="F44" s="47">
        <v>0</v>
      </c>
      <c r="G44" s="209">
        <v>0</v>
      </c>
      <c r="H44" s="49">
        <f>+(Table126[[#This Row],[OPENING ]]+Table126[[#This Row],[RECEIPTS]]+Table126[[#This Row],[RETURNS]])-(Table126[[#This Row],[EXCHANGED]]+Table126[[#This Row],[SALES]]+Table126[[#This Row],[ISSUES]])</f>
        <v>0</v>
      </c>
      <c r="I44" s="48">
        <v>0</v>
      </c>
      <c r="J44" s="51">
        <f t="shared" si="0"/>
        <v>0</v>
      </c>
      <c r="K44" s="48">
        <f>+'DAY23'!K44+'DAY24'!C44</f>
        <v>0</v>
      </c>
      <c r="L44" s="49">
        <f>+'DAY23'!L44+'DAY24'!D44</f>
        <v>0</v>
      </c>
      <c r="M44" s="50">
        <f>+'DAY23'!M44+'DAY24'!E44</f>
        <v>0</v>
      </c>
      <c r="N44" s="47">
        <f>+'DAY23'!N44+'DAY24'!F44</f>
        <v>0</v>
      </c>
      <c r="O44" s="209">
        <f>+'DAY23'!O44+'DAY24'!G44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209">
        <f t="shared" si="26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'DAY23'!H45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209">
        <v>0</v>
      </c>
      <c r="H45" s="49">
        <f>+(Table126[[#This Row],[OPENING ]]+Table126[[#This Row],[RECEIPTS]]+Table126[[#This Row],[RETURNS]])-(Table126[[#This Row],[EXCHANGED]]+Table126[[#This Row],[SALES]]+Table126[[#This Row],[ISSUES]])</f>
        <v>320.29999999999995</v>
      </c>
      <c r="I45" s="48">
        <v>0</v>
      </c>
      <c r="J45" s="51">
        <f t="shared" si="0"/>
        <v>-320.29999999999995</v>
      </c>
      <c r="K45" s="48">
        <f>+'DAY23'!K45+'DAY24'!C45</f>
        <v>1034.9000000000001</v>
      </c>
      <c r="L45" s="49">
        <f>+'DAY23'!L45+'DAY24'!D45</f>
        <v>0</v>
      </c>
      <c r="M45" s="50">
        <f>+'DAY23'!M45+'DAY24'!E45</f>
        <v>0</v>
      </c>
      <c r="N45" s="47">
        <f>+'DAY23'!N45+'DAY24'!F45</f>
        <v>0</v>
      </c>
      <c r="O45" s="209">
        <f>+'DAY23'!O45+'DAY24'!G45</f>
        <v>795.90000000000009</v>
      </c>
      <c r="P45" s="48">
        <f t="shared" si="22"/>
        <v>43.120833333333337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209">
        <f t="shared" si="26"/>
        <v>33.162500000000001</v>
      </c>
      <c r="U45" s="54">
        <f t="shared" si="1"/>
        <v>4.1988201878960014</v>
      </c>
    </row>
    <row r="46" spans="1:21" x14ac:dyDescent="0.25">
      <c r="A46" s="154" t="s">
        <v>111</v>
      </c>
      <c r="B46" s="47">
        <f>'DAY23'!H46</f>
        <v>122.2</v>
      </c>
      <c r="C46" s="48">
        <v>0</v>
      </c>
      <c r="D46" s="49">
        <v>0</v>
      </c>
      <c r="E46" s="50">
        <v>0</v>
      </c>
      <c r="F46" s="47">
        <v>0</v>
      </c>
      <c r="G46" s="209">
        <v>0</v>
      </c>
      <c r="H46" s="49">
        <f>+(Table126[[#This Row],[OPENING ]]+Table126[[#This Row],[RECEIPTS]]+Table126[[#This Row],[RETURNS]])-(Table126[[#This Row],[EXCHANGED]]+Table126[[#This Row],[SALES]]+Table126[[#This Row],[ISSUES]])</f>
        <v>122.2</v>
      </c>
      <c r="I46" s="48">
        <v>0</v>
      </c>
      <c r="J46" s="51">
        <f t="shared" si="0"/>
        <v>-122.2</v>
      </c>
      <c r="K46" s="48">
        <f>+'DAY23'!K46+'DAY24'!C46</f>
        <v>0</v>
      </c>
      <c r="L46" s="49">
        <f>+'DAY23'!L46+'DAY24'!D46</f>
        <v>0</v>
      </c>
      <c r="M46" s="50">
        <f>+'DAY23'!M46+'DAY24'!E46</f>
        <v>0</v>
      </c>
      <c r="N46" s="47">
        <f>+'DAY23'!N46+'DAY24'!F46</f>
        <v>0</v>
      </c>
      <c r="O46" s="209">
        <f>+'DAY23'!O46+'DAY24'!G46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209">
        <f t="shared" si="26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'DAY23'!H47</f>
        <v>0</v>
      </c>
      <c r="C47" s="48">
        <v>0</v>
      </c>
      <c r="D47" s="49">
        <v>0</v>
      </c>
      <c r="E47" s="50">
        <v>0</v>
      </c>
      <c r="F47" s="47">
        <v>0</v>
      </c>
      <c r="G47" s="209">
        <v>0</v>
      </c>
      <c r="H47" s="49">
        <f>+(Table126[[#This Row],[OPENING ]]+Table126[[#This Row],[RECEIPTS]]+Table126[[#This Row],[RETURNS]])-(Table126[[#This Row],[EXCHANGED]]+Table126[[#This Row],[SALES]]+Table126[[#This Row],[ISSUES]])</f>
        <v>0</v>
      </c>
      <c r="I47" s="48">
        <v>0</v>
      </c>
      <c r="J47" s="51">
        <f t="shared" si="0"/>
        <v>0</v>
      </c>
      <c r="K47" s="48">
        <f>+'DAY23'!K47+'DAY24'!C47</f>
        <v>0</v>
      </c>
      <c r="L47" s="49">
        <f>+'DAY23'!L47+'DAY24'!D47</f>
        <v>0</v>
      </c>
      <c r="M47" s="50">
        <f>+'DAY23'!M47+'DAY24'!E47</f>
        <v>0</v>
      </c>
      <c r="N47" s="47">
        <f>+'DAY23'!N47+'DAY24'!F47</f>
        <v>0</v>
      </c>
      <c r="O47" s="209">
        <f>+'DAY23'!O47+'DAY24'!G47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209">
        <f t="shared" si="26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'DAY23'!H48</f>
        <v>7</v>
      </c>
      <c r="C48" s="48">
        <v>0</v>
      </c>
      <c r="D48" s="49">
        <v>0</v>
      </c>
      <c r="E48" s="50">
        <v>0</v>
      </c>
      <c r="F48" s="47">
        <v>0</v>
      </c>
      <c r="G48" s="209">
        <v>0</v>
      </c>
      <c r="H48" s="49">
        <f>+(Table126[[#This Row],[OPENING ]]+Table126[[#This Row],[RECEIPTS]]+Table126[[#This Row],[RETURNS]])-(Table126[[#This Row],[EXCHANGED]]+Table126[[#This Row],[SALES]]+Table126[[#This Row],[ISSUES]])</f>
        <v>7</v>
      </c>
      <c r="I48" s="48">
        <v>0</v>
      </c>
      <c r="J48" s="51">
        <f t="shared" si="0"/>
        <v>-7</v>
      </c>
      <c r="K48" s="48">
        <f>+'DAY23'!K48+'DAY24'!C48</f>
        <v>0</v>
      </c>
      <c r="L48" s="49">
        <f>+'DAY23'!L48+'DAY24'!D48</f>
        <v>0</v>
      </c>
      <c r="M48" s="50">
        <f>+'DAY23'!M48+'DAY24'!E48</f>
        <v>0</v>
      </c>
      <c r="N48" s="47">
        <f>+'DAY23'!N48+'DAY24'!F48</f>
        <v>0</v>
      </c>
      <c r="O48" s="209">
        <f>+'DAY23'!O48+'DAY24'!G48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209">
        <f t="shared" si="26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'DAY23'!H49</f>
        <v>17.3</v>
      </c>
      <c r="C49" s="48">
        <v>0</v>
      </c>
      <c r="D49" s="49">
        <v>0</v>
      </c>
      <c r="E49" s="50">
        <v>0</v>
      </c>
      <c r="F49" s="47">
        <v>0</v>
      </c>
      <c r="G49" s="209">
        <v>0</v>
      </c>
      <c r="H49" s="49">
        <f>+(Table126[[#This Row],[OPENING ]]+Table126[[#This Row],[RECEIPTS]]+Table126[[#This Row],[RETURNS]])-(Table126[[#This Row],[EXCHANGED]]+Table126[[#This Row],[SALES]]+Table126[[#This Row],[ISSUES]])</f>
        <v>17.3</v>
      </c>
      <c r="I49" s="48">
        <v>0</v>
      </c>
      <c r="J49" s="51">
        <f t="shared" si="0"/>
        <v>-17.3</v>
      </c>
      <c r="K49" s="48">
        <f>+'DAY23'!K49+'DAY24'!C49</f>
        <v>0</v>
      </c>
      <c r="L49" s="49">
        <f>+'DAY23'!L49+'DAY24'!D49</f>
        <v>0</v>
      </c>
      <c r="M49" s="50">
        <f>+'DAY23'!M49+'DAY24'!E49</f>
        <v>0</v>
      </c>
      <c r="N49" s="47">
        <f>+'DAY23'!N49+'DAY24'!F49</f>
        <v>0</v>
      </c>
      <c r="O49" s="209">
        <f>+'DAY23'!O49+'DAY24'!G49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209">
        <f t="shared" si="26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'DAY23'!H50</f>
        <v>400.5</v>
      </c>
      <c r="C50" s="48">
        <v>0</v>
      </c>
      <c r="D50" s="49">
        <v>0</v>
      </c>
      <c r="E50" s="50">
        <v>0</v>
      </c>
      <c r="F50" s="47">
        <v>0</v>
      </c>
      <c r="G50" s="209">
        <v>0</v>
      </c>
      <c r="H50" s="49">
        <f>+(Table126[[#This Row],[OPENING ]]+Table126[[#This Row],[RECEIPTS]]+Table126[[#This Row],[RETURNS]])-(Table126[[#This Row],[EXCHANGED]]+Table126[[#This Row],[SALES]]+Table126[[#This Row],[ISSUES]])</f>
        <v>400.5</v>
      </c>
      <c r="I50" s="48">
        <v>0</v>
      </c>
      <c r="J50" s="51">
        <f t="shared" si="0"/>
        <v>-400.5</v>
      </c>
      <c r="K50" s="48">
        <f>+'DAY23'!K50+'DAY24'!C50</f>
        <v>0</v>
      </c>
      <c r="L50" s="49">
        <f>+'DAY23'!L50+'DAY24'!D50</f>
        <v>0</v>
      </c>
      <c r="M50" s="50">
        <f>+'DAY23'!M50+'DAY24'!E50</f>
        <v>0</v>
      </c>
      <c r="N50" s="47">
        <f>+'DAY23'!N50+'DAY24'!F50</f>
        <v>0</v>
      </c>
      <c r="O50" s="209">
        <f>+'DAY23'!O50+'DAY24'!G50</f>
        <v>140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209">
        <f t="shared" si="26"/>
        <v>5.833333333333333</v>
      </c>
      <c r="U50" s="54">
        <f t="shared" si="1"/>
        <v>68.657142857142858</v>
      </c>
    </row>
    <row r="51" spans="1:21" x14ac:dyDescent="0.25">
      <c r="A51" s="154" t="s">
        <v>79</v>
      </c>
      <c r="B51" s="47">
        <f>'DAY23'!H51</f>
        <v>0</v>
      </c>
      <c r="C51" s="48">
        <v>0</v>
      </c>
      <c r="D51" s="49">
        <v>0</v>
      </c>
      <c r="E51" s="50">
        <v>0</v>
      </c>
      <c r="F51" s="47">
        <v>0</v>
      </c>
      <c r="G51" s="209">
        <v>0</v>
      </c>
      <c r="H51" s="49">
        <f>+(Table126[[#This Row],[OPENING ]]+Table126[[#This Row],[RECEIPTS]]+Table126[[#This Row],[RETURNS]])-(Table126[[#This Row],[EXCHANGED]]+Table126[[#This Row],[SALES]]+Table126[[#This Row],[ISSUES]])</f>
        <v>0</v>
      </c>
      <c r="I51" s="48">
        <v>0</v>
      </c>
      <c r="J51" s="51">
        <f t="shared" si="0"/>
        <v>0</v>
      </c>
      <c r="K51" s="48">
        <f>+'DAY23'!K51+'DAY24'!C51</f>
        <v>0</v>
      </c>
      <c r="L51" s="49">
        <f>+'DAY23'!L51+'DAY24'!D51</f>
        <v>0</v>
      </c>
      <c r="M51" s="50">
        <f>+'DAY23'!M51+'DAY24'!E51</f>
        <v>0</v>
      </c>
      <c r="N51" s="47">
        <f>+'DAY23'!N51+'DAY24'!F51</f>
        <v>0</v>
      </c>
      <c r="O51" s="209">
        <f>+'DAY23'!O51+'DAY24'!G51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209">
        <f t="shared" si="26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'DAY23'!H52</f>
        <v>0</v>
      </c>
      <c r="C52" s="48">
        <v>0</v>
      </c>
      <c r="D52" s="49">
        <v>0</v>
      </c>
      <c r="E52" s="50">
        <v>0</v>
      </c>
      <c r="F52" s="47">
        <v>0</v>
      </c>
      <c r="G52" s="209">
        <v>0</v>
      </c>
      <c r="H52" s="49">
        <f>+(Table126[[#This Row],[OPENING ]]+Table126[[#This Row],[RECEIPTS]]+Table126[[#This Row],[RETURNS]])-(Table126[[#This Row],[EXCHANGED]]+Table126[[#This Row],[SALES]]+Table126[[#This Row],[ISSUES]])</f>
        <v>0</v>
      </c>
      <c r="I52" s="48">
        <v>0</v>
      </c>
      <c r="J52" s="51">
        <f t="shared" si="0"/>
        <v>0</v>
      </c>
      <c r="K52" s="48">
        <f>+'DAY23'!K52+'DAY24'!C52</f>
        <v>0</v>
      </c>
      <c r="L52" s="49">
        <f>+'DAY23'!L52+'DAY24'!D52</f>
        <v>0</v>
      </c>
      <c r="M52" s="50">
        <f>+'DAY23'!M52+'DAY24'!E52</f>
        <v>0</v>
      </c>
      <c r="N52" s="47">
        <f>+'DAY23'!N52+'DAY24'!F52</f>
        <v>0</v>
      </c>
      <c r="O52" s="209">
        <f>+'DAY23'!O52+'DAY24'!G52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209">
        <f t="shared" si="26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'DAY23'!H53</f>
        <v>0</v>
      </c>
      <c r="C53" s="48">
        <v>0</v>
      </c>
      <c r="D53" s="49">
        <v>0</v>
      </c>
      <c r="E53" s="50">
        <v>0</v>
      </c>
      <c r="F53" s="47">
        <v>0</v>
      </c>
      <c r="G53" s="209">
        <v>0</v>
      </c>
      <c r="H53" s="49">
        <f>+(Table126[[#This Row],[OPENING ]]+Table126[[#This Row],[RECEIPTS]]+Table126[[#This Row],[RETURNS]])-(Table126[[#This Row],[EXCHANGED]]+Table126[[#This Row],[SALES]]+Table126[[#This Row],[ISSUES]])</f>
        <v>0</v>
      </c>
      <c r="I53" s="48">
        <v>0</v>
      </c>
      <c r="J53" s="51">
        <f>+I53-H53</f>
        <v>0</v>
      </c>
      <c r="K53" s="48">
        <f>+'DAY23'!K53+'DAY24'!C53</f>
        <v>0</v>
      </c>
      <c r="L53" s="49">
        <f>+'DAY23'!L53+'DAY24'!D53</f>
        <v>0</v>
      </c>
      <c r="M53" s="50">
        <f>+'DAY23'!M53+'DAY24'!E53</f>
        <v>0</v>
      </c>
      <c r="N53" s="47">
        <f>+'DAY23'!N53+'DAY24'!F53</f>
        <v>0</v>
      </c>
      <c r="O53" s="209">
        <f>+'DAY23'!O53+'DAY24'!G53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209">
        <f t="shared" si="26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'DAY23'!H54</f>
        <v>0</v>
      </c>
      <c r="C54" s="48">
        <v>0</v>
      </c>
      <c r="D54" s="49">
        <v>0</v>
      </c>
      <c r="E54" s="50">
        <v>0</v>
      </c>
      <c r="F54" s="47">
        <v>0</v>
      </c>
      <c r="G54" s="209">
        <v>0</v>
      </c>
      <c r="H54" s="49">
        <f>+(Table126[[#This Row],[OPENING ]]+Table126[[#This Row],[RECEIPTS]]+Table126[[#This Row],[RETURNS]])-(Table126[[#This Row],[EXCHANGED]]+Table126[[#This Row],[SALES]]+Table126[[#This Row],[ISSUES]])</f>
        <v>0</v>
      </c>
      <c r="I54" s="48">
        <v>0</v>
      </c>
      <c r="J54" s="51">
        <f>+I54-H54</f>
        <v>0</v>
      </c>
      <c r="K54" s="48">
        <f>+'DAY23'!K54+'DAY24'!C54</f>
        <v>0</v>
      </c>
      <c r="L54" s="49">
        <f>+'DAY23'!L54+'DAY24'!D54</f>
        <v>0</v>
      </c>
      <c r="M54" s="50">
        <f>+'DAY23'!M54+'DAY24'!E54</f>
        <v>0</v>
      </c>
      <c r="N54" s="47">
        <f>+'DAY23'!N54+'DAY24'!F54</f>
        <v>0</v>
      </c>
      <c r="O54" s="209">
        <f>+'DAY23'!O54+'DAY24'!G54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209">
        <f t="shared" si="26"/>
        <v>0</v>
      </c>
      <c r="U54" s="54">
        <f t="shared" si="1"/>
        <v>0</v>
      </c>
    </row>
    <row r="55" spans="1:21" x14ac:dyDescent="0.25">
      <c r="A55" s="154" t="s">
        <v>81</v>
      </c>
      <c r="B55" s="47">
        <f>'DAY23'!H55</f>
        <v>676.3</v>
      </c>
      <c r="C55" s="48">
        <v>0</v>
      </c>
      <c r="D55" s="49">
        <v>0</v>
      </c>
      <c r="E55" s="50">
        <v>0</v>
      </c>
      <c r="F55" s="47">
        <v>0</v>
      </c>
      <c r="G55" s="209">
        <v>0</v>
      </c>
      <c r="H55" s="49">
        <f>+(Table126[[#This Row],[OPENING ]]+Table126[[#This Row],[RECEIPTS]]+Table126[[#This Row],[RETURNS]])-(Table126[[#This Row],[EXCHANGED]]+Table126[[#This Row],[SALES]]+Table126[[#This Row],[ISSUES]])</f>
        <v>676.3</v>
      </c>
      <c r="I55" s="48">
        <v>0</v>
      </c>
      <c r="J55" s="51">
        <f>+I55-H55</f>
        <v>-676.3</v>
      </c>
      <c r="K55" s="48">
        <f>+'DAY23'!K55+'DAY24'!C55</f>
        <v>0</v>
      </c>
      <c r="L55" s="49">
        <f>+'DAY23'!L55+'DAY24'!D55</f>
        <v>0</v>
      </c>
      <c r="M55" s="50">
        <f>+'DAY23'!M55+'DAY24'!E55</f>
        <v>0</v>
      </c>
      <c r="N55" s="47">
        <f>+'DAY23'!N55+'DAY24'!F55</f>
        <v>0</v>
      </c>
      <c r="O55" s="209">
        <f>+'DAY23'!O55+'DAY24'!G55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209">
        <f t="shared" si="26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'DAY23'!H56</f>
        <v>0</v>
      </c>
      <c r="C56" s="48">
        <v>0</v>
      </c>
      <c r="D56" s="49">
        <v>0</v>
      </c>
      <c r="E56" s="50">
        <v>0</v>
      </c>
      <c r="F56" s="47">
        <v>0</v>
      </c>
      <c r="G56" s="209">
        <v>0</v>
      </c>
      <c r="H56" s="49">
        <f>+(Table126[[#This Row],[OPENING ]]+Table126[[#This Row],[RECEIPTS]]+Table126[[#This Row],[RETURNS]])-(Table126[[#This Row],[EXCHANGED]]+Table126[[#This Row],[SALES]]+Table126[[#This Row],[ISSUES]])</f>
        <v>0</v>
      </c>
      <c r="I56" s="48">
        <v>0</v>
      </c>
      <c r="J56" s="51">
        <f>+I56-H56</f>
        <v>0</v>
      </c>
      <c r="K56" s="48">
        <f>+'DAY23'!K56+'DAY24'!C56</f>
        <v>0</v>
      </c>
      <c r="L56" s="49">
        <f>+'DAY23'!L56+'DAY24'!D56</f>
        <v>0</v>
      </c>
      <c r="M56" s="50">
        <f>+'DAY23'!M56+'DAY24'!E56</f>
        <v>0</v>
      </c>
      <c r="N56" s="47">
        <f>+'DAY23'!N56+'DAY24'!F56</f>
        <v>0</v>
      </c>
      <c r="O56" s="209">
        <f>+'DAY23'!O56+'DAY24'!G56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209">
        <f t="shared" si="26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'DAY23'!H57</f>
        <v>1809</v>
      </c>
      <c r="C57" s="48">
        <v>0</v>
      </c>
      <c r="D57" s="49">
        <v>0</v>
      </c>
      <c r="E57" s="50">
        <v>0</v>
      </c>
      <c r="F57" s="47">
        <v>0</v>
      </c>
      <c r="G57" s="209">
        <v>0</v>
      </c>
      <c r="H57" s="49">
        <f>+(Table126[[#This Row],[OPENING ]]+Table126[[#This Row],[RECEIPTS]]+Table126[[#This Row],[RETURNS]])-(Table126[[#This Row],[EXCHANGED]]+Table126[[#This Row],[SALES]]+Table126[[#This Row],[ISSUES]])</f>
        <v>1809</v>
      </c>
      <c r="I57" s="73">
        <v>0</v>
      </c>
      <c r="J57" s="76">
        <f t="shared" si="0"/>
        <v>-1809</v>
      </c>
      <c r="K57" s="48">
        <f>+'DAY23'!K57+'DAY24'!C57</f>
        <v>0</v>
      </c>
      <c r="L57" s="49">
        <f>+'DAY23'!L57+'DAY24'!D57</f>
        <v>79</v>
      </c>
      <c r="M57" s="50">
        <f>+'DAY23'!M57+'DAY24'!E57</f>
        <v>0</v>
      </c>
      <c r="N57" s="47">
        <f>+'DAY23'!N57+'DAY24'!F57</f>
        <v>0</v>
      </c>
      <c r="O57" s="209">
        <f>+'DAY23'!O57+'DAY24'!G57</f>
        <v>0</v>
      </c>
      <c r="P57" s="48">
        <f t="shared" si="22"/>
        <v>0</v>
      </c>
      <c r="Q57" s="49">
        <f t="shared" si="23"/>
        <v>3.2916666666666665</v>
      </c>
      <c r="R57" s="50">
        <f t="shared" si="24"/>
        <v>0</v>
      </c>
      <c r="S57" s="47">
        <f t="shared" si="25"/>
        <v>0</v>
      </c>
      <c r="T57" s="209">
        <f t="shared" si="26"/>
        <v>0</v>
      </c>
      <c r="U57" s="92">
        <f t="shared" si="1"/>
        <v>549.56962025316454</v>
      </c>
    </row>
    <row r="58" spans="1:21" x14ac:dyDescent="0.25">
      <c r="A58" s="154" t="s">
        <v>50</v>
      </c>
      <c r="B58" s="47">
        <f>'DAY23'!H58</f>
        <v>6798.0400000000009</v>
      </c>
      <c r="C58" s="48">
        <v>0</v>
      </c>
      <c r="D58" s="49">
        <v>0</v>
      </c>
      <c r="E58" s="50">
        <v>0</v>
      </c>
      <c r="F58" s="47">
        <v>0</v>
      </c>
      <c r="G58" s="209">
        <v>0</v>
      </c>
      <c r="H58" s="49">
        <f>+(Table126[[#This Row],[OPENING ]]+Table126[[#This Row],[RECEIPTS]]+Table126[[#This Row],[RETURNS]])-(Table126[[#This Row],[EXCHANGED]]+Table126[[#This Row],[SALES]]+Table126[[#This Row],[ISSUES]])</f>
        <v>6798.0400000000009</v>
      </c>
      <c r="I58" s="73"/>
      <c r="J58" s="76">
        <f t="shared" ref="J58:J72" si="27">+I58-H58</f>
        <v>-6798.0400000000009</v>
      </c>
      <c r="K58" s="48">
        <f>+'DAY23'!K58+'DAY24'!C58</f>
        <v>3087.4</v>
      </c>
      <c r="L58" s="49">
        <f>+'DAY23'!L58+'DAY24'!D58</f>
        <v>217.3</v>
      </c>
      <c r="M58" s="50">
        <f>+'DAY23'!M58+'DAY24'!E58</f>
        <v>0</v>
      </c>
      <c r="N58" s="47">
        <f>+'DAY23'!N58+'DAY24'!F58</f>
        <v>0</v>
      </c>
      <c r="O58" s="209">
        <f>+'DAY23'!O58+'DAY24'!G58</f>
        <v>2237</v>
      </c>
      <c r="P58" s="48">
        <f t="shared" ref="P58:P72" si="28">+K58/24</f>
        <v>128.64166666666668</v>
      </c>
      <c r="Q58" s="49">
        <f t="shared" ref="Q58:Q72" si="29">+L58/24</f>
        <v>9.0541666666666671</v>
      </c>
      <c r="R58" s="50">
        <f t="shared" ref="R58:R72" si="30">+M58/24</f>
        <v>0</v>
      </c>
      <c r="S58" s="47">
        <f t="shared" ref="S58:S72" si="31">+N58/24</f>
        <v>0</v>
      </c>
      <c r="T58" s="209">
        <f t="shared" ref="T58:T72" si="32">+O58/24</f>
        <v>93.208333333333329</v>
      </c>
      <c r="U58" s="92">
        <f t="shared" ref="U58:U72" si="33">IFERROR(+H58/(P58+Q58+R58+S58+T58),0)</f>
        <v>29.440958550625258</v>
      </c>
    </row>
    <row r="59" spans="1:21" x14ac:dyDescent="0.25">
      <c r="A59" s="154" t="s">
        <v>51</v>
      </c>
      <c r="B59" s="47">
        <f>'DAY23'!H59</f>
        <v>0</v>
      </c>
      <c r="C59" s="48">
        <v>0</v>
      </c>
      <c r="D59" s="49">
        <v>0</v>
      </c>
      <c r="E59" s="50">
        <v>0</v>
      </c>
      <c r="F59" s="47">
        <v>0</v>
      </c>
      <c r="G59" s="209">
        <v>0</v>
      </c>
      <c r="H59" s="49">
        <f>+(Table126[[#This Row],[OPENING ]]+Table126[[#This Row],[RECEIPTS]]+Table126[[#This Row],[RETURNS]])-(Table126[[#This Row],[EXCHANGED]]+Table126[[#This Row],[SALES]]+Table126[[#This Row],[ISSUES]])</f>
        <v>0</v>
      </c>
      <c r="I59" s="73"/>
      <c r="J59" s="76">
        <f t="shared" si="27"/>
        <v>0</v>
      </c>
      <c r="K59" s="48">
        <f>+'DAY23'!K59+'DAY24'!C59</f>
        <v>0</v>
      </c>
      <c r="L59" s="49">
        <f>+'DAY23'!L59+'DAY24'!D59</f>
        <v>0</v>
      </c>
      <c r="M59" s="50">
        <f>+'DAY23'!M59+'DAY24'!E59</f>
        <v>0</v>
      </c>
      <c r="N59" s="47">
        <f>+'DAY23'!N59+'DAY24'!F59</f>
        <v>0</v>
      </c>
      <c r="O59" s="209">
        <f>+'DAY23'!O59+'DAY24'!G59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209">
        <f t="shared" si="32"/>
        <v>0</v>
      </c>
      <c r="U59" s="92">
        <f t="shared" si="33"/>
        <v>0</v>
      </c>
    </row>
    <row r="60" spans="1:21" x14ac:dyDescent="0.25">
      <c r="A60" s="154" t="s">
        <v>52</v>
      </c>
      <c r="B60" s="47">
        <f>'DAY23'!H60</f>
        <v>0</v>
      </c>
      <c r="C60" s="48">
        <v>0</v>
      </c>
      <c r="D60" s="49">
        <v>0</v>
      </c>
      <c r="E60" s="50">
        <v>0</v>
      </c>
      <c r="F60" s="47">
        <v>0</v>
      </c>
      <c r="G60" s="209">
        <v>0</v>
      </c>
      <c r="H60" s="49">
        <f>+(Table126[[#This Row],[OPENING ]]+Table126[[#This Row],[RECEIPTS]]+Table126[[#This Row],[RETURNS]])-(Table126[[#This Row],[EXCHANGED]]+Table126[[#This Row],[SALES]]+Table126[[#This Row],[ISSUES]])</f>
        <v>0</v>
      </c>
      <c r="I60" s="73"/>
      <c r="J60" s="76">
        <f t="shared" si="27"/>
        <v>0</v>
      </c>
      <c r="K60" s="48">
        <f>+'DAY23'!K60+'DAY24'!C60</f>
        <v>0</v>
      </c>
      <c r="L60" s="49">
        <f>+'DAY23'!L60+'DAY24'!D60</f>
        <v>0</v>
      </c>
      <c r="M60" s="50">
        <f>+'DAY23'!M60+'DAY24'!E60</f>
        <v>0</v>
      </c>
      <c r="N60" s="47">
        <f>+'DAY23'!N60+'DAY24'!F60</f>
        <v>0</v>
      </c>
      <c r="O60" s="209">
        <f>+'DAY23'!O60+'DAY24'!G60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209">
        <f t="shared" si="32"/>
        <v>0</v>
      </c>
      <c r="U60" s="92">
        <f t="shared" si="33"/>
        <v>0</v>
      </c>
    </row>
    <row r="61" spans="1:21" x14ac:dyDescent="0.25">
      <c r="A61" s="154" t="s">
        <v>53</v>
      </c>
      <c r="B61" s="47">
        <f>'DAY23'!H61</f>
        <v>1267.3399999999999</v>
      </c>
      <c r="C61" s="48">
        <v>0</v>
      </c>
      <c r="D61" s="49">
        <v>0</v>
      </c>
      <c r="E61" s="50">
        <v>0</v>
      </c>
      <c r="F61" s="47">
        <v>0</v>
      </c>
      <c r="G61" s="209">
        <v>0</v>
      </c>
      <c r="H61" s="49">
        <f>+(Table126[[#This Row],[OPENING ]]+Table126[[#This Row],[RECEIPTS]]+Table126[[#This Row],[RETURNS]])-(Table126[[#This Row],[EXCHANGED]]+Table126[[#This Row],[SALES]]+Table126[[#This Row],[ISSUES]])</f>
        <v>1267.3399999999999</v>
      </c>
      <c r="I61" s="73"/>
      <c r="J61" s="76">
        <f t="shared" si="27"/>
        <v>-1267.3399999999999</v>
      </c>
      <c r="K61" s="48">
        <f>+'DAY23'!K61+'DAY24'!C61</f>
        <v>0</v>
      </c>
      <c r="L61" s="49">
        <f>+'DAY23'!L61+'DAY24'!D61</f>
        <v>0</v>
      </c>
      <c r="M61" s="50">
        <f>+'DAY23'!M61+'DAY24'!E61</f>
        <v>0</v>
      </c>
      <c r="N61" s="47">
        <f>+'DAY23'!N61+'DAY24'!F61</f>
        <v>0</v>
      </c>
      <c r="O61" s="209">
        <f>+'DAY23'!O61+'DAY24'!G61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209">
        <f t="shared" si="32"/>
        <v>0</v>
      </c>
      <c r="U61" s="92">
        <f t="shared" si="33"/>
        <v>0</v>
      </c>
    </row>
    <row r="62" spans="1:21" x14ac:dyDescent="0.25">
      <c r="A62" s="154" t="s">
        <v>54</v>
      </c>
      <c r="B62" s="47">
        <f>'DAY23'!H62</f>
        <v>96.1</v>
      </c>
      <c r="C62" s="48">
        <v>0</v>
      </c>
      <c r="D62" s="49">
        <v>0</v>
      </c>
      <c r="E62" s="50">
        <v>0</v>
      </c>
      <c r="F62" s="47">
        <v>0</v>
      </c>
      <c r="G62" s="209">
        <v>0</v>
      </c>
      <c r="H62" s="49">
        <f>+(Table126[[#This Row],[OPENING ]]+Table126[[#This Row],[RECEIPTS]]+Table126[[#This Row],[RETURNS]])-(Table126[[#This Row],[EXCHANGED]]+Table126[[#This Row],[SALES]]+Table126[[#This Row],[ISSUES]])</f>
        <v>96.1</v>
      </c>
      <c r="I62" s="73"/>
      <c r="J62" s="76">
        <f t="shared" si="27"/>
        <v>-96.1</v>
      </c>
      <c r="K62" s="48">
        <f>+'DAY23'!K62+'DAY24'!C62</f>
        <v>0</v>
      </c>
      <c r="L62" s="49">
        <f>+'DAY23'!L62+'DAY24'!D62</f>
        <v>0</v>
      </c>
      <c r="M62" s="50">
        <f>+'DAY23'!M62+'DAY24'!E62</f>
        <v>0</v>
      </c>
      <c r="N62" s="47">
        <f>+'DAY23'!N62+'DAY24'!F62</f>
        <v>0</v>
      </c>
      <c r="O62" s="209">
        <f>+'DAY23'!O62+'DAY24'!G62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209">
        <f t="shared" si="32"/>
        <v>0</v>
      </c>
      <c r="U62" s="92">
        <f t="shared" si="33"/>
        <v>0</v>
      </c>
    </row>
    <row r="63" spans="1:21" x14ac:dyDescent="0.25">
      <c r="A63" s="154" t="s">
        <v>109</v>
      </c>
      <c r="B63" s="47">
        <f>'DAY23'!H63</f>
        <v>0</v>
      </c>
      <c r="C63" s="48">
        <v>0</v>
      </c>
      <c r="D63" s="49">
        <v>0</v>
      </c>
      <c r="E63" s="50">
        <v>0</v>
      </c>
      <c r="F63" s="47">
        <v>0</v>
      </c>
      <c r="G63" s="209">
        <v>0</v>
      </c>
      <c r="H63" s="49">
        <f>+(Table126[[#This Row],[OPENING ]]+Table126[[#This Row],[RECEIPTS]]+Table126[[#This Row],[RETURNS]])-(Table126[[#This Row],[EXCHANGED]]+Table126[[#This Row],[SALES]]+Table126[[#This Row],[ISSUES]])</f>
        <v>0</v>
      </c>
      <c r="I63" s="73"/>
      <c r="J63" s="76">
        <f t="shared" si="27"/>
        <v>0</v>
      </c>
      <c r="K63" s="48">
        <f>+'DAY23'!K63+'DAY24'!C63</f>
        <v>0</v>
      </c>
      <c r="L63" s="49">
        <f>+'DAY23'!L63+'DAY24'!D63</f>
        <v>0</v>
      </c>
      <c r="M63" s="50">
        <f>+'DAY23'!M63+'DAY24'!E63</f>
        <v>0</v>
      </c>
      <c r="N63" s="47">
        <f>+'DAY23'!N63+'DAY24'!F63</f>
        <v>0</v>
      </c>
      <c r="O63" s="209">
        <f>+'DAY23'!O63+'DAY24'!G63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209">
        <f t="shared" si="32"/>
        <v>0</v>
      </c>
      <c r="U63" s="92">
        <f t="shared" si="33"/>
        <v>0</v>
      </c>
    </row>
    <row r="64" spans="1:21" x14ac:dyDescent="0.25">
      <c r="A64" s="154" t="s">
        <v>112</v>
      </c>
      <c r="B64" s="47">
        <f>'DAY23'!H64</f>
        <v>0</v>
      </c>
      <c r="C64" s="48">
        <v>0</v>
      </c>
      <c r="D64" s="49">
        <v>0</v>
      </c>
      <c r="E64" s="50">
        <v>0</v>
      </c>
      <c r="F64" s="47">
        <v>0</v>
      </c>
      <c r="G64" s="209">
        <v>0</v>
      </c>
      <c r="H64" s="49">
        <f>+(Table126[[#This Row],[OPENING ]]+Table126[[#This Row],[RECEIPTS]]+Table126[[#This Row],[RETURNS]])-(Table126[[#This Row],[EXCHANGED]]+Table126[[#This Row],[SALES]]+Table126[[#This Row],[ISSUES]])</f>
        <v>0</v>
      </c>
      <c r="I64" s="73"/>
      <c r="J64" s="76">
        <f t="shared" si="27"/>
        <v>0</v>
      </c>
      <c r="K64" s="48">
        <f>+'DAY23'!K64+'DAY24'!C64</f>
        <v>0</v>
      </c>
      <c r="L64" s="49">
        <f>+'DAY23'!L64+'DAY24'!D64</f>
        <v>0</v>
      </c>
      <c r="M64" s="50">
        <f>+'DAY23'!M64+'DAY24'!E64</f>
        <v>0</v>
      </c>
      <c r="N64" s="47">
        <f>+'DAY23'!N64+'DAY24'!F64</f>
        <v>0</v>
      </c>
      <c r="O64" s="209">
        <f>+'DAY23'!O64+'DAY24'!G64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209">
        <f t="shared" si="32"/>
        <v>0</v>
      </c>
      <c r="U64" s="92">
        <f t="shared" si="33"/>
        <v>0</v>
      </c>
    </row>
    <row r="65" spans="1:21" x14ac:dyDescent="0.25">
      <c r="A65" s="154" t="s">
        <v>115</v>
      </c>
      <c r="B65" s="47">
        <f>'DAY23'!H65</f>
        <v>1289.1400000000001</v>
      </c>
      <c r="C65" s="48">
        <v>0</v>
      </c>
      <c r="D65" s="49">
        <v>0</v>
      </c>
      <c r="E65" s="50">
        <v>0</v>
      </c>
      <c r="F65" s="47">
        <v>0</v>
      </c>
      <c r="G65" s="209">
        <v>0</v>
      </c>
      <c r="H65" s="49">
        <f>+(Table126[[#This Row],[OPENING ]]+Table126[[#This Row],[RECEIPTS]]+Table126[[#This Row],[RETURNS]])-(Table126[[#This Row],[EXCHANGED]]+Table126[[#This Row],[SALES]]+Table126[[#This Row],[ISSUES]])</f>
        <v>1289.1400000000001</v>
      </c>
      <c r="I65" s="73"/>
      <c r="J65" s="76">
        <f t="shared" si="27"/>
        <v>-1289.1400000000001</v>
      </c>
      <c r="K65" s="48">
        <f>+'DAY23'!K65+'DAY24'!C65</f>
        <v>0</v>
      </c>
      <c r="L65" s="49">
        <f>+'DAY23'!L65+'DAY24'!D65</f>
        <v>0</v>
      </c>
      <c r="M65" s="50">
        <f>+'DAY23'!M65+'DAY24'!E65</f>
        <v>0</v>
      </c>
      <c r="N65" s="47">
        <f>+'DAY23'!N65+'DAY24'!F65</f>
        <v>0</v>
      </c>
      <c r="O65" s="209">
        <f>+'DAY23'!O65+'DAY24'!G65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209">
        <f t="shared" si="32"/>
        <v>0</v>
      </c>
      <c r="U65" s="92">
        <f t="shared" si="33"/>
        <v>0</v>
      </c>
    </row>
    <row r="66" spans="1:21" x14ac:dyDescent="0.25">
      <c r="A66" s="154" t="s">
        <v>116</v>
      </c>
      <c r="B66" s="47">
        <f>'DAY23'!H66</f>
        <v>64.75</v>
      </c>
      <c r="C66" s="48">
        <v>0</v>
      </c>
      <c r="D66" s="49">
        <v>0</v>
      </c>
      <c r="E66" s="50">
        <v>0</v>
      </c>
      <c r="F66" s="47">
        <v>0</v>
      </c>
      <c r="G66" s="209">
        <v>0</v>
      </c>
      <c r="H66" s="49">
        <f>+(Table126[[#This Row],[OPENING ]]+Table126[[#This Row],[RECEIPTS]]+Table126[[#This Row],[RETURNS]])-(Table126[[#This Row],[EXCHANGED]]+Table126[[#This Row],[SALES]]+Table126[[#This Row],[ISSUES]])</f>
        <v>64.75</v>
      </c>
      <c r="I66" s="73"/>
      <c r="J66" s="76">
        <f t="shared" si="27"/>
        <v>-64.75</v>
      </c>
      <c r="K66" s="48">
        <f>+'DAY23'!K66+'DAY24'!C66</f>
        <v>0</v>
      </c>
      <c r="L66" s="49">
        <f>+'DAY23'!L66+'DAY24'!D66</f>
        <v>0</v>
      </c>
      <c r="M66" s="50">
        <f>+'DAY23'!M66+'DAY24'!E66</f>
        <v>0</v>
      </c>
      <c r="N66" s="47">
        <f>+'DAY23'!N66+'DAY24'!F66</f>
        <v>0</v>
      </c>
      <c r="O66" s="209">
        <f>+'DAY23'!O66+'DAY24'!G66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209">
        <f t="shared" si="32"/>
        <v>0</v>
      </c>
      <c r="U66" s="92">
        <f t="shared" si="33"/>
        <v>0</v>
      </c>
    </row>
    <row r="67" spans="1:21" x14ac:dyDescent="0.25">
      <c r="A67" s="154" t="s">
        <v>121</v>
      </c>
      <c r="B67" s="47">
        <f>'DAY23'!H67</f>
        <v>0</v>
      </c>
      <c r="C67" s="48">
        <v>0</v>
      </c>
      <c r="D67" s="49">
        <v>0</v>
      </c>
      <c r="E67" s="50">
        <v>0</v>
      </c>
      <c r="F67" s="47">
        <v>0</v>
      </c>
      <c r="G67" s="209">
        <v>0</v>
      </c>
      <c r="H67" s="49">
        <f>+(Table126[[#This Row],[OPENING ]]+Table126[[#This Row],[RECEIPTS]]+Table126[[#This Row],[RETURNS]])-(Table126[[#This Row],[EXCHANGED]]+Table126[[#This Row],[SALES]]+Table126[[#This Row],[ISSUES]])</f>
        <v>0</v>
      </c>
      <c r="I67" s="73"/>
      <c r="J67" s="76">
        <f t="shared" si="27"/>
        <v>0</v>
      </c>
      <c r="K67" s="48">
        <f>+'DAY23'!K67+'DAY24'!C67</f>
        <v>0</v>
      </c>
      <c r="L67" s="49">
        <f>+'DAY23'!L67+'DAY24'!D67</f>
        <v>0</v>
      </c>
      <c r="M67" s="50">
        <f>+'DAY23'!M67+'DAY24'!E67</f>
        <v>0</v>
      </c>
      <c r="N67" s="47">
        <f>+'DAY23'!N67+'DAY24'!F67</f>
        <v>0</v>
      </c>
      <c r="O67" s="209">
        <f>+'DAY23'!O67+'DAY24'!G67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209">
        <f t="shared" si="32"/>
        <v>0</v>
      </c>
      <c r="U67" s="92">
        <f t="shared" si="33"/>
        <v>0</v>
      </c>
    </row>
    <row r="68" spans="1:21" x14ac:dyDescent="0.25">
      <c r="A68" s="154" t="s">
        <v>120</v>
      </c>
      <c r="B68" s="47">
        <f>'DAY23'!H68</f>
        <v>497.9</v>
      </c>
      <c r="C68" s="48">
        <v>0</v>
      </c>
      <c r="D68" s="49">
        <v>0</v>
      </c>
      <c r="E68" s="50">
        <v>0</v>
      </c>
      <c r="F68" s="47">
        <v>0</v>
      </c>
      <c r="G68" s="209">
        <v>0</v>
      </c>
      <c r="H68" s="49">
        <f>+(Table126[[#This Row],[OPENING ]]+Table126[[#This Row],[RECEIPTS]]+Table126[[#This Row],[RETURNS]])-(Table126[[#This Row],[EXCHANGED]]+Table126[[#This Row],[SALES]]+Table126[[#This Row],[ISSUES]])</f>
        <v>497.9</v>
      </c>
      <c r="I68" s="73"/>
      <c r="J68" s="76">
        <f t="shared" si="27"/>
        <v>-497.9</v>
      </c>
      <c r="K68" s="48">
        <f>+'DAY23'!K68+'DAY24'!C68</f>
        <v>0</v>
      </c>
      <c r="L68" s="49">
        <f>+'DAY23'!L68+'DAY24'!D68</f>
        <v>0</v>
      </c>
      <c r="M68" s="50">
        <f>+'DAY23'!M68+'DAY24'!E68</f>
        <v>0</v>
      </c>
      <c r="N68" s="47">
        <f>+'DAY23'!N68+'DAY24'!F68</f>
        <v>0</v>
      </c>
      <c r="O68" s="209">
        <f>+'DAY23'!O68+'DAY24'!G68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209">
        <f t="shared" si="32"/>
        <v>0</v>
      </c>
      <c r="U68" s="92">
        <f t="shared" si="33"/>
        <v>0</v>
      </c>
    </row>
    <row r="69" spans="1:21" x14ac:dyDescent="0.25">
      <c r="A69" s="154" t="s">
        <v>122</v>
      </c>
      <c r="B69" s="47">
        <f>'DAY23'!H69</f>
        <v>424.4</v>
      </c>
      <c r="C69" s="48">
        <v>0</v>
      </c>
      <c r="D69" s="49">
        <v>0</v>
      </c>
      <c r="E69" s="50">
        <v>0</v>
      </c>
      <c r="F69" s="47">
        <v>0</v>
      </c>
      <c r="G69" s="209">
        <v>0</v>
      </c>
      <c r="H69" s="49">
        <f>+(Table126[[#This Row],[OPENING ]]+Table126[[#This Row],[RECEIPTS]]+Table126[[#This Row],[RETURNS]])-(Table126[[#This Row],[EXCHANGED]]+Table126[[#This Row],[SALES]]+Table126[[#This Row],[ISSUES]])</f>
        <v>424.4</v>
      </c>
      <c r="I69" s="73"/>
      <c r="J69" s="76">
        <f t="shared" si="27"/>
        <v>-424.4</v>
      </c>
      <c r="K69" s="48">
        <f>+'DAY23'!K69+'DAY24'!C69</f>
        <v>0</v>
      </c>
      <c r="L69" s="49">
        <f>+'DAY23'!L69+'DAY24'!D69</f>
        <v>0</v>
      </c>
      <c r="M69" s="50">
        <f>+'DAY23'!M69+'DAY24'!E69</f>
        <v>0</v>
      </c>
      <c r="N69" s="47">
        <f>+'DAY23'!N69+'DAY24'!F69</f>
        <v>0</v>
      </c>
      <c r="O69" s="209">
        <f>+'DAY23'!O69+'DAY24'!G69</f>
        <v>0</v>
      </c>
      <c r="P69" s="48">
        <f t="shared" si="28"/>
        <v>0</v>
      </c>
      <c r="Q69" s="49">
        <f t="shared" si="29"/>
        <v>0</v>
      </c>
      <c r="R69" s="50">
        <f t="shared" si="30"/>
        <v>0</v>
      </c>
      <c r="S69" s="47">
        <f t="shared" si="31"/>
        <v>0</v>
      </c>
      <c r="T69" s="209">
        <f t="shared" si="32"/>
        <v>0</v>
      </c>
      <c r="U69" s="92">
        <f t="shared" si="33"/>
        <v>0</v>
      </c>
    </row>
    <row r="70" spans="1:21" x14ac:dyDescent="0.25">
      <c r="A70" s="53"/>
      <c r="B70" s="47">
        <f>'DAY23'!H70</f>
        <v>0</v>
      </c>
      <c r="C70" s="48">
        <v>0</v>
      </c>
      <c r="D70" s="49">
        <v>0</v>
      </c>
      <c r="E70" s="50">
        <v>0</v>
      </c>
      <c r="F70" s="47">
        <v>0</v>
      </c>
      <c r="G70" s="209">
        <v>0</v>
      </c>
      <c r="H70" s="49">
        <f>+(Table126[[#This Row],[OPENING ]]+Table126[[#This Row],[RECEIPTS]]+Table126[[#This Row],[RETURNS]])-(Table126[[#This Row],[EXCHANGED]]+Table126[[#This Row],[SALES]]+Table126[[#This Row],[ISSUES]])</f>
        <v>0</v>
      </c>
      <c r="I70" s="73"/>
      <c r="J70" s="76">
        <f t="shared" si="27"/>
        <v>0</v>
      </c>
      <c r="K70" s="48">
        <f>+'DAY23'!K70+'DAY24'!C70</f>
        <v>0</v>
      </c>
      <c r="L70" s="49">
        <f>+'DAY23'!L70+'DAY24'!D70</f>
        <v>0</v>
      </c>
      <c r="M70" s="50">
        <f>+'DAY23'!M70+'DAY24'!E70</f>
        <v>0</v>
      </c>
      <c r="N70" s="47">
        <f>+'DAY23'!N70+'DAY24'!F70</f>
        <v>0</v>
      </c>
      <c r="O70" s="209">
        <f>+'DAY23'!O70+'DAY24'!G70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209">
        <f t="shared" si="32"/>
        <v>0</v>
      </c>
      <c r="U70" s="92">
        <f t="shared" si="33"/>
        <v>0</v>
      </c>
    </row>
    <row r="71" spans="1:21" x14ac:dyDescent="0.25">
      <c r="A71" s="53"/>
      <c r="B71" s="47">
        <f>'DAY23'!H71</f>
        <v>263.8</v>
      </c>
      <c r="C71" s="48">
        <v>0</v>
      </c>
      <c r="D71" s="49">
        <v>0</v>
      </c>
      <c r="E71" s="50">
        <v>0</v>
      </c>
      <c r="F71" s="47">
        <v>0</v>
      </c>
      <c r="G71" s="209">
        <v>0</v>
      </c>
      <c r="H71" s="49">
        <f>+(Table126[[#This Row],[OPENING ]]+Table126[[#This Row],[RECEIPTS]]+Table126[[#This Row],[RETURNS]])-(Table126[[#This Row],[EXCHANGED]]+Table126[[#This Row],[SALES]]+Table126[[#This Row],[ISSUES]])</f>
        <v>263.8</v>
      </c>
      <c r="I71" s="73"/>
      <c r="J71" s="76">
        <f t="shared" si="27"/>
        <v>-263.8</v>
      </c>
      <c r="K71" s="48">
        <f>+'DAY23'!K71+'DAY24'!C71</f>
        <v>0</v>
      </c>
      <c r="L71" s="49">
        <f>+'DAY23'!L71+'DAY24'!D71</f>
        <v>0</v>
      </c>
      <c r="M71" s="50">
        <f>+'DAY23'!M71+'DAY24'!E71</f>
        <v>0</v>
      </c>
      <c r="N71" s="47">
        <f>+'DAY23'!N71+'DAY24'!F71</f>
        <v>0</v>
      </c>
      <c r="O71" s="209">
        <f>+'DAY23'!O71+'DAY24'!G71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209">
        <f t="shared" si="32"/>
        <v>0</v>
      </c>
      <c r="U71" s="92">
        <f t="shared" si="33"/>
        <v>0</v>
      </c>
    </row>
    <row r="72" spans="1:21" ht="15.75" thickBot="1" x14ac:dyDescent="0.3">
      <c r="A72" s="53"/>
      <c r="B72" s="47">
        <f>'DAY23'!H72</f>
        <v>0</v>
      </c>
      <c r="C72" s="48">
        <v>0</v>
      </c>
      <c r="D72" s="49">
        <v>0</v>
      </c>
      <c r="E72" s="50">
        <v>0</v>
      </c>
      <c r="F72" s="47">
        <v>0</v>
      </c>
      <c r="G72" s="209">
        <v>0</v>
      </c>
      <c r="H72" s="49">
        <f>+(Table126[[#This Row],[OPENING ]]+Table126[[#This Row],[RECEIPTS]]+Table126[[#This Row],[RETURNS]])-(Table126[[#This Row],[EXCHANGED]]+Table126[[#This Row],[SALES]]+Table126[[#This Row],[ISSUES]])</f>
        <v>0</v>
      </c>
      <c r="I72" s="73"/>
      <c r="J72" s="76">
        <f t="shared" si="27"/>
        <v>0</v>
      </c>
      <c r="K72" s="48">
        <f>+'DAY23'!K72+'DAY24'!C72</f>
        <v>0</v>
      </c>
      <c r="L72" s="49">
        <f>+'DAY23'!L72+'DAY24'!D72</f>
        <v>0</v>
      </c>
      <c r="M72" s="50">
        <f>+'DAY23'!M72+'DAY24'!E72</f>
        <v>0</v>
      </c>
      <c r="N72" s="47">
        <f>+'DAY23'!N72+'DAY24'!F72</f>
        <v>0</v>
      </c>
      <c r="O72" s="209">
        <f>+'DAY23'!O72+'DAY24'!G72</f>
        <v>0</v>
      </c>
      <c r="P72" s="48">
        <f t="shared" si="28"/>
        <v>0</v>
      </c>
      <c r="Q72" s="49">
        <f t="shared" si="29"/>
        <v>0</v>
      </c>
      <c r="R72" s="50">
        <f t="shared" si="30"/>
        <v>0</v>
      </c>
      <c r="S72" s="47">
        <f t="shared" si="31"/>
        <v>0</v>
      </c>
      <c r="T72" s="209">
        <f t="shared" si="32"/>
        <v>0</v>
      </c>
      <c r="U72" s="92">
        <f t="shared" si="33"/>
        <v>0</v>
      </c>
    </row>
    <row r="73" spans="1:21" ht="17.25" thickBot="1" x14ac:dyDescent="0.35">
      <c r="A73" s="85" t="s">
        <v>37</v>
      </c>
      <c r="B73" s="86">
        <f>SUM(B41:B57)</f>
        <v>4360.8</v>
      </c>
      <c r="C73" s="87">
        <f t="shared" ref="C73:T73" si="34">SUM(C41:C57)</f>
        <v>0</v>
      </c>
      <c r="D73" s="88">
        <f t="shared" si="34"/>
        <v>0</v>
      </c>
      <c r="E73" s="89">
        <f t="shared" si="34"/>
        <v>0</v>
      </c>
      <c r="F73" s="86">
        <f t="shared" si="34"/>
        <v>0</v>
      </c>
      <c r="G73" s="213">
        <f t="shared" si="34"/>
        <v>0</v>
      </c>
      <c r="H73" s="88">
        <f t="shared" si="34"/>
        <v>4360.8</v>
      </c>
      <c r="I73" s="87">
        <f t="shared" si="34"/>
        <v>0</v>
      </c>
      <c r="J73" s="90">
        <f>SUM(J41:J57)</f>
        <v>-4360.8</v>
      </c>
      <c r="K73" s="87">
        <f t="shared" si="34"/>
        <v>1034.9000000000001</v>
      </c>
      <c r="L73" s="88">
        <f t="shared" si="34"/>
        <v>79</v>
      </c>
      <c r="M73" s="89">
        <f t="shared" si="34"/>
        <v>0</v>
      </c>
      <c r="N73" s="87">
        <f t="shared" si="34"/>
        <v>0</v>
      </c>
      <c r="O73" s="213">
        <f t="shared" si="34"/>
        <v>935.90000000000009</v>
      </c>
      <c r="P73" s="87">
        <f t="shared" si="34"/>
        <v>43.120833333333337</v>
      </c>
      <c r="Q73" s="88">
        <f t="shared" si="34"/>
        <v>3.2916666666666665</v>
      </c>
      <c r="R73" s="89">
        <f t="shared" si="34"/>
        <v>0</v>
      </c>
      <c r="S73" s="86">
        <f t="shared" si="34"/>
        <v>0</v>
      </c>
      <c r="T73" s="213">
        <f t="shared" si="34"/>
        <v>38.995833333333337</v>
      </c>
      <c r="U73" s="91">
        <f t="shared" si="1"/>
        <v>51.058249585325399</v>
      </c>
    </row>
    <row r="74" spans="1:21" ht="15.75" x14ac:dyDescent="0.3">
      <c r="A74" s="78"/>
      <c r="B74" s="93"/>
      <c r="C74" s="56"/>
      <c r="D74" s="62"/>
      <c r="E74" s="63"/>
      <c r="F74" s="60"/>
      <c r="G74" s="214"/>
      <c r="H74" s="94"/>
      <c r="I74" s="56"/>
      <c r="J74" s="95"/>
      <c r="K74" s="56"/>
      <c r="L74" s="62"/>
      <c r="M74" s="63"/>
      <c r="N74" s="60"/>
      <c r="O74" s="218"/>
      <c r="P74" s="61"/>
      <c r="Q74" s="62"/>
      <c r="R74" s="63"/>
      <c r="S74" s="60"/>
      <c r="T74" s="214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209"/>
      <c r="H75" s="49"/>
      <c r="I75" s="48"/>
      <c r="J75" s="51"/>
      <c r="K75" s="48"/>
      <c r="L75" s="49"/>
      <c r="M75" s="50"/>
      <c r="N75" s="47"/>
      <c r="O75" s="209"/>
      <c r="P75" s="48"/>
      <c r="Q75" s="49"/>
      <c r="R75" s="50"/>
      <c r="S75" s="47"/>
      <c r="T75" s="209"/>
      <c r="U75" s="50"/>
    </row>
    <row r="76" spans="1:21" x14ac:dyDescent="0.25">
      <c r="A76" s="152" t="s">
        <v>44</v>
      </c>
      <c r="B76" s="47">
        <f>'DAY23'!H76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209">
        <v>0</v>
      </c>
      <c r="H76" s="49">
        <f>+(Table126[[#This Row],[OPENING ]]+Table126[[#This Row],[RECEIPTS]]+Table126[[#This Row],[RETURNS]])-(Table126[[#This Row],[EXCHANGED]]+Table126[[#This Row],[SALES]]+Table126[[#This Row],[ISSUES]])</f>
        <v>1267.3399999999999</v>
      </c>
      <c r="I76" s="48">
        <v>0</v>
      </c>
      <c r="J76" s="51">
        <f t="shared" si="0"/>
        <v>-1267.3399999999999</v>
      </c>
      <c r="K76" s="48">
        <f>+'DAY23'!K76+'DAY24'!C76</f>
        <v>0</v>
      </c>
      <c r="L76" s="49">
        <f>+'DAY23'!L76+'DAY24'!D76</f>
        <v>0</v>
      </c>
      <c r="M76" s="50">
        <f>+'DAY23'!M76+'DAY24'!E76</f>
        <v>0</v>
      </c>
      <c r="N76" s="47">
        <f>+'DAY23'!N76+'DAY24'!F76</f>
        <v>0</v>
      </c>
      <c r="O76" s="209">
        <f>+'DAY23'!O76+'DAY24'!G76</f>
        <v>0</v>
      </c>
      <c r="P76" s="48">
        <f>+K76/24</f>
        <v>0</v>
      </c>
      <c r="Q76" s="49">
        <f>+L76/24</f>
        <v>0</v>
      </c>
      <c r="R76" s="50">
        <f>+M76/24</f>
        <v>0</v>
      </c>
      <c r="S76" s="47">
        <f>+N76/24</f>
        <v>0</v>
      </c>
      <c r="T76" s="209">
        <f>+O76/24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'DAY23'!H77</f>
        <v>96.1</v>
      </c>
      <c r="C77" s="48">
        <v>0</v>
      </c>
      <c r="D77" s="49">
        <v>0</v>
      </c>
      <c r="E77" s="50">
        <v>0</v>
      </c>
      <c r="F77" s="47">
        <v>0</v>
      </c>
      <c r="G77" s="209">
        <v>0</v>
      </c>
      <c r="H77" s="49">
        <f>+(Table126[[#This Row],[OPENING ]]+Table126[[#This Row],[RECEIPTS]]+Table126[[#This Row],[RETURNS]])-(Table126[[#This Row],[EXCHANGED]]+Table126[[#This Row],[SALES]]+Table126[[#This Row],[ISSUES]])</f>
        <v>96.1</v>
      </c>
      <c r="I77" s="48">
        <v>0</v>
      </c>
      <c r="J77" s="51">
        <f t="shared" si="0"/>
        <v>-96.1</v>
      </c>
      <c r="K77" s="48">
        <f>+'DAY23'!K77+'DAY24'!C77</f>
        <v>0</v>
      </c>
      <c r="L77" s="49">
        <f>+'DAY23'!L77+'DAY24'!D77</f>
        <v>0</v>
      </c>
      <c r="M77" s="50">
        <f>+'DAY23'!M77+'DAY24'!E77</f>
        <v>0</v>
      </c>
      <c r="N77" s="47">
        <f>+'DAY23'!N77+'DAY24'!F77</f>
        <v>0</v>
      </c>
      <c r="O77" s="209">
        <f>+'DAY23'!O77+'DAY24'!G77</f>
        <v>0</v>
      </c>
      <c r="P77" s="48">
        <f t="shared" ref="P77:P102" si="35">+K77/24</f>
        <v>0</v>
      </c>
      <c r="Q77" s="49">
        <f t="shared" ref="Q77:Q102" si="36">+L77/24</f>
        <v>0</v>
      </c>
      <c r="R77" s="50">
        <f t="shared" ref="R77:R102" si="37">+M77/24</f>
        <v>0</v>
      </c>
      <c r="S77" s="47">
        <f t="shared" ref="S77:S102" si="38">+N77/24</f>
        <v>0</v>
      </c>
      <c r="T77" s="209">
        <f t="shared" ref="T77:T102" si="39">+O77/24</f>
        <v>0</v>
      </c>
      <c r="U77" s="54">
        <f t="shared" si="1"/>
        <v>0</v>
      </c>
    </row>
    <row r="78" spans="1:21" x14ac:dyDescent="0.25">
      <c r="A78" s="192"/>
      <c r="B78" s="47">
        <f>'DAY23'!H78</f>
        <v>0</v>
      </c>
      <c r="C78" s="48">
        <v>0</v>
      </c>
      <c r="D78" s="49">
        <v>0</v>
      </c>
      <c r="E78" s="50">
        <v>0</v>
      </c>
      <c r="F78" s="47">
        <v>0</v>
      </c>
      <c r="G78" s="209">
        <v>0</v>
      </c>
      <c r="H78" s="49">
        <f>+(Table126[[#This Row],[OPENING ]]+Table126[[#This Row],[RECEIPTS]]+Table126[[#This Row],[RETURNS]])-(Table126[[#This Row],[EXCHANGED]]+Table126[[#This Row],[SALES]]+Table126[[#This Row],[ISSUES]])</f>
        <v>0</v>
      </c>
      <c r="I78" s="48">
        <v>0</v>
      </c>
      <c r="J78" s="51">
        <f t="shared" si="0"/>
        <v>0</v>
      </c>
      <c r="K78" s="48">
        <f>+'DAY23'!K78+'DAY24'!C78</f>
        <v>0</v>
      </c>
      <c r="L78" s="49">
        <f>+'DAY23'!L78+'DAY24'!D78</f>
        <v>0</v>
      </c>
      <c r="M78" s="50">
        <f>+'DAY23'!M78+'DAY24'!E78</f>
        <v>0</v>
      </c>
      <c r="N78" s="47">
        <f>+'DAY23'!N78+'DAY24'!F78</f>
        <v>0</v>
      </c>
      <c r="O78" s="209">
        <f>+'DAY23'!O78+'DAY24'!G78</f>
        <v>0</v>
      </c>
      <c r="P78" s="48">
        <f t="shared" si="35"/>
        <v>0</v>
      </c>
      <c r="Q78" s="49">
        <f t="shared" si="36"/>
        <v>0</v>
      </c>
      <c r="R78" s="50">
        <f t="shared" si="37"/>
        <v>0</v>
      </c>
      <c r="S78" s="47">
        <f t="shared" si="38"/>
        <v>0</v>
      </c>
      <c r="T78" s="209">
        <f t="shared" si="39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'DAY23'!H79</f>
        <v>0</v>
      </c>
      <c r="C79" s="48">
        <v>0</v>
      </c>
      <c r="D79" s="49">
        <v>0</v>
      </c>
      <c r="E79" s="50">
        <v>0</v>
      </c>
      <c r="F79" s="47">
        <v>0</v>
      </c>
      <c r="G79" s="209">
        <v>0</v>
      </c>
      <c r="H79" s="49">
        <f>+(Table126[[#This Row],[OPENING ]]+Table126[[#This Row],[RECEIPTS]]+Table126[[#This Row],[RETURNS]])-(Table126[[#This Row],[EXCHANGED]]+Table126[[#This Row],[SALES]]+Table126[[#This Row],[ISSUES]])</f>
        <v>0</v>
      </c>
      <c r="I79" s="48">
        <v>0</v>
      </c>
      <c r="J79" s="51">
        <f t="shared" si="0"/>
        <v>0</v>
      </c>
      <c r="K79" s="48">
        <f>+'DAY23'!K79+'DAY24'!C79</f>
        <v>0</v>
      </c>
      <c r="L79" s="49">
        <f>+'DAY23'!L79+'DAY24'!D79</f>
        <v>0</v>
      </c>
      <c r="M79" s="50">
        <f>+'DAY23'!M79+'DAY24'!E79</f>
        <v>0</v>
      </c>
      <c r="N79" s="47">
        <f>+'DAY23'!N79+'DAY24'!F79</f>
        <v>0</v>
      </c>
      <c r="O79" s="209">
        <f>+'DAY23'!O79+'DAY24'!G79</f>
        <v>0</v>
      </c>
      <c r="P79" s="48">
        <f t="shared" si="35"/>
        <v>0</v>
      </c>
      <c r="Q79" s="49">
        <f t="shared" si="36"/>
        <v>0</v>
      </c>
      <c r="R79" s="50">
        <f t="shared" si="37"/>
        <v>0</v>
      </c>
      <c r="S79" s="47">
        <f t="shared" si="38"/>
        <v>0</v>
      </c>
      <c r="T79" s="209">
        <f t="shared" si="39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'DAY23'!H80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209">
        <v>0</v>
      </c>
      <c r="H80" s="49">
        <f>+(Table126[[#This Row],[OPENING ]]+Table126[[#This Row],[RECEIPTS]]+Table126[[#This Row],[RETURNS]])-(Table126[[#This Row],[EXCHANGED]]+Table126[[#This Row],[SALES]]+Table126[[#This Row],[ISSUES]])</f>
        <v>1289.1400000000001</v>
      </c>
      <c r="I80" s="48">
        <v>0</v>
      </c>
      <c r="J80" s="51">
        <f t="shared" si="0"/>
        <v>-1289.1400000000001</v>
      </c>
      <c r="K80" s="48">
        <f>+'DAY23'!K80+'DAY24'!C80</f>
        <v>0</v>
      </c>
      <c r="L80" s="49">
        <f>+'DAY23'!L80+'DAY24'!D80</f>
        <v>0</v>
      </c>
      <c r="M80" s="50">
        <f>+'DAY23'!M80+'DAY24'!E80</f>
        <v>0</v>
      </c>
      <c r="N80" s="47">
        <f>+'DAY23'!N80+'DAY24'!F80</f>
        <v>0</v>
      </c>
      <c r="O80" s="209">
        <f>+'DAY23'!O80+'DAY24'!G80</f>
        <v>0</v>
      </c>
      <c r="P80" s="48">
        <f t="shared" si="35"/>
        <v>0</v>
      </c>
      <c r="Q80" s="49">
        <f t="shared" si="36"/>
        <v>0</v>
      </c>
      <c r="R80" s="50">
        <f t="shared" si="37"/>
        <v>0</v>
      </c>
      <c r="S80" s="47">
        <f t="shared" si="38"/>
        <v>0</v>
      </c>
      <c r="T80" s="209">
        <f t="shared" si="39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'DAY23'!H81</f>
        <v>64.75</v>
      </c>
      <c r="C81" s="48">
        <v>0</v>
      </c>
      <c r="D81" s="49">
        <v>0</v>
      </c>
      <c r="E81" s="50">
        <v>0</v>
      </c>
      <c r="F81" s="47">
        <v>0</v>
      </c>
      <c r="G81" s="209">
        <v>0</v>
      </c>
      <c r="H81" s="49">
        <f>+(Table126[[#This Row],[OPENING ]]+Table126[[#This Row],[RECEIPTS]]+Table126[[#This Row],[RETURNS]])-(Table126[[#This Row],[EXCHANGED]]+Table126[[#This Row],[SALES]]+Table126[[#This Row],[ISSUES]])</f>
        <v>64.75</v>
      </c>
      <c r="I81" s="48">
        <v>0</v>
      </c>
      <c r="J81" s="51">
        <f t="shared" si="0"/>
        <v>-64.75</v>
      </c>
      <c r="K81" s="48">
        <f>+'DAY23'!K81+'DAY24'!C81</f>
        <v>0</v>
      </c>
      <c r="L81" s="49">
        <f>+'DAY23'!L81+'DAY24'!D81</f>
        <v>0</v>
      </c>
      <c r="M81" s="50">
        <f>+'DAY23'!M81+'DAY24'!E81</f>
        <v>0</v>
      </c>
      <c r="N81" s="47">
        <f>+'DAY23'!N81+'DAY24'!F81</f>
        <v>0</v>
      </c>
      <c r="O81" s="209">
        <f>+'DAY23'!O81+'DAY24'!G81</f>
        <v>0</v>
      </c>
      <c r="P81" s="48">
        <f t="shared" si="35"/>
        <v>0</v>
      </c>
      <c r="Q81" s="49">
        <f t="shared" si="36"/>
        <v>0</v>
      </c>
      <c r="R81" s="50">
        <f t="shared" si="37"/>
        <v>0</v>
      </c>
      <c r="S81" s="47">
        <f t="shared" si="38"/>
        <v>0</v>
      </c>
      <c r="T81" s="209">
        <f t="shared" si="39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'DAY23'!H82</f>
        <v>0</v>
      </c>
      <c r="C82" s="48">
        <v>0</v>
      </c>
      <c r="D82" s="49">
        <v>0</v>
      </c>
      <c r="E82" s="50">
        <v>0</v>
      </c>
      <c r="F82" s="47">
        <v>0</v>
      </c>
      <c r="G82" s="209">
        <v>0</v>
      </c>
      <c r="H82" s="49">
        <f>+(Table126[[#This Row],[OPENING ]]+Table126[[#This Row],[RECEIPTS]]+Table126[[#This Row],[RETURNS]])-(Table126[[#This Row],[EXCHANGED]]+Table126[[#This Row],[SALES]]+Table126[[#This Row],[ISSUES]])</f>
        <v>0</v>
      </c>
      <c r="I82" s="48">
        <v>0</v>
      </c>
      <c r="J82" s="51">
        <f t="shared" si="0"/>
        <v>0</v>
      </c>
      <c r="K82" s="48">
        <f>+'DAY23'!K82+'DAY24'!C82</f>
        <v>0</v>
      </c>
      <c r="L82" s="49">
        <f>+'DAY23'!L82+'DAY24'!D82</f>
        <v>0</v>
      </c>
      <c r="M82" s="50">
        <f>+'DAY23'!M82+'DAY24'!E82</f>
        <v>0</v>
      </c>
      <c r="N82" s="47">
        <f>+'DAY23'!N82+'DAY24'!F82</f>
        <v>0</v>
      </c>
      <c r="O82" s="209">
        <f>+'DAY23'!O82+'DAY24'!G82</f>
        <v>0</v>
      </c>
      <c r="P82" s="48">
        <f t="shared" si="35"/>
        <v>0</v>
      </c>
      <c r="Q82" s="49">
        <f t="shared" si="36"/>
        <v>0</v>
      </c>
      <c r="R82" s="50">
        <f t="shared" si="37"/>
        <v>0</v>
      </c>
      <c r="S82" s="47">
        <f t="shared" si="38"/>
        <v>0</v>
      </c>
      <c r="T82" s="209">
        <f t="shared" si="39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'DAY23'!H83</f>
        <v>497.9</v>
      </c>
      <c r="C83" s="48">
        <v>0</v>
      </c>
      <c r="D83" s="49">
        <v>0</v>
      </c>
      <c r="E83" s="50">
        <v>0</v>
      </c>
      <c r="F83" s="47">
        <v>0</v>
      </c>
      <c r="G83" s="209">
        <v>0</v>
      </c>
      <c r="H83" s="49">
        <f>+(Table126[[#This Row],[OPENING ]]+Table126[[#This Row],[RECEIPTS]]+Table126[[#This Row],[RETURNS]])-(Table126[[#This Row],[EXCHANGED]]+Table126[[#This Row],[SALES]]+Table126[[#This Row],[ISSUES]])</f>
        <v>497.9</v>
      </c>
      <c r="I83" s="48">
        <v>0</v>
      </c>
      <c r="J83" s="51">
        <f t="shared" si="0"/>
        <v>-497.9</v>
      </c>
      <c r="K83" s="48">
        <f>+'DAY23'!K83+'DAY24'!C83</f>
        <v>0</v>
      </c>
      <c r="L83" s="49">
        <f>+'DAY23'!L83+'DAY24'!D83</f>
        <v>0</v>
      </c>
      <c r="M83" s="50">
        <f>+'DAY23'!M83+'DAY24'!E83</f>
        <v>0</v>
      </c>
      <c r="N83" s="47">
        <f>+'DAY23'!N83+'DAY24'!F83</f>
        <v>0</v>
      </c>
      <c r="O83" s="209">
        <f>+'DAY23'!O83+'DAY24'!G83</f>
        <v>0</v>
      </c>
      <c r="P83" s="48">
        <f t="shared" si="35"/>
        <v>0</v>
      </c>
      <c r="Q83" s="49">
        <f t="shared" si="36"/>
        <v>0</v>
      </c>
      <c r="R83" s="50">
        <f t="shared" si="37"/>
        <v>0</v>
      </c>
      <c r="S83" s="47">
        <f t="shared" si="38"/>
        <v>0</v>
      </c>
      <c r="T83" s="209">
        <f t="shared" si="39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'DAY23'!H84</f>
        <v>424.4</v>
      </c>
      <c r="C84" s="48">
        <v>0</v>
      </c>
      <c r="D84" s="49">
        <v>0</v>
      </c>
      <c r="E84" s="50">
        <v>0</v>
      </c>
      <c r="F84" s="47">
        <v>0</v>
      </c>
      <c r="G84" s="209">
        <v>0</v>
      </c>
      <c r="H84" s="49">
        <f>+(Table126[[#This Row],[OPENING ]]+Table126[[#This Row],[RECEIPTS]]+Table126[[#This Row],[RETURNS]])-(Table126[[#This Row],[EXCHANGED]]+Table126[[#This Row],[SALES]]+Table126[[#This Row],[ISSUES]])</f>
        <v>424.4</v>
      </c>
      <c r="I84" s="48">
        <v>0</v>
      </c>
      <c r="J84" s="51">
        <f t="shared" si="0"/>
        <v>-424.4</v>
      </c>
      <c r="K84" s="48">
        <f>+'DAY23'!K84+'DAY24'!C84</f>
        <v>0</v>
      </c>
      <c r="L84" s="49">
        <f>+'DAY23'!L84+'DAY24'!D84</f>
        <v>0</v>
      </c>
      <c r="M84" s="50">
        <f>+'DAY23'!M84+'DAY24'!E84</f>
        <v>0</v>
      </c>
      <c r="N84" s="47">
        <f>+'DAY23'!N84+'DAY24'!F84</f>
        <v>0</v>
      </c>
      <c r="O84" s="209">
        <f>+'DAY23'!O84+'DAY24'!G84</f>
        <v>0</v>
      </c>
      <c r="P84" s="48">
        <f t="shared" si="35"/>
        <v>0</v>
      </c>
      <c r="Q84" s="49">
        <f t="shared" si="36"/>
        <v>0</v>
      </c>
      <c r="R84" s="50">
        <f t="shared" si="37"/>
        <v>0</v>
      </c>
      <c r="S84" s="47">
        <f t="shared" si="38"/>
        <v>0</v>
      </c>
      <c r="T84" s="209">
        <f t="shared" si="39"/>
        <v>0</v>
      </c>
      <c r="U84" s="54">
        <f t="shared" si="1"/>
        <v>0</v>
      </c>
    </row>
    <row r="85" spans="1:21" x14ac:dyDescent="0.25">
      <c r="A85" s="53"/>
      <c r="B85" s="47">
        <f>'DAY23'!H85</f>
        <v>0</v>
      </c>
      <c r="C85" s="48">
        <v>0</v>
      </c>
      <c r="D85" s="49">
        <v>0</v>
      </c>
      <c r="E85" s="50">
        <v>0</v>
      </c>
      <c r="F85" s="47">
        <v>0</v>
      </c>
      <c r="G85" s="209">
        <v>0</v>
      </c>
      <c r="H85" s="49">
        <f>+(Table126[[#This Row],[OPENING ]]+Table126[[#This Row],[RECEIPTS]]+Table126[[#This Row],[RETURNS]])-(Table126[[#This Row],[EXCHANGED]]+Table126[[#This Row],[SALES]]+Table126[[#This Row],[ISSUES]])</f>
        <v>0</v>
      </c>
      <c r="I85" s="48">
        <v>0</v>
      </c>
      <c r="J85" s="51">
        <f t="shared" si="0"/>
        <v>0</v>
      </c>
      <c r="K85" s="48">
        <f>+'DAY23'!K85+'DAY24'!C85</f>
        <v>0</v>
      </c>
      <c r="L85" s="49">
        <f>+'DAY23'!L85+'DAY24'!D85</f>
        <v>0</v>
      </c>
      <c r="M85" s="50">
        <f>+'DAY23'!M85+'DAY24'!E85</f>
        <v>0</v>
      </c>
      <c r="N85" s="47">
        <f>+'DAY23'!N85+'DAY24'!F85</f>
        <v>0</v>
      </c>
      <c r="O85" s="209">
        <f>+'DAY23'!O85+'DAY24'!G85</f>
        <v>0</v>
      </c>
      <c r="P85" s="48">
        <f t="shared" si="35"/>
        <v>0</v>
      </c>
      <c r="Q85" s="49">
        <f t="shared" si="36"/>
        <v>0</v>
      </c>
      <c r="R85" s="50">
        <f t="shared" si="37"/>
        <v>0</v>
      </c>
      <c r="S85" s="47">
        <f t="shared" si="38"/>
        <v>0</v>
      </c>
      <c r="T85" s="209">
        <f t="shared" si="39"/>
        <v>0</v>
      </c>
      <c r="U85" s="54">
        <f t="shared" si="1"/>
        <v>0</v>
      </c>
    </row>
    <row r="86" spans="1:21" x14ac:dyDescent="0.25">
      <c r="A86" s="53"/>
      <c r="B86" s="47">
        <f>'DAY23'!H86</f>
        <v>263.8</v>
      </c>
      <c r="C86" s="48">
        <v>0</v>
      </c>
      <c r="D86" s="49">
        <v>0</v>
      </c>
      <c r="E86" s="50">
        <v>0</v>
      </c>
      <c r="F86" s="47">
        <v>0</v>
      </c>
      <c r="G86" s="209">
        <v>0</v>
      </c>
      <c r="H86" s="49">
        <f>+(Table126[[#This Row],[OPENING ]]+Table126[[#This Row],[RECEIPTS]]+Table126[[#This Row],[RETURNS]])-(Table126[[#This Row],[EXCHANGED]]+Table126[[#This Row],[SALES]]+Table126[[#This Row],[ISSUES]])</f>
        <v>263.8</v>
      </c>
      <c r="I86" s="48">
        <v>0</v>
      </c>
      <c r="J86" s="51">
        <f t="shared" si="0"/>
        <v>-263.8</v>
      </c>
      <c r="K86" s="48">
        <f>+'DAY23'!K86+'DAY24'!C86</f>
        <v>0</v>
      </c>
      <c r="L86" s="49">
        <f>+'DAY23'!L86+'DAY24'!D86</f>
        <v>0</v>
      </c>
      <c r="M86" s="50">
        <f>+'DAY23'!M86+'DAY24'!E86</f>
        <v>0</v>
      </c>
      <c r="N86" s="47">
        <f>+'DAY23'!N86+'DAY24'!F86</f>
        <v>0</v>
      </c>
      <c r="O86" s="209">
        <f>+'DAY23'!O86+'DAY24'!G86</f>
        <v>0</v>
      </c>
      <c r="P86" s="48">
        <f t="shared" si="35"/>
        <v>0</v>
      </c>
      <c r="Q86" s="49">
        <f t="shared" si="36"/>
        <v>0</v>
      </c>
      <c r="R86" s="50">
        <f t="shared" si="37"/>
        <v>0</v>
      </c>
      <c r="S86" s="47">
        <f t="shared" si="38"/>
        <v>0</v>
      </c>
      <c r="T86" s="209">
        <f t="shared" si="39"/>
        <v>0</v>
      </c>
      <c r="U86" s="54">
        <f t="shared" si="1"/>
        <v>0</v>
      </c>
    </row>
    <row r="87" spans="1:21" x14ac:dyDescent="0.25">
      <c r="A87" s="53"/>
      <c r="B87" s="47">
        <f>'DAY23'!H87</f>
        <v>0</v>
      </c>
      <c r="C87" s="48">
        <v>0</v>
      </c>
      <c r="D87" s="49">
        <v>0</v>
      </c>
      <c r="E87" s="50">
        <v>0</v>
      </c>
      <c r="F87" s="47">
        <v>0</v>
      </c>
      <c r="G87" s="209">
        <v>0</v>
      </c>
      <c r="H87" s="49">
        <f>+(Table126[[#This Row],[OPENING ]]+Table126[[#This Row],[RECEIPTS]]+Table126[[#This Row],[RETURNS]])-(Table126[[#This Row],[EXCHANGED]]+Table126[[#This Row],[SALES]]+Table126[[#This Row],[ISSUES]])</f>
        <v>0</v>
      </c>
      <c r="I87" s="48">
        <v>0</v>
      </c>
      <c r="J87" s="51">
        <f t="shared" si="0"/>
        <v>0</v>
      </c>
      <c r="K87" s="48">
        <f>+'DAY23'!K87+'DAY24'!C87</f>
        <v>0</v>
      </c>
      <c r="L87" s="49">
        <f>+'DAY23'!L87+'DAY24'!D87</f>
        <v>0</v>
      </c>
      <c r="M87" s="50">
        <f>+'DAY23'!M87+'DAY24'!E87</f>
        <v>0</v>
      </c>
      <c r="N87" s="47">
        <f>+'DAY23'!N87+'DAY24'!F87</f>
        <v>0</v>
      </c>
      <c r="O87" s="209">
        <f>+'DAY23'!O87+'DAY24'!G87</f>
        <v>0</v>
      </c>
      <c r="P87" s="48">
        <f t="shared" si="35"/>
        <v>0</v>
      </c>
      <c r="Q87" s="49">
        <f t="shared" si="36"/>
        <v>0</v>
      </c>
      <c r="R87" s="50">
        <f t="shared" si="37"/>
        <v>0</v>
      </c>
      <c r="S87" s="47">
        <f t="shared" si="38"/>
        <v>0</v>
      </c>
      <c r="T87" s="209">
        <f t="shared" si="39"/>
        <v>0</v>
      </c>
      <c r="U87" s="54">
        <f t="shared" si="1"/>
        <v>0</v>
      </c>
    </row>
    <row r="88" spans="1:21" x14ac:dyDescent="0.25">
      <c r="A88" s="53"/>
      <c r="B88" s="47">
        <f>'DAY23'!H88</f>
        <v>0</v>
      </c>
      <c r="C88" s="48">
        <v>0</v>
      </c>
      <c r="D88" s="49">
        <v>0</v>
      </c>
      <c r="E88" s="50">
        <v>0</v>
      </c>
      <c r="F88" s="47">
        <v>0</v>
      </c>
      <c r="G88" s="209">
        <v>0</v>
      </c>
      <c r="H88" s="49">
        <f>+(Table126[[#This Row],[OPENING ]]+Table126[[#This Row],[RECEIPTS]]+Table126[[#This Row],[RETURNS]])-(Table126[[#This Row],[EXCHANGED]]+Table126[[#This Row],[SALES]]+Table126[[#This Row],[ISSUES]])</f>
        <v>0</v>
      </c>
      <c r="I88" s="48"/>
      <c r="J88" s="51">
        <f t="shared" ref="J88:J96" si="40">+I88-H88</f>
        <v>0</v>
      </c>
      <c r="K88" s="48">
        <f>+'DAY23'!K88+'DAY24'!C88</f>
        <v>0</v>
      </c>
      <c r="L88" s="49">
        <f>+'DAY23'!L88+'DAY24'!D88</f>
        <v>0</v>
      </c>
      <c r="M88" s="50">
        <f>+'DAY23'!M88+'DAY24'!E88</f>
        <v>0</v>
      </c>
      <c r="N88" s="47">
        <f>+'DAY23'!N88+'DAY24'!F88</f>
        <v>0</v>
      </c>
      <c r="O88" s="209">
        <f>+'DAY23'!O88+'DAY24'!G88</f>
        <v>0</v>
      </c>
      <c r="P88" s="48">
        <f t="shared" ref="P88:P96" si="41">+K88/24</f>
        <v>0</v>
      </c>
      <c r="Q88" s="49">
        <f t="shared" ref="Q88:Q96" si="42">+L88/24</f>
        <v>0</v>
      </c>
      <c r="R88" s="50">
        <f t="shared" ref="R88:R96" si="43">+M88/24</f>
        <v>0</v>
      </c>
      <c r="S88" s="47">
        <f t="shared" ref="S88:S96" si="44">+N88/24</f>
        <v>0</v>
      </c>
      <c r="T88" s="209">
        <f t="shared" ref="T88:T96" si="45">+O88/24</f>
        <v>0</v>
      </c>
      <c r="U88" s="54">
        <f t="shared" ref="U88:U96" si="46">IFERROR(+H88/(P88+Q88+R88+S88+T88),0)</f>
        <v>0</v>
      </c>
    </row>
    <row r="89" spans="1:21" x14ac:dyDescent="0.25">
      <c r="A89" s="53"/>
      <c r="B89" s="47">
        <f>'DAY23'!H89</f>
        <v>0</v>
      </c>
      <c r="C89" s="48">
        <v>0</v>
      </c>
      <c r="D89" s="49">
        <v>0</v>
      </c>
      <c r="E89" s="50">
        <v>0</v>
      </c>
      <c r="F89" s="47">
        <v>0</v>
      </c>
      <c r="G89" s="209">
        <v>0</v>
      </c>
      <c r="H89" s="49">
        <f>+(Table126[[#This Row],[OPENING ]]+Table126[[#This Row],[RECEIPTS]]+Table126[[#This Row],[RETURNS]])-(Table126[[#This Row],[EXCHANGED]]+Table126[[#This Row],[SALES]]+Table126[[#This Row],[ISSUES]])</f>
        <v>0</v>
      </c>
      <c r="I89" s="48"/>
      <c r="J89" s="51">
        <f t="shared" si="40"/>
        <v>0</v>
      </c>
      <c r="K89" s="48">
        <f>+'DAY23'!K89+'DAY24'!C89</f>
        <v>0</v>
      </c>
      <c r="L89" s="49">
        <f>+'DAY23'!L89+'DAY24'!D89</f>
        <v>0</v>
      </c>
      <c r="M89" s="50">
        <f>+'DAY23'!M89+'DAY24'!E89</f>
        <v>0</v>
      </c>
      <c r="N89" s="47">
        <f>+'DAY23'!N89+'DAY24'!F89</f>
        <v>0</v>
      </c>
      <c r="O89" s="209">
        <f>+'DAY23'!O89+'DAY24'!G89</f>
        <v>0</v>
      </c>
      <c r="P89" s="48">
        <f t="shared" si="41"/>
        <v>0</v>
      </c>
      <c r="Q89" s="49">
        <f t="shared" si="42"/>
        <v>0</v>
      </c>
      <c r="R89" s="50">
        <f t="shared" si="43"/>
        <v>0</v>
      </c>
      <c r="S89" s="47">
        <f t="shared" si="44"/>
        <v>0</v>
      </c>
      <c r="T89" s="209">
        <f t="shared" si="45"/>
        <v>0</v>
      </c>
      <c r="U89" s="54">
        <f t="shared" si="46"/>
        <v>0</v>
      </c>
    </row>
    <row r="90" spans="1:21" x14ac:dyDescent="0.25">
      <c r="A90" s="53"/>
      <c r="B90" s="47">
        <f>'DAY23'!H90</f>
        <v>0</v>
      </c>
      <c r="C90" s="48">
        <v>0</v>
      </c>
      <c r="D90" s="49">
        <v>0</v>
      </c>
      <c r="E90" s="50">
        <v>0</v>
      </c>
      <c r="F90" s="47">
        <v>0</v>
      </c>
      <c r="G90" s="209">
        <v>0</v>
      </c>
      <c r="H90" s="49">
        <f>+(Table126[[#This Row],[OPENING ]]+Table126[[#This Row],[RECEIPTS]]+Table126[[#This Row],[RETURNS]])-(Table126[[#This Row],[EXCHANGED]]+Table126[[#This Row],[SALES]]+Table126[[#This Row],[ISSUES]])</f>
        <v>0</v>
      </c>
      <c r="I90" s="48"/>
      <c r="J90" s="51">
        <f t="shared" si="40"/>
        <v>0</v>
      </c>
      <c r="K90" s="48">
        <f>+'DAY23'!K90+'DAY24'!C90</f>
        <v>0</v>
      </c>
      <c r="L90" s="49">
        <f>+'DAY23'!L90+'DAY24'!D90</f>
        <v>0</v>
      </c>
      <c r="M90" s="50">
        <f>+'DAY23'!M90+'DAY24'!E90</f>
        <v>0</v>
      </c>
      <c r="N90" s="47">
        <f>+'DAY23'!N90+'DAY24'!F90</f>
        <v>0</v>
      </c>
      <c r="O90" s="209">
        <f>+'DAY23'!O90+'DAY24'!G90</f>
        <v>0</v>
      </c>
      <c r="P90" s="48">
        <f t="shared" si="41"/>
        <v>0</v>
      </c>
      <c r="Q90" s="49">
        <f t="shared" si="42"/>
        <v>0</v>
      </c>
      <c r="R90" s="50">
        <f t="shared" si="43"/>
        <v>0</v>
      </c>
      <c r="S90" s="47">
        <f t="shared" si="44"/>
        <v>0</v>
      </c>
      <c r="T90" s="209">
        <f t="shared" si="45"/>
        <v>0</v>
      </c>
      <c r="U90" s="54">
        <f t="shared" si="46"/>
        <v>0</v>
      </c>
    </row>
    <row r="91" spans="1:21" x14ac:dyDescent="0.25">
      <c r="A91" s="53"/>
      <c r="B91" s="47">
        <f>'DAY23'!H91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209">
        <v>0</v>
      </c>
      <c r="H91" s="49">
        <f>+(Table126[[#This Row],[OPENING ]]+Table126[[#This Row],[RECEIPTS]]+Table126[[#This Row],[RETURNS]])-(Table126[[#This Row],[EXCHANGED]]+Table126[[#This Row],[SALES]]+Table126[[#This Row],[ISSUES]])</f>
        <v>551.20000000000005</v>
      </c>
      <c r="I91" s="48"/>
      <c r="J91" s="51">
        <f t="shared" si="40"/>
        <v>-551.20000000000005</v>
      </c>
      <c r="K91" s="48">
        <f>+'DAY23'!K91+'DAY24'!C91</f>
        <v>0</v>
      </c>
      <c r="L91" s="49">
        <f>+'DAY23'!L91+'DAY24'!D91</f>
        <v>0</v>
      </c>
      <c r="M91" s="50">
        <f>+'DAY23'!M91+'DAY24'!E91</f>
        <v>0</v>
      </c>
      <c r="N91" s="47">
        <f>+'DAY23'!N91+'DAY24'!F91</f>
        <v>0</v>
      </c>
      <c r="O91" s="209">
        <f>+'DAY23'!O91+'DAY24'!G91</f>
        <v>0</v>
      </c>
      <c r="P91" s="48">
        <f t="shared" si="41"/>
        <v>0</v>
      </c>
      <c r="Q91" s="49">
        <f t="shared" si="42"/>
        <v>0</v>
      </c>
      <c r="R91" s="50">
        <f t="shared" si="43"/>
        <v>0</v>
      </c>
      <c r="S91" s="47">
        <f t="shared" si="44"/>
        <v>0</v>
      </c>
      <c r="T91" s="209">
        <f t="shared" si="45"/>
        <v>0</v>
      </c>
      <c r="U91" s="54">
        <f t="shared" si="46"/>
        <v>0</v>
      </c>
    </row>
    <row r="92" spans="1:21" x14ac:dyDescent="0.25">
      <c r="A92" s="53"/>
      <c r="B92" s="47">
        <f>'DAY23'!H92</f>
        <v>200.8</v>
      </c>
      <c r="C92" s="48">
        <v>0</v>
      </c>
      <c r="D92" s="49">
        <v>0</v>
      </c>
      <c r="E92" s="50">
        <v>0</v>
      </c>
      <c r="F92" s="47">
        <v>0</v>
      </c>
      <c r="G92" s="209">
        <v>0</v>
      </c>
      <c r="H92" s="49">
        <f>+(Table126[[#This Row],[OPENING ]]+Table126[[#This Row],[RECEIPTS]]+Table126[[#This Row],[RETURNS]])-(Table126[[#This Row],[EXCHANGED]]+Table126[[#This Row],[SALES]]+Table126[[#This Row],[ISSUES]])</f>
        <v>200.8</v>
      </c>
      <c r="I92" s="48"/>
      <c r="J92" s="51">
        <f t="shared" si="40"/>
        <v>-200.8</v>
      </c>
      <c r="K92" s="48">
        <f>+'DAY23'!K92+'DAY24'!C92</f>
        <v>0</v>
      </c>
      <c r="L92" s="49">
        <f>+'DAY23'!L92+'DAY24'!D92</f>
        <v>0</v>
      </c>
      <c r="M92" s="50">
        <f>+'DAY23'!M92+'DAY24'!E92</f>
        <v>0</v>
      </c>
      <c r="N92" s="47">
        <f>+'DAY23'!N92+'DAY24'!F92</f>
        <v>0</v>
      </c>
      <c r="O92" s="209">
        <f>+'DAY23'!O92+'DAY24'!G92</f>
        <v>0</v>
      </c>
      <c r="P92" s="48">
        <f t="shared" si="41"/>
        <v>0</v>
      </c>
      <c r="Q92" s="49">
        <f t="shared" si="42"/>
        <v>0</v>
      </c>
      <c r="R92" s="50">
        <f t="shared" si="43"/>
        <v>0</v>
      </c>
      <c r="S92" s="47">
        <f t="shared" si="44"/>
        <v>0</v>
      </c>
      <c r="T92" s="209">
        <f t="shared" si="45"/>
        <v>0</v>
      </c>
      <c r="U92" s="54">
        <f t="shared" si="46"/>
        <v>0</v>
      </c>
    </row>
    <row r="93" spans="1:21" x14ac:dyDescent="0.25">
      <c r="A93" s="53"/>
      <c r="B93" s="47">
        <f>'DAY23'!H93</f>
        <v>0</v>
      </c>
      <c r="C93" s="48">
        <v>0</v>
      </c>
      <c r="D93" s="49">
        <v>0</v>
      </c>
      <c r="E93" s="50">
        <v>0</v>
      </c>
      <c r="F93" s="47">
        <v>0</v>
      </c>
      <c r="G93" s="209">
        <v>0</v>
      </c>
      <c r="H93" s="49">
        <f>+(Table126[[#This Row],[OPENING ]]+Table126[[#This Row],[RECEIPTS]]+Table126[[#This Row],[RETURNS]])-(Table126[[#This Row],[EXCHANGED]]+Table126[[#This Row],[SALES]]+Table126[[#This Row],[ISSUES]])</f>
        <v>0</v>
      </c>
      <c r="I93" s="48"/>
      <c r="J93" s="51">
        <f t="shared" si="40"/>
        <v>0</v>
      </c>
      <c r="K93" s="48">
        <f>+'DAY23'!K93+'DAY24'!C93</f>
        <v>0</v>
      </c>
      <c r="L93" s="49">
        <f>+'DAY23'!L93+'DAY24'!D93</f>
        <v>138</v>
      </c>
      <c r="M93" s="50">
        <f>+'DAY23'!M93+'DAY24'!E93</f>
        <v>0</v>
      </c>
      <c r="N93" s="47">
        <f>+'DAY23'!N93+'DAY24'!F93</f>
        <v>0</v>
      </c>
      <c r="O93" s="209">
        <f>+'DAY23'!O93+'DAY24'!G93</f>
        <v>851.44</v>
      </c>
      <c r="P93" s="48">
        <f t="shared" si="41"/>
        <v>0</v>
      </c>
      <c r="Q93" s="49">
        <f t="shared" si="42"/>
        <v>5.75</v>
      </c>
      <c r="R93" s="50">
        <f t="shared" si="43"/>
        <v>0</v>
      </c>
      <c r="S93" s="47">
        <f t="shared" si="44"/>
        <v>0</v>
      </c>
      <c r="T93" s="209">
        <f t="shared" si="45"/>
        <v>35.476666666666667</v>
      </c>
      <c r="U93" s="54">
        <f t="shared" si="46"/>
        <v>0</v>
      </c>
    </row>
    <row r="94" spans="1:21" x14ac:dyDescent="0.25">
      <c r="A94" s="53"/>
      <c r="B94" s="47">
        <f>'DAY23'!H94</f>
        <v>0</v>
      </c>
      <c r="C94" s="48">
        <v>0</v>
      </c>
      <c r="D94" s="49">
        <v>0</v>
      </c>
      <c r="E94" s="50">
        <v>0</v>
      </c>
      <c r="F94" s="47">
        <v>0</v>
      </c>
      <c r="G94" s="209">
        <v>0</v>
      </c>
      <c r="H94" s="49">
        <f>+(Table126[[#This Row],[OPENING ]]+Table126[[#This Row],[RECEIPTS]]+Table126[[#This Row],[RETURNS]])-(Table126[[#This Row],[EXCHANGED]]+Table126[[#This Row],[SALES]]+Table126[[#This Row],[ISSUES]])</f>
        <v>0</v>
      </c>
      <c r="I94" s="48"/>
      <c r="J94" s="51">
        <f t="shared" si="40"/>
        <v>0</v>
      </c>
      <c r="K94" s="48">
        <f>+'DAY23'!K94+'DAY24'!C94</f>
        <v>0</v>
      </c>
      <c r="L94" s="49">
        <f>+'DAY23'!L94+'DAY24'!D94</f>
        <v>0</v>
      </c>
      <c r="M94" s="50">
        <f>+'DAY23'!M94+'DAY24'!E94</f>
        <v>0</v>
      </c>
      <c r="N94" s="47">
        <f>+'DAY23'!N94+'DAY24'!F94</f>
        <v>0</v>
      </c>
      <c r="O94" s="209">
        <f>+'DAY23'!O94+'DAY24'!G94</f>
        <v>0</v>
      </c>
      <c r="P94" s="48">
        <f t="shared" si="41"/>
        <v>0</v>
      </c>
      <c r="Q94" s="49">
        <f t="shared" si="42"/>
        <v>0</v>
      </c>
      <c r="R94" s="50">
        <f t="shared" si="43"/>
        <v>0</v>
      </c>
      <c r="S94" s="47">
        <f t="shared" si="44"/>
        <v>0</v>
      </c>
      <c r="T94" s="209">
        <f t="shared" si="45"/>
        <v>0</v>
      </c>
      <c r="U94" s="54">
        <f t="shared" si="46"/>
        <v>0</v>
      </c>
    </row>
    <row r="95" spans="1:21" x14ac:dyDescent="0.25">
      <c r="A95" s="53"/>
      <c r="B95" s="47">
        <f>'DAY23'!H95</f>
        <v>0</v>
      </c>
      <c r="C95" s="48">
        <v>0</v>
      </c>
      <c r="D95" s="49">
        <v>0</v>
      </c>
      <c r="E95" s="50">
        <v>0</v>
      </c>
      <c r="F95" s="47">
        <v>0</v>
      </c>
      <c r="G95" s="209">
        <v>0</v>
      </c>
      <c r="H95" s="49">
        <f>+(Table126[[#This Row],[OPENING ]]+Table126[[#This Row],[RECEIPTS]]+Table126[[#This Row],[RETURNS]])-(Table126[[#This Row],[EXCHANGED]]+Table126[[#This Row],[SALES]]+Table126[[#This Row],[ISSUES]])</f>
        <v>0</v>
      </c>
      <c r="I95" s="48"/>
      <c r="J95" s="51">
        <f t="shared" si="40"/>
        <v>0</v>
      </c>
      <c r="K95" s="48">
        <f>+'DAY23'!K95+'DAY24'!C95</f>
        <v>0</v>
      </c>
      <c r="L95" s="49">
        <f>+'DAY23'!L95+'DAY24'!D95</f>
        <v>0</v>
      </c>
      <c r="M95" s="50">
        <f>+'DAY23'!M95+'DAY24'!E95</f>
        <v>0</v>
      </c>
      <c r="N95" s="47">
        <f>+'DAY23'!N95+'DAY24'!F95</f>
        <v>0</v>
      </c>
      <c r="O95" s="209">
        <f>+'DAY23'!O95+'DAY24'!G95</f>
        <v>0</v>
      </c>
      <c r="P95" s="48">
        <f t="shared" si="41"/>
        <v>0</v>
      </c>
      <c r="Q95" s="49">
        <f t="shared" si="42"/>
        <v>0</v>
      </c>
      <c r="R95" s="50">
        <f t="shared" si="43"/>
        <v>0</v>
      </c>
      <c r="S95" s="47">
        <f t="shared" si="44"/>
        <v>0</v>
      </c>
      <c r="T95" s="209">
        <f t="shared" si="45"/>
        <v>0</v>
      </c>
      <c r="U95" s="54">
        <f t="shared" si="46"/>
        <v>0</v>
      </c>
    </row>
    <row r="96" spans="1:21" x14ac:dyDescent="0.25">
      <c r="A96" s="53"/>
      <c r="B96" s="47">
        <f>'DAY23'!H96</f>
        <v>0</v>
      </c>
      <c r="C96" s="48">
        <v>0</v>
      </c>
      <c r="D96" s="49">
        <v>0</v>
      </c>
      <c r="E96" s="50">
        <v>0</v>
      </c>
      <c r="F96" s="47">
        <v>0</v>
      </c>
      <c r="G96" s="209">
        <v>0</v>
      </c>
      <c r="H96" s="49">
        <f>+(Table126[[#This Row],[OPENING ]]+Table126[[#This Row],[RECEIPTS]]+Table126[[#This Row],[RETURNS]])-(Table126[[#This Row],[EXCHANGED]]+Table126[[#This Row],[SALES]]+Table126[[#This Row],[ISSUES]])</f>
        <v>0</v>
      </c>
      <c r="I96" s="48"/>
      <c r="J96" s="51">
        <f t="shared" si="40"/>
        <v>0</v>
      </c>
      <c r="K96" s="48">
        <f>+'DAY23'!K96+'DAY24'!C96</f>
        <v>0</v>
      </c>
      <c r="L96" s="49">
        <f>+'DAY23'!L96+'DAY24'!D96</f>
        <v>0</v>
      </c>
      <c r="M96" s="50">
        <f>+'DAY23'!M96+'DAY24'!E96</f>
        <v>0</v>
      </c>
      <c r="N96" s="47">
        <f>+'DAY23'!N96+'DAY24'!F96</f>
        <v>0</v>
      </c>
      <c r="O96" s="209">
        <f>+'DAY23'!O96+'DAY24'!G96</f>
        <v>0</v>
      </c>
      <c r="P96" s="48">
        <f t="shared" si="41"/>
        <v>0</v>
      </c>
      <c r="Q96" s="49">
        <f t="shared" si="42"/>
        <v>0</v>
      </c>
      <c r="R96" s="50">
        <f t="shared" si="43"/>
        <v>0</v>
      </c>
      <c r="S96" s="47">
        <f t="shared" si="44"/>
        <v>0</v>
      </c>
      <c r="T96" s="209">
        <f t="shared" si="45"/>
        <v>0</v>
      </c>
      <c r="U96" s="54">
        <f t="shared" si="46"/>
        <v>0</v>
      </c>
    </row>
    <row r="97" spans="1:21" x14ac:dyDescent="0.25">
      <c r="A97" s="151" t="s">
        <v>41</v>
      </c>
      <c r="B97" s="47">
        <f>'DAY23'!H97</f>
        <v>0</v>
      </c>
      <c r="C97" s="48">
        <v>0</v>
      </c>
      <c r="D97" s="49">
        <v>0</v>
      </c>
      <c r="E97" s="50">
        <v>0</v>
      </c>
      <c r="F97" s="47">
        <v>0</v>
      </c>
      <c r="G97" s="209">
        <v>0</v>
      </c>
      <c r="H97" s="49">
        <f>+(Table126[[#This Row],[OPENING ]]+Table126[[#This Row],[RECEIPTS]]+Table126[[#This Row],[RETURNS]])-(Table126[[#This Row],[EXCHANGED]]+Table126[[#This Row],[SALES]]+Table126[[#This Row],[ISSUES]])</f>
        <v>0</v>
      </c>
      <c r="I97" s="48"/>
      <c r="J97" s="51">
        <f t="shared" ref="J97" si="47">+I97-H97</f>
        <v>0</v>
      </c>
      <c r="K97" s="48">
        <f>+'DAY23'!K97+'DAY24'!C97</f>
        <v>0</v>
      </c>
      <c r="L97" s="49">
        <f>+'DAY23'!L97+'DAY24'!D97</f>
        <v>0</v>
      </c>
      <c r="M97" s="50">
        <f>+'DAY23'!M97+'DAY24'!E97</f>
        <v>0</v>
      </c>
      <c r="N97" s="47">
        <f>+'DAY23'!N97+'DAY24'!F97</f>
        <v>0</v>
      </c>
      <c r="O97" s="209">
        <f>+'DAY23'!O97+'DAY24'!G97</f>
        <v>0</v>
      </c>
      <c r="P97" s="48">
        <f t="shared" ref="P97" si="48">+K97/24</f>
        <v>0</v>
      </c>
      <c r="Q97" s="49">
        <f t="shared" ref="Q97" si="49">+L97/24</f>
        <v>0</v>
      </c>
      <c r="R97" s="50">
        <f t="shared" ref="R97" si="50">+M97/24</f>
        <v>0</v>
      </c>
      <c r="S97" s="47">
        <f t="shared" ref="S97" si="51">+N97/24</f>
        <v>0</v>
      </c>
      <c r="T97" s="209">
        <f t="shared" ref="T97" si="52">+O97/24</f>
        <v>0</v>
      </c>
      <c r="U97" s="54">
        <f t="shared" ref="U97" si="53">IFERROR(+H97/(P97+Q97+R97+S97+T97),0)</f>
        <v>0</v>
      </c>
    </row>
    <row r="98" spans="1:21" x14ac:dyDescent="0.25">
      <c r="A98" s="153" t="s">
        <v>40</v>
      </c>
      <c r="B98" s="47"/>
      <c r="C98" s="48"/>
      <c r="D98" s="49"/>
      <c r="E98" s="50"/>
      <c r="F98" s="47"/>
      <c r="G98" s="209"/>
      <c r="H98" s="49"/>
      <c r="I98" s="48"/>
      <c r="J98" s="51"/>
      <c r="K98" s="48"/>
      <c r="L98" s="49"/>
      <c r="M98" s="50"/>
      <c r="N98" s="47"/>
      <c r="O98" s="209"/>
      <c r="P98" s="48"/>
      <c r="Q98" s="49"/>
      <c r="R98" s="50"/>
      <c r="S98" s="47"/>
      <c r="T98" s="209"/>
      <c r="U98" s="54"/>
    </row>
    <row r="99" spans="1:21" x14ac:dyDescent="0.25">
      <c r="A99" s="152" t="s">
        <v>42</v>
      </c>
      <c r="B99" s="47"/>
      <c r="C99" s="48"/>
      <c r="D99" s="49"/>
      <c r="E99" s="50"/>
      <c r="F99" s="47"/>
      <c r="G99" s="209"/>
      <c r="H99" s="49"/>
      <c r="I99" s="48"/>
      <c r="J99" s="51"/>
      <c r="K99" s="48"/>
      <c r="L99" s="49"/>
      <c r="M99" s="50"/>
      <c r="N99" s="47"/>
      <c r="O99" s="209"/>
      <c r="P99" s="48"/>
      <c r="Q99" s="49"/>
      <c r="R99" s="50"/>
      <c r="S99" s="47"/>
      <c r="T99" s="209"/>
      <c r="U99" s="54"/>
    </row>
    <row r="100" spans="1:21" x14ac:dyDescent="0.25">
      <c r="A100" s="152" t="s">
        <v>43</v>
      </c>
      <c r="B100" s="47">
        <f>'DAY23'!H99</f>
        <v>0</v>
      </c>
      <c r="C100" s="48">
        <v>0</v>
      </c>
      <c r="D100" s="49">
        <v>0</v>
      </c>
      <c r="E100" s="50">
        <v>0</v>
      </c>
      <c r="F100" s="47">
        <v>0</v>
      </c>
      <c r="G100" s="209">
        <v>0</v>
      </c>
      <c r="H100" s="49">
        <f>+(Table126[[#This Row],[OPENING ]]+Table126[[#This Row],[RECEIPTS]]+Table126[[#This Row],[RETURNS]])-(Table126[[#This Row],[EXCHANGED]]+Table126[[#This Row],[SALES]]+Table126[[#This Row],[ISSUES]])</f>
        <v>0</v>
      </c>
      <c r="I100" s="48">
        <v>0</v>
      </c>
      <c r="J100" s="51">
        <f t="shared" si="0"/>
        <v>0</v>
      </c>
      <c r="K100" s="48">
        <f>+'DAY23'!K99+'DAY24'!C100</f>
        <v>0</v>
      </c>
      <c r="L100" s="49">
        <f>+'DAY23'!L99+'DAY24'!D100</f>
        <v>0</v>
      </c>
      <c r="M100" s="50">
        <f>+'DAY23'!M99+'DAY24'!E100</f>
        <v>0</v>
      </c>
      <c r="N100" s="47">
        <f>+'DAY23'!N99+'DAY24'!F100</f>
        <v>0</v>
      </c>
      <c r="O100" s="209">
        <f>+'DAY23'!O99+'DAY24'!G100</f>
        <v>0</v>
      </c>
      <c r="P100" s="48">
        <f t="shared" si="35"/>
        <v>0</v>
      </c>
      <c r="Q100" s="49">
        <f t="shared" si="36"/>
        <v>0</v>
      </c>
      <c r="R100" s="50">
        <f t="shared" si="37"/>
        <v>0</v>
      </c>
      <c r="S100" s="47">
        <f t="shared" si="38"/>
        <v>0</v>
      </c>
      <c r="T100" s="209">
        <f t="shared" si="39"/>
        <v>0</v>
      </c>
      <c r="U100" s="54">
        <f t="shared" si="1"/>
        <v>0</v>
      </c>
    </row>
    <row r="101" spans="1:21" x14ac:dyDescent="0.25">
      <c r="A101" s="153"/>
      <c r="B101" s="47">
        <f>'DAY23'!H100</f>
        <v>0</v>
      </c>
      <c r="C101" s="48">
        <v>0</v>
      </c>
      <c r="D101" s="49">
        <v>0</v>
      </c>
      <c r="E101" s="50">
        <v>0</v>
      </c>
      <c r="F101" s="47">
        <v>0</v>
      </c>
      <c r="G101" s="209">
        <v>0</v>
      </c>
      <c r="H101" s="49">
        <f>+(Table126[[#This Row],[OPENING ]]+Table126[[#This Row],[RECEIPTS]]+Table126[[#This Row],[RETURNS]])-(Table126[[#This Row],[EXCHANGED]]+Table126[[#This Row],[SALES]]+Table126[[#This Row],[ISSUES]])</f>
        <v>0</v>
      </c>
      <c r="I101" s="48">
        <v>0</v>
      </c>
      <c r="J101" s="51">
        <f t="shared" si="0"/>
        <v>0</v>
      </c>
      <c r="K101" s="48">
        <f>+'DAY23'!K100+'DAY24'!C101</f>
        <v>0</v>
      </c>
      <c r="L101" s="49">
        <f>+'DAY23'!L100+'DAY24'!D101</f>
        <v>0</v>
      </c>
      <c r="M101" s="50">
        <f>+'DAY23'!M100+'DAY24'!E101</f>
        <v>0</v>
      </c>
      <c r="N101" s="47">
        <f>+'DAY23'!N100+'DAY24'!F101</f>
        <v>0</v>
      </c>
      <c r="O101" s="209">
        <f>+'DAY23'!O100+'DAY24'!G101</f>
        <v>0</v>
      </c>
      <c r="P101" s="48">
        <f t="shared" si="35"/>
        <v>0</v>
      </c>
      <c r="Q101" s="49">
        <f t="shared" si="36"/>
        <v>0</v>
      </c>
      <c r="R101" s="50">
        <f t="shared" si="37"/>
        <v>0</v>
      </c>
      <c r="S101" s="47">
        <f t="shared" si="38"/>
        <v>0</v>
      </c>
      <c r="T101" s="209">
        <f t="shared" si="39"/>
        <v>0</v>
      </c>
      <c r="U101" s="54">
        <f t="shared" si="1"/>
        <v>0</v>
      </c>
    </row>
    <row r="102" spans="1:21" x14ac:dyDescent="0.25">
      <c r="A102" s="152" t="s">
        <v>87</v>
      </c>
      <c r="B102" s="47">
        <f>'DAY23'!H101</f>
        <v>0</v>
      </c>
      <c r="C102" s="48">
        <v>0</v>
      </c>
      <c r="D102" s="49">
        <v>0</v>
      </c>
      <c r="E102" s="50">
        <v>0</v>
      </c>
      <c r="F102" s="47">
        <v>0</v>
      </c>
      <c r="G102" s="209">
        <v>0</v>
      </c>
      <c r="H102" s="49">
        <f>+(Table126[[#This Row],[OPENING ]]+Table126[[#This Row],[RECEIPTS]]+Table126[[#This Row],[RETURNS]])-(Table126[[#This Row],[EXCHANGED]]+Table126[[#This Row],[SALES]]+Table126[[#This Row],[ISSUES]])</f>
        <v>0</v>
      </c>
      <c r="I102" s="73">
        <v>0</v>
      </c>
      <c r="J102" s="76">
        <f t="shared" si="0"/>
        <v>0</v>
      </c>
      <c r="K102" s="48">
        <f>+'DAY23'!K101+'DAY24'!C102</f>
        <v>0</v>
      </c>
      <c r="L102" s="49">
        <f>+'DAY23'!L101+'DAY24'!D102</f>
        <v>0</v>
      </c>
      <c r="M102" s="50">
        <f>+'DAY23'!M101+'DAY24'!E102</f>
        <v>0</v>
      </c>
      <c r="N102" s="47">
        <f>+'DAY23'!N101+'DAY24'!F102</f>
        <v>0</v>
      </c>
      <c r="O102" s="209">
        <f>+'DAY23'!O101+'DAY24'!G102</f>
        <v>0</v>
      </c>
      <c r="P102" s="48">
        <f t="shared" si="35"/>
        <v>0</v>
      </c>
      <c r="Q102" s="49">
        <f t="shared" si="36"/>
        <v>0</v>
      </c>
      <c r="R102" s="50">
        <f t="shared" si="37"/>
        <v>0</v>
      </c>
      <c r="S102" s="47">
        <f t="shared" si="38"/>
        <v>0</v>
      </c>
      <c r="T102" s="209">
        <f t="shared" si="39"/>
        <v>0</v>
      </c>
      <c r="U102" s="92">
        <f t="shared" si="1"/>
        <v>0</v>
      </c>
    </row>
    <row r="103" spans="1:21" x14ac:dyDescent="0.25">
      <c r="A103" s="152" t="s">
        <v>88</v>
      </c>
      <c r="B103" s="47">
        <f>'DAY23'!H102</f>
        <v>1888</v>
      </c>
      <c r="C103" s="48">
        <v>0</v>
      </c>
      <c r="D103" s="49">
        <v>0</v>
      </c>
      <c r="E103" s="50">
        <v>0</v>
      </c>
      <c r="F103" s="47">
        <v>0</v>
      </c>
      <c r="G103" s="209">
        <v>0</v>
      </c>
      <c r="H103" s="49">
        <f>+(Table126[[#This Row],[OPENING ]]+Table126[[#This Row],[RECEIPTS]]+Table126[[#This Row],[RETURNS]])-(Table126[[#This Row],[EXCHANGED]]+Table126[[#This Row],[SALES]]+Table126[[#This Row],[ISSUES]])</f>
        <v>1888</v>
      </c>
      <c r="I103" s="73"/>
      <c r="J103" s="76">
        <f t="shared" ref="J103:J114" si="54">+I103-H103</f>
        <v>-1888</v>
      </c>
      <c r="K103" s="48">
        <f>+'DAY23'!K102+'DAY24'!C103</f>
        <v>0</v>
      </c>
      <c r="L103" s="49">
        <f>+'DAY23'!L102+'DAY24'!D103</f>
        <v>138</v>
      </c>
      <c r="M103" s="50">
        <f>+'DAY23'!M102+'DAY24'!E103</f>
        <v>0</v>
      </c>
      <c r="N103" s="47">
        <f>+'DAY23'!N102+'DAY24'!F103</f>
        <v>0</v>
      </c>
      <c r="O103" s="209">
        <f>+'DAY23'!O102+'DAY24'!G103</f>
        <v>1318.44</v>
      </c>
      <c r="P103" s="48">
        <f t="shared" ref="P103:P114" si="55">+K103/24</f>
        <v>0</v>
      </c>
      <c r="Q103" s="49">
        <f t="shared" ref="Q103:Q114" si="56">+L103/24</f>
        <v>5.75</v>
      </c>
      <c r="R103" s="50">
        <f t="shared" ref="R103:R114" si="57">+M103/24</f>
        <v>0</v>
      </c>
      <c r="S103" s="47">
        <f t="shared" ref="S103:S114" si="58">+N103/24</f>
        <v>0</v>
      </c>
      <c r="T103" s="209">
        <f t="shared" ref="T103:T114" si="59">+O103/24</f>
        <v>54.935000000000002</v>
      </c>
      <c r="U103" s="92">
        <f t="shared" ref="U103:U114" si="60">IFERROR(+H103/(P103+Q103+R103+S103+T103),0)</f>
        <v>31.111477300815686</v>
      </c>
    </row>
    <row r="104" spans="1:21" x14ac:dyDescent="0.25">
      <c r="A104" s="152" t="s">
        <v>95</v>
      </c>
      <c r="B104" s="47">
        <f>'DAY23'!H103</f>
        <v>0</v>
      </c>
      <c r="C104" s="48">
        <v>0</v>
      </c>
      <c r="D104" s="49">
        <v>0</v>
      </c>
      <c r="E104" s="50">
        <v>0</v>
      </c>
      <c r="F104" s="47">
        <v>0</v>
      </c>
      <c r="G104" s="209">
        <v>0</v>
      </c>
      <c r="H104" s="49">
        <f>+(Table126[[#This Row],[OPENING ]]+Table126[[#This Row],[RECEIPTS]]+Table126[[#This Row],[RETURNS]])-(Table126[[#This Row],[EXCHANGED]]+Table126[[#This Row],[SALES]]+Table126[[#This Row],[ISSUES]])</f>
        <v>0</v>
      </c>
      <c r="I104" s="73"/>
      <c r="J104" s="76">
        <f t="shared" si="54"/>
        <v>0</v>
      </c>
      <c r="K104" s="48">
        <f>+'DAY23'!K103+'DAY24'!C104</f>
        <v>0</v>
      </c>
      <c r="L104" s="49">
        <f>+'DAY23'!L103+'DAY24'!D104</f>
        <v>0</v>
      </c>
      <c r="M104" s="50">
        <f>+'DAY23'!M103+'DAY24'!E104</f>
        <v>0</v>
      </c>
      <c r="N104" s="47">
        <f>+'DAY23'!N103+'DAY24'!F104</f>
        <v>0</v>
      </c>
      <c r="O104" s="209">
        <f>+'DAY23'!O103+'DAY24'!G104</f>
        <v>0</v>
      </c>
      <c r="P104" s="48">
        <f t="shared" si="55"/>
        <v>0</v>
      </c>
      <c r="Q104" s="49">
        <f t="shared" si="56"/>
        <v>0</v>
      </c>
      <c r="R104" s="50">
        <f t="shared" si="57"/>
        <v>0</v>
      </c>
      <c r="S104" s="47">
        <f t="shared" si="58"/>
        <v>0</v>
      </c>
      <c r="T104" s="209">
        <f t="shared" si="59"/>
        <v>0</v>
      </c>
      <c r="U104" s="92">
        <f t="shared" si="60"/>
        <v>0</v>
      </c>
    </row>
    <row r="105" spans="1:21" x14ac:dyDescent="0.25">
      <c r="A105" s="152" t="s">
        <v>132</v>
      </c>
      <c r="B105" s="47">
        <f>'DAY23'!H104</f>
        <v>695.3</v>
      </c>
      <c r="C105" s="48">
        <v>0</v>
      </c>
      <c r="D105" s="49">
        <v>0</v>
      </c>
      <c r="E105" s="50">
        <v>0</v>
      </c>
      <c r="F105" s="47">
        <v>0</v>
      </c>
      <c r="G105" s="209">
        <v>0</v>
      </c>
      <c r="H105" s="49">
        <f>+(Table126[[#This Row],[OPENING ]]+Table126[[#This Row],[RECEIPTS]]+Table126[[#This Row],[RETURNS]])-(Table126[[#This Row],[EXCHANGED]]+Table126[[#This Row],[SALES]]+Table126[[#This Row],[ISSUES]])</f>
        <v>695.3</v>
      </c>
      <c r="I105" s="73"/>
      <c r="J105" s="76">
        <f t="shared" si="54"/>
        <v>-695.3</v>
      </c>
      <c r="K105" s="48">
        <f>+'DAY23'!K104+'DAY24'!C105</f>
        <v>0</v>
      </c>
      <c r="L105" s="49">
        <f>+'DAY23'!L104+'DAY24'!D105</f>
        <v>0</v>
      </c>
      <c r="M105" s="50">
        <f>+'DAY23'!M104+'DAY24'!E105</f>
        <v>0</v>
      </c>
      <c r="N105" s="47">
        <f>+'DAY23'!N104+'DAY24'!F105</f>
        <v>0</v>
      </c>
      <c r="O105" s="209">
        <f>+'DAY23'!O104+'DAY24'!G105</f>
        <v>0</v>
      </c>
      <c r="P105" s="48">
        <f t="shared" si="55"/>
        <v>0</v>
      </c>
      <c r="Q105" s="49">
        <f t="shared" si="56"/>
        <v>0</v>
      </c>
      <c r="R105" s="50">
        <f t="shared" si="57"/>
        <v>0</v>
      </c>
      <c r="S105" s="47">
        <f t="shared" si="58"/>
        <v>0</v>
      </c>
      <c r="T105" s="209">
        <f t="shared" si="59"/>
        <v>0</v>
      </c>
      <c r="U105" s="92">
        <f t="shared" si="60"/>
        <v>0</v>
      </c>
    </row>
    <row r="106" spans="1:21" x14ac:dyDescent="0.25">
      <c r="A106" s="152" t="s">
        <v>124</v>
      </c>
      <c r="B106" s="47">
        <f>'DAY23'!H105</f>
        <v>0</v>
      </c>
      <c r="C106" s="48">
        <v>0</v>
      </c>
      <c r="D106" s="49">
        <v>0</v>
      </c>
      <c r="E106" s="50">
        <v>0</v>
      </c>
      <c r="F106" s="47">
        <v>0</v>
      </c>
      <c r="G106" s="209">
        <v>0</v>
      </c>
      <c r="H106" s="49">
        <f>+(Table126[[#This Row],[OPENING ]]+Table126[[#This Row],[RECEIPTS]]+Table126[[#This Row],[RETURNS]])-(Table126[[#This Row],[EXCHANGED]]+Table126[[#This Row],[SALES]]+Table126[[#This Row],[ISSUES]])</f>
        <v>0</v>
      </c>
      <c r="I106" s="73"/>
      <c r="J106" s="76">
        <f t="shared" si="54"/>
        <v>0</v>
      </c>
      <c r="K106" s="48">
        <f>+'DAY23'!K105+'DAY24'!C106</f>
        <v>0</v>
      </c>
      <c r="L106" s="49">
        <f>+'DAY23'!L105+'DAY24'!D106</f>
        <v>0</v>
      </c>
      <c r="M106" s="50">
        <f>+'DAY23'!M105+'DAY24'!E106</f>
        <v>0</v>
      </c>
      <c r="N106" s="47">
        <f>+'DAY23'!N105+'DAY24'!F106</f>
        <v>0</v>
      </c>
      <c r="O106" s="209">
        <f>+'DAY23'!O105+'DAY24'!G106</f>
        <v>0</v>
      </c>
      <c r="P106" s="48">
        <f t="shared" si="55"/>
        <v>0</v>
      </c>
      <c r="Q106" s="49">
        <f t="shared" si="56"/>
        <v>0</v>
      </c>
      <c r="R106" s="50">
        <f t="shared" si="57"/>
        <v>0</v>
      </c>
      <c r="S106" s="47">
        <f t="shared" si="58"/>
        <v>0</v>
      </c>
      <c r="T106" s="209">
        <f t="shared" si="59"/>
        <v>0</v>
      </c>
      <c r="U106" s="92">
        <f t="shared" si="60"/>
        <v>0</v>
      </c>
    </row>
    <row r="107" spans="1:21" ht="15.75" x14ac:dyDescent="0.3">
      <c r="A107" s="311" t="s">
        <v>89</v>
      </c>
      <c r="B107" s="47">
        <f>'DAY23'!H106</f>
        <v>31</v>
      </c>
      <c r="C107" s="48">
        <v>0</v>
      </c>
      <c r="D107" s="49">
        <v>0</v>
      </c>
      <c r="E107" s="50">
        <v>0</v>
      </c>
      <c r="F107" s="47">
        <v>0</v>
      </c>
      <c r="G107" s="209">
        <v>0</v>
      </c>
      <c r="H107" s="49">
        <f>+(Table126[[#This Row],[OPENING ]]+Table126[[#This Row],[RECEIPTS]]+Table126[[#This Row],[RETURNS]])-(Table126[[#This Row],[EXCHANGED]]+Table126[[#This Row],[SALES]]+Table126[[#This Row],[ISSUES]])</f>
        <v>31</v>
      </c>
      <c r="I107" s="73"/>
      <c r="J107" s="76">
        <f t="shared" si="54"/>
        <v>-31</v>
      </c>
      <c r="K107" s="48">
        <f>+'DAY23'!K106+'DAY24'!C107</f>
        <v>0</v>
      </c>
      <c r="L107" s="49">
        <f>+'DAY23'!L106+'DAY24'!D107</f>
        <v>0</v>
      </c>
      <c r="M107" s="50">
        <f>+'DAY23'!M106+'DAY24'!E107</f>
        <v>0</v>
      </c>
      <c r="N107" s="47">
        <f>+'DAY23'!N106+'DAY24'!F107</f>
        <v>0</v>
      </c>
      <c r="O107" s="209">
        <f>+'DAY23'!O106+'DAY24'!G107</f>
        <v>0</v>
      </c>
      <c r="P107" s="48">
        <f t="shared" si="55"/>
        <v>0</v>
      </c>
      <c r="Q107" s="49">
        <f t="shared" si="56"/>
        <v>0</v>
      </c>
      <c r="R107" s="50">
        <f t="shared" si="57"/>
        <v>0</v>
      </c>
      <c r="S107" s="47">
        <f t="shared" si="58"/>
        <v>0</v>
      </c>
      <c r="T107" s="209">
        <f t="shared" si="59"/>
        <v>0</v>
      </c>
      <c r="U107" s="92">
        <f t="shared" si="60"/>
        <v>0</v>
      </c>
    </row>
    <row r="108" spans="1:21" x14ac:dyDescent="0.25">
      <c r="A108" s="193" t="s">
        <v>90</v>
      </c>
      <c r="B108" s="47">
        <f>'DAY23'!H107</f>
        <v>0</v>
      </c>
      <c r="C108" s="48">
        <v>0</v>
      </c>
      <c r="D108" s="49">
        <v>0</v>
      </c>
      <c r="E108" s="50">
        <v>0</v>
      </c>
      <c r="F108" s="47">
        <v>0</v>
      </c>
      <c r="G108" s="209">
        <v>0</v>
      </c>
      <c r="H108" s="49">
        <f>+(Table126[[#This Row],[OPENING ]]+Table126[[#This Row],[RECEIPTS]]+Table126[[#This Row],[RETURNS]])-(Table126[[#This Row],[EXCHANGED]]+Table126[[#This Row],[SALES]]+Table126[[#This Row],[ISSUES]])</f>
        <v>0</v>
      </c>
      <c r="I108" s="73"/>
      <c r="J108" s="76">
        <f t="shared" si="54"/>
        <v>0</v>
      </c>
      <c r="K108" s="48">
        <f>+'DAY23'!K107+'DAY24'!C108</f>
        <v>0</v>
      </c>
      <c r="L108" s="49">
        <f>+'DAY23'!L107+'DAY24'!D108</f>
        <v>0</v>
      </c>
      <c r="M108" s="50">
        <f>+'DAY23'!M107+'DAY24'!E108</f>
        <v>0</v>
      </c>
      <c r="N108" s="47">
        <f>+'DAY23'!N107+'DAY24'!F108</f>
        <v>0</v>
      </c>
      <c r="O108" s="209">
        <f>+'DAY23'!O107+'DAY24'!G108</f>
        <v>0</v>
      </c>
      <c r="P108" s="48">
        <f t="shared" si="55"/>
        <v>0</v>
      </c>
      <c r="Q108" s="49">
        <f t="shared" si="56"/>
        <v>0</v>
      </c>
      <c r="R108" s="50">
        <f t="shared" si="57"/>
        <v>0</v>
      </c>
      <c r="S108" s="47">
        <f t="shared" si="58"/>
        <v>0</v>
      </c>
      <c r="T108" s="209">
        <f t="shared" si="59"/>
        <v>0</v>
      </c>
      <c r="U108" s="92">
        <f t="shared" si="60"/>
        <v>0</v>
      </c>
    </row>
    <row r="109" spans="1:21" x14ac:dyDescent="0.25">
      <c r="A109" s="193" t="s">
        <v>91</v>
      </c>
      <c r="B109" s="47">
        <f>'DAY23'!H108</f>
        <v>57</v>
      </c>
      <c r="C109" s="48">
        <v>0</v>
      </c>
      <c r="D109" s="49">
        <v>0</v>
      </c>
      <c r="E109" s="50">
        <v>0</v>
      </c>
      <c r="F109" s="47">
        <v>0</v>
      </c>
      <c r="G109" s="209">
        <v>0</v>
      </c>
      <c r="H109" s="49">
        <f>+(Table126[[#This Row],[OPENING ]]+Table126[[#This Row],[RECEIPTS]]+Table126[[#This Row],[RETURNS]])-(Table126[[#This Row],[EXCHANGED]]+Table126[[#This Row],[SALES]]+Table126[[#This Row],[ISSUES]])</f>
        <v>57</v>
      </c>
      <c r="I109" s="73"/>
      <c r="J109" s="76">
        <f t="shared" si="54"/>
        <v>-57</v>
      </c>
      <c r="K109" s="48">
        <f>+'DAY23'!K108+'DAY24'!C109</f>
        <v>0</v>
      </c>
      <c r="L109" s="49">
        <f>+'DAY23'!L108+'DAY24'!D109</f>
        <v>0</v>
      </c>
      <c r="M109" s="50">
        <f>+'DAY23'!M108+'DAY24'!E109</f>
        <v>0</v>
      </c>
      <c r="N109" s="47">
        <f>+'DAY23'!N108+'DAY24'!F109</f>
        <v>0</v>
      </c>
      <c r="O109" s="209">
        <f>+'DAY23'!O108+'DAY24'!G109</f>
        <v>0</v>
      </c>
      <c r="P109" s="48">
        <f t="shared" si="55"/>
        <v>0</v>
      </c>
      <c r="Q109" s="49">
        <f t="shared" si="56"/>
        <v>0</v>
      </c>
      <c r="R109" s="50">
        <f t="shared" si="57"/>
        <v>0</v>
      </c>
      <c r="S109" s="47">
        <f t="shared" si="58"/>
        <v>0</v>
      </c>
      <c r="T109" s="209">
        <f t="shared" si="59"/>
        <v>0</v>
      </c>
      <c r="U109" s="92">
        <f t="shared" si="60"/>
        <v>0</v>
      </c>
    </row>
    <row r="110" spans="1:21" x14ac:dyDescent="0.25">
      <c r="A110" s="193" t="s">
        <v>92</v>
      </c>
      <c r="B110" s="47">
        <f>'DAY23'!H109</f>
        <v>345.3</v>
      </c>
      <c r="C110" s="48">
        <v>0</v>
      </c>
      <c r="D110" s="49">
        <v>0</v>
      </c>
      <c r="E110" s="50">
        <v>0</v>
      </c>
      <c r="F110" s="47">
        <v>0</v>
      </c>
      <c r="G110" s="209">
        <v>0</v>
      </c>
      <c r="H110" s="49">
        <f>+(Table126[[#This Row],[OPENING ]]+Table126[[#This Row],[RECEIPTS]]+Table126[[#This Row],[RETURNS]])-(Table126[[#This Row],[EXCHANGED]]+Table126[[#This Row],[SALES]]+Table126[[#This Row],[ISSUES]])</f>
        <v>345.3</v>
      </c>
      <c r="I110" s="73"/>
      <c r="J110" s="76">
        <f t="shared" si="54"/>
        <v>-345.3</v>
      </c>
      <c r="K110" s="48">
        <f>+'DAY23'!K109+'DAY24'!C110</f>
        <v>0</v>
      </c>
      <c r="L110" s="49">
        <f>+'DAY23'!L109+'DAY24'!D110</f>
        <v>0</v>
      </c>
      <c r="M110" s="50">
        <f>+'DAY23'!M109+'DAY24'!E110</f>
        <v>0</v>
      </c>
      <c r="N110" s="47">
        <f>+'DAY23'!N109+'DAY24'!F110</f>
        <v>0</v>
      </c>
      <c r="O110" s="209">
        <f>+'DAY23'!O109+'DAY24'!G110</f>
        <v>0</v>
      </c>
      <c r="P110" s="48">
        <f t="shared" si="55"/>
        <v>0</v>
      </c>
      <c r="Q110" s="49">
        <f t="shared" si="56"/>
        <v>0</v>
      </c>
      <c r="R110" s="50">
        <f t="shared" si="57"/>
        <v>0</v>
      </c>
      <c r="S110" s="47">
        <f t="shared" si="58"/>
        <v>0</v>
      </c>
      <c r="T110" s="209">
        <f t="shared" si="59"/>
        <v>0</v>
      </c>
      <c r="U110" s="92">
        <f t="shared" si="60"/>
        <v>0</v>
      </c>
    </row>
    <row r="111" spans="1:21" x14ac:dyDescent="0.25">
      <c r="A111" s="193" t="s">
        <v>94</v>
      </c>
      <c r="B111" s="47">
        <f>'DAY23'!H110</f>
        <v>38</v>
      </c>
      <c r="C111" s="48">
        <v>0</v>
      </c>
      <c r="D111" s="49">
        <v>0</v>
      </c>
      <c r="E111" s="50">
        <v>0</v>
      </c>
      <c r="F111" s="47">
        <v>0</v>
      </c>
      <c r="G111" s="209">
        <v>0</v>
      </c>
      <c r="H111" s="49">
        <f>+(Table126[[#This Row],[OPENING ]]+Table126[[#This Row],[RECEIPTS]]+Table126[[#This Row],[RETURNS]])-(Table126[[#This Row],[EXCHANGED]]+Table126[[#This Row],[SALES]]+Table126[[#This Row],[ISSUES]])</f>
        <v>38</v>
      </c>
      <c r="I111" s="73"/>
      <c r="J111" s="76">
        <f t="shared" si="54"/>
        <v>-38</v>
      </c>
      <c r="K111" s="48">
        <f>+'DAY23'!K110+'DAY24'!C111</f>
        <v>0</v>
      </c>
      <c r="L111" s="49">
        <f>+'DAY23'!L110+'DAY24'!D111</f>
        <v>0</v>
      </c>
      <c r="M111" s="50">
        <f>+'DAY23'!M110+'DAY24'!E111</f>
        <v>0</v>
      </c>
      <c r="N111" s="47">
        <f>+'DAY23'!N110+'DAY24'!F111</f>
        <v>0</v>
      </c>
      <c r="O111" s="209">
        <f>+'DAY23'!O110+'DAY24'!G111</f>
        <v>0</v>
      </c>
      <c r="P111" s="48">
        <f t="shared" si="55"/>
        <v>0</v>
      </c>
      <c r="Q111" s="49">
        <f t="shared" si="56"/>
        <v>0</v>
      </c>
      <c r="R111" s="50">
        <f t="shared" si="57"/>
        <v>0</v>
      </c>
      <c r="S111" s="47">
        <f t="shared" si="58"/>
        <v>0</v>
      </c>
      <c r="T111" s="209">
        <f t="shared" si="59"/>
        <v>0</v>
      </c>
      <c r="U111" s="92">
        <f t="shared" si="60"/>
        <v>0</v>
      </c>
    </row>
    <row r="112" spans="1:21" x14ac:dyDescent="0.25">
      <c r="A112" s="193" t="s">
        <v>93</v>
      </c>
      <c r="B112" s="47">
        <f>'DAY23'!H111</f>
        <v>0</v>
      </c>
      <c r="C112" s="48">
        <v>0</v>
      </c>
      <c r="D112" s="49">
        <v>0</v>
      </c>
      <c r="E112" s="50">
        <v>0</v>
      </c>
      <c r="F112" s="47">
        <v>0</v>
      </c>
      <c r="G112" s="209">
        <v>0</v>
      </c>
      <c r="H112" s="49">
        <f>+(Table126[[#This Row],[OPENING ]]+Table126[[#This Row],[RECEIPTS]]+Table126[[#This Row],[RETURNS]])-(Table126[[#This Row],[EXCHANGED]]+Table126[[#This Row],[SALES]]+Table126[[#This Row],[ISSUES]])</f>
        <v>0</v>
      </c>
      <c r="I112" s="73"/>
      <c r="J112" s="76">
        <f t="shared" si="54"/>
        <v>0</v>
      </c>
      <c r="K112" s="48">
        <f>+'DAY23'!K111+'DAY24'!C112</f>
        <v>0</v>
      </c>
      <c r="L112" s="49">
        <f>+'DAY23'!L111+'DAY24'!D112</f>
        <v>0</v>
      </c>
      <c r="M112" s="50">
        <f>+'DAY23'!M111+'DAY24'!E112</f>
        <v>0</v>
      </c>
      <c r="N112" s="47">
        <f>+'DAY23'!N111+'DAY24'!F112</f>
        <v>0</v>
      </c>
      <c r="O112" s="209">
        <f>+'DAY23'!O111+'DAY24'!G112</f>
        <v>0</v>
      </c>
      <c r="P112" s="48">
        <f t="shared" si="55"/>
        <v>0</v>
      </c>
      <c r="Q112" s="49">
        <f t="shared" si="56"/>
        <v>0</v>
      </c>
      <c r="R112" s="50">
        <f t="shared" si="57"/>
        <v>0</v>
      </c>
      <c r="S112" s="47">
        <f t="shared" si="58"/>
        <v>0</v>
      </c>
      <c r="T112" s="209">
        <f t="shared" si="59"/>
        <v>0</v>
      </c>
      <c r="U112" s="92">
        <f t="shared" si="60"/>
        <v>0</v>
      </c>
    </row>
    <row r="113" spans="1:21" x14ac:dyDescent="0.25">
      <c r="A113" s="193" t="s">
        <v>114</v>
      </c>
      <c r="B113" s="47">
        <f>'DAY23'!H112</f>
        <v>0</v>
      </c>
      <c r="C113" s="48">
        <v>0</v>
      </c>
      <c r="D113" s="49">
        <v>0</v>
      </c>
      <c r="E113" s="50">
        <v>0</v>
      </c>
      <c r="F113" s="47">
        <v>0</v>
      </c>
      <c r="G113" s="209">
        <v>0</v>
      </c>
      <c r="H113" s="49">
        <f>+(Table126[[#This Row],[OPENING ]]+Table126[[#This Row],[RECEIPTS]]+Table126[[#This Row],[RETURNS]])-(Table126[[#This Row],[EXCHANGED]]+Table126[[#This Row],[SALES]]+Table126[[#This Row],[ISSUES]])</f>
        <v>0</v>
      </c>
      <c r="I113" s="73"/>
      <c r="J113" s="76">
        <f t="shared" si="54"/>
        <v>0</v>
      </c>
      <c r="K113" s="48">
        <f>+'DAY23'!K112+'DAY24'!C113</f>
        <v>0</v>
      </c>
      <c r="L113" s="49">
        <f>+'DAY23'!L112+'DAY24'!D113</f>
        <v>0</v>
      </c>
      <c r="M113" s="50">
        <f>+'DAY23'!M112+'DAY24'!E113</f>
        <v>0</v>
      </c>
      <c r="N113" s="47">
        <f>+'DAY23'!N112+'DAY24'!F113</f>
        <v>0</v>
      </c>
      <c r="O113" s="209">
        <f>+'DAY23'!O112+'DAY24'!G113</f>
        <v>0</v>
      </c>
      <c r="P113" s="48">
        <f t="shared" si="55"/>
        <v>0</v>
      </c>
      <c r="Q113" s="49">
        <f t="shared" si="56"/>
        <v>0</v>
      </c>
      <c r="R113" s="50">
        <f t="shared" si="57"/>
        <v>0</v>
      </c>
      <c r="S113" s="47">
        <f t="shared" si="58"/>
        <v>0</v>
      </c>
      <c r="T113" s="209">
        <f t="shared" si="59"/>
        <v>0</v>
      </c>
      <c r="U113" s="92">
        <f t="shared" si="60"/>
        <v>0</v>
      </c>
    </row>
    <row r="114" spans="1:21" ht="15.75" thickBot="1" x14ac:dyDescent="0.3">
      <c r="A114" s="193" t="s">
        <v>107</v>
      </c>
      <c r="B114" s="47">
        <f>'DAY23'!H113</f>
        <v>0</v>
      </c>
      <c r="C114" s="48">
        <v>0</v>
      </c>
      <c r="D114" s="49">
        <v>0</v>
      </c>
      <c r="E114" s="50">
        <v>0</v>
      </c>
      <c r="F114" s="47">
        <v>0</v>
      </c>
      <c r="G114" s="209">
        <v>0</v>
      </c>
      <c r="H114" s="49">
        <f>+(Table126[[#This Row],[OPENING ]]+Table126[[#This Row],[RECEIPTS]]+Table126[[#This Row],[RETURNS]])-(Table126[[#This Row],[EXCHANGED]]+Table126[[#This Row],[SALES]]+Table126[[#This Row],[ISSUES]])</f>
        <v>0</v>
      </c>
      <c r="I114" s="73"/>
      <c r="J114" s="76">
        <f t="shared" si="54"/>
        <v>0</v>
      </c>
      <c r="K114" s="48">
        <f>+'DAY23'!K113+'DAY24'!C114</f>
        <v>0</v>
      </c>
      <c r="L114" s="49">
        <f>+'DAY23'!L113+'DAY24'!D114</f>
        <v>0</v>
      </c>
      <c r="M114" s="50">
        <f>+'DAY23'!M113+'DAY24'!E114</f>
        <v>0</v>
      </c>
      <c r="N114" s="47">
        <f>+'DAY23'!N113+'DAY24'!F114</f>
        <v>0</v>
      </c>
      <c r="O114" s="209">
        <f>+'DAY23'!O113+'DAY24'!G114</f>
        <v>0</v>
      </c>
      <c r="P114" s="48">
        <f t="shared" si="55"/>
        <v>0</v>
      </c>
      <c r="Q114" s="49">
        <f t="shared" si="56"/>
        <v>0</v>
      </c>
      <c r="R114" s="50">
        <f t="shared" si="57"/>
        <v>0</v>
      </c>
      <c r="S114" s="47">
        <f t="shared" si="58"/>
        <v>0</v>
      </c>
      <c r="T114" s="209">
        <f t="shared" si="59"/>
        <v>0</v>
      </c>
      <c r="U114" s="92">
        <f t="shared" si="60"/>
        <v>0</v>
      </c>
    </row>
    <row r="115" spans="1:21" ht="17.25" thickBot="1" x14ac:dyDescent="0.35">
      <c r="A115" s="85" t="s">
        <v>55</v>
      </c>
      <c r="B115" s="86">
        <f t="shared" ref="B115:T115" si="61">SUM(B76:B102)</f>
        <v>4655.43</v>
      </c>
      <c r="C115" s="87">
        <f t="shared" si="61"/>
        <v>0</v>
      </c>
      <c r="D115" s="88">
        <f t="shared" si="61"/>
        <v>0</v>
      </c>
      <c r="E115" s="89">
        <f t="shared" si="61"/>
        <v>0</v>
      </c>
      <c r="F115" s="86">
        <f t="shared" si="61"/>
        <v>0</v>
      </c>
      <c r="G115" s="213">
        <f t="shared" si="61"/>
        <v>0</v>
      </c>
      <c r="H115" s="88">
        <f t="shared" si="61"/>
        <v>4655.43</v>
      </c>
      <c r="I115" s="87">
        <f t="shared" si="61"/>
        <v>0</v>
      </c>
      <c r="J115" s="90">
        <f t="shared" si="61"/>
        <v>-4655.43</v>
      </c>
      <c r="K115" s="87">
        <f t="shared" si="61"/>
        <v>0</v>
      </c>
      <c r="L115" s="88">
        <f t="shared" si="61"/>
        <v>138</v>
      </c>
      <c r="M115" s="89">
        <f t="shared" si="61"/>
        <v>0</v>
      </c>
      <c r="N115" s="86">
        <f t="shared" si="61"/>
        <v>0</v>
      </c>
      <c r="O115" s="213">
        <f t="shared" si="61"/>
        <v>851.44</v>
      </c>
      <c r="P115" s="87">
        <f t="shared" si="61"/>
        <v>0</v>
      </c>
      <c r="Q115" s="88">
        <f t="shared" si="61"/>
        <v>5.75</v>
      </c>
      <c r="R115" s="89">
        <f t="shared" si="61"/>
        <v>0</v>
      </c>
      <c r="S115" s="86">
        <f t="shared" si="61"/>
        <v>0</v>
      </c>
      <c r="T115" s="213">
        <f t="shared" si="61"/>
        <v>35.476666666666667</v>
      </c>
      <c r="U115" s="91">
        <f t="shared" si="1"/>
        <v>112.92278460543338</v>
      </c>
    </row>
    <row r="116" spans="1:21" x14ac:dyDescent="0.25">
      <c r="A116" s="78"/>
      <c r="B116" s="79"/>
      <c r="C116" s="80"/>
      <c r="D116" s="81"/>
      <c r="E116" s="82"/>
      <c r="F116" s="79"/>
      <c r="G116" s="212"/>
      <c r="H116" s="81"/>
      <c r="I116" s="80"/>
      <c r="J116" s="83"/>
      <c r="K116" s="80"/>
      <c r="L116" s="81"/>
      <c r="M116" s="82"/>
      <c r="N116" s="79"/>
      <c r="O116" s="212"/>
      <c r="P116" s="80"/>
      <c r="Q116" s="81"/>
      <c r="R116" s="82"/>
      <c r="S116" s="79"/>
      <c r="T116" s="212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209"/>
      <c r="H117" s="49"/>
      <c r="I117" s="48"/>
      <c r="J117" s="51"/>
      <c r="K117" s="48"/>
      <c r="L117" s="49"/>
      <c r="M117" s="50"/>
      <c r="N117" s="47"/>
      <c r="O117" s="209"/>
      <c r="P117" s="48"/>
      <c r="Q117" s="49"/>
      <c r="R117" s="50"/>
      <c r="S117" s="47"/>
      <c r="T117" s="209"/>
      <c r="U117" s="54"/>
    </row>
    <row r="118" spans="1:21" ht="15.75" x14ac:dyDescent="0.3">
      <c r="A118" s="309" t="s">
        <v>97</v>
      </c>
      <c r="B118" s="47">
        <f>'DAY23'!H118</f>
        <v>0</v>
      </c>
      <c r="C118" s="48">
        <v>0</v>
      </c>
      <c r="D118" s="49">
        <v>0</v>
      </c>
      <c r="E118" s="50">
        <v>0</v>
      </c>
      <c r="F118" s="47">
        <v>0</v>
      </c>
      <c r="G118" s="209">
        <v>0</v>
      </c>
      <c r="H118" s="49">
        <f>+(Table126[[#This Row],[OPENING ]]+Table126[[#This Row],[RECEIPTS]]+Table126[[#This Row],[RETURNS]])-(Table126[[#This Row],[EXCHANGED]]+Table126[[#This Row],[SALES]]+Table126[[#This Row],[ISSUES]])</f>
        <v>0</v>
      </c>
      <c r="I118" s="48">
        <v>0</v>
      </c>
      <c r="J118" s="51">
        <f t="shared" si="0"/>
        <v>0</v>
      </c>
      <c r="K118" s="48">
        <f>+'DAY23'!K118+'DAY24'!C118</f>
        <v>0</v>
      </c>
      <c r="L118" s="49">
        <f>+'DAY23'!L118+'DAY24'!D118</f>
        <v>19.5</v>
      </c>
      <c r="M118" s="50">
        <f>+'DAY23'!M118+'DAY24'!E118</f>
        <v>0</v>
      </c>
      <c r="N118" s="47">
        <f>+'DAY23'!N118+'DAY24'!F118</f>
        <v>0</v>
      </c>
      <c r="O118" s="209">
        <f>+'DAY23'!O118+'DAY24'!G118</f>
        <v>0</v>
      </c>
      <c r="P118" s="48">
        <f>+K118/24</f>
        <v>0</v>
      </c>
      <c r="Q118" s="49">
        <f>+L118/24</f>
        <v>0.8125</v>
      </c>
      <c r="R118" s="50">
        <f>+M118/24</f>
        <v>0</v>
      </c>
      <c r="S118" s="47">
        <f>+N118/24</f>
        <v>0</v>
      </c>
      <c r="T118" s="209">
        <f>+O118/24</f>
        <v>0</v>
      </c>
      <c r="U118" s="54">
        <f t="shared" si="1"/>
        <v>0</v>
      </c>
    </row>
    <row r="119" spans="1:21" x14ac:dyDescent="0.25">
      <c r="A119" s="53"/>
      <c r="B119" s="47">
        <f>'DAY23'!H119</f>
        <v>19.5</v>
      </c>
      <c r="C119" s="48">
        <v>0</v>
      </c>
      <c r="D119" s="49">
        <v>0</v>
      </c>
      <c r="E119" s="50">
        <v>0</v>
      </c>
      <c r="F119" s="47">
        <v>0</v>
      </c>
      <c r="G119" s="209">
        <v>0</v>
      </c>
      <c r="H119" s="49">
        <f>+(Table126[[#This Row],[OPENING ]]+Table126[[#This Row],[RECEIPTS]]+Table126[[#This Row],[RETURNS]])-(Table126[[#This Row],[EXCHANGED]]+Table126[[#This Row],[SALES]]+Table126[[#This Row],[ISSUES]])</f>
        <v>19.5</v>
      </c>
      <c r="I119" s="48">
        <v>0</v>
      </c>
      <c r="J119" s="51">
        <f t="shared" si="0"/>
        <v>-19.5</v>
      </c>
      <c r="K119" s="48">
        <f>+'DAY23'!K119+'DAY24'!C119</f>
        <v>0</v>
      </c>
      <c r="L119" s="49">
        <f>+'DAY23'!L119+'DAY24'!D119</f>
        <v>0</v>
      </c>
      <c r="M119" s="50">
        <f>+'DAY23'!M119+'DAY24'!E119</f>
        <v>0</v>
      </c>
      <c r="N119" s="47">
        <f>+'DAY23'!N119+'DAY24'!F119</f>
        <v>0</v>
      </c>
      <c r="O119" s="209">
        <f>+'DAY23'!O119+'DAY24'!G119</f>
        <v>0</v>
      </c>
      <c r="P119" s="48">
        <f t="shared" ref="P119:P134" si="62">+K119/24</f>
        <v>0</v>
      </c>
      <c r="Q119" s="49">
        <f t="shared" ref="Q119:Q134" si="63">+L119/24</f>
        <v>0</v>
      </c>
      <c r="R119" s="50">
        <f t="shared" ref="R119:R134" si="64">+M119/24</f>
        <v>0</v>
      </c>
      <c r="S119" s="47">
        <f t="shared" ref="S119:S134" si="65">+N119/24</f>
        <v>0</v>
      </c>
      <c r="T119" s="209">
        <f t="shared" ref="T119:T134" si="66">+O119/24</f>
        <v>0</v>
      </c>
      <c r="U119" s="54">
        <f t="shared" si="1"/>
        <v>0</v>
      </c>
    </row>
    <row r="120" spans="1:21" x14ac:dyDescent="0.25">
      <c r="A120" s="310" t="s">
        <v>130</v>
      </c>
      <c r="B120" s="47">
        <f>'DAY23'!H120</f>
        <v>5</v>
      </c>
      <c r="C120" s="48">
        <v>0</v>
      </c>
      <c r="D120" s="49">
        <v>0</v>
      </c>
      <c r="E120" s="50">
        <v>0</v>
      </c>
      <c r="F120" s="47">
        <v>0</v>
      </c>
      <c r="G120" s="209">
        <v>0</v>
      </c>
      <c r="H120" s="49">
        <f>+(Table126[[#This Row],[OPENING ]]+Table126[[#This Row],[RECEIPTS]]+Table126[[#This Row],[RETURNS]])-(Table126[[#This Row],[EXCHANGED]]+Table126[[#This Row],[SALES]]+Table126[[#This Row],[ISSUES]])</f>
        <v>5</v>
      </c>
      <c r="I120" s="48">
        <v>0</v>
      </c>
      <c r="J120" s="51">
        <f t="shared" si="0"/>
        <v>-5</v>
      </c>
      <c r="K120" s="48">
        <f>+'DAY23'!K120+'DAY24'!C120</f>
        <v>0</v>
      </c>
      <c r="L120" s="49">
        <f>+'DAY23'!L120+'DAY24'!D120</f>
        <v>0</v>
      </c>
      <c r="M120" s="50">
        <f>+'DAY23'!M120+'DAY24'!E120</f>
        <v>0</v>
      </c>
      <c r="N120" s="47">
        <f>+'DAY23'!N120+'DAY24'!F120</f>
        <v>0</v>
      </c>
      <c r="O120" s="209">
        <f>+'DAY23'!O120+'DAY24'!G120</f>
        <v>0</v>
      </c>
      <c r="P120" s="48">
        <f t="shared" si="62"/>
        <v>0</v>
      </c>
      <c r="Q120" s="49">
        <f t="shared" si="63"/>
        <v>0</v>
      </c>
      <c r="R120" s="50">
        <f t="shared" si="64"/>
        <v>0</v>
      </c>
      <c r="S120" s="47">
        <f t="shared" si="65"/>
        <v>0</v>
      </c>
      <c r="T120" s="209">
        <f t="shared" si="66"/>
        <v>0</v>
      </c>
      <c r="U120" s="54">
        <f t="shared" si="1"/>
        <v>0</v>
      </c>
    </row>
    <row r="121" spans="1:21" x14ac:dyDescent="0.25">
      <c r="A121" s="310" t="s">
        <v>67</v>
      </c>
      <c r="B121" s="47">
        <f>'DAY23'!H121</f>
        <v>0</v>
      </c>
      <c r="C121" s="48">
        <v>0</v>
      </c>
      <c r="D121" s="49">
        <v>0</v>
      </c>
      <c r="E121" s="50">
        <v>0</v>
      </c>
      <c r="F121" s="47">
        <v>0</v>
      </c>
      <c r="G121" s="209">
        <v>0</v>
      </c>
      <c r="H121" s="49">
        <f>+(Table126[[#This Row],[OPENING ]]+Table126[[#This Row],[RECEIPTS]]+Table126[[#This Row],[RETURNS]])-(Table126[[#This Row],[EXCHANGED]]+Table126[[#This Row],[SALES]]+Table126[[#This Row],[ISSUES]])</f>
        <v>0</v>
      </c>
      <c r="I121" s="48">
        <v>0</v>
      </c>
      <c r="J121" s="51">
        <f t="shared" si="0"/>
        <v>0</v>
      </c>
      <c r="K121" s="48">
        <f>+'DAY23'!K121+'DAY24'!C121</f>
        <v>0</v>
      </c>
      <c r="L121" s="49">
        <f>+'DAY23'!L121+'DAY24'!D121</f>
        <v>0</v>
      </c>
      <c r="M121" s="50">
        <f>+'DAY23'!M121+'DAY24'!E121</f>
        <v>0</v>
      </c>
      <c r="N121" s="47">
        <f>+'DAY23'!N121+'DAY24'!F121</f>
        <v>0</v>
      </c>
      <c r="O121" s="209">
        <f>+'DAY23'!O121+'DAY24'!G121</f>
        <v>0</v>
      </c>
      <c r="P121" s="48">
        <f t="shared" si="62"/>
        <v>0</v>
      </c>
      <c r="Q121" s="49">
        <f t="shared" si="63"/>
        <v>0</v>
      </c>
      <c r="R121" s="50">
        <f t="shared" si="64"/>
        <v>0</v>
      </c>
      <c r="S121" s="47">
        <f t="shared" si="65"/>
        <v>0</v>
      </c>
      <c r="T121" s="209">
        <f t="shared" si="66"/>
        <v>0</v>
      </c>
      <c r="U121" s="54">
        <f t="shared" si="1"/>
        <v>0</v>
      </c>
    </row>
    <row r="122" spans="1:21" x14ac:dyDescent="0.25">
      <c r="A122" s="310" t="s">
        <v>66</v>
      </c>
      <c r="B122" s="47">
        <f>'DAY23'!H122</f>
        <v>4</v>
      </c>
      <c r="C122" s="48">
        <v>0</v>
      </c>
      <c r="D122" s="49">
        <v>0</v>
      </c>
      <c r="E122" s="50">
        <v>0</v>
      </c>
      <c r="F122" s="47">
        <v>0</v>
      </c>
      <c r="G122" s="209">
        <v>0</v>
      </c>
      <c r="H122" s="49">
        <f>+(Table126[[#This Row],[OPENING ]]+Table126[[#This Row],[RECEIPTS]]+Table126[[#This Row],[RETURNS]])-(Table126[[#This Row],[EXCHANGED]]+Table126[[#This Row],[SALES]]+Table126[[#This Row],[ISSUES]])</f>
        <v>4</v>
      </c>
      <c r="I122" s="48">
        <v>0</v>
      </c>
      <c r="J122" s="51">
        <f t="shared" si="0"/>
        <v>-4</v>
      </c>
      <c r="K122" s="48">
        <f>+'DAY23'!K122+'DAY24'!C122</f>
        <v>0</v>
      </c>
      <c r="L122" s="49">
        <f>+'DAY23'!L122+'DAY24'!D122</f>
        <v>0</v>
      </c>
      <c r="M122" s="50">
        <f>+'DAY23'!M122+'DAY24'!E122</f>
        <v>0</v>
      </c>
      <c r="N122" s="47">
        <f>+'DAY23'!N122+'DAY24'!F122</f>
        <v>0</v>
      </c>
      <c r="O122" s="209">
        <f>+'DAY23'!O122+'DAY24'!G122</f>
        <v>0</v>
      </c>
      <c r="P122" s="48">
        <f t="shared" si="62"/>
        <v>0</v>
      </c>
      <c r="Q122" s="49">
        <f t="shared" si="63"/>
        <v>0</v>
      </c>
      <c r="R122" s="50">
        <f t="shared" si="64"/>
        <v>0</v>
      </c>
      <c r="S122" s="47">
        <f t="shared" si="65"/>
        <v>0</v>
      </c>
      <c r="T122" s="209">
        <f t="shared" si="66"/>
        <v>0</v>
      </c>
      <c r="U122" s="54">
        <f t="shared" si="1"/>
        <v>0</v>
      </c>
    </row>
    <row r="123" spans="1:21" x14ac:dyDescent="0.25">
      <c r="A123" s="310" t="s">
        <v>68</v>
      </c>
      <c r="B123" s="47">
        <f>'DAY23'!H123</f>
        <v>106</v>
      </c>
      <c r="C123" s="48">
        <v>0</v>
      </c>
      <c r="D123" s="49">
        <v>0</v>
      </c>
      <c r="E123" s="50">
        <v>0</v>
      </c>
      <c r="F123" s="47">
        <v>0</v>
      </c>
      <c r="G123" s="209">
        <v>0</v>
      </c>
      <c r="H123" s="49">
        <f>+(Table126[[#This Row],[OPENING ]]+Table126[[#This Row],[RECEIPTS]]+Table126[[#This Row],[RETURNS]])-(Table126[[#This Row],[EXCHANGED]]+Table126[[#This Row],[SALES]]+Table126[[#This Row],[ISSUES]])</f>
        <v>106</v>
      </c>
      <c r="I123" s="48">
        <v>0</v>
      </c>
      <c r="J123" s="51">
        <f t="shared" si="0"/>
        <v>-106</v>
      </c>
      <c r="K123" s="48">
        <f>+'DAY23'!K123+'DAY24'!C123</f>
        <v>0</v>
      </c>
      <c r="L123" s="49">
        <f>+'DAY23'!L123+'DAY24'!D123</f>
        <v>0</v>
      </c>
      <c r="M123" s="50">
        <f>+'DAY23'!M123+'DAY24'!E123</f>
        <v>0</v>
      </c>
      <c r="N123" s="47">
        <f>+'DAY23'!N123+'DAY24'!F123</f>
        <v>0</v>
      </c>
      <c r="O123" s="209">
        <f>+'DAY23'!O123+'DAY24'!G123</f>
        <v>0</v>
      </c>
      <c r="P123" s="48">
        <f t="shared" si="62"/>
        <v>0</v>
      </c>
      <c r="Q123" s="49">
        <f t="shared" si="63"/>
        <v>0</v>
      </c>
      <c r="R123" s="50">
        <f t="shared" si="64"/>
        <v>0</v>
      </c>
      <c r="S123" s="47">
        <f t="shared" si="65"/>
        <v>0</v>
      </c>
      <c r="T123" s="209">
        <f t="shared" si="66"/>
        <v>0</v>
      </c>
      <c r="U123" s="54">
        <f t="shared" si="1"/>
        <v>0</v>
      </c>
    </row>
    <row r="124" spans="1:21" x14ac:dyDescent="0.25">
      <c r="A124" s="310" t="s">
        <v>69</v>
      </c>
      <c r="B124" s="47">
        <f>'DAY23'!H124</f>
        <v>5</v>
      </c>
      <c r="C124" s="48">
        <v>0</v>
      </c>
      <c r="D124" s="49">
        <v>0</v>
      </c>
      <c r="E124" s="50">
        <v>0</v>
      </c>
      <c r="F124" s="47">
        <v>0</v>
      </c>
      <c r="G124" s="209">
        <v>0</v>
      </c>
      <c r="H124" s="49">
        <f>+(Table126[[#This Row],[OPENING ]]+Table126[[#This Row],[RECEIPTS]]+Table126[[#This Row],[RETURNS]])-(Table126[[#This Row],[EXCHANGED]]+Table126[[#This Row],[SALES]]+Table126[[#This Row],[ISSUES]])</f>
        <v>5</v>
      </c>
      <c r="I124" s="48">
        <v>0</v>
      </c>
      <c r="J124" s="51">
        <f t="shared" si="0"/>
        <v>-5</v>
      </c>
      <c r="K124" s="48">
        <f>+'DAY23'!K124+'DAY24'!C124</f>
        <v>0</v>
      </c>
      <c r="L124" s="49">
        <f>+'DAY23'!L124+'DAY24'!D124</f>
        <v>0</v>
      </c>
      <c r="M124" s="50">
        <f>+'DAY23'!M124+'DAY24'!E124</f>
        <v>0</v>
      </c>
      <c r="N124" s="47">
        <f>+'DAY23'!N124+'DAY24'!F124</f>
        <v>0</v>
      </c>
      <c r="O124" s="209">
        <f>+'DAY23'!O124+'DAY24'!G124</f>
        <v>0</v>
      </c>
      <c r="P124" s="48">
        <f t="shared" si="62"/>
        <v>0</v>
      </c>
      <c r="Q124" s="49">
        <f t="shared" si="63"/>
        <v>0</v>
      </c>
      <c r="R124" s="50">
        <f t="shared" si="64"/>
        <v>0</v>
      </c>
      <c r="S124" s="47">
        <f t="shared" si="65"/>
        <v>0</v>
      </c>
      <c r="T124" s="209">
        <f t="shared" si="66"/>
        <v>0</v>
      </c>
      <c r="U124" s="54">
        <f t="shared" ref="U124:U134" si="67">IFERROR(+H124/(P124+Q124+R124+S124+T124),0)</f>
        <v>0</v>
      </c>
    </row>
    <row r="125" spans="1:21" x14ac:dyDescent="0.25">
      <c r="A125" s="310" t="s">
        <v>70</v>
      </c>
      <c r="B125" s="47">
        <f>'DAY23'!H125</f>
        <v>0</v>
      </c>
      <c r="C125" s="48">
        <v>0</v>
      </c>
      <c r="D125" s="49">
        <v>0</v>
      </c>
      <c r="E125" s="50">
        <v>0</v>
      </c>
      <c r="F125" s="47">
        <v>0</v>
      </c>
      <c r="G125" s="209">
        <v>0</v>
      </c>
      <c r="H125" s="49">
        <f>+(Table126[[#This Row],[OPENING ]]+Table126[[#This Row],[RECEIPTS]]+Table126[[#This Row],[RETURNS]])-(Table126[[#This Row],[EXCHANGED]]+Table126[[#This Row],[SALES]]+Table126[[#This Row],[ISSUES]])</f>
        <v>0</v>
      </c>
      <c r="I125" s="48">
        <v>0</v>
      </c>
      <c r="J125" s="51">
        <f t="shared" si="0"/>
        <v>0</v>
      </c>
      <c r="K125" s="48">
        <f>+'DAY23'!K125+'DAY24'!C125</f>
        <v>0</v>
      </c>
      <c r="L125" s="49">
        <f>+'DAY23'!L125+'DAY24'!D125</f>
        <v>0</v>
      </c>
      <c r="M125" s="50">
        <f>+'DAY23'!M125+'DAY24'!E125</f>
        <v>0</v>
      </c>
      <c r="N125" s="47">
        <f>+'DAY23'!N125+'DAY24'!F125</f>
        <v>0</v>
      </c>
      <c r="O125" s="209">
        <f>+'DAY23'!O125+'DAY24'!G125</f>
        <v>0</v>
      </c>
      <c r="P125" s="48">
        <f t="shared" si="62"/>
        <v>0</v>
      </c>
      <c r="Q125" s="49">
        <f t="shared" si="63"/>
        <v>0</v>
      </c>
      <c r="R125" s="50">
        <f t="shared" si="64"/>
        <v>0</v>
      </c>
      <c r="S125" s="47">
        <f t="shared" si="65"/>
        <v>0</v>
      </c>
      <c r="T125" s="209">
        <f t="shared" si="66"/>
        <v>0</v>
      </c>
      <c r="U125" s="54">
        <f t="shared" si="67"/>
        <v>0</v>
      </c>
    </row>
    <row r="126" spans="1:21" x14ac:dyDescent="0.25">
      <c r="A126" s="310" t="s">
        <v>33</v>
      </c>
      <c r="B126" s="47">
        <f>'DAY23'!H126</f>
        <v>0</v>
      </c>
      <c r="C126" s="48">
        <v>0</v>
      </c>
      <c r="D126" s="49">
        <v>0</v>
      </c>
      <c r="E126" s="50">
        <v>0</v>
      </c>
      <c r="F126" s="47">
        <v>0</v>
      </c>
      <c r="G126" s="209">
        <v>0</v>
      </c>
      <c r="H126" s="49">
        <f>+(Table126[[#This Row],[OPENING ]]+Table126[[#This Row],[RECEIPTS]]+Table126[[#This Row],[RETURNS]])-(Table126[[#This Row],[EXCHANGED]]+Table126[[#This Row],[SALES]]+Table126[[#This Row],[ISSUES]])</f>
        <v>0</v>
      </c>
      <c r="I126" s="48">
        <v>0</v>
      </c>
      <c r="J126" s="51">
        <f t="shared" si="0"/>
        <v>0</v>
      </c>
      <c r="K126" s="48">
        <f>+'DAY23'!K126+'DAY24'!C126</f>
        <v>0</v>
      </c>
      <c r="L126" s="49">
        <f>+'DAY23'!L126+'DAY24'!D126</f>
        <v>0</v>
      </c>
      <c r="M126" s="50">
        <f>+'DAY23'!M126+'DAY24'!E126</f>
        <v>0</v>
      </c>
      <c r="N126" s="47">
        <f>+'DAY23'!N126+'DAY24'!F126</f>
        <v>0</v>
      </c>
      <c r="O126" s="209">
        <f>+'DAY23'!O126+'DAY24'!G126</f>
        <v>0</v>
      </c>
      <c r="P126" s="48">
        <f t="shared" si="62"/>
        <v>0</v>
      </c>
      <c r="Q126" s="49">
        <f t="shared" si="63"/>
        <v>0</v>
      </c>
      <c r="R126" s="50">
        <f t="shared" si="64"/>
        <v>0</v>
      </c>
      <c r="S126" s="47">
        <f t="shared" si="65"/>
        <v>0</v>
      </c>
      <c r="T126" s="209">
        <f t="shared" si="66"/>
        <v>0</v>
      </c>
      <c r="U126" s="54">
        <f t="shared" si="67"/>
        <v>0</v>
      </c>
    </row>
    <row r="127" spans="1:21" x14ac:dyDescent="0.25">
      <c r="A127" s="310" t="s">
        <v>96</v>
      </c>
      <c r="B127" s="47">
        <f>'DAY23'!H127</f>
        <v>14.1</v>
      </c>
      <c r="C127" s="48">
        <v>0</v>
      </c>
      <c r="D127" s="49">
        <v>0</v>
      </c>
      <c r="E127" s="50">
        <v>0</v>
      </c>
      <c r="F127" s="47">
        <v>0</v>
      </c>
      <c r="G127" s="209">
        <v>0</v>
      </c>
      <c r="H127" s="49">
        <f>+(Table126[[#This Row],[OPENING ]]+Table126[[#This Row],[RECEIPTS]]+Table126[[#This Row],[RETURNS]])-(Table126[[#This Row],[EXCHANGED]]+Table126[[#This Row],[SALES]]+Table126[[#This Row],[ISSUES]])</f>
        <v>14.1</v>
      </c>
      <c r="I127" s="48">
        <v>0</v>
      </c>
      <c r="J127" s="51">
        <f t="shared" si="0"/>
        <v>-14.1</v>
      </c>
      <c r="K127" s="48">
        <f>+'DAY23'!K127+'DAY24'!C127</f>
        <v>0</v>
      </c>
      <c r="L127" s="49">
        <f>+'DAY23'!L127+'DAY24'!D127</f>
        <v>0</v>
      </c>
      <c r="M127" s="50">
        <f>+'DAY23'!M127+'DAY24'!E127</f>
        <v>0</v>
      </c>
      <c r="N127" s="47">
        <f>+'DAY23'!N127+'DAY24'!F127</f>
        <v>0</v>
      </c>
      <c r="O127" s="209">
        <f>+'DAY23'!O127+'DAY24'!G127</f>
        <v>0</v>
      </c>
      <c r="P127" s="48">
        <f t="shared" si="62"/>
        <v>0</v>
      </c>
      <c r="Q127" s="49">
        <f t="shared" si="63"/>
        <v>0</v>
      </c>
      <c r="R127" s="50">
        <f t="shared" si="64"/>
        <v>0</v>
      </c>
      <c r="S127" s="47">
        <f t="shared" si="65"/>
        <v>0</v>
      </c>
      <c r="T127" s="209">
        <f t="shared" si="66"/>
        <v>0</v>
      </c>
      <c r="U127" s="54">
        <f t="shared" si="67"/>
        <v>0</v>
      </c>
    </row>
    <row r="128" spans="1:21" x14ac:dyDescent="0.25">
      <c r="A128" s="310" t="s">
        <v>118</v>
      </c>
      <c r="B128" s="47">
        <f>'DAY23'!H128</f>
        <v>20</v>
      </c>
      <c r="C128" s="48">
        <v>0</v>
      </c>
      <c r="D128" s="49">
        <v>0</v>
      </c>
      <c r="E128" s="50">
        <v>0</v>
      </c>
      <c r="F128" s="47">
        <v>0</v>
      </c>
      <c r="G128" s="209">
        <v>0</v>
      </c>
      <c r="H128" s="49">
        <f>+(Table126[[#This Row],[OPENING ]]+Table126[[#This Row],[RECEIPTS]]+Table126[[#This Row],[RETURNS]])-(Table126[[#This Row],[EXCHANGED]]+Table126[[#This Row],[SALES]]+Table126[[#This Row],[ISSUES]])</f>
        <v>20</v>
      </c>
      <c r="I128" s="48">
        <v>0</v>
      </c>
      <c r="J128" s="51">
        <f t="shared" si="0"/>
        <v>-20</v>
      </c>
      <c r="K128" s="48">
        <f>+'DAY23'!K128+'DAY24'!C128</f>
        <v>0</v>
      </c>
      <c r="L128" s="49">
        <f>+'DAY23'!L128+'DAY24'!D128</f>
        <v>0</v>
      </c>
      <c r="M128" s="50">
        <f>+'DAY23'!M128+'DAY24'!E128</f>
        <v>0</v>
      </c>
      <c r="N128" s="47">
        <f>+'DAY23'!N128+'DAY24'!F128</f>
        <v>0</v>
      </c>
      <c r="O128" s="209">
        <f>+'DAY23'!O128+'DAY24'!G128</f>
        <v>0</v>
      </c>
      <c r="P128" s="48">
        <f t="shared" si="62"/>
        <v>0</v>
      </c>
      <c r="Q128" s="49">
        <f t="shared" si="63"/>
        <v>0</v>
      </c>
      <c r="R128" s="50">
        <f t="shared" si="64"/>
        <v>0</v>
      </c>
      <c r="S128" s="47">
        <f t="shared" si="65"/>
        <v>0</v>
      </c>
      <c r="T128" s="209">
        <f t="shared" si="66"/>
        <v>0</v>
      </c>
      <c r="U128" s="54">
        <f t="shared" si="67"/>
        <v>0</v>
      </c>
    </row>
    <row r="129" spans="1:21" x14ac:dyDescent="0.25">
      <c r="A129" s="310" t="s">
        <v>119</v>
      </c>
      <c r="B129" s="47">
        <f>'DAY23'!H129</f>
        <v>0</v>
      </c>
      <c r="C129" s="48">
        <v>0</v>
      </c>
      <c r="D129" s="49">
        <v>0</v>
      </c>
      <c r="E129" s="50">
        <v>0</v>
      </c>
      <c r="F129" s="47">
        <v>0</v>
      </c>
      <c r="G129" s="209">
        <v>0</v>
      </c>
      <c r="H129" s="49">
        <f>+(Table126[[#This Row],[OPENING ]]+Table126[[#This Row],[RECEIPTS]]+Table126[[#This Row],[RETURNS]])-(Table126[[#This Row],[EXCHANGED]]+Table126[[#This Row],[SALES]]+Table126[[#This Row],[ISSUES]])</f>
        <v>0</v>
      </c>
      <c r="I129" s="48">
        <v>0</v>
      </c>
      <c r="J129" s="51">
        <f t="shared" si="0"/>
        <v>0</v>
      </c>
      <c r="K129" s="48">
        <f>+'DAY23'!K129+'DAY24'!C129</f>
        <v>0</v>
      </c>
      <c r="L129" s="49">
        <f>+'DAY23'!L129+'DAY24'!D129</f>
        <v>0</v>
      </c>
      <c r="M129" s="50">
        <f>+'DAY23'!M129+'DAY24'!E129</f>
        <v>0</v>
      </c>
      <c r="N129" s="47">
        <f>+'DAY23'!N129+'DAY24'!F129</f>
        <v>0</v>
      </c>
      <c r="O129" s="209">
        <f>+'DAY23'!O129+'DAY24'!G129</f>
        <v>0</v>
      </c>
      <c r="P129" s="48">
        <f t="shared" si="62"/>
        <v>0</v>
      </c>
      <c r="Q129" s="49">
        <f t="shared" si="63"/>
        <v>0</v>
      </c>
      <c r="R129" s="50">
        <f t="shared" si="64"/>
        <v>0</v>
      </c>
      <c r="S129" s="47">
        <f t="shared" si="65"/>
        <v>0</v>
      </c>
      <c r="T129" s="209">
        <f t="shared" si="66"/>
        <v>0</v>
      </c>
      <c r="U129" s="54">
        <f t="shared" si="67"/>
        <v>0</v>
      </c>
    </row>
    <row r="130" spans="1:21" x14ac:dyDescent="0.25">
      <c r="A130" s="310"/>
      <c r="B130" s="47">
        <f>'DAY23'!H130</f>
        <v>20</v>
      </c>
      <c r="C130" s="48">
        <v>0</v>
      </c>
      <c r="D130" s="49">
        <v>0</v>
      </c>
      <c r="E130" s="50">
        <v>0</v>
      </c>
      <c r="F130" s="47">
        <v>0</v>
      </c>
      <c r="G130" s="209">
        <v>0</v>
      </c>
      <c r="H130" s="49">
        <f>+(Table126[[#This Row],[OPENING ]]+Table126[[#This Row],[RECEIPTS]]+Table126[[#This Row],[RETURNS]])-(Table126[[#This Row],[EXCHANGED]]+Table126[[#This Row],[SALES]]+Table126[[#This Row],[ISSUES]])</f>
        <v>20</v>
      </c>
      <c r="I130" s="48">
        <v>0</v>
      </c>
      <c r="J130" s="51">
        <f t="shared" si="0"/>
        <v>-20</v>
      </c>
      <c r="K130" s="48">
        <f>+'DAY23'!K130+'DAY24'!C130</f>
        <v>0</v>
      </c>
      <c r="L130" s="49">
        <f>+'DAY23'!L130+'DAY24'!D130</f>
        <v>0</v>
      </c>
      <c r="M130" s="50">
        <f>+'DAY23'!M130+'DAY24'!E130</f>
        <v>0</v>
      </c>
      <c r="N130" s="47">
        <f>+'DAY23'!N130+'DAY24'!F130</f>
        <v>0</v>
      </c>
      <c r="O130" s="209">
        <f>+'DAY23'!O130+'DAY24'!G130</f>
        <v>0</v>
      </c>
      <c r="P130" s="48">
        <f t="shared" si="62"/>
        <v>0</v>
      </c>
      <c r="Q130" s="49">
        <f t="shared" si="63"/>
        <v>0</v>
      </c>
      <c r="R130" s="50">
        <f t="shared" si="64"/>
        <v>0</v>
      </c>
      <c r="S130" s="47">
        <f t="shared" si="65"/>
        <v>0</v>
      </c>
      <c r="T130" s="209">
        <f t="shared" si="66"/>
        <v>0</v>
      </c>
      <c r="U130" s="54">
        <f t="shared" si="67"/>
        <v>0</v>
      </c>
    </row>
    <row r="131" spans="1:21" x14ac:dyDescent="0.25">
      <c r="A131" s="310"/>
      <c r="B131" s="47">
        <f>'DAY23'!H131</f>
        <v>0</v>
      </c>
      <c r="C131" s="48">
        <v>0</v>
      </c>
      <c r="D131" s="49">
        <v>0</v>
      </c>
      <c r="E131" s="50">
        <v>0</v>
      </c>
      <c r="F131" s="47">
        <v>0</v>
      </c>
      <c r="G131" s="209">
        <v>0</v>
      </c>
      <c r="H131" s="49">
        <f>+(Table126[[#This Row],[OPENING ]]+Table126[[#This Row],[RECEIPTS]]+Table126[[#This Row],[RETURNS]])-(Table126[[#This Row],[EXCHANGED]]+Table126[[#This Row],[SALES]]+Table126[[#This Row],[ISSUES]])</f>
        <v>0</v>
      </c>
      <c r="I131" s="48">
        <v>0</v>
      </c>
      <c r="J131" s="51">
        <f t="shared" si="0"/>
        <v>0</v>
      </c>
      <c r="K131" s="48">
        <f>+'DAY23'!K131+'DAY24'!C131</f>
        <v>0</v>
      </c>
      <c r="L131" s="49">
        <f>+'DAY23'!L131+'DAY24'!D131</f>
        <v>0</v>
      </c>
      <c r="M131" s="50">
        <f>+'DAY23'!M131+'DAY24'!E131</f>
        <v>0</v>
      </c>
      <c r="N131" s="47">
        <f>+'DAY23'!N131+'DAY24'!F131</f>
        <v>0</v>
      </c>
      <c r="O131" s="209">
        <f>+'DAY23'!O131+'DAY24'!G131</f>
        <v>0</v>
      </c>
      <c r="P131" s="48">
        <f t="shared" si="62"/>
        <v>0</v>
      </c>
      <c r="Q131" s="49">
        <f t="shared" si="63"/>
        <v>0</v>
      </c>
      <c r="R131" s="50">
        <f t="shared" si="64"/>
        <v>0</v>
      </c>
      <c r="S131" s="47">
        <f t="shared" si="65"/>
        <v>0</v>
      </c>
      <c r="T131" s="209">
        <f t="shared" si="66"/>
        <v>0</v>
      </c>
      <c r="U131" s="54">
        <f t="shared" si="67"/>
        <v>0</v>
      </c>
    </row>
    <row r="132" spans="1:21" x14ac:dyDescent="0.25">
      <c r="A132" s="310"/>
      <c r="B132" s="47">
        <f>'DAY23'!H132</f>
        <v>0</v>
      </c>
      <c r="C132" s="48">
        <v>0</v>
      </c>
      <c r="D132" s="49">
        <v>0</v>
      </c>
      <c r="E132" s="50">
        <v>0</v>
      </c>
      <c r="F132" s="47">
        <v>0</v>
      </c>
      <c r="G132" s="209">
        <v>0</v>
      </c>
      <c r="H132" s="49">
        <f>+(Table126[[#This Row],[OPENING ]]+Table126[[#This Row],[RECEIPTS]]+Table126[[#This Row],[RETURNS]])-(Table126[[#This Row],[EXCHANGED]]+Table126[[#This Row],[SALES]]+Table126[[#This Row],[ISSUES]])</f>
        <v>0</v>
      </c>
      <c r="I132" s="48">
        <v>0</v>
      </c>
      <c r="J132" s="51">
        <f t="shared" ref="J132:J134" si="68">+I132-H132</f>
        <v>0</v>
      </c>
      <c r="K132" s="48">
        <f>+'DAY23'!K132+'DAY24'!C132</f>
        <v>0</v>
      </c>
      <c r="L132" s="49">
        <f>+'DAY23'!L132+'DAY24'!D132</f>
        <v>0</v>
      </c>
      <c r="M132" s="50">
        <f>+'DAY23'!M132+'DAY24'!E132</f>
        <v>0</v>
      </c>
      <c r="N132" s="47">
        <f>+'DAY23'!N132+'DAY24'!F132</f>
        <v>0</v>
      </c>
      <c r="O132" s="209">
        <f>+'DAY23'!O132+'DAY24'!G132</f>
        <v>0</v>
      </c>
      <c r="P132" s="48">
        <f t="shared" si="62"/>
        <v>0</v>
      </c>
      <c r="Q132" s="49">
        <f t="shared" si="63"/>
        <v>0</v>
      </c>
      <c r="R132" s="50">
        <f t="shared" si="64"/>
        <v>0</v>
      </c>
      <c r="S132" s="47">
        <f t="shared" si="65"/>
        <v>0</v>
      </c>
      <c r="T132" s="209">
        <f t="shared" si="66"/>
        <v>0</v>
      </c>
      <c r="U132" s="54">
        <f t="shared" si="67"/>
        <v>0</v>
      </c>
    </row>
    <row r="133" spans="1:21" x14ac:dyDescent="0.25">
      <c r="A133" s="53"/>
      <c r="B133" s="47">
        <f>'DAY23'!H133</f>
        <v>0</v>
      </c>
      <c r="C133" s="48">
        <v>0</v>
      </c>
      <c r="D133" s="49">
        <v>0</v>
      </c>
      <c r="E133" s="50">
        <v>0</v>
      </c>
      <c r="F133" s="47">
        <v>0</v>
      </c>
      <c r="G133" s="209">
        <v>0</v>
      </c>
      <c r="H133" s="49">
        <f>+(Table126[[#This Row],[OPENING ]]+Table126[[#This Row],[RECEIPTS]]+Table126[[#This Row],[RETURNS]])-(Table126[[#This Row],[EXCHANGED]]+Table126[[#This Row],[SALES]]+Table126[[#This Row],[ISSUES]])</f>
        <v>0</v>
      </c>
      <c r="I133" s="48">
        <v>0</v>
      </c>
      <c r="J133" s="51">
        <f>+I133-H133</f>
        <v>0</v>
      </c>
      <c r="K133" s="48">
        <f>+'DAY23'!K133+'DAY24'!C133</f>
        <v>0</v>
      </c>
      <c r="L133" s="49">
        <f>+'DAY23'!L133+'DAY24'!D133</f>
        <v>0</v>
      </c>
      <c r="M133" s="50">
        <f>+'DAY23'!M133+'DAY24'!E133</f>
        <v>0</v>
      </c>
      <c r="N133" s="47">
        <f>+'DAY23'!N133+'DAY24'!F133</f>
        <v>0</v>
      </c>
      <c r="O133" s="209">
        <f>+'DAY23'!O133+'DAY24'!G133</f>
        <v>0</v>
      </c>
      <c r="P133" s="48">
        <f t="shared" si="62"/>
        <v>0</v>
      </c>
      <c r="Q133" s="49">
        <f t="shared" si="63"/>
        <v>0</v>
      </c>
      <c r="R133" s="50">
        <f t="shared" si="64"/>
        <v>0</v>
      </c>
      <c r="S133" s="47">
        <f t="shared" si="65"/>
        <v>0</v>
      </c>
      <c r="T133" s="209">
        <f t="shared" si="66"/>
        <v>0</v>
      </c>
      <c r="U133" s="54">
        <f t="shared" si="67"/>
        <v>0</v>
      </c>
    </row>
    <row r="134" spans="1:21" ht="16.5" x14ac:dyDescent="0.3">
      <c r="A134" s="327" t="s">
        <v>98</v>
      </c>
      <c r="B134" s="47">
        <f>'DAY23'!H134</f>
        <v>0</v>
      </c>
      <c r="C134" s="48">
        <v>0</v>
      </c>
      <c r="D134" s="49">
        <v>0</v>
      </c>
      <c r="E134" s="50">
        <v>0</v>
      </c>
      <c r="F134" s="47">
        <v>0</v>
      </c>
      <c r="G134" s="209">
        <v>0</v>
      </c>
      <c r="H134" s="49">
        <f>+(Table126[[#This Row],[OPENING ]]+Table126[[#This Row],[RECEIPTS]]+Table126[[#This Row],[RETURNS]])-(Table126[[#This Row],[EXCHANGED]]+Table126[[#This Row],[SALES]]+Table126[[#This Row],[ISSUES]])</f>
        <v>0</v>
      </c>
      <c r="I134" s="73">
        <v>0</v>
      </c>
      <c r="J134" s="76">
        <f t="shared" si="68"/>
        <v>0</v>
      </c>
      <c r="K134" s="48">
        <f>+'DAY23'!K134+'DAY24'!C134</f>
        <v>0</v>
      </c>
      <c r="L134" s="49">
        <f>+'DAY23'!L134+'DAY24'!D134</f>
        <v>0</v>
      </c>
      <c r="M134" s="50">
        <f>+'DAY23'!M134+'DAY24'!E134</f>
        <v>0</v>
      </c>
      <c r="N134" s="47">
        <f>+'DAY23'!N134+'DAY24'!F134</f>
        <v>0</v>
      </c>
      <c r="O134" s="209">
        <f>+'DAY23'!O134+'DAY24'!G134</f>
        <v>1559.5</v>
      </c>
      <c r="P134" s="48">
        <f t="shared" si="62"/>
        <v>0</v>
      </c>
      <c r="Q134" s="49">
        <f t="shared" si="63"/>
        <v>0</v>
      </c>
      <c r="R134" s="50">
        <f t="shared" si="64"/>
        <v>0</v>
      </c>
      <c r="S134" s="47">
        <f t="shared" si="65"/>
        <v>0</v>
      </c>
      <c r="T134" s="209">
        <f t="shared" si="66"/>
        <v>64.979166666666671</v>
      </c>
      <c r="U134" s="92">
        <f t="shared" si="67"/>
        <v>0</v>
      </c>
    </row>
    <row r="135" spans="1:21" x14ac:dyDescent="0.25">
      <c r="A135" s="308" t="s">
        <v>127</v>
      </c>
      <c r="B135" s="47">
        <f>'DAY23'!H135</f>
        <v>42.2</v>
      </c>
      <c r="C135" s="48">
        <v>0</v>
      </c>
      <c r="D135" s="49">
        <v>0</v>
      </c>
      <c r="E135" s="50">
        <v>0</v>
      </c>
      <c r="F135" s="47">
        <v>0</v>
      </c>
      <c r="G135" s="209">
        <v>0</v>
      </c>
      <c r="H135" s="49">
        <f>+(Table126[[#This Row],[OPENING ]]+Table126[[#This Row],[RECEIPTS]]+Table126[[#This Row],[RETURNS]])-(Table126[[#This Row],[EXCHANGED]]+Table126[[#This Row],[SALES]]+Table126[[#This Row],[ISSUES]])</f>
        <v>42.2</v>
      </c>
      <c r="I135" s="73"/>
      <c r="J135" s="76">
        <f t="shared" ref="J135:J156" si="69">+I135-H135</f>
        <v>-42.2</v>
      </c>
      <c r="K135" s="48">
        <f>+'DAY23'!K135+'DAY24'!C135</f>
        <v>0</v>
      </c>
      <c r="L135" s="49">
        <f>+'DAY23'!L135+'DAY24'!D135</f>
        <v>138</v>
      </c>
      <c r="M135" s="50">
        <f>+'DAY23'!M135+'DAY24'!E135</f>
        <v>0</v>
      </c>
      <c r="N135" s="47">
        <f>+'DAY23'!N135+'DAY24'!F135</f>
        <v>0</v>
      </c>
      <c r="O135" s="209">
        <f>+'DAY23'!O135+'DAY24'!G135</f>
        <v>2410.94</v>
      </c>
      <c r="P135" s="48">
        <f t="shared" ref="P135:P156" si="70">+K135/24</f>
        <v>0</v>
      </c>
      <c r="Q135" s="49">
        <f t="shared" ref="Q135:Q156" si="71">+L135/24</f>
        <v>5.75</v>
      </c>
      <c r="R135" s="50">
        <f t="shared" ref="R135:R156" si="72">+M135/24</f>
        <v>0</v>
      </c>
      <c r="S135" s="47">
        <f t="shared" ref="S135:S156" si="73">+N135/24</f>
        <v>0</v>
      </c>
      <c r="T135" s="209">
        <f t="shared" ref="T135:T156" si="74">+O135/24</f>
        <v>100.45583333333333</v>
      </c>
      <c r="U135" s="92">
        <f t="shared" ref="U135:U156" si="75">IFERROR(+H135/(P135+Q135+R135+S135+T135),0)</f>
        <v>0.39734164005429712</v>
      </c>
    </row>
    <row r="136" spans="1:21" x14ac:dyDescent="0.25">
      <c r="A136" s="308" t="s">
        <v>128</v>
      </c>
      <c r="B136" s="47">
        <f>'DAY23'!H136</f>
        <v>220.5</v>
      </c>
      <c r="C136" s="48">
        <v>0</v>
      </c>
      <c r="D136" s="49">
        <v>0</v>
      </c>
      <c r="E136" s="50">
        <v>0</v>
      </c>
      <c r="F136" s="47">
        <v>0</v>
      </c>
      <c r="G136" s="209">
        <v>0</v>
      </c>
      <c r="H136" s="49">
        <f>+(Table126[[#This Row],[OPENING ]]+Table126[[#This Row],[RECEIPTS]]+Table126[[#This Row],[RETURNS]])-(Table126[[#This Row],[EXCHANGED]]+Table126[[#This Row],[SALES]]+Table126[[#This Row],[ISSUES]])</f>
        <v>220.5</v>
      </c>
      <c r="I136" s="73"/>
      <c r="J136" s="76">
        <f t="shared" si="69"/>
        <v>-220.5</v>
      </c>
      <c r="K136" s="48">
        <f>+'DAY23'!K136+'DAY24'!C136</f>
        <v>0</v>
      </c>
      <c r="L136" s="49">
        <f>+'DAY23'!L136+'DAY24'!D136</f>
        <v>0</v>
      </c>
      <c r="M136" s="50">
        <f>+'DAY23'!M136+'DAY24'!E136</f>
        <v>0</v>
      </c>
      <c r="N136" s="47">
        <f>+'DAY23'!N136+'DAY24'!F136</f>
        <v>0</v>
      </c>
      <c r="O136" s="209">
        <f>+'DAY23'!O136+'DAY24'!G136</f>
        <v>0</v>
      </c>
      <c r="P136" s="48">
        <f t="shared" si="70"/>
        <v>0</v>
      </c>
      <c r="Q136" s="49">
        <f t="shared" si="71"/>
        <v>0</v>
      </c>
      <c r="R136" s="50">
        <f t="shared" si="72"/>
        <v>0</v>
      </c>
      <c r="S136" s="47">
        <f t="shared" si="73"/>
        <v>0</v>
      </c>
      <c r="T136" s="209">
        <f t="shared" si="74"/>
        <v>0</v>
      </c>
      <c r="U136" s="92">
        <f t="shared" si="75"/>
        <v>0</v>
      </c>
    </row>
    <row r="137" spans="1:21" x14ac:dyDescent="0.25">
      <c r="A137" s="308" t="s">
        <v>126</v>
      </c>
      <c r="B137" s="47">
        <f>'DAY23'!H137</f>
        <v>63.2</v>
      </c>
      <c r="C137" s="48">
        <v>0</v>
      </c>
      <c r="D137" s="49">
        <v>0</v>
      </c>
      <c r="E137" s="50">
        <v>0</v>
      </c>
      <c r="F137" s="47">
        <v>0</v>
      </c>
      <c r="G137" s="209">
        <v>0</v>
      </c>
      <c r="H137" s="49">
        <f>+(Table126[[#This Row],[OPENING ]]+Table126[[#This Row],[RECEIPTS]]+Table126[[#This Row],[RETURNS]])-(Table126[[#This Row],[EXCHANGED]]+Table126[[#This Row],[SALES]]+Table126[[#This Row],[ISSUES]])</f>
        <v>63.2</v>
      </c>
      <c r="I137" s="73"/>
      <c r="J137" s="76">
        <f t="shared" si="69"/>
        <v>-63.2</v>
      </c>
      <c r="K137" s="48">
        <f>+'DAY23'!K137+'DAY24'!C137</f>
        <v>0</v>
      </c>
      <c r="L137" s="49">
        <f>+'DAY23'!L137+'DAY24'!D137</f>
        <v>0</v>
      </c>
      <c r="M137" s="50">
        <f>+'DAY23'!M137+'DAY24'!E137</f>
        <v>0</v>
      </c>
      <c r="N137" s="47">
        <f>+'DAY23'!N137+'DAY24'!F137</f>
        <v>0</v>
      </c>
      <c r="O137" s="209">
        <f>+'DAY23'!O137+'DAY24'!G137</f>
        <v>0</v>
      </c>
      <c r="P137" s="48">
        <f t="shared" si="70"/>
        <v>0</v>
      </c>
      <c r="Q137" s="49">
        <f t="shared" si="71"/>
        <v>0</v>
      </c>
      <c r="R137" s="50">
        <f t="shared" si="72"/>
        <v>0</v>
      </c>
      <c r="S137" s="47">
        <f t="shared" si="73"/>
        <v>0</v>
      </c>
      <c r="T137" s="209">
        <f t="shared" si="74"/>
        <v>0</v>
      </c>
      <c r="U137" s="92">
        <f t="shared" si="75"/>
        <v>0</v>
      </c>
    </row>
    <row r="138" spans="1:21" x14ac:dyDescent="0.25">
      <c r="A138" s="308"/>
      <c r="B138" s="47">
        <f>'DAY23'!H138</f>
        <v>17.5</v>
      </c>
      <c r="C138" s="48">
        <v>0</v>
      </c>
      <c r="D138" s="49">
        <v>0</v>
      </c>
      <c r="E138" s="50">
        <v>0</v>
      </c>
      <c r="F138" s="47">
        <v>0</v>
      </c>
      <c r="G138" s="209">
        <v>0</v>
      </c>
      <c r="H138" s="49">
        <f>+(Table126[[#This Row],[OPENING ]]+Table126[[#This Row],[RECEIPTS]]+Table126[[#This Row],[RETURNS]])-(Table126[[#This Row],[EXCHANGED]]+Table126[[#This Row],[SALES]]+Table126[[#This Row],[ISSUES]])</f>
        <v>17.5</v>
      </c>
      <c r="I138" s="73"/>
      <c r="J138" s="76">
        <f t="shared" si="69"/>
        <v>-17.5</v>
      </c>
      <c r="K138" s="48">
        <f>+'DAY23'!K138+'DAY24'!C138</f>
        <v>0</v>
      </c>
      <c r="L138" s="49">
        <f>+'DAY23'!L138+'DAY24'!D138</f>
        <v>0</v>
      </c>
      <c r="M138" s="50">
        <f>+'DAY23'!M138+'DAY24'!E138</f>
        <v>0</v>
      </c>
      <c r="N138" s="47">
        <f>+'DAY23'!N138+'DAY24'!F138</f>
        <v>0</v>
      </c>
      <c r="O138" s="209">
        <f>+'DAY23'!O138+'DAY24'!G138</f>
        <v>0</v>
      </c>
      <c r="P138" s="48">
        <f t="shared" si="70"/>
        <v>0</v>
      </c>
      <c r="Q138" s="49">
        <f t="shared" si="71"/>
        <v>0</v>
      </c>
      <c r="R138" s="50">
        <f t="shared" si="72"/>
        <v>0</v>
      </c>
      <c r="S138" s="47">
        <f t="shared" si="73"/>
        <v>0</v>
      </c>
      <c r="T138" s="209">
        <f t="shared" si="74"/>
        <v>0</v>
      </c>
      <c r="U138" s="92">
        <f t="shared" si="75"/>
        <v>0</v>
      </c>
    </row>
    <row r="139" spans="1:21" x14ac:dyDescent="0.25">
      <c r="A139" s="308"/>
      <c r="B139" s="47">
        <f>'DAY23'!H139</f>
        <v>14.7</v>
      </c>
      <c r="C139" s="48">
        <v>0</v>
      </c>
      <c r="D139" s="49">
        <v>0</v>
      </c>
      <c r="E139" s="50">
        <v>0</v>
      </c>
      <c r="F139" s="47">
        <v>0</v>
      </c>
      <c r="G139" s="209">
        <v>0</v>
      </c>
      <c r="H139" s="49">
        <f>+(Table126[[#This Row],[OPENING ]]+Table126[[#This Row],[RECEIPTS]]+Table126[[#This Row],[RETURNS]])-(Table126[[#This Row],[EXCHANGED]]+Table126[[#This Row],[SALES]]+Table126[[#This Row],[ISSUES]])</f>
        <v>14.7</v>
      </c>
      <c r="I139" s="73"/>
      <c r="J139" s="76">
        <f t="shared" si="69"/>
        <v>-14.7</v>
      </c>
      <c r="K139" s="48">
        <f>+'DAY23'!K139+'DAY24'!C139</f>
        <v>0</v>
      </c>
      <c r="L139" s="49">
        <f>+'DAY23'!L139+'DAY24'!D139</f>
        <v>0</v>
      </c>
      <c r="M139" s="50">
        <f>+'DAY23'!M139+'DAY24'!E139</f>
        <v>0</v>
      </c>
      <c r="N139" s="47">
        <f>+'DAY23'!N139+'DAY24'!F139</f>
        <v>0</v>
      </c>
      <c r="O139" s="209">
        <f>+'DAY23'!O139+'DAY24'!G139</f>
        <v>0</v>
      </c>
      <c r="P139" s="48">
        <f t="shared" si="70"/>
        <v>0</v>
      </c>
      <c r="Q139" s="49">
        <f t="shared" si="71"/>
        <v>0</v>
      </c>
      <c r="R139" s="50">
        <f t="shared" si="72"/>
        <v>0</v>
      </c>
      <c r="S139" s="47">
        <f t="shared" si="73"/>
        <v>0</v>
      </c>
      <c r="T139" s="209">
        <f t="shared" si="74"/>
        <v>0</v>
      </c>
      <c r="U139" s="92">
        <f t="shared" si="75"/>
        <v>0</v>
      </c>
    </row>
    <row r="140" spans="1:21" x14ac:dyDescent="0.25">
      <c r="A140" s="308"/>
      <c r="B140" s="47">
        <f>'DAY23'!H140</f>
        <v>0</v>
      </c>
      <c r="C140" s="48">
        <v>0</v>
      </c>
      <c r="D140" s="49">
        <v>0</v>
      </c>
      <c r="E140" s="50">
        <v>0</v>
      </c>
      <c r="F140" s="47">
        <v>0</v>
      </c>
      <c r="G140" s="209">
        <v>0</v>
      </c>
      <c r="H140" s="49">
        <f>+(Table126[[#This Row],[OPENING ]]+Table126[[#This Row],[RECEIPTS]]+Table126[[#This Row],[RETURNS]])-(Table126[[#This Row],[EXCHANGED]]+Table126[[#This Row],[SALES]]+Table126[[#This Row],[ISSUES]])</f>
        <v>0</v>
      </c>
      <c r="I140" s="73"/>
      <c r="J140" s="76">
        <f t="shared" si="69"/>
        <v>0</v>
      </c>
      <c r="K140" s="48">
        <f>+'DAY23'!K140+'DAY24'!C140</f>
        <v>0</v>
      </c>
      <c r="L140" s="49">
        <f>+'DAY23'!L140+'DAY24'!D140</f>
        <v>0</v>
      </c>
      <c r="M140" s="50">
        <f>+'DAY23'!M140+'DAY24'!E140</f>
        <v>0</v>
      </c>
      <c r="N140" s="47">
        <f>+'DAY23'!N140+'DAY24'!F140</f>
        <v>0</v>
      </c>
      <c r="O140" s="209">
        <f>+'DAY23'!O140+'DAY24'!G140</f>
        <v>0</v>
      </c>
      <c r="P140" s="48">
        <f t="shared" si="70"/>
        <v>0</v>
      </c>
      <c r="Q140" s="49">
        <f t="shared" si="71"/>
        <v>0</v>
      </c>
      <c r="R140" s="50">
        <f t="shared" si="72"/>
        <v>0</v>
      </c>
      <c r="S140" s="47">
        <f t="shared" si="73"/>
        <v>0</v>
      </c>
      <c r="T140" s="209">
        <f t="shared" si="74"/>
        <v>0</v>
      </c>
      <c r="U140" s="92">
        <f t="shared" si="75"/>
        <v>0</v>
      </c>
    </row>
    <row r="141" spans="1:21" x14ac:dyDescent="0.25">
      <c r="A141" s="308"/>
      <c r="B141" s="47">
        <f>'DAY23'!H141</f>
        <v>115.5</v>
      </c>
      <c r="C141" s="48">
        <v>0</v>
      </c>
      <c r="D141" s="49">
        <v>0</v>
      </c>
      <c r="E141" s="50">
        <v>0</v>
      </c>
      <c r="F141" s="47">
        <v>0</v>
      </c>
      <c r="G141" s="209">
        <v>0</v>
      </c>
      <c r="H141" s="49">
        <f>+(Table126[[#This Row],[OPENING ]]+Table126[[#This Row],[RECEIPTS]]+Table126[[#This Row],[RETURNS]])-(Table126[[#This Row],[EXCHANGED]]+Table126[[#This Row],[SALES]]+Table126[[#This Row],[ISSUES]])</f>
        <v>115.5</v>
      </c>
      <c r="I141" s="73"/>
      <c r="J141" s="76">
        <f t="shared" si="69"/>
        <v>-115.5</v>
      </c>
      <c r="K141" s="48">
        <f>+'DAY23'!K141+'DAY24'!C141</f>
        <v>0</v>
      </c>
      <c r="L141" s="49">
        <f>+'DAY23'!L141+'DAY24'!D141</f>
        <v>0</v>
      </c>
      <c r="M141" s="50">
        <f>+'DAY23'!M141+'DAY24'!E141</f>
        <v>0</v>
      </c>
      <c r="N141" s="47">
        <f>+'DAY23'!N141+'DAY24'!F141</f>
        <v>0</v>
      </c>
      <c r="O141" s="209">
        <f>+'DAY23'!O141+'DAY24'!G141</f>
        <v>0</v>
      </c>
      <c r="P141" s="48">
        <f t="shared" si="70"/>
        <v>0</v>
      </c>
      <c r="Q141" s="49">
        <f t="shared" si="71"/>
        <v>0</v>
      </c>
      <c r="R141" s="50">
        <f t="shared" si="72"/>
        <v>0</v>
      </c>
      <c r="S141" s="47">
        <f t="shared" si="73"/>
        <v>0</v>
      </c>
      <c r="T141" s="209">
        <f t="shared" si="74"/>
        <v>0</v>
      </c>
      <c r="U141" s="92">
        <f t="shared" si="75"/>
        <v>0</v>
      </c>
    </row>
    <row r="142" spans="1:21" x14ac:dyDescent="0.25">
      <c r="A142" s="308"/>
      <c r="B142" s="47">
        <f>'DAY23'!H142</f>
        <v>81.5</v>
      </c>
      <c r="C142" s="48">
        <v>0</v>
      </c>
      <c r="D142" s="49">
        <v>0</v>
      </c>
      <c r="E142" s="50">
        <v>0</v>
      </c>
      <c r="F142" s="47">
        <v>0</v>
      </c>
      <c r="G142" s="209">
        <v>0</v>
      </c>
      <c r="H142" s="49">
        <f>+(Table126[[#This Row],[OPENING ]]+Table126[[#This Row],[RECEIPTS]]+Table126[[#This Row],[RETURNS]])-(Table126[[#This Row],[EXCHANGED]]+Table126[[#This Row],[SALES]]+Table126[[#This Row],[ISSUES]])</f>
        <v>81.5</v>
      </c>
      <c r="I142" s="73"/>
      <c r="J142" s="76">
        <f t="shared" si="69"/>
        <v>-81.5</v>
      </c>
      <c r="K142" s="48">
        <f>+'DAY23'!K142+'DAY24'!C142</f>
        <v>0</v>
      </c>
      <c r="L142" s="49">
        <f>+'DAY23'!L142+'DAY24'!D142</f>
        <v>15.2</v>
      </c>
      <c r="M142" s="50">
        <f>+'DAY23'!M142+'DAY24'!E142</f>
        <v>0</v>
      </c>
      <c r="N142" s="47">
        <f>+'DAY23'!N142+'DAY24'!F142</f>
        <v>0</v>
      </c>
      <c r="O142" s="209">
        <f>+'DAY23'!O142+'DAY24'!G142</f>
        <v>0</v>
      </c>
      <c r="P142" s="48">
        <f t="shared" si="70"/>
        <v>0</v>
      </c>
      <c r="Q142" s="49">
        <f t="shared" si="71"/>
        <v>0.6333333333333333</v>
      </c>
      <c r="R142" s="50">
        <f t="shared" si="72"/>
        <v>0</v>
      </c>
      <c r="S142" s="47">
        <f t="shared" si="73"/>
        <v>0</v>
      </c>
      <c r="T142" s="209">
        <f t="shared" si="74"/>
        <v>0</v>
      </c>
      <c r="U142" s="92">
        <f t="shared" si="75"/>
        <v>128.68421052631581</v>
      </c>
    </row>
    <row r="143" spans="1:21" x14ac:dyDescent="0.25">
      <c r="A143" s="308"/>
      <c r="B143" s="47">
        <f>'DAY23'!H143</f>
        <v>15.2</v>
      </c>
      <c r="C143" s="48">
        <v>0</v>
      </c>
      <c r="D143" s="49">
        <v>0</v>
      </c>
      <c r="E143" s="50">
        <v>0</v>
      </c>
      <c r="F143" s="47">
        <v>0</v>
      </c>
      <c r="G143" s="209">
        <v>0</v>
      </c>
      <c r="H143" s="49">
        <f>+(Table126[[#This Row],[OPENING ]]+Table126[[#This Row],[RECEIPTS]]+Table126[[#This Row],[RETURNS]])-(Table126[[#This Row],[EXCHANGED]]+Table126[[#This Row],[SALES]]+Table126[[#This Row],[ISSUES]])</f>
        <v>15.2</v>
      </c>
      <c r="I143" s="73"/>
      <c r="J143" s="76">
        <f t="shared" si="69"/>
        <v>-15.2</v>
      </c>
      <c r="K143" s="48">
        <f>+'DAY23'!K143+'DAY24'!C143</f>
        <v>0</v>
      </c>
      <c r="L143" s="49">
        <f>+'DAY23'!L143+'DAY24'!D143</f>
        <v>0</v>
      </c>
      <c r="M143" s="50">
        <f>+'DAY23'!M143+'DAY24'!E143</f>
        <v>0</v>
      </c>
      <c r="N143" s="47">
        <f>+'DAY23'!N143+'DAY24'!F143</f>
        <v>0</v>
      </c>
      <c r="O143" s="209">
        <f>+'DAY23'!O143+'DAY24'!G143</f>
        <v>0</v>
      </c>
      <c r="P143" s="48">
        <f t="shared" si="70"/>
        <v>0</v>
      </c>
      <c r="Q143" s="49">
        <f t="shared" si="71"/>
        <v>0</v>
      </c>
      <c r="R143" s="50">
        <f t="shared" si="72"/>
        <v>0</v>
      </c>
      <c r="S143" s="47">
        <f t="shared" si="73"/>
        <v>0</v>
      </c>
      <c r="T143" s="209">
        <f t="shared" si="74"/>
        <v>0</v>
      </c>
      <c r="U143" s="92">
        <f t="shared" si="75"/>
        <v>0</v>
      </c>
    </row>
    <row r="144" spans="1:21" x14ac:dyDescent="0.25">
      <c r="A144" s="308" t="s">
        <v>113</v>
      </c>
      <c r="B144" s="47">
        <f>'DAY23'!H144</f>
        <v>0</v>
      </c>
      <c r="C144" s="48">
        <v>0</v>
      </c>
      <c r="D144" s="49">
        <v>0</v>
      </c>
      <c r="E144" s="50">
        <v>0</v>
      </c>
      <c r="F144" s="47">
        <v>0</v>
      </c>
      <c r="G144" s="209">
        <v>0</v>
      </c>
      <c r="H144" s="49">
        <f>+(Table126[[#This Row],[OPENING ]]+Table126[[#This Row],[RECEIPTS]]+Table126[[#This Row],[RETURNS]])-(Table126[[#This Row],[EXCHANGED]]+Table126[[#This Row],[SALES]]+Table126[[#This Row],[ISSUES]])</f>
        <v>0</v>
      </c>
      <c r="I144" s="73"/>
      <c r="J144" s="76">
        <f t="shared" si="69"/>
        <v>0</v>
      </c>
      <c r="K144" s="48">
        <f>+'DAY23'!K144+'DAY24'!C144</f>
        <v>0</v>
      </c>
      <c r="L144" s="49">
        <f>+'DAY23'!L144+'DAY24'!D144</f>
        <v>0</v>
      </c>
      <c r="M144" s="50">
        <f>+'DAY23'!M144+'DAY24'!E144</f>
        <v>0</v>
      </c>
      <c r="N144" s="47">
        <f>+'DAY23'!N144+'DAY24'!F144</f>
        <v>0</v>
      </c>
      <c r="O144" s="209">
        <f>+'DAY23'!O144+'DAY24'!G144</f>
        <v>0</v>
      </c>
      <c r="P144" s="48">
        <f t="shared" si="70"/>
        <v>0</v>
      </c>
      <c r="Q144" s="49">
        <f t="shared" si="71"/>
        <v>0</v>
      </c>
      <c r="R144" s="50">
        <f t="shared" si="72"/>
        <v>0</v>
      </c>
      <c r="S144" s="47">
        <f t="shared" si="73"/>
        <v>0</v>
      </c>
      <c r="T144" s="209">
        <f t="shared" si="74"/>
        <v>0</v>
      </c>
      <c r="U144" s="92">
        <f t="shared" si="75"/>
        <v>0</v>
      </c>
    </row>
    <row r="145" spans="1:21" x14ac:dyDescent="0.25">
      <c r="A145" s="308"/>
      <c r="B145" s="47">
        <f>'DAY23'!H145</f>
        <v>0</v>
      </c>
      <c r="C145" s="48">
        <v>0</v>
      </c>
      <c r="D145" s="49">
        <v>0</v>
      </c>
      <c r="E145" s="50">
        <v>0</v>
      </c>
      <c r="F145" s="47">
        <v>0</v>
      </c>
      <c r="G145" s="209">
        <v>0</v>
      </c>
      <c r="H145" s="49">
        <f>+(Table126[[#This Row],[OPENING ]]+Table126[[#This Row],[RECEIPTS]]+Table126[[#This Row],[RETURNS]])-(Table126[[#This Row],[EXCHANGED]]+Table126[[#This Row],[SALES]]+Table126[[#This Row],[ISSUES]])</f>
        <v>0</v>
      </c>
      <c r="I145" s="73"/>
      <c r="J145" s="76">
        <f t="shared" si="69"/>
        <v>0</v>
      </c>
      <c r="K145" s="48">
        <f>+'DAY23'!K145+'DAY24'!C145</f>
        <v>0</v>
      </c>
      <c r="L145" s="49">
        <f>+'DAY23'!L145+'DAY24'!D145</f>
        <v>0</v>
      </c>
      <c r="M145" s="50">
        <f>+'DAY23'!M145+'DAY24'!E145</f>
        <v>0</v>
      </c>
      <c r="N145" s="47">
        <f>+'DAY23'!N145+'DAY24'!F145</f>
        <v>0</v>
      </c>
      <c r="O145" s="209">
        <f>+'DAY23'!O145+'DAY24'!G145</f>
        <v>0</v>
      </c>
      <c r="P145" s="48">
        <f t="shared" si="70"/>
        <v>0</v>
      </c>
      <c r="Q145" s="49">
        <f t="shared" si="71"/>
        <v>0</v>
      </c>
      <c r="R145" s="50">
        <f t="shared" si="72"/>
        <v>0</v>
      </c>
      <c r="S145" s="47">
        <f t="shared" si="73"/>
        <v>0</v>
      </c>
      <c r="T145" s="209">
        <f t="shared" si="74"/>
        <v>0</v>
      </c>
      <c r="U145" s="92">
        <f t="shared" si="75"/>
        <v>0</v>
      </c>
    </row>
    <row r="146" spans="1:21" x14ac:dyDescent="0.25">
      <c r="A146" s="308"/>
      <c r="B146" s="47">
        <f>'DAY23'!H146</f>
        <v>0</v>
      </c>
      <c r="C146" s="48">
        <v>0</v>
      </c>
      <c r="D146" s="49">
        <v>0</v>
      </c>
      <c r="E146" s="50">
        <v>0</v>
      </c>
      <c r="F146" s="47">
        <v>0</v>
      </c>
      <c r="G146" s="209">
        <v>0</v>
      </c>
      <c r="H146" s="49">
        <f>+(Table126[[#This Row],[OPENING ]]+Table126[[#This Row],[RECEIPTS]]+Table126[[#This Row],[RETURNS]])-(Table126[[#This Row],[EXCHANGED]]+Table126[[#This Row],[SALES]]+Table126[[#This Row],[ISSUES]])</f>
        <v>0</v>
      </c>
      <c r="I146" s="73"/>
      <c r="J146" s="76">
        <f t="shared" si="69"/>
        <v>0</v>
      </c>
      <c r="K146" s="48">
        <f>+'DAY23'!K146+'DAY24'!C146</f>
        <v>0</v>
      </c>
      <c r="L146" s="49">
        <f>+'DAY23'!L146+'DAY24'!D146</f>
        <v>0</v>
      </c>
      <c r="M146" s="50">
        <f>+'DAY23'!M146+'DAY24'!E146</f>
        <v>0</v>
      </c>
      <c r="N146" s="47">
        <f>+'DAY23'!N146+'DAY24'!F146</f>
        <v>0</v>
      </c>
      <c r="O146" s="209">
        <f>+'DAY23'!O146+'DAY24'!G146</f>
        <v>0</v>
      </c>
      <c r="P146" s="48">
        <f t="shared" si="70"/>
        <v>0</v>
      </c>
      <c r="Q146" s="49">
        <f t="shared" si="71"/>
        <v>0</v>
      </c>
      <c r="R146" s="50">
        <f t="shared" si="72"/>
        <v>0</v>
      </c>
      <c r="S146" s="47">
        <f t="shared" si="73"/>
        <v>0</v>
      </c>
      <c r="T146" s="209">
        <f t="shared" si="74"/>
        <v>0</v>
      </c>
      <c r="U146" s="92">
        <f t="shared" si="75"/>
        <v>0</v>
      </c>
    </row>
    <row r="147" spans="1:21" x14ac:dyDescent="0.25">
      <c r="A147" s="308"/>
      <c r="B147" s="47">
        <f>'DAY23'!H147</f>
        <v>0</v>
      </c>
      <c r="C147" s="48">
        <v>0</v>
      </c>
      <c r="D147" s="49">
        <v>0</v>
      </c>
      <c r="E147" s="50">
        <v>0</v>
      </c>
      <c r="F147" s="47">
        <v>0</v>
      </c>
      <c r="G147" s="209">
        <v>0</v>
      </c>
      <c r="H147" s="49">
        <f>+(Table126[[#This Row],[OPENING ]]+Table126[[#This Row],[RECEIPTS]]+Table126[[#This Row],[RETURNS]])-(Table126[[#This Row],[EXCHANGED]]+Table126[[#This Row],[SALES]]+Table126[[#This Row],[ISSUES]])</f>
        <v>0</v>
      </c>
      <c r="I147" s="73"/>
      <c r="J147" s="76">
        <f t="shared" si="69"/>
        <v>0</v>
      </c>
      <c r="K147" s="48">
        <f>+'DAY23'!K147+'DAY24'!C147</f>
        <v>0</v>
      </c>
      <c r="L147" s="49">
        <f>+'DAY23'!L147+'DAY24'!D147</f>
        <v>0</v>
      </c>
      <c r="M147" s="50">
        <f>+'DAY23'!M147+'DAY24'!E147</f>
        <v>0</v>
      </c>
      <c r="N147" s="47">
        <f>+'DAY23'!N147+'DAY24'!F147</f>
        <v>0</v>
      </c>
      <c r="O147" s="209">
        <f>+'DAY23'!O147+'DAY24'!G147</f>
        <v>0</v>
      </c>
      <c r="P147" s="48">
        <f t="shared" si="70"/>
        <v>0</v>
      </c>
      <c r="Q147" s="49">
        <f t="shared" si="71"/>
        <v>0</v>
      </c>
      <c r="R147" s="50">
        <f t="shared" si="72"/>
        <v>0</v>
      </c>
      <c r="S147" s="47">
        <f t="shared" si="73"/>
        <v>0</v>
      </c>
      <c r="T147" s="209">
        <f t="shared" si="74"/>
        <v>0</v>
      </c>
      <c r="U147" s="92">
        <f t="shared" si="75"/>
        <v>0</v>
      </c>
    </row>
    <row r="148" spans="1:21" x14ac:dyDescent="0.25">
      <c r="A148" s="308"/>
      <c r="B148" s="47">
        <f>'DAY23'!H148</f>
        <v>49</v>
      </c>
      <c r="C148" s="48">
        <v>0</v>
      </c>
      <c r="D148" s="49">
        <v>0</v>
      </c>
      <c r="E148" s="50">
        <v>0</v>
      </c>
      <c r="F148" s="47">
        <v>0</v>
      </c>
      <c r="G148" s="209">
        <v>0</v>
      </c>
      <c r="H148" s="49">
        <f>+(Table126[[#This Row],[OPENING ]]+Table126[[#This Row],[RECEIPTS]]+Table126[[#This Row],[RETURNS]])-(Table126[[#This Row],[EXCHANGED]]+Table126[[#This Row],[SALES]]+Table126[[#This Row],[ISSUES]])</f>
        <v>49</v>
      </c>
      <c r="I148" s="73"/>
      <c r="J148" s="76">
        <f t="shared" si="69"/>
        <v>-49</v>
      </c>
      <c r="K148" s="48">
        <f>+'DAY23'!K148+'DAY24'!C148</f>
        <v>0</v>
      </c>
      <c r="L148" s="49">
        <f>+'DAY23'!L148+'DAY24'!D148</f>
        <v>0</v>
      </c>
      <c r="M148" s="50">
        <f>+'DAY23'!M148+'DAY24'!E148</f>
        <v>0</v>
      </c>
      <c r="N148" s="47">
        <f>+'DAY23'!N148+'DAY24'!F148</f>
        <v>0</v>
      </c>
      <c r="O148" s="209">
        <f>+'DAY23'!O148+'DAY24'!G148</f>
        <v>0</v>
      </c>
      <c r="P148" s="48">
        <f t="shared" si="70"/>
        <v>0</v>
      </c>
      <c r="Q148" s="49">
        <f t="shared" si="71"/>
        <v>0</v>
      </c>
      <c r="R148" s="50">
        <f t="shared" si="72"/>
        <v>0</v>
      </c>
      <c r="S148" s="47">
        <f t="shared" si="73"/>
        <v>0</v>
      </c>
      <c r="T148" s="209">
        <f t="shared" si="74"/>
        <v>0</v>
      </c>
      <c r="U148" s="92">
        <f t="shared" si="75"/>
        <v>0</v>
      </c>
    </row>
    <row r="149" spans="1:21" x14ac:dyDescent="0.25">
      <c r="A149" s="308"/>
      <c r="B149" s="47">
        <f>'DAY23'!H149</f>
        <v>132</v>
      </c>
      <c r="C149" s="48">
        <v>0</v>
      </c>
      <c r="D149" s="49">
        <v>0</v>
      </c>
      <c r="E149" s="50">
        <v>0</v>
      </c>
      <c r="F149" s="47">
        <v>0</v>
      </c>
      <c r="G149" s="209">
        <v>0</v>
      </c>
      <c r="H149" s="49">
        <f>+(Table126[[#This Row],[OPENING ]]+Table126[[#This Row],[RECEIPTS]]+Table126[[#This Row],[RETURNS]])-(Table126[[#This Row],[EXCHANGED]]+Table126[[#This Row],[SALES]]+Table126[[#This Row],[ISSUES]])</f>
        <v>132</v>
      </c>
      <c r="I149" s="73"/>
      <c r="J149" s="76">
        <f t="shared" si="69"/>
        <v>-132</v>
      </c>
      <c r="K149" s="48">
        <f>+'DAY23'!K149+'DAY24'!C149</f>
        <v>0</v>
      </c>
      <c r="L149" s="49">
        <f>+'DAY23'!L149+'DAY24'!D149</f>
        <v>0</v>
      </c>
      <c r="M149" s="50">
        <f>+'DAY23'!M149+'DAY24'!E149</f>
        <v>0</v>
      </c>
      <c r="N149" s="47">
        <f>+'DAY23'!N149+'DAY24'!F149</f>
        <v>0</v>
      </c>
      <c r="O149" s="209">
        <f>+'DAY23'!O149+'DAY24'!G149</f>
        <v>0</v>
      </c>
      <c r="P149" s="48">
        <f t="shared" si="70"/>
        <v>0</v>
      </c>
      <c r="Q149" s="49">
        <f t="shared" si="71"/>
        <v>0</v>
      </c>
      <c r="R149" s="50">
        <f t="shared" si="72"/>
        <v>0</v>
      </c>
      <c r="S149" s="47">
        <f t="shared" si="73"/>
        <v>0</v>
      </c>
      <c r="T149" s="209">
        <f t="shared" si="74"/>
        <v>0</v>
      </c>
      <c r="U149" s="92">
        <f t="shared" si="75"/>
        <v>0</v>
      </c>
    </row>
    <row r="150" spans="1:21" x14ac:dyDescent="0.25">
      <c r="A150" s="308"/>
      <c r="B150" s="47">
        <f>'DAY23'!H150</f>
        <v>0</v>
      </c>
      <c r="C150" s="48">
        <v>0</v>
      </c>
      <c r="D150" s="49">
        <v>0</v>
      </c>
      <c r="E150" s="50">
        <v>0</v>
      </c>
      <c r="F150" s="47">
        <v>0</v>
      </c>
      <c r="G150" s="209">
        <v>0</v>
      </c>
      <c r="H150" s="49">
        <f>+(Table126[[#This Row],[OPENING ]]+Table126[[#This Row],[RECEIPTS]]+Table126[[#This Row],[RETURNS]])-(Table126[[#This Row],[EXCHANGED]]+Table126[[#This Row],[SALES]]+Table126[[#This Row],[ISSUES]])</f>
        <v>0</v>
      </c>
      <c r="I150" s="73"/>
      <c r="J150" s="76">
        <f t="shared" si="69"/>
        <v>0</v>
      </c>
      <c r="K150" s="48">
        <f>+'DAY23'!K150+'DAY24'!C150</f>
        <v>0</v>
      </c>
      <c r="L150" s="49">
        <f>+'DAY23'!L150+'DAY24'!D150</f>
        <v>0</v>
      </c>
      <c r="M150" s="50">
        <f>+'DAY23'!M150+'DAY24'!E150</f>
        <v>0</v>
      </c>
      <c r="N150" s="47">
        <f>+'DAY23'!N150+'DAY24'!F150</f>
        <v>0</v>
      </c>
      <c r="O150" s="209">
        <f>+'DAY23'!O150+'DAY24'!G150</f>
        <v>0</v>
      </c>
      <c r="P150" s="48">
        <f t="shared" si="70"/>
        <v>0</v>
      </c>
      <c r="Q150" s="49">
        <f t="shared" si="71"/>
        <v>0</v>
      </c>
      <c r="R150" s="50">
        <f t="shared" si="72"/>
        <v>0</v>
      </c>
      <c r="S150" s="47">
        <f t="shared" si="73"/>
        <v>0</v>
      </c>
      <c r="T150" s="209">
        <f t="shared" si="74"/>
        <v>0</v>
      </c>
      <c r="U150" s="92">
        <f t="shared" si="75"/>
        <v>0</v>
      </c>
    </row>
    <row r="151" spans="1:21" x14ac:dyDescent="0.25">
      <c r="A151" s="308"/>
      <c r="B151" s="47">
        <f>'DAY23'!H151</f>
        <v>46</v>
      </c>
      <c r="C151" s="48">
        <v>0</v>
      </c>
      <c r="D151" s="49">
        <v>0</v>
      </c>
      <c r="E151" s="50">
        <v>0</v>
      </c>
      <c r="F151" s="47">
        <v>0</v>
      </c>
      <c r="G151" s="209">
        <v>0</v>
      </c>
      <c r="H151" s="49">
        <f>+(Table126[[#This Row],[OPENING ]]+Table126[[#This Row],[RECEIPTS]]+Table126[[#This Row],[RETURNS]])-(Table126[[#This Row],[EXCHANGED]]+Table126[[#This Row],[SALES]]+Table126[[#This Row],[ISSUES]])</f>
        <v>46</v>
      </c>
      <c r="I151" s="73"/>
      <c r="J151" s="76">
        <f t="shared" si="69"/>
        <v>-46</v>
      </c>
      <c r="K151" s="48">
        <f>+'DAY23'!K151+'DAY24'!C151</f>
        <v>0</v>
      </c>
      <c r="L151" s="49">
        <f>+'DAY23'!L151+'DAY24'!D151</f>
        <v>0</v>
      </c>
      <c r="M151" s="50">
        <f>+'DAY23'!M151+'DAY24'!E151</f>
        <v>0</v>
      </c>
      <c r="N151" s="47">
        <f>+'DAY23'!N151+'DAY24'!F151</f>
        <v>0</v>
      </c>
      <c r="O151" s="209">
        <f>+'DAY23'!O151+'DAY24'!G151</f>
        <v>0</v>
      </c>
      <c r="P151" s="48">
        <f t="shared" si="70"/>
        <v>0</v>
      </c>
      <c r="Q151" s="49">
        <f t="shared" si="71"/>
        <v>0</v>
      </c>
      <c r="R151" s="50">
        <f t="shared" si="72"/>
        <v>0</v>
      </c>
      <c r="S151" s="47">
        <f t="shared" si="73"/>
        <v>0</v>
      </c>
      <c r="T151" s="209">
        <f t="shared" si="74"/>
        <v>0</v>
      </c>
      <c r="U151" s="92">
        <f t="shared" si="75"/>
        <v>0</v>
      </c>
    </row>
    <row r="152" spans="1:21" x14ac:dyDescent="0.25">
      <c r="A152" s="308"/>
      <c r="B152" s="47">
        <f>'DAY23'!H152</f>
        <v>0</v>
      </c>
      <c r="C152" s="48">
        <v>0</v>
      </c>
      <c r="D152" s="49">
        <v>0</v>
      </c>
      <c r="E152" s="50">
        <v>0</v>
      </c>
      <c r="F152" s="47">
        <v>0</v>
      </c>
      <c r="G152" s="209">
        <v>0</v>
      </c>
      <c r="H152" s="49">
        <f>+(Table126[[#This Row],[OPENING ]]+Table126[[#This Row],[RECEIPTS]]+Table126[[#This Row],[RETURNS]])-(Table126[[#This Row],[EXCHANGED]]+Table126[[#This Row],[SALES]]+Table126[[#This Row],[ISSUES]])</f>
        <v>0</v>
      </c>
      <c r="I152" s="73"/>
      <c r="J152" s="76">
        <f t="shared" si="69"/>
        <v>0</v>
      </c>
      <c r="K152" s="48">
        <f>+'DAY23'!K152+'DAY24'!C152</f>
        <v>0</v>
      </c>
      <c r="L152" s="49">
        <f>+'DAY23'!L152+'DAY24'!D152</f>
        <v>0</v>
      </c>
      <c r="M152" s="50">
        <f>+'DAY23'!M152+'DAY24'!E152</f>
        <v>0</v>
      </c>
      <c r="N152" s="47">
        <f>+'DAY23'!N152+'DAY24'!F152</f>
        <v>0</v>
      </c>
      <c r="O152" s="209">
        <f>+'DAY23'!O152+'DAY24'!G152</f>
        <v>0</v>
      </c>
      <c r="P152" s="48">
        <f t="shared" si="70"/>
        <v>0</v>
      </c>
      <c r="Q152" s="49">
        <f t="shared" si="71"/>
        <v>0</v>
      </c>
      <c r="R152" s="50">
        <f t="shared" si="72"/>
        <v>0</v>
      </c>
      <c r="S152" s="47">
        <f t="shared" si="73"/>
        <v>0</v>
      </c>
      <c r="T152" s="209">
        <f t="shared" si="74"/>
        <v>0</v>
      </c>
      <c r="U152" s="92">
        <f t="shared" si="75"/>
        <v>0</v>
      </c>
    </row>
    <row r="153" spans="1:21" x14ac:dyDescent="0.25">
      <c r="A153" s="308"/>
      <c r="B153" s="47">
        <f>'DAY23'!H153</f>
        <v>0</v>
      </c>
      <c r="C153" s="48">
        <v>0</v>
      </c>
      <c r="D153" s="49">
        <v>0</v>
      </c>
      <c r="E153" s="50">
        <v>0</v>
      </c>
      <c r="F153" s="47">
        <v>0</v>
      </c>
      <c r="G153" s="209">
        <v>0</v>
      </c>
      <c r="H153" s="49">
        <f>+(Table126[[#This Row],[OPENING ]]+Table126[[#This Row],[RECEIPTS]]+Table126[[#This Row],[RETURNS]])-(Table126[[#This Row],[EXCHANGED]]+Table126[[#This Row],[SALES]]+Table126[[#This Row],[ISSUES]])</f>
        <v>0</v>
      </c>
      <c r="I153" s="73"/>
      <c r="J153" s="76">
        <f t="shared" si="69"/>
        <v>0</v>
      </c>
      <c r="K153" s="48">
        <f>+'DAY23'!K153+'DAY24'!C153</f>
        <v>0</v>
      </c>
      <c r="L153" s="49">
        <f>+'DAY23'!L153+'DAY24'!D153</f>
        <v>0</v>
      </c>
      <c r="M153" s="50">
        <f>+'DAY23'!M153+'DAY24'!E153</f>
        <v>0</v>
      </c>
      <c r="N153" s="47">
        <f>+'DAY23'!N153+'DAY24'!F153</f>
        <v>0</v>
      </c>
      <c r="O153" s="209">
        <f>+'DAY23'!O153+'DAY24'!G153</f>
        <v>0</v>
      </c>
      <c r="P153" s="48">
        <f t="shared" si="70"/>
        <v>0</v>
      </c>
      <c r="Q153" s="49">
        <f t="shared" si="71"/>
        <v>0</v>
      </c>
      <c r="R153" s="50">
        <f t="shared" si="72"/>
        <v>0</v>
      </c>
      <c r="S153" s="47">
        <f t="shared" si="73"/>
        <v>0</v>
      </c>
      <c r="T153" s="209">
        <f t="shared" si="74"/>
        <v>0</v>
      </c>
      <c r="U153" s="92">
        <f t="shared" si="75"/>
        <v>0</v>
      </c>
    </row>
    <row r="154" spans="1:21" x14ac:dyDescent="0.25">
      <c r="A154" s="308"/>
      <c r="B154" s="47">
        <f>'DAY23'!H154</f>
        <v>0</v>
      </c>
      <c r="C154" s="48">
        <v>0</v>
      </c>
      <c r="D154" s="49">
        <v>0</v>
      </c>
      <c r="E154" s="50">
        <v>0</v>
      </c>
      <c r="F154" s="47">
        <v>0</v>
      </c>
      <c r="G154" s="209">
        <v>0</v>
      </c>
      <c r="H154" s="49">
        <f>+(Table126[[#This Row],[OPENING ]]+Table126[[#This Row],[RECEIPTS]]+Table126[[#This Row],[RETURNS]])-(Table126[[#This Row],[EXCHANGED]]+Table126[[#This Row],[SALES]]+Table126[[#This Row],[ISSUES]])</f>
        <v>0</v>
      </c>
      <c r="I154" s="73"/>
      <c r="J154" s="76">
        <f t="shared" si="69"/>
        <v>0</v>
      </c>
      <c r="K154" s="48">
        <f>+'DAY23'!K154+'DAY24'!C154</f>
        <v>0</v>
      </c>
      <c r="L154" s="49">
        <f>+'DAY23'!L154+'DAY24'!D154</f>
        <v>0</v>
      </c>
      <c r="M154" s="50">
        <f>+'DAY23'!M154+'DAY24'!E154</f>
        <v>0</v>
      </c>
      <c r="N154" s="47">
        <f>+'DAY23'!N154+'DAY24'!F154</f>
        <v>0</v>
      </c>
      <c r="O154" s="209">
        <f>+'DAY23'!O154+'DAY24'!G154</f>
        <v>0</v>
      </c>
      <c r="P154" s="48">
        <f t="shared" si="70"/>
        <v>0</v>
      </c>
      <c r="Q154" s="49">
        <f t="shared" si="71"/>
        <v>0</v>
      </c>
      <c r="R154" s="50">
        <f t="shared" si="72"/>
        <v>0</v>
      </c>
      <c r="S154" s="47">
        <f t="shared" si="73"/>
        <v>0</v>
      </c>
      <c r="T154" s="209">
        <f t="shared" si="74"/>
        <v>0</v>
      </c>
      <c r="U154" s="92">
        <f t="shared" si="75"/>
        <v>0</v>
      </c>
    </row>
    <row r="155" spans="1:21" x14ac:dyDescent="0.25">
      <c r="A155" s="308"/>
      <c r="B155" s="47">
        <f>'DAY23'!H155</f>
        <v>0</v>
      </c>
      <c r="C155" s="48">
        <v>0</v>
      </c>
      <c r="D155" s="49">
        <v>0</v>
      </c>
      <c r="E155" s="50">
        <v>0</v>
      </c>
      <c r="F155" s="47">
        <v>0</v>
      </c>
      <c r="G155" s="209">
        <v>0</v>
      </c>
      <c r="H155" s="49">
        <f>+(Table126[[#This Row],[OPENING ]]+Table126[[#This Row],[RECEIPTS]]+Table126[[#This Row],[RETURNS]])-(Table126[[#This Row],[EXCHANGED]]+Table126[[#This Row],[SALES]]+Table126[[#This Row],[ISSUES]])</f>
        <v>0</v>
      </c>
      <c r="I155" s="73"/>
      <c r="J155" s="76">
        <f t="shared" si="69"/>
        <v>0</v>
      </c>
      <c r="K155" s="48">
        <f>+'DAY23'!K155+'DAY24'!C155</f>
        <v>0</v>
      </c>
      <c r="L155" s="49">
        <f>+'DAY23'!L155+'DAY24'!D155</f>
        <v>0</v>
      </c>
      <c r="M155" s="50">
        <f>+'DAY23'!M155+'DAY24'!E155</f>
        <v>0</v>
      </c>
      <c r="N155" s="47">
        <f>+'DAY23'!N155+'DAY24'!F155</f>
        <v>0</v>
      </c>
      <c r="O155" s="209">
        <f>+'DAY23'!O155+'DAY24'!G155</f>
        <v>0</v>
      </c>
      <c r="P155" s="48">
        <f t="shared" si="70"/>
        <v>0</v>
      </c>
      <c r="Q155" s="49">
        <f t="shared" si="71"/>
        <v>0</v>
      </c>
      <c r="R155" s="50">
        <f t="shared" si="72"/>
        <v>0</v>
      </c>
      <c r="S155" s="47">
        <f t="shared" si="73"/>
        <v>0</v>
      </c>
      <c r="T155" s="209">
        <f t="shared" si="74"/>
        <v>0</v>
      </c>
      <c r="U155" s="92">
        <f t="shared" si="75"/>
        <v>0</v>
      </c>
    </row>
    <row r="156" spans="1:21" x14ac:dyDescent="0.25">
      <c r="A156" s="334"/>
      <c r="B156" s="47">
        <f>'DAY23'!H156</f>
        <v>0</v>
      </c>
      <c r="C156" s="48">
        <v>0</v>
      </c>
      <c r="D156" s="49">
        <v>0</v>
      </c>
      <c r="E156" s="50">
        <v>0</v>
      </c>
      <c r="F156" s="47">
        <v>0</v>
      </c>
      <c r="G156" s="209">
        <v>0</v>
      </c>
      <c r="H156" s="49">
        <f>+(Table126[[#This Row],[OPENING ]]+Table126[[#This Row],[RECEIPTS]]+Table126[[#This Row],[RETURNS]])-(Table126[[#This Row],[EXCHANGED]]+Table126[[#This Row],[SALES]]+Table126[[#This Row],[ISSUES]])</f>
        <v>0</v>
      </c>
      <c r="I156" s="73"/>
      <c r="J156" s="76">
        <f t="shared" si="69"/>
        <v>0</v>
      </c>
      <c r="K156" s="48">
        <f>+'DAY23'!K156+'DAY24'!C156</f>
        <v>0</v>
      </c>
      <c r="L156" s="49">
        <f>+'DAY23'!L156+'DAY24'!D156</f>
        <v>172.7</v>
      </c>
      <c r="M156" s="50">
        <f>+'DAY23'!M156+'DAY24'!E156</f>
        <v>0</v>
      </c>
      <c r="N156" s="47">
        <f>+'DAY23'!N156+'DAY24'!F156</f>
        <v>0</v>
      </c>
      <c r="O156" s="209">
        <f>+'DAY23'!O156+'DAY24'!G156</f>
        <v>3970.44</v>
      </c>
      <c r="P156" s="48">
        <f t="shared" si="70"/>
        <v>0</v>
      </c>
      <c r="Q156" s="49">
        <f t="shared" si="71"/>
        <v>7.1958333333333329</v>
      </c>
      <c r="R156" s="50">
        <f t="shared" si="72"/>
        <v>0</v>
      </c>
      <c r="S156" s="47">
        <f t="shared" si="73"/>
        <v>0</v>
      </c>
      <c r="T156" s="209">
        <f t="shared" si="74"/>
        <v>165.435</v>
      </c>
      <c r="U156" s="92">
        <f t="shared" si="75"/>
        <v>0</v>
      </c>
    </row>
    <row r="157" spans="1:21" ht="17.25" thickBot="1" x14ac:dyDescent="0.35">
      <c r="A157" s="171" t="s">
        <v>58</v>
      </c>
      <c r="B157" s="155">
        <f t="shared" ref="B157:U157" si="76">SUM(B118:B134)</f>
        <v>193.6</v>
      </c>
      <c r="C157" s="156">
        <f t="shared" si="76"/>
        <v>0</v>
      </c>
      <c r="D157" s="157">
        <f t="shared" si="76"/>
        <v>0</v>
      </c>
      <c r="E157" s="158">
        <f t="shared" si="76"/>
        <v>0</v>
      </c>
      <c r="F157" s="155">
        <f t="shared" si="76"/>
        <v>0</v>
      </c>
      <c r="G157" s="215">
        <f t="shared" si="76"/>
        <v>0</v>
      </c>
      <c r="H157" s="157">
        <f t="shared" si="76"/>
        <v>193.6</v>
      </c>
      <c r="I157" s="156">
        <f t="shared" si="76"/>
        <v>0</v>
      </c>
      <c r="J157" s="172">
        <f t="shared" si="76"/>
        <v>-193.6</v>
      </c>
      <c r="K157" s="156">
        <f t="shared" si="76"/>
        <v>0</v>
      </c>
      <c r="L157" s="157">
        <f t="shared" si="76"/>
        <v>19.5</v>
      </c>
      <c r="M157" s="158">
        <f t="shared" si="76"/>
        <v>0</v>
      </c>
      <c r="N157" s="155">
        <f t="shared" si="76"/>
        <v>0</v>
      </c>
      <c r="O157" s="215">
        <f t="shared" si="76"/>
        <v>1559.5</v>
      </c>
      <c r="P157" s="156">
        <f t="shared" si="76"/>
        <v>0</v>
      </c>
      <c r="Q157" s="157">
        <f t="shared" si="76"/>
        <v>0.8125</v>
      </c>
      <c r="R157" s="158">
        <f t="shared" si="76"/>
        <v>0</v>
      </c>
      <c r="S157" s="155">
        <f t="shared" si="76"/>
        <v>0</v>
      </c>
      <c r="T157" s="215">
        <f t="shared" si="76"/>
        <v>64.979166666666671</v>
      </c>
      <c r="U157" s="158">
        <f t="shared" si="76"/>
        <v>0</v>
      </c>
    </row>
    <row r="158" spans="1:21" ht="17.25" thickBot="1" x14ac:dyDescent="0.35">
      <c r="A158" s="53"/>
      <c r="B158" s="86">
        <f>B38+B73+B115+B157</f>
        <v>9871.9300000000021</v>
      </c>
      <c r="C158" s="87">
        <f t="shared" ref="C158:U158" si="77">C38+C73+C115+C157</f>
        <v>0</v>
      </c>
      <c r="D158" s="88">
        <f t="shared" si="77"/>
        <v>0</v>
      </c>
      <c r="E158" s="89">
        <f t="shared" si="77"/>
        <v>0</v>
      </c>
      <c r="F158" s="86">
        <f t="shared" si="77"/>
        <v>0</v>
      </c>
      <c r="G158" s="213">
        <f t="shared" si="77"/>
        <v>0</v>
      </c>
      <c r="H158" s="88">
        <f t="shared" si="77"/>
        <v>9871.9300000000021</v>
      </c>
      <c r="I158" s="87">
        <f t="shared" si="77"/>
        <v>0</v>
      </c>
      <c r="J158" s="90">
        <f t="shared" si="77"/>
        <v>-9871.9300000000021</v>
      </c>
      <c r="K158" s="87">
        <f t="shared" si="77"/>
        <v>10348.999999999998</v>
      </c>
      <c r="L158" s="88">
        <f t="shared" si="77"/>
        <v>236.5</v>
      </c>
      <c r="M158" s="89">
        <f t="shared" si="77"/>
        <v>0</v>
      </c>
      <c r="N158" s="86">
        <f t="shared" si="77"/>
        <v>0</v>
      </c>
      <c r="O158" s="213">
        <f t="shared" si="77"/>
        <v>3346.84</v>
      </c>
      <c r="P158" s="87">
        <f t="shared" si="77"/>
        <v>431.20833333333326</v>
      </c>
      <c r="Q158" s="88">
        <f t="shared" si="77"/>
        <v>9.8541666666666661</v>
      </c>
      <c r="R158" s="89">
        <f t="shared" si="77"/>
        <v>0</v>
      </c>
      <c r="S158" s="86">
        <f t="shared" si="77"/>
        <v>0</v>
      </c>
      <c r="T158" s="213">
        <f t="shared" si="77"/>
        <v>139.45166666666665</v>
      </c>
      <c r="U158" s="89">
        <f t="shared" si="77"/>
        <v>165.68709274714104</v>
      </c>
    </row>
    <row r="159" spans="1:21" ht="17.25" thickBot="1" x14ac:dyDescent="0.35">
      <c r="A159" s="171" t="s">
        <v>58</v>
      </c>
      <c r="B159" s="313"/>
      <c r="C159" s="313"/>
      <c r="D159" s="232"/>
      <c r="E159" s="233"/>
      <c r="F159" s="234"/>
      <c r="G159" s="314"/>
      <c r="H159" s="315"/>
      <c r="I159" s="316"/>
      <c r="J159" s="317">
        <f>+I159-H159</f>
        <v>0</v>
      </c>
      <c r="K159" s="318"/>
      <c r="L159" s="232"/>
      <c r="M159" s="233"/>
      <c r="N159" s="234"/>
      <c r="O159" s="257"/>
      <c r="P159" s="235"/>
      <c r="Q159" s="232"/>
      <c r="R159" s="233"/>
      <c r="S159" s="234"/>
      <c r="T159" s="319"/>
      <c r="U159" s="236">
        <f>IFERROR(+H159/(P159+Q159+R159+S159+T159),0)</f>
        <v>0</v>
      </c>
    </row>
  </sheetData>
  <conditionalFormatting sqref="I1:I114 I116:I156">
    <cfRule type="dataBar" priority="4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{9567526B-7BB3-4388-8D8D-A1D75B3316D4}</x14:id>
        </ext>
      </extLst>
    </cfRule>
  </conditionalFormatting>
  <conditionalFormatting sqref="I11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{34381B2B-66F4-46FA-9FE7-52B5A84259FC}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67526B-7BB3-4388-8D8D-A1D75B3316D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I1:I114 I116:I156</xm:sqref>
        </x14:conditionalFormatting>
        <x14:conditionalFormatting xmlns:xm="http://schemas.microsoft.com/office/excel/2006/main">
          <x14:cfRule type="dataBar" id="{34381B2B-66F4-46FA-9FE7-52B5A84259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I115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6EC98-8255-443B-8BC4-F5EC01F8E5A1}">
  <dimension ref="A1:U158"/>
  <sheetViews>
    <sheetView zoomScaleNormal="100" workbookViewId="0">
      <selection activeCell="A3" sqref="A3:A157"/>
    </sheetView>
  </sheetViews>
  <sheetFormatPr defaultRowHeight="15" x14ac:dyDescent="0.25"/>
  <cols>
    <col min="1" max="1" width="47.140625" bestFit="1" customWidth="1"/>
    <col min="2" max="2" width="18.5703125" customWidth="1"/>
    <col min="3" max="4" width="9.42578125" bestFit="1" customWidth="1"/>
    <col min="5" max="5" width="11.7109375" customWidth="1"/>
    <col min="6" max="6" width="12.28515625" customWidth="1"/>
    <col min="7" max="7" width="13.140625" style="224" customWidth="1"/>
    <col min="8" max="8" width="15.7109375" style="1" bestFit="1" customWidth="1"/>
    <col min="9" max="9" width="15.28515625" style="2" customWidth="1"/>
    <col min="10" max="10" width="12" style="3" bestFit="1" customWidth="1"/>
    <col min="15" max="15" width="9.140625" style="224"/>
    <col min="20" max="20" width="9.140625" style="224"/>
  </cols>
  <sheetData>
    <row r="1" spans="1:21" ht="15.75" thickBot="1" x14ac:dyDescent="0.3">
      <c r="A1" s="12" t="s">
        <v>75</v>
      </c>
      <c r="B1" s="13"/>
      <c r="C1" s="14"/>
      <c r="D1" s="15"/>
      <c r="E1" s="16"/>
      <c r="F1" s="17"/>
      <c r="G1" s="228"/>
      <c r="H1" s="19"/>
      <c r="I1" s="12"/>
      <c r="J1" s="20"/>
      <c r="K1" s="12"/>
      <c r="L1" s="21"/>
      <c r="M1" s="22"/>
      <c r="N1" s="23"/>
      <c r="O1" s="222"/>
      <c r="P1" s="12"/>
      <c r="Q1" s="21"/>
      <c r="R1" s="22"/>
      <c r="S1" s="23"/>
      <c r="T1" s="222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207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223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223" t="s">
        <v>3</v>
      </c>
      <c r="U2" s="36" t="s">
        <v>4</v>
      </c>
    </row>
    <row r="3" spans="1:21" ht="15.75" thickBot="1" x14ac:dyDescent="0.3">
      <c r="A3" s="25" t="s">
        <v>14</v>
      </c>
      <c r="B3" s="30" t="s">
        <v>4</v>
      </c>
      <c r="C3" s="27"/>
      <c r="D3" s="28"/>
      <c r="E3" s="29"/>
      <c r="F3" s="30"/>
      <c r="G3" s="207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207" t="s">
        <v>9</v>
      </c>
      <c r="P3" s="27" t="s">
        <v>10</v>
      </c>
      <c r="Q3" s="28" t="s">
        <v>10</v>
      </c>
      <c r="R3" s="29" t="s">
        <v>10</v>
      </c>
      <c r="S3" s="30"/>
      <c r="T3" s="207" t="s">
        <v>10</v>
      </c>
      <c r="U3" s="39" t="s">
        <v>11</v>
      </c>
    </row>
    <row r="4" spans="1:21" ht="15.75" thickBot="1" x14ac:dyDescent="0.3">
      <c r="A4" s="37"/>
      <c r="B4" s="41"/>
      <c r="C4" s="42"/>
      <c r="D4" s="43"/>
      <c r="E4" s="44"/>
      <c r="F4" s="41"/>
      <c r="G4" s="208"/>
      <c r="H4" s="43"/>
      <c r="I4" s="42"/>
      <c r="J4" s="45"/>
      <c r="K4" s="42"/>
      <c r="L4" s="43"/>
      <c r="M4" s="44"/>
      <c r="N4" s="41"/>
      <c r="O4" s="208"/>
      <c r="P4" s="42"/>
      <c r="Q4" s="43"/>
      <c r="R4" s="44"/>
      <c r="S4" s="41"/>
      <c r="T4" s="208"/>
      <c r="U4" s="46"/>
    </row>
    <row r="5" spans="1:21" x14ac:dyDescent="0.25">
      <c r="A5" s="40" t="s">
        <v>100</v>
      </c>
      <c r="B5" s="47">
        <f>'DAY24'!H5</f>
        <v>0</v>
      </c>
      <c r="C5" s="48">
        <v>0</v>
      </c>
      <c r="D5" s="49">
        <v>0</v>
      </c>
      <c r="E5" s="50">
        <v>0</v>
      </c>
      <c r="F5" s="47">
        <v>0</v>
      </c>
      <c r="G5" s="209">
        <v>0</v>
      </c>
      <c r="H5" s="49">
        <f>+(Table127[[#This Row],[OPENING ]]+Table127[[#This Row],[RECEIPTS]]+Table127[[#This Row],[RETURNS]])-(Table127[[#This Row],[EXCHANGED]]+Table127[[#This Row],[SALES]]+Table127[[#This Row],[ISSUES]])</f>
        <v>0</v>
      </c>
      <c r="I5" s="48">
        <v>0</v>
      </c>
      <c r="J5" s="51">
        <f t="shared" ref="J5:J131" si="0">+I5-H5</f>
        <v>0</v>
      </c>
      <c r="K5" s="48">
        <f>+'DAY24'!K5+'DAY25'!C5</f>
        <v>0</v>
      </c>
      <c r="L5" s="49">
        <f>+'DAY24'!L5+'DAY25'!D5</f>
        <v>0</v>
      </c>
      <c r="M5" s="50">
        <f>+'DAY24'!M5+'DAY25'!E5</f>
        <v>0</v>
      </c>
      <c r="N5" s="47">
        <f>+'DAY24'!N5+'DAY25'!F5</f>
        <v>0</v>
      </c>
      <c r="O5" s="209">
        <f>+'DAY24'!O5+'DAY25'!G5</f>
        <v>0</v>
      </c>
      <c r="P5" s="48">
        <f>+K5/25</f>
        <v>0</v>
      </c>
      <c r="Q5" s="49">
        <f>+L5/25</f>
        <v>0</v>
      </c>
      <c r="R5" s="50">
        <f>+M5/25</f>
        <v>0</v>
      </c>
      <c r="S5" s="47">
        <f>+N5/25</f>
        <v>0</v>
      </c>
      <c r="T5" s="209">
        <f>+O5/25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'DAY24'!H6</f>
        <v>0</v>
      </c>
      <c r="C6" s="48">
        <v>0</v>
      </c>
      <c r="D6" s="49">
        <v>0</v>
      </c>
      <c r="E6" s="50">
        <v>0</v>
      </c>
      <c r="F6" s="47">
        <v>0</v>
      </c>
      <c r="G6" s="209">
        <v>0</v>
      </c>
      <c r="H6" s="49">
        <f>+(Table127[[#This Row],[OPENING ]]+Table127[[#This Row],[RECEIPTS]]+Table127[[#This Row],[RETURNS]])-(Table127[[#This Row],[EXCHANGED]]+Table127[[#This Row],[SALES]]+Table127[[#This Row],[ISSUES]])</f>
        <v>0</v>
      </c>
      <c r="I6" s="48">
        <v>0</v>
      </c>
      <c r="J6" s="51">
        <f t="shared" si="0"/>
        <v>0</v>
      </c>
      <c r="K6" s="48">
        <f>+'DAY24'!K6+'DAY25'!C6</f>
        <v>0</v>
      </c>
      <c r="L6" s="49">
        <f>+'DAY24'!L6+'DAY25'!D6</f>
        <v>0</v>
      </c>
      <c r="M6" s="50">
        <f>+'DAY24'!M6+'DAY25'!E6</f>
        <v>0</v>
      </c>
      <c r="N6" s="47">
        <f>+'DAY24'!N6+'DAY25'!F6</f>
        <v>0</v>
      </c>
      <c r="O6" s="209">
        <f>+'DAY24'!O6+'DAY25'!G6</f>
        <v>0</v>
      </c>
      <c r="P6" s="48">
        <f t="shared" ref="P6:P26" si="2">+K6/25</f>
        <v>0</v>
      </c>
      <c r="Q6" s="49">
        <f t="shared" ref="Q6:Q26" si="3">+L6/25</f>
        <v>0</v>
      </c>
      <c r="R6" s="50">
        <f t="shared" ref="R6:R26" si="4">+M6/25</f>
        <v>0</v>
      </c>
      <c r="S6" s="47">
        <f t="shared" ref="S6:S26" si="5">+N6/25</f>
        <v>0</v>
      </c>
      <c r="T6" s="209">
        <f t="shared" ref="T6:T26" si="6">+O6/25</f>
        <v>0</v>
      </c>
      <c r="U6" s="52">
        <f t="shared" si="1"/>
        <v>0</v>
      </c>
    </row>
    <row r="7" spans="1:21" x14ac:dyDescent="0.25">
      <c r="A7" s="189"/>
      <c r="B7" s="47">
        <f>'DAY24'!H7</f>
        <v>0</v>
      </c>
      <c r="C7" s="48">
        <v>0</v>
      </c>
      <c r="D7" s="49">
        <v>0</v>
      </c>
      <c r="E7" s="50">
        <v>0</v>
      </c>
      <c r="F7" s="47">
        <v>0</v>
      </c>
      <c r="G7" s="209">
        <v>0</v>
      </c>
      <c r="H7" s="49">
        <f>+(Table127[[#This Row],[OPENING ]]+Table127[[#This Row],[RECEIPTS]]+Table127[[#This Row],[RETURNS]])-(Table127[[#This Row],[EXCHANGED]]+Table127[[#This Row],[SALES]]+Table127[[#This Row],[ISSUES]])</f>
        <v>0</v>
      </c>
      <c r="I7" s="48">
        <v>0</v>
      </c>
      <c r="J7" s="51">
        <f t="shared" si="0"/>
        <v>0</v>
      </c>
      <c r="K7" s="48">
        <f>+'DAY24'!K7+'DAY25'!C7</f>
        <v>0</v>
      </c>
      <c r="L7" s="49">
        <f>+'DAY24'!L7+'DAY25'!D7</f>
        <v>0</v>
      </c>
      <c r="M7" s="50">
        <f>+'DAY24'!M7+'DAY25'!E7</f>
        <v>0</v>
      </c>
      <c r="N7" s="47">
        <f>+'DAY24'!N7+'DAY25'!F7</f>
        <v>0</v>
      </c>
      <c r="O7" s="209">
        <f>+'DAY24'!O7+'DAY25'!G7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209">
        <f t="shared" si="6"/>
        <v>0</v>
      </c>
      <c r="U7" s="52">
        <f t="shared" si="1"/>
        <v>0</v>
      </c>
    </row>
    <row r="8" spans="1:21" x14ac:dyDescent="0.25">
      <c r="A8" s="189"/>
      <c r="B8" s="47">
        <f>'DAY24'!H8</f>
        <v>8.5</v>
      </c>
      <c r="C8" s="48">
        <v>0</v>
      </c>
      <c r="D8" s="49">
        <v>0</v>
      </c>
      <c r="E8" s="50">
        <v>0</v>
      </c>
      <c r="F8" s="47">
        <v>0</v>
      </c>
      <c r="G8" s="209">
        <v>0</v>
      </c>
      <c r="H8" s="49">
        <f>+(Table127[[#This Row],[OPENING ]]+Table127[[#This Row],[RECEIPTS]]+Table127[[#This Row],[RETURNS]])-(Table127[[#This Row],[EXCHANGED]]+Table127[[#This Row],[SALES]]+Table127[[#This Row],[ISSUES]])</f>
        <v>8.5</v>
      </c>
      <c r="I8" s="48">
        <v>0</v>
      </c>
      <c r="J8" s="51">
        <f t="shared" si="0"/>
        <v>-8.5</v>
      </c>
      <c r="K8" s="48">
        <f>+'DAY24'!K8+'DAY25'!C8</f>
        <v>0</v>
      </c>
      <c r="L8" s="49">
        <f>+'DAY24'!L8+'DAY25'!D8</f>
        <v>0</v>
      </c>
      <c r="M8" s="50">
        <f>+'DAY24'!M8+'DAY25'!E8</f>
        <v>0</v>
      </c>
      <c r="N8" s="47">
        <f>+'DAY24'!N8+'DAY25'!F8</f>
        <v>0</v>
      </c>
      <c r="O8" s="209">
        <f>+'DAY24'!O8+'DAY25'!G8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209">
        <f t="shared" si="6"/>
        <v>0</v>
      </c>
      <c r="U8" s="52">
        <f t="shared" si="1"/>
        <v>0</v>
      </c>
    </row>
    <row r="9" spans="1:21" x14ac:dyDescent="0.25">
      <c r="A9" s="189" t="s">
        <v>30</v>
      </c>
      <c r="B9" s="47">
        <f>'DAY24'!H9</f>
        <v>15</v>
      </c>
      <c r="C9" s="48">
        <v>0</v>
      </c>
      <c r="D9" s="49">
        <v>0</v>
      </c>
      <c r="E9" s="50">
        <v>0</v>
      </c>
      <c r="F9" s="47">
        <v>0</v>
      </c>
      <c r="G9" s="209">
        <v>0</v>
      </c>
      <c r="H9" s="49">
        <f>+(Table127[[#This Row],[OPENING ]]+Table127[[#This Row],[RECEIPTS]]+Table127[[#This Row],[RETURNS]])-(Table127[[#This Row],[EXCHANGED]]+Table127[[#This Row],[SALES]]+Table127[[#This Row],[ISSUES]])</f>
        <v>15</v>
      </c>
      <c r="I9" s="48">
        <v>0</v>
      </c>
      <c r="J9" s="51">
        <f t="shared" si="0"/>
        <v>-15</v>
      </c>
      <c r="K9" s="48">
        <f>+'DAY24'!K9+'DAY25'!C9</f>
        <v>0</v>
      </c>
      <c r="L9" s="49">
        <f>+'DAY24'!L9+'DAY25'!D9</f>
        <v>0</v>
      </c>
      <c r="M9" s="50">
        <f>+'DAY24'!M9+'DAY25'!E9</f>
        <v>0</v>
      </c>
      <c r="N9" s="47">
        <f>+'DAY24'!N9+'DAY25'!F9</f>
        <v>0</v>
      </c>
      <c r="O9" s="209">
        <f>+'DAY24'!O9+'DAY25'!G9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209">
        <f t="shared" si="6"/>
        <v>0</v>
      </c>
      <c r="U9" s="52">
        <f t="shared" si="1"/>
        <v>0</v>
      </c>
    </row>
    <row r="10" spans="1:21" x14ac:dyDescent="0.25">
      <c r="A10" s="189" t="s">
        <v>31</v>
      </c>
      <c r="B10" s="47">
        <f>'DAY24'!H10</f>
        <v>18</v>
      </c>
      <c r="C10" s="48">
        <v>0</v>
      </c>
      <c r="D10" s="49">
        <v>0</v>
      </c>
      <c r="E10" s="50">
        <v>0</v>
      </c>
      <c r="F10" s="47">
        <v>0</v>
      </c>
      <c r="G10" s="209">
        <v>0</v>
      </c>
      <c r="H10" s="49">
        <f>+(Table127[[#This Row],[OPENING ]]+Table127[[#This Row],[RECEIPTS]]+Table127[[#This Row],[RETURNS]])-(Table127[[#This Row],[EXCHANGED]]+Table127[[#This Row],[SALES]]+Table127[[#This Row],[ISSUES]])</f>
        <v>18</v>
      </c>
      <c r="I10" s="48">
        <v>0</v>
      </c>
      <c r="J10" s="51">
        <f t="shared" si="0"/>
        <v>-18</v>
      </c>
      <c r="K10" s="48">
        <f>+'DAY24'!K10+'DAY25'!C10</f>
        <v>0</v>
      </c>
      <c r="L10" s="49">
        <f>+'DAY24'!L10+'DAY25'!D10</f>
        <v>0</v>
      </c>
      <c r="M10" s="50">
        <f>+'DAY24'!M10+'DAY25'!E10</f>
        <v>0</v>
      </c>
      <c r="N10" s="47">
        <f>+'DAY24'!N10+'DAY25'!F10</f>
        <v>0</v>
      </c>
      <c r="O10" s="209">
        <f>+'DAY24'!O10+'DAY25'!G10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209">
        <f t="shared" si="6"/>
        <v>0</v>
      </c>
      <c r="U10" s="52">
        <f t="shared" si="1"/>
        <v>0</v>
      </c>
    </row>
    <row r="11" spans="1:21" x14ac:dyDescent="0.25">
      <c r="A11" s="189" t="s">
        <v>32</v>
      </c>
      <c r="B11" s="47">
        <f>'DAY24'!H11</f>
        <v>10</v>
      </c>
      <c r="C11" s="48">
        <v>0</v>
      </c>
      <c r="D11" s="49">
        <v>0</v>
      </c>
      <c r="E11" s="50">
        <v>0</v>
      </c>
      <c r="F11" s="47">
        <v>0</v>
      </c>
      <c r="G11" s="209">
        <v>0</v>
      </c>
      <c r="H11" s="49">
        <f>+(Table127[[#This Row],[OPENING ]]+Table127[[#This Row],[RECEIPTS]]+Table127[[#This Row],[RETURNS]])-(Table127[[#This Row],[EXCHANGED]]+Table127[[#This Row],[SALES]]+Table127[[#This Row],[ISSUES]])</f>
        <v>10</v>
      </c>
      <c r="I11" s="48">
        <v>0</v>
      </c>
      <c r="J11" s="51">
        <f t="shared" si="0"/>
        <v>-10</v>
      </c>
      <c r="K11" s="48">
        <f>+'DAY24'!K11+'DAY25'!C11</f>
        <v>0</v>
      </c>
      <c r="L11" s="49">
        <f>+'DAY24'!L11+'DAY25'!D11</f>
        <v>0</v>
      </c>
      <c r="M11" s="50">
        <f>+'DAY24'!M11+'DAY25'!E11</f>
        <v>0</v>
      </c>
      <c r="N11" s="47">
        <f>+'DAY24'!N11+'DAY25'!F11</f>
        <v>0</v>
      </c>
      <c r="O11" s="209">
        <f>+'DAY24'!O11+'DAY25'!G11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209">
        <f t="shared" si="6"/>
        <v>0</v>
      </c>
      <c r="U11" s="52">
        <f t="shared" si="1"/>
        <v>0</v>
      </c>
    </row>
    <row r="12" spans="1:21" x14ac:dyDescent="0.25">
      <c r="A12" s="189" t="s">
        <v>62</v>
      </c>
      <c r="B12" s="47">
        <f>'DAY24'!H12</f>
        <v>28.6</v>
      </c>
      <c r="C12" s="48">
        <v>0</v>
      </c>
      <c r="D12" s="49">
        <v>0</v>
      </c>
      <c r="E12" s="50">
        <v>0</v>
      </c>
      <c r="F12" s="47">
        <v>0</v>
      </c>
      <c r="G12" s="209">
        <v>0</v>
      </c>
      <c r="H12" s="49">
        <f>+(Table127[[#This Row],[OPENING ]]+Table127[[#This Row],[RECEIPTS]]+Table127[[#This Row],[RETURNS]])-(Table127[[#This Row],[EXCHANGED]]+Table127[[#This Row],[SALES]]+Table127[[#This Row],[ISSUES]])</f>
        <v>28.6</v>
      </c>
      <c r="I12" s="48">
        <v>0</v>
      </c>
      <c r="J12" s="51">
        <f t="shared" si="0"/>
        <v>-28.6</v>
      </c>
      <c r="K12" s="48">
        <f>+'DAY24'!K12+'DAY25'!C12</f>
        <v>0</v>
      </c>
      <c r="L12" s="49">
        <f>+'DAY24'!L12+'DAY25'!D12</f>
        <v>0</v>
      </c>
      <c r="M12" s="50">
        <f>+'DAY24'!M12+'DAY25'!E12</f>
        <v>0</v>
      </c>
      <c r="N12" s="47">
        <f>+'DAY24'!N12+'DAY25'!F12</f>
        <v>0</v>
      </c>
      <c r="O12" s="209">
        <f>+'DAY24'!O12+'DAY25'!G12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209">
        <f t="shared" si="6"/>
        <v>0</v>
      </c>
      <c r="U12" s="52">
        <f t="shared" si="1"/>
        <v>0</v>
      </c>
    </row>
    <row r="13" spans="1:21" x14ac:dyDescent="0.25">
      <c r="A13" s="189" t="s">
        <v>101</v>
      </c>
      <c r="B13" s="47">
        <f>'DAY24'!H13</f>
        <v>23.5</v>
      </c>
      <c r="C13" s="48">
        <v>0</v>
      </c>
      <c r="D13" s="49">
        <v>0</v>
      </c>
      <c r="E13" s="50">
        <v>0</v>
      </c>
      <c r="F13" s="47">
        <v>0</v>
      </c>
      <c r="G13" s="209">
        <v>0</v>
      </c>
      <c r="H13" s="49">
        <f>+(Table127[[#This Row],[OPENING ]]+Table127[[#This Row],[RECEIPTS]]+Table127[[#This Row],[RETURNS]])-(Table127[[#This Row],[EXCHANGED]]+Table127[[#This Row],[SALES]]+Table127[[#This Row],[ISSUES]])</f>
        <v>23.5</v>
      </c>
      <c r="I13" s="48">
        <v>0</v>
      </c>
      <c r="J13" s="51">
        <f t="shared" si="0"/>
        <v>-23.5</v>
      </c>
      <c r="K13" s="48">
        <f>+'DAY24'!K13+'DAY25'!C13</f>
        <v>0</v>
      </c>
      <c r="L13" s="49">
        <f>+'DAY24'!L13+'DAY25'!D13</f>
        <v>0</v>
      </c>
      <c r="M13" s="50">
        <f>+'DAY24'!M13+'DAY25'!E13</f>
        <v>0</v>
      </c>
      <c r="N13" s="47">
        <f>+'DAY24'!N13+'DAY25'!F13</f>
        <v>0</v>
      </c>
      <c r="O13" s="209">
        <f>+'DAY24'!O13+'DAY25'!G13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209">
        <f t="shared" si="6"/>
        <v>0</v>
      </c>
      <c r="U13" s="52">
        <f t="shared" si="1"/>
        <v>0</v>
      </c>
    </row>
    <row r="14" spans="1:21" x14ac:dyDescent="0.25">
      <c r="A14" s="189" t="s">
        <v>102</v>
      </c>
      <c r="B14" s="47">
        <f>'DAY24'!H14</f>
        <v>30.5</v>
      </c>
      <c r="C14" s="48">
        <v>0</v>
      </c>
      <c r="D14" s="49">
        <v>0</v>
      </c>
      <c r="E14" s="50">
        <v>0</v>
      </c>
      <c r="F14" s="47">
        <v>0</v>
      </c>
      <c r="G14" s="209">
        <v>0</v>
      </c>
      <c r="H14" s="49">
        <f>+(Table127[[#This Row],[OPENING ]]+Table127[[#This Row],[RECEIPTS]]+Table127[[#This Row],[RETURNS]])-(Table127[[#This Row],[EXCHANGED]]+Table127[[#This Row],[SALES]]+Table127[[#This Row],[ISSUES]])</f>
        <v>30.5</v>
      </c>
      <c r="I14" s="48">
        <v>0</v>
      </c>
      <c r="J14" s="51">
        <f t="shared" si="0"/>
        <v>-30.5</v>
      </c>
      <c r="K14" s="48">
        <f>+'DAY24'!K14+'DAY25'!C14</f>
        <v>0</v>
      </c>
      <c r="L14" s="49">
        <f>+'DAY24'!L14+'DAY25'!D14</f>
        <v>0</v>
      </c>
      <c r="M14" s="50">
        <f>+'DAY24'!M14+'DAY25'!E14</f>
        <v>0</v>
      </c>
      <c r="N14" s="47">
        <f>+'DAY24'!N14+'DAY25'!F14</f>
        <v>0</v>
      </c>
      <c r="O14" s="209">
        <f>+'DAY24'!O14+'DAY25'!G14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209">
        <f t="shared" si="6"/>
        <v>0</v>
      </c>
      <c r="U14" s="52">
        <f t="shared" si="1"/>
        <v>0</v>
      </c>
    </row>
    <row r="15" spans="1:21" x14ac:dyDescent="0.25">
      <c r="A15" s="189" t="s">
        <v>103</v>
      </c>
      <c r="B15" s="47">
        <f>'DAY24'!H15</f>
        <v>33.5</v>
      </c>
      <c r="C15" s="48">
        <v>0</v>
      </c>
      <c r="D15" s="49">
        <v>0</v>
      </c>
      <c r="E15" s="50">
        <v>0</v>
      </c>
      <c r="F15" s="47">
        <v>0</v>
      </c>
      <c r="G15" s="209">
        <v>0</v>
      </c>
      <c r="H15" s="49">
        <f>+(Table127[[#This Row],[OPENING ]]+Table127[[#This Row],[RECEIPTS]]+Table127[[#This Row],[RETURNS]])-(Table127[[#This Row],[EXCHANGED]]+Table127[[#This Row],[SALES]]+Table127[[#This Row],[ISSUES]])</f>
        <v>33.5</v>
      </c>
      <c r="I15" s="48">
        <v>0</v>
      </c>
      <c r="J15" s="51">
        <f t="shared" si="0"/>
        <v>-33.5</v>
      </c>
      <c r="K15" s="48">
        <f>+'DAY24'!K15+'DAY25'!C15</f>
        <v>0</v>
      </c>
      <c r="L15" s="49">
        <f>+'DAY24'!L15+'DAY25'!D15</f>
        <v>0</v>
      </c>
      <c r="M15" s="50">
        <f>+'DAY24'!M15+'DAY25'!E15</f>
        <v>0</v>
      </c>
      <c r="N15" s="47">
        <f>+'DAY24'!N15+'DAY25'!F15</f>
        <v>0</v>
      </c>
      <c r="O15" s="209">
        <f>+'DAY24'!O15+'DAY25'!G15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209">
        <f t="shared" si="6"/>
        <v>0</v>
      </c>
      <c r="U15" s="52">
        <f t="shared" si="1"/>
        <v>0</v>
      </c>
    </row>
    <row r="16" spans="1:21" x14ac:dyDescent="0.25">
      <c r="A16" s="189" t="s">
        <v>104</v>
      </c>
      <c r="B16" s="47">
        <f>'DAY24'!H16</f>
        <v>36</v>
      </c>
      <c r="C16" s="48">
        <v>0</v>
      </c>
      <c r="D16" s="49">
        <v>0</v>
      </c>
      <c r="E16" s="50">
        <v>0</v>
      </c>
      <c r="F16" s="47">
        <v>0</v>
      </c>
      <c r="G16" s="209">
        <v>0</v>
      </c>
      <c r="H16" s="49">
        <f>+(Table127[[#This Row],[OPENING ]]+Table127[[#This Row],[RECEIPTS]]+Table127[[#This Row],[RETURNS]])-(Table127[[#This Row],[EXCHANGED]]+Table127[[#This Row],[SALES]]+Table127[[#This Row],[ISSUES]])</f>
        <v>36</v>
      </c>
      <c r="I16" s="48">
        <v>0</v>
      </c>
      <c r="J16" s="51">
        <f t="shared" si="0"/>
        <v>-36</v>
      </c>
      <c r="K16" s="48">
        <f>+'DAY24'!K16+'DAY25'!C16</f>
        <v>0</v>
      </c>
      <c r="L16" s="49">
        <f>+'DAY24'!L16+'DAY25'!D16</f>
        <v>0</v>
      </c>
      <c r="M16" s="50">
        <f>+'DAY24'!M16+'DAY25'!E16</f>
        <v>0</v>
      </c>
      <c r="N16" s="47">
        <f>+'DAY24'!N16+'DAY25'!F16</f>
        <v>0</v>
      </c>
      <c r="O16" s="209">
        <f>+'DAY24'!O16+'DAY25'!G16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209">
        <f t="shared" si="6"/>
        <v>0</v>
      </c>
      <c r="U16" s="52">
        <f t="shared" si="1"/>
        <v>0</v>
      </c>
    </row>
    <row r="17" spans="1:21" x14ac:dyDescent="0.25">
      <c r="A17" s="189" t="s">
        <v>64</v>
      </c>
      <c r="B17" s="47">
        <f>'DAY24'!H17</f>
        <v>0</v>
      </c>
      <c r="C17" s="48">
        <v>0</v>
      </c>
      <c r="D17" s="49">
        <v>0</v>
      </c>
      <c r="E17" s="50">
        <v>0</v>
      </c>
      <c r="F17" s="47">
        <v>0</v>
      </c>
      <c r="G17" s="209">
        <v>0</v>
      </c>
      <c r="H17" s="49">
        <f>+(Table127[[#This Row],[OPENING ]]+Table127[[#This Row],[RECEIPTS]]+Table127[[#This Row],[RETURNS]])-(Table127[[#This Row],[EXCHANGED]]+Table127[[#This Row],[SALES]]+Table127[[#This Row],[ISSUES]])</f>
        <v>0</v>
      </c>
      <c r="I17" s="48">
        <v>0</v>
      </c>
      <c r="J17" s="51">
        <f t="shared" si="0"/>
        <v>0</v>
      </c>
      <c r="K17" s="48">
        <f>+'DAY24'!K17+'DAY25'!C17</f>
        <v>0</v>
      </c>
      <c r="L17" s="49">
        <f>+'DAY24'!L17+'DAY25'!D17</f>
        <v>0</v>
      </c>
      <c r="M17" s="50">
        <f>+'DAY24'!M17+'DAY25'!E17</f>
        <v>0</v>
      </c>
      <c r="N17" s="47">
        <f>+'DAY24'!N17+'DAY25'!F17</f>
        <v>0</v>
      </c>
      <c r="O17" s="209">
        <f>+'DAY24'!O17+'DAY25'!G17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209">
        <f t="shared" si="6"/>
        <v>0</v>
      </c>
      <c r="U17" s="52">
        <f t="shared" si="1"/>
        <v>0</v>
      </c>
    </row>
    <row r="18" spans="1:21" x14ac:dyDescent="0.25">
      <c r="A18" s="189" t="s">
        <v>65</v>
      </c>
      <c r="B18" s="47">
        <f>'DAY24'!H18</f>
        <v>0</v>
      </c>
      <c r="C18" s="48">
        <v>0</v>
      </c>
      <c r="D18" s="49">
        <v>0</v>
      </c>
      <c r="E18" s="50">
        <v>0</v>
      </c>
      <c r="F18" s="47">
        <v>0</v>
      </c>
      <c r="G18" s="209">
        <v>0</v>
      </c>
      <c r="H18" s="49">
        <f>+(Table127[[#This Row],[OPENING ]]+Table127[[#This Row],[RECEIPTS]]+Table127[[#This Row],[RETURNS]])-(Table127[[#This Row],[EXCHANGED]]+Table127[[#This Row],[SALES]]+Table127[[#This Row],[ISSUES]])</f>
        <v>0</v>
      </c>
      <c r="I18" s="48">
        <v>0</v>
      </c>
      <c r="J18" s="51">
        <f t="shared" ref="J18:J24" si="7">+I18-H18</f>
        <v>0</v>
      </c>
      <c r="K18" s="48">
        <f>+'DAY24'!K25+'DAY25'!C18</f>
        <v>0</v>
      </c>
      <c r="L18" s="49">
        <f>+'DAY24'!L18+'DAY25'!D18</f>
        <v>0</v>
      </c>
      <c r="M18" s="50">
        <f>+'DAY24'!M18+'DAY25'!E18</f>
        <v>0</v>
      </c>
      <c r="N18" s="47">
        <f>+'DAY24'!N18+'DAY25'!F18</f>
        <v>0</v>
      </c>
      <c r="O18" s="209">
        <f>+'DAY24'!O18+'DAY25'!G18</f>
        <v>0</v>
      </c>
      <c r="P18" s="48">
        <f t="shared" ref="P18:P25" si="8">+K18/25</f>
        <v>0</v>
      </c>
      <c r="Q18" s="49">
        <f t="shared" ref="Q18:Q25" si="9">+L18/25</f>
        <v>0</v>
      </c>
      <c r="R18" s="50">
        <f t="shared" ref="R18:R25" si="10">+M18/25</f>
        <v>0</v>
      </c>
      <c r="S18" s="47">
        <f t="shared" ref="S18:S25" si="11">+N18/25</f>
        <v>0</v>
      </c>
      <c r="T18" s="209">
        <f t="shared" ref="T18:T25" si="12">+O18/25</f>
        <v>0</v>
      </c>
      <c r="U18" s="52">
        <f t="shared" ref="U18:U25" si="13">IFERROR(+H18/(P18+Q18+R18+S18+T18),0)</f>
        <v>0</v>
      </c>
    </row>
    <row r="19" spans="1:21" x14ac:dyDescent="0.25">
      <c r="A19" s="189" t="s">
        <v>63</v>
      </c>
      <c r="B19" s="47">
        <f>'DAY24'!H19</f>
        <v>27</v>
      </c>
      <c r="C19" s="48">
        <v>0</v>
      </c>
      <c r="D19" s="49">
        <v>0</v>
      </c>
      <c r="E19" s="50">
        <v>0</v>
      </c>
      <c r="F19" s="47">
        <v>0</v>
      </c>
      <c r="G19" s="209">
        <v>0</v>
      </c>
      <c r="H19" s="49">
        <f>+(Table127[[#This Row],[OPENING ]]+Table127[[#This Row],[RECEIPTS]]+Table127[[#This Row],[RETURNS]])-(Table127[[#This Row],[EXCHANGED]]+Table127[[#This Row],[SALES]]+Table127[[#This Row],[ISSUES]])</f>
        <v>27</v>
      </c>
      <c r="I19" s="48">
        <v>0</v>
      </c>
      <c r="J19" s="51">
        <f t="shared" si="7"/>
        <v>-27</v>
      </c>
      <c r="K19" s="48">
        <f>+'DAY24'!K26+'DAY25'!C19</f>
        <v>0</v>
      </c>
      <c r="L19" s="49">
        <f>+'DAY24'!L19+'DAY25'!D19</f>
        <v>0</v>
      </c>
      <c r="M19" s="50">
        <f>+'DAY24'!M19+'DAY25'!E19</f>
        <v>0</v>
      </c>
      <c r="N19" s="47">
        <f>+'DAY24'!N19+'DAY25'!F19</f>
        <v>0</v>
      </c>
      <c r="O19" s="209">
        <f>+'DAY24'!O19+'DAY25'!G19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209">
        <f t="shared" si="12"/>
        <v>0</v>
      </c>
      <c r="U19" s="52">
        <f t="shared" si="13"/>
        <v>0</v>
      </c>
    </row>
    <row r="20" spans="1:21" x14ac:dyDescent="0.25">
      <c r="A20" s="189" t="s">
        <v>131</v>
      </c>
      <c r="B20" s="47">
        <f>'DAY24'!H20</f>
        <v>228.5</v>
      </c>
      <c r="C20" s="48">
        <v>0</v>
      </c>
      <c r="D20" s="49">
        <v>0</v>
      </c>
      <c r="E20" s="50">
        <v>0</v>
      </c>
      <c r="F20" s="47">
        <v>0</v>
      </c>
      <c r="G20" s="209">
        <v>0</v>
      </c>
      <c r="H20" s="49">
        <f>+(Table127[[#This Row],[OPENING ]]+Table127[[#This Row],[RECEIPTS]]+Table127[[#This Row],[RETURNS]])-(Table127[[#This Row],[EXCHANGED]]+Table127[[#This Row],[SALES]]+Table127[[#This Row],[ISSUES]])</f>
        <v>228.5</v>
      </c>
      <c r="I20" s="48">
        <v>0</v>
      </c>
      <c r="J20" s="51">
        <f t="shared" si="7"/>
        <v>-228.5</v>
      </c>
      <c r="K20" s="48">
        <f>+'DAY24'!K38+'DAY25'!C20</f>
        <v>9314.0999999999985</v>
      </c>
      <c r="L20" s="49">
        <f>+'DAY24'!L20+'DAY25'!D20</f>
        <v>0</v>
      </c>
      <c r="M20" s="50">
        <f>+'DAY24'!M20+'DAY25'!E20</f>
        <v>0</v>
      </c>
      <c r="N20" s="47">
        <f>+'DAY24'!N20+'DAY25'!F20</f>
        <v>0</v>
      </c>
      <c r="O20" s="209">
        <f>+'DAY24'!O20+'DAY25'!G20</f>
        <v>0</v>
      </c>
      <c r="P20" s="48">
        <f t="shared" si="8"/>
        <v>372.56399999999996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209">
        <f t="shared" si="12"/>
        <v>0</v>
      </c>
      <c r="U20" s="52">
        <f t="shared" si="13"/>
        <v>0.61331744344595829</v>
      </c>
    </row>
    <row r="21" spans="1:21" x14ac:dyDescent="0.25">
      <c r="A21" s="189" t="s">
        <v>117</v>
      </c>
      <c r="B21" s="47">
        <f>'DAY24'!H21</f>
        <v>70</v>
      </c>
      <c r="C21" s="48">
        <v>0</v>
      </c>
      <c r="D21" s="49">
        <v>0</v>
      </c>
      <c r="E21" s="50">
        <v>0</v>
      </c>
      <c r="F21" s="47">
        <v>0</v>
      </c>
      <c r="G21" s="209">
        <v>0</v>
      </c>
      <c r="H21" s="49">
        <f>+(Table127[[#This Row],[OPENING ]]+Table127[[#This Row],[RECEIPTS]]+Table127[[#This Row],[RETURNS]])-(Table127[[#This Row],[EXCHANGED]]+Table127[[#This Row],[SALES]]+Table127[[#This Row],[ISSUES]])</f>
        <v>70</v>
      </c>
      <c r="I21" s="48">
        <v>0</v>
      </c>
      <c r="J21" s="51">
        <f t="shared" si="7"/>
        <v>-70</v>
      </c>
      <c r="K21" s="48">
        <f>+'DAY24'!K39+'DAY25'!C21</f>
        <v>0</v>
      </c>
      <c r="L21" s="49">
        <f>+'DAY24'!L21+'DAY25'!D21</f>
        <v>0</v>
      </c>
      <c r="M21" s="50">
        <f>+'DAY24'!M21+'DAY25'!E21</f>
        <v>0</v>
      </c>
      <c r="N21" s="47">
        <f>+'DAY24'!N21+'DAY25'!F21</f>
        <v>0</v>
      </c>
      <c r="O21" s="209">
        <f>+'DAY24'!O21+'DAY25'!G21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209">
        <f t="shared" si="12"/>
        <v>0</v>
      </c>
      <c r="U21" s="52">
        <f t="shared" si="13"/>
        <v>0</v>
      </c>
    </row>
    <row r="22" spans="1:21" x14ac:dyDescent="0.25">
      <c r="A22" s="189" t="s">
        <v>129</v>
      </c>
      <c r="B22" s="47">
        <f>'DAY24'!H22</f>
        <v>14</v>
      </c>
      <c r="C22" s="48">
        <v>0</v>
      </c>
      <c r="D22" s="49">
        <v>0</v>
      </c>
      <c r="E22" s="50">
        <v>0</v>
      </c>
      <c r="F22" s="47">
        <v>0</v>
      </c>
      <c r="G22" s="209">
        <v>0</v>
      </c>
      <c r="H22" s="49">
        <f>+(Table127[[#This Row],[OPENING ]]+Table127[[#This Row],[RECEIPTS]]+Table127[[#This Row],[RETURNS]])-(Table127[[#This Row],[EXCHANGED]]+Table127[[#This Row],[SALES]]+Table127[[#This Row],[ISSUES]])</f>
        <v>14</v>
      </c>
      <c r="I22" s="48">
        <v>0</v>
      </c>
      <c r="J22" s="51">
        <f t="shared" si="7"/>
        <v>-14</v>
      </c>
      <c r="K22" s="48">
        <f>+'DAY24'!K40+'DAY25'!C22</f>
        <v>0</v>
      </c>
      <c r="L22" s="49">
        <f>+'DAY24'!L22+'DAY25'!D22</f>
        <v>0</v>
      </c>
      <c r="M22" s="50">
        <f>+'DAY24'!M22+'DAY25'!E22</f>
        <v>0</v>
      </c>
      <c r="N22" s="47">
        <f>+'DAY24'!N22+'DAY25'!F22</f>
        <v>0</v>
      </c>
      <c r="O22" s="209">
        <f>+'DAY24'!O22+'DAY25'!G22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209">
        <f t="shared" si="12"/>
        <v>0</v>
      </c>
      <c r="U22" s="52">
        <f t="shared" si="13"/>
        <v>0</v>
      </c>
    </row>
    <row r="23" spans="1:21" x14ac:dyDescent="0.25">
      <c r="A23" s="154"/>
      <c r="B23" s="47">
        <f>'DAY24'!H23</f>
        <v>70</v>
      </c>
      <c r="C23" s="48">
        <v>0</v>
      </c>
      <c r="D23" s="49">
        <v>0</v>
      </c>
      <c r="E23" s="50">
        <v>0</v>
      </c>
      <c r="F23" s="47">
        <v>0</v>
      </c>
      <c r="G23" s="209">
        <v>0</v>
      </c>
      <c r="H23" s="49">
        <f>+(Table127[[#This Row],[OPENING ]]+Table127[[#This Row],[RECEIPTS]]+Table127[[#This Row],[RETURNS]])-(Table127[[#This Row],[EXCHANGED]]+Table127[[#This Row],[SALES]]+Table127[[#This Row],[ISSUES]])</f>
        <v>70</v>
      </c>
      <c r="I23" s="48">
        <v>0</v>
      </c>
      <c r="J23" s="51">
        <f t="shared" si="7"/>
        <v>-70</v>
      </c>
      <c r="K23" s="48">
        <f>+'DAY24'!K41+'DAY25'!C23</f>
        <v>0</v>
      </c>
      <c r="L23" s="49">
        <f>+'DAY24'!L23+'DAY25'!D23</f>
        <v>0</v>
      </c>
      <c r="M23" s="50">
        <f>+'DAY24'!M23+'DAY25'!E23</f>
        <v>0</v>
      </c>
      <c r="N23" s="47">
        <f>+'DAY24'!N23+'DAY25'!F23</f>
        <v>0</v>
      </c>
      <c r="O23" s="209">
        <f>+'DAY24'!O23+'DAY25'!G23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209">
        <f t="shared" si="12"/>
        <v>0</v>
      </c>
      <c r="U23" s="52">
        <f t="shared" si="13"/>
        <v>0</v>
      </c>
    </row>
    <row r="24" spans="1:21" x14ac:dyDescent="0.25">
      <c r="A24" s="154"/>
      <c r="B24" s="47">
        <f>'DAY24'!H24</f>
        <v>49</v>
      </c>
      <c r="C24" s="48">
        <v>0</v>
      </c>
      <c r="D24" s="49">
        <v>0</v>
      </c>
      <c r="E24" s="50">
        <v>0</v>
      </c>
      <c r="F24" s="47">
        <v>0</v>
      </c>
      <c r="G24" s="209">
        <v>0</v>
      </c>
      <c r="H24" s="49">
        <f>+(Table127[[#This Row],[OPENING ]]+Table127[[#This Row],[RECEIPTS]]+Table127[[#This Row],[RETURNS]])-(Table127[[#This Row],[EXCHANGED]]+Table127[[#This Row],[SALES]]+Table127[[#This Row],[ISSUES]])</f>
        <v>49</v>
      </c>
      <c r="I24" s="48">
        <v>0</v>
      </c>
      <c r="J24" s="51">
        <f t="shared" si="7"/>
        <v>-49</v>
      </c>
      <c r="K24" s="48">
        <f>+'DAY24'!K42+'DAY25'!C24</f>
        <v>0</v>
      </c>
      <c r="L24" s="49">
        <f>+'DAY24'!L24+'DAY25'!D24</f>
        <v>0</v>
      </c>
      <c r="M24" s="50">
        <f>+'DAY24'!M24+'DAY25'!E24</f>
        <v>0</v>
      </c>
      <c r="N24" s="47">
        <f>+'DAY24'!N24+'DAY25'!F24</f>
        <v>0</v>
      </c>
      <c r="O24" s="209">
        <f>+'DAY24'!O24+'DAY25'!G24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209">
        <f t="shared" si="12"/>
        <v>0</v>
      </c>
      <c r="U24" s="52">
        <f t="shared" si="13"/>
        <v>0</v>
      </c>
    </row>
    <row r="25" spans="1:21" x14ac:dyDescent="0.25">
      <c r="A25" s="154"/>
      <c r="B25" s="47">
        <f>'DAY24'!H25</f>
        <v>0</v>
      </c>
      <c r="C25" s="48">
        <v>0</v>
      </c>
      <c r="D25" s="49">
        <v>0</v>
      </c>
      <c r="E25" s="50">
        <v>0</v>
      </c>
      <c r="F25" s="47">
        <v>0</v>
      </c>
      <c r="G25" s="209">
        <v>0</v>
      </c>
      <c r="H25" s="49">
        <f>+(Table127[[#This Row],[OPENING ]]+Table127[[#This Row],[RECEIPTS]]+Table127[[#This Row],[RETURNS]])-(Table127[[#This Row],[EXCHANGED]]+Table127[[#This Row],[SALES]]+Table127[[#This Row],[ISSUES]])</f>
        <v>0</v>
      </c>
      <c r="I25" s="48">
        <v>0</v>
      </c>
      <c r="J25" s="51">
        <f t="shared" si="0"/>
        <v>0</v>
      </c>
      <c r="K25" s="48">
        <f>+'DAY24'!K43+'DAY25'!C25</f>
        <v>0</v>
      </c>
      <c r="L25" s="49">
        <f>+'DAY24'!L25+'DAY25'!D25</f>
        <v>0</v>
      </c>
      <c r="M25" s="50">
        <f>+'DAY24'!M25+'DAY25'!E25</f>
        <v>0</v>
      </c>
      <c r="N25" s="47">
        <f>+'DAY24'!N25+'DAY25'!F25</f>
        <v>0</v>
      </c>
      <c r="O25" s="209">
        <f>+'DAY24'!O25+'DAY25'!G25</f>
        <v>0</v>
      </c>
      <c r="P25" s="48">
        <f t="shared" si="8"/>
        <v>0</v>
      </c>
      <c r="Q25" s="49">
        <f t="shared" si="9"/>
        <v>0</v>
      </c>
      <c r="R25" s="50">
        <f t="shared" si="10"/>
        <v>0</v>
      </c>
      <c r="S25" s="47">
        <f t="shared" si="11"/>
        <v>0</v>
      </c>
      <c r="T25" s="209">
        <f t="shared" si="12"/>
        <v>0</v>
      </c>
      <c r="U25" s="52">
        <f t="shared" si="13"/>
        <v>0</v>
      </c>
    </row>
    <row r="26" spans="1:21" x14ac:dyDescent="0.25">
      <c r="A26" s="154"/>
      <c r="B26" s="47">
        <f>'DAY24'!H26</f>
        <v>0</v>
      </c>
      <c r="C26" s="48">
        <v>0</v>
      </c>
      <c r="D26" s="49">
        <v>0</v>
      </c>
      <c r="E26" s="50">
        <v>0</v>
      </c>
      <c r="F26" s="47">
        <v>0</v>
      </c>
      <c r="G26" s="209">
        <v>0</v>
      </c>
      <c r="H26" s="49">
        <f>+(Table127[[#This Row],[OPENING ]]+Table127[[#This Row],[RECEIPTS]]+Table127[[#This Row],[RETURNS]])-(Table127[[#This Row],[EXCHANGED]]+Table127[[#This Row],[SALES]]+Table127[[#This Row],[ISSUES]])</f>
        <v>0</v>
      </c>
      <c r="I26" s="73">
        <v>0</v>
      </c>
      <c r="J26" s="76">
        <f t="shared" si="0"/>
        <v>0</v>
      </c>
      <c r="K26" s="48">
        <f>+'DAY24'!K26+'DAY25'!C26</f>
        <v>0</v>
      </c>
      <c r="L26" s="49">
        <f>+'DAY24'!L26+'DAY25'!D26</f>
        <v>0</v>
      </c>
      <c r="M26" s="50">
        <f>+'DAY24'!M26+'DAY25'!E26</f>
        <v>0</v>
      </c>
      <c r="N26" s="47">
        <f>+'DAY24'!N26+'DAY25'!F26</f>
        <v>0</v>
      </c>
      <c r="O26" s="209">
        <f>+'DAY24'!O26+'DAY25'!G26</f>
        <v>0</v>
      </c>
      <c r="P26" s="48">
        <f t="shared" si="2"/>
        <v>0</v>
      </c>
      <c r="Q26" s="49">
        <f t="shared" si="3"/>
        <v>0</v>
      </c>
      <c r="R26" s="50">
        <f t="shared" si="4"/>
        <v>0</v>
      </c>
      <c r="S26" s="47">
        <f t="shared" si="5"/>
        <v>0</v>
      </c>
      <c r="T26" s="209">
        <f t="shared" si="6"/>
        <v>0</v>
      </c>
      <c r="U26" s="77">
        <f t="shared" si="1"/>
        <v>0</v>
      </c>
    </row>
    <row r="27" spans="1:21" x14ac:dyDescent="0.25">
      <c r="A27" s="312" t="s">
        <v>106</v>
      </c>
      <c r="B27" s="47">
        <f>'DAY24'!H27</f>
        <v>506.2</v>
      </c>
      <c r="C27" s="48">
        <v>0</v>
      </c>
      <c r="D27" s="49">
        <v>0</v>
      </c>
      <c r="E27" s="50">
        <v>0</v>
      </c>
      <c r="F27" s="47">
        <v>0</v>
      </c>
      <c r="G27" s="209">
        <v>0</v>
      </c>
      <c r="H27" s="49">
        <f>+(Table127[[#This Row],[OPENING ]]+Table127[[#This Row],[RECEIPTS]]+Table127[[#This Row],[RETURNS]])-(Table127[[#This Row],[EXCHANGED]]+Table127[[#This Row],[SALES]]+Table127[[#This Row],[ISSUES]])</f>
        <v>506.2</v>
      </c>
      <c r="I27" s="73"/>
      <c r="J27" s="76">
        <f t="shared" ref="J27:J37" si="14">+I27-H27</f>
        <v>-506.2</v>
      </c>
      <c r="K27" s="48">
        <f>+'DAY24'!K27+'DAY25'!C27</f>
        <v>1034.9000000000001</v>
      </c>
      <c r="L27" s="49">
        <f>+'DAY24'!L27+'DAY25'!D27</f>
        <v>0</v>
      </c>
      <c r="M27" s="50">
        <f>+'DAY24'!M27+'DAY25'!E27</f>
        <v>0</v>
      </c>
      <c r="N27" s="47">
        <f>+'DAY24'!N27+'DAY25'!F27</f>
        <v>0</v>
      </c>
      <c r="O27" s="209">
        <f>+'DAY24'!O27+'DAY25'!G27</f>
        <v>0</v>
      </c>
      <c r="P27" s="48">
        <f t="shared" ref="P27:P37" si="15">+K27/25</f>
        <v>41.396000000000001</v>
      </c>
      <c r="Q27" s="49">
        <f t="shared" ref="Q27:Q37" si="16">+L27/25</f>
        <v>0</v>
      </c>
      <c r="R27" s="50">
        <f t="shared" ref="R27:R37" si="17">+M27/25</f>
        <v>0</v>
      </c>
      <c r="S27" s="47">
        <f t="shared" ref="S27:S37" si="18">+N27/25</f>
        <v>0</v>
      </c>
      <c r="T27" s="209">
        <f t="shared" ref="T27:T37" si="19">+O27/25</f>
        <v>0</v>
      </c>
      <c r="U27" s="77">
        <f t="shared" ref="U27:U37" si="20">IFERROR(+H27/(P27+Q27+R27+S27+T27),0)</f>
        <v>12.22823461203981</v>
      </c>
    </row>
    <row r="28" spans="1:21" x14ac:dyDescent="0.25">
      <c r="A28" s="154" t="s">
        <v>61</v>
      </c>
      <c r="B28" s="47">
        <f>'DAY24'!H28</f>
        <v>0</v>
      </c>
      <c r="C28" s="48">
        <v>0</v>
      </c>
      <c r="D28" s="49">
        <v>0</v>
      </c>
      <c r="E28" s="50">
        <v>0</v>
      </c>
      <c r="F28" s="47">
        <v>0</v>
      </c>
      <c r="G28" s="209">
        <v>0</v>
      </c>
      <c r="H28" s="49">
        <f>+(Table127[[#This Row],[OPENING ]]+Table127[[#This Row],[RECEIPTS]]+Table127[[#This Row],[RETURNS]])-(Table127[[#This Row],[EXCHANGED]]+Table127[[#This Row],[SALES]]+Table127[[#This Row],[ISSUES]])</f>
        <v>0</v>
      </c>
      <c r="I28" s="73"/>
      <c r="J28" s="76">
        <f t="shared" si="14"/>
        <v>0</v>
      </c>
      <c r="K28" s="48">
        <f>+'DAY24'!K28+'DAY25'!C28</f>
        <v>0</v>
      </c>
      <c r="L28" s="49">
        <f>+'DAY24'!L28+'DAY25'!D28</f>
        <v>0</v>
      </c>
      <c r="M28" s="50">
        <f>+'DAY24'!M28+'DAY25'!E28</f>
        <v>0</v>
      </c>
      <c r="N28" s="47">
        <f>+'DAY24'!N28+'DAY25'!F28</f>
        <v>0</v>
      </c>
      <c r="O28" s="209">
        <f>+'DAY24'!O28+'DAY25'!G28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209">
        <f t="shared" si="19"/>
        <v>0</v>
      </c>
      <c r="U28" s="77">
        <f t="shared" si="20"/>
        <v>0</v>
      </c>
    </row>
    <row r="29" spans="1:21" x14ac:dyDescent="0.25">
      <c r="A29" s="53"/>
      <c r="B29" s="47">
        <f>'DAY24'!H29</f>
        <v>254.5</v>
      </c>
      <c r="C29" s="48">
        <v>0</v>
      </c>
      <c r="D29" s="49">
        <v>0</v>
      </c>
      <c r="E29" s="50">
        <v>0</v>
      </c>
      <c r="F29" s="47">
        <v>0</v>
      </c>
      <c r="G29" s="209">
        <v>0</v>
      </c>
      <c r="H29" s="49">
        <f>+(Table127[[#This Row],[OPENING ]]+Table127[[#This Row],[RECEIPTS]]+Table127[[#This Row],[RETURNS]])-(Table127[[#This Row],[EXCHANGED]]+Table127[[#This Row],[SALES]]+Table127[[#This Row],[ISSUES]])</f>
        <v>254.5</v>
      </c>
      <c r="I29" s="73"/>
      <c r="J29" s="76">
        <f t="shared" si="14"/>
        <v>-254.5</v>
      </c>
      <c r="K29" s="48">
        <f>+'DAY24'!K29+'DAY25'!C29</f>
        <v>0</v>
      </c>
      <c r="L29" s="49">
        <f>+'DAY24'!L29+'DAY25'!D29</f>
        <v>0</v>
      </c>
      <c r="M29" s="50">
        <f>+'DAY24'!M29+'DAY25'!E29</f>
        <v>0</v>
      </c>
      <c r="N29" s="47">
        <f>+'DAY24'!N29+'DAY25'!F29</f>
        <v>0</v>
      </c>
      <c r="O29" s="209">
        <f>+'DAY24'!O29+'DAY25'!G29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209">
        <f t="shared" si="19"/>
        <v>2.552</v>
      </c>
      <c r="U29" s="77">
        <f t="shared" si="20"/>
        <v>99.725705329153598</v>
      </c>
    </row>
    <row r="30" spans="1:21" x14ac:dyDescent="0.25">
      <c r="A30" s="53"/>
      <c r="B30" s="47">
        <f>'DAY24'!H30</f>
        <v>0</v>
      </c>
      <c r="C30" s="48">
        <v>0</v>
      </c>
      <c r="D30" s="49">
        <v>0</v>
      </c>
      <c r="E30" s="50">
        <v>0</v>
      </c>
      <c r="F30" s="47">
        <v>0</v>
      </c>
      <c r="G30" s="209">
        <v>0</v>
      </c>
      <c r="H30" s="49">
        <f>+(Table127[[#This Row],[OPENING ]]+Table127[[#This Row],[RECEIPTS]]+Table127[[#This Row],[RETURNS]])-(Table127[[#This Row],[EXCHANGED]]+Table127[[#This Row],[SALES]]+Table127[[#This Row],[ISSUES]])</f>
        <v>0</v>
      </c>
      <c r="I30" s="73"/>
      <c r="J30" s="76">
        <f t="shared" si="14"/>
        <v>0</v>
      </c>
      <c r="K30" s="48">
        <f>+'DAY24'!K30+'DAY25'!C30</f>
        <v>0</v>
      </c>
      <c r="L30" s="49">
        <f>+'DAY24'!L30+'DAY25'!D30</f>
        <v>0</v>
      </c>
      <c r="M30" s="50">
        <f>+'DAY24'!M30+'DAY25'!E30</f>
        <v>0</v>
      </c>
      <c r="N30" s="47">
        <f>+'DAY24'!N30+'DAY25'!F30</f>
        <v>0</v>
      </c>
      <c r="O30" s="209">
        <f>+'DAY24'!O30+'DAY25'!G30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209">
        <f t="shared" si="19"/>
        <v>0</v>
      </c>
      <c r="U30" s="77">
        <f t="shared" si="20"/>
        <v>0</v>
      </c>
    </row>
    <row r="31" spans="1:21" x14ac:dyDescent="0.25">
      <c r="A31" s="53"/>
      <c r="B31" s="47">
        <f>'DAY24'!H31</f>
        <v>0</v>
      </c>
      <c r="C31" s="48">
        <v>0</v>
      </c>
      <c r="D31" s="49">
        <v>0</v>
      </c>
      <c r="E31" s="50">
        <v>0</v>
      </c>
      <c r="F31" s="47">
        <v>0</v>
      </c>
      <c r="G31" s="209">
        <v>0</v>
      </c>
      <c r="H31" s="49">
        <f>+(Table127[[#This Row],[OPENING ]]+Table127[[#This Row],[RECEIPTS]]+Table127[[#This Row],[RETURNS]])-(Table127[[#This Row],[EXCHANGED]]+Table127[[#This Row],[SALES]]+Table127[[#This Row],[ISSUES]])</f>
        <v>0</v>
      </c>
      <c r="I31" s="73"/>
      <c r="J31" s="76">
        <f t="shared" si="14"/>
        <v>0</v>
      </c>
      <c r="K31" s="48">
        <f>+'DAY24'!K31+'DAY25'!C31</f>
        <v>0</v>
      </c>
      <c r="L31" s="49">
        <f>+'DAY24'!L31+'DAY25'!D31</f>
        <v>0</v>
      </c>
      <c r="M31" s="50">
        <f>+'DAY24'!M31+'DAY25'!E31</f>
        <v>0</v>
      </c>
      <c r="N31" s="47">
        <f>+'DAY24'!N31+'DAY25'!F31</f>
        <v>0</v>
      </c>
      <c r="O31" s="209">
        <f>+'DAY24'!O31+'DAY25'!G31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209">
        <f t="shared" si="19"/>
        <v>0</v>
      </c>
      <c r="U31" s="77">
        <f t="shared" si="20"/>
        <v>0</v>
      </c>
    </row>
    <row r="32" spans="1:21" x14ac:dyDescent="0.25">
      <c r="A32" s="53"/>
      <c r="B32" s="47">
        <f>'DAY24'!H32</f>
        <v>0</v>
      </c>
      <c r="C32" s="48">
        <v>0</v>
      </c>
      <c r="D32" s="49">
        <v>0</v>
      </c>
      <c r="E32" s="50">
        <v>0</v>
      </c>
      <c r="F32" s="47">
        <v>0</v>
      </c>
      <c r="G32" s="209">
        <v>0</v>
      </c>
      <c r="H32" s="49">
        <f>+(Table127[[#This Row],[OPENING ]]+Table127[[#This Row],[RECEIPTS]]+Table127[[#This Row],[RETURNS]])-(Table127[[#This Row],[EXCHANGED]]+Table127[[#This Row],[SALES]]+Table127[[#This Row],[ISSUES]])</f>
        <v>0</v>
      </c>
      <c r="I32" s="73"/>
      <c r="J32" s="76">
        <f t="shared" si="14"/>
        <v>0</v>
      </c>
      <c r="K32" s="48">
        <f>+'DAY24'!K32+'DAY25'!C32</f>
        <v>0</v>
      </c>
      <c r="L32" s="49">
        <f>+'DAY24'!L32+'DAY25'!D32</f>
        <v>0</v>
      </c>
      <c r="M32" s="50">
        <f>+'DAY24'!M32+'DAY25'!E32</f>
        <v>0</v>
      </c>
      <c r="N32" s="47">
        <f>+'DAY24'!N32+'DAY25'!F32</f>
        <v>0</v>
      </c>
      <c r="O32" s="209">
        <f>+'DAY24'!O32+'DAY25'!G32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209">
        <f t="shared" si="19"/>
        <v>0</v>
      </c>
      <c r="U32" s="77">
        <f t="shared" si="20"/>
        <v>0</v>
      </c>
    </row>
    <row r="33" spans="1:21" x14ac:dyDescent="0.25">
      <c r="A33" s="53"/>
      <c r="B33" s="47">
        <f>'DAY24'!H33</f>
        <v>0</v>
      </c>
      <c r="C33" s="48">
        <v>0</v>
      </c>
      <c r="D33" s="49">
        <v>0</v>
      </c>
      <c r="E33" s="50">
        <v>0</v>
      </c>
      <c r="F33" s="47">
        <v>0</v>
      </c>
      <c r="G33" s="209">
        <v>0</v>
      </c>
      <c r="H33" s="49">
        <f>+(Table127[[#This Row],[OPENING ]]+Table127[[#This Row],[RECEIPTS]]+Table127[[#This Row],[RETURNS]])-(Table127[[#This Row],[EXCHANGED]]+Table127[[#This Row],[SALES]]+Table127[[#This Row],[ISSUES]])</f>
        <v>0</v>
      </c>
      <c r="I33" s="73"/>
      <c r="J33" s="76">
        <f t="shared" si="14"/>
        <v>0</v>
      </c>
      <c r="K33" s="48">
        <f>+'DAY24'!K33+'DAY25'!C33</f>
        <v>0</v>
      </c>
      <c r="L33" s="49">
        <f>+'DAY24'!L33+'DAY25'!D33</f>
        <v>0</v>
      </c>
      <c r="M33" s="50">
        <f>+'DAY24'!M33+'DAY25'!E33</f>
        <v>0</v>
      </c>
      <c r="N33" s="47">
        <f>+'DAY24'!N33+'DAY25'!F33</f>
        <v>0</v>
      </c>
      <c r="O33" s="209">
        <f>+'DAY24'!O33+'DAY25'!G33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209">
        <f t="shared" si="19"/>
        <v>0</v>
      </c>
      <c r="U33" s="77">
        <f t="shared" si="20"/>
        <v>0</v>
      </c>
    </row>
    <row r="34" spans="1:21" x14ac:dyDescent="0.25">
      <c r="A34" s="53"/>
      <c r="B34" s="47">
        <f>'DAY24'!H34</f>
        <v>58.1</v>
      </c>
      <c r="C34" s="48">
        <v>0</v>
      </c>
      <c r="D34" s="49">
        <v>0</v>
      </c>
      <c r="E34" s="50">
        <v>0</v>
      </c>
      <c r="F34" s="47">
        <v>0</v>
      </c>
      <c r="G34" s="209">
        <v>0</v>
      </c>
      <c r="H34" s="49">
        <f>+(Table127[[#This Row],[OPENING ]]+Table127[[#This Row],[RECEIPTS]]+Table127[[#This Row],[RETURNS]])-(Table127[[#This Row],[EXCHANGED]]+Table127[[#This Row],[SALES]]+Table127[[#This Row],[ISSUES]])</f>
        <v>58.1</v>
      </c>
      <c r="I34" s="73"/>
      <c r="J34" s="76">
        <f t="shared" si="14"/>
        <v>-58.1</v>
      </c>
      <c r="K34" s="48">
        <f>+'DAY24'!K34+'DAY25'!C34</f>
        <v>0</v>
      </c>
      <c r="L34" s="49">
        <f>+'DAY24'!L34+'DAY25'!D34</f>
        <v>0</v>
      </c>
      <c r="M34" s="50">
        <f>+'DAY24'!M34+'DAY25'!E34</f>
        <v>0</v>
      </c>
      <c r="N34" s="47">
        <f>+'DAY24'!N34+'DAY25'!F34</f>
        <v>0</v>
      </c>
      <c r="O34" s="209">
        <f>+'DAY24'!O34+'DAY25'!G34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209">
        <f t="shared" si="19"/>
        <v>0</v>
      </c>
      <c r="U34" s="77">
        <f t="shared" si="20"/>
        <v>0</v>
      </c>
    </row>
    <row r="35" spans="1:21" x14ac:dyDescent="0.25">
      <c r="A35" s="53"/>
      <c r="B35" s="47">
        <f>'DAY24'!H35</f>
        <v>0</v>
      </c>
      <c r="C35" s="48">
        <v>0</v>
      </c>
      <c r="D35" s="49">
        <v>0</v>
      </c>
      <c r="E35" s="50">
        <v>0</v>
      </c>
      <c r="F35" s="47">
        <v>0</v>
      </c>
      <c r="G35" s="209">
        <v>0</v>
      </c>
      <c r="H35" s="49">
        <f>+(Table127[[#This Row],[OPENING ]]+Table127[[#This Row],[RECEIPTS]]+Table127[[#This Row],[RETURNS]])-(Table127[[#This Row],[EXCHANGED]]+Table127[[#This Row],[SALES]]+Table127[[#This Row],[ISSUES]])</f>
        <v>0</v>
      </c>
      <c r="I35" s="73"/>
      <c r="J35" s="76">
        <f t="shared" si="14"/>
        <v>0</v>
      </c>
      <c r="K35" s="48">
        <f>+'DAY24'!K35+'DAY25'!C35</f>
        <v>0</v>
      </c>
      <c r="L35" s="49">
        <f>+'DAY24'!L35+'DAY25'!D35</f>
        <v>0</v>
      </c>
      <c r="M35" s="50">
        <f>+'DAY24'!M35+'DAY25'!E35</f>
        <v>0</v>
      </c>
      <c r="N35" s="47">
        <f>+'DAY24'!N35+'DAY25'!F35</f>
        <v>0</v>
      </c>
      <c r="O35" s="209">
        <f>+'DAY24'!O35+'DAY25'!G35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209">
        <f t="shared" si="19"/>
        <v>0</v>
      </c>
      <c r="U35" s="77">
        <f t="shared" si="20"/>
        <v>0</v>
      </c>
    </row>
    <row r="36" spans="1:21" x14ac:dyDescent="0.25">
      <c r="A36" s="53"/>
      <c r="B36" s="47">
        <f>'DAY24'!H36</f>
        <v>31.35</v>
      </c>
      <c r="C36" s="48">
        <v>0</v>
      </c>
      <c r="D36" s="49">
        <v>0</v>
      </c>
      <c r="E36" s="50">
        <v>0</v>
      </c>
      <c r="F36" s="47">
        <v>0</v>
      </c>
      <c r="G36" s="209">
        <v>0</v>
      </c>
      <c r="H36" s="49">
        <f>+(Table127[[#This Row],[OPENING ]]+Table127[[#This Row],[RECEIPTS]]+Table127[[#This Row],[RETURNS]])-(Table127[[#This Row],[EXCHANGED]]+Table127[[#This Row],[SALES]]+Table127[[#This Row],[ISSUES]])</f>
        <v>31.35</v>
      </c>
      <c r="I36" s="73"/>
      <c r="J36" s="76">
        <f t="shared" si="14"/>
        <v>-31.35</v>
      </c>
      <c r="K36" s="48">
        <f>+'DAY24'!K36+'DAY25'!C36</f>
        <v>0</v>
      </c>
      <c r="L36" s="49">
        <f>+'DAY24'!L36+'DAY25'!D36</f>
        <v>0</v>
      </c>
      <c r="M36" s="50">
        <f>+'DAY24'!M36+'DAY25'!E36</f>
        <v>0</v>
      </c>
      <c r="N36" s="47">
        <f>+'DAY24'!N36+'DAY25'!F36</f>
        <v>0</v>
      </c>
      <c r="O36" s="209">
        <f>+'DAY24'!O36+'DAY25'!G36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209">
        <f t="shared" si="19"/>
        <v>0</v>
      </c>
      <c r="U36" s="77">
        <f t="shared" si="20"/>
        <v>0</v>
      </c>
    </row>
    <row r="37" spans="1:21" ht="15.75" thickBot="1" x14ac:dyDescent="0.3">
      <c r="A37" s="53"/>
      <c r="B37" s="47">
        <f>'DAY24'!H37</f>
        <v>0</v>
      </c>
      <c r="C37" s="48">
        <v>0</v>
      </c>
      <c r="D37" s="49">
        <v>0</v>
      </c>
      <c r="E37" s="50">
        <v>0</v>
      </c>
      <c r="F37" s="47">
        <v>0</v>
      </c>
      <c r="G37" s="209">
        <v>0</v>
      </c>
      <c r="H37" s="49">
        <f>+(Table127[[#This Row],[OPENING ]]+Table127[[#This Row],[RECEIPTS]]+Table127[[#This Row],[RETURNS]])-(Table127[[#This Row],[EXCHANGED]]+Table127[[#This Row],[SALES]]+Table127[[#This Row],[ISSUES]])</f>
        <v>0</v>
      </c>
      <c r="I37" s="73"/>
      <c r="J37" s="76">
        <f t="shared" si="14"/>
        <v>0</v>
      </c>
      <c r="K37" s="48">
        <f>+'DAY24'!K37+'DAY25'!C37</f>
        <v>0</v>
      </c>
      <c r="L37" s="49">
        <f>+'DAY24'!L37+'DAY25'!D37</f>
        <v>0</v>
      </c>
      <c r="M37" s="50">
        <f>+'DAY24'!M37+'DAY25'!E37</f>
        <v>0</v>
      </c>
      <c r="N37" s="47">
        <f>+'DAY24'!N37+'DAY25'!F37</f>
        <v>0</v>
      </c>
      <c r="O37" s="209">
        <f>+'DAY24'!O37+'DAY25'!G37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209">
        <f t="shared" si="19"/>
        <v>0</v>
      </c>
      <c r="U37" s="77">
        <f t="shared" si="20"/>
        <v>0</v>
      </c>
    </row>
    <row r="38" spans="1:21" ht="17.25" thickBot="1" x14ac:dyDescent="0.35">
      <c r="A38" s="53"/>
      <c r="B38" s="86">
        <f t="shared" ref="B38:T38" si="21">SUM(B5:B26)</f>
        <v>662.1</v>
      </c>
      <c r="C38" s="87">
        <f t="shared" si="21"/>
        <v>0</v>
      </c>
      <c r="D38" s="88">
        <f t="shared" si="21"/>
        <v>0</v>
      </c>
      <c r="E38" s="89">
        <f t="shared" si="21"/>
        <v>0</v>
      </c>
      <c r="F38" s="86">
        <f t="shared" si="21"/>
        <v>0</v>
      </c>
      <c r="G38" s="213">
        <f t="shared" si="21"/>
        <v>0</v>
      </c>
      <c r="H38" s="88">
        <f t="shared" si="21"/>
        <v>662.1</v>
      </c>
      <c r="I38" s="87">
        <f t="shared" si="21"/>
        <v>0</v>
      </c>
      <c r="J38" s="90">
        <f t="shared" si="21"/>
        <v>-662.1</v>
      </c>
      <c r="K38" s="87">
        <f t="shared" si="21"/>
        <v>9314.0999999999985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213">
        <f t="shared" si="21"/>
        <v>0</v>
      </c>
      <c r="P38" s="87">
        <f t="shared" si="21"/>
        <v>372.56399999999996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213">
        <f t="shared" si="21"/>
        <v>0</v>
      </c>
      <c r="U38" s="91">
        <f t="shared" si="1"/>
        <v>1.7771443295648535</v>
      </c>
    </row>
    <row r="39" spans="1:21" ht="17.25" thickBot="1" x14ac:dyDescent="0.35">
      <c r="A39" s="85" t="s">
        <v>29</v>
      </c>
      <c r="B39" s="79"/>
      <c r="C39" s="80"/>
      <c r="D39" s="81"/>
      <c r="E39" s="82"/>
      <c r="F39" s="79"/>
      <c r="G39" s="212"/>
      <c r="H39" s="81"/>
      <c r="I39" s="80"/>
      <c r="J39" s="83"/>
      <c r="K39" s="80"/>
      <c r="L39" s="81"/>
      <c r="M39" s="82"/>
      <c r="N39" s="79"/>
      <c r="O39" s="212"/>
      <c r="P39" s="80"/>
      <c r="Q39" s="81"/>
      <c r="R39" s="82"/>
      <c r="S39" s="79"/>
      <c r="T39" s="212"/>
      <c r="U39" s="84"/>
    </row>
    <row r="40" spans="1:21" ht="19.5" x14ac:dyDescent="0.35">
      <c r="A40" s="173" t="s">
        <v>60</v>
      </c>
      <c r="B40" s="47"/>
      <c r="C40" s="48"/>
      <c r="D40" s="49"/>
      <c r="E40" s="50"/>
      <c r="F40" s="47"/>
      <c r="G40" s="209"/>
      <c r="H40" s="49"/>
      <c r="I40" s="48"/>
      <c r="J40" s="51"/>
      <c r="K40" s="48"/>
      <c r="L40" s="49"/>
      <c r="M40" s="50"/>
      <c r="N40" s="47"/>
      <c r="O40" s="209"/>
      <c r="P40" s="48"/>
      <c r="Q40" s="49"/>
      <c r="R40" s="50"/>
      <c r="S40" s="47"/>
      <c r="T40" s="209"/>
      <c r="U40" s="54"/>
    </row>
    <row r="41" spans="1:21" x14ac:dyDescent="0.25">
      <c r="A41" s="55" t="s">
        <v>36</v>
      </c>
      <c r="B41" s="47">
        <f>'DAY24'!H41</f>
        <v>452.6</v>
      </c>
      <c r="C41" s="48">
        <v>0</v>
      </c>
      <c r="D41" s="49">
        <v>0</v>
      </c>
      <c r="E41" s="50">
        <v>0</v>
      </c>
      <c r="F41" s="47">
        <v>0</v>
      </c>
      <c r="G41" s="209">
        <v>0</v>
      </c>
      <c r="H41" s="49">
        <f>+(Table127[[#This Row],[OPENING ]]+Table127[[#This Row],[RECEIPTS]]+Table127[[#This Row],[RETURNS]])-(Table127[[#This Row],[EXCHANGED]]+Table127[[#This Row],[SALES]]+Table127[[#This Row],[ISSUES]])</f>
        <v>452.6</v>
      </c>
      <c r="I41" s="48">
        <v>0</v>
      </c>
      <c r="J41" s="51">
        <f t="shared" si="0"/>
        <v>-452.6</v>
      </c>
      <c r="K41" s="48">
        <f>+'DAY24'!K41+'DAY25'!C41</f>
        <v>0</v>
      </c>
      <c r="L41" s="49">
        <f>+'DAY24'!L41+'DAY25'!D41</f>
        <v>0</v>
      </c>
      <c r="M41" s="50">
        <f>+'DAY24'!M41+'DAY25'!E41</f>
        <v>0</v>
      </c>
      <c r="N41" s="47">
        <f>+'DAY24'!N41+'DAY25'!F41</f>
        <v>0</v>
      </c>
      <c r="O41" s="209">
        <f>+'DAY24'!O41+'DAY25'!G41</f>
        <v>0</v>
      </c>
      <c r="P41" s="48">
        <f>+K41/25</f>
        <v>0</v>
      </c>
      <c r="Q41" s="49">
        <f>+L41/25</f>
        <v>0</v>
      </c>
      <c r="R41" s="50">
        <f>+M41/25</f>
        <v>0</v>
      </c>
      <c r="S41" s="47">
        <f>+N41/25</f>
        <v>0</v>
      </c>
      <c r="T41" s="209">
        <f>+O41/25</f>
        <v>0</v>
      </c>
      <c r="U41" s="54">
        <f t="shared" si="1"/>
        <v>0</v>
      </c>
    </row>
    <row r="42" spans="1:21" x14ac:dyDescent="0.25">
      <c r="A42" s="154" t="s">
        <v>46</v>
      </c>
      <c r="B42" s="47">
        <f>'DAY24'!H42</f>
        <v>555.6</v>
      </c>
      <c r="C42" s="48">
        <v>0</v>
      </c>
      <c r="D42" s="49">
        <v>0</v>
      </c>
      <c r="E42" s="50">
        <v>0</v>
      </c>
      <c r="F42" s="47">
        <v>0</v>
      </c>
      <c r="G42" s="209">
        <v>0</v>
      </c>
      <c r="H42" s="49">
        <f>+(Table127[[#This Row],[OPENING ]]+Table127[[#This Row],[RECEIPTS]]+Table127[[#This Row],[RETURNS]])-(Table127[[#This Row],[EXCHANGED]]+Table127[[#This Row],[SALES]]+Table127[[#This Row],[ISSUES]])</f>
        <v>555.6</v>
      </c>
      <c r="I42" s="48">
        <v>0</v>
      </c>
      <c r="J42" s="51">
        <f t="shared" si="0"/>
        <v>-555.6</v>
      </c>
      <c r="K42" s="48">
        <f>+'DAY24'!K42+'DAY25'!C42</f>
        <v>0</v>
      </c>
      <c r="L42" s="49">
        <f>+'DAY24'!L42+'DAY25'!D42</f>
        <v>0</v>
      </c>
      <c r="M42" s="50">
        <f>+'DAY24'!M42+'DAY25'!E42</f>
        <v>0</v>
      </c>
      <c r="N42" s="47">
        <f>+'DAY24'!N42+'DAY25'!F42</f>
        <v>0</v>
      </c>
      <c r="O42" s="209">
        <f>+'DAY24'!O42+'DAY25'!G42</f>
        <v>0</v>
      </c>
      <c r="P42" s="48">
        <f t="shared" ref="P42:P57" si="22">+K42/25</f>
        <v>0</v>
      </c>
      <c r="Q42" s="49">
        <f t="shared" ref="Q42:Q57" si="23">+L42/25</f>
        <v>0</v>
      </c>
      <c r="R42" s="50">
        <f t="shared" ref="R42:R57" si="24">+M42/25</f>
        <v>0</v>
      </c>
      <c r="S42" s="47">
        <f t="shared" ref="S42:S57" si="25">+N42/25</f>
        <v>0</v>
      </c>
      <c r="T42" s="209">
        <f t="shared" ref="T42:T57" si="26">+O42/25</f>
        <v>0</v>
      </c>
      <c r="U42" s="54">
        <f t="shared" si="1"/>
        <v>0</v>
      </c>
    </row>
    <row r="43" spans="1:21" x14ac:dyDescent="0.25">
      <c r="A43" s="154" t="s">
        <v>47</v>
      </c>
      <c r="B43" s="47">
        <f>'DAY24'!H43</f>
        <v>0</v>
      </c>
      <c r="C43" s="48">
        <v>0</v>
      </c>
      <c r="D43" s="49">
        <v>0</v>
      </c>
      <c r="E43" s="50">
        <v>0</v>
      </c>
      <c r="F43" s="47">
        <v>0</v>
      </c>
      <c r="G43" s="209">
        <v>0</v>
      </c>
      <c r="H43" s="49">
        <f>+(Table127[[#This Row],[OPENING ]]+Table127[[#This Row],[RECEIPTS]]+Table127[[#This Row],[RETURNS]])-(Table127[[#This Row],[EXCHANGED]]+Table127[[#This Row],[SALES]]+Table127[[#This Row],[ISSUES]])</f>
        <v>0</v>
      </c>
      <c r="I43" s="48">
        <v>0</v>
      </c>
      <c r="J43" s="51">
        <f t="shared" si="0"/>
        <v>0</v>
      </c>
      <c r="K43" s="48">
        <f>+'DAY24'!K43+'DAY25'!C43</f>
        <v>0</v>
      </c>
      <c r="L43" s="49">
        <f>+'DAY24'!L43+'DAY25'!D43</f>
        <v>0</v>
      </c>
      <c r="M43" s="50">
        <f>+'DAY24'!M43+'DAY25'!E43</f>
        <v>0</v>
      </c>
      <c r="N43" s="47">
        <f>+'DAY24'!N43+'DAY25'!F43</f>
        <v>0</v>
      </c>
      <c r="O43" s="209">
        <f>+'DAY24'!O43+'DAY25'!G43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209">
        <f t="shared" si="26"/>
        <v>0</v>
      </c>
      <c r="U43" s="54">
        <f t="shared" si="1"/>
        <v>0</v>
      </c>
    </row>
    <row r="44" spans="1:21" x14ac:dyDescent="0.25">
      <c r="A44" s="154" t="s">
        <v>48</v>
      </c>
      <c r="B44" s="47">
        <f>'DAY24'!H44</f>
        <v>0</v>
      </c>
      <c r="C44" s="48">
        <v>0</v>
      </c>
      <c r="D44" s="49">
        <v>0</v>
      </c>
      <c r="E44" s="50">
        <v>0</v>
      </c>
      <c r="F44" s="47">
        <v>0</v>
      </c>
      <c r="G44" s="209">
        <v>0</v>
      </c>
      <c r="H44" s="49">
        <f>+(Table127[[#This Row],[OPENING ]]+Table127[[#This Row],[RECEIPTS]]+Table127[[#This Row],[RETURNS]])-(Table127[[#This Row],[EXCHANGED]]+Table127[[#This Row],[SALES]]+Table127[[#This Row],[ISSUES]])</f>
        <v>0</v>
      </c>
      <c r="I44" s="48">
        <v>0</v>
      </c>
      <c r="J44" s="51">
        <f t="shared" si="0"/>
        <v>0</v>
      </c>
      <c r="K44" s="48">
        <f>+'DAY24'!K44+'DAY25'!C44</f>
        <v>0</v>
      </c>
      <c r="L44" s="49">
        <f>+'DAY24'!L44+'DAY25'!D44</f>
        <v>0</v>
      </c>
      <c r="M44" s="50">
        <f>+'DAY24'!M44+'DAY25'!E44</f>
        <v>0</v>
      </c>
      <c r="N44" s="47">
        <f>+'DAY24'!N44+'DAY25'!F44</f>
        <v>0</v>
      </c>
      <c r="O44" s="209">
        <f>+'DAY24'!O44+'DAY25'!G44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209">
        <f t="shared" si="26"/>
        <v>0</v>
      </c>
      <c r="U44" s="54">
        <f t="shared" si="1"/>
        <v>0</v>
      </c>
    </row>
    <row r="45" spans="1:21" x14ac:dyDescent="0.25">
      <c r="A45" s="154" t="s">
        <v>49</v>
      </c>
      <c r="B45" s="47">
        <f>'DAY24'!H45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209">
        <v>0</v>
      </c>
      <c r="H45" s="49">
        <f>+(Table127[[#This Row],[OPENING ]]+Table127[[#This Row],[RECEIPTS]]+Table127[[#This Row],[RETURNS]])-(Table127[[#This Row],[EXCHANGED]]+Table127[[#This Row],[SALES]]+Table127[[#This Row],[ISSUES]])</f>
        <v>320.29999999999995</v>
      </c>
      <c r="I45" s="48">
        <v>0</v>
      </c>
      <c r="J45" s="51">
        <f t="shared" si="0"/>
        <v>-320.29999999999995</v>
      </c>
      <c r="K45" s="48">
        <f>+'DAY24'!K45+'DAY25'!C45</f>
        <v>1034.9000000000001</v>
      </c>
      <c r="L45" s="49">
        <f>+'DAY24'!L45+'DAY25'!D45</f>
        <v>0</v>
      </c>
      <c r="M45" s="50">
        <f>+'DAY24'!M45+'DAY25'!E45</f>
        <v>0</v>
      </c>
      <c r="N45" s="47">
        <f>+'DAY24'!N45+'DAY25'!F45</f>
        <v>0</v>
      </c>
      <c r="O45" s="209">
        <f>+'DAY24'!O45+'DAY25'!G45</f>
        <v>795.90000000000009</v>
      </c>
      <c r="P45" s="48">
        <f t="shared" si="22"/>
        <v>41.396000000000001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209">
        <f t="shared" si="26"/>
        <v>31.836000000000002</v>
      </c>
      <c r="U45" s="54">
        <f t="shared" si="1"/>
        <v>4.3737710290583349</v>
      </c>
    </row>
    <row r="46" spans="1:21" x14ac:dyDescent="0.25">
      <c r="A46" s="154" t="s">
        <v>76</v>
      </c>
      <c r="B46" s="47">
        <f>'DAY24'!H46</f>
        <v>122.2</v>
      </c>
      <c r="C46" s="48">
        <v>0</v>
      </c>
      <c r="D46" s="49">
        <v>0</v>
      </c>
      <c r="E46" s="50">
        <v>0</v>
      </c>
      <c r="F46" s="47">
        <v>0</v>
      </c>
      <c r="G46" s="209">
        <v>0</v>
      </c>
      <c r="H46" s="49">
        <f>+(Table127[[#This Row],[OPENING ]]+Table127[[#This Row],[RECEIPTS]]+Table127[[#This Row],[RETURNS]])-(Table127[[#This Row],[EXCHANGED]]+Table127[[#This Row],[SALES]]+Table127[[#This Row],[ISSUES]])</f>
        <v>122.2</v>
      </c>
      <c r="I46" s="48">
        <v>0</v>
      </c>
      <c r="J46" s="51">
        <f t="shared" si="0"/>
        <v>-122.2</v>
      </c>
      <c r="K46" s="48">
        <f>+'DAY24'!K46+'DAY25'!C46</f>
        <v>0</v>
      </c>
      <c r="L46" s="49">
        <f>+'DAY24'!L46+'DAY25'!D46</f>
        <v>0</v>
      </c>
      <c r="M46" s="50">
        <f>+'DAY24'!M46+'DAY25'!E46</f>
        <v>0</v>
      </c>
      <c r="N46" s="47">
        <f>+'DAY24'!N46+'DAY25'!F46</f>
        <v>0</v>
      </c>
      <c r="O46" s="209">
        <f>+'DAY24'!O46+'DAY25'!G46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209">
        <f t="shared" si="26"/>
        <v>0</v>
      </c>
      <c r="U46" s="54">
        <f t="shared" si="1"/>
        <v>0</v>
      </c>
    </row>
    <row r="47" spans="1:21" x14ac:dyDescent="0.25">
      <c r="A47" s="154" t="s">
        <v>111</v>
      </c>
      <c r="B47" s="47">
        <f>'DAY24'!H47</f>
        <v>0</v>
      </c>
      <c r="C47" s="48">
        <v>0</v>
      </c>
      <c r="D47" s="49">
        <v>0</v>
      </c>
      <c r="E47" s="50">
        <v>0</v>
      </c>
      <c r="F47" s="47">
        <v>0</v>
      </c>
      <c r="G47" s="209">
        <v>0</v>
      </c>
      <c r="H47" s="49">
        <f>+(Table127[[#This Row],[OPENING ]]+Table127[[#This Row],[RECEIPTS]]+Table127[[#This Row],[RETURNS]])-(Table127[[#This Row],[EXCHANGED]]+Table127[[#This Row],[SALES]]+Table127[[#This Row],[ISSUES]])</f>
        <v>0</v>
      </c>
      <c r="I47" s="48">
        <v>0</v>
      </c>
      <c r="J47" s="51">
        <f t="shared" si="0"/>
        <v>0</v>
      </c>
      <c r="K47" s="48">
        <f>+'DAY24'!K47+'DAY25'!C47</f>
        <v>0</v>
      </c>
      <c r="L47" s="49">
        <f>+'DAY24'!L47+'DAY25'!D47</f>
        <v>0</v>
      </c>
      <c r="M47" s="50">
        <f>+'DAY24'!M47+'DAY25'!E47</f>
        <v>0</v>
      </c>
      <c r="N47" s="47">
        <f>+'DAY24'!N47+'DAY25'!F47</f>
        <v>0</v>
      </c>
      <c r="O47" s="209">
        <f>+'DAY24'!O47+'DAY25'!G47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209">
        <f t="shared" si="26"/>
        <v>0</v>
      </c>
      <c r="U47" s="54">
        <f t="shared" si="1"/>
        <v>0</v>
      </c>
    </row>
    <row r="48" spans="1:21" x14ac:dyDescent="0.25">
      <c r="A48" s="154" t="s">
        <v>85</v>
      </c>
      <c r="B48" s="47">
        <f>'DAY24'!H48</f>
        <v>7</v>
      </c>
      <c r="C48" s="48">
        <v>0</v>
      </c>
      <c r="D48" s="49">
        <v>0</v>
      </c>
      <c r="E48" s="50">
        <v>0</v>
      </c>
      <c r="F48" s="47">
        <v>0</v>
      </c>
      <c r="G48" s="209">
        <v>0</v>
      </c>
      <c r="H48" s="49">
        <f>+(Table127[[#This Row],[OPENING ]]+Table127[[#This Row],[RECEIPTS]]+Table127[[#This Row],[RETURNS]])-(Table127[[#This Row],[EXCHANGED]]+Table127[[#This Row],[SALES]]+Table127[[#This Row],[ISSUES]])</f>
        <v>7</v>
      </c>
      <c r="I48" s="48">
        <v>0</v>
      </c>
      <c r="J48" s="51">
        <f t="shared" si="0"/>
        <v>-7</v>
      </c>
      <c r="K48" s="48">
        <f>+'DAY24'!K48+'DAY25'!C48</f>
        <v>0</v>
      </c>
      <c r="L48" s="49">
        <f>+'DAY24'!L48+'DAY25'!D48</f>
        <v>0</v>
      </c>
      <c r="M48" s="50">
        <f>+'DAY24'!M48+'DAY25'!E48</f>
        <v>0</v>
      </c>
      <c r="N48" s="47">
        <f>+'DAY24'!N48+'DAY25'!F48</f>
        <v>0</v>
      </c>
      <c r="O48" s="209">
        <f>+'DAY24'!O48+'DAY25'!G48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209">
        <f t="shared" si="26"/>
        <v>0</v>
      </c>
      <c r="U48" s="54">
        <f t="shared" si="1"/>
        <v>0</v>
      </c>
    </row>
    <row r="49" spans="1:21" x14ac:dyDescent="0.25">
      <c r="A49" s="154" t="s">
        <v>78</v>
      </c>
      <c r="B49" s="47">
        <f>'DAY24'!H49</f>
        <v>17.3</v>
      </c>
      <c r="C49" s="48">
        <v>0</v>
      </c>
      <c r="D49" s="49">
        <v>0</v>
      </c>
      <c r="E49" s="50">
        <v>0</v>
      </c>
      <c r="F49" s="47">
        <v>0</v>
      </c>
      <c r="G49" s="209">
        <v>0</v>
      </c>
      <c r="H49" s="49">
        <f>+(Table127[[#This Row],[OPENING ]]+Table127[[#This Row],[RECEIPTS]]+Table127[[#This Row],[RETURNS]])-(Table127[[#This Row],[EXCHANGED]]+Table127[[#This Row],[SALES]]+Table127[[#This Row],[ISSUES]])</f>
        <v>17.3</v>
      </c>
      <c r="I49" s="48">
        <v>0</v>
      </c>
      <c r="J49" s="51">
        <f t="shared" si="0"/>
        <v>-17.3</v>
      </c>
      <c r="K49" s="48">
        <f>+'DAY24'!K49+'DAY25'!C49</f>
        <v>0</v>
      </c>
      <c r="L49" s="49">
        <f>+'DAY24'!L49+'DAY25'!D49</f>
        <v>0</v>
      </c>
      <c r="M49" s="50">
        <f>+'DAY24'!M49+'DAY25'!E49</f>
        <v>0</v>
      </c>
      <c r="N49" s="47">
        <f>+'DAY24'!N49+'DAY25'!F49</f>
        <v>0</v>
      </c>
      <c r="O49" s="209">
        <f>+'DAY24'!O49+'DAY25'!G49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209">
        <f t="shared" si="26"/>
        <v>0</v>
      </c>
      <c r="U49" s="54">
        <f t="shared" si="1"/>
        <v>0</v>
      </c>
    </row>
    <row r="50" spans="1:21" x14ac:dyDescent="0.25">
      <c r="A50" s="154" t="s">
        <v>77</v>
      </c>
      <c r="B50" s="47">
        <f>'DAY24'!H50</f>
        <v>400.5</v>
      </c>
      <c r="C50" s="48">
        <v>0</v>
      </c>
      <c r="D50" s="49">
        <v>0</v>
      </c>
      <c r="E50" s="50">
        <v>0</v>
      </c>
      <c r="F50" s="47">
        <v>0</v>
      </c>
      <c r="G50" s="209">
        <v>0</v>
      </c>
      <c r="H50" s="49">
        <f>+(Table127[[#This Row],[OPENING ]]+Table127[[#This Row],[RECEIPTS]]+Table127[[#This Row],[RETURNS]])-(Table127[[#This Row],[EXCHANGED]]+Table127[[#This Row],[SALES]]+Table127[[#This Row],[ISSUES]])</f>
        <v>400.5</v>
      </c>
      <c r="I50" s="48">
        <v>0</v>
      </c>
      <c r="J50" s="51">
        <f t="shared" si="0"/>
        <v>-400.5</v>
      </c>
      <c r="K50" s="48">
        <f>+'DAY24'!K50+'DAY25'!C50</f>
        <v>0</v>
      </c>
      <c r="L50" s="49">
        <f>+'DAY24'!L50+'DAY25'!D50</f>
        <v>0</v>
      </c>
      <c r="M50" s="50">
        <f>+'DAY24'!M50+'DAY25'!E50</f>
        <v>0</v>
      </c>
      <c r="N50" s="47">
        <f>+'DAY24'!N50+'DAY25'!F50</f>
        <v>0</v>
      </c>
      <c r="O50" s="209">
        <f>+'DAY24'!O50+'DAY25'!G50</f>
        <v>140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209">
        <f t="shared" si="26"/>
        <v>5.6</v>
      </c>
      <c r="U50" s="54">
        <f t="shared" si="1"/>
        <v>71.517857142857153</v>
      </c>
    </row>
    <row r="51" spans="1:21" x14ac:dyDescent="0.25">
      <c r="A51" s="154" t="s">
        <v>110</v>
      </c>
      <c r="B51" s="47">
        <f>'DAY24'!H51</f>
        <v>0</v>
      </c>
      <c r="C51" s="48">
        <v>0</v>
      </c>
      <c r="D51" s="49">
        <v>0</v>
      </c>
      <c r="E51" s="50">
        <v>0</v>
      </c>
      <c r="F51" s="47">
        <v>0</v>
      </c>
      <c r="G51" s="209">
        <v>0</v>
      </c>
      <c r="H51" s="49">
        <f>+(Table127[[#This Row],[OPENING ]]+Table127[[#This Row],[RECEIPTS]]+Table127[[#This Row],[RETURNS]])-(Table127[[#This Row],[EXCHANGED]]+Table127[[#This Row],[SALES]]+Table127[[#This Row],[ISSUES]])</f>
        <v>0</v>
      </c>
      <c r="I51" s="48">
        <v>0</v>
      </c>
      <c r="J51" s="51">
        <f t="shared" si="0"/>
        <v>0</v>
      </c>
      <c r="K51" s="48">
        <f>+'DAY24'!K51+'DAY25'!C51</f>
        <v>0</v>
      </c>
      <c r="L51" s="49">
        <f>+'DAY24'!L51+'DAY25'!D51</f>
        <v>0</v>
      </c>
      <c r="M51" s="50">
        <f>+'DAY24'!M51+'DAY25'!E51</f>
        <v>0</v>
      </c>
      <c r="N51" s="47">
        <f>+'DAY24'!N51+'DAY25'!F51</f>
        <v>0</v>
      </c>
      <c r="O51" s="209">
        <f>+'DAY24'!O51+'DAY25'!G51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209">
        <f t="shared" si="26"/>
        <v>0</v>
      </c>
      <c r="U51" s="54">
        <f t="shared" si="1"/>
        <v>0</v>
      </c>
    </row>
    <row r="52" spans="1:21" x14ac:dyDescent="0.25">
      <c r="A52" s="154" t="s">
        <v>79</v>
      </c>
      <c r="B52" s="47">
        <f>'DAY24'!H52</f>
        <v>0</v>
      </c>
      <c r="C52" s="48">
        <v>0</v>
      </c>
      <c r="D52" s="49">
        <v>0</v>
      </c>
      <c r="E52" s="50">
        <v>0</v>
      </c>
      <c r="F52" s="47">
        <v>0</v>
      </c>
      <c r="G52" s="209">
        <v>0</v>
      </c>
      <c r="H52" s="49">
        <f>+(Table127[[#This Row],[OPENING ]]+Table127[[#This Row],[RECEIPTS]]+Table127[[#This Row],[RETURNS]])-(Table127[[#This Row],[EXCHANGED]]+Table127[[#This Row],[SALES]]+Table127[[#This Row],[ISSUES]])</f>
        <v>0</v>
      </c>
      <c r="I52" s="48">
        <v>0</v>
      </c>
      <c r="J52" s="51">
        <f t="shared" si="0"/>
        <v>0</v>
      </c>
      <c r="K52" s="48">
        <f>+'DAY24'!K52+'DAY25'!C52</f>
        <v>0</v>
      </c>
      <c r="L52" s="49">
        <f>+'DAY24'!L52+'DAY25'!D52</f>
        <v>0</v>
      </c>
      <c r="M52" s="50">
        <f>+'DAY24'!M52+'DAY25'!E52</f>
        <v>0</v>
      </c>
      <c r="N52" s="47">
        <f>+'DAY24'!N52+'DAY25'!F52</f>
        <v>0</v>
      </c>
      <c r="O52" s="209">
        <f>+'DAY24'!O52+'DAY25'!G52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209">
        <f t="shared" si="26"/>
        <v>0</v>
      </c>
      <c r="U52" s="54">
        <f t="shared" si="1"/>
        <v>0</v>
      </c>
    </row>
    <row r="53" spans="1:21" x14ac:dyDescent="0.25">
      <c r="A53" s="154" t="s">
        <v>80</v>
      </c>
      <c r="B53" s="47">
        <f>'DAY24'!H53</f>
        <v>0</v>
      </c>
      <c r="C53" s="48">
        <v>0</v>
      </c>
      <c r="D53" s="49">
        <v>0</v>
      </c>
      <c r="E53" s="50">
        <v>0</v>
      </c>
      <c r="F53" s="47">
        <v>0</v>
      </c>
      <c r="G53" s="209">
        <v>0</v>
      </c>
      <c r="H53" s="49">
        <f>+(Table127[[#This Row],[OPENING ]]+Table127[[#This Row],[RECEIPTS]]+Table127[[#This Row],[RETURNS]])-(Table127[[#This Row],[EXCHANGED]]+Table127[[#This Row],[SALES]]+Table127[[#This Row],[ISSUES]])</f>
        <v>0</v>
      </c>
      <c r="I53" s="48">
        <v>0</v>
      </c>
      <c r="J53" s="51">
        <f>+I53-H53</f>
        <v>0</v>
      </c>
      <c r="K53" s="48">
        <f>+'DAY24'!K53+'DAY25'!C53</f>
        <v>0</v>
      </c>
      <c r="L53" s="49">
        <f>+'DAY24'!L53+'DAY25'!D53</f>
        <v>0</v>
      </c>
      <c r="M53" s="50">
        <f>+'DAY24'!M53+'DAY25'!E53</f>
        <v>0</v>
      </c>
      <c r="N53" s="47">
        <f>+'DAY24'!N53+'DAY25'!F53</f>
        <v>0</v>
      </c>
      <c r="O53" s="209">
        <f>+'DAY24'!O53+'DAY25'!G53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209">
        <f t="shared" si="26"/>
        <v>0</v>
      </c>
      <c r="U53" s="54">
        <f t="shared" si="1"/>
        <v>0</v>
      </c>
    </row>
    <row r="54" spans="1:21" x14ac:dyDescent="0.25">
      <c r="A54" s="154" t="s">
        <v>83</v>
      </c>
      <c r="B54" s="47">
        <f>'DAY24'!H54</f>
        <v>0</v>
      </c>
      <c r="C54" s="48">
        <v>0</v>
      </c>
      <c r="D54" s="49">
        <v>0</v>
      </c>
      <c r="E54" s="50">
        <v>0</v>
      </c>
      <c r="F54" s="47">
        <v>0</v>
      </c>
      <c r="G54" s="209">
        <v>0</v>
      </c>
      <c r="H54" s="49">
        <f>+(Table127[[#This Row],[OPENING ]]+Table127[[#This Row],[RECEIPTS]]+Table127[[#This Row],[RETURNS]])-(Table127[[#This Row],[EXCHANGED]]+Table127[[#This Row],[SALES]]+Table127[[#This Row],[ISSUES]])</f>
        <v>0</v>
      </c>
      <c r="I54" s="48">
        <v>0</v>
      </c>
      <c r="J54" s="51">
        <f>+I54-H54</f>
        <v>0</v>
      </c>
      <c r="K54" s="48">
        <f>+'DAY24'!K54+'DAY25'!C54</f>
        <v>0</v>
      </c>
      <c r="L54" s="49">
        <f>+'DAY24'!L54+'DAY25'!D54</f>
        <v>0</v>
      </c>
      <c r="M54" s="50">
        <f>+'DAY24'!M54+'DAY25'!E54</f>
        <v>0</v>
      </c>
      <c r="N54" s="47">
        <f>+'DAY24'!N54+'DAY25'!F54</f>
        <v>0</v>
      </c>
      <c r="O54" s="209">
        <f>+'DAY24'!O54+'DAY25'!G54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209">
        <f t="shared" si="26"/>
        <v>0</v>
      </c>
      <c r="U54" s="54">
        <f t="shared" si="1"/>
        <v>0</v>
      </c>
    </row>
    <row r="55" spans="1:21" x14ac:dyDescent="0.25">
      <c r="A55" s="154" t="s">
        <v>72</v>
      </c>
      <c r="B55" s="47">
        <f>'DAY24'!H55</f>
        <v>676.3</v>
      </c>
      <c r="C55" s="48">
        <v>0</v>
      </c>
      <c r="D55" s="49">
        <v>0</v>
      </c>
      <c r="E55" s="50">
        <v>0</v>
      </c>
      <c r="F55" s="47">
        <v>0</v>
      </c>
      <c r="G55" s="209">
        <v>0</v>
      </c>
      <c r="H55" s="49">
        <f>+(Table127[[#This Row],[OPENING ]]+Table127[[#This Row],[RECEIPTS]]+Table127[[#This Row],[RETURNS]])-(Table127[[#This Row],[EXCHANGED]]+Table127[[#This Row],[SALES]]+Table127[[#This Row],[ISSUES]])</f>
        <v>676.3</v>
      </c>
      <c r="I55" s="48">
        <v>0</v>
      </c>
      <c r="J55" s="51">
        <f>+I55-H55</f>
        <v>-676.3</v>
      </c>
      <c r="K55" s="48">
        <f>+'DAY24'!K55+'DAY25'!C55</f>
        <v>0</v>
      </c>
      <c r="L55" s="49">
        <f>+'DAY24'!L55+'DAY25'!D55</f>
        <v>0</v>
      </c>
      <c r="M55" s="50">
        <f>+'DAY24'!M55+'DAY25'!E55</f>
        <v>0</v>
      </c>
      <c r="N55" s="47">
        <f>+'DAY24'!N55+'DAY25'!F55</f>
        <v>0</v>
      </c>
      <c r="O55" s="209">
        <f>+'DAY24'!O55+'DAY25'!G55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209">
        <f t="shared" si="26"/>
        <v>0</v>
      </c>
      <c r="U55" s="54">
        <f t="shared" si="1"/>
        <v>0</v>
      </c>
    </row>
    <row r="56" spans="1:21" x14ac:dyDescent="0.25">
      <c r="A56" s="154" t="s">
        <v>81</v>
      </c>
      <c r="B56" s="47">
        <f>'DAY24'!H56</f>
        <v>0</v>
      </c>
      <c r="C56" s="48">
        <v>0</v>
      </c>
      <c r="D56" s="49">
        <v>0</v>
      </c>
      <c r="E56" s="50">
        <v>0</v>
      </c>
      <c r="F56" s="47">
        <v>0</v>
      </c>
      <c r="G56" s="209">
        <v>0</v>
      </c>
      <c r="H56" s="49">
        <f>+(Table127[[#This Row],[OPENING ]]+Table127[[#This Row],[RECEIPTS]]+Table127[[#This Row],[RETURNS]])-(Table127[[#This Row],[EXCHANGED]]+Table127[[#This Row],[SALES]]+Table127[[#This Row],[ISSUES]])</f>
        <v>0</v>
      </c>
      <c r="I56" s="48">
        <v>0</v>
      </c>
      <c r="J56" s="51">
        <f>+I56-H56</f>
        <v>0</v>
      </c>
      <c r="K56" s="48">
        <f>+'DAY24'!K56+'DAY25'!C56</f>
        <v>0</v>
      </c>
      <c r="L56" s="49">
        <f>+'DAY24'!L56+'DAY25'!D56</f>
        <v>0</v>
      </c>
      <c r="M56" s="50">
        <f>+'DAY24'!M56+'DAY25'!E56</f>
        <v>0</v>
      </c>
      <c r="N56" s="47">
        <f>+'DAY24'!N56+'DAY25'!F56</f>
        <v>0</v>
      </c>
      <c r="O56" s="209">
        <f>+'DAY24'!O56+'DAY25'!G56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209">
        <f t="shared" si="26"/>
        <v>0</v>
      </c>
      <c r="U56" s="54">
        <f t="shared" si="1"/>
        <v>0</v>
      </c>
    </row>
    <row r="57" spans="1:21" x14ac:dyDescent="0.25">
      <c r="A57" s="154" t="s">
        <v>84</v>
      </c>
      <c r="B57" s="47">
        <f>'DAY24'!H57</f>
        <v>1809</v>
      </c>
      <c r="C57" s="48">
        <v>0</v>
      </c>
      <c r="D57" s="49">
        <v>0</v>
      </c>
      <c r="E57" s="50">
        <v>0</v>
      </c>
      <c r="F57" s="47">
        <v>0</v>
      </c>
      <c r="G57" s="209">
        <v>0</v>
      </c>
      <c r="H57" s="49">
        <f>+(Table127[[#This Row],[OPENING ]]+Table127[[#This Row],[RECEIPTS]]+Table127[[#This Row],[RETURNS]])-(Table127[[#This Row],[EXCHANGED]]+Table127[[#This Row],[SALES]]+Table127[[#This Row],[ISSUES]])</f>
        <v>1809</v>
      </c>
      <c r="I57" s="73">
        <v>0</v>
      </c>
      <c r="J57" s="76">
        <f t="shared" si="0"/>
        <v>-1809</v>
      </c>
      <c r="K57" s="48">
        <f>+'DAY24'!K57+'DAY25'!C57</f>
        <v>0</v>
      </c>
      <c r="L57" s="49">
        <f>+'DAY24'!L57+'DAY25'!D57</f>
        <v>79</v>
      </c>
      <c r="M57" s="50">
        <f>+'DAY24'!M57+'DAY25'!E57</f>
        <v>0</v>
      </c>
      <c r="N57" s="47">
        <f>+'DAY24'!N57+'DAY25'!F57</f>
        <v>0</v>
      </c>
      <c r="O57" s="209">
        <f>+'DAY24'!O57+'DAY25'!G57</f>
        <v>0</v>
      </c>
      <c r="P57" s="48">
        <f t="shared" si="22"/>
        <v>0</v>
      </c>
      <c r="Q57" s="49">
        <f t="shared" si="23"/>
        <v>3.16</v>
      </c>
      <c r="R57" s="50">
        <f t="shared" si="24"/>
        <v>0</v>
      </c>
      <c r="S57" s="47">
        <f t="shared" si="25"/>
        <v>0</v>
      </c>
      <c r="T57" s="209">
        <f t="shared" si="26"/>
        <v>0</v>
      </c>
      <c r="U57" s="92">
        <f t="shared" si="1"/>
        <v>572.46835443037969</v>
      </c>
    </row>
    <row r="58" spans="1:21" x14ac:dyDescent="0.25">
      <c r="A58" s="154" t="s">
        <v>82</v>
      </c>
      <c r="B58" s="47">
        <f>'DAY24'!H58</f>
        <v>6798.0400000000009</v>
      </c>
      <c r="C58" s="48">
        <v>0</v>
      </c>
      <c r="D58" s="49">
        <v>0</v>
      </c>
      <c r="E58" s="50">
        <v>0</v>
      </c>
      <c r="F58" s="47">
        <v>0</v>
      </c>
      <c r="G58" s="209">
        <v>0</v>
      </c>
      <c r="H58" s="49">
        <f>+(Table127[[#This Row],[OPENING ]]+Table127[[#This Row],[RECEIPTS]]+Table127[[#This Row],[RETURNS]])-(Table127[[#This Row],[EXCHANGED]]+Table127[[#This Row],[SALES]]+Table127[[#This Row],[ISSUES]])</f>
        <v>6798.0400000000009</v>
      </c>
      <c r="I58" s="73"/>
      <c r="J58" s="76">
        <f t="shared" ref="J58:J72" si="27">+I58-H58</f>
        <v>-6798.0400000000009</v>
      </c>
      <c r="K58" s="48">
        <f>+'DAY24'!K58+'DAY25'!C58</f>
        <v>3087.4</v>
      </c>
      <c r="L58" s="49">
        <f>+'DAY24'!L58+'DAY25'!D58</f>
        <v>217.3</v>
      </c>
      <c r="M58" s="50">
        <f>+'DAY24'!M58+'DAY25'!E58</f>
        <v>0</v>
      </c>
      <c r="N58" s="47">
        <f>+'DAY24'!N58+'DAY25'!F58</f>
        <v>0</v>
      </c>
      <c r="O58" s="209">
        <f>+'DAY24'!O58+'DAY25'!G58</f>
        <v>2237</v>
      </c>
      <c r="P58" s="48">
        <f t="shared" ref="P58:P72" si="28">+K58/25</f>
        <v>123.49600000000001</v>
      </c>
      <c r="Q58" s="49">
        <f t="shared" ref="Q58:Q72" si="29">+L58/25</f>
        <v>8.6920000000000002</v>
      </c>
      <c r="R58" s="50">
        <f t="shared" ref="R58:R72" si="30">+M58/25</f>
        <v>0</v>
      </c>
      <c r="S58" s="47">
        <f t="shared" ref="S58:S72" si="31">+N58/25</f>
        <v>0</v>
      </c>
      <c r="T58" s="209">
        <f t="shared" ref="T58:T72" si="32">+O58/25</f>
        <v>89.48</v>
      </c>
      <c r="U58" s="92">
        <f t="shared" ref="U58:U72" si="33">IFERROR(+H58/(P58+Q58+R58+S58+T58),0)</f>
        <v>30.667665156901315</v>
      </c>
    </row>
    <row r="59" spans="1:21" x14ac:dyDescent="0.25">
      <c r="A59" s="154" t="s">
        <v>50</v>
      </c>
      <c r="B59" s="47">
        <f>'DAY24'!H59</f>
        <v>0</v>
      </c>
      <c r="C59" s="48">
        <v>0</v>
      </c>
      <c r="D59" s="49">
        <v>0</v>
      </c>
      <c r="E59" s="50">
        <v>0</v>
      </c>
      <c r="F59" s="47">
        <v>0</v>
      </c>
      <c r="G59" s="209">
        <v>0</v>
      </c>
      <c r="H59" s="49">
        <f>+(Table127[[#This Row],[OPENING ]]+Table127[[#This Row],[RECEIPTS]]+Table127[[#This Row],[RETURNS]])-(Table127[[#This Row],[EXCHANGED]]+Table127[[#This Row],[SALES]]+Table127[[#This Row],[ISSUES]])</f>
        <v>0</v>
      </c>
      <c r="I59" s="73"/>
      <c r="J59" s="76">
        <f t="shared" si="27"/>
        <v>0</v>
      </c>
      <c r="K59" s="48">
        <f>+'DAY24'!K59+'DAY25'!C59</f>
        <v>0</v>
      </c>
      <c r="L59" s="49">
        <f>+'DAY24'!L59+'DAY25'!D59</f>
        <v>0</v>
      </c>
      <c r="M59" s="50">
        <f>+'DAY24'!M59+'DAY25'!E59</f>
        <v>0</v>
      </c>
      <c r="N59" s="47">
        <f>+'DAY24'!N59+'DAY25'!F59</f>
        <v>0</v>
      </c>
      <c r="O59" s="209">
        <f>+'DAY24'!O59+'DAY25'!G59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209">
        <f t="shared" si="32"/>
        <v>0</v>
      </c>
      <c r="U59" s="92">
        <f t="shared" si="33"/>
        <v>0</v>
      </c>
    </row>
    <row r="60" spans="1:21" x14ac:dyDescent="0.25">
      <c r="A60" s="154" t="s">
        <v>51</v>
      </c>
      <c r="B60" s="47">
        <f>'DAY24'!H60</f>
        <v>0</v>
      </c>
      <c r="C60" s="48">
        <v>0</v>
      </c>
      <c r="D60" s="49">
        <v>0</v>
      </c>
      <c r="E60" s="50">
        <v>0</v>
      </c>
      <c r="F60" s="47">
        <v>0</v>
      </c>
      <c r="G60" s="209">
        <v>0</v>
      </c>
      <c r="H60" s="49">
        <f>+(Table127[[#This Row],[OPENING ]]+Table127[[#This Row],[RECEIPTS]]+Table127[[#This Row],[RETURNS]])-(Table127[[#This Row],[EXCHANGED]]+Table127[[#This Row],[SALES]]+Table127[[#This Row],[ISSUES]])</f>
        <v>0</v>
      </c>
      <c r="I60" s="73"/>
      <c r="J60" s="76">
        <f t="shared" si="27"/>
        <v>0</v>
      </c>
      <c r="K60" s="48">
        <f>+'DAY24'!K60+'DAY25'!C60</f>
        <v>0</v>
      </c>
      <c r="L60" s="49">
        <f>+'DAY24'!L60+'DAY25'!D60</f>
        <v>0</v>
      </c>
      <c r="M60" s="50">
        <f>+'DAY24'!M60+'DAY25'!E60</f>
        <v>0</v>
      </c>
      <c r="N60" s="47">
        <f>+'DAY24'!N60+'DAY25'!F60</f>
        <v>0</v>
      </c>
      <c r="O60" s="209">
        <f>+'DAY24'!O60+'DAY25'!G60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209">
        <f t="shared" si="32"/>
        <v>0</v>
      </c>
      <c r="U60" s="92">
        <f t="shared" si="33"/>
        <v>0</v>
      </c>
    </row>
    <row r="61" spans="1:21" x14ac:dyDescent="0.25">
      <c r="A61" s="154" t="s">
        <v>52</v>
      </c>
      <c r="B61" s="47">
        <f>'DAY24'!H61</f>
        <v>1267.3399999999999</v>
      </c>
      <c r="C61" s="48">
        <v>0</v>
      </c>
      <c r="D61" s="49">
        <v>0</v>
      </c>
      <c r="E61" s="50">
        <v>0</v>
      </c>
      <c r="F61" s="47">
        <v>0</v>
      </c>
      <c r="G61" s="209">
        <v>0</v>
      </c>
      <c r="H61" s="49">
        <f>+(Table127[[#This Row],[OPENING ]]+Table127[[#This Row],[RECEIPTS]]+Table127[[#This Row],[RETURNS]])-(Table127[[#This Row],[EXCHANGED]]+Table127[[#This Row],[SALES]]+Table127[[#This Row],[ISSUES]])</f>
        <v>1267.3399999999999</v>
      </c>
      <c r="I61" s="73"/>
      <c r="J61" s="76">
        <f t="shared" si="27"/>
        <v>-1267.3399999999999</v>
      </c>
      <c r="K61" s="48">
        <f>+'DAY24'!K61+'DAY25'!C61</f>
        <v>0</v>
      </c>
      <c r="L61" s="49">
        <f>+'DAY24'!L61+'DAY25'!D61</f>
        <v>0</v>
      </c>
      <c r="M61" s="50">
        <f>+'DAY24'!M61+'DAY25'!E61</f>
        <v>0</v>
      </c>
      <c r="N61" s="47">
        <f>+'DAY24'!N61+'DAY25'!F61</f>
        <v>0</v>
      </c>
      <c r="O61" s="209">
        <f>+'DAY24'!O61+'DAY25'!G61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209">
        <f t="shared" si="32"/>
        <v>0</v>
      </c>
      <c r="U61" s="92">
        <f t="shared" si="33"/>
        <v>0</v>
      </c>
    </row>
    <row r="62" spans="1:21" x14ac:dyDescent="0.25">
      <c r="A62" s="154" t="s">
        <v>53</v>
      </c>
      <c r="B62" s="47">
        <f>'DAY24'!H62</f>
        <v>96.1</v>
      </c>
      <c r="C62" s="48">
        <v>0</v>
      </c>
      <c r="D62" s="49">
        <v>0</v>
      </c>
      <c r="E62" s="50">
        <v>0</v>
      </c>
      <c r="F62" s="47">
        <v>0</v>
      </c>
      <c r="G62" s="209">
        <v>0</v>
      </c>
      <c r="H62" s="49">
        <f>+(Table127[[#This Row],[OPENING ]]+Table127[[#This Row],[RECEIPTS]]+Table127[[#This Row],[RETURNS]])-(Table127[[#This Row],[EXCHANGED]]+Table127[[#This Row],[SALES]]+Table127[[#This Row],[ISSUES]])</f>
        <v>96.1</v>
      </c>
      <c r="I62" s="73"/>
      <c r="J62" s="76">
        <f t="shared" si="27"/>
        <v>-96.1</v>
      </c>
      <c r="K62" s="48">
        <f>+'DAY24'!K62+'DAY25'!C62</f>
        <v>0</v>
      </c>
      <c r="L62" s="49">
        <f>+'DAY24'!L62+'DAY25'!D62</f>
        <v>0</v>
      </c>
      <c r="M62" s="50">
        <f>+'DAY24'!M62+'DAY25'!E62</f>
        <v>0</v>
      </c>
      <c r="N62" s="47">
        <f>+'DAY24'!N62+'DAY25'!F62</f>
        <v>0</v>
      </c>
      <c r="O62" s="209">
        <f>+'DAY24'!O62+'DAY25'!G62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209">
        <f t="shared" si="32"/>
        <v>0</v>
      </c>
      <c r="U62" s="92">
        <f t="shared" si="33"/>
        <v>0</v>
      </c>
    </row>
    <row r="63" spans="1:21" x14ac:dyDescent="0.25">
      <c r="A63" s="154" t="s">
        <v>54</v>
      </c>
      <c r="B63" s="47">
        <f>'DAY24'!H63</f>
        <v>0</v>
      </c>
      <c r="C63" s="48">
        <v>0</v>
      </c>
      <c r="D63" s="49">
        <v>0</v>
      </c>
      <c r="E63" s="50">
        <v>0</v>
      </c>
      <c r="F63" s="47">
        <v>0</v>
      </c>
      <c r="G63" s="209">
        <v>0</v>
      </c>
      <c r="H63" s="49">
        <f>+(Table127[[#This Row],[OPENING ]]+Table127[[#This Row],[RECEIPTS]]+Table127[[#This Row],[RETURNS]])-(Table127[[#This Row],[EXCHANGED]]+Table127[[#This Row],[SALES]]+Table127[[#This Row],[ISSUES]])</f>
        <v>0</v>
      </c>
      <c r="I63" s="73"/>
      <c r="J63" s="76">
        <f t="shared" si="27"/>
        <v>0</v>
      </c>
      <c r="K63" s="48">
        <f>+'DAY24'!K63+'DAY25'!C63</f>
        <v>0</v>
      </c>
      <c r="L63" s="49">
        <f>+'DAY24'!L63+'DAY25'!D63</f>
        <v>0</v>
      </c>
      <c r="M63" s="50">
        <f>+'DAY24'!M63+'DAY25'!E63</f>
        <v>0</v>
      </c>
      <c r="N63" s="47">
        <f>+'DAY24'!N63+'DAY25'!F63</f>
        <v>0</v>
      </c>
      <c r="O63" s="209">
        <f>+'DAY24'!O63+'DAY25'!G63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209">
        <f t="shared" si="32"/>
        <v>0</v>
      </c>
      <c r="U63" s="92">
        <f t="shared" si="33"/>
        <v>0</v>
      </c>
    </row>
    <row r="64" spans="1:21" x14ac:dyDescent="0.25">
      <c r="A64" s="154" t="s">
        <v>109</v>
      </c>
      <c r="B64" s="47">
        <f>'DAY24'!H64</f>
        <v>0</v>
      </c>
      <c r="C64" s="48">
        <v>0</v>
      </c>
      <c r="D64" s="49">
        <v>0</v>
      </c>
      <c r="E64" s="50">
        <v>0</v>
      </c>
      <c r="F64" s="47">
        <v>0</v>
      </c>
      <c r="G64" s="209">
        <v>0</v>
      </c>
      <c r="H64" s="49">
        <f>+(Table127[[#This Row],[OPENING ]]+Table127[[#This Row],[RECEIPTS]]+Table127[[#This Row],[RETURNS]])-(Table127[[#This Row],[EXCHANGED]]+Table127[[#This Row],[SALES]]+Table127[[#This Row],[ISSUES]])</f>
        <v>0</v>
      </c>
      <c r="I64" s="73"/>
      <c r="J64" s="76">
        <f t="shared" si="27"/>
        <v>0</v>
      </c>
      <c r="K64" s="48">
        <f>+'DAY24'!K64+'DAY25'!C64</f>
        <v>0</v>
      </c>
      <c r="L64" s="49">
        <f>+'DAY24'!L64+'DAY25'!D64</f>
        <v>0</v>
      </c>
      <c r="M64" s="50">
        <f>+'DAY24'!M64+'DAY25'!E64</f>
        <v>0</v>
      </c>
      <c r="N64" s="47">
        <f>+'DAY24'!N64+'DAY25'!F64</f>
        <v>0</v>
      </c>
      <c r="O64" s="209">
        <f>+'DAY24'!O64+'DAY25'!G64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209">
        <f t="shared" si="32"/>
        <v>0</v>
      </c>
      <c r="U64" s="92">
        <f t="shared" si="33"/>
        <v>0</v>
      </c>
    </row>
    <row r="65" spans="1:21" x14ac:dyDescent="0.25">
      <c r="A65" s="154" t="s">
        <v>112</v>
      </c>
      <c r="B65" s="47">
        <f>'DAY24'!H65</f>
        <v>1289.1400000000001</v>
      </c>
      <c r="C65" s="48">
        <v>0</v>
      </c>
      <c r="D65" s="49">
        <v>0</v>
      </c>
      <c r="E65" s="50">
        <v>0</v>
      </c>
      <c r="F65" s="47">
        <v>0</v>
      </c>
      <c r="G65" s="209">
        <v>0</v>
      </c>
      <c r="H65" s="49">
        <f>+(Table127[[#This Row],[OPENING ]]+Table127[[#This Row],[RECEIPTS]]+Table127[[#This Row],[RETURNS]])-(Table127[[#This Row],[EXCHANGED]]+Table127[[#This Row],[SALES]]+Table127[[#This Row],[ISSUES]])</f>
        <v>1289.1400000000001</v>
      </c>
      <c r="I65" s="73"/>
      <c r="J65" s="76">
        <f t="shared" si="27"/>
        <v>-1289.1400000000001</v>
      </c>
      <c r="K65" s="48">
        <f>+'DAY24'!K65+'DAY25'!C65</f>
        <v>0</v>
      </c>
      <c r="L65" s="49">
        <f>+'DAY24'!L65+'DAY25'!D65</f>
        <v>0</v>
      </c>
      <c r="M65" s="50">
        <f>+'DAY24'!M65+'DAY25'!E65</f>
        <v>0</v>
      </c>
      <c r="N65" s="47">
        <f>+'DAY24'!N65+'DAY25'!F65</f>
        <v>0</v>
      </c>
      <c r="O65" s="209">
        <f>+'DAY24'!O65+'DAY25'!G65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209">
        <f t="shared" si="32"/>
        <v>0</v>
      </c>
      <c r="U65" s="92">
        <f t="shared" si="33"/>
        <v>0</v>
      </c>
    </row>
    <row r="66" spans="1:21" x14ac:dyDescent="0.25">
      <c r="A66" s="154" t="s">
        <v>115</v>
      </c>
      <c r="B66" s="47">
        <f>'DAY24'!H66</f>
        <v>64.75</v>
      </c>
      <c r="C66" s="48">
        <v>0</v>
      </c>
      <c r="D66" s="49">
        <v>0</v>
      </c>
      <c r="E66" s="50">
        <v>0</v>
      </c>
      <c r="F66" s="47">
        <v>0</v>
      </c>
      <c r="G66" s="209">
        <v>0</v>
      </c>
      <c r="H66" s="49">
        <f>+(Table127[[#This Row],[OPENING ]]+Table127[[#This Row],[RECEIPTS]]+Table127[[#This Row],[RETURNS]])-(Table127[[#This Row],[EXCHANGED]]+Table127[[#This Row],[SALES]]+Table127[[#This Row],[ISSUES]])</f>
        <v>64.75</v>
      </c>
      <c r="I66" s="73"/>
      <c r="J66" s="76">
        <f t="shared" si="27"/>
        <v>-64.75</v>
      </c>
      <c r="K66" s="48">
        <f>+'DAY24'!K66+'DAY25'!C66</f>
        <v>0</v>
      </c>
      <c r="L66" s="49">
        <f>+'DAY24'!L66+'DAY25'!D66</f>
        <v>0</v>
      </c>
      <c r="M66" s="50">
        <f>+'DAY24'!M66+'DAY25'!E66</f>
        <v>0</v>
      </c>
      <c r="N66" s="47">
        <f>+'DAY24'!N66+'DAY25'!F66</f>
        <v>0</v>
      </c>
      <c r="O66" s="209">
        <f>+'DAY24'!O66+'DAY25'!G66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209">
        <f t="shared" si="32"/>
        <v>0</v>
      </c>
      <c r="U66" s="92">
        <f t="shared" si="33"/>
        <v>0</v>
      </c>
    </row>
    <row r="67" spans="1:21" x14ac:dyDescent="0.25">
      <c r="A67" s="154" t="s">
        <v>116</v>
      </c>
      <c r="B67" s="47">
        <f>'DAY24'!H67</f>
        <v>0</v>
      </c>
      <c r="C67" s="48">
        <v>0</v>
      </c>
      <c r="D67" s="49">
        <v>0</v>
      </c>
      <c r="E67" s="50">
        <v>0</v>
      </c>
      <c r="F67" s="47">
        <v>0</v>
      </c>
      <c r="G67" s="209">
        <v>0</v>
      </c>
      <c r="H67" s="49">
        <f>+(Table127[[#This Row],[OPENING ]]+Table127[[#This Row],[RECEIPTS]]+Table127[[#This Row],[RETURNS]])-(Table127[[#This Row],[EXCHANGED]]+Table127[[#This Row],[SALES]]+Table127[[#This Row],[ISSUES]])</f>
        <v>0</v>
      </c>
      <c r="I67" s="73"/>
      <c r="J67" s="76">
        <f t="shared" si="27"/>
        <v>0</v>
      </c>
      <c r="K67" s="48">
        <f>+'DAY24'!K67+'DAY25'!C67</f>
        <v>0</v>
      </c>
      <c r="L67" s="49">
        <f>+'DAY24'!L67+'DAY25'!D67</f>
        <v>0</v>
      </c>
      <c r="M67" s="50">
        <f>+'DAY24'!M67+'DAY25'!E67</f>
        <v>0</v>
      </c>
      <c r="N67" s="47">
        <f>+'DAY24'!N67+'DAY25'!F67</f>
        <v>0</v>
      </c>
      <c r="O67" s="209">
        <f>+'DAY24'!O67+'DAY25'!G67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209">
        <f t="shared" si="32"/>
        <v>0</v>
      </c>
      <c r="U67" s="92">
        <f t="shared" si="33"/>
        <v>0</v>
      </c>
    </row>
    <row r="68" spans="1:21" x14ac:dyDescent="0.25">
      <c r="A68" s="154" t="s">
        <v>121</v>
      </c>
      <c r="B68" s="47">
        <f>'DAY24'!H68</f>
        <v>497.9</v>
      </c>
      <c r="C68" s="48">
        <v>0</v>
      </c>
      <c r="D68" s="49">
        <v>0</v>
      </c>
      <c r="E68" s="50">
        <v>0</v>
      </c>
      <c r="F68" s="47">
        <v>0</v>
      </c>
      <c r="G68" s="209">
        <v>0</v>
      </c>
      <c r="H68" s="49">
        <f>+(Table127[[#This Row],[OPENING ]]+Table127[[#This Row],[RECEIPTS]]+Table127[[#This Row],[RETURNS]])-(Table127[[#This Row],[EXCHANGED]]+Table127[[#This Row],[SALES]]+Table127[[#This Row],[ISSUES]])</f>
        <v>497.9</v>
      </c>
      <c r="I68" s="73"/>
      <c r="J68" s="76">
        <f t="shared" si="27"/>
        <v>-497.9</v>
      </c>
      <c r="K68" s="48">
        <f>+'DAY24'!K68+'DAY25'!C68</f>
        <v>0</v>
      </c>
      <c r="L68" s="49">
        <f>+'DAY24'!L68+'DAY25'!D68</f>
        <v>0</v>
      </c>
      <c r="M68" s="50">
        <f>+'DAY24'!M68+'DAY25'!E68</f>
        <v>0</v>
      </c>
      <c r="N68" s="47">
        <f>+'DAY24'!N68+'DAY25'!F68</f>
        <v>0</v>
      </c>
      <c r="O68" s="209">
        <f>+'DAY24'!O68+'DAY25'!G68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209">
        <f t="shared" si="32"/>
        <v>0</v>
      </c>
      <c r="U68" s="92">
        <f t="shared" si="33"/>
        <v>0</v>
      </c>
    </row>
    <row r="69" spans="1:21" x14ac:dyDescent="0.25">
      <c r="A69" s="154" t="s">
        <v>120</v>
      </c>
      <c r="B69" s="47">
        <f>'DAY24'!H69</f>
        <v>424.4</v>
      </c>
      <c r="C69" s="48">
        <v>0</v>
      </c>
      <c r="D69" s="49">
        <v>0</v>
      </c>
      <c r="E69" s="50">
        <v>0</v>
      </c>
      <c r="F69" s="47">
        <v>0</v>
      </c>
      <c r="G69" s="209">
        <v>0</v>
      </c>
      <c r="H69" s="49">
        <f>+(Table127[[#This Row],[OPENING ]]+Table127[[#This Row],[RECEIPTS]]+Table127[[#This Row],[RETURNS]])-(Table127[[#This Row],[EXCHANGED]]+Table127[[#This Row],[SALES]]+Table127[[#This Row],[ISSUES]])</f>
        <v>424.4</v>
      </c>
      <c r="I69" s="73"/>
      <c r="J69" s="76">
        <f t="shared" si="27"/>
        <v>-424.4</v>
      </c>
      <c r="K69" s="48">
        <f>+'DAY24'!K69+'DAY25'!C69</f>
        <v>0</v>
      </c>
      <c r="L69" s="49">
        <f>+'DAY24'!L69+'DAY25'!D69</f>
        <v>0</v>
      </c>
      <c r="M69" s="50">
        <f>+'DAY24'!M69+'DAY25'!E69</f>
        <v>0</v>
      </c>
      <c r="N69" s="47">
        <f>+'DAY24'!N69+'DAY25'!F69</f>
        <v>0</v>
      </c>
      <c r="O69" s="209">
        <f>+'DAY24'!O69+'DAY25'!G69</f>
        <v>0</v>
      </c>
      <c r="P69" s="48">
        <f t="shared" si="28"/>
        <v>0</v>
      </c>
      <c r="Q69" s="49">
        <f t="shared" si="29"/>
        <v>0</v>
      </c>
      <c r="R69" s="50">
        <f t="shared" si="30"/>
        <v>0</v>
      </c>
      <c r="S69" s="47">
        <f t="shared" si="31"/>
        <v>0</v>
      </c>
      <c r="T69" s="209">
        <f t="shared" si="32"/>
        <v>0</v>
      </c>
      <c r="U69" s="92">
        <f t="shared" si="33"/>
        <v>0</v>
      </c>
    </row>
    <row r="70" spans="1:21" x14ac:dyDescent="0.25">
      <c r="A70" s="154" t="s">
        <v>122</v>
      </c>
      <c r="B70" s="47">
        <f>'DAY24'!H70</f>
        <v>0</v>
      </c>
      <c r="C70" s="48">
        <v>0</v>
      </c>
      <c r="D70" s="49">
        <v>0</v>
      </c>
      <c r="E70" s="50">
        <v>0</v>
      </c>
      <c r="F70" s="47">
        <v>0</v>
      </c>
      <c r="G70" s="209">
        <v>0</v>
      </c>
      <c r="H70" s="49">
        <f>+(Table127[[#This Row],[OPENING ]]+Table127[[#This Row],[RECEIPTS]]+Table127[[#This Row],[RETURNS]])-(Table127[[#This Row],[EXCHANGED]]+Table127[[#This Row],[SALES]]+Table127[[#This Row],[ISSUES]])</f>
        <v>0</v>
      </c>
      <c r="I70" s="73"/>
      <c r="J70" s="76">
        <f t="shared" si="27"/>
        <v>0</v>
      </c>
      <c r="K70" s="48">
        <f>+'DAY24'!K70+'DAY25'!C70</f>
        <v>0</v>
      </c>
      <c r="L70" s="49">
        <f>+'DAY24'!L70+'DAY25'!D70</f>
        <v>0</v>
      </c>
      <c r="M70" s="50">
        <f>+'DAY24'!M70+'DAY25'!E70</f>
        <v>0</v>
      </c>
      <c r="N70" s="47">
        <f>+'DAY24'!N70+'DAY25'!F70</f>
        <v>0</v>
      </c>
      <c r="O70" s="209">
        <f>+'DAY24'!O70+'DAY25'!G70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209">
        <f t="shared" si="32"/>
        <v>0</v>
      </c>
      <c r="U70" s="92">
        <f t="shared" si="33"/>
        <v>0</v>
      </c>
    </row>
    <row r="71" spans="1:21" x14ac:dyDescent="0.25">
      <c r="A71" s="53"/>
      <c r="B71" s="47">
        <f>'DAY24'!H71</f>
        <v>263.8</v>
      </c>
      <c r="C71" s="48">
        <v>0</v>
      </c>
      <c r="D71" s="49">
        <v>0</v>
      </c>
      <c r="E71" s="50">
        <v>0</v>
      </c>
      <c r="F71" s="47">
        <v>0</v>
      </c>
      <c r="G71" s="209">
        <v>0</v>
      </c>
      <c r="H71" s="49">
        <f>+(Table127[[#This Row],[OPENING ]]+Table127[[#This Row],[RECEIPTS]]+Table127[[#This Row],[RETURNS]])-(Table127[[#This Row],[EXCHANGED]]+Table127[[#This Row],[SALES]]+Table127[[#This Row],[ISSUES]])</f>
        <v>263.8</v>
      </c>
      <c r="I71" s="73"/>
      <c r="J71" s="76">
        <f t="shared" si="27"/>
        <v>-263.8</v>
      </c>
      <c r="K71" s="48">
        <f>+'DAY24'!K71+'DAY25'!C71</f>
        <v>0</v>
      </c>
      <c r="L71" s="49">
        <f>+'DAY24'!L71+'DAY25'!D71</f>
        <v>0</v>
      </c>
      <c r="M71" s="50">
        <f>+'DAY24'!M71+'DAY25'!E71</f>
        <v>0</v>
      </c>
      <c r="N71" s="47">
        <f>+'DAY24'!N71+'DAY25'!F71</f>
        <v>0</v>
      </c>
      <c r="O71" s="209">
        <f>+'DAY24'!O71+'DAY25'!G71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209">
        <f t="shared" si="32"/>
        <v>0</v>
      </c>
      <c r="U71" s="92">
        <f t="shared" si="33"/>
        <v>0</v>
      </c>
    </row>
    <row r="72" spans="1:21" ht="15.75" thickBot="1" x14ac:dyDescent="0.3">
      <c r="A72" s="53"/>
      <c r="B72" s="47">
        <f>'DAY24'!H72</f>
        <v>0</v>
      </c>
      <c r="C72" s="48">
        <v>0</v>
      </c>
      <c r="D72" s="49">
        <v>0</v>
      </c>
      <c r="E72" s="50">
        <v>0</v>
      </c>
      <c r="F72" s="47">
        <v>0</v>
      </c>
      <c r="G72" s="209">
        <v>0</v>
      </c>
      <c r="H72" s="49">
        <f>+(Table127[[#This Row],[OPENING ]]+Table127[[#This Row],[RECEIPTS]]+Table127[[#This Row],[RETURNS]])-(Table127[[#This Row],[EXCHANGED]]+Table127[[#This Row],[SALES]]+Table127[[#This Row],[ISSUES]])</f>
        <v>0</v>
      </c>
      <c r="I72" s="73"/>
      <c r="J72" s="76">
        <f t="shared" si="27"/>
        <v>0</v>
      </c>
      <c r="K72" s="48">
        <f>+'DAY24'!K72+'DAY25'!C72</f>
        <v>0</v>
      </c>
      <c r="L72" s="49">
        <f>+'DAY24'!L72+'DAY25'!D72</f>
        <v>0</v>
      </c>
      <c r="M72" s="50">
        <f>+'DAY24'!M72+'DAY25'!E72</f>
        <v>0</v>
      </c>
      <c r="N72" s="47">
        <f>+'DAY24'!N72+'DAY25'!F72</f>
        <v>0</v>
      </c>
      <c r="O72" s="209">
        <f>+'DAY24'!O72+'DAY25'!G72</f>
        <v>0</v>
      </c>
      <c r="P72" s="48">
        <f t="shared" si="28"/>
        <v>0</v>
      </c>
      <c r="Q72" s="49">
        <f t="shared" si="29"/>
        <v>0</v>
      </c>
      <c r="R72" s="50">
        <f t="shared" si="30"/>
        <v>0</v>
      </c>
      <c r="S72" s="47">
        <f t="shared" si="31"/>
        <v>0</v>
      </c>
      <c r="T72" s="209">
        <f t="shared" si="32"/>
        <v>0</v>
      </c>
      <c r="U72" s="92">
        <f t="shared" si="33"/>
        <v>0</v>
      </c>
    </row>
    <row r="73" spans="1:21" ht="17.25" thickBot="1" x14ac:dyDescent="0.35">
      <c r="A73" s="53"/>
      <c r="B73" s="86">
        <f>SUM(B41:B57)</f>
        <v>4360.8</v>
      </c>
      <c r="C73" s="87">
        <f t="shared" ref="C73:T73" si="34">SUM(C41:C57)</f>
        <v>0</v>
      </c>
      <c r="D73" s="88">
        <f t="shared" si="34"/>
        <v>0</v>
      </c>
      <c r="E73" s="89">
        <f t="shared" si="34"/>
        <v>0</v>
      </c>
      <c r="F73" s="86">
        <f t="shared" si="34"/>
        <v>0</v>
      </c>
      <c r="G73" s="213">
        <f t="shared" si="34"/>
        <v>0</v>
      </c>
      <c r="H73" s="88">
        <f t="shared" si="34"/>
        <v>4360.8</v>
      </c>
      <c r="I73" s="87">
        <f t="shared" si="34"/>
        <v>0</v>
      </c>
      <c r="J73" s="90">
        <f>SUM(J41:J57)</f>
        <v>-4360.8</v>
      </c>
      <c r="K73" s="87">
        <f t="shared" si="34"/>
        <v>1034.9000000000001</v>
      </c>
      <c r="L73" s="88">
        <f t="shared" si="34"/>
        <v>79</v>
      </c>
      <c r="M73" s="89">
        <f t="shared" si="34"/>
        <v>0</v>
      </c>
      <c r="N73" s="87">
        <f t="shared" si="34"/>
        <v>0</v>
      </c>
      <c r="O73" s="213">
        <f t="shared" si="34"/>
        <v>935.90000000000009</v>
      </c>
      <c r="P73" s="87">
        <f t="shared" si="34"/>
        <v>41.396000000000001</v>
      </c>
      <c r="Q73" s="88">
        <f t="shared" si="34"/>
        <v>3.16</v>
      </c>
      <c r="R73" s="89">
        <f t="shared" si="34"/>
        <v>0</v>
      </c>
      <c r="S73" s="86">
        <f t="shared" si="34"/>
        <v>0</v>
      </c>
      <c r="T73" s="213">
        <f t="shared" si="34"/>
        <v>37.436</v>
      </c>
      <c r="U73" s="91">
        <f t="shared" si="1"/>
        <v>53.185676651380632</v>
      </c>
    </row>
    <row r="74" spans="1:21" ht="17.25" thickBot="1" x14ac:dyDescent="0.35">
      <c r="A74" s="85" t="s">
        <v>37</v>
      </c>
      <c r="B74" s="93"/>
      <c r="C74" s="56"/>
      <c r="D74" s="62"/>
      <c r="E74" s="63"/>
      <c r="F74" s="60"/>
      <c r="G74" s="214"/>
      <c r="H74" s="94"/>
      <c r="I74" s="56"/>
      <c r="J74" s="95"/>
      <c r="K74" s="56"/>
      <c r="L74" s="62"/>
      <c r="M74" s="63"/>
      <c r="N74" s="60"/>
      <c r="O74" s="218"/>
      <c r="P74" s="61"/>
      <c r="Q74" s="62"/>
      <c r="R74" s="63"/>
      <c r="S74" s="60"/>
      <c r="T74" s="214"/>
      <c r="U74" s="65"/>
    </row>
    <row r="75" spans="1:21" x14ac:dyDescent="0.25">
      <c r="A75" s="78"/>
      <c r="B75" s="47"/>
      <c r="C75" s="48"/>
      <c r="D75" s="49"/>
      <c r="E75" s="50"/>
      <c r="F75" s="47"/>
      <c r="G75" s="209"/>
      <c r="H75" s="49"/>
      <c r="I75" s="48"/>
      <c r="J75" s="51"/>
      <c r="K75" s="48"/>
      <c r="L75" s="49"/>
      <c r="M75" s="50"/>
      <c r="N75" s="47"/>
      <c r="O75" s="209"/>
      <c r="P75" s="48"/>
      <c r="Q75" s="49"/>
      <c r="R75" s="50"/>
      <c r="S75" s="47"/>
      <c r="T75" s="209"/>
      <c r="U75" s="50"/>
    </row>
    <row r="76" spans="1:21" x14ac:dyDescent="0.25">
      <c r="A76" s="55" t="s">
        <v>38</v>
      </c>
      <c r="B76" s="47">
        <f>'DAY24'!H76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209">
        <v>0</v>
      </c>
      <c r="H76" s="49">
        <f>+(Table127[[#This Row],[OPENING ]]+Table127[[#This Row],[RECEIPTS]]+Table127[[#This Row],[RETURNS]])-(Table127[[#This Row],[EXCHANGED]]+Table127[[#This Row],[SALES]]+Table127[[#This Row],[ISSUES]])</f>
        <v>1267.3399999999999</v>
      </c>
      <c r="I76" s="48">
        <v>0</v>
      </c>
      <c r="J76" s="51">
        <f t="shared" si="0"/>
        <v>-1267.3399999999999</v>
      </c>
      <c r="K76" s="48">
        <f>+'DAY24'!K76+'DAY25'!C76</f>
        <v>0</v>
      </c>
      <c r="L76" s="49">
        <f>+'DAY24'!L76+'DAY25'!D76</f>
        <v>0</v>
      </c>
      <c r="M76" s="50">
        <f>+'DAY24'!M76+'DAY25'!E76</f>
        <v>0</v>
      </c>
      <c r="N76" s="47">
        <f>+'DAY24'!N76+'DAY25'!F76</f>
        <v>0</v>
      </c>
      <c r="O76" s="209">
        <f>+'DAY24'!O76+'DAY25'!G76</f>
        <v>0</v>
      </c>
      <c r="P76" s="48">
        <f t="shared" ref="P76" si="35">+K76/25</f>
        <v>0</v>
      </c>
      <c r="Q76" s="49">
        <f t="shared" ref="Q76" si="36">+L76/25</f>
        <v>0</v>
      </c>
      <c r="R76" s="50">
        <f t="shared" ref="R76" si="37">+M76/25</f>
        <v>0</v>
      </c>
      <c r="S76" s="47">
        <f t="shared" ref="S76" si="38">+N76/25</f>
        <v>0</v>
      </c>
      <c r="T76" s="209">
        <f t="shared" ref="T76" si="39">+O76/25</f>
        <v>0</v>
      </c>
      <c r="U76" s="54">
        <f t="shared" si="1"/>
        <v>0</v>
      </c>
    </row>
    <row r="77" spans="1:21" x14ac:dyDescent="0.25">
      <c r="A77" s="152" t="s">
        <v>44</v>
      </c>
      <c r="B77" s="47">
        <f>'DAY24'!H77</f>
        <v>96.1</v>
      </c>
      <c r="C77" s="48">
        <v>0</v>
      </c>
      <c r="D77" s="49">
        <v>0</v>
      </c>
      <c r="E77" s="50">
        <v>0</v>
      </c>
      <c r="F77" s="47">
        <v>0</v>
      </c>
      <c r="G77" s="209">
        <v>0</v>
      </c>
      <c r="H77" s="49">
        <f>+(Table127[[#This Row],[OPENING ]]+Table127[[#This Row],[RECEIPTS]]+Table127[[#This Row],[RETURNS]])-(Table127[[#This Row],[EXCHANGED]]+Table127[[#This Row],[SALES]]+Table127[[#This Row],[ISSUES]])</f>
        <v>96.1</v>
      </c>
      <c r="I77" s="48">
        <v>0</v>
      </c>
      <c r="J77" s="51">
        <f t="shared" si="0"/>
        <v>-96.1</v>
      </c>
      <c r="K77" s="48">
        <f>+'DAY24'!K77+'DAY25'!C77</f>
        <v>0</v>
      </c>
      <c r="L77" s="49">
        <f>+'DAY24'!L77+'DAY25'!D77</f>
        <v>0</v>
      </c>
      <c r="M77" s="50">
        <f>+'DAY24'!M77+'DAY25'!E77</f>
        <v>0</v>
      </c>
      <c r="N77" s="47">
        <f>+'DAY24'!N77+'DAY25'!F77</f>
        <v>0</v>
      </c>
      <c r="O77" s="209">
        <f>+'DAY24'!O77+'DAY25'!G77</f>
        <v>0</v>
      </c>
      <c r="P77" s="48">
        <f t="shared" ref="P77:P101" si="40">+K77/25</f>
        <v>0</v>
      </c>
      <c r="Q77" s="49">
        <f t="shared" ref="Q77:Q101" si="41">+L77/25</f>
        <v>0</v>
      </c>
      <c r="R77" s="50">
        <f t="shared" ref="R77:R101" si="42">+M77/25</f>
        <v>0</v>
      </c>
      <c r="S77" s="47">
        <f t="shared" ref="S77:S101" si="43">+N77/25</f>
        <v>0</v>
      </c>
      <c r="T77" s="209">
        <f t="shared" ref="T77:T101" si="44">+O77/25</f>
        <v>0</v>
      </c>
      <c r="U77" s="54">
        <f t="shared" si="1"/>
        <v>0</v>
      </c>
    </row>
    <row r="78" spans="1:21" x14ac:dyDescent="0.25">
      <c r="A78" s="152" t="s">
        <v>35</v>
      </c>
      <c r="B78" s="47">
        <f>'DAY24'!H78</f>
        <v>0</v>
      </c>
      <c r="C78" s="48">
        <v>0</v>
      </c>
      <c r="D78" s="49">
        <v>0</v>
      </c>
      <c r="E78" s="50">
        <v>0</v>
      </c>
      <c r="F78" s="47">
        <v>0</v>
      </c>
      <c r="G78" s="209">
        <v>0</v>
      </c>
      <c r="H78" s="49">
        <f>+(Table127[[#This Row],[OPENING ]]+Table127[[#This Row],[RECEIPTS]]+Table127[[#This Row],[RETURNS]])-(Table127[[#This Row],[EXCHANGED]]+Table127[[#This Row],[SALES]]+Table127[[#This Row],[ISSUES]])</f>
        <v>0</v>
      </c>
      <c r="I78" s="48">
        <v>0</v>
      </c>
      <c r="J78" s="51">
        <f t="shared" si="0"/>
        <v>0</v>
      </c>
      <c r="K78" s="48">
        <f>+'DAY24'!K78+'DAY25'!C78</f>
        <v>0</v>
      </c>
      <c r="L78" s="49">
        <f>+'DAY24'!L78+'DAY25'!D78</f>
        <v>0</v>
      </c>
      <c r="M78" s="50">
        <f>+'DAY24'!M78+'DAY25'!E78</f>
        <v>0</v>
      </c>
      <c r="N78" s="47">
        <f>+'DAY24'!N78+'DAY25'!F78</f>
        <v>0</v>
      </c>
      <c r="O78" s="209">
        <f>+'DAY24'!O78+'DAY25'!G78</f>
        <v>0</v>
      </c>
      <c r="P78" s="48">
        <f t="shared" si="40"/>
        <v>0</v>
      </c>
      <c r="Q78" s="49">
        <f t="shared" si="41"/>
        <v>0</v>
      </c>
      <c r="R78" s="50">
        <f t="shared" si="42"/>
        <v>0</v>
      </c>
      <c r="S78" s="47">
        <f t="shared" si="43"/>
        <v>0</v>
      </c>
      <c r="T78" s="209">
        <f t="shared" si="44"/>
        <v>0</v>
      </c>
      <c r="U78" s="54">
        <f t="shared" si="1"/>
        <v>0</v>
      </c>
    </row>
    <row r="79" spans="1:21" x14ac:dyDescent="0.25">
      <c r="A79" s="192"/>
      <c r="B79" s="47">
        <f>'DAY24'!H79</f>
        <v>0</v>
      </c>
      <c r="C79" s="48">
        <v>0</v>
      </c>
      <c r="D79" s="49">
        <v>0</v>
      </c>
      <c r="E79" s="50">
        <v>0</v>
      </c>
      <c r="F79" s="47">
        <v>0</v>
      </c>
      <c r="G79" s="209">
        <v>0</v>
      </c>
      <c r="H79" s="49">
        <f>+(Table127[[#This Row],[OPENING ]]+Table127[[#This Row],[RECEIPTS]]+Table127[[#This Row],[RETURNS]])-(Table127[[#This Row],[EXCHANGED]]+Table127[[#This Row],[SALES]]+Table127[[#This Row],[ISSUES]])</f>
        <v>0</v>
      </c>
      <c r="I79" s="48">
        <v>0</v>
      </c>
      <c r="J79" s="51">
        <f t="shared" si="0"/>
        <v>0</v>
      </c>
      <c r="K79" s="48">
        <f>+'DAY24'!K79+'DAY25'!C79</f>
        <v>0</v>
      </c>
      <c r="L79" s="49">
        <f>+'DAY24'!L79+'DAY25'!D79</f>
        <v>0</v>
      </c>
      <c r="M79" s="50">
        <f>+'DAY24'!M79+'DAY25'!E79</f>
        <v>0</v>
      </c>
      <c r="N79" s="47">
        <f>+'DAY24'!N79+'DAY25'!F79</f>
        <v>0</v>
      </c>
      <c r="O79" s="209">
        <f>+'DAY24'!O79+'DAY25'!G79</f>
        <v>0</v>
      </c>
      <c r="P79" s="48">
        <f t="shared" si="40"/>
        <v>0</v>
      </c>
      <c r="Q79" s="49">
        <f t="shared" si="41"/>
        <v>0</v>
      </c>
      <c r="R79" s="50">
        <f t="shared" si="42"/>
        <v>0</v>
      </c>
      <c r="S79" s="47">
        <f t="shared" si="43"/>
        <v>0</v>
      </c>
      <c r="T79" s="209">
        <f t="shared" si="44"/>
        <v>0</v>
      </c>
      <c r="U79" s="54">
        <f t="shared" si="1"/>
        <v>0</v>
      </c>
    </row>
    <row r="80" spans="1:21" x14ac:dyDescent="0.25">
      <c r="A80" s="153" t="s">
        <v>39</v>
      </c>
      <c r="B80" s="47">
        <f>'DAY24'!H80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209">
        <v>0</v>
      </c>
      <c r="H80" s="49">
        <f>+(Table127[[#This Row],[OPENING ]]+Table127[[#This Row],[RECEIPTS]]+Table127[[#This Row],[RETURNS]])-(Table127[[#This Row],[EXCHANGED]]+Table127[[#This Row],[SALES]]+Table127[[#This Row],[ISSUES]])</f>
        <v>1289.1400000000001</v>
      </c>
      <c r="I80" s="48">
        <v>0</v>
      </c>
      <c r="J80" s="51">
        <f t="shared" si="0"/>
        <v>-1289.1400000000001</v>
      </c>
      <c r="K80" s="48">
        <f>+'DAY24'!K80+'DAY25'!C80</f>
        <v>0</v>
      </c>
      <c r="L80" s="49">
        <f>+'DAY24'!L80+'DAY25'!D80</f>
        <v>0</v>
      </c>
      <c r="M80" s="50">
        <f>+'DAY24'!M80+'DAY25'!E80</f>
        <v>0</v>
      </c>
      <c r="N80" s="47">
        <f>+'DAY24'!N80+'DAY25'!F80</f>
        <v>0</v>
      </c>
      <c r="O80" s="209">
        <f>+'DAY24'!O80+'DAY25'!G80</f>
        <v>0</v>
      </c>
      <c r="P80" s="48">
        <f t="shared" si="40"/>
        <v>0</v>
      </c>
      <c r="Q80" s="49">
        <f t="shared" si="41"/>
        <v>0</v>
      </c>
      <c r="R80" s="50">
        <f t="shared" si="42"/>
        <v>0</v>
      </c>
      <c r="S80" s="47">
        <f t="shared" si="43"/>
        <v>0</v>
      </c>
      <c r="T80" s="209">
        <f t="shared" si="44"/>
        <v>0</v>
      </c>
      <c r="U80" s="54">
        <f t="shared" si="1"/>
        <v>0</v>
      </c>
    </row>
    <row r="81" spans="1:21" x14ac:dyDescent="0.25">
      <c r="A81" s="152" t="s">
        <v>44</v>
      </c>
      <c r="B81" s="47">
        <f>'DAY24'!H81</f>
        <v>64.75</v>
      </c>
      <c r="C81" s="48">
        <v>0</v>
      </c>
      <c r="D81" s="49">
        <v>0</v>
      </c>
      <c r="E81" s="50">
        <v>0</v>
      </c>
      <c r="F81" s="47">
        <v>0</v>
      </c>
      <c r="G81" s="209">
        <v>0</v>
      </c>
      <c r="H81" s="49">
        <f>+(Table127[[#This Row],[OPENING ]]+Table127[[#This Row],[RECEIPTS]]+Table127[[#This Row],[RETURNS]])-(Table127[[#This Row],[EXCHANGED]]+Table127[[#This Row],[SALES]]+Table127[[#This Row],[ISSUES]])</f>
        <v>64.75</v>
      </c>
      <c r="I81" s="48">
        <v>0</v>
      </c>
      <c r="J81" s="51">
        <f t="shared" si="0"/>
        <v>-64.75</v>
      </c>
      <c r="K81" s="48">
        <f>+'DAY24'!K81+'DAY25'!C81</f>
        <v>0</v>
      </c>
      <c r="L81" s="49">
        <f>+'DAY24'!L81+'DAY25'!D81</f>
        <v>0</v>
      </c>
      <c r="M81" s="50">
        <f>+'DAY24'!M81+'DAY25'!E81</f>
        <v>0</v>
      </c>
      <c r="N81" s="47">
        <f>+'DAY24'!N81+'DAY25'!F81</f>
        <v>0</v>
      </c>
      <c r="O81" s="209">
        <f>+'DAY24'!O81+'DAY25'!G81</f>
        <v>0</v>
      </c>
      <c r="P81" s="48">
        <f t="shared" si="40"/>
        <v>0</v>
      </c>
      <c r="Q81" s="49">
        <f t="shared" si="41"/>
        <v>0</v>
      </c>
      <c r="R81" s="50">
        <f t="shared" si="42"/>
        <v>0</v>
      </c>
      <c r="S81" s="47">
        <f t="shared" si="43"/>
        <v>0</v>
      </c>
      <c r="T81" s="209">
        <f t="shared" si="44"/>
        <v>0</v>
      </c>
      <c r="U81" s="54">
        <f t="shared" si="1"/>
        <v>0</v>
      </c>
    </row>
    <row r="82" spans="1:21" x14ac:dyDescent="0.25">
      <c r="A82" s="152" t="s">
        <v>34</v>
      </c>
      <c r="B82" s="47">
        <f>'DAY24'!H82</f>
        <v>0</v>
      </c>
      <c r="C82" s="48">
        <v>0</v>
      </c>
      <c r="D82" s="49">
        <v>0</v>
      </c>
      <c r="E82" s="50">
        <v>0</v>
      </c>
      <c r="F82" s="47">
        <v>0</v>
      </c>
      <c r="G82" s="209">
        <v>0</v>
      </c>
      <c r="H82" s="49">
        <f>+(Table127[[#This Row],[OPENING ]]+Table127[[#This Row],[RECEIPTS]]+Table127[[#This Row],[RETURNS]])-(Table127[[#This Row],[EXCHANGED]]+Table127[[#This Row],[SALES]]+Table127[[#This Row],[ISSUES]])</f>
        <v>0</v>
      </c>
      <c r="I82" s="48">
        <v>0</v>
      </c>
      <c r="J82" s="51">
        <f t="shared" si="0"/>
        <v>0</v>
      </c>
      <c r="K82" s="48">
        <f>+'DAY24'!K82+'DAY25'!C82</f>
        <v>0</v>
      </c>
      <c r="L82" s="49">
        <f>+'DAY24'!L82+'DAY25'!D82</f>
        <v>0</v>
      </c>
      <c r="M82" s="50">
        <f>+'DAY24'!M82+'DAY25'!E82</f>
        <v>0</v>
      </c>
      <c r="N82" s="47">
        <f>+'DAY24'!N82+'DAY25'!F82</f>
        <v>0</v>
      </c>
      <c r="O82" s="209">
        <f>+'DAY24'!O82+'DAY25'!G82</f>
        <v>0</v>
      </c>
      <c r="P82" s="48">
        <f t="shared" si="40"/>
        <v>0</v>
      </c>
      <c r="Q82" s="49">
        <f t="shared" si="41"/>
        <v>0</v>
      </c>
      <c r="R82" s="50">
        <f t="shared" si="42"/>
        <v>0</v>
      </c>
      <c r="S82" s="47">
        <f t="shared" si="43"/>
        <v>0</v>
      </c>
      <c r="T82" s="209">
        <f t="shared" si="44"/>
        <v>0</v>
      </c>
      <c r="U82" s="54">
        <f t="shared" si="1"/>
        <v>0</v>
      </c>
    </row>
    <row r="83" spans="1:21" x14ac:dyDescent="0.25">
      <c r="A83" s="153" t="s">
        <v>45</v>
      </c>
      <c r="B83" s="47">
        <f>'DAY24'!H83</f>
        <v>497.9</v>
      </c>
      <c r="C83" s="48">
        <v>0</v>
      </c>
      <c r="D83" s="49">
        <v>0</v>
      </c>
      <c r="E83" s="50">
        <v>0</v>
      </c>
      <c r="F83" s="47">
        <v>0</v>
      </c>
      <c r="G83" s="209">
        <v>0</v>
      </c>
      <c r="H83" s="49">
        <f>+(Table127[[#This Row],[OPENING ]]+Table127[[#This Row],[RECEIPTS]]+Table127[[#This Row],[RETURNS]])-(Table127[[#This Row],[EXCHANGED]]+Table127[[#This Row],[SALES]]+Table127[[#This Row],[ISSUES]])</f>
        <v>497.9</v>
      </c>
      <c r="I83" s="48">
        <v>0</v>
      </c>
      <c r="J83" s="51">
        <f t="shared" si="0"/>
        <v>-497.9</v>
      </c>
      <c r="K83" s="48">
        <f>+'DAY24'!K83+'DAY25'!C83</f>
        <v>0</v>
      </c>
      <c r="L83" s="49">
        <f>+'DAY24'!L83+'DAY25'!D83</f>
        <v>0</v>
      </c>
      <c r="M83" s="50">
        <f>+'DAY24'!M83+'DAY25'!E83</f>
        <v>0</v>
      </c>
      <c r="N83" s="47">
        <f>+'DAY24'!N83+'DAY25'!F83</f>
        <v>0</v>
      </c>
      <c r="O83" s="209">
        <f>+'DAY24'!O83+'DAY25'!G83</f>
        <v>0</v>
      </c>
      <c r="P83" s="48">
        <f t="shared" si="40"/>
        <v>0</v>
      </c>
      <c r="Q83" s="49">
        <f t="shared" si="41"/>
        <v>0</v>
      </c>
      <c r="R83" s="50">
        <f t="shared" si="42"/>
        <v>0</v>
      </c>
      <c r="S83" s="47">
        <f t="shared" si="43"/>
        <v>0</v>
      </c>
      <c r="T83" s="209">
        <f t="shared" si="44"/>
        <v>0</v>
      </c>
      <c r="U83" s="54">
        <f t="shared" si="1"/>
        <v>0</v>
      </c>
    </row>
    <row r="84" spans="1:21" x14ac:dyDescent="0.25">
      <c r="A84" s="152" t="s">
        <v>71</v>
      </c>
      <c r="B84" s="47">
        <f>'DAY24'!H84</f>
        <v>424.4</v>
      </c>
      <c r="C84" s="48">
        <v>0</v>
      </c>
      <c r="D84" s="49">
        <v>0</v>
      </c>
      <c r="E84" s="50">
        <v>0</v>
      </c>
      <c r="F84" s="47">
        <v>0</v>
      </c>
      <c r="G84" s="209">
        <v>0</v>
      </c>
      <c r="H84" s="49">
        <f>+(Table127[[#This Row],[OPENING ]]+Table127[[#This Row],[RECEIPTS]]+Table127[[#This Row],[RETURNS]])-(Table127[[#This Row],[EXCHANGED]]+Table127[[#This Row],[SALES]]+Table127[[#This Row],[ISSUES]])</f>
        <v>424.4</v>
      </c>
      <c r="I84" s="48">
        <v>0</v>
      </c>
      <c r="J84" s="51">
        <f t="shared" si="0"/>
        <v>-424.4</v>
      </c>
      <c r="K84" s="48">
        <f>+'DAY24'!K84+'DAY25'!C84</f>
        <v>0</v>
      </c>
      <c r="L84" s="49">
        <f>+'DAY24'!L84+'DAY25'!D84</f>
        <v>0</v>
      </c>
      <c r="M84" s="50">
        <f>+'DAY24'!M84+'DAY25'!E84</f>
        <v>0</v>
      </c>
      <c r="N84" s="47">
        <f>+'DAY24'!N84+'DAY25'!F84</f>
        <v>0</v>
      </c>
      <c r="O84" s="209">
        <f>+'DAY24'!O84+'DAY25'!G84</f>
        <v>0</v>
      </c>
      <c r="P84" s="48">
        <f t="shared" si="40"/>
        <v>0</v>
      </c>
      <c r="Q84" s="49">
        <f t="shared" si="41"/>
        <v>0</v>
      </c>
      <c r="R84" s="50">
        <f t="shared" si="42"/>
        <v>0</v>
      </c>
      <c r="S84" s="47">
        <f t="shared" si="43"/>
        <v>0</v>
      </c>
      <c r="T84" s="209">
        <f t="shared" si="44"/>
        <v>0</v>
      </c>
      <c r="U84" s="54">
        <f t="shared" si="1"/>
        <v>0</v>
      </c>
    </row>
    <row r="85" spans="1:21" x14ac:dyDescent="0.25">
      <c r="A85" s="152" t="s">
        <v>86</v>
      </c>
      <c r="B85" s="47">
        <f>'DAY24'!H85</f>
        <v>0</v>
      </c>
      <c r="C85" s="48">
        <v>0</v>
      </c>
      <c r="D85" s="49">
        <v>0</v>
      </c>
      <c r="E85" s="50">
        <v>0</v>
      </c>
      <c r="F85" s="47">
        <v>0</v>
      </c>
      <c r="G85" s="209">
        <v>0</v>
      </c>
      <c r="H85" s="49">
        <f>+(Table127[[#This Row],[OPENING ]]+Table127[[#This Row],[RECEIPTS]]+Table127[[#This Row],[RETURNS]])-(Table127[[#This Row],[EXCHANGED]]+Table127[[#This Row],[SALES]]+Table127[[#This Row],[ISSUES]])</f>
        <v>0</v>
      </c>
      <c r="I85" s="48">
        <v>0</v>
      </c>
      <c r="J85" s="51">
        <f t="shared" si="0"/>
        <v>0</v>
      </c>
      <c r="K85" s="48">
        <f>+'DAY24'!K85+'DAY25'!C85</f>
        <v>0</v>
      </c>
      <c r="L85" s="49">
        <f>+'DAY24'!L85+'DAY25'!D85</f>
        <v>0</v>
      </c>
      <c r="M85" s="50">
        <f>+'DAY24'!M85+'DAY25'!E85</f>
        <v>0</v>
      </c>
      <c r="N85" s="47">
        <f>+'DAY24'!N85+'DAY25'!F85</f>
        <v>0</v>
      </c>
      <c r="O85" s="209">
        <f>+'DAY24'!O85+'DAY25'!G85</f>
        <v>0</v>
      </c>
      <c r="P85" s="48">
        <f t="shared" si="40"/>
        <v>0</v>
      </c>
      <c r="Q85" s="49">
        <f t="shared" si="41"/>
        <v>0</v>
      </c>
      <c r="R85" s="50">
        <f t="shared" si="42"/>
        <v>0</v>
      </c>
      <c r="S85" s="47">
        <f t="shared" si="43"/>
        <v>0</v>
      </c>
      <c r="T85" s="209">
        <f t="shared" si="44"/>
        <v>0</v>
      </c>
      <c r="U85" s="54">
        <f t="shared" si="1"/>
        <v>0</v>
      </c>
    </row>
    <row r="86" spans="1:21" x14ac:dyDescent="0.25">
      <c r="A86" s="53"/>
      <c r="B86" s="47">
        <f>'DAY24'!H86</f>
        <v>263.8</v>
      </c>
      <c r="C86" s="48">
        <v>0</v>
      </c>
      <c r="D86" s="49">
        <v>0</v>
      </c>
      <c r="E86" s="50">
        <v>0</v>
      </c>
      <c r="F86" s="47">
        <v>0</v>
      </c>
      <c r="G86" s="209">
        <v>0</v>
      </c>
      <c r="H86" s="49">
        <f>+(Table127[[#This Row],[OPENING ]]+Table127[[#This Row],[RECEIPTS]]+Table127[[#This Row],[RETURNS]])-(Table127[[#This Row],[EXCHANGED]]+Table127[[#This Row],[SALES]]+Table127[[#This Row],[ISSUES]])</f>
        <v>263.8</v>
      </c>
      <c r="I86" s="48">
        <v>0</v>
      </c>
      <c r="J86" s="51">
        <f t="shared" si="0"/>
        <v>-263.8</v>
      </c>
      <c r="K86" s="48">
        <f>+'DAY24'!K86+'DAY25'!C86</f>
        <v>0</v>
      </c>
      <c r="L86" s="49">
        <f>+'DAY24'!L86+'DAY25'!D86</f>
        <v>0</v>
      </c>
      <c r="M86" s="50">
        <f>+'DAY24'!M86+'DAY25'!E86</f>
        <v>0</v>
      </c>
      <c r="N86" s="47">
        <f>+'DAY24'!N86+'DAY25'!F86</f>
        <v>0</v>
      </c>
      <c r="O86" s="209">
        <f>+'DAY24'!O86+'DAY25'!G86</f>
        <v>0</v>
      </c>
      <c r="P86" s="48">
        <f t="shared" si="40"/>
        <v>0</v>
      </c>
      <c r="Q86" s="49">
        <f t="shared" si="41"/>
        <v>0</v>
      </c>
      <c r="R86" s="50">
        <f t="shared" si="42"/>
        <v>0</v>
      </c>
      <c r="S86" s="47">
        <f t="shared" si="43"/>
        <v>0</v>
      </c>
      <c r="T86" s="209">
        <f t="shared" si="44"/>
        <v>0</v>
      </c>
      <c r="U86" s="54">
        <f t="shared" si="1"/>
        <v>0</v>
      </c>
    </row>
    <row r="87" spans="1:21" x14ac:dyDescent="0.25">
      <c r="A87" s="53"/>
      <c r="B87" s="47">
        <f>'DAY24'!H87</f>
        <v>0</v>
      </c>
      <c r="C87" s="48">
        <v>0</v>
      </c>
      <c r="D87" s="49">
        <v>0</v>
      </c>
      <c r="E87" s="50">
        <v>0</v>
      </c>
      <c r="F87" s="47">
        <v>0</v>
      </c>
      <c r="G87" s="209">
        <v>0</v>
      </c>
      <c r="H87" s="49">
        <f>+(Table127[[#This Row],[OPENING ]]+Table127[[#This Row],[RECEIPTS]]+Table127[[#This Row],[RETURNS]])-(Table127[[#This Row],[EXCHANGED]]+Table127[[#This Row],[SALES]]+Table127[[#This Row],[ISSUES]])</f>
        <v>0</v>
      </c>
      <c r="I87" s="48">
        <v>0</v>
      </c>
      <c r="J87" s="51">
        <f t="shared" si="0"/>
        <v>0</v>
      </c>
      <c r="K87" s="48">
        <f>+'DAY24'!K87+'DAY25'!C87</f>
        <v>0</v>
      </c>
      <c r="L87" s="49">
        <f>+'DAY24'!L87+'DAY25'!D87</f>
        <v>0</v>
      </c>
      <c r="M87" s="50">
        <f>+'DAY24'!M87+'DAY25'!E87</f>
        <v>0</v>
      </c>
      <c r="N87" s="47">
        <f>+'DAY24'!N87+'DAY25'!F87</f>
        <v>0</v>
      </c>
      <c r="O87" s="209">
        <f>+'DAY24'!O87+'DAY25'!G87</f>
        <v>0</v>
      </c>
      <c r="P87" s="48">
        <f t="shared" si="40"/>
        <v>0</v>
      </c>
      <c r="Q87" s="49">
        <f t="shared" si="41"/>
        <v>0</v>
      </c>
      <c r="R87" s="50">
        <f t="shared" si="42"/>
        <v>0</v>
      </c>
      <c r="S87" s="47">
        <f t="shared" si="43"/>
        <v>0</v>
      </c>
      <c r="T87" s="209">
        <f t="shared" si="44"/>
        <v>0</v>
      </c>
      <c r="U87" s="54">
        <f t="shared" si="1"/>
        <v>0</v>
      </c>
    </row>
    <row r="88" spans="1:21" x14ac:dyDescent="0.25">
      <c r="A88" s="53"/>
      <c r="B88" s="47">
        <f>'DAY24'!H88</f>
        <v>0</v>
      </c>
      <c r="C88" s="48">
        <v>0</v>
      </c>
      <c r="D88" s="49">
        <v>0</v>
      </c>
      <c r="E88" s="50">
        <v>0</v>
      </c>
      <c r="F88" s="47">
        <v>0</v>
      </c>
      <c r="G88" s="209">
        <v>0</v>
      </c>
      <c r="H88" s="49">
        <f>+(Table127[[#This Row],[OPENING ]]+Table127[[#This Row],[RECEIPTS]]+Table127[[#This Row],[RETURNS]])-(Table127[[#This Row],[EXCHANGED]]+Table127[[#This Row],[SALES]]+Table127[[#This Row],[ISSUES]])</f>
        <v>0</v>
      </c>
      <c r="I88" s="48"/>
      <c r="J88" s="51">
        <f t="shared" ref="J88:J95" si="45">+I88-H88</f>
        <v>0</v>
      </c>
      <c r="K88" s="48">
        <f>+'DAY24'!K88+'DAY25'!C88</f>
        <v>0</v>
      </c>
      <c r="L88" s="49">
        <f>+'DAY24'!L88+'DAY25'!D88</f>
        <v>0</v>
      </c>
      <c r="M88" s="50">
        <f>+'DAY24'!M88+'DAY25'!E88</f>
        <v>0</v>
      </c>
      <c r="N88" s="47">
        <f>+'DAY24'!N88+'DAY25'!F88</f>
        <v>0</v>
      </c>
      <c r="O88" s="209">
        <f>+'DAY24'!O88+'DAY25'!G88</f>
        <v>0</v>
      </c>
      <c r="P88" s="48">
        <f t="shared" ref="P88:P95" si="46">+K88/25</f>
        <v>0</v>
      </c>
      <c r="Q88" s="49">
        <f t="shared" ref="Q88:Q95" si="47">+L88/25</f>
        <v>0</v>
      </c>
      <c r="R88" s="50">
        <f t="shared" ref="R88:R95" si="48">+M88/25</f>
        <v>0</v>
      </c>
      <c r="S88" s="47">
        <f t="shared" ref="S88:S95" si="49">+N88/25</f>
        <v>0</v>
      </c>
      <c r="T88" s="209">
        <f t="shared" ref="T88:T95" si="50">+O88/25</f>
        <v>0</v>
      </c>
      <c r="U88" s="54">
        <f t="shared" ref="U88:U95" si="51">IFERROR(+H88/(P88+Q88+R88+S88+T88),0)</f>
        <v>0</v>
      </c>
    </row>
    <row r="89" spans="1:21" x14ac:dyDescent="0.25">
      <c r="A89" s="53"/>
      <c r="B89" s="47">
        <f>'DAY24'!H89</f>
        <v>0</v>
      </c>
      <c r="C89" s="48">
        <v>0</v>
      </c>
      <c r="D89" s="49">
        <v>0</v>
      </c>
      <c r="E89" s="50">
        <v>0</v>
      </c>
      <c r="F89" s="47">
        <v>0</v>
      </c>
      <c r="G89" s="209">
        <v>0</v>
      </c>
      <c r="H89" s="49">
        <f>+(Table127[[#This Row],[OPENING ]]+Table127[[#This Row],[RECEIPTS]]+Table127[[#This Row],[RETURNS]])-(Table127[[#This Row],[EXCHANGED]]+Table127[[#This Row],[SALES]]+Table127[[#This Row],[ISSUES]])</f>
        <v>0</v>
      </c>
      <c r="I89" s="48"/>
      <c r="J89" s="51">
        <f t="shared" si="45"/>
        <v>0</v>
      </c>
      <c r="K89" s="48">
        <f>+'DAY24'!K89+'DAY25'!C89</f>
        <v>0</v>
      </c>
      <c r="L89" s="49">
        <f>+'DAY24'!L89+'DAY25'!D89</f>
        <v>0</v>
      </c>
      <c r="M89" s="50">
        <f>+'DAY24'!M89+'DAY25'!E89</f>
        <v>0</v>
      </c>
      <c r="N89" s="47">
        <f>+'DAY24'!N89+'DAY25'!F89</f>
        <v>0</v>
      </c>
      <c r="O89" s="209">
        <f>+'DAY24'!O89+'DAY25'!G89</f>
        <v>0</v>
      </c>
      <c r="P89" s="48">
        <f t="shared" si="46"/>
        <v>0</v>
      </c>
      <c r="Q89" s="49">
        <f t="shared" si="47"/>
        <v>0</v>
      </c>
      <c r="R89" s="50">
        <f t="shared" si="48"/>
        <v>0</v>
      </c>
      <c r="S89" s="47">
        <f t="shared" si="49"/>
        <v>0</v>
      </c>
      <c r="T89" s="209">
        <f t="shared" si="50"/>
        <v>0</v>
      </c>
      <c r="U89" s="54">
        <f t="shared" si="51"/>
        <v>0</v>
      </c>
    </row>
    <row r="90" spans="1:21" x14ac:dyDescent="0.25">
      <c r="A90" s="53"/>
      <c r="B90" s="47">
        <f>'DAY24'!H90</f>
        <v>0</v>
      </c>
      <c r="C90" s="48">
        <v>0</v>
      </c>
      <c r="D90" s="49">
        <v>0</v>
      </c>
      <c r="E90" s="50">
        <v>0</v>
      </c>
      <c r="F90" s="47">
        <v>0</v>
      </c>
      <c r="G90" s="209">
        <v>0</v>
      </c>
      <c r="H90" s="49">
        <f>+(Table127[[#This Row],[OPENING ]]+Table127[[#This Row],[RECEIPTS]]+Table127[[#This Row],[RETURNS]])-(Table127[[#This Row],[EXCHANGED]]+Table127[[#This Row],[SALES]]+Table127[[#This Row],[ISSUES]])</f>
        <v>0</v>
      </c>
      <c r="I90" s="48"/>
      <c r="J90" s="51">
        <f t="shared" si="45"/>
        <v>0</v>
      </c>
      <c r="K90" s="48">
        <f>+'DAY24'!K90+'DAY25'!C90</f>
        <v>0</v>
      </c>
      <c r="L90" s="49">
        <f>+'DAY24'!L90+'DAY25'!D90</f>
        <v>0</v>
      </c>
      <c r="M90" s="50">
        <f>+'DAY24'!M90+'DAY25'!E90</f>
        <v>0</v>
      </c>
      <c r="N90" s="47">
        <f>+'DAY24'!N90+'DAY25'!F90</f>
        <v>0</v>
      </c>
      <c r="O90" s="209">
        <f>+'DAY24'!O90+'DAY25'!G90</f>
        <v>0</v>
      </c>
      <c r="P90" s="48">
        <f t="shared" si="46"/>
        <v>0</v>
      </c>
      <c r="Q90" s="49">
        <f t="shared" si="47"/>
        <v>0</v>
      </c>
      <c r="R90" s="50">
        <f t="shared" si="48"/>
        <v>0</v>
      </c>
      <c r="S90" s="47">
        <f t="shared" si="49"/>
        <v>0</v>
      </c>
      <c r="T90" s="209">
        <f t="shared" si="50"/>
        <v>0</v>
      </c>
      <c r="U90" s="54">
        <f t="shared" si="51"/>
        <v>0</v>
      </c>
    </row>
    <row r="91" spans="1:21" x14ac:dyDescent="0.25">
      <c r="A91" s="53"/>
      <c r="B91" s="47">
        <f>'DAY24'!H91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209">
        <v>0</v>
      </c>
      <c r="H91" s="49">
        <f>+(Table127[[#This Row],[OPENING ]]+Table127[[#This Row],[RECEIPTS]]+Table127[[#This Row],[RETURNS]])-(Table127[[#This Row],[EXCHANGED]]+Table127[[#This Row],[SALES]]+Table127[[#This Row],[ISSUES]])</f>
        <v>551.20000000000005</v>
      </c>
      <c r="I91" s="48"/>
      <c r="J91" s="51">
        <f t="shared" si="45"/>
        <v>-551.20000000000005</v>
      </c>
      <c r="K91" s="48">
        <f>+'DAY24'!K91+'DAY25'!C91</f>
        <v>0</v>
      </c>
      <c r="L91" s="49">
        <f>+'DAY24'!L91+'DAY25'!D91</f>
        <v>0</v>
      </c>
      <c r="M91" s="50">
        <f>+'DAY24'!M91+'DAY25'!E91</f>
        <v>0</v>
      </c>
      <c r="N91" s="47">
        <f>+'DAY24'!N91+'DAY25'!F91</f>
        <v>0</v>
      </c>
      <c r="O91" s="209">
        <f>+'DAY24'!O91+'DAY25'!G91</f>
        <v>0</v>
      </c>
      <c r="P91" s="48">
        <f t="shared" si="46"/>
        <v>0</v>
      </c>
      <c r="Q91" s="49">
        <f t="shared" si="47"/>
        <v>0</v>
      </c>
      <c r="R91" s="50">
        <f t="shared" si="48"/>
        <v>0</v>
      </c>
      <c r="S91" s="47">
        <f t="shared" si="49"/>
        <v>0</v>
      </c>
      <c r="T91" s="209">
        <f t="shared" si="50"/>
        <v>0</v>
      </c>
      <c r="U91" s="54">
        <f t="shared" si="51"/>
        <v>0</v>
      </c>
    </row>
    <row r="92" spans="1:21" x14ac:dyDescent="0.25">
      <c r="A92" s="53"/>
      <c r="B92" s="47">
        <f>'DAY24'!H92</f>
        <v>200.8</v>
      </c>
      <c r="C92" s="48">
        <v>0</v>
      </c>
      <c r="D92" s="49">
        <v>0</v>
      </c>
      <c r="E92" s="50">
        <v>0</v>
      </c>
      <c r="F92" s="47">
        <v>0</v>
      </c>
      <c r="G92" s="209">
        <v>0</v>
      </c>
      <c r="H92" s="49">
        <f>+(Table127[[#This Row],[OPENING ]]+Table127[[#This Row],[RECEIPTS]]+Table127[[#This Row],[RETURNS]])-(Table127[[#This Row],[EXCHANGED]]+Table127[[#This Row],[SALES]]+Table127[[#This Row],[ISSUES]])</f>
        <v>200.8</v>
      </c>
      <c r="I92" s="48"/>
      <c r="J92" s="51">
        <f t="shared" si="45"/>
        <v>-200.8</v>
      </c>
      <c r="K92" s="48">
        <f>+'DAY24'!K92+'DAY25'!C92</f>
        <v>0</v>
      </c>
      <c r="L92" s="49">
        <f>+'DAY24'!L92+'DAY25'!D92</f>
        <v>0</v>
      </c>
      <c r="M92" s="50">
        <f>+'DAY24'!M92+'DAY25'!E92</f>
        <v>0</v>
      </c>
      <c r="N92" s="47">
        <f>+'DAY24'!N92+'DAY25'!F92</f>
        <v>0</v>
      </c>
      <c r="O92" s="209">
        <f>+'DAY24'!O92+'DAY25'!G92</f>
        <v>0</v>
      </c>
      <c r="P92" s="48">
        <f t="shared" si="46"/>
        <v>0</v>
      </c>
      <c r="Q92" s="49">
        <f t="shared" si="47"/>
        <v>0</v>
      </c>
      <c r="R92" s="50">
        <f t="shared" si="48"/>
        <v>0</v>
      </c>
      <c r="S92" s="47">
        <f t="shared" si="49"/>
        <v>0</v>
      </c>
      <c r="T92" s="209">
        <f t="shared" si="50"/>
        <v>0</v>
      </c>
      <c r="U92" s="54">
        <f t="shared" si="51"/>
        <v>0</v>
      </c>
    </row>
    <row r="93" spans="1:21" x14ac:dyDescent="0.25">
      <c r="A93" s="53"/>
      <c r="B93" s="47">
        <f>'DAY24'!H93</f>
        <v>0</v>
      </c>
      <c r="C93" s="48">
        <v>0</v>
      </c>
      <c r="D93" s="49">
        <v>0</v>
      </c>
      <c r="E93" s="50">
        <v>0</v>
      </c>
      <c r="F93" s="47">
        <v>0</v>
      </c>
      <c r="G93" s="209">
        <v>0</v>
      </c>
      <c r="H93" s="49">
        <f>+(Table127[[#This Row],[OPENING ]]+Table127[[#This Row],[RECEIPTS]]+Table127[[#This Row],[RETURNS]])-(Table127[[#This Row],[EXCHANGED]]+Table127[[#This Row],[SALES]]+Table127[[#This Row],[ISSUES]])</f>
        <v>0</v>
      </c>
      <c r="I93" s="48"/>
      <c r="J93" s="51">
        <f t="shared" si="45"/>
        <v>0</v>
      </c>
      <c r="K93" s="48">
        <f>+'DAY24'!K93+'DAY25'!C93</f>
        <v>0</v>
      </c>
      <c r="L93" s="49">
        <f>+'DAY24'!L93+'DAY25'!D93</f>
        <v>138</v>
      </c>
      <c r="M93" s="50">
        <f>+'DAY24'!M93+'DAY25'!E93</f>
        <v>0</v>
      </c>
      <c r="N93" s="47">
        <f>+'DAY24'!N93+'DAY25'!F93</f>
        <v>0</v>
      </c>
      <c r="O93" s="209">
        <f>+'DAY24'!O93+'DAY25'!G93</f>
        <v>851.44</v>
      </c>
      <c r="P93" s="48">
        <f t="shared" si="46"/>
        <v>0</v>
      </c>
      <c r="Q93" s="49">
        <f t="shared" si="47"/>
        <v>5.52</v>
      </c>
      <c r="R93" s="50">
        <f t="shared" si="48"/>
        <v>0</v>
      </c>
      <c r="S93" s="47">
        <f t="shared" si="49"/>
        <v>0</v>
      </c>
      <c r="T93" s="209">
        <f t="shared" si="50"/>
        <v>34.057600000000001</v>
      </c>
      <c r="U93" s="54">
        <f t="shared" si="51"/>
        <v>0</v>
      </c>
    </row>
    <row r="94" spans="1:21" x14ac:dyDescent="0.25">
      <c r="A94" s="53"/>
      <c r="B94" s="47">
        <f>'DAY24'!H94</f>
        <v>0</v>
      </c>
      <c r="C94" s="48">
        <v>0</v>
      </c>
      <c r="D94" s="49">
        <v>0</v>
      </c>
      <c r="E94" s="50">
        <v>0</v>
      </c>
      <c r="F94" s="47">
        <v>0</v>
      </c>
      <c r="G94" s="209">
        <v>0</v>
      </c>
      <c r="H94" s="49">
        <f>+(Table127[[#This Row],[OPENING ]]+Table127[[#This Row],[RECEIPTS]]+Table127[[#This Row],[RETURNS]])-(Table127[[#This Row],[EXCHANGED]]+Table127[[#This Row],[SALES]]+Table127[[#This Row],[ISSUES]])</f>
        <v>0</v>
      </c>
      <c r="I94" s="48"/>
      <c r="J94" s="51">
        <f t="shared" si="45"/>
        <v>0</v>
      </c>
      <c r="K94" s="48">
        <f>+'DAY24'!K94+'DAY25'!C94</f>
        <v>0</v>
      </c>
      <c r="L94" s="49">
        <f>+'DAY24'!L94+'DAY25'!D94</f>
        <v>0</v>
      </c>
      <c r="M94" s="50">
        <f>+'DAY24'!M94+'DAY25'!E94</f>
        <v>0</v>
      </c>
      <c r="N94" s="47">
        <f>+'DAY24'!N94+'DAY25'!F94</f>
        <v>0</v>
      </c>
      <c r="O94" s="209">
        <f>+'DAY24'!O94+'DAY25'!G94</f>
        <v>0</v>
      </c>
      <c r="P94" s="48">
        <f t="shared" si="46"/>
        <v>0</v>
      </c>
      <c r="Q94" s="49">
        <f t="shared" si="47"/>
        <v>0</v>
      </c>
      <c r="R94" s="50">
        <f t="shared" si="48"/>
        <v>0</v>
      </c>
      <c r="S94" s="47">
        <f t="shared" si="49"/>
        <v>0</v>
      </c>
      <c r="T94" s="209">
        <f t="shared" si="50"/>
        <v>0</v>
      </c>
      <c r="U94" s="54">
        <f t="shared" si="51"/>
        <v>0</v>
      </c>
    </row>
    <row r="95" spans="1:21" x14ac:dyDescent="0.25">
      <c r="A95" s="53"/>
      <c r="B95" s="47">
        <f>'DAY24'!H95</f>
        <v>0</v>
      </c>
      <c r="C95" s="48">
        <v>0</v>
      </c>
      <c r="D95" s="49">
        <v>0</v>
      </c>
      <c r="E95" s="50">
        <v>0</v>
      </c>
      <c r="F95" s="47">
        <v>0</v>
      </c>
      <c r="G95" s="209">
        <v>0</v>
      </c>
      <c r="H95" s="49">
        <f>+(Table127[[#This Row],[OPENING ]]+Table127[[#This Row],[RECEIPTS]]+Table127[[#This Row],[RETURNS]])-(Table127[[#This Row],[EXCHANGED]]+Table127[[#This Row],[SALES]]+Table127[[#This Row],[ISSUES]])</f>
        <v>0</v>
      </c>
      <c r="I95" s="48"/>
      <c r="J95" s="51">
        <f t="shared" si="45"/>
        <v>0</v>
      </c>
      <c r="K95" s="48">
        <f>+'DAY24'!K95+'DAY25'!C95</f>
        <v>0</v>
      </c>
      <c r="L95" s="49">
        <f>+'DAY24'!L95+'DAY25'!D95</f>
        <v>0</v>
      </c>
      <c r="M95" s="50">
        <f>+'DAY24'!M95+'DAY25'!E95</f>
        <v>0</v>
      </c>
      <c r="N95" s="47">
        <f>+'DAY24'!N95+'DAY25'!F95</f>
        <v>0</v>
      </c>
      <c r="O95" s="209">
        <f>+'DAY24'!O95+'DAY25'!G95</f>
        <v>0</v>
      </c>
      <c r="P95" s="48">
        <f t="shared" si="46"/>
        <v>0</v>
      </c>
      <c r="Q95" s="49">
        <f t="shared" si="47"/>
        <v>0</v>
      </c>
      <c r="R95" s="50">
        <f t="shared" si="48"/>
        <v>0</v>
      </c>
      <c r="S95" s="47">
        <f t="shared" si="49"/>
        <v>0</v>
      </c>
      <c r="T95" s="209">
        <f t="shared" si="50"/>
        <v>0</v>
      </c>
      <c r="U95" s="54">
        <f t="shared" si="51"/>
        <v>0</v>
      </c>
    </row>
    <row r="96" spans="1:21" x14ac:dyDescent="0.25">
      <c r="A96" s="53"/>
      <c r="B96" s="47">
        <f>'DAY24'!H96</f>
        <v>0</v>
      </c>
      <c r="C96" s="48">
        <v>0</v>
      </c>
      <c r="D96" s="49">
        <v>0</v>
      </c>
      <c r="E96" s="50">
        <v>0</v>
      </c>
      <c r="F96" s="47">
        <v>0</v>
      </c>
      <c r="G96" s="209">
        <v>0</v>
      </c>
      <c r="H96" s="49">
        <f>+(Table127[[#This Row],[OPENING ]]+Table127[[#This Row],[RECEIPTS]]+Table127[[#This Row],[RETURNS]])-(Table127[[#This Row],[EXCHANGED]]+Table127[[#This Row],[SALES]]+Table127[[#This Row],[ISSUES]])</f>
        <v>0</v>
      </c>
      <c r="I96" s="48"/>
      <c r="J96" s="51">
        <f t="shared" ref="J96" si="52">+I96-H96</f>
        <v>0</v>
      </c>
      <c r="K96" s="48">
        <f>+'DAY24'!K96+'DAY25'!C96</f>
        <v>0</v>
      </c>
      <c r="L96" s="49">
        <f>+'DAY24'!L96+'DAY25'!D96</f>
        <v>0</v>
      </c>
      <c r="M96" s="50">
        <f>+'DAY24'!M96+'DAY25'!E96</f>
        <v>0</v>
      </c>
      <c r="N96" s="47">
        <f>+'DAY24'!N96+'DAY25'!F96</f>
        <v>0</v>
      </c>
      <c r="O96" s="209">
        <f>+'DAY24'!O96+'DAY25'!G96</f>
        <v>0</v>
      </c>
      <c r="P96" s="48">
        <f t="shared" ref="P96" si="53">+K96/25</f>
        <v>0</v>
      </c>
      <c r="Q96" s="49">
        <f t="shared" ref="Q96" si="54">+L96/25</f>
        <v>0</v>
      </c>
      <c r="R96" s="50">
        <f t="shared" ref="R96" si="55">+M96/25</f>
        <v>0</v>
      </c>
      <c r="S96" s="47">
        <f t="shared" ref="S96" si="56">+N96/25</f>
        <v>0</v>
      </c>
      <c r="T96" s="209">
        <f t="shared" ref="T96" si="57">+O96/25</f>
        <v>0</v>
      </c>
      <c r="U96" s="54">
        <f t="shared" ref="U96" si="58">IFERROR(+H96/(P96+Q96+R96+S96+T96),0)</f>
        <v>0</v>
      </c>
    </row>
    <row r="97" spans="1:21" x14ac:dyDescent="0.25">
      <c r="A97" s="53"/>
      <c r="B97" s="47"/>
      <c r="C97" s="48"/>
      <c r="D97" s="49"/>
      <c r="E97" s="50"/>
      <c r="F97" s="47"/>
      <c r="G97" s="209"/>
      <c r="H97" s="49"/>
      <c r="I97" s="48"/>
      <c r="J97" s="51"/>
      <c r="K97" s="48"/>
      <c r="L97" s="49"/>
      <c r="M97" s="50"/>
      <c r="N97" s="47"/>
      <c r="O97" s="209"/>
      <c r="P97" s="48"/>
      <c r="Q97" s="49"/>
      <c r="R97" s="50"/>
      <c r="S97" s="47"/>
      <c r="T97" s="209"/>
      <c r="U97" s="54"/>
    </row>
    <row r="98" spans="1:21" x14ac:dyDescent="0.25">
      <c r="A98" s="151" t="s">
        <v>41</v>
      </c>
      <c r="B98" s="47"/>
      <c r="C98" s="48"/>
      <c r="D98" s="49"/>
      <c r="E98" s="50"/>
      <c r="F98" s="47"/>
      <c r="G98" s="209"/>
      <c r="H98" s="49"/>
      <c r="I98" s="48"/>
      <c r="J98" s="51"/>
      <c r="K98" s="48"/>
      <c r="L98" s="49"/>
      <c r="M98" s="50"/>
      <c r="N98" s="47"/>
      <c r="O98" s="209"/>
      <c r="P98" s="48"/>
      <c r="Q98" s="49"/>
      <c r="R98" s="50"/>
      <c r="S98" s="47"/>
      <c r="T98" s="209"/>
      <c r="U98" s="54"/>
    </row>
    <row r="99" spans="1:21" x14ac:dyDescent="0.25">
      <c r="A99" s="153" t="s">
        <v>40</v>
      </c>
      <c r="B99" s="47">
        <f>'DAY24'!H100</f>
        <v>0</v>
      </c>
      <c r="C99" s="48">
        <v>0</v>
      </c>
      <c r="D99" s="49">
        <v>0</v>
      </c>
      <c r="E99" s="50">
        <v>0</v>
      </c>
      <c r="F99" s="47">
        <v>0</v>
      </c>
      <c r="G99" s="209">
        <v>0</v>
      </c>
      <c r="H99" s="49">
        <f>+(Table127[[#This Row],[OPENING ]]+Table127[[#This Row],[RECEIPTS]]+Table127[[#This Row],[RETURNS]])-(Table127[[#This Row],[EXCHANGED]]+Table127[[#This Row],[SALES]]+Table127[[#This Row],[ISSUES]])</f>
        <v>0</v>
      </c>
      <c r="I99" s="48">
        <v>0</v>
      </c>
      <c r="J99" s="51">
        <f t="shared" si="0"/>
        <v>0</v>
      </c>
      <c r="K99" s="48">
        <f>+'DAY24'!K100+'DAY25'!C99</f>
        <v>0</v>
      </c>
      <c r="L99" s="49">
        <f>+'DAY24'!L100+'DAY25'!D99</f>
        <v>0</v>
      </c>
      <c r="M99" s="50">
        <f>+'DAY24'!M100+'DAY25'!E99</f>
        <v>0</v>
      </c>
      <c r="N99" s="47">
        <f>+'DAY24'!N100+'DAY25'!F99</f>
        <v>0</v>
      </c>
      <c r="O99" s="209">
        <f>+'DAY24'!O100+'DAY25'!G99</f>
        <v>0</v>
      </c>
      <c r="P99" s="48">
        <f t="shared" si="40"/>
        <v>0</v>
      </c>
      <c r="Q99" s="49">
        <f t="shared" si="41"/>
        <v>0</v>
      </c>
      <c r="R99" s="50">
        <f t="shared" si="42"/>
        <v>0</v>
      </c>
      <c r="S99" s="47">
        <f t="shared" si="43"/>
        <v>0</v>
      </c>
      <c r="T99" s="209">
        <f t="shared" si="44"/>
        <v>0</v>
      </c>
      <c r="U99" s="54">
        <f t="shared" si="1"/>
        <v>0</v>
      </c>
    </row>
    <row r="100" spans="1:21" x14ac:dyDescent="0.25">
      <c r="A100" s="152" t="s">
        <v>42</v>
      </c>
      <c r="B100" s="47">
        <f>'DAY24'!H101</f>
        <v>0</v>
      </c>
      <c r="C100" s="48">
        <v>0</v>
      </c>
      <c r="D100" s="49">
        <v>0</v>
      </c>
      <c r="E100" s="50">
        <v>0</v>
      </c>
      <c r="F100" s="47">
        <v>0</v>
      </c>
      <c r="G100" s="209">
        <v>0</v>
      </c>
      <c r="H100" s="49">
        <f>+(Table127[[#This Row],[OPENING ]]+Table127[[#This Row],[RECEIPTS]]+Table127[[#This Row],[RETURNS]])-(Table127[[#This Row],[EXCHANGED]]+Table127[[#This Row],[SALES]]+Table127[[#This Row],[ISSUES]])</f>
        <v>0</v>
      </c>
      <c r="I100" s="48">
        <v>0</v>
      </c>
      <c r="J100" s="51">
        <f t="shared" si="0"/>
        <v>0</v>
      </c>
      <c r="K100" s="48">
        <f>+'DAY24'!K101+'DAY25'!C100</f>
        <v>0</v>
      </c>
      <c r="L100" s="49">
        <f>+'DAY24'!L101+'DAY25'!D100</f>
        <v>0</v>
      </c>
      <c r="M100" s="50">
        <f>+'DAY24'!M101+'DAY25'!E100</f>
        <v>0</v>
      </c>
      <c r="N100" s="47">
        <f>+'DAY24'!N101+'DAY25'!F100</f>
        <v>0</v>
      </c>
      <c r="O100" s="209">
        <f>+'DAY24'!O101+'DAY25'!G100</f>
        <v>0</v>
      </c>
      <c r="P100" s="48">
        <f t="shared" si="40"/>
        <v>0</v>
      </c>
      <c r="Q100" s="49">
        <f t="shared" si="41"/>
        <v>0</v>
      </c>
      <c r="R100" s="50">
        <f t="shared" si="42"/>
        <v>0</v>
      </c>
      <c r="S100" s="47">
        <f t="shared" si="43"/>
        <v>0</v>
      </c>
      <c r="T100" s="209">
        <f t="shared" si="44"/>
        <v>0</v>
      </c>
      <c r="U100" s="54">
        <f t="shared" si="1"/>
        <v>0</v>
      </c>
    </row>
    <row r="101" spans="1:21" x14ac:dyDescent="0.25">
      <c r="A101" s="152" t="s">
        <v>43</v>
      </c>
      <c r="B101" s="47">
        <f>'DAY24'!H102</f>
        <v>0</v>
      </c>
      <c r="C101" s="48">
        <v>0</v>
      </c>
      <c r="D101" s="49">
        <v>0</v>
      </c>
      <c r="E101" s="50">
        <v>0</v>
      </c>
      <c r="F101" s="47">
        <v>0</v>
      </c>
      <c r="G101" s="209">
        <v>0</v>
      </c>
      <c r="H101" s="49">
        <f>+(Table127[[#This Row],[OPENING ]]+Table127[[#This Row],[RECEIPTS]]+Table127[[#This Row],[RETURNS]])-(Table127[[#This Row],[EXCHANGED]]+Table127[[#This Row],[SALES]]+Table127[[#This Row],[ISSUES]])</f>
        <v>0</v>
      </c>
      <c r="I101" s="73">
        <v>0</v>
      </c>
      <c r="J101" s="76">
        <f t="shared" si="0"/>
        <v>0</v>
      </c>
      <c r="K101" s="48">
        <f>+'DAY24'!K102+'DAY25'!C101</f>
        <v>0</v>
      </c>
      <c r="L101" s="49">
        <f>+'DAY24'!L102+'DAY25'!D101</f>
        <v>0</v>
      </c>
      <c r="M101" s="50">
        <f>+'DAY24'!M102+'DAY25'!E101</f>
        <v>0</v>
      </c>
      <c r="N101" s="47">
        <f>+'DAY24'!N102+'DAY25'!F101</f>
        <v>0</v>
      </c>
      <c r="O101" s="209">
        <f>+'DAY24'!O102+'DAY25'!G101</f>
        <v>0</v>
      </c>
      <c r="P101" s="48">
        <f t="shared" si="40"/>
        <v>0</v>
      </c>
      <c r="Q101" s="49">
        <f t="shared" si="41"/>
        <v>0</v>
      </c>
      <c r="R101" s="50">
        <f t="shared" si="42"/>
        <v>0</v>
      </c>
      <c r="S101" s="47">
        <f t="shared" si="43"/>
        <v>0</v>
      </c>
      <c r="T101" s="209">
        <f t="shared" si="44"/>
        <v>0</v>
      </c>
      <c r="U101" s="92">
        <f t="shared" si="1"/>
        <v>0</v>
      </c>
    </row>
    <row r="102" spans="1:21" x14ac:dyDescent="0.25">
      <c r="A102" s="153"/>
      <c r="B102" s="47">
        <f>'DAY24'!H103</f>
        <v>1888</v>
      </c>
      <c r="C102" s="48">
        <v>0</v>
      </c>
      <c r="D102" s="49">
        <v>0</v>
      </c>
      <c r="E102" s="50">
        <v>0</v>
      </c>
      <c r="F102" s="47">
        <v>0</v>
      </c>
      <c r="G102" s="209">
        <v>0</v>
      </c>
      <c r="H102" s="49">
        <f>+(Table127[[#This Row],[OPENING ]]+Table127[[#This Row],[RECEIPTS]]+Table127[[#This Row],[RETURNS]])-(Table127[[#This Row],[EXCHANGED]]+Table127[[#This Row],[SALES]]+Table127[[#This Row],[ISSUES]])</f>
        <v>1888</v>
      </c>
      <c r="I102" s="73"/>
      <c r="J102" s="76">
        <f t="shared" ref="J102:J114" si="59">+I102-H102</f>
        <v>-1888</v>
      </c>
      <c r="K102" s="48">
        <f>+'DAY24'!K103+'DAY25'!C102</f>
        <v>0</v>
      </c>
      <c r="L102" s="49">
        <f>+'DAY24'!L103+'DAY25'!D102</f>
        <v>138</v>
      </c>
      <c r="M102" s="50">
        <f>+'DAY24'!M103+'DAY25'!E102</f>
        <v>0</v>
      </c>
      <c r="N102" s="47">
        <f>+'DAY24'!N103+'DAY25'!F102</f>
        <v>0</v>
      </c>
      <c r="O102" s="209">
        <f>+'DAY24'!O103+'DAY25'!G102</f>
        <v>1318.44</v>
      </c>
      <c r="P102" s="48">
        <f t="shared" ref="P102:P114" si="60">+K102/25</f>
        <v>0</v>
      </c>
      <c r="Q102" s="49">
        <f t="shared" ref="Q102:Q114" si="61">+L102/25</f>
        <v>5.52</v>
      </c>
      <c r="R102" s="50">
        <f t="shared" ref="R102:R114" si="62">+M102/25</f>
        <v>0</v>
      </c>
      <c r="S102" s="47">
        <f t="shared" ref="S102:S114" si="63">+N102/25</f>
        <v>0</v>
      </c>
      <c r="T102" s="209">
        <f t="shared" ref="T102:T114" si="64">+O102/25</f>
        <v>52.7376</v>
      </c>
      <c r="U102" s="92">
        <f t="shared" ref="U102:U114" si="65">IFERROR(+H102/(P102+Q102+R102+S102+T102),0)</f>
        <v>32.407788855016342</v>
      </c>
    </row>
    <row r="103" spans="1:21" x14ac:dyDescent="0.25">
      <c r="A103" s="152" t="s">
        <v>87</v>
      </c>
      <c r="B103" s="47">
        <f>'DAY24'!H104</f>
        <v>0</v>
      </c>
      <c r="C103" s="48">
        <v>0</v>
      </c>
      <c r="D103" s="49">
        <v>0</v>
      </c>
      <c r="E103" s="50">
        <v>0</v>
      </c>
      <c r="F103" s="47">
        <v>0</v>
      </c>
      <c r="G103" s="209">
        <v>0</v>
      </c>
      <c r="H103" s="49">
        <f>+(Table127[[#This Row],[OPENING ]]+Table127[[#This Row],[RECEIPTS]]+Table127[[#This Row],[RETURNS]])-(Table127[[#This Row],[EXCHANGED]]+Table127[[#This Row],[SALES]]+Table127[[#This Row],[ISSUES]])</f>
        <v>0</v>
      </c>
      <c r="I103" s="73"/>
      <c r="J103" s="76">
        <f t="shared" si="59"/>
        <v>0</v>
      </c>
      <c r="K103" s="48">
        <f>+'DAY24'!K104+'DAY25'!C103</f>
        <v>0</v>
      </c>
      <c r="L103" s="49">
        <f>+'DAY24'!L104+'DAY25'!D103</f>
        <v>0</v>
      </c>
      <c r="M103" s="50">
        <f>+'DAY24'!M104+'DAY25'!E103</f>
        <v>0</v>
      </c>
      <c r="N103" s="47">
        <f>+'DAY24'!N104+'DAY25'!F103</f>
        <v>0</v>
      </c>
      <c r="O103" s="209">
        <f>+'DAY24'!O104+'DAY25'!G103</f>
        <v>0</v>
      </c>
      <c r="P103" s="48">
        <f t="shared" si="60"/>
        <v>0</v>
      </c>
      <c r="Q103" s="49">
        <f t="shared" si="61"/>
        <v>0</v>
      </c>
      <c r="R103" s="50">
        <f t="shared" si="62"/>
        <v>0</v>
      </c>
      <c r="S103" s="47">
        <f t="shared" si="63"/>
        <v>0</v>
      </c>
      <c r="T103" s="209">
        <f t="shared" si="64"/>
        <v>0</v>
      </c>
      <c r="U103" s="92">
        <f t="shared" si="65"/>
        <v>0</v>
      </c>
    </row>
    <row r="104" spans="1:21" x14ac:dyDescent="0.25">
      <c r="A104" s="152" t="s">
        <v>88</v>
      </c>
      <c r="B104" s="47">
        <f>'DAY24'!H105</f>
        <v>695.3</v>
      </c>
      <c r="C104" s="48">
        <v>0</v>
      </c>
      <c r="D104" s="49">
        <v>0</v>
      </c>
      <c r="E104" s="50">
        <v>0</v>
      </c>
      <c r="F104" s="47">
        <v>0</v>
      </c>
      <c r="G104" s="209">
        <v>0</v>
      </c>
      <c r="H104" s="49">
        <f>+(Table127[[#This Row],[OPENING ]]+Table127[[#This Row],[RECEIPTS]]+Table127[[#This Row],[RETURNS]])-(Table127[[#This Row],[EXCHANGED]]+Table127[[#This Row],[SALES]]+Table127[[#This Row],[ISSUES]])</f>
        <v>695.3</v>
      </c>
      <c r="I104" s="73"/>
      <c r="J104" s="76">
        <f t="shared" si="59"/>
        <v>-695.3</v>
      </c>
      <c r="K104" s="48">
        <f>+'DAY24'!K105+'DAY25'!C104</f>
        <v>0</v>
      </c>
      <c r="L104" s="49">
        <f>+'DAY24'!L105+'DAY25'!D104</f>
        <v>0</v>
      </c>
      <c r="M104" s="50">
        <f>+'DAY24'!M105+'DAY25'!E104</f>
        <v>0</v>
      </c>
      <c r="N104" s="47">
        <f>+'DAY24'!N105+'DAY25'!F104</f>
        <v>0</v>
      </c>
      <c r="O104" s="209">
        <f>+'DAY24'!O105+'DAY25'!G104</f>
        <v>0</v>
      </c>
      <c r="P104" s="48">
        <f t="shared" si="60"/>
        <v>0</v>
      </c>
      <c r="Q104" s="49">
        <f t="shared" si="61"/>
        <v>0</v>
      </c>
      <c r="R104" s="50">
        <f t="shared" si="62"/>
        <v>0</v>
      </c>
      <c r="S104" s="47">
        <f t="shared" si="63"/>
        <v>0</v>
      </c>
      <c r="T104" s="209">
        <f t="shared" si="64"/>
        <v>0</v>
      </c>
      <c r="U104" s="92">
        <f t="shared" si="65"/>
        <v>0</v>
      </c>
    </row>
    <row r="105" spans="1:21" x14ac:dyDescent="0.25">
      <c r="A105" s="152" t="s">
        <v>95</v>
      </c>
      <c r="B105" s="47">
        <f>'DAY24'!H106</f>
        <v>0</v>
      </c>
      <c r="C105" s="48">
        <v>0</v>
      </c>
      <c r="D105" s="49">
        <v>0</v>
      </c>
      <c r="E105" s="50">
        <v>0</v>
      </c>
      <c r="F105" s="47">
        <v>0</v>
      </c>
      <c r="G105" s="209">
        <v>0</v>
      </c>
      <c r="H105" s="49">
        <f>+(Table127[[#This Row],[OPENING ]]+Table127[[#This Row],[RECEIPTS]]+Table127[[#This Row],[RETURNS]])-(Table127[[#This Row],[EXCHANGED]]+Table127[[#This Row],[SALES]]+Table127[[#This Row],[ISSUES]])</f>
        <v>0</v>
      </c>
      <c r="I105" s="73"/>
      <c r="J105" s="76">
        <f t="shared" si="59"/>
        <v>0</v>
      </c>
      <c r="K105" s="48">
        <f>+'DAY24'!K106+'DAY25'!C105</f>
        <v>0</v>
      </c>
      <c r="L105" s="49">
        <f>+'DAY24'!L106+'DAY25'!D105</f>
        <v>0</v>
      </c>
      <c r="M105" s="50">
        <f>+'DAY24'!M106+'DAY25'!E105</f>
        <v>0</v>
      </c>
      <c r="N105" s="47">
        <f>+'DAY24'!N106+'DAY25'!F105</f>
        <v>0</v>
      </c>
      <c r="O105" s="209">
        <f>+'DAY24'!O106+'DAY25'!G105</f>
        <v>0</v>
      </c>
      <c r="P105" s="48">
        <f t="shared" si="60"/>
        <v>0</v>
      </c>
      <c r="Q105" s="49">
        <f t="shared" si="61"/>
        <v>0</v>
      </c>
      <c r="R105" s="50">
        <f t="shared" si="62"/>
        <v>0</v>
      </c>
      <c r="S105" s="47">
        <f t="shared" si="63"/>
        <v>0</v>
      </c>
      <c r="T105" s="209">
        <f t="shared" si="64"/>
        <v>0</v>
      </c>
      <c r="U105" s="92">
        <f t="shared" si="65"/>
        <v>0</v>
      </c>
    </row>
    <row r="106" spans="1:21" x14ac:dyDescent="0.25">
      <c r="A106" s="152" t="s">
        <v>132</v>
      </c>
      <c r="B106" s="47">
        <f>'DAY24'!H107</f>
        <v>31</v>
      </c>
      <c r="C106" s="48">
        <v>0</v>
      </c>
      <c r="D106" s="49">
        <v>0</v>
      </c>
      <c r="E106" s="50">
        <v>0</v>
      </c>
      <c r="F106" s="47">
        <v>0</v>
      </c>
      <c r="G106" s="209">
        <v>0</v>
      </c>
      <c r="H106" s="49">
        <f>+(Table127[[#This Row],[OPENING ]]+Table127[[#This Row],[RECEIPTS]]+Table127[[#This Row],[RETURNS]])-(Table127[[#This Row],[EXCHANGED]]+Table127[[#This Row],[SALES]]+Table127[[#This Row],[ISSUES]])</f>
        <v>31</v>
      </c>
      <c r="I106" s="73"/>
      <c r="J106" s="76">
        <f t="shared" si="59"/>
        <v>-31</v>
      </c>
      <c r="K106" s="48">
        <f>+'DAY24'!K107+'DAY25'!C106</f>
        <v>0</v>
      </c>
      <c r="L106" s="49">
        <f>+'DAY24'!L107+'DAY25'!D106</f>
        <v>0</v>
      </c>
      <c r="M106" s="50">
        <f>+'DAY24'!M107+'DAY25'!E106</f>
        <v>0</v>
      </c>
      <c r="N106" s="47">
        <f>+'DAY24'!N107+'DAY25'!F106</f>
        <v>0</v>
      </c>
      <c r="O106" s="209">
        <f>+'DAY24'!O107+'DAY25'!G106</f>
        <v>0</v>
      </c>
      <c r="P106" s="48">
        <f t="shared" si="60"/>
        <v>0</v>
      </c>
      <c r="Q106" s="49">
        <f t="shared" si="61"/>
        <v>0</v>
      </c>
      <c r="R106" s="50">
        <f t="shared" si="62"/>
        <v>0</v>
      </c>
      <c r="S106" s="47">
        <f t="shared" si="63"/>
        <v>0</v>
      </c>
      <c r="T106" s="209">
        <f t="shared" si="64"/>
        <v>0</v>
      </c>
      <c r="U106" s="92">
        <f t="shared" si="65"/>
        <v>0</v>
      </c>
    </row>
    <row r="107" spans="1:21" x14ac:dyDescent="0.25">
      <c r="A107" s="152" t="s">
        <v>124</v>
      </c>
      <c r="B107" s="47">
        <f>'DAY24'!H108</f>
        <v>0</v>
      </c>
      <c r="C107" s="48">
        <v>0</v>
      </c>
      <c r="D107" s="49">
        <v>0</v>
      </c>
      <c r="E107" s="50">
        <v>0</v>
      </c>
      <c r="F107" s="47">
        <v>0</v>
      </c>
      <c r="G107" s="209">
        <v>0</v>
      </c>
      <c r="H107" s="49">
        <f>+(Table127[[#This Row],[OPENING ]]+Table127[[#This Row],[RECEIPTS]]+Table127[[#This Row],[RETURNS]])-(Table127[[#This Row],[EXCHANGED]]+Table127[[#This Row],[SALES]]+Table127[[#This Row],[ISSUES]])</f>
        <v>0</v>
      </c>
      <c r="I107" s="73"/>
      <c r="J107" s="76">
        <f t="shared" si="59"/>
        <v>0</v>
      </c>
      <c r="K107" s="48">
        <f>+'DAY24'!K108+'DAY25'!C107</f>
        <v>0</v>
      </c>
      <c r="L107" s="49">
        <f>+'DAY24'!L108+'DAY25'!D107</f>
        <v>0</v>
      </c>
      <c r="M107" s="50">
        <f>+'DAY24'!M108+'DAY25'!E107</f>
        <v>0</v>
      </c>
      <c r="N107" s="47">
        <f>+'DAY24'!N108+'DAY25'!F107</f>
        <v>0</v>
      </c>
      <c r="O107" s="209">
        <f>+'DAY24'!O108+'DAY25'!G107</f>
        <v>0</v>
      </c>
      <c r="P107" s="48">
        <f t="shared" si="60"/>
        <v>0</v>
      </c>
      <c r="Q107" s="49">
        <f t="shared" si="61"/>
        <v>0</v>
      </c>
      <c r="R107" s="50">
        <f t="shared" si="62"/>
        <v>0</v>
      </c>
      <c r="S107" s="47">
        <f t="shared" si="63"/>
        <v>0</v>
      </c>
      <c r="T107" s="209">
        <f t="shared" si="64"/>
        <v>0</v>
      </c>
      <c r="U107" s="92">
        <f t="shared" si="65"/>
        <v>0</v>
      </c>
    </row>
    <row r="108" spans="1:21" ht="15.75" x14ac:dyDescent="0.3">
      <c r="A108" s="311" t="s">
        <v>89</v>
      </c>
      <c r="B108" s="47">
        <f>'DAY24'!H109</f>
        <v>57</v>
      </c>
      <c r="C108" s="48">
        <v>0</v>
      </c>
      <c r="D108" s="49">
        <v>0</v>
      </c>
      <c r="E108" s="50">
        <v>0</v>
      </c>
      <c r="F108" s="47">
        <v>0</v>
      </c>
      <c r="G108" s="209">
        <v>0</v>
      </c>
      <c r="H108" s="49">
        <f>+(Table127[[#This Row],[OPENING ]]+Table127[[#This Row],[RECEIPTS]]+Table127[[#This Row],[RETURNS]])-(Table127[[#This Row],[EXCHANGED]]+Table127[[#This Row],[SALES]]+Table127[[#This Row],[ISSUES]])</f>
        <v>57</v>
      </c>
      <c r="I108" s="73"/>
      <c r="J108" s="76">
        <f t="shared" si="59"/>
        <v>-57</v>
      </c>
      <c r="K108" s="48">
        <f>+'DAY24'!K109+'DAY25'!C108</f>
        <v>0</v>
      </c>
      <c r="L108" s="49">
        <f>+'DAY24'!L109+'DAY25'!D108</f>
        <v>0</v>
      </c>
      <c r="M108" s="50">
        <f>+'DAY24'!M109+'DAY25'!E108</f>
        <v>0</v>
      </c>
      <c r="N108" s="47">
        <f>+'DAY24'!N109+'DAY25'!F108</f>
        <v>0</v>
      </c>
      <c r="O108" s="209">
        <f>+'DAY24'!O109+'DAY25'!G108</f>
        <v>0</v>
      </c>
      <c r="P108" s="48">
        <f t="shared" si="60"/>
        <v>0</v>
      </c>
      <c r="Q108" s="49">
        <f t="shared" si="61"/>
        <v>0</v>
      </c>
      <c r="R108" s="50">
        <f t="shared" si="62"/>
        <v>0</v>
      </c>
      <c r="S108" s="47">
        <f t="shared" si="63"/>
        <v>0</v>
      </c>
      <c r="T108" s="209">
        <f t="shared" si="64"/>
        <v>0</v>
      </c>
      <c r="U108" s="92">
        <f t="shared" si="65"/>
        <v>0</v>
      </c>
    </row>
    <row r="109" spans="1:21" x14ac:dyDescent="0.25">
      <c r="A109" s="193" t="s">
        <v>90</v>
      </c>
      <c r="B109" s="47">
        <f>'DAY24'!H110</f>
        <v>345.3</v>
      </c>
      <c r="C109" s="48">
        <v>0</v>
      </c>
      <c r="D109" s="49">
        <v>0</v>
      </c>
      <c r="E109" s="50">
        <v>0</v>
      </c>
      <c r="F109" s="47">
        <v>0</v>
      </c>
      <c r="G109" s="209">
        <v>0</v>
      </c>
      <c r="H109" s="49">
        <f>+(Table127[[#This Row],[OPENING ]]+Table127[[#This Row],[RECEIPTS]]+Table127[[#This Row],[RETURNS]])-(Table127[[#This Row],[EXCHANGED]]+Table127[[#This Row],[SALES]]+Table127[[#This Row],[ISSUES]])</f>
        <v>345.3</v>
      </c>
      <c r="I109" s="73"/>
      <c r="J109" s="76">
        <f t="shared" si="59"/>
        <v>-345.3</v>
      </c>
      <c r="K109" s="48">
        <f>+'DAY24'!K110+'DAY25'!C109</f>
        <v>0</v>
      </c>
      <c r="L109" s="49">
        <f>+'DAY24'!L110+'DAY25'!D109</f>
        <v>0</v>
      </c>
      <c r="M109" s="50">
        <f>+'DAY24'!M110+'DAY25'!E109</f>
        <v>0</v>
      </c>
      <c r="N109" s="47">
        <f>+'DAY24'!N110+'DAY25'!F109</f>
        <v>0</v>
      </c>
      <c r="O109" s="209">
        <f>+'DAY24'!O110+'DAY25'!G109</f>
        <v>0</v>
      </c>
      <c r="P109" s="48">
        <f t="shared" si="60"/>
        <v>0</v>
      </c>
      <c r="Q109" s="49">
        <f t="shared" si="61"/>
        <v>0</v>
      </c>
      <c r="R109" s="50">
        <f t="shared" si="62"/>
        <v>0</v>
      </c>
      <c r="S109" s="47">
        <f t="shared" si="63"/>
        <v>0</v>
      </c>
      <c r="T109" s="209">
        <f t="shared" si="64"/>
        <v>0</v>
      </c>
      <c r="U109" s="92">
        <f t="shared" si="65"/>
        <v>0</v>
      </c>
    </row>
    <row r="110" spans="1:21" x14ac:dyDescent="0.25">
      <c r="A110" s="193" t="s">
        <v>91</v>
      </c>
      <c r="B110" s="47">
        <f>'DAY24'!H111</f>
        <v>38</v>
      </c>
      <c r="C110" s="48">
        <v>0</v>
      </c>
      <c r="D110" s="49">
        <v>0</v>
      </c>
      <c r="E110" s="50">
        <v>0</v>
      </c>
      <c r="F110" s="47">
        <v>0</v>
      </c>
      <c r="G110" s="209">
        <v>0</v>
      </c>
      <c r="H110" s="49">
        <f>+(Table127[[#This Row],[OPENING ]]+Table127[[#This Row],[RECEIPTS]]+Table127[[#This Row],[RETURNS]])-(Table127[[#This Row],[EXCHANGED]]+Table127[[#This Row],[SALES]]+Table127[[#This Row],[ISSUES]])</f>
        <v>38</v>
      </c>
      <c r="I110" s="73"/>
      <c r="J110" s="76">
        <f t="shared" si="59"/>
        <v>-38</v>
      </c>
      <c r="K110" s="48">
        <f>+'DAY24'!K111+'DAY25'!C110</f>
        <v>0</v>
      </c>
      <c r="L110" s="49">
        <f>+'DAY24'!L111+'DAY25'!D110</f>
        <v>0</v>
      </c>
      <c r="M110" s="50">
        <f>+'DAY24'!M111+'DAY25'!E110</f>
        <v>0</v>
      </c>
      <c r="N110" s="47">
        <f>+'DAY24'!N111+'DAY25'!F110</f>
        <v>0</v>
      </c>
      <c r="O110" s="209">
        <f>+'DAY24'!O111+'DAY25'!G110</f>
        <v>0</v>
      </c>
      <c r="P110" s="48">
        <f t="shared" si="60"/>
        <v>0</v>
      </c>
      <c r="Q110" s="49">
        <f t="shared" si="61"/>
        <v>0</v>
      </c>
      <c r="R110" s="50">
        <f t="shared" si="62"/>
        <v>0</v>
      </c>
      <c r="S110" s="47">
        <f t="shared" si="63"/>
        <v>0</v>
      </c>
      <c r="T110" s="209">
        <f t="shared" si="64"/>
        <v>0</v>
      </c>
      <c r="U110" s="92">
        <f t="shared" si="65"/>
        <v>0</v>
      </c>
    </row>
    <row r="111" spans="1:21" x14ac:dyDescent="0.25">
      <c r="A111" s="193" t="s">
        <v>92</v>
      </c>
      <c r="B111" s="47">
        <f>'DAY24'!H112</f>
        <v>0</v>
      </c>
      <c r="C111" s="48">
        <v>0</v>
      </c>
      <c r="D111" s="49">
        <v>0</v>
      </c>
      <c r="E111" s="50">
        <v>0</v>
      </c>
      <c r="F111" s="47">
        <v>0</v>
      </c>
      <c r="G111" s="209">
        <v>0</v>
      </c>
      <c r="H111" s="49">
        <f>+(Table127[[#This Row],[OPENING ]]+Table127[[#This Row],[RECEIPTS]]+Table127[[#This Row],[RETURNS]])-(Table127[[#This Row],[EXCHANGED]]+Table127[[#This Row],[SALES]]+Table127[[#This Row],[ISSUES]])</f>
        <v>0</v>
      </c>
      <c r="I111" s="73"/>
      <c r="J111" s="76">
        <f t="shared" si="59"/>
        <v>0</v>
      </c>
      <c r="K111" s="48">
        <f>+'DAY24'!K112+'DAY25'!C111</f>
        <v>0</v>
      </c>
      <c r="L111" s="49">
        <f>+'DAY24'!L112+'DAY25'!D111</f>
        <v>0</v>
      </c>
      <c r="M111" s="50">
        <f>+'DAY24'!M112+'DAY25'!E111</f>
        <v>0</v>
      </c>
      <c r="N111" s="47">
        <f>+'DAY24'!N112+'DAY25'!F111</f>
        <v>0</v>
      </c>
      <c r="O111" s="209">
        <f>+'DAY24'!O112+'DAY25'!G111</f>
        <v>0</v>
      </c>
      <c r="P111" s="48">
        <f t="shared" si="60"/>
        <v>0</v>
      </c>
      <c r="Q111" s="49">
        <f t="shared" si="61"/>
        <v>0</v>
      </c>
      <c r="R111" s="50">
        <f t="shared" si="62"/>
        <v>0</v>
      </c>
      <c r="S111" s="47">
        <f t="shared" si="63"/>
        <v>0</v>
      </c>
      <c r="T111" s="209">
        <f t="shared" si="64"/>
        <v>0</v>
      </c>
      <c r="U111" s="92">
        <f t="shared" si="65"/>
        <v>0</v>
      </c>
    </row>
    <row r="112" spans="1:21" x14ac:dyDescent="0.25">
      <c r="A112" s="193" t="s">
        <v>94</v>
      </c>
      <c r="B112" s="47">
        <f>'DAY24'!H113</f>
        <v>0</v>
      </c>
      <c r="C112" s="48">
        <v>0</v>
      </c>
      <c r="D112" s="49">
        <v>0</v>
      </c>
      <c r="E112" s="50">
        <v>0</v>
      </c>
      <c r="F112" s="47">
        <v>0</v>
      </c>
      <c r="G112" s="209">
        <v>0</v>
      </c>
      <c r="H112" s="49">
        <f>+(Table127[[#This Row],[OPENING ]]+Table127[[#This Row],[RECEIPTS]]+Table127[[#This Row],[RETURNS]])-(Table127[[#This Row],[EXCHANGED]]+Table127[[#This Row],[SALES]]+Table127[[#This Row],[ISSUES]])</f>
        <v>0</v>
      </c>
      <c r="I112" s="73"/>
      <c r="J112" s="76">
        <f t="shared" si="59"/>
        <v>0</v>
      </c>
      <c r="K112" s="48">
        <f>+'DAY24'!K113+'DAY25'!C112</f>
        <v>0</v>
      </c>
      <c r="L112" s="49">
        <f>+'DAY24'!L113+'DAY25'!D112</f>
        <v>0</v>
      </c>
      <c r="M112" s="50">
        <f>+'DAY24'!M113+'DAY25'!E112</f>
        <v>0</v>
      </c>
      <c r="N112" s="47">
        <f>+'DAY24'!N113+'DAY25'!F112</f>
        <v>0</v>
      </c>
      <c r="O112" s="209">
        <f>+'DAY24'!O113+'DAY25'!G112</f>
        <v>0</v>
      </c>
      <c r="P112" s="48">
        <f t="shared" si="60"/>
        <v>0</v>
      </c>
      <c r="Q112" s="49">
        <f t="shared" si="61"/>
        <v>0</v>
      </c>
      <c r="R112" s="50">
        <f t="shared" si="62"/>
        <v>0</v>
      </c>
      <c r="S112" s="47">
        <f t="shared" si="63"/>
        <v>0</v>
      </c>
      <c r="T112" s="209">
        <f t="shared" si="64"/>
        <v>0</v>
      </c>
      <c r="U112" s="92">
        <f t="shared" si="65"/>
        <v>0</v>
      </c>
    </row>
    <row r="113" spans="1:21" x14ac:dyDescent="0.25">
      <c r="A113" s="193" t="s">
        <v>93</v>
      </c>
      <c r="B113" s="47">
        <f>'DAY24'!H114</f>
        <v>0</v>
      </c>
      <c r="C113" s="48">
        <v>0</v>
      </c>
      <c r="D113" s="49">
        <v>0</v>
      </c>
      <c r="E113" s="50">
        <v>0</v>
      </c>
      <c r="F113" s="47">
        <v>0</v>
      </c>
      <c r="G113" s="209">
        <v>0</v>
      </c>
      <c r="H113" s="49">
        <f>+(Table127[[#This Row],[OPENING ]]+Table127[[#This Row],[RECEIPTS]]+Table127[[#This Row],[RETURNS]])-(Table127[[#This Row],[EXCHANGED]]+Table127[[#This Row],[SALES]]+Table127[[#This Row],[ISSUES]])</f>
        <v>0</v>
      </c>
      <c r="I113" s="73"/>
      <c r="J113" s="76">
        <f t="shared" si="59"/>
        <v>0</v>
      </c>
      <c r="K113" s="48">
        <f>+'DAY24'!K114+'DAY25'!C113</f>
        <v>0</v>
      </c>
      <c r="L113" s="49">
        <f>+'DAY24'!L114+'DAY25'!D113</f>
        <v>0</v>
      </c>
      <c r="M113" s="50">
        <f>+'DAY24'!M114+'DAY25'!E113</f>
        <v>0</v>
      </c>
      <c r="N113" s="47">
        <f>+'DAY24'!N114+'DAY25'!F113</f>
        <v>0</v>
      </c>
      <c r="O113" s="209">
        <f>+'DAY24'!O114+'DAY25'!G113</f>
        <v>0</v>
      </c>
      <c r="P113" s="48">
        <f t="shared" si="60"/>
        <v>0</v>
      </c>
      <c r="Q113" s="49">
        <f t="shared" si="61"/>
        <v>0</v>
      </c>
      <c r="R113" s="50">
        <f t="shared" si="62"/>
        <v>0</v>
      </c>
      <c r="S113" s="47">
        <f t="shared" si="63"/>
        <v>0</v>
      </c>
      <c r="T113" s="209">
        <f t="shared" si="64"/>
        <v>0</v>
      </c>
      <c r="U113" s="92">
        <f t="shared" si="65"/>
        <v>0</v>
      </c>
    </row>
    <row r="114" spans="1:21" ht="15.75" thickBot="1" x14ac:dyDescent="0.3">
      <c r="A114" s="193" t="s">
        <v>114</v>
      </c>
      <c r="B114" s="47">
        <f>'DAY24'!H115</f>
        <v>4655.43</v>
      </c>
      <c r="C114" s="48">
        <v>0</v>
      </c>
      <c r="D114" s="49">
        <v>0</v>
      </c>
      <c r="E114" s="50">
        <v>0</v>
      </c>
      <c r="F114" s="47">
        <v>0</v>
      </c>
      <c r="G114" s="209">
        <v>0</v>
      </c>
      <c r="H114" s="49">
        <f>+(Table127[[#This Row],[OPENING ]]+Table127[[#This Row],[RECEIPTS]]+Table127[[#This Row],[RETURNS]])-(Table127[[#This Row],[EXCHANGED]]+Table127[[#This Row],[SALES]]+Table127[[#This Row],[ISSUES]])</f>
        <v>4655.43</v>
      </c>
      <c r="I114" s="73"/>
      <c r="J114" s="76">
        <f t="shared" si="59"/>
        <v>-4655.43</v>
      </c>
      <c r="K114" s="48">
        <f>+'DAY24'!K115+'DAY25'!C114</f>
        <v>0</v>
      </c>
      <c r="L114" s="49">
        <f>+'DAY24'!L115+'DAY25'!D114</f>
        <v>138</v>
      </c>
      <c r="M114" s="50">
        <f>+'DAY24'!M115+'DAY25'!E114</f>
        <v>0</v>
      </c>
      <c r="N114" s="47">
        <f>+'DAY24'!N115+'DAY25'!F114</f>
        <v>0</v>
      </c>
      <c r="O114" s="209">
        <f>+'DAY24'!O115+'DAY25'!G114</f>
        <v>851.44</v>
      </c>
      <c r="P114" s="48">
        <f t="shared" si="60"/>
        <v>0</v>
      </c>
      <c r="Q114" s="49">
        <f t="shared" si="61"/>
        <v>5.52</v>
      </c>
      <c r="R114" s="50">
        <f t="shared" si="62"/>
        <v>0</v>
      </c>
      <c r="S114" s="47">
        <f t="shared" si="63"/>
        <v>0</v>
      </c>
      <c r="T114" s="209">
        <f t="shared" si="64"/>
        <v>34.057600000000001</v>
      </c>
      <c r="U114" s="92">
        <f t="shared" si="65"/>
        <v>117.62790063065977</v>
      </c>
    </row>
    <row r="115" spans="1:21" ht="17.25" thickBot="1" x14ac:dyDescent="0.35">
      <c r="A115" s="193" t="s">
        <v>107</v>
      </c>
      <c r="B115" s="86">
        <f t="shared" ref="B115:T115" si="66">SUM(B76:B101)</f>
        <v>4655.43</v>
      </c>
      <c r="C115" s="87">
        <f t="shared" si="66"/>
        <v>0</v>
      </c>
      <c r="D115" s="88">
        <f t="shared" si="66"/>
        <v>0</v>
      </c>
      <c r="E115" s="89">
        <f t="shared" si="66"/>
        <v>0</v>
      </c>
      <c r="F115" s="86">
        <f t="shared" si="66"/>
        <v>0</v>
      </c>
      <c r="G115" s="213">
        <f t="shared" si="66"/>
        <v>0</v>
      </c>
      <c r="H115" s="88">
        <f t="shared" si="66"/>
        <v>4655.43</v>
      </c>
      <c r="I115" s="87">
        <f t="shared" si="66"/>
        <v>0</v>
      </c>
      <c r="J115" s="90">
        <f t="shared" si="66"/>
        <v>-4655.43</v>
      </c>
      <c r="K115" s="87">
        <f t="shared" si="66"/>
        <v>0</v>
      </c>
      <c r="L115" s="88">
        <f t="shared" si="66"/>
        <v>138</v>
      </c>
      <c r="M115" s="89">
        <f t="shared" si="66"/>
        <v>0</v>
      </c>
      <c r="N115" s="86">
        <f t="shared" si="66"/>
        <v>0</v>
      </c>
      <c r="O115" s="213">
        <f t="shared" si="66"/>
        <v>851.44</v>
      </c>
      <c r="P115" s="87">
        <f t="shared" si="66"/>
        <v>0</v>
      </c>
      <c r="Q115" s="88">
        <f t="shared" si="66"/>
        <v>5.52</v>
      </c>
      <c r="R115" s="89">
        <f t="shared" si="66"/>
        <v>0</v>
      </c>
      <c r="S115" s="86">
        <f t="shared" si="66"/>
        <v>0</v>
      </c>
      <c r="T115" s="213">
        <f t="shared" si="66"/>
        <v>34.057600000000001</v>
      </c>
      <c r="U115" s="91">
        <f t="shared" si="1"/>
        <v>117.62790063065977</v>
      </c>
    </row>
    <row r="116" spans="1:21" ht="17.25" thickBot="1" x14ac:dyDescent="0.35">
      <c r="A116" s="85" t="s">
        <v>55</v>
      </c>
      <c r="B116" s="79"/>
      <c r="C116" s="80"/>
      <c r="D116" s="81"/>
      <c r="E116" s="82"/>
      <c r="F116" s="79"/>
      <c r="G116" s="212"/>
      <c r="H116" s="81"/>
      <c r="I116" s="80"/>
      <c r="J116" s="83">
        <f t="shared" si="0"/>
        <v>0</v>
      </c>
      <c r="K116" s="80"/>
      <c r="L116" s="81"/>
      <c r="M116" s="82"/>
      <c r="N116" s="79"/>
      <c r="O116" s="212"/>
      <c r="P116" s="80"/>
      <c r="Q116" s="81"/>
      <c r="R116" s="82"/>
      <c r="S116" s="79"/>
      <c r="T116" s="212"/>
      <c r="U116" s="84"/>
    </row>
    <row r="117" spans="1:21" x14ac:dyDescent="0.25">
      <c r="A117" s="78"/>
      <c r="B117" s="47"/>
      <c r="C117" s="48"/>
      <c r="D117" s="49"/>
      <c r="E117" s="50"/>
      <c r="F117" s="47"/>
      <c r="G117" s="209"/>
      <c r="H117" s="49"/>
      <c r="I117" s="48"/>
      <c r="J117" s="51">
        <f t="shared" si="0"/>
        <v>0</v>
      </c>
      <c r="K117" s="48"/>
      <c r="L117" s="49"/>
      <c r="M117" s="50"/>
      <c r="N117" s="47"/>
      <c r="O117" s="209"/>
      <c r="P117" s="48"/>
      <c r="Q117" s="49"/>
      <c r="R117" s="50"/>
      <c r="S117" s="47"/>
      <c r="T117" s="209"/>
      <c r="U117" s="54"/>
    </row>
    <row r="118" spans="1:21" x14ac:dyDescent="0.25">
      <c r="A118" s="55" t="s">
        <v>59</v>
      </c>
      <c r="B118" s="47">
        <f>'DAY24'!H118</f>
        <v>0</v>
      </c>
      <c r="C118" s="48">
        <v>0</v>
      </c>
      <c r="D118" s="49">
        <v>0</v>
      </c>
      <c r="E118" s="50">
        <v>0</v>
      </c>
      <c r="F118" s="47">
        <v>0</v>
      </c>
      <c r="G118" s="209">
        <v>0</v>
      </c>
      <c r="H118" s="49">
        <f>+(Table127[[#This Row],[OPENING ]]+Table127[[#This Row],[RECEIPTS]]+Table127[[#This Row],[RETURNS]])-(Table127[[#This Row],[EXCHANGED]]+Table127[[#This Row],[SALES]]+Table127[[#This Row],[ISSUES]])</f>
        <v>0</v>
      </c>
      <c r="I118" s="48">
        <v>0</v>
      </c>
      <c r="J118" s="51">
        <f t="shared" si="0"/>
        <v>0</v>
      </c>
      <c r="K118" s="48">
        <f>+'DAY24'!K118+'DAY25'!C118</f>
        <v>0</v>
      </c>
      <c r="L118" s="49">
        <f>+'DAY24'!L118+'DAY25'!D118</f>
        <v>19.5</v>
      </c>
      <c r="M118" s="50">
        <f>+'DAY24'!M118+'DAY25'!E118</f>
        <v>0</v>
      </c>
      <c r="N118" s="47">
        <f>+'DAY24'!N118+'DAY25'!F118</f>
        <v>0</v>
      </c>
      <c r="O118" s="209">
        <f>+'DAY24'!O118+'DAY25'!G118</f>
        <v>0</v>
      </c>
      <c r="P118" s="48">
        <f t="shared" ref="P118" si="67">+K118/25</f>
        <v>0</v>
      </c>
      <c r="Q118" s="49">
        <f t="shared" ref="Q118" si="68">+L118/25</f>
        <v>0.78</v>
      </c>
      <c r="R118" s="50">
        <f t="shared" ref="R118" si="69">+M118/25</f>
        <v>0</v>
      </c>
      <c r="S118" s="47">
        <f t="shared" ref="S118" si="70">+N118/25</f>
        <v>0</v>
      </c>
      <c r="T118" s="209">
        <f t="shared" ref="T118" si="71">+O118/25</f>
        <v>0</v>
      </c>
      <c r="U118" s="54">
        <f t="shared" si="1"/>
        <v>0</v>
      </c>
    </row>
    <row r="119" spans="1:21" ht="15.75" x14ac:dyDescent="0.3">
      <c r="A119" s="309" t="s">
        <v>97</v>
      </c>
      <c r="B119" s="47">
        <f>'DAY24'!H119</f>
        <v>19.5</v>
      </c>
      <c r="C119" s="48">
        <v>0</v>
      </c>
      <c r="D119" s="49">
        <v>0</v>
      </c>
      <c r="E119" s="50">
        <v>0</v>
      </c>
      <c r="F119" s="47">
        <v>0</v>
      </c>
      <c r="G119" s="209">
        <v>0</v>
      </c>
      <c r="H119" s="49">
        <f>+(Table127[[#This Row],[OPENING ]]+Table127[[#This Row],[RECEIPTS]]+Table127[[#This Row],[RETURNS]])-(Table127[[#This Row],[EXCHANGED]]+Table127[[#This Row],[SALES]]+Table127[[#This Row],[ISSUES]])</f>
        <v>19.5</v>
      </c>
      <c r="I119" s="48">
        <v>0</v>
      </c>
      <c r="J119" s="51">
        <f t="shared" si="0"/>
        <v>-19.5</v>
      </c>
      <c r="K119" s="48">
        <f>+'DAY24'!K119+'DAY25'!C119</f>
        <v>0</v>
      </c>
      <c r="L119" s="49">
        <f>+'DAY24'!L119+'DAY25'!D119</f>
        <v>0</v>
      </c>
      <c r="M119" s="50">
        <f>+'DAY24'!M119+'DAY25'!E119</f>
        <v>0</v>
      </c>
      <c r="N119" s="47">
        <f>+'DAY24'!N119+'DAY25'!F119</f>
        <v>0</v>
      </c>
      <c r="O119" s="209">
        <f>+'DAY24'!O119+'DAY25'!G119</f>
        <v>0</v>
      </c>
      <c r="P119" s="48">
        <f t="shared" ref="P119:P134" si="72">+K119/25</f>
        <v>0</v>
      </c>
      <c r="Q119" s="49">
        <f t="shared" ref="Q119:Q134" si="73">+L119/25</f>
        <v>0</v>
      </c>
      <c r="R119" s="50">
        <f t="shared" ref="R119:R134" si="74">+M119/25</f>
        <v>0</v>
      </c>
      <c r="S119" s="47">
        <f t="shared" ref="S119:S134" si="75">+N119/25</f>
        <v>0</v>
      </c>
      <c r="T119" s="209">
        <f t="shared" ref="T119:T134" si="76">+O119/25</f>
        <v>0</v>
      </c>
      <c r="U119" s="54">
        <f t="shared" si="1"/>
        <v>0</v>
      </c>
    </row>
    <row r="120" spans="1:21" x14ac:dyDescent="0.25">
      <c r="A120" s="53"/>
      <c r="B120" s="47">
        <f>'DAY24'!H120</f>
        <v>5</v>
      </c>
      <c r="C120" s="48">
        <v>0</v>
      </c>
      <c r="D120" s="49">
        <v>0</v>
      </c>
      <c r="E120" s="50">
        <v>0</v>
      </c>
      <c r="F120" s="47">
        <v>0</v>
      </c>
      <c r="G120" s="209">
        <v>0</v>
      </c>
      <c r="H120" s="49">
        <f>+(Table127[[#This Row],[OPENING ]]+Table127[[#This Row],[RECEIPTS]]+Table127[[#This Row],[RETURNS]])-(Table127[[#This Row],[EXCHANGED]]+Table127[[#This Row],[SALES]]+Table127[[#This Row],[ISSUES]])</f>
        <v>5</v>
      </c>
      <c r="I120" s="48">
        <v>0</v>
      </c>
      <c r="J120" s="51">
        <f t="shared" si="0"/>
        <v>-5</v>
      </c>
      <c r="K120" s="48">
        <f>+'DAY24'!K120+'DAY25'!C120</f>
        <v>0</v>
      </c>
      <c r="L120" s="49">
        <f>+'DAY24'!L120+'DAY25'!D120</f>
        <v>0</v>
      </c>
      <c r="M120" s="50">
        <f>+'DAY24'!M120+'DAY25'!E120</f>
        <v>0</v>
      </c>
      <c r="N120" s="47">
        <f>+'DAY24'!N120+'DAY25'!F120</f>
        <v>0</v>
      </c>
      <c r="O120" s="209">
        <f>+'DAY24'!O120+'DAY25'!G120</f>
        <v>0</v>
      </c>
      <c r="P120" s="48">
        <f t="shared" si="72"/>
        <v>0</v>
      </c>
      <c r="Q120" s="49">
        <f t="shared" si="73"/>
        <v>0</v>
      </c>
      <c r="R120" s="50">
        <f t="shared" si="74"/>
        <v>0</v>
      </c>
      <c r="S120" s="47">
        <f t="shared" si="75"/>
        <v>0</v>
      </c>
      <c r="T120" s="209">
        <f t="shared" si="76"/>
        <v>0</v>
      </c>
      <c r="U120" s="54">
        <f t="shared" si="1"/>
        <v>0</v>
      </c>
    </row>
    <row r="121" spans="1:21" x14ac:dyDescent="0.25">
      <c r="A121" s="310" t="s">
        <v>130</v>
      </c>
      <c r="B121" s="47">
        <f>'DAY24'!H121</f>
        <v>0</v>
      </c>
      <c r="C121" s="48">
        <v>0</v>
      </c>
      <c r="D121" s="49">
        <v>0</v>
      </c>
      <c r="E121" s="50">
        <v>0</v>
      </c>
      <c r="F121" s="47">
        <v>0</v>
      </c>
      <c r="G121" s="209">
        <v>0</v>
      </c>
      <c r="H121" s="49">
        <f>+(Table127[[#This Row],[OPENING ]]+Table127[[#This Row],[RECEIPTS]]+Table127[[#This Row],[RETURNS]])-(Table127[[#This Row],[EXCHANGED]]+Table127[[#This Row],[SALES]]+Table127[[#This Row],[ISSUES]])</f>
        <v>0</v>
      </c>
      <c r="I121" s="48">
        <v>0</v>
      </c>
      <c r="J121" s="51">
        <f t="shared" si="0"/>
        <v>0</v>
      </c>
      <c r="K121" s="48">
        <f>+'DAY24'!K121+'DAY25'!C121</f>
        <v>0</v>
      </c>
      <c r="L121" s="49">
        <f>+'DAY24'!L121+'DAY25'!D121</f>
        <v>0</v>
      </c>
      <c r="M121" s="50">
        <f>+'DAY24'!M121+'DAY25'!E121</f>
        <v>0</v>
      </c>
      <c r="N121" s="47">
        <f>+'DAY24'!N121+'DAY25'!F121</f>
        <v>0</v>
      </c>
      <c r="O121" s="209">
        <f>+'DAY24'!O121+'DAY25'!G121</f>
        <v>0</v>
      </c>
      <c r="P121" s="48">
        <f t="shared" si="72"/>
        <v>0</v>
      </c>
      <c r="Q121" s="49">
        <f t="shared" si="73"/>
        <v>0</v>
      </c>
      <c r="R121" s="50">
        <f t="shared" si="74"/>
        <v>0</v>
      </c>
      <c r="S121" s="47">
        <f t="shared" si="75"/>
        <v>0</v>
      </c>
      <c r="T121" s="209">
        <f t="shared" si="76"/>
        <v>0</v>
      </c>
      <c r="U121" s="54">
        <f t="shared" si="1"/>
        <v>0</v>
      </c>
    </row>
    <row r="122" spans="1:21" x14ac:dyDescent="0.25">
      <c r="A122" s="310" t="s">
        <v>67</v>
      </c>
      <c r="B122" s="47">
        <f>'DAY24'!H122</f>
        <v>4</v>
      </c>
      <c r="C122" s="48">
        <v>0</v>
      </c>
      <c r="D122" s="49">
        <v>0</v>
      </c>
      <c r="E122" s="50">
        <v>0</v>
      </c>
      <c r="F122" s="47">
        <v>0</v>
      </c>
      <c r="G122" s="209">
        <v>0</v>
      </c>
      <c r="H122" s="49">
        <f>+(Table127[[#This Row],[OPENING ]]+Table127[[#This Row],[RECEIPTS]]+Table127[[#This Row],[RETURNS]])-(Table127[[#This Row],[EXCHANGED]]+Table127[[#This Row],[SALES]]+Table127[[#This Row],[ISSUES]])</f>
        <v>4</v>
      </c>
      <c r="I122" s="48">
        <v>0</v>
      </c>
      <c r="J122" s="51">
        <f t="shared" si="0"/>
        <v>-4</v>
      </c>
      <c r="K122" s="48">
        <f>+'DAY24'!K122+'DAY25'!C122</f>
        <v>0</v>
      </c>
      <c r="L122" s="49">
        <f>+'DAY24'!L122+'DAY25'!D122</f>
        <v>0</v>
      </c>
      <c r="M122" s="50">
        <f>+'DAY24'!M122+'DAY25'!E122</f>
        <v>0</v>
      </c>
      <c r="N122" s="47">
        <f>+'DAY24'!N122+'DAY25'!F122</f>
        <v>0</v>
      </c>
      <c r="O122" s="209">
        <f>+'DAY24'!O122+'DAY25'!G122</f>
        <v>0</v>
      </c>
      <c r="P122" s="48">
        <f t="shared" si="72"/>
        <v>0</v>
      </c>
      <c r="Q122" s="49">
        <f t="shared" si="73"/>
        <v>0</v>
      </c>
      <c r="R122" s="50">
        <f t="shared" si="74"/>
        <v>0</v>
      </c>
      <c r="S122" s="47">
        <f t="shared" si="75"/>
        <v>0</v>
      </c>
      <c r="T122" s="209">
        <f t="shared" si="76"/>
        <v>0</v>
      </c>
      <c r="U122" s="54">
        <f t="shared" si="1"/>
        <v>0</v>
      </c>
    </row>
    <row r="123" spans="1:21" x14ac:dyDescent="0.25">
      <c r="A123" s="310" t="s">
        <v>66</v>
      </c>
      <c r="B123" s="47">
        <f>'DAY24'!H123</f>
        <v>106</v>
      </c>
      <c r="C123" s="48">
        <v>0</v>
      </c>
      <c r="D123" s="49">
        <v>0</v>
      </c>
      <c r="E123" s="50">
        <v>0</v>
      </c>
      <c r="F123" s="47">
        <v>0</v>
      </c>
      <c r="G123" s="209">
        <v>0</v>
      </c>
      <c r="H123" s="49">
        <f>+(Table127[[#This Row],[OPENING ]]+Table127[[#This Row],[RECEIPTS]]+Table127[[#This Row],[RETURNS]])-(Table127[[#This Row],[EXCHANGED]]+Table127[[#This Row],[SALES]]+Table127[[#This Row],[ISSUES]])</f>
        <v>106</v>
      </c>
      <c r="I123" s="48">
        <v>0</v>
      </c>
      <c r="J123" s="51">
        <f t="shared" si="0"/>
        <v>-106</v>
      </c>
      <c r="K123" s="48">
        <f>+'DAY24'!K123+'DAY25'!C123</f>
        <v>0</v>
      </c>
      <c r="L123" s="49">
        <f>+'DAY24'!L123+'DAY25'!D123</f>
        <v>0</v>
      </c>
      <c r="M123" s="50">
        <f>+'DAY24'!M123+'DAY25'!E123</f>
        <v>0</v>
      </c>
      <c r="N123" s="47">
        <f>+'DAY24'!N123+'DAY25'!F123</f>
        <v>0</v>
      </c>
      <c r="O123" s="209">
        <f>+'DAY24'!O123+'DAY25'!G123</f>
        <v>0</v>
      </c>
      <c r="P123" s="48">
        <f t="shared" si="72"/>
        <v>0</v>
      </c>
      <c r="Q123" s="49">
        <f t="shared" si="73"/>
        <v>0</v>
      </c>
      <c r="R123" s="50">
        <f t="shared" si="74"/>
        <v>0</v>
      </c>
      <c r="S123" s="47">
        <f t="shared" si="75"/>
        <v>0</v>
      </c>
      <c r="T123" s="209">
        <f t="shared" si="76"/>
        <v>0</v>
      </c>
      <c r="U123" s="54">
        <f t="shared" si="1"/>
        <v>0</v>
      </c>
    </row>
    <row r="124" spans="1:21" x14ac:dyDescent="0.25">
      <c r="A124" s="310" t="s">
        <v>68</v>
      </c>
      <c r="B124" s="47">
        <f>'DAY24'!H124</f>
        <v>5</v>
      </c>
      <c r="C124" s="48">
        <v>0</v>
      </c>
      <c r="D124" s="49">
        <v>0</v>
      </c>
      <c r="E124" s="50">
        <v>0</v>
      </c>
      <c r="F124" s="47">
        <v>0</v>
      </c>
      <c r="G124" s="209">
        <v>0</v>
      </c>
      <c r="H124" s="49">
        <f>+(Table127[[#This Row],[OPENING ]]+Table127[[#This Row],[RECEIPTS]]+Table127[[#This Row],[RETURNS]])-(Table127[[#This Row],[EXCHANGED]]+Table127[[#This Row],[SALES]]+Table127[[#This Row],[ISSUES]])</f>
        <v>5</v>
      </c>
      <c r="I124" s="48">
        <v>0</v>
      </c>
      <c r="J124" s="51">
        <f t="shared" si="0"/>
        <v>-5</v>
      </c>
      <c r="K124" s="48">
        <f>+'DAY24'!K124+'DAY25'!C124</f>
        <v>0</v>
      </c>
      <c r="L124" s="49">
        <f>+'DAY24'!L124+'DAY25'!D124</f>
        <v>0</v>
      </c>
      <c r="M124" s="50">
        <f>+'DAY24'!M124+'DAY25'!E124</f>
        <v>0</v>
      </c>
      <c r="N124" s="47">
        <f>+'DAY24'!N124+'DAY25'!F124</f>
        <v>0</v>
      </c>
      <c r="O124" s="209">
        <f>+'DAY24'!O124+'DAY25'!G124</f>
        <v>0</v>
      </c>
      <c r="P124" s="48">
        <f t="shared" si="72"/>
        <v>0</v>
      </c>
      <c r="Q124" s="49">
        <f t="shared" si="73"/>
        <v>0</v>
      </c>
      <c r="R124" s="50">
        <f t="shared" si="74"/>
        <v>0</v>
      </c>
      <c r="S124" s="47">
        <f t="shared" si="75"/>
        <v>0</v>
      </c>
      <c r="T124" s="209">
        <f t="shared" si="76"/>
        <v>0</v>
      </c>
      <c r="U124" s="54">
        <f t="shared" ref="U124:U134" si="77">IFERROR(+H124/(P124+Q124+R124+S124+T124),0)</f>
        <v>0</v>
      </c>
    </row>
    <row r="125" spans="1:21" x14ac:dyDescent="0.25">
      <c r="A125" s="310" t="s">
        <v>69</v>
      </c>
      <c r="B125" s="47">
        <f>'DAY24'!H125</f>
        <v>0</v>
      </c>
      <c r="C125" s="48">
        <v>0</v>
      </c>
      <c r="D125" s="49">
        <v>0</v>
      </c>
      <c r="E125" s="50">
        <v>0</v>
      </c>
      <c r="F125" s="47">
        <v>0</v>
      </c>
      <c r="G125" s="209">
        <v>0</v>
      </c>
      <c r="H125" s="49">
        <f>+(Table127[[#This Row],[OPENING ]]+Table127[[#This Row],[RECEIPTS]]+Table127[[#This Row],[RETURNS]])-(Table127[[#This Row],[EXCHANGED]]+Table127[[#This Row],[SALES]]+Table127[[#This Row],[ISSUES]])</f>
        <v>0</v>
      </c>
      <c r="I125" s="48">
        <v>0</v>
      </c>
      <c r="J125" s="51">
        <f t="shared" si="0"/>
        <v>0</v>
      </c>
      <c r="K125" s="48">
        <f>+'DAY24'!K125+'DAY25'!C125</f>
        <v>0</v>
      </c>
      <c r="L125" s="49">
        <f>+'DAY24'!L125+'DAY25'!D125</f>
        <v>0</v>
      </c>
      <c r="M125" s="50">
        <f>+'DAY24'!M125+'DAY25'!E125</f>
        <v>0</v>
      </c>
      <c r="N125" s="47">
        <f>+'DAY24'!N125+'DAY25'!F125</f>
        <v>0</v>
      </c>
      <c r="O125" s="209">
        <f>+'DAY24'!O125+'DAY25'!G125</f>
        <v>0</v>
      </c>
      <c r="P125" s="48">
        <f t="shared" si="72"/>
        <v>0</v>
      </c>
      <c r="Q125" s="49">
        <f t="shared" si="73"/>
        <v>0</v>
      </c>
      <c r="R125" s="50">
        <f t="shared" si="74"/>
        <v>0</v>
      </c>
      <c r="S125" s="47">
        <f t="shared" si="75"/>
        <v>0</v>
      </c>
      <c r="T125" s="209">
        <f t="shared" si="76"/>
        <v>0</v>
      </c>
      <c r="U125" s="54">
        <f t="shared" si="77"/>
        <v>0</v>
      </c>
    </row>
    <row r="126" spans="1:21" x14ac:dyDescent="0.25">
      <c r="A126" s="310" t="s">
        <v>70</v>
      </c>
      <c r="B126" s="47">
        <f>'DAY24'!H126</f>
        <v>0</v>
      </c>
      <c r="C126" s="48">
        <v>0</v>
      </c>
      <c r="D126" s="49">
        <v>0</v>
      </c>
      <c r="E126" s="50">
        <v>0</v>
      </c>
      <c r="F126" s="47">
        <v>0</v>
      </c>
      <c r="G126" s="209">
        <v>0</v>
      </c>
      <c r="H126" s="49">
        <f>+(Table127[[#This Row],[OPENING ]]+Table127[[#This Row],[RECEIPTS]]+Table127[[#This Row],[RETURNS]])-(Table127[[#This Row],[EXCHANGED]]+Table127[[#This Row],[SALES]]+Table127[[#This Row],[ISSUES]])</f>
        <v>0</v>
      </c>
      <c r="I126" s="48">
        <v>0</v>
      </c>
      <c r="J126" s="51">
        <f t="shared" si="0"/>
        <v>0</v>
      </c>
      <c r="K126" s="48">
        <f>+'DAY24'!K126+'DAY25'!C126</f>
        <v>0</v>
      </c>
      <c r="L126" s="49">
        <f>+'DAY24'!L126+'DAY25'!D126</f>
        <v>0</v>
      </c>
      <c r="M126" s="50">
        <f>+'DAY24'!M126+'DAY25'!E126</f>
        <v>0</v>
      </c>
      <c r="N126" s="47">
        <f>+'DAY24'!N126+'DAY25'!F126</f>
        <v>0</v>
      </c>
      <c r="O126" s="209">
        <f>+'DAY24'!O126+'DAY25'!G126</f>
        <v>0</v>
      </c>
      <c r="P126" s="48">
        <f t="shared" si="72"/>
        <v>0</v>
      </c>
      <c r="Q126" s="49">
        <f t="shared" si="73"/>
        <v>0</v>
      </c>
      <c r="R126" s="50">
        <f t="shared" si="74"/>
        <v>0</v>
      </c>
      <c r="S126" s="47">
        <f t="shared" si="75"/>
        <v>0</v>
      </c>
      <c r="T126" s="209">
        <f t="shared" si="76"/>
        <v>0</v>
      </c>
      <c r="U126" s="54">
        <f t="shared" si="77"/>
        <v>0</v>
      </c>
    </row>
    <row r="127" spans="1:21" x14ac:dyDescent="0.25">
      <c r="A127" s="310" t="s">
        <v>33</v>
      </c>
      <c r="B127" s="47">
        <f>'DAY24'!H127</f>
        <v>14.1</v>
      </c>
      <c r="C127" s="48">
        <v>0</v>
      </c>
      <c r="D127" s="49">
        <v>0</v>
      </c>
      <c r="E127" s="50">
        <v>0</v>
      </c>
      <c r="F127" s="47">
        <v>0</v>
      </c>
      <c r="G127" s="209">
        <v>0</v>
      </c>
      <c r="H127" s="49">
        <f>+(Table127[[#This Row],[OPENING ]]+Table127[[#This Row],[RECEIPTS]]+Table127[[#This Row],[RETURNS]])-(Table127[[#This Row],[EXCHANGED]]+Table127[[#This Row],[SALES]]+Table127[[#This Row],[ISSUES]])</f>
        <v>14.1</v>
      </c>
      <c r="I127" s="48">
        <v>0</v>
      </c>
      <c r="J127" s="51">
        <f t="shared" si="0"/>
        <v>-14.1</v>
      </c>
      <c r="K127" s="48">
        <f>+'DAY24'!K127+'DAY25'!C127</f>
        <v>0</v>
      </c>
      <c r="L127" s="49">
        <f>+'DAY24'!L127+'DAY25'!D127</f>
        <v>0</v>
      </c>
      <c r="M127" s="50">
        <f>+'DAY24'!M127+'DAY25'!E127</f>
        <v>0</v>
      </c>
      <c r="N127" s="47">
        <f>+'DAY24'!N127+'DAY25'!F127</f>
        <v>0</v>
      </c>
      <c r="O127" s="209">
        <f>+'DAY24'!O127+'DAY25'!G127</f>
        <v>0</v>
      </c>
      <c r="P127" s="48">
        <f t="shared" si="72"/>
        <v>0</v>
      </c>
      <c r="Q127" s="49">
        <f t="shared" si="73"/>
        <v>0</v>
      </c>
      <c r="R127" s="50">
        <f t="shared" si="74"/>
        <v>0</v>
      </c>
      <c r="S127" s="47">
        <f t="shared" si="75"/>
        <v>0</v>
      </c>
      <c r="T127" s="209">
        <f t="shared" si="76"/>
        <v>0</v>
      </c>
      <c r="U127" s="54">
        <f t="shared" si="77"/>
        <v>0</v>
      </c>
    </row>
    <row r="128" spans="1:21" x14ac:dyDescent="0.25">
      <c r="A128" s="310" t="s">
        <v>96</v>
      </c>
      <c r="B128" s="47">
        <f>'DAY24'!H128</f>
        <v>20</v>
      </c>
      <c r="C128" s="48">
        <v>0</v>
      </c>
      <c r="D128" s="49">
        <v>0</v>
      </c>
      <c r="E128" s="50">
        <v>0</v>
      </c>
      <c r="F128" s="47">
        <v>0</v>
      </c>
      <c r="G128" s="209">
        <v>0</v>
      </c>
      <c r="H128" s="49">
        <f>+(Table127[[#This Row],[OPENING ]]+Table127[[#This Row],[RECEIPTS]]+Table127[[#This Row],[RETURNS]])-(Table127[[#This Row],[EXCHANGED]]+Table127[[#This Row],[SALES]]+Table127[[#This Row],[ISSUES]])</f>
        <v>20</v>
      </c>
      <c r="I128" s="48">
        <v>0</v>
      </c>
      <c r="J128" s="51">
        <f t="shared" si="0"/>
        <v>-20</v>
      </c>
      <c r="K128" s="48">
        <f>+'DAY24'!K128+'DAY25'!C128</f>
        <v>0</v>
      </c>
      <c r="L128" s="49">
        <f>+'DAY24'!L128+'DAY25'!D128</f>
        <v>0</v>
      </c>
      <c r="M128" s="50">
        <f>+'DAY24'!M128+'DAY25'!E128</f>
        <v>0</v>
      </c>
      <c r="N128" s="47">
        <f>+'DAY24'!N128+'DAY25'!F128</f>
        <v>0</v>
      </c>
      <c r="O128" s="209">
        <f>+'DAY24'!O128+'DAY25'!G128</f>
        <v>0</v>
      </c>
      <c r="P128" s="48">
        <f t="shared" si="72"/>
        <v>0</v>
      </c>
      <c r="Q128" s="49">
        <f t="shared" si="73"/>
        <v>0</v>
      </c>
      <c r="R128" s="50">
        <f t="shared" si="74"/>
        <v>0</v>
      </c>
      <c r="S128" s="47">
        <f t="shared" si="75"/>
        <v>0</v>
      </c>
      <c r="T128" s="209">
        <f t="shared" si="76"/>
        <v>0</v>
      </c>
      <c r="U128" s="54">
        <f t="shared" si="77"/>
        <v>0</v>
      </c>
    </row>
    <row r="129" spans="1:21" x14ac:dyDescent="0.25">
      <c r="A129" s="310" t="s">
        <v>118</v>
      </c>
      <c r="B129" s="47">
        <f>'DAY24'!H129</f>
        <v>0</v>
      </c>
      <c r="C129" s="48">
        <v>0</v>
      </c>
      <c r="D129" s="49">
        <v>0</v>
      </c>
      <c r="E129" s="50">
        <v>0</v>
      </c>
      <c r="F129" s="47">
        <v>0</v>
      </c>
      <c r="G129" s="209">
        <v>0</v>
      </c>
      <c r="H129" s="49">
        <f>+(Table127[[#This Row],[OPENING ]]+Table127[[#This Row],[RECEIPTS]]+Table127[[#This Row],[RETURNS]])-(Table127[[#This Row],[EXCHANGED]]+Table127[[#This Row],[SALES]]+Table127[[#This Row],[ISSUES]])</f>
        <v>0</v>
      </c>
      <c r="I129" s="48">
        <v>0</v>
      </c>
      <c r="J129" s="51">
        <f t="shared" si="0"/>
        <v>0</v>
      </c>
      <c r="K129" s="48">
        <f>+'DAY24'!K129+'DAY25'!C129</f>
        <v>0</v>
      </c>
      <c r="L129" s="49">
        <f>+'DAY24'!L129+'DAY25'!D129</f>
        <v>0</v>
      </c>
      <c r="M129" s="50">
        <f>+'DAY24'!M129+'DAY25'!E129</f>
        <v>0</v>
      </c>
      <c r="N129" s="47">
        <f>+'DAY24'!N129+'DAY25'!F129</f>
        <v>0</v>
      </c>
      <c r="O129" s="209">
        <f>+'DAY24'!O129+'DAY25'!G129</f>
        <v>0</v>
      </c>
      <c r="P129" s="48">
        <f t="shared" si="72"/>
        <v>0</v>
      </c>
      <c r="Q129" s="49">
        <f t="shared" si="73"/>
        <v>0</v>
      </c>
      <c r="R129" s="50">
        <f t="shared" si="74"/>
        <v>0</v>
      </c>
      <c r="S129" s="47">
        <f t="shared" si="75"/>
        <v>0</v>
      </c>
      <c r="T129" s="209">
        <f t="shared" si="76"/>
        <v>0</v>
      </c>
      <c r="U129" s="54">
        <f t="shared" si="77"/>
        <v>0</v>
      </c>
    </row>
    <row r="130" spans="1:21" x14ac:dyDescent="0.25">
      <c r="A130" s="310" t="s">
        <v>119</v>
      </c>
      <c r="B130" s="47">
        <f>'DAY24'!H130</f>
        <v>20</v>
      </c>
      <c r="C130" s="48">
        <v>0</v>
      </c>
      <c r="D130" s="49">
        <v>0</v>
      </c>
      <c r="E130" s="50">
        <v>0</v>
      </c>
      <c r="F130" s="47">
        <v>0</v>
      </c>
      <c r="G130" s="209">
        <v>0</v>
      </c>
      <c r="H130" s="49">
        <f>+(Table127[[#This Row],[OPENING ]]+Table127[[#This Row],[RECEIPTS]]+Table127[[#This Row],[RETURNS]])-(Table127[[#This Row],[EXCHANGED]]+Table127[[#This Row],[SALES]]+Table127[[#This Row],[ISSUES]])</f>
        <v>20</v>
      </c>
      <c r="I130" s="48">
        <v>0</v>
      </c>
      <c r="J130" s="51">
        <f t="shared" si="0"/>
        <v>-20</v>
      </c>
      <c r="K130" s="48">
        <f>+'DAY24'!K130+'DAY25'!C130</f>
        <v>0</v>
      </c>
      <c r="L130" s="49">
        <f>+'DAY24'!L130+'DAY25'!D130</f>
        <v>0</v>
      </c>
      <c r="M130" s="50">
        <f>+'DAY24'!M130+'DAY25'!E130</f>
        <v>0</v>
      </c>
      <c r="N130" s="47">
        <f>+'DAY24'!N130+'DAY25'!F130</f>
        <v>0</v>
      </c>
      <c r="O130" s="209">
        <f>+'DAY24'!O130+'DAY25'!G130</f>
        <v>0</v>
      </c>
      <c r="P130" s="48">
        <f t="shared" si="72"/>
        <v>0</v>
      </c>
      <c r="Q130" s="49">
        <f t="shared" si="73"/>
        <v>0</v>
      </c>
      <c r="R130" s="50">
        <f t="shared" si="74"/>
        <v>0</v>
      </c>
      <c r="S130" s="47">
        <f t="shared" si="75"/>
        <v>0</v>
      </c>
      <c r="T130" s="209">
        <f t="shared" si="76"/>
        <v>0</v>
      </c>
      <c r="U130" s="54">
        <f t="shared" si="77"/>
        <v>0</v>
      </c>
    </row>
    <row r="131" spans="1:21" x14ac:dyDescent="0.25">
      <c r="A131" s="310"/>
      <c r="B131" s="47">
        <f>'DAY24'!H131</f>
        <v>0</v>
      </c>
      <c r="C131" s="48">
        <v>0</v>
      </c>
      <c r="D131" s="49">
        <v>0</v>
      </c>
      <c r="E131" s="50">
        <v>0</v>
      </c>
      <c r="F131" s="47">
        <v>0</v>
      </c>
      <c r="G131" s="209">
        <v>0</v>
      </c>
      <c r="H131" s="49">
        <f>+(Table127[[#This Row],[OPENING ]]+Table127[[#This Row],[RECEIPTS]]+Table127[[#This Row],[RETURNS]])-(Table127[[#This Row],[EXCHANGED]]+Table127[[#This Row],[SALES]]+Table127[[#This Row],[ISSUES]])</f>
        <v>0</v>
      </c>
      <c r="I131" s="48">
        <v>0</v>
      </c>
      <c r="J131" s="51">
        <f t="shared" si="0"/>
        <v>0</v>
      </c>
      <c r="K131" s="48">
        <f>+'DAY24'!K131+'DAY25'!C131</f>
        <v>0</v>
      </c>
      <c r="L131" s="49">
        <f>+'DAY24'!L131+'DAY25'!D131</f>
        <v>0</v>
      </c>
      <c r="M131" s="50">
        <f>+'DAY24'!M131+'DAY25'!E131</f>
        <v>0</v>
      </c>
      <c r="N131" s="47">
        <f>+'DAY24'!N131+'DAY25'!F131</f>
        <v>0</v>
      </c>
      <c r="O131" s="209">
        <f>+'DAY24'!O131+'DAY25'!G131</f>
        <v>0</v>
      </c>
      <c r="P131" s="48">
        <f t="shared" si="72"/>
        <v>0</v>
      </c>
      <c r="Q131" s="49">
        <f t="shared" si="73"/>
        <v>0</v>
      </c>
      <c r="R131" s="50">
        <f t="shared" si="74"/>
        <v>0</v>
      </c>
      <c r="S131" s="47">
        <f t="shared" si="75"/>
        <v>0</v>
      </c>
      <c r="T131" s="209">
        <f t="shared" si="76"/>
        <v>0</v>
      </c>
      <c r="U131" s="54">
        <f t="shared" si="77"/>
        <v>0</v>
      </c>
    </row>
    <row r="132" spans="1:21" x14ac:dyDescent="0.25">
      <c r="A132" s="310"/>
      <c r="B132" s="47">
        <f>'DAY24'!H132</f>
        <v>0</v>
      </c>
      <c r="C132" s="48">
        <v>0</v>
      </c>
      <c r="D132" s="49">
        <v>0</v>
      </c>
      <c r="E132" s="50">
        <v>0</v>
      </c>
      <c r="F132" s="47">
        <v>0</v>
      </c>
      <c r="G132" s="209">
        <v>0</v>
      </c>
      <c r="H132" s="49">
        <f>+(Table127[[#This Row],[OPENING ]]+Table127[[#This Row],[RECEIPTS]]+Table127[[#This Row],[RETURNS]])-(Table127[[#This Row],[EXCHANGED]]+Table127[[#This Row],[SALES]]+Table127[[#This Row],[ISSUES]])</f>
        <v>0</v>
      </c>
      <c r="I132" s="48">
        <v>0</v>
      </c>
      <c r="J132" s="51">
        <f t="shared" ref="J132:J134" si="78">+I132-H132</f>
        <v>0</v>
      </c>
      <c r="K132" s="48">
        <f>+'DAY24'!K132+'DAY25'!C132</f>
        <v>0</v>
      </c>
      <c r="L132" s="49">
        <f>+'DAY24'!L132+'DAY25'!D132</f>
        <v>0</v>
      </c>
      <c r="M132" s="50">
        <f>+'DAY24'!M132+'DAY25'!E132</f>
        <v>0</v>
      </c>
      <c r="N132" s="47">
        <f>+'DAY24'!N132+'DAY25'!F132</f>
        <v>0</v>
      </c>
      <c r="O132" s="209">
        <f>+'DAY24'!O132+'DAY25'!G132</f>
        <v>0</v>
      </c>
      <c r="P132" s="48">
        <f t="shared" si="72"/>
        <v>0</v>
      </c>
      <c r="Q132" s="49">
        <f t="shared" si="73"/>
        <v>0</v>
      </c>
      <c r="R132" s="50">
        <f t="shared" si="74"/>
        <v>0</v>
      </c>
      <c r="S132" s="47">
        <f t="shared" si="75"/>
        <v>0</v>
      </c>
      <c r="T132" s="209">
        <f t="shared" si="76"/>
        <v>0</v>
      </c>
      <c r="U132" s="54">
        <f t="shared" si="77"/>
        <v>0</v>
      </c>
    </row>
    <row r="133" spans="1:21" x14ac:dyDescent="0.25">
      <c r="A133" s="310"/>
      <c r="B133" s="47">
        <f>'DAY24'!H133</f>
        <v>0</v>
      </c>
      <c r="C133" s="48">
        <v>0</v>
      </c>
      <c r="D133" s="49">
        <v>0</v>
      </c>
      <c r="E133" s="50">
        <v>0</v>
      </c>
      <c r="F133" s="47">
        <v>0</v>
      </c>
      <c r="G133" s="209">
        <v>0</v>
      </c>
      <c r="H133" s="49">
        <f>+(Table127[[#This Row],[OPENING ]]+Table127[[#This Row],[RECEIPTS]]+Table127[[#This Row],[RETURNS]])-(Table127[[#This Row],[EXCHANGED]]+Table127[[#This Row],[SALES]]+Table127[[#This Row],[ISSUES]])</f>
        <v>0</v>
      </c>
      <c r="I133" s="48">
        <v>0</v>
      </c>
      <c r="J133" s="51">
        <f>+I133-H133</f>
        <v>0</v>
      </c>
      <c r="K133" s="48">
        <f>+'DAY24'!K133+'DAY25'!C133</f>
        <v>0</v>
      </c>
      <c r="L133" s="49">
        <f>+'DAY24'!L133+'DAY25'!D133</f>
        <v>0</v>
      </c>
      <c r="M133" s="50">
        <f>+'DAY24'!M133+'DAY25'!E133</f>
        <v>0</v>
      </c>
      <c r="N133" s="47">
        <f>+'DAY24'!N133+'DAY25'!F133</f>
        <v>0</v>
      </c>
      <c r="O133" s="209">
        <f>+'DAY24'!O133+'DAY25'!G133</f>
        <v>0</v>
      </c>
      <c r="P133" s="48">
        <f t="shared" si="72"/>
        <v>0</v>
      </c>
      <c r="Q133" s="49">
        <f t="shared" si="73"/>
        <v>0</v>
      </c>
      <c r="R133" s="50">
        <f t="shared" si="74"/>
        <v>0</v>
      </c>
      <c r="S133" s="47">
        <f t="shared" si="75"/>
        <v>0</v>
      </c>
      <c r="T133" s="209">
        <f t="shared" si="76"/>
        <v>0</v>
      </c>
      <c r="U133" s="54">
        <f t="shared" si="77"/>
        <v>0</v>
      </c>
    </row>
    <row r="134" spans="1:21" x14ac:dyDescent="0.25">
      <c r="A134" s="53"/>
      <c r="B134" s="47">
        <f>'DAY24'!H134</f>
        <v>0</v>
      </c>
      <c r="C134" s="48">
        <v>0</v>
      </c>
      <c r="D134" s="49">
        <v>0</v>
      </c>
      <c r="E134" s="50">
        <v>0</v>
      </c>
      <c r="F134" s="47">
        <v>0</v>
      </c>
      <c r="G134" s="209">
        <v>0</v>
      </c>
      <c r="H134" s="49">
        <f>+(Table127[[#This Row],[OPENING ]]+Table127[[#This Row],[RECEIPTS]]+Table127[[#This Row],[RETURNS]])-(Table127[[#This Row],[EXCHANGED]]+Table127[[#This Row],[SALES]]+Table127[[#This Row],[ISSUES]])</f>
        <v>0</v>
      </c>
      <c r="I134" s="73">
        <v>0</v>
      </c>
      <c r="J134" s="76">
        <f t="shared" si="78"/>
        <v>0</v>
      </c>
      <c r="K134" s="48">
        <f>+'DAY24'!K134+'DAY25'!C134</f>
        <v>0</v>
      </c>
      <c r="L134" s="49">
        <f>+'DAY24'!L134+'DAY25'!D134</f>
        <v>0</v>
      </c>
      <c r="M134" s="50">
        <f>+'DAY24'!M134+'DAY25'!E134</f>
        <v>0</v>
      </c>
      <c r="N134" s="47">
        <f>+'DAY24'!N134+'DAY25'!F134</f>
        <v>0</v>
      </c>
      <c r="O134" s="209">
        <f>+'DAY24'!O134+'DAY25'!G134</f>
        <v>1559.5</v>
      </c>
      <c r="P134" s="48">
        <f t="shared" si="72"/>
        <v>0</v>
      </c>
      <c r="Q134" s="49">
        <f t="shared" si="73"/>
        <v>0</v>
      </c>
      <c r="R134" s="50">
        <f t="shared" si="74"/>
        <v>0</v>
      </c>
      <c r="S134" s="47">
        <f t="shared" si="75"/>
        <v>0</v>
      </c>
      <c r="T134" s="209">
        <f t="shared" si="76"/>
        <v>62.38</v>
      </c>
      <c r="U134" s="92">
        <f t="shared" si="77"/>
        <v>0</v>
      </c>
    </row>
    <row r="135" spans="1:21" ht="16.5" x14ac:dyDescent="0.3">
      <c r="A135" s="327" t="s">
        <v>98</v>
      </c>
      <c r="B135" s="47">
        <f>'DAY24'!H135</f>
        <v>42.2</v>
      </c>
      <c r="C135" s="48">
        <v>0</v>
      </c>
      <c r="D135" s="49">
        <v>0</v>
      </c>
      <c r="E135" s="50">
        <v>0</v>
      </c>
      <c r="F135" s="47">
        <v>0</v>
      </c>
      <c r="G135" s="209">
        <v>0</v>
      </c>
      <c r="H135" s="49">
        <f>+(Table127[[#This Row],[OPENING ]]+Table127[[#This Row],[RECEIPTS]]+Table127[[#This Row],[RETURNS]])-(Table127[[#This Row],[EXCHANGED]]+Table127[[#This Row],[SALES]]+Table127[[#This Row],[ISSUES]])</f>
        <v>42.2</v>
      </c>
      <c r="I135" s="73"/>
      <c r="J135" s="76">
        <f t="shared" ref="J135:J156" si="79">+I135-H135</f>
        <v>-42.2</v>
      </c>
      <c r="K135" s="48">
        <f>+'DAY24'!K135+'DAY25'!C135</f>
        <v>0</v>
      </c>
      <c r="L135" s="49">
        <f>+'DAY24'!L135+'DAY25'!D135</f>
        <v>138</v>
      </c>
      <c r="M135" s="50">
        <f>+'DAY24'!M135+'DAY25'!E135</f>
        <v>0</v>
      </c>
      <c r="N135" s="47">
        <f>+'DAY24'!N135+'DAY25'!F135</f>
        <v>0</v>
      </c>
      <c r="O135" s="209">
        <f>+'DAY24'!O135+'DAY25'!G135</f>
        <v>2410.94</v>
      </c>
      <c r="P135" s="48">
        <f t="shared" ref="P135:P156" si="80">+K135/25</f>
        <v>0</v>
      </c>
      <c r="Q135" s="49">
        <f t="shared" ref="Q135:Q156" si="81">+L135/25</f>
        <v>5.52</v>
      </c>
      <c r="R135" s="50">
        <f t="shared" ref="R135:R156" si="82">+M135/25</f>
        <v>0</v>
      </c>
      <c r="S135" s="47">
        <f t="shared" ref="S135:S156" si="83">+N135/25</f>
        <v>0</v>
      </c>
      <c r="T135" s="209">
        <f t="shared" ref="T135:T156" si="84">+O135/25</f>
        <v>96.437600000000003</v>
      </c>
      <c r="U135" s="92">
        <f t="shared" ref="U135:U156" si="85">IFERROR(+H135/(P135+Q135+R135+S135+T135),0)</f>
        <v>0.41389754172322618</v>
      </c>
    </row>
    <row r="136" spans="1:21" x14ac:dyDescent="0.25">
      <c r="A136" s="308" t="s">
        <v>127</v>
      </c>
      <c r="B136" s="47">
        <f>'DAY24'!H136</f>
        <v>220.5</v>
      </c>
      <c r="C136" s="48">
        <v>0</v>
      </c>
      <c r="D136" s="49">
        <v>0</v>
      </c>
      <c r="E136" s="50">
        <v>0</v>
      </c>
      <c r="F136" s="47">
        <v>0</v>
      </c>
      <c r="G136" s="209">
        <v>0</v>
      </c>
      <c r="H136" s="49">
        <f>+(Table127[[#This Row],[OPENING ]]+Table127[[#This Row],[RECEIPTS]]+Table127[[#This Row],[RETURNS]])-(Table127[[#This Row],[EXCHANGED]]+Table127[[#This Row],[SALES]]+Table127[[#This Row],[ISSUES]])</f>
        <v>220.5</v>
      </c>
      <c r="I136" s="73"/>
      <c r="J136" s="76">
        <f t="shared" si="79"/>
        <v>-220.5</v>
      </c>
      <c r="K136" s="48">
        <f>+'DAY24'!K136+'DAY25'!C136</f>
        <v>0</v>
      </c>
      <c r="L136" s="49">
        <f>+'DAY24'!L136+'DAY25'!D136</f>
        <v>0</v>
      </c>
      <c r="M136" s="50">
        <f>+'DAY24'!M136+'DAY25'!E136</f>
        <v>0</v>
      </c>
      <c r="N136" s="47">
        <f>+'DAY24'!N136+'DAY25'!F136</f>
        <v>0</v>
      </c>
      <c r="O136" s="209">
        <f>+'DAY24'!O136+'DAY25'!G136</f>
        <v>0</v>
      </c>
      <c r="P136" s="48">
        <f t="shared" si="80"/>
        <v>0</v>
      </c>
      <c r="Q136" s="49">
        <f t="shared" si="81"/>
        <v>0</v>
      </c>
      <c r="R136" s="50">
        <f t="shared" si="82"/>
        <v>0</v>
      </c>
      <c r="S136" s="47">
        <f t="shared" si="83"/>
        <v>0</v>
      </c>
      <c r="T136" s="209">
        <f t="shared" si="84"/>
        <v>0</v>
      </c>
      <c r="U136" s="92">
        <f t="shared" si="85"/>
        <v>0</v>
      </c>
    </row>
    <row r="137" spans="1:21" x14ac:dyDescent="0.25">
      <c r="A137" s="308" t="s">
        <v>128</v>
      </c>
      <c r="B137" s="47">
        <f>'DAY24'!H137</f>
        <v>63.2</v>
      </c>
      <c r="C137" s="48">
        <v>0</v>
      </c>
      <c r="D137" s="49">
        <v>0</v>
      </c>
      <c r="E137" s="50">
        <v>0</v>
      </c>
      <c r="F137" s="47">
        <v>0</v>
      </c>
      <c r="G137" s="209">
        <v>0</v>
      </c>
      <c r="H137" s="49">
        <f>+(Table127[[#This Row],[OPENING ]]+Table127[[#This Row],[RECEIPTS]]+Table127[[#This Row],[RETURNS]])-(Table127[[#This Row],[EXCHANGED]]+Table127[[#This Row],[SALES]]+Table127[[#This Row],[ISSUES]])</f>
        <v>63.2</v>
      </c>
      <c r="I137" s="73"/>
      <c r="J137" s="76">
        <f t="shared" si="79"/>
        <v>-63.2</v>
      </c>
      <c r="K137" s="48">
        <f>+'DAY24'!K137+'DAY25'!C137</f>
        <v>0</v>
      </c>
      <c r="L137" s="49">
        <f>+'DAY24'!L137+'DAY25'!D137</f>
        <v>0</v>
      </c>
      <c r="M137" s="50">
        <f>+'DAY24'!M137+'DAY25'!E137</f>
        <v>0</v>
      </c>
      <c r="N137" s="47">
        <f>+'DAY24'!N137+'DAY25'!F137</f>
        <v>0</v>
      </c>
      <c r="O137" s="209">
        <f>+'DAY24'!O137+'DAY25'!G137</f>
        <v>0</v>
      </c>
      <c r="P137" s="48">
        <f t="shared" si="80"/>
        <v>0</v>
      </c>
      <c r="Q137" s="49">
        <f t="shared" si="81"/>
        <v>0</v>
      </c>
      <c r="R137" s="50">
        <f t="shared" si="82"/>
        <v>0</v>
      </c>
      <c r="S137" s="47">
        <f t="shared" si="83"/>
        <v>0</v>
      </c>
      <c r="T137" s="209">
        <f t="shared" si="84"/>
        <v>0</v>
      </c>
      <c r="U137" s="92">
        <f t="shared" si="85"/>
        <v>0</v>
      </c>
    </row>
    <row r="138" spans="1:21" x14ac:dyDescent="0.25">
      <c r="A138" s="308" t="s">
        <v>126</v>
      </c>
      <c r="B138" s="47">
        <f>'DAY24'!H138</f>
        <v>17.5</v>
      </c>
      <c r="C138" s="48">
        <v>0</v>
      </c>
      <c r="D138" s="49">
        <v>0</v>
      </c>
      <c r="E138" s="50">
        <v>0</v>
      </c>
      <c r="F138" s="47">
        <v>0</v>
      </c>
      <c r="G138" s="209">
        <v>0</v>
      </c>
      <c r="H138" s="49">
        <f>+(Table127[[#This Row],[OPENING ]]+Table127[[#This Row],[RECEIPTS]]+Table127[[#This Row],[RETURNS]])-(Table127[[#This Row],[EXCHANGED]]+Table127[[#This Row],[SALES]]+Table127[[#This Row],[ISSUES]])</f>
        <v>17.5</v>
      </c>
      <c r="I138" s="73"/>
      <c r="J138" s="76">
        <f t="shared" si="79"/>
        <v>-17.5</v>
      </c>
      <c r="K138" s="48">
        <f>+'DAY24'!K138+'DAY25'!C138</f>
        <v>0</v>
      </c>
      <c r="L138" s="49">
        <f>+'DAY24'!L138+'DAY25'!D138</f>
        <v>0</v>
      </c>
      <c r="M138" s="50">
        <f>+'DAY24'!M138+'DAY25'!E138</f>
        <v>0</v>
      </c>
      <c r="N138" s="47">
        <f>+'DAY24'!N138+'DAY25'!F138</f>
        <v>0</v>
      </c>
      <c r="O138" s="209">
        <f>+'DAY24'!O138+'DAY25'!G138</f>
        <v>0</v>
      </c>
      <c r="P138" s="48">
        <f t="shared" si="80"/>
        <v>0</v>
      </c>
      <c r="Q138" s="49">
        <f t="shared" si="81"/>
        <v>0</v>
      </c>
      <c r="R138" s="50">
        <f t="shared" si="82"/>
        <v>0</v>
      </c>
      <c r="S138" s="47">
        <f t="shared" si="83"/>
        <v>0</v>
      </c>
      <c r="T138" s="209">
        <f t="shared" si="84"/>
        <v>0</v>
      </c>
      <c r="U138" s="92">
        <f t="shared" si="85"/>
        <v>0</v>
      </c>
    </row>
    <row r="139" spans="1:21" x14ac:dyDescent="0.25">
      <c r="A139" s="308"/>
      <c r="B139" s="47">
        <f>'DAY24'!H139</f>
        <v>14.7</v>
      </c>
      <c r="C139" s="48">
        <v>0</v>
      </c>
      <c r="D139" s="49">
        <v>0</v>
      </c>
      <c r="E139" s="50">
        <v>0</v>
      </c>
      <c r="F139" s="47">
        <v>0</v>
      </c>
      <c r="G139" s="209">
        <v>0</v>
      </c>
      <c r="H139" s="49">
        <f>+(Table127[[#This Row],[OPENING ]]+Table127[[#This Row],[RECEIPTS]]+Table127[[#This Row],[RETURNS]])-(Table127[[#This Row],[EXCHANGED]]+Table127[[#This Row],[SALES]]+Table127[[#This Row],[ISSUES]])</f>
        <v>14.7</v>
      </c>
      <c r="I139" s="73"/>
      <c r="J139" s="76">
        <f t="shared" si="79"/>
        <v>-14.7</v>
      </c>
      <c r="K139" s="48">
        <f>+'DAY24'!K139+'DAY25'!C139</f>
        <v>0</v>
      </c>
      <c r="L139" s="49">
        <f>+'DAY24'!L139+'DAY25'!D139</f>
        <v>0</v>
      </c>
      <c r="M139" s="50">
        <f>+'DAY24'!M139+'DAY25'!E139</f>
        <v>0</v>
      </c>
      <c r="N139" s="47">
        <f>+'DAY24'!N139+'DAY25'!F139</f>
        <v>0</v>
      </c>
      <c r="O139" s="209">
        <f>+'DAY24'!O139+'DAY25'!G139</f>
        <v>0</v>
      </c>
      <c r="P139" s="48">
        <f t="shared" si="80"/>
        <v>0</v>
      </c>
      <c r="Q139" s="49">
        <f t="shared" si="81"/>
        <v>0</v>
      </c>
      <c r="R139" s="50">
        <f t="shared" si="82"/>
        <v>0</v>
      </c>
      <c r="S139" s="47">
        <f t="shared" si="83"/>
        <v>0</v>
      </c>
      <c r="T139" s="209">
        <f t="shared" si="84"/>
        <v>0</v>
      </c>
      <c r="U139" s="92">
        <f t="shared" si="85"/>
        <v>0</v>
      </c>
    </row>
    <row r="140" spans="1:21" x14ac:dyDescent="0.25">
      <c r="A140" s="308"/>
      <c r="B140" s="47">
        <f>'DAY24'!H140</f>
        <v>0</v>
      </c>
      <c r="C140" s="48">
        <v>0</v>
      </c>
      <c r="D140" s="49">
        <v>0</v>
      </c>
      <c r="E140" s="50">
        <v>0</v>
      </c>
      <c r="F140" s="47">
        <v>0</v>
      </c>
      <c r="G140" s="209">
        <v>0</v>
      </c>
      <c r="H140" s="49">
        <f>+(Table127[[#This Row],[OPENING ]]+Table127[[#This Row],[RECEIPTS]]+Table127[[#This Row],[RETURNS]])-(Table127[[#This Row],[EXCHANGED]]+Table127[[#This Row],[SALES]]+Table127[[#This Row],[ISSUES]])</f>
        <v>0</v>
      </c>
      <c r="I140" s="73"/>
      <c r="J140" s="76">
        <f t="shared" si="79"/>
        <v>0</v>
      </c>
      <c r="K140" s="48">
        <f>+'DAY24'!K140+'DAY25'!C140</f>
        <v>0</v>
      </c>
      <c r="L140" s="49">
        <f>+'DAY24'!L140+'DAY25'!D140</f>
        <v>0</v>
      </c>
      <c r="M140" s="50">
        <f>+'DAY24'!M140+'DAY25'!E140</f>
        <v>0</v>
      </c>
      <c r="N140" s="47">
        <f>+'DAY24'!N140+'DAY25'!F140</f>
        <v>0</v>
      </c>
      <c r="O140" s="209">
        <f>+'DAY24'!O140+'DAY25'!G140</f>
        <v>0</v>
      </c>
      <c r="P140" s="48">
        <f t="shared" si="80"/>
        <v>0</v>
      </c>
      <c r="Q140" s="49">
        <f t="shared" si="81"/>
        <v>0</v>
      </c>
      <c r="R140" s="50">
        <f t="shared" si="82"/>
        <v>0</v>
      </c>
      <c r="S140" s="47">
        <f t="shared" si="83"/>
        <v>0</v>
      </c>
      <c r="T140" s="209">
        <f t="shared" si="84"/>
        <v>0</v>
      </c>
      <c r="U140" s="92">
        <f t="shared" si="85"/>
        <v>0</v>
      </c>
    </row>
    <row r="141" spans="1:21" x14ac:dyDescent="0.25">
      <c r="A141" s="308"/>
      <c r="B141" s="47">
        <f>'DAY24'!H141</f>
        <v>115.5</v>
      </c>
      <c r="C141" s="48">
        <v>0</v>
      </c>
      <c r="D141" s="49">
        <v>0</v>
      </c>
      <c r="E141" s="50">
        <v>0</v>
      </c>
      <c r="F141" s="47">
        <v>0</v>
      </c>
      <c r="G141" s="209">
        <v>0</v>
      </c>
      <c r="H141" s="49">
        <f>+(Table127[[#This Row],[OPENING ]]+Table127[[#This Row],[RECEIPTS]]+Table127[[#This Row],[RETURNS]])-(Table127[[#This Row],[EXCHANGED]]+Table127[[#This Row],[SALES]]+Table127[[#This Row],[ISSUES]])</f>
        <v>115.5</v>
      </c>
      <c r="I141" s="73"/>
      <c r="J141" s="76">
        <f t="shared" si="79"/>
        <v>-115.5</v>
      </c>
      <c r="K141" s="48">
        <f>+'DAY24'!K141+'DAY25'!C141</f>
        <v>0</v>
      </c>
      <c r="L141" s="49">
        <f>+'DAY24'!L141+'DAY25'!D141</f>
        <v>0</v>
      </c>
      <c r="M141" s="50">
        <f>+'DAY24'!M141+'DAY25'!E141</f>
        <v>0</v>
      </c>
      <c r="N141" s="47">
        <f>+'DAY24'!N141+'DAY25'!F141</f>
        <v>0</v>
      </c>
      <c r="O141" s="209">
        <f>+'DAY24'!O141+'DAY25'!G141</f>
        <v>0</v>
      </c>
      <c r="P141" s="48">
        <f t="shared" si="80"/>
        <v>0</v>
      </c>
      <c r="Q141" s="49">
        <f t="shared" si="81"/>
        <v>0</v>
      </c>
      <c r="R141" s="50">
        <f t="shared" si="82"/>
        <v>0</v>
      </c>
      <c r="S141" s="47">
        <f t="shared" si="83"/>
        <v>0</v>
      </c>
      <c r="T141" s="209">
        <f t="shared" si="84"/>
        <v>0</v>
      </c>
      <c r="U141" s="92">
        <f t="shared" si="85"/>
        <v>0</v>
      </c>
    </row>
    <row r="142" spans="1:21" x14ac:dyDescent="0.25">
      <c r="A142" s="308"/>
      <c r="B142" s="47">
        <f>'DAY24'!H142</f>
        <v>81.5</v>
      </c>
      <c r="C142" s="48">
        <v>0</v>
      </c>
      <c r="D142" s="49">
        <v>0</v>
      </c>
      <c r="E142" s="50">
        <v>0</v>
      </c>
      <c r="F142" s="47">
        <v>0</v>
      </c>
      <c r="G142" s="209">
        <v>0</v>
      </c>
      <c r="H142" s="49">
        <f>+(Table127[[#This Row],[OPENING ]]+Table127[[#This Row],[RECEIPTS]]+Table127[[#This Row],[RETURNS]])-(Table127[[#This Row],[EXCHANGED]]+Table127[[#This Row],[SALES]]+Table127[[#This Row],[ISSUES]])</f>
        <v>81.5</v>
      </c>
      <c r="I142" s="73"/>
      <c r="J142" s="76">
        <f t="shared" si="79"/>
        <v>-81.5</v>
      </c>
      <c r="K142" s="48">
        <f>+'DAY24'!K142+'DAY25'!C142</f>
        <v>0</v>
      </c>
      <c r="L142" s="49">
        <f>+'DAY24'!L142+'DAY25'!D142</f>
        <v>15.2</v>
      </c>
      <c r="M142" s="50">
        <f>+'DAY24'!M142+'DAY25'!E142</f>
        <v>0</v>
      </c>
      <c r="N142" s="47">
        <f>+'DAY24'!N142+'DAY25'!F142</f>
        <v>0</v>
      </c>
      <c r="O142" s="209">
        <f>+'DAY24'!O142+'DAY25'!G142</f>
        <v>0</v>
      </c>
      <c r="P142" s="48">
        <f t="shared" si="80"/>
        <v>0</v>
      </c>
      <c r="Q142" s="49">
        <f t="shared" si="81"/>
        <v>0.60799999999999998</v>
      </c>
      <c r="R142" s="50">
        <f t="shared" si="82"/>
        <v>0</v>
      </c>
      <c r="S142" s="47">
        <f t="shared" si="83"/>
        <v>0</v>
      </c>
      <c r="T142" s="209">
        <f t="shared" si="84"/>
        <v>0</v>
      </c>
      <c r="U142" s="92">
        <f t="shared" si="85"/>
        <v>134.04605263157896</v>
      </c>
    </row>
    <row r="143" spans="1:21" x14ac:dyDescent="0.25">
      <c r="A143" s="308"/>
      <c r="B143" s="47">
        <f>'DAY24'!H143</f>
        <v>15.2</v>
      </c>
      <c r="C143" s="48">
        <v>0</v>
      </c>
      <c r="D143" s="49">
        <v>0</v>
      </c>
      <c r="E143" s="50">
        <v>0</v>
      </c>
      <c r="F143" s="47">
        <v>0</v>
      </c>
      <c r="G143" s="209">
        <v>0</v>
      </c>
      <c r="H143" s="49">
        <f>+(Table127[[#This Row],[OPENING ]]+Table127[[#This Row],[RECEIPTS]]+Table127[[#This Row],[RETURNS]])-(Table127[[#This Row],[EXCHANGED]]+Table127[[#This Row],[SALES]]+Table127[[#This Row],[ISSUES]])</f>
        <v>15.2</v>
      </c>
      <c r="I143" s="73"/>
      <c r="J143" s="76">
        <f t="shared" si="79"/>
        <v>-15.2</v>
      </c>
      <c r="K143" s="48">
        <f>+'DAY24'!K143+'DAY25'!C143</f>
        <v>0</v>
      </c>
      <c r="L143" s="49">
        <f>+'DAY24'!L143+'DAY25'!D143</f>
        <v>0</v>
      </c>
      <c r="M143" s="50">
        <f>+'DAY24'!M143+'DAY25'!E143</f>
        <v>0</v>
      </c>
      <c r="N143" s="47">
        <f>+'DAY24'!N143+'DAY25'!F143</f>
        <v>0</v>
      </c>
      <c r="O143" s="209">
        <f>+'DAY24'!O143+'DAY25'!G143</f>
        <v>0</v>
      </c>
      <c r="P143" s="48">
        <f t="shared" si="80"/>
        <v>0</v>
      </c>
      <c r="Q143" s="49">
        <f t="shared" si="81"/>
        <v>0</v>
      </c>
      <c r="R143" s="50">
        <f t="shared" si="82"/>
        <v>0</v>
      </c>
      <c r="S143" s="47">
        <f t="shared" si="83"/>
        <v>0</v>
      </c>
      <c r="T143" s="209">
        <f t="shared" si="84"/>
        <v>0</v>
      </c>
      <c r="U143" s="92">
        <f t="shared" si="85"/>
        <v>0</v>
      </c>
    </row>
    <row r="144" spans="1:21" x14ac:dyDescent="0.25">
      <c r="A144" s="308"/>
      <c r="B144" s="47">
        <f>'DAY24'!H144</f>
        <v>0</v>
      </c>
      <c r="C144" s="48">
        <v>0</v>
      </c>
      <c r="D144" s="49">
        <v>0</v>
      </c>
      <c r="E144" s="50">
        <v>0</v>
      </c>
      <c r="F144" s="47">
        <v>0</v>
      </c>
      <c r="G144" s="209">
        <v>0</v>
      </c>
      <c r="H144" s="49">
        <f>+(Table127[[#This Row],[OPENING ]]+Table127[[#This Row],[RECEIPTS]]+Table127[[#This Row],[RETURNS]])-(Table127[[#This Row],[EXCHANGED]]+Table127[[#This Row],[SALES]]+Table127[[#This Row],[ISSUES]])</f>
        <v>0</v>
      </c>
      <c r="I144" s="73"/>
      <c r="J144" s="76">
        <f t="shared" si="79"/>
        <v>0</v>
      </c>
      <c r="K144" s="48">
        <f>+'DAY24'!K144+'DAY25'!C144</f>
        <v>0</v>
      </c>
      <c r="L144" s="49">
        <f>+'DAY24'!L144+'DAY25'!D144</f>
        <v>0</v>
      </c>
      <c r="M144" s="50">
        <f>+'DAY24'!M144+'DAY25'!E144</f>
        <v>0</v>
      </c>
      <c r="N144" s="47">
        <f>+'DAY24'!N144+'DAY25'!F144</f>
        <v>0</v>
      </c>
      <c r="O144" s="209">
        <f>+'DAY24'!O144+'DAY25'!G144</f>
        <v>0</v>
      </c>
      <c r="P144" s="48">
        <f t="shared" si="80"/>
        <v>0</v>
      </c>
      <c r="Q144" s="49">
        <f t="shared" si="81"/>
        <v>0</v>
      </c>
      <c r="R144" s="50">
        <f t="shared" si="82"/>
        <v>0</v>
      </c>
      <c r="S144" s="47">
        <f t="shared" si="83"/>
        <v>0</v>
      </c>
      <c r="T144" s="209">
        <f t="shared" si="84"/>
        <v>0</v>
      </c>
      <c r="U144" s="92">
        <f t="shared" si="85"/>
        <v>0</v>
      </c>
    </row>
    <row r="145" spans="1:21" x14ac:dyDescent="0.25">
      <c r="A145" s="308" t="s">
        <v>113</v>
      </c>
      <c r="B145" s="47">
        <f>'DAY24'!H145</f>
        <v>0</v>
      </c>
      <c r="C145" s="48">
        <v>0</v>
      </c>
      <c r="D145" s="49">
        <v>0</v>
      </c>
      <c r="E145" s="50">
        <v>0</v>
      </c>
      <c r="F145" s="47">
        <v>0</v>
      </c>
      <c r="G145" s="209">
        <v>0</v>
      </c>
      <c r="H145" s="49">
        <f>+(Table127[[#This Row],[OPENING ]]+Table127[[#This Row],[RECEIPTS]]+Table127[[#This Row],[RETURNS]])-(Table127[[#This Row],[EXCHANGED]]+Table127[[#This Row],[SALES]]+Table127[[#This Row],[ISSUES]])</f>
        <v>0</v>
      </c>
      <c r="I145" s="73"/>
      <c r="J145" s="76">
        <f t="shared" si="79"/>
        <v>0</v>
      </c>
      <c r="K145" s="48">
        <f>+'DAY24'!K145+'DAY25'!C145</f>
        <v>0</v>
      </c>
      <c r="L145" s="49">
        <f>+'DAY24'!L145+'DAY25'!D145</f>
        <v>0</v>
      </c>
      <c r="M145" s="50">
        <f>+'DAY24'!M145+'DAY25'!E145</f>
        <v>0</v>
      </c>
      <c r="N145" s="47">
        <f>+'DAY24'!N145+'DAY25'!F145</f>
        <v>0</v>
      </c>
      <c r="O145" s="209">
        <f>+'DAY24'!O145+'DAY25'!G145</f>
        <v>0</v>
      </c>
      <c r="P145" s="48">
        <f t="shared" si="80"/>
        <v>0</v>
      </c>
      <c r="Q145" s="49">
        <f t="shared" si="81"/>
        <v>0</v>
      </c>
      <c r="R145" s="50">
        <f t="shared" si="82"/>
        <v>0</v>
      </c>
      <c r="S145" s="47">
        <f t="shared" si="83"/>
        <v>0</v>
      </c>
      <c r="T145" s="209">
        <f t="shared" si="84"/>
        <v>0</v>
      </c>
      <c r="U145" s="92">
        <f t="shared" si="85"/>
        <v>0</v>
      </c>
    </row>
    <row r="146" spans="1:21" x14ac:dyDescent="0.25">
      <c r="A146" s="308"/>
      <c r="B146" s="47">
        <f>'DAY24'!H146</f>
        <v>0</v>
      </c>
      <c r="C146" s="48">
        <v>0</v>
      </c>
      <c r="D146" s="49">
        <v>0</v>
      </c>
      <c r="E146" s="50">
        <v>0</v>
      </c>
      <c r="F146" s="47">
        <v>0</v>
      </c>
      <c r="G146" s="209">
        <v>0</v>
      </c>
      <c r="H146" s="49">
        <f>+(Table127[[#This Row],[OPENING ]]+Table127[[#This Row],[RECEIPTS]]+Table127[[#This Row],[RETURNS]])-(Table127[[#This Row],[EXCHANGED]]+Table127[[#This Row],[SALES]]+Table127[[#This Row],[ISSUES]])</f>
        <v>0</v>
      </c>
      <c r="I146" s="73"/>
      <c r="J146" s="76">
        <f t="shared" si="79"/>
        <v>0</v>
      </c>
      <c r="K146" s="48">
        <f>+'DAY24'!K146+'DAY25'!C146</f>
        <v>0</v>
      </c>
      <c r="L146" s="49">
        <f>+'DAY24'!L146+'DAY25'!D146</f>
        <v>0</v>
      </c>
      <c r="M146" s="50">
        <f>+'DAY24'!M146+'DAY25'!E146</f>
        <v>0</v>
      </c>
      <c r="N146" s="47">
        <f>+'DAY24'!N146+'DAY25'!F146</f>
        <v>0</v>
      </c>
      <c r="O146" s="209">
        <f>+'DAY24'!O146+'DAY25'!G146</f>
        <v>0</v>
      </c>
      <c r="P146" s="48">
        <f t="shared" si="80"/>
        <v>0</v>
      </c>
      <c r="Q146" s="49">
        <f t="shared" si="81"/>
        <v>0</v>
      </c>
      <c r="R146" s="50">
        <f t="shared" si="82"/>
        <v>0</v>
      </c>
      <c r="S146" s="47">
        <f t="shared" si="83"/>
        <v>0</v>
      </c>
      <c r="T146" s="209">
        <f t="shared" si="84"/>
        <v>0</v>
      </c>
      <c r="U146" s="92">
        <f t="shared" si="85"/>
        <v>0</v>
      </c>
    </row>
    <row r="147" spans="1:21" x14ac:dyDescent="0.25">
      <c r="A147" s="308"/>
      <c r="B147" s="47">
        <f>'DAY24'!H147</f>
        <v>0</v>
      </c>
      <c r="C147" s="48">
        <v>0</v>
      </c>
      <c r="D147" s="49">
        <v>0</v>
      </c>
      <c r="E147" s="50">
        <v>0</v>
      </c>
      <c r="F147" s="47">
        <v>0</v>
      </c>
      <c r="G147" s="209">
        <v>0</v>
      </c>
      <c r="H147" s="49">
        <f>+(Table127[[#This Row],[OPENING ]]+Table127[[#This Row],[RECEIPTS]]+Table127[[#This Row],[RETURNS]])-(Table127[[#This Row],[EXCHANGED]]+Table127[[#This Row],[SALES]]+Table127[[#This Row],[ISSUES]])</f>
        <v>0</v>
      </c>
      <c r="I147" s="73"/>
      <c r="J147" s="76">
        <f t="shared" si="79"/>
        <v>0</v>
      </c>
      <c r="K147" s="48">
        <f>+'DAY24'!K147+'DAY25'!C147</f>
        <v>0</v>
      </c>
      <c r="L147" s="49">
        <f>+'DAY24'!L147+'DAY25'!D147</f>
        <v>0</v>
      </c>
      <c r="M147" s="50">
        <f>+'DAY24'!M147+'DAY25'!E147</f>
        <v>0</v>
      </c>
      <c r="N147" s="47">
        <f>+'DAY24'!N147+'DAY25'!F147</f>
        <v>0</v>
      </c>
      <c r="O147" s="209">
        <f>+'DAY24'!O147+'DAY25'!G147</f>
        <v>0</v>
      </c>
      <c r="P147" s="48">
        <f t="shared" si="80"/>
        <v>0</v>
      </c>
      <c r="Q147" s="49">
        <f t="shared" si="81"/>
        <v>0</v>
      </c>
      <c r="R147" s="50">
        <f t="shared" si="82"/>
        <v>0</v>
      </c>
      <c r="S147" s="47">
        <f t="shared" si="83"/>
        <v>0</v>
      </c>
      <c r="T147" s="209">
        <f t="shared" si="84"/>
        <v>0</v>
      </c>
      <c r="U147" s="92">
        <f t="shared" si="85"/>
        <v>0</v>
      </c>
    </row>
    <row r="148" spans="1:21" x14ac:dyDescent="0.25">
      <c r="A148" s="308"/>
      <c r="B148" s="47">
        <f>'DAY24'!H148</f>
        <v>49</v>
      </c>
      <c r="C148" s="48">
        <v>0</v>
      </c>
      <c r="D148" s="49">
        <v>0</v>
      </c>
      <c r="E148" s="50">
        <v>0</v>
      </c>
      <c r="F148" s="47">
        <v>0</v>
      </c>
      <c r="G148" s="209">
        <v>0</v>
      </c>
      <c r="H148" s="49">
        <f>+(Table127[[#This Row],[OPENING ]]+Table127[[#This Row],[RECEIPTS]]+Table127[[#This Row],[RETURNS]])-(Table127[[#This Row],[EXCHANGED]]+Table127[[#This Row],[SALES]]+Table127[[#This Row],[ISSUES]])</f>
        <v>49</v>
      </c>
      <c r="I148" s="73"/>
      <c r="J148" s="76">
        <f t="shared" si="79"/>
        <v>-49</v>
      </c>
      <c r="K148" s="48">
        <f>+'DAY24'!K148+'DAY25'!C148</f>
        <v>0</v>
      </c>
      <c r="L148" s="49">
        <f>+'DAY24'!L148+'DAY25'!D148</f>
        <v>0</v>
      </c>
      <c r="M148" s="50">
        <f>+'DAY24'!M148+'DAY25'!E148</f>
        <v>0</v>
      </c>
      <c r="N148" s="47">
        <f>+'DAY24'!N148+'DAY25'!F148</f>
        <v>0</v>
      </c>
      <c r="O148" s="209">
        <f>+'DAY24'!O148+'DAY25'!G148</f>
        <v>0</v>
      </c>
      <c r="P148" s="48">
        <f t="shared" si="80"/>
        <v>0</v>
      </c>
      <c r="Q148" s="49">
        <f t="shared" si="81"/>
        <v>0</v>
      </c>
      <c r="R148" s="50">
        <f t="shared" si="82"/>
        <v>0</v>
      </c>
      <c r="S148" s="47">
        <f t="shared" si="83"/>
        <v>0</v>
      </c>
      <c r="T148" s="209">
        <f t="shared" si="84"/>
        <v>0</v>
      </c>
      <c r="U148" s="92">
        <f t="shared" si="85"/>
        <v>0</v>
      </c>
    </row>
    <row r="149" spans="1:21" x14ac:dyDescent="0.25">
      <c r="A149" s="308"/>
      <c r="B149" s="47">
        <f>'DAY24'!H149</f>
        <v>132</v>
      </c>
      <c r="C149" s="48">
        <v>0</v>
      </c>
      <c r="D149" s="49">
        <v>0</v>
      </c>
      <c r="E149" s="50">
        <v>0</v>
      </c>
      <c r="F149" s="47">
        <v>0</v>
      </c>
      <c r="G149" s="209">
        <v>0</v>
      </c>
      <c r="H149" s="49">
        <f>+(Table127[[#This Row],[OPENING ]]+Table127[[#This Row],[RECEIPTS]]+Table127[[#This Row],[RETURNS]])-(Table127[[#This Row],[EXCHANGED]]+Table127[[#This Row],[SALES]]+Table127[[#This Row],[ISSUES]])</f>
        <v>132</v>
      </c>
      <c r="I149" s="73"/>
      <c r="J149" s="76">
        <f t="shared" si="79"/>
        <v>-132</v>
      </c>
      <c r="K149" s="48">
        <f>+'DAY24'!K149+'DAY25'!C149</f>
        <v>0</v>
      </c>
      <c r="L149" s="49">
        <f>+'DAY24'!L149+'DAY25'!D149</f>
        <v>0</v>
      </c>
      <c r="M149" s="50">
        <f>+'DAY24'!M149+'DAY25'!E149</f>
        <v>0</v>
      </c>
      <c r="N149" s="47">
        <f>+'DAY24'!N149+'DAY25'!F149</f>
        <v>0</v>
      </c>
      <c r="O149" s="209">
        <f>+'DAY24'!O149+'DAY25'!G149</f>
        <v>0</v>
      </c>
      <c r="P149" s="48">
        <f t="shared" si="80"/>
        <v>0</v>
      </c>
      <c r="Q149" s="49">
        <f t="shared" si="81"/>
        <v>0</v>
      </c>
      <c r="R149" s="50">
        <f t="shared" si="82"/>
        <v>0</v>
      </c>
      <c r="S149" s="47">
        <f t="shared" si="83"/>
        <v>0</v>
      </c>
      <c r="T149" s="209">
        <f t="shared" si="84"/>
        <v>0</v>
      </c>
      <c r="U149" s="92">
        <f t="shared" si="85"/>
        <v>0</v>
      </c>
    </row>
    <row r="150" spans="1:21" x14ac:dyDescent="0.25">
      <c r="A150" s="308"/>
      <c r="B150" s="47">
        <f>'DAY24'!H150</f>
        <v>0</v>
      </c>
      <c r="C150" s="48">
        <v>0</v>
      </c>
      <c r="D150" s="49">
        <v>0</v>
      </c>
      <c r="E150" s="50">
        <v>0</v>
      </c>
      <c r="F150" s="47">
        <v>0</v>
      </c>
      <c r="G150" s="209">
        <v>0</v>
      </c>
      <c r="H150" s="49">
        <f>+(Table127[[#This Row],[OPENING ]]+Table127[[#This Row],[RECEIPTS]]+Table127[[#This Row],[RETURNS]])-(Table127[[#This Row],[EXCHANGED]]+Table127[[#This Row],[SALES]]+Table127[[#This Row],[ISSUES]])</f>
        <v>0</v>
      </c>
      <c r="I150" s="73"/>
      <c r="J150" s="76">
        <f t="shared" si="79"/>
        <v>0</v>
      </c>
      <c r="K150" s="48">
        <f>+'DAY24'!K150+'DAY25'!C150</f>
        <v>0</v>
      </c>
      <c r="L150" s="49">
        <f>+'DAY24'!L150+'DAY25'!D150</f>
        <v>0</v>
      </c>
      <c r="M150" s="50">
        <f>+'DAY24'!M150+'DAY25'!E150</f>
        <v>0</v>
      </c>
      <c r="N150" s="47">
        <f>+'DAY24'!N150+'DAY25'!F150</f>
        <v>0</v>
      </c>
      <c r="O150" s="209">
        <f>+'DAY24'!O150+'DAY25'!G150</f>
        <v>0</v>
      </c>
      <c r="P150" s="48">
        <f t="shared" si="80"/>
        <v>0</v>
      </c>
      <c r="Q150" s="49">
        <f t="shared" si="81"/>
        <v>0</v>
      </c>
      <c r="R150" s="50">
        <f t="shared" si="82"/>
        <v>0</v>
      </c>
      <c r="S150" s="47">
        <f t="shared" si="83"/>
        <v>0</v>
      </c>
      <c r="T150" s="209">
        <f t="shared" si="84"/>
        <v>0</v>
      </c>
      <c r="U150" s="92">
        <f t="shared" si="85"/>
        <v>0</v>
      </c>
    </row>
    <row r="151" spans="1:21" x14ac:dyDescent="0.25">
      <c r="A151" s="308"/>
      <c r="B151" s="47">
        <f>'DAY24'!H151</f>
        <v>46</v>
      </c>
      <c r="C151" s="48">
        <v>0</v>
      </c>
      <c r="D151" s="49">
        <v>0</v>
      </c>
      <c r="E151" s="50">
        <v>0</v>
      </c>
      <c r="F151" s="47">
        <v>0</v>
      </c>
      <c r="G151" s="209">
        <v>0</v>
      </c>
      <c r="H151" s="49">
        <f>+(Table127[[#This Row],[OPENING ]]+Table127[[#This Row],[RECEIPTS]]+Table127[[#This Row],[RETURNS]])-(Table127[[#This Row],[EXCHANGED]]+Table127[[#This Row],[SALES]]+Table127[[#This Row],[ISSUES]])</f>
        <v>46</v>
      </c>
      <c r="I151" s="73"/>
      <c r="J151" s="76">
        <f t="shared" si="79"/>
        <v>-46</v>
      </c>
      <c r="K151" s="48">
        <f>+'DAY24'!K151+'DAY25'!C151</f>
        <v>0</v>
      </c>
      <c r="L151" s="49">
        <f>+'DAY24'!L151+'DAY25'!D151</f>
        <v>0</v>
      </c>
      <c r="M151" s="50">
        <f>+'DAY24'!M151+'DAY25'!E151</f>
        <v>0</v>
      </c>
      <c r="N151" s="47">
        <f>+'DAY24'!N151+'DAY25'!F151</f>
        <v>0</v>
      </c>
      <c r="O151" s="209">
        <f>+'DAY24'!O151+'DAY25'!G151</f>
        <v>0</v>
      </c>
      <c r="P151" s="48">
        <f t="shared" si="80"/>
        <v>0</v>
      </c>
      <c r="Q151" s="49">
        <f t="shared" si="81"/>
        <v>0</v>
      </c>
      <c r="R151" s="50">
        <f t="shared" si="82"/>
        <v>0</v>
      </c>
      <c r="S151" s="47">
        <f t="shared" si="83"/>
        <v>0</v>
      </c>
      <c r="T151" s="209">
        <f t="shared" si="84"/>
        <v>0</v>
      </c>
      <c r="U151" s="92">
        <f t="shared" si="85"/>
        <v>0</v>
      </c>
    </row>
    <row r="152" spans="1:21" x14ac:dyDescent="0.25">
      <c r="A152" s="308"/>
      <c r="B152" s="47">
        <f>'DAY24'!H152</f>
        <v>0</v>
      </c>
      <c r="C152" s="48">
        <v>0</v>
      </c>
      <c r="D152" s="49">
        <v>0</v>
      </c>
      <c r="E152" s="50">
        <v>0</v>
      </c>
      <c r="F152" s="47">
        <v>0</v>
      </c>
      <c r="G152" s="209">
        <v>0</v>
      </c>
      <c r="H152" s="49">
        <f>+(Table127[[#This Row],[OPENING ]]+Table127[[#This Row],[RECEIPTS]]+Table127[[#This Row],[RETURNS]])-(Table127[[#This Row],[EXCHANGED]]+Table127[[#This Row],[SALES]]+Table127[[#This Row],[ISSUES]])</f>
        <v>0</v>
      </c>
      <c r="I152" s="73"/>
      <c r="J152" s="76">
        <f t="shared" si="79"/>
        <v>0</v>
      </c>
      <c r="K152" s="48">
        <f>+'DAY24'!K152+'DAY25'!C152</f>
        <v>0</v>
      </c>
      <c r="L152" s="49">
        <f>+'DAY24'!L152+'DAY25'!D152</f>
        <v>0</v>
      </c>
      <c r="M152" s="50">
        <f>+'DAY24'!M152+'DAY25'!E152</f>
        <v>0</v>
      </c>
      <c r="N152" s="47">
        <f>+'DAY24'!N152+'DAY25'!F152</f>
        <v>0</v>
      </c>
      <c r="O152" s="209">
        <f>+'DAY24'!O152+'DAY25'!G152</f>
        <v>0</v>
      </c>
      <c r="P152" s="48">
        <f t="shared" si="80"/>
        <v>0</v>
      </c>
      <c r="Q152" s="49">
        <f t="shared" si="81"/>
        <v>0</v>
      </c>
      <c r="R152" s="50">
        <f t="shared" si="82"/>
        <v>0</v>
      </c>
      <c r="S152" s="47">
        <f t="shared" si="83"/>
        <v>0</v>
      </c>
      <c r="T152" s="209">
        <f t="shared" si="84"/>
        <v>0</v>
      </c>
      <c r="U152" s="92">
        <f t="shared" si="85"/>
        <v>0</v>
      </c>
    </row>
    <row r="153" spans="1:21" x14ac:dyDescent="0.25">
      <c r="A153" s="308"/>
      <c r="B153" s="47">
        <f>'DAY24'!H153</f>
        <v>0</v>
      </c>
      <c r="C153" s="48">
        <v>0</v>
      </c>
      <c r="D153" s="49">
        <v>0</v>
      </c>
      <c r="E153" s="50">
        <v>0</v>
      </c>
      <c r="F153" s="47">
        <v>0</v>
      </c>
      <c r="G153" s="209">
        <v>0</v>
      </c>
      <c r="H153" s="49">
        <f>+(Table127[[#This Row],[OPENING ]]+Table127[[#This Row],[RECEIPTS]]+Table127[[#This Row],[RETURNS]])-(Table127[[#This Row],[EXCHANGED]]+Table127[[#This Row],[SALES]]+Table127[[#This Row],[ISSUES]])</f>
        <v>0</v>
      </c>
      <c r="I153" s="73"/>
      <c r="J153" s="76">
        <f t="shared" si="79"/>
        <v>0</v>
      </c>
      <c r="K153" s="48">
        <f>+'DAY24'!K153+'DAY25'!C153</f>
        <v>0</v>
      </c>
      <c r="L153" s="49">
        <f>+'DAY24'!L153+'DAY25'!D153</f>
        <v>0</v>
      </c>
      <c r="M153" s="50">
        <f>+'DAY24'!M153+'DAY25'!E153</f>
        <v>0</v>
      </c>
      <c r="N153" s="47">
        <f>+'DAY24'!N153+'DAY25'!F153</f>
        <v>0</v>
      </c>
      <c r="O153" s="209">
        <f>+'DAY24'!O153+'DAY25'!G153</f>
        <v>0</v>
      </c>
      <c r="P153" s="48">
        <f t="shared" si="80"/>
        <v>0</v>
      </c>
      <c r="Q153" s="49">
        <f t="shared" si="81"/>
        <v>0</v>
      </c>
      <c r="R153" s="50">
        <f t="shared" si="82"/>
        <v>0</v>
      </c>
      <c r="S153" s="47">
        <f t="shared" si="83"/>
        <v>0</v>
      </c>
      <c r="T153" s="209">
        <f t="shared" si="84"/>
        <v>0</v>
      </c>
      <c r="U153" s="92">
        <f t="shared" si="85"/>
        <v>0</v>
      </c>
    </row>
    <row r="154" spans="1:21" x14ac:dyDescent="0.25">
      <c r="A154" s="308"/>
      <c r="B154" s="47">
        <f>'DAY24'!H154</f>
        <v>0</v>
      </c>
      <c r="C154" s="48">
        <v>0</v>
      </c>
      <c r="D154" s="49">
        <v>0</v>
      </c>
      <c r="E154" s="50">
        <v>0</v>
      </c>
      <c r="F154" s="47">
        <v>0</v>
      </c>
      <c r="G154" s="209">
        <v>0</v>
      </c>
      <c r="H154" s="49">
        <f>+(Table127[[#This Row],[OPENING ]]+Table127[[#This Row],[RECEIPTS]]+Table127[[#This Row],[RETURNS]])-(Table127[[#This Row],[EXCHANGED]]+Table127[[#This Row],[SALES]]+Table127[[#This Row],[ISSUES]])</f>
        <v>0</v>
      </c>
      <c r="I154" s="73"/>
      <c r="J154" s="76">
        <f t="shared" si="79"/>
        <v>0</v>
      </c>
      <c r="K154" s="48">
        <f>+'DAY24'!K154+'DAY25'!C154</f>
        <v>0</v>
      </c>
      <c r="L154" s="49">
        <f>+'DAY24'!L154+'DAY25'!D154</f>
        <v>0</v>
      </c>
      <c r="M154" s="50">
        <f>+'DAY24'!M154+'DAY25'!E154</f>
        <v>0</v>
      </c>
      <c r="N154" s="47">
        <f>+'DAY24'!N154+'DAY25'!F154</f>
        <v>0</v>
      </c>
      <c r="O154" s="209">
        <f>+'DAY24'!O154+'DAY25'!G154</f>
        <v>0</v>
      </c>
      <c r="P154" s="48">
        <f t="shared" si="80"/>
        <v>0</v>
      </c>
      <c r="Q154" s="49">
        <f t="shared" si="81"/>
        <v>0</v>
      </c>
      <c r="R154" s="50">
        <f t="shared" si="82"/>
        <v>0</v>
      </c>
      <c r="S154" s="47">
        <f t="shared" si="83"/>
        <v>0</v>
      </c>
      <c r="T154" s="209">
        <f t="shared" si="84"/>
        <v>0</v>
      </c>
      <c r="U154" s="92">
        <f t="shared" si="85"/>
        <v>0</v>
      </c>
    </row>
    <row r="155" spans="1:21" x14ac:dyDescent="0.25">
      <c r="A155" s="308"/>
      <c r="B155" s="47">
        <f>'DAY24'!H155</f>
        <v>0</v>
      </c>
      <c r="C155" s="48">
        <v>0</v>
      </c>
      <c r="D155" s="49">
        <v>0</v>
      </c>
      <c r="E155" s="50">
        <v>0</v>
      </c>
      <c r="F155" s="47">
        <v>0</v>
      </c>
      <c r="G155" s="209">
        <v>0</v>
      </c>
      <c r="H155" s="49">
        <f>+(Table127[[#This Row],[OPENING ]]+Table127[[#This Row],[RECEIPTS]]+Table127[[#This Row],[RETURNS]])-(Table127[[#This Row],[EXCHANGED]]+Table127[[#This Row],[SALES]]+Table127[[#This Row],[ISSUES]])</f>
        <v>0</v>
      </c>
      <c r="I155" s="73"/>
      <c r="J155" s="76">
        <f t="shared" si="79"/>
        <v>0</v>
      </c>
      <c r="K155" s="48">
        <f>+'DAY24'!K155+'DAY25'!C155</f>
        <v>0</v>
      </c>
      <c r="L155" s="49">
        <f>+'DAY24'!L155+'DAY25'!D155</f>
        <v>0</v>
      </c>
      <c r="M155" s="50">
        <f>+'DAY24'!M155+'DAY25'!E155</f>
        <v>0</v>
      </c>
      <c r="N155" s="47">
        <f>+'DAY24'!N155+'DAY25'!F155</f>
        <v>0</v>
      </c>
      <c r="O155" s="209">
        <f>+'DAY24'!O155+'DAY25'!G155</f>
        <v>0</v>
      </c>
      <c r="P155" s="48">
        <f t="shared" si="80"/>
        <v>0</v>
      </c>
      <c r="Q155" s="49">
        <f t="shared" si="81"/>
        <v>0</v>
      </c>
      <c r="R155" s="50">
        <f t="shared" si="82"/>
        <v>0</v>
      </c>
      <c r="S155" s="47">
        <f t="shared" si="83"/>
        <v>0</v>
      </c>
      <c r="T155" s="209">
        <f t="shared" si="84"/>
        <v>0</v>
      </c>
      <c r="U155" s="92">
        <f t="shared" si="85"/>
        <v>0</v>
      </c>
    </row>
    <row r="156" spans="1:21" x14ac:dyDescent="0.25">
      <c r="A156" s="308"/>
      <c r="B156" s="47">
        <f>'DAY24'!H156</f>
        <v>0</v>
      </c>
      <c r="C156" s="48">
        <v>0</v>
      </c>
      <c r="D156" s="49">
        <v>0</v>
      </c>
      <c r="E156" s="50">
        <v>0</v>
      </c>
      <c r="F156" s="47">
        <v>0</v>
      </c>
      <c r="G156" s="209">
        <v>0</v>
      </c>
      <c r="H156" s="49">
        <f>+(Table127[[#This Row],[OPENING ]]+Table127[[#This Row],[RECEIPTS]]+Table127[[#This Row],[RETURNS]])-(Table127[[#This Row],[EXCHANGED]]+Table127[[#This Row],[SALES]]+Table127[[#This Row],[ISSUES]])</f>
        <v>0</v>
      </c>
      <c r="I156" s="73"/>
      <c r="J156" s="76">
        <f t="shared" si="79"/>
        <v>0</v>
      </c>
      <c r="K156" s="48">
        <f>+'DAY24'!K156+'DAY25'!C156</f>
        <v>0</v>
      </c>
      <c r="L156" s="49">
        <f>+'DAY24'!L156+'DAY25'!D156</f>
        <v>172.7</v>
      </c>
      <c r="M156" s="50">
        <f>+'DAY24'!M156+'DAY25'!E156</f>
        <v>0</v>
      </c>
      <c r="N156" s="47">
        <f>+'DAY24'!N156+'DAY25'!F156</f>
        <v>0</v>
      </c>
      <c r="O156" s="209">
        <f>+'DAY24'!O156+'DAY25'!G156</f>
        <v>3970.44</v>
      </c>
      <c r="P156" s="48">
        <f t="shared" si="80"/>
        <v>0</v>
      </c>
      <c r="Q156" s="49">
        <f t="shared" si="81"/>
        <v>6.9079999999999995</v>
      </c>
      <c r="R156" s="50">
        <f t="shared" si="82"/>
        <v>0</v>
      </c>
      <c r="S156" s="47">
        <f t="shared" si="83"/>
        <v>0</v>
      </c>
      <c r="T156" s="209">
        <f t="shared" si="84"/>
        <v>158.8176</v>
      </c>
      <c r="U156" s="92">
        <f t="shared" si="85"/>
        <v>0</v>
      </c>
    </row>
    <row r="157" spans="1:21" ht="17.25" thickBot="1" x14ac:dyDescent="0.35">
      <c r="A157" s="334"/>
      <c r="B157" s="155">
        <f t="shared" ref="B157:U157" si="86">SUM(B118:B134)</f>
        <v>193.6</v>
      </c>
      <c r="C157" s="156">
        <f t="shared" si="86"/>
        <v>0</v>
      </c>
      <c r="D157" s="157">
        <f t="shared" si="86"/>
        <v>0</v>
      </c>
      <c r="E157" s="158">
        <f t="shared" si="86"/>
        <v>0</v>
      </c>
      <c r="F157" s="155">
        <f t="shared" si="86"/>
        <v>0</v>
      </c>
      <c r="G157" s="215">
        <f t="shared" si="86"/>
        <v>0</v>
      </c>
      <c r="H157" s="157">
        <f t="shared" si="86"/>
        <v>193.6</v>
      </c>
      <c r="I157" s="156">
        <f t="shared" si="86"/>
        <v>0</v>
      </c>
      <c r="J157" s="172">
        <f t="shared" si="86"/>
        <v>-193.6</v>
      </c>
      <c r="K157" s="156">
        <f t="shared" si="86"/>
        <v>0</v>
      </c>
      <c r="L157" s="157">
        <f t="shared" si="86"/>
        <v>19.5</v>
      </c>
      <c r="M157" s="158">
        <f t="shared" si="86"/>
        <v>0</v>
      </c>
      <c r="N157" s="155">
        <f t="shared" si="86"/>
        <v>0</v>
      </c>
      <c r="O157" s="215">
        <f t="shared" si="86"/>
        <v>1559.5</v>
      </c>
      <c r="P157" s="156">
        <f t="shared" si="86"/>
        <v>0</v>
      </c>
      <c r="Q157" s="157">
        <f t="shared" si="86"/>
        <v>0.78</v>
      </c>
      <c r="R157" s="158">
        <f t="shared" si="86"/>
        <v>0</v>
      </c>
      <c r="S157" s="155">
        <f t="shared" si="86"/>
        <v>0</v>
      </c>
      <c r="T157" s="215">
        <f t="shared" si="86"/>
        <v>62.38</v>
      </c>
      <c r="U157" s="158">
        <f t="shared" si="86"/>
        <v>0</v>
      </c>
    </row>
    <row r="158" spans="1:21" ht="17.25" thickBot="1" x14ac:dyDescent="0.35">
      <c r="A158" s="85" t="s">
        <v>57</v>
      </c>
      <c r="B158" s="86">
        <f>B38+B73+B115+B157</f>
        <v>9871.9300000000021</v>
      </c>
      <c r="C158" s="87">
        <f t="shared" ref="C158:U158" si="87">C38+C73+C115+C157</f>
        <v>0</v>
      </c>
      <c r="D158" s="88">
        <f t="shared" si="87"/>
        <v>0</v>
      </c>
      <c r="E158" s="89">
        <f t="shared" si="87"/>
        <v>0</v>
      </c>
      <c r="F158" s="86">
        <f t="shared" si="87"/>
        <v>0</v>
      </c>
      <c r="G158" s="213">
        <f t="shared" si="87"/>
        <v>0</v>
      </c>
      <c r="H158" s="88">
        <f t="shared" si="87"/>
        <v>9871.9300000000021</v>
      </c>
      <c r="I158" s="87">
        <f t="shared" si="87"/>
        <v>0</v>
      </c>
      <c r="J158" s="90">
        <f t="shared" si="87"/>
        <v>-9871.9300000000021</v>
      </c>
      <c r="K158" s="87">
        <f t="shared" si="87"/>
        <v>10348.999999999998</v>
      </c>
      <c r="L158" s="88">
        <f t="shared" si="87"/>
        <v>236.5</v>
      </c>
      <c r="M158" s="89">
        <f t="shared" si="87"/>
        <v>0</v>
      </c>
      <c r="N158" s="86">
        <f t="shared" si="87"/>
        <v>0</v>
      </c>
      <c r="O158" s="213">
        <f t="shared" si="87"/>
        <v>3346.84</v>
      </c>
      <c r="P158" s="87">
        <f t="shared" si="87"/>
        <v>413.96</v>
      </c>
      <c r="Q158" s="88">
        <f t="shared" si="87"/>
        <v>9.4599999999999991</v>
      </c>
      <c r="R158" s="89">
        <f t="shared" si="87"/>
        <v>0</v>
      </c>
      <c r="S158" s="86">
        <f t="shared" si="87"/>
        <v>0</v>
      </c>
      <c r="T158" s="213">
        <f t="shared" si="87"/>
        <v>133.87360000000001</v>
      </c>
      <c r="U158" s="89">
        <f t="shared" si="87"/>
        <v>172.59072161160526</v>
      </c>
    </row>
  </sheetData>
  <conditionalFormatting sqref="I1:I114 I116:I156">
    <cfRule type="dataBar" priority="4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{AD003F49-5193-45D2-BBC9-089C5133C89E}</x14:id>
        </ext>
      </extLst>
    </cfRule>
  </conditionalFormatting>
  <conditionalFormatting sqref="I11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{B487701B-1570-4547-A9A0-D0BD60471065}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003F49-5193-45D2-BBC9-089C5133C89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I1:I114 I116:I156</xm:sqref>
        </x14:conditionalFormatting>
        <x14:conditionalFormatting xmlns:xm="http://schemas.microsoft.com/office/excel/2006/main">
          <x14:cfRule type="dataBar" id="{B487701B-1570-4547-A9A0-D0BD604710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I115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0A08-7CEA-4D28-AFA6-C39D816DB123}">
  <dimension ref="A1:U158"/>
  <sheetViews>
    <sheetView zoomScaleNormal="100" workbookViewId="0">
      <selection activeCell="A2" sqref="A2:A156"/>
    </sheetView>
  </sheetViews>
  <sheetFormatPr defaultRowHeight="15" x14ac:dyDescent="0.25"/>
  <cols>
    <col min="1" max="1" width="47.140625" bestFit="1" customWidth="1"/>
    <col min="2" max="2" width="18.28515625" bestFit="1" customWidth="1"/>
    <col min="3" max="3" width="11.28515625" bestFit="1" customWidth="1"/>
    <col min="4" max="4" width="9.28515625" bestFit="1" customWidth="1"/>
    <col min="5" max="5" width="18.140625" bestFit="1" customWidth="1"/>
    <col min="6" max="6" width="12.5703125" style="5" customWidth="1"/>
    <col min="7" max="7" width="14.85546875" style="224" customWidth="1"/>
    <col min="8" max="8" width="17" style="1" customWidth="1"/>
    <col min="9" max="9" width="16.140625" style="2" customWidth="1"/>
    <col min="10" max="10" width="9.28515625" style="3" bestFit="1" customWidth="1"/>
    <col min="15" max="15" width="9.140625" style="224"/>
    <col min="20" max="20" width="9.140625" style="224"/>
  </cols>
  <sheetData>
    <row r="1" spans="1:21" ht="15.75" thickBot="1" x14ac:dyDescent="0.3">
      <c r="A1" s="12" t="s">
        <v>56</v>
      </c>
      <c r="B1" s="13"/>
      <c r="C1" s="14"/>
      <c r="D1" s="15"/>
      <c r="E1" s="16"/>
      <c r="F1" s="144"/>
      <c r="G1" s="228"/>
      <c r="H1" s="19"/>
      <c r="I1" s="12"/>
      <c r="J1" s="20"/>
      <c r="K1" s="12"/>
      <c r="L1" s="21"/>
      <c r="M1" s="22"/>
      <c r="N1" s="23"/>
      <c r="O1" s="222"/>
      <c r="P1" s="12"/>
      <c r="Q1" s="21"/>
      <c r="R1" s="22"/>
      <c r="S1" s="23"/>
      <c r="T1" s="222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207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223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223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207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207" t="s">
        <v>9</v>
      </c>
      <c r="P3" s="27" t="s">
        <v>10</v>
      </c>
      <c r="Q3" s="28" t="s">
        <v>10</v>
      </c>
      <c r="R3" s="29" t="s">
        <v>10</v>
      </c>
      <c r="S3" s="30"/>
      <c r="T3" s="207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208"/>
      <c r="H4" s="43"/>
      <c r="I4" s="42"/>
      <c r="J4" s="45"/>
      <c r="K4" s="42"/>
      <c r="L4" s="43"/>
      <c r="M4" s="44"/>
      <c r="N4" s="41"/>
      <c r="O4" s="208"/>
      <c r="P4" s="42"/>
      <c r="Q4" s="43"/>
      <c r="R4" s="44"/>
      <c r="S4" s="41"/>
      <c r="T4" s="208"/>
      <c r="U4" s="46"/>
    </row>
    <row r="5" spans="1:21" x14ac:dyDescent="0.25">
      <c r="A5" s="189"/>
      <c r="B5" s="47">
        <f>'DAY25'!H5</f>
        <v>0</v>
      </c>
      <c r="C5" s="48">
        <v>0</v>
      </c>
      <c r="D5" s="49">
        <v>0</v>
      </c>
      <c r="E5" s="50">
        <v>0</v>
      </c>
      <c r="F5" s="47">
        <v>0</v>
      </c>
      <c r="G5" s="209">
        <v>0</v>
      </c>
      <c r="H5" s="49">
        <f>+(Table128[[#This Row],[OPENING ]]+Table128[[#This Row],[RECEIPTS]]+Table128[[#This Row],[RETURNS]])+(Table128[[#This Row],[EXCHANGED]]+Table128[[#This Row],[SALES]]+Table128[[#This Row],[ISSUES]])</f>
        <v>0</v>
      </c>
      <c r="I5" s="48">
        <v>0</v>
      </c>
      <c r="J5" s="51">
        <f t="shared" ref="J5:J131" si="0">+I5-H5</f>
        <v>0</v>
      </c>
      <c r="K5" s="48">
        <f>+'DAY25'!K5+'DAY26'!C5</f>
        <v>0</v>
      </c>
      <c r="L5" s="49">
        <f>+'DAY25'!L5+'DAY26'!D5</f>
        <v>0</v>
      </c>
      <c r="M5" s="50">
        <f>+'DAY25'!M5+'DAY26'!E5</f>
        <v>0</v>
      </c>
      <c r="N5" s="47">
        <f>+'DAY25'!N5+'DAY26'!F5</f>
        <v>0</v>
      </c>
      <c r="O5" s="209">
        <f>+'DAY25'!O5+'DAY26'!G5</f>
        <v>0</v>
      </c>
      <c r="P5" s="48">
        <f>+K5/26</f>
        <v>0</v>
      </c>
      <c r="Q5" s="49">
        <f>+L5/26</f>
        <v>0</v>
      </c>
      <c r="R5" s="50">
        <f>+M5/26</f>
        <v>0</v>
      </c>
      <c r="S5" s="47">
        <f>+N5/26</f>
        <v>0</v>
      </c>
      <c r="T5" s="209">
        <f>+O5/26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'DAY25'!H6</f>
        <v>0</v>
      </c>
      <c r="C6" s="48">
        <v>0</v>
      </c>
      <c r="D6" s="49">
        <v>0</v>
      </c>
      <c r="E6" s="50">
        <v>0</v>
      </c>
      <c r="F6" s="47">
        <v>0</v>
      </c>
      <c r="G6" s="209">
        <v>0</v>
      </c>
      <c r="H6" s="49">
        <f>+(Table128[[#This Row],[OPENING ]]+Table128[[#This Row],[RECEIPTS]]+Table128[[#This Row],[RETURNS]])+(Table128[[#This Row],[EXCHANGED]]+Table128[[#This Row],[SALES]]+Table128[[#This Row],[ISSUES]])</f>
        <v>0</v>
      </c>
      <c r="I6" s="48">
        <v>0</v>
      </c>
      <c r="J6" s="51">
        <f t="shared" ref="J6:J26" si="2">+I6-H6</f>
        <v>0</v>
      </c>
      <c r="K6" s="48">
        <f>+'DAY25'!K6+'DAY26'!C6</f>
        <v>0</v>
      </c>
      <c r="L6" s="49">
        <f>+'DAY25'!L6+'DAY26'!D6</f>
        <v>0</v>
      </c>
      <c r="M6" s="50">
        <f>+'DAY25'!M6+'DAY26'!E6</f>
        <v>0</v>
      </c>
      <c r="N6" s="47">
        <f>+'DAY25'!N6+'DAY26'!F6</f>
        <v>0</v>
      </c>
      <c r="O6" s="209">
        <f>+'DAY25'!O6+'DAY26'!G6</f>
        <v>0</v>
      </c>
      <c r="P6" s="48">
        <f t="shared" ref="P6:P26" si="3">+K6/26</f>
        <v>0</v>
      </c>
      <c r="Q6" s="49">
        <f t="shared" ref="Q6:Q26" si="4">+L6/26</f>
        <v>0</v>
      </c>
      <c r="R6" s="50">
        <f t="shared" ref="R6:R26" si="5">+M6/26</f>
        <v>0</v>
      </c>
      <c r="S6" s="47">
        <f t="shared" ref="S6:S26" si="6">+N6/26</f>
        <v>0</v>
      </c>
      <c r="T6" s="209">
        <f t="shared" ref="T6:T26" si="7">+O6/26</f>
        <v>0</v>
      </c>
      <c r="U6" s="52">
        <f t="shared" si="1"/>
        <v>0</v>
      </c>
    </row>
    <row r="7" spans="1:21" x14ac:dyDescent="0.25">
      <c r="A7" s="189"/>
      <c r="B7" s="47">
        <f>'DAY25'!H7</f>
        <v>0</v>
      </c>
      <c r="C7" s="48">
        <v>0</v>
      </c>
      <c r="D7" s="49">
        <v>0</v>
      </c>
      <c r="E7" s="50">
        <v>0</v>
      </c>
      <c r="F7" s="47">
        <v>0</v>
      </c>
      <c r="G7" s="209">
        <v>0</v>
      </c>
      <c r="H7" s="49">
        <f>+(Table128[[#This Row],[OPENING ]]+Table128[[#This Row],[RECEIPTS]]+Table128[[#This Row],[RETURNS]])+(Table128[[#This Row],[EXCHANGED]]+Table128[[#This Row],[SALES]]+Table128[[#This Row],[ISSUES]])</f>
        <v>0</v>
      </c>
      <c r="I7" s="48">
        <v>0</v>
      </c>
      <c r="J7" s="51">
        <f t="shared" si="2"/>
        <v>0</v>
      </c>
      <c r="K7" s="48">
        <f>+'DAY25'!K7+'DAY26'!C7</f>
        <v>0</v>
      </c>
      <c r="L7" s="49">
        <f>+'DAY25'!L7+'DAY26'!D7</f>
        <v>0</v>
      </c>
      <c r="M7" s="50">
        <f>+'DAY25'!M7+'DAY26'!E7</f>
        <v>0</v>
      </c>
      <c r="N7" s="47">
        <f>+'DAY25'!N7+'DAY26'!F7</f>
        <v>0</v>
      </c>
      <c r="O7" s="209">
        <f>+'DAY25'!O7+'DAY26'!G7</f>
        <v>0</v>
      </c>
      <c r="P7" s="48">
        <f t="shared" si="3"/>
        <v>0</v>
      </c>
      <c r="Q7" s="49">
        <f t="shared" si="4"/>
        <v>0</v>
      </c>
      <c r="R7" s="50">
        <f t="shared" si="5"/>
        <v>0</v>
      </c>
      <c r="S7" s="47">
        <f t="shared" si="6"/>
        <v>0</v>
      </c>
      <c r="T7" s="209">
        <f t="shared" si="7"/>
        <v>0</v>
      </c>
      <c r="U7" s="52">
        <f t="shared" si="1"/>
        <v>0</v>
      </c>
    </row>
    <row r="8" spans="1:21" x14ac:dyDescent="0.25">
      <c r="A8" s="189" t="s">
        <v>30</v>
      </c>
      <c r="B8" s="47">
        <f>'DAY25'!H8</f>
        <v>8.5</v>
      </c>
      <c r="C8" s="48">
        <v>0</v>
      </c>
      <c r="D8" s="49">
        <v>0</v>
      </c>
      <c r="E8" s="50">
        <v>0</v>
      </c>
      <c r="F8" s="47">
        <v>0</v>
      </c>
      <c r="G8" s="209">
        <v>0</v>
      </c>
      <c r="H8" s="49">
        <f>+(Table128[[#This Row],[OPENING ]]+Table128[[#This Row],[RECEIPTS]]+Table128[[#This Row],[RETURNS]])+(Table128[[#This Row],[EXCHANGED]]+Table128[[#This Row],[SALES]]+Table128[[#This Row],[ISSUES]])</f>
        <v>8.5</v>
      </c>
      <c r="I8" s="48">
        <v>0</v>
      </c>
      <c r="J8" s="51">
        <f t="shared" si="2"/>
        <v>-8.5</v>
      </c>
      <c r="K8" s="48">
        <f>+'DAY25'!K8+'DAY26'!C8</f>
        <v>0</v>
      </c>
      <c r="L8" s="49">
        <f>+'DAY25'!L8+'DAY26'!D8</f>
        <v>0</v>
      </c>
      <c r="M8" s="50">
        <f>+'DAY25'!M8+'DAY26'!E8</f>
        <v>0</v>
      </c>
      <c r="N8" s="47">
        <f>+'DAY25'!N8+'DAY26'!F8</f>
        <v>0</v>
      </c>
      <c r="O8" s="209">
        <f>+'DAY25'!O8+'DAY26'!G8</f>
        <v>0</v>
      </c>
      <c r="P8" s="48">
        <f t="shared" si="3"/>
        <v>0</v>
      </c>
      <c r="Q8" s="49">
        <f t="shared" si="4"/>
        <v>0</v>
      </c>
      <c r="R8" s="50">
        <f t="shared" si="5"/>
        <v>0</v>
      </c>
      <c r="S8" s="47">
        <f t="shared" si="6"/>
        <v>0</v>
      </c>
      <c r="T8" s="209">
        <f t="shared" si="7"/>
        <v>0</v>
      </c>
      <c r="U8" s="52">
        <f t="shared" si="1"/>
        <v>0</v>
      </c>
    </row>
    <row r="9" spans="1:21" x14ac:dyDescent="0.25">
      <c r="A9" s="189" t="s">
        <v>31</v>
      </c>
      <c r="B9" s="47">
        <f>'DAY25'!H9</f>
        <v>15</v>
      </c>
      <c r="C9" s="48">
        <v>0</v>
      </c>
      <c r="D9" s="49">
        <v>0</v>
      </c>
      <c r="E9" s="50">
        <v>0</v>
      </c>
      <c r="F9" s="47">
        <v>0</v>
      </c>
      <c r="G9" s="209">
        <v>0</v>
      </c>
      <c r="H9" s="49">
        <f>+(Table128[[#This Row],[OPENING ]]+Table128[[#This Row],[RECEIPTS]]+Table128[[#This Row],[RETURNS]])+(Table128[[#This Row],[EXCHANGED]]+Table128[[#This Row],[SALES]]+Table128[[#This Row],[ISSUES]])</f>
        <v>15</v>
      </c>
      <c r="I9" s="48">
        <v>0</v>
      </c>
      <c r="J9" s="51">
        <f t="shared" si="2"/>
        <v>-15</v>
      </c>
      <c r="K9" s="48">
        <f>+'DAY25'!K9+'DAY26'!C9</f>
        <v>0</v>
      </c>
      <c r="L9" s="49">
        <f>+'DAY25'!L9+'DAY26'!D9</f>
        <v>0</v>
      </c>
      <c r="M9" s="50">
        <f>+'DAY25'!M9+'DAY26'!E9</f>
        <v>0</v>
      </c>
      <c r="N9" s="47">
        <f>+'DAY25'!N9+'DAY26'!F9</f>
        <v>0</v>
      </c>
      <c r="O9" s="209">
        <f>+'DAY25'!O9+'DAY26'!G9</f>
        <v>0</v>
      </c>
      <c r="P9" s="48">
        <f t="shared" si="3"/>
        <v>0</v>
      </c>
      <c r="Q9" s="49">
        <f t="shared" si="4"/>
        <v>0</v>
      </c>
      <c r="R9" s="50">
        <f t="shared" si="5"/>
        <v>0</v>
      </c>
      <c r="S9" s="47">
        <f t="shared" si="6"/>
        <v>0</v>
      </c>
      <c r="T9" s="209">
        <f t="shared" si="7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'DAY25'!H10</f>
        <v>18</v>
      </c>
      <c r="C10" s="48">
        <v>0</v>
      </c>
      <c r="D10" s="49">
        <v>0</v>
      </c>
      <c r="E10" s="50">
        <v>0</v>
      </c>
      <c r="F10" s="47">
        <v>0</v>
      </c>
      <c r="G10" s="209">
        <v>0</v>
      </c>
      <c r="H10" s="49">
        <f>+(Table128[[#This Row],[OPENING ]]+Table128[[#This Row],[RECEIPTS]]+Table128[[#This Row],[RETURNS]])+(Table128[[#This Row],[EXCHANGED]]+Table128[[#This Row],[SALES]]+Table128[[#This Row],[ISSUES]])</f>
        <v>18</v>
      </c>
      <c r="I10" s="48">
        <v>0</v>
      </c>
      <c r="J10" s="51">
        <f t="shared" si="2"/>
        <v>-18</v>
      </c>
      <c r="K10" s="48">
        <f>+'DAY25'!K10+'DAY26'!C10</f>
        <v>0</v>
      </c>
      <c r="L10" s="49">
        <f>+'DAY25'!L10+'DAY26'!D10</f>
        <v>0</v>
      </c>
      <c r="M10" s="50">
        <f>+'DAY25'!M10+'DAY26'!E10</f>
        <v>0</v>
      </c>
      <c r="N10" s="47">
        <f>+'DAY25'!N10+'DAY26'!F10</f>
        <v>0</v>
      </c>
      <c r="O10" s="209">
        <f>+'DAY25'!O10+'DAY26'!G10</f>
        <v>0</v>
      </c>
      <c r="P10" s="48">
        <f t="shared" si="3"/>
        <v>0</v>
      </c>
      <c r="Q10" s="49">
        <f t="shared" si="4"/>
        <v>0</v>
      </c>
      <c r="R10" s="50">
        <f t="shared" si="5"/>
        <v>0</v>
      </c>
      <c r="S10" s="47">
        <f t="shared" si="6"/>
        <v>0</v>
      </c>
      <c r="T10" s="209">
        <f t="shared" si="7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'DAY25'!H11</f>
        <v>10</v>
      </c>
      <c r="C11" s="48">
        <v>0</v>
      </c>
      <c r="D11" s="49">
        <v>0</v>
      </c>
      <c r="E11" s="50">
        <v>0</v>
      </c>
      <c r="F11" s="47">
        <v>0</v>
      </c>
      <c r="G11" s="209">
        <v>0</v>
      </c>
      <c r="H11" s="49">
        <f>+(Table128[[#This Row],[OPENING ]]+Table128[[#This Row],[RECEIPTS]]+Table128[[#This Row],[RETURNS]])+(Table128[[#This Row],[EXCHANGED]]+Table128[[#This Row],[SALES]]+Table128[[#This Row],[ISSUES]])</f>
        <v>10</v>
      </c>
      <c r="I11" s="48">
        <v>0</v>
      </c>
      <c r="J11" s="51">
        <f t="shared" si="2"/>
        <v>-10</v>
      </c>
      <c r="K11" s="48">
        <f>+'DAY25'!K11+'DAY26'!C11</f>
        <v>0</v>
      </c>
      <c r="L11" s="49">
        <f>+'DAY25'!L11+'DAY26'!D11</f>
        <v>0</v>
      </c>
      <c r="M11" s="50">
        <f>+'DAY25'!M11+'DAY26'!E11</f>
        <v>0</v>
      </c>
      <c r="N11" s="47">
        <f>+'DAY25'!N11+'DAY26'!F11</f>
        <v>0</v>
      </c>
      <c r="O11" s="209">
        <f>+'DAY25'!O11+'DAY26'!G11</f>
        <v>0</v>
      </c>
      <c r="P11" s="48">
        <f t="shared" si="3"/>
        <v>0</v>
      </c>
      <c r="Q11" s="49">
        <f t="shared" si="4"/>
        <v>0</v>
      </c>
      <c r="R11" s="50">
        <f t="shared" si="5"/>
        <v>0</v>
      </c>
      <c r="S11" s="47">
        <f t="shared" si="6"/>
        <v>0</v>
      </c>
      <c r="T11" s="209">
        <f t="shared" si="7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'DAY25'!H12</f>
        <v>28.6</v>
      </c>
      <c r="C12" s="48">
        <v>0</v>
      </c>
      <c r="D12" s="49">
        <v>0</v>
      </c>
      <c r="E12" s="50">
        <v>0</v>
      </c>
      <c r="F12" s="47">
        <v>0</v>
      </c>
      <c r="G12" s="209">
        <v>0</v>
      </c>
      <c r="H12" s="49">
        <f>+(Table128[[#This Row],[OPENING ]]+Table128[[#This Row],[RECEIPTS]]+Table128[[#This Row],[RETURNS]])+(Table128[[#This Row],[EXCHANGED]]+Table128[[#This Row],[SALES]]+Table128[[#This Row],[ISSUES]])</f>
        <v>28.6</v>
      </c>
      <c r="I12" s="48">
        <v>0</v>
      </c>
      <c r="J12" s="51">
        <f t="shared" si="2"/>
        <v>-28.6</v>
      </c>
      <c r="K12" s="48">
        <f>+'DAY25'!K12+'DAY26'!C12</f>
        <v>0</v>
      </c>
      <c r="L12" s="49">
        <f>+'DAY25'!L12+'DAY26'!D12</f>
        <v>0</v>
      </c>
      <c r="M12" s="50">
        <f>+'DAY25'!M12+'DAY26'!E12</f>
        <v>0</v>
      </c>
      <c r="N12" s="47">
        <f>+'DAY25'!N12+'DAY26'!F12</f>
        <v>0</v>
      </c>
      <c r="O12" s="209">
        <f>+'DAY25'!O12+'DAY26'!G12</f>
        <v>0</v>
      </c>
      <c r="P12" s="48">
        <f t="shared" si="3"/>
        <v>0</v>
      </c>
      <c r="Q12" s="49">
        <f t="shared" si="4"/>
        <v>0</v>
      </c>
      <c r="R12" s="50">
        <f t="shared" si="5"/>
        <v>0</v>
      </c>
      <c r="S12" s="47">
        <f t="shared" si="6"/>
        <v>0</v>
      </c>
      <c r="T12" s="209">
        <f t="shared" si="7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'DAY25'!H13</f>
        <v>23.5</v>
      </c>
      <c r="C13" s="48">
        <v>0</v>
      </c>
      <c r="D13" s="49">
        <v>0</v>
      </c>
      <c r="E13" s="50">
        <v>0</v>
      </c>
      <c r="F13" s="47">
        <v>0</v>
      </c>
      <c r="G13" s="209">
        <v>0</v>
      </c>
      <c r="H13" s="49">
        <f>+(Table128[[#This Row],[OPENING ]]+Table128[[#This Row],[RECEIPTS]]+Table128[[#This Row],[RETURNS]])+(Table128[[#This Row],[EXCHANGED]]+Table128[[#This Row],[SALES]]+Table128[[#This Row],[ISSUES]])</f>
        <v>23.5</v>
      </c>
      <c r="I13" s="48">
        <v>0</v>
      </c>
      <c r="J13" s="51">
        <f t="shared" si="2"/>
        <v>-23.5</v>
      </c>
      <c r="K13" s="48">
        <f>+'DAY25'!K13+'DAY26'!C13</f>
        <v>0</v>
      </c>
      <c r="L13" s="49">
        <f>+'DAY25'!L13+'DAY26'!D13</f>
        <v>0</v>
      </c>
      <c r="M13" s="50">
        <f>+'DAY25'!M13+'DAY26'!E13</f>
        <v>0</v>
      </c>
      <c r="N13" s="47">
        <f>+'DAY25'!N13+'DAY26'!F13</f>
        <v>0</v>
      </c>
      <c r="O13" s="209">
        <f>+'DAY25'!O13+'DAY26'!G13</f>
        <v>0</v>
      </c>
      <c r="P13" s="48">
        <f t="shared" si="3"/>
        <v>0</v>
      </c>
      <c r="Q13" s="49">
        <f t="shared" si="4"/>
        <v>0</v>
      </c>
      <c r="R13" s="50">
        <f t="shared" si="5"/>
        <v>0</v>
      </c>
      <c r="S13" s="47">
        <f t="shared" si="6"/>
        <v>0</v>
      </c>
      <c r="T13" s="209">
        <f t="shared" si="7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'DAY25'!H14</f>
        <v>30.5</v>
      </c>
      <c r="C14" s="48">
        <v>0</v>
      </c>
      <c r="D14" s="49">
        <v>0</v>
      </c>
      <c r="E14" s="50">
        <v>0</v>
      </c>
      <c r="F14" s="47">
        <v>0</v>
      </c>
      <c r="G14" s="209">
        <v>0</v>
      </c>
      <c r="H14" s="49">
        <f>+(Table128[[#This Row],[OPENING ]]+Table128[[#This Row],[RECEIPTS]]+Table128[[#This Row],[RETURNS]])+(Table128[[#This Row],[EXCHANGED]]+Table128[[#This Row],[SALES]]+Table128[[#This Row],[ISSUES]])</f>
        <v>30.5</v>
      </c>
      <c r="I14" s="48">
        <v>0</v>
      </c>
      <c r="J14" s="51">
        <f t="shared" si="2"/>
        <v>-30.5</v>
      </c>
      <c r="K14" s="48">
        <f>+'DAY25'!K14+'DAY26'!C14</f>
        <v>0</v>
      </c>
      <c r="L14" s="49">
        <f>+'DAY25'!L14+'DAY26'!D14</f>
        <v>0</v>
      </c>
      <c r="M14" s="50">
        <f>+'DAY25'!M14+'DAY26'!E14</f>
        <v>0</v>
      </c>
      <c r="N14" s="47">
        <f>+'DAY25'!N14+'DAY26'!F14</f>
        <v>0</v>
      </c>
      <c r="O14" s="209">
        <f>+'DAY25'!O14+'DAY26'!G14</f>
        <v>0</v>
      </c>
      <c r="P14" s="48">
        <f t="shared" si="3"/>
        <v>0</v>
      </c>
      <c r="Q14" s="49">
        <f t="shared" si="4"/>
        <v>0</v>
      </c>
      <c r="R14" s="50">
        <f t="shared" si="5"/>
        <v>0</v>
      </c>
      <c r="S14" s="47">
        <f t="shared" si="6"/>
        <v>0</v>
      </c>
      <c r="T14" s="209">
        <f t="shared" si="7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'DAY25'!H15</f>
        <v>33.5</v>
      </c>
      <c r="C15" s="48">
        <v>0</v>
      </c>
      <c r="D15" s="49">
        <v>0</v>
      </c>
      <c r="E15" s="50">
        <v>0</v>
      </c>
      <c r="F15" s="47">
        <v>0</v>
      </c>
      <c r="G15" s="209">
        <v>0</v>
      </c>
      <c r="H15" s="49">
        <f>+(Table128[[#This Row],[OPENING ]]+Table128[[#This Row],[RECEIPTS]]+Table128[[#This Row],[RETURNS]])+(Table128[[#This Row],[EXCHANGED]]+Table128[[#This Row],[SALES]]+Table128[[#This Row],[ISSUES]])</f>
        <v>33.5</v>
      </c>
      <c r="I15" s="48">
        <v>0</v>
      </c>
      <c r="J15" s="51">
        <f t="shared" si="2"/>
        <v>-33.5</v>
      </c>
      <c r="K15" s="48">
        <f>+'DAY25'!K15+'DAY26'!C15</f>
        <v>0</v>
      </c>
      <c r="L15" s="49">
        <f>+'DAY25'!L15+'DAY26'!D15</f>
        <v>0</v>
      </c>
      <c r="M15" s="50">
        <f>+'DAY25'!M15+'DAY26'!E15</f>
        <v>0</v>
      </c>
      <c r="N15" s="47">
        <f>+'DAY25'!N15+'DAY26'!F15</f>
        <v>0</v>
      </c>
      <c r="O15" s="209">
        <f>+'DAY25'!O15+'DAY26'!G15</f>
        <v>0</v>
      </c>
      <c r="P15" s="48">
        <f t="shared" si="3"/>
        <v>0</v>
      </c>
      <c r="Q15" s="49">
        <f t="shared" si="4"/>
        <v>0</v>
      </c>
      <c r="R15" s="50">
        <f t="shared" si="5"/>
        <v>0</v>
      </c>
      <c r="S15" s="47">
        <f t="shared" si="6"/>
        <v>0</v>
      </c>
      <c r="T15" s="209">
        <f t="shared" si="7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'DAY25'!H16</f>
        <v>36</v>
      </c>
      <c r="C16" s="48">
        <v>0</v>
      </c>
      <c r="D16" s="49">
        <v>0</v>
      </c>
      <c r="E16" s="50">
        <v>0</v>
      </c>
      <c r="F16" s="47">
        <v>0</v>
      </c>
      <c r="G16" s="209">
        <v>0</v>
      </c>
      <c r="H16" s="49">
        <f>+(Table128[[#This Row],[OPENING ]]+Table128[[#This Row],[RECEIPTS]]+Table128[[#This Row],[RETURNS]])+(Table128[[#This Row],[EXCHANGED]]+Table128[[#This Row],[SALES]]+Table128[[#This Row],[ISSUES]])</f>
        <v>36</v>
      </c>
      <c r="I16" s="48">
        <v>0</v>
      </c>
      <c r="J16" s="51">
        <f t="shared" si="2"/>
        <v>-36</v>
      </c>
      <c r="K16" s="48">
        <f>+'DAY25'!K16+'DAY26'!C16</f>
        <v>0</v>
      </c>
      <c r="L16" s="49">
        <f>+'DAY25'!L16+'DAY26'!D16</f>
        <v>0</v>
      </c>
      <c r="M16" s="50">
        <f>+'DAY25'!M16+'DAY26'!E16</f>
        <v>0</v>
      </c>
      <c r="N16" s="47">
        <f>+'DAY25'!N16+'DAY26'!F16</f>
        <v>0</v>
      </c>
      <c r="O16" s="209">
        <f>+'DAY25'!O16+'DAY26'!G16</f>
        <v>0</v>
      </c>
      <c r="P16" s="48">
        <f t="shared" si="3"/>
        <v>0</v>
      </c>
      <c r="Q16" s="49">
        <f t="shared" si="4"/>
        <v>0</v>
      </c>
      <c r="R16" s="50">
        <f t="shared" si="5"/>
        <v>0</v>
      </c>
      <c r="S16" s="47">
        <f t="shared" si="6"/>
        <v>0</v>
      </c>
      <c r="T16" s="209">
        <f t="shared" si="7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'DAY25'!H17</f>
        <v>0</v>
      </c>
      <c r="C17" s="48">
        <v>0</v>
      </c>
      <c r="D17" s="49">
        <v>0</v>
      </c>
      <c r="E17" s="50">
        <v>0</v>
      </c>
      <c r="F17" s="47">
        <v>0</v>
      </c>
      <c r="G17" s="209">
        <v>0</v>
      </c>
      <c r="H17" s="49">
        <f>+(Table128[[#This Row],[OPENING ]]+Table128[[#This Row],[RECEIPTS]]+Table128[[#This Row],[RETURNS]])+(Table128[[#This Row],[EXCHANGED]]+Table128[[#This Row],[SALES]]+Table128[[#This Row],[ISSUES]])</f>
        <v>0</v>
      </c>
      <c r="I17" s="48">
        <v>0</v>
      </c>
      <c r="J17" s="51">
        <f t="shared" si="2"/>
        <v>0</v>
      </c>
      <c r="K17" s="48">
        <f>+'DAY25'!K17+'DAY26'!C17</f>
        <v>0</v>
      </c>
      <c r="L17" s="49">
        <f>+'DAY25'!L17+'DAY26'!D17</f>
        <v>0</v>
      </c>
      <c r="M17" s="50">
        <f>+'DAY25'!M17+'DAY26'!E17</f>
        <v>0</v>
      </c>
      <c r="N17" s="47">
        <f>+'DAY25'!N17+'DAY26'!F17</f>
        <v>0</v>
      </c>
      <c r="O17" s="209">
        <f>+'DAY25'!O17+'DAY26'!G17</f>
        <v>0</v>
      </c>
      <c r="P17" s="48">
        <f t="shared" si="3"/>
        <v>0</v>
      </c>
      <c r="Q17" s="49">
        <f t="shared" si="4"/>
        <v>0</v>
      </c>
      <c r="R17" s="50">
        <f t="shared" si="5"/>
        <v>0</v>
      </c>
      <c r="S17" s="47">
        <f t="shared" si="6"/>
        <v>0</v>
      </c>
      <c r="T17" s="209">
        <f t="shared" si="7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'DAY25'!H18</f>
        <v>0</v>
      </c>
      <c r="C18" s="48">
        <v>0</v>
      </c>
      <c r="D18" s="49">
        <v>0</v>
      </c>
      <c r="E18" s="50">
        <v>0</v>
      </c>
      <c r="F18" s="47">
        <v>0</v>
      </c>
      <c r="G18" s="209">
        <v>0</v>
      </c>
      <c r="H18" s="49">
        <f>+(Table128[[#This Row],[OPENING ]]+Table128[[#This Row],[RECEIPTS]]+Table128[[#This Row],[RETURNS]])+(Table128[[#This Row],[EXCHANGED]]+Table128[[#This Row],[SALES]]+Table128[[#This Row],[ISSUES]])</f>
        <v>0</v>
      </c>
      <c r="I18" s="48">
        <v>0</v>
      </c>
      <c r="J18" s="51">
        <f t="shared" ref="J18:J24" si="8">+I18-H18</f>
        <v>0</v>
      </c>
      <c r="K18" s="48">
        <f>+'DAY25'!K25+'DAY26'!C18</f>
        <v>0</v>
      </c>
      <c r="L18" s="49">
        <f>+'DAY25'!L18+'DAY26'!D18</f>
        <v>0</v>
      </c>
      <c r="M18" s="50">
        <f>+'DAY25'!M18+'DAY26'!E18</f>
        <v>0</v>
      </c>
      <c r="N18" s="47">
        <f>+'DAY25'!N18+'DAY26'!F18</f>
        <v>0</v>
      </c>
      <c r="O18" s="209">
        <f>+'DAY25'!O18+'DAY26'!G18</f>
        <v>0</v>
      </c>
      <c r="P18" s="48">
        <f t="shared" ref="P18:P25" si="9">+K18/26</f>
        <v>0</v>
      </c>
      <c r="Q18" s="49">
        <f t="shared" ref="Q18:Q25" si="10">+L18/26</f>
        <v>0</v>
      </c>
      <c r="R18" s="50">
        <f t="shared" ref="R18:R25" si="11">+M18/26</f>
        <v>0</v>
      </c>
      <c r="S18" s="47">
        <f t="shared" ref="S18:S25" si="12">+N18/26</f>
        <v>0</v>
      </c>
      <c r="T18" s="209">
        <f t="shared" ref="T18:T25" si="13">+O18/26</f>
        <v>0</v>
      </c>
      <c r="U18" s="52">
        <f t="shared" ref="U18:U25" si="14">IFERROR(+H18/(P18+Q18+R18+S18+T18),0)</f>
        <v>0</v>
      </c>
    </row>
    <row r="19" spans="1:21" x14ac:dyDescent="0.25">
      <c r="A19" s="189" t="s">
        <v>131</v>
      </c>
      <c r="B19" s="47">
        <f>'DAY25'!H19</f>
        <v>27</v>
      </c>
      <c r="C19" s="48">
        <v>0</v>
      </c>
      <c r="D19" s="49">
        <v>0</v>
      </c>
      <c r="E19" s="50">
        <v>0</v>
      </c>
      <c r="F19" s="47">
        <v>0</v>
      </c>
      <c r="G19" s="209">
        <v>0</v>
      </c>
      <c r="H19" s="49">
        <f>+(Table128[[#This Row],[OPENING ]]+Table128[[#This Row],[RECEIPTS]]+Table128[[#This Row],[RETURNS]])+(Table128[[#This Row],[EXCHANGED]]+Table128[[#This Row],[SALES]]+Table128[[#This Row],[ISSUES]])</f>
        <v>27</v>
      </c>
      <c r="I19" s="48">
        <v>0</v>
      </c>
      <c r="J19" s="51">
        <f t="shared" si="8"/>
        <v>-27</v>
      </c>
      <c r="K19" s="48">
        <f>+'DAY25'!K26+'DAY26'!C19</f>
        <v>0</v>
      </c>
      <c r="L19" s="49">
        <f>+'DAY25'!L19+'DAY26'!D19</f>
        <v>0</v>
      </c>
      <c r="M19" s="50">
        <f>+'DAY25'!M19+'DAY26'!E19</f>
        <v>0</v>
      </c>
      <c r="N19" s="47">
        <f>+'DAY25'!N19+'DAY26'!F19</f>
        <v>0</v>
      </c>
      <c r="O19" s="209">
        <f>+'DAY25'!O19+'DAY26'!G19</f>
        <v>0</v>
      </c>
      <c r="P19" s="48">
        <f t="shared" si="9"/>
        <v>0</v>
      </c>
      <c r="Q19" s="49">
        <f t="shared" si="10"/>
        <v>0</v>
      </c>
      <c r="R19" s="50">
        <f t="shared" si="11"/>
        <v>0</v>
      </c>
      <c r="S19" s="47">
        <f t="shared" si="12"/>
        <v>0</v>
      </c>
      <c r="T19" s="209">
        <f t="shared" si="13"/>
        <v>0</v>
      </c>
      <c r="U19" s="52">
        <f t="shared" si="14"/>
        <v>0</v>
      </c>
    </row>
    <row r="20" spans="1:21" x14ac:dyDescent="0.25">
      <c r="A20" s="189" t="s">
        <v>117</v>
      </c>
      <c r="B20" s="47">
        <f>'DAY25'!H20</f>
        <v>228.5</v>
      </c>
      <c r="C20" s="48">
        <v>0</v>
      </c>
      <c r="D20" s="49">
        <v>0</v>
      </c>
      <c r="E20" s="50">
        <v>0</v>
      </c>
      <c r="F20" s="47">
        <v>0</v>
      </c>
      <c r="G20" s="209">
        <v>0</v>
      </c>
      <c r="H20" s="49">
        <f>+(Table128[[#This Row],[OPENING ]]+Table128[[#This Row],[RECEIPTS]]+Table128[[#This Row],[RETURNS]])+(Table128[[#This Row],[EXCHANGED]]+Table128[[#This Row],[SALES]]+Table128[[#This Row],[ISSUES]])</f>
        <v>228.5</v>
      </c>
      <c r="I20" s="48">
        <v>0</v>
      </c>
      <c r="J20" s="51">
        <f t="shared" si="8"/>
        <v>-228.5</v>
      </c>
      <c r="K20" s="48">
        <f>+'DAY25'!K38+'DAY26'!C20</f>
        <v>9314.0999999999985</v>
      </c>
      <c r="L20" s="49">
        <f>+'DAY25'!L20+'DAY26'!D20</f>
        <v>0</v>
      </c>
      <c r="M20" s="50">
        <f>+'DAY25'!M20+'DAY26'!E20</f>
        <v>0</v>
      </c>
      <c r="N20" s="47">
        <f>+'DAY25'!N20+'DAY26'!F20</f>
        <v>0</v>
      </c>
      <c r="O20" s="209">
        <f>+'DAY25'!O20+'DAY26'!G20</f>
        <v>0</v>
      </c>
      <c r="P20" s="48">
        <f t="shared" si="9"/>
        <v>358.23461538461532</v>
      </c>
      <c r="Q20" s="49">
        <f t="shared" si="10"/>
        <v>0</v>
      </c>
      <c r="R20" s="50">
        <f t="shared" si="11"/>
        <v>0</v>
      </c>
      <c r="S20" s="47">
        <f t="shared" si="12"/>
        <v>0</v>
      </c>
      <c r="T20" s="209">
        <f t="shared" si="13"/>
        <v>0</v>
      </c>
      <c r="U20" s="52">
        <f t="shared" si="14"/>
        <v>0.63785014118379668</v>
      </c>
    </row>
    <row r="21" spans="1:21" x14ac:dyDescent="0.25">
      <c r="A21" s="189" t="s">
        <v>129</v>
      </c>
      <c r="B21" s="47">
        <f>'DAY25'!H21</f>
        <v>70</v>
      </c>
      <c r="C21" s="48">
        <v>0</v>
      </c>
      <c r="D21" s="49">
        <v>0</v>
      </c>
      <c r="E21" s="50">
        <v>0</v>
      </c>
      <c r="F21" s="47">
        <v>0</v>
      </c>
      <c r="G21" s="209">
        <v>0</v>
      </c>
      <c r="H21" s="49">
        <f>+(Table128[[#This Row],[OPENING ]]+Table128[[#This Row],[RECEIPTS]]+Table128[[#This Row],[RETURNS]])+(Table128[[#This Row],[EXCHANGED]]+Table128[[#This Row],[SALES]]+Table128[[#This Row],[ISSUES]])</f>
        <v>70</v>
      </c>
      <c r="I21" s="48">
        <v>0</v>
      </c>
      <c r="J21" s="51">
        <f t="shared" si="8"/>
        <v>-70</v>
      </c>
      <c r="K21" s="48">
        <f>+'DAY25'!K39+'DAY26'!C21</f>
        <v>0</v>
      </c>
      <c r="L21" s="49">
        <f>+'DAY25'!L21+'DAY26'!D21</f>
        <v>0</v>
      </c>
      <c r="M21" s="50">
        <f>+'DAY25'!M21+'DAY26'!E21</f>
        <v>0</v>
      </c>
      <c r="N21" s="47">
        <f>+'DAY25'!N21+'DAY26'!F21</f>
        <v>0</v>
      </c>
      <c r="O21" s="209">
        <f>+'DAY25'!O21+'DAY26'!G21</f>
        <v>0</v>
      </c>
      <c r="P21" s="48">
        <f t="shared" si="9"/>
        <v>0</v>
      </c>
      <c r="Q21" s="49">
        <f t="shared" si="10"/>
        <v>0</v>
      </c>
      <c r="R21" s="50">
        <f t="shared" si="11"/>
        <v>0</v>
      </c>
      <c r="S21" s="47">
        <f t="shared" si="12"/>
        <v>0</v>
      </c>
      <c r="T21" s="209">
        <f t="shared" si="13"/>
        <v>0</v>
      </c>
      <c r="U21" s="52">
        <f t="shared" si="14"/>
        <v>0</v>
      </c>
    </row>
    <row r="22" spans="1:21" x14ac:dyDescent="0.25">
      <c r="A22" s="154"/>
      <c r="B22" s="47">
        <f>'DAY25'!H22</f>
        <v>14</v>
      </c>
      <c r="C22" s="48">
        <v>0</v>
      </c>
      <c r="D22" s="49">
        <v>0</v>
      </c>
      <c r="E22" s="50">
        <v>0</v>
      </c>
      <c r="F22" s="47">
        <v>0</v>
      </c>
      <c r="G22" s="209">
        <v>0</v>
      </c>
      <c r="H22" s="49">
        <f>+(Table128[[#This Row],[OPENING ]]+Table128[[#This Row],[RECEIPTS]]+Table128[[#This Row],[RETURNS]])+(Table128[[#This Row],[EXCHANGED]]+Table128[[#This Row],[SALES]]+Table128[[#This Row],[ISSUES]])</f>
        <v>14</v>
      </c>
      <c r="I22" s="48">
        <v>0</v>
      </c>
      <c r="J22" s="51">
        <f t="shared" si="8"/>
        <v>-14</v>
      </c>
      <c r="K22" s="48">
        <f>+'DAY25'!K40+'DAY26'!C22</f>
        <v>0</v>
      </c>
      <c r="L22" s="49">
        <f>+'DAY25'!L22+'DAY26'!D22</f>
        <v>0</v>
      </c>
      <c r="M22" s="50">
        <f>+'DAY25'!M22+'DAY26'!E22</f>
        <v>0</v>
      </c>
      <c r="N22" s="47">
        <f>+'DAY25'!N22+'DAY26'!F22</f>
        <v>0</v>
      </c>
      <c r="O22" s="209">
        <f>+'DAY25'!O22+'DAY26'!G22</f>
        <v>0</v>
      </c>
      <c r="P22" s="48">
        <f t="shared" si="9"/>
        <v>0</v>
      </c>
      <c r="Q22" s="49">
        <f t="shared" si="10"/>
        <v>0</v>
      </c>
      <c r="R22" s="50">
        <f t="shared" si="11"/>
        <v>0</v>
      </c>
      <c r="S22" s="47">
        <f t="shared" si="12"/>
        <v>0</v>
      </c>
      <c r="T22" s="209">
        <f t="shared" si="13"/>
        <v>0</v>
      </c>
      <c r="U22" s="52">
        <f t="shared" si="14"/>
        <v>0</v>
      </c>
    </row>
    <row r="23" spans="1:21" x14ac:dyDescent="0.25">
      <c r="A23" s="154"/>
      <c r="B23" s="47">
        <f>'DAY25'!H23</f>
        <v>70</v>
      </c>
      <c r="C23" s="48">
        <v>0</v>
      </c>
      <c r="D23" s="49">
        <v>0</v>
      </c>
      <c r="E23" s="50">
        <v>0</v>
      </c>
      <c r="F23" s="47">
        <v>0</v>
      </c>
      <c r="G23" s="209">
        <v>0</v>
      </c>
      <c r="H23" s="49">
        <f>+(Table128[[#This Row],[OPENING ]]+Table128[[#This Row],[RECEIPTS]]+Table128[[#This Row],[RETURNS]])+(Table128[[#This Row],[EXCHANGED]]+Table128[[#This Row],[SALES]]+Table128[[#This Row],[ISSUES]])</f>
        <v>70</v>
      </c>
      <c r="I23" s="48">
        <v>0</v>
      </c>
      <c r="J23" s="51">
        <f t="shared" si="8"/>
        <v>-70</v>
      </c>
      <c r="K23" s="48">
        <f>+'DAY25'!K41+'DAY26'!C23</f>
        <v>0</v>
      </c>
      <c r="L23" s="49">
        <f>+'DAY25'!L23+'DAY26'!D23</f>
        <v>0</v>
      </c>
      <c r="M23" s="50">
        <f>+'DAY25'!M23+'DAY26'!E23</f>
        <v>0</v>
      </c>
      <c r="N23" s="47">
        <f>+'DAY25'!N23+'DAY26'!F23</f>
        <v>0</v>
      </c>
      <c r="O23" s="209">
        <f>+'DAY25'!O23+'DAY26'!G23</f>
        <v>0</v>
      </c>
      <c r="P23" s="48">
        <f t="shared" si="9"/>
        <v>0</v>
      </c>
      <c r="Q23" s="49">
        <f t="shared" si="10"/>
        <v>0</v>
      </c>
      <c r="R23" s="50">
        <f t="shared" si="11"/>
        <v>0</v>
      </c>
      <c r="S23" s="47">
        <f t="shared" si="12"/>
        <v>0</v>
      </c>
      <c r="T23" s="209">
        <f t="shared" si="13"/>
        <v>0</v>
      </c>
      <c r="U23" s="52">
        <f t="shared" si="14"/>
        <v>0</v>
      </c>
    </row>
    <row r="24" spans="1:21" x14ac:dyDescent="0.25">
      <c r="A24" s="154"/>
      <c r="B24" s="47">
        <f>'DAY25'!H24</f>
        <v>49</v>
      </c>
      <c r="C24" s="48">
        <v>0</v>
      </c>
      <c r="D24" s="49">
        <v>0</v>
      </c>
      <c r="E24" s="50">
        <v>0</v>
      </c>
      <c r="F24" s="47">
        <v>0</v>
      </c>
      <c r="G24" s="209">
        <v>0</v>
      </c>
      <c r="H24" s="49">
        <f>+(Table128[[#This Row],[OPENING ]]+Table128[[#This Row],[RECEIPTS]]+Table128[[#This Row],[RETURNS]])+(Table128[[#This Row],[EXCHANGED]]+Table128[[#This Row],[SALES]]+Table128[[#This Row],[ISSUES]])</f>
        <v>49</v>
      </c>
      <c r="I24" s="48">
        <v>0</v>
      </c>
      <c r="J24" s="51">
        <f t="shared" si="8"/>
        <v>-49</v>
      </c>
      <c r="K24" s="48">
        <f>+'DAY25'!K42+'DAY26'!C24</f>
        <v>0</v>
      </c>
      <c r="L24" s="49">
        <f>+'DAY25'!L24+'DAY26'!D24</f>
        <v>0</v>
      </c>
      <c r="M24" s="50">
        <f>+'DAY25'!M24+'DAY26'!E24</f>
        <v>0</v>
      </c>
      <c r="N24" s="47">
        <f>+'DAY25'!N24+'DAY26'!F24</f>
        <v>0</v>
      </c>
      <c r="O24" s="209">
        <f>+'DAY25'!O24+'DAY26'!G24</f>
        <v>0</v>
      </c>
      <c r="P24" s="48">
        <f t="shared" si="9"/>
        <v>0</v>
      </c>
      <c r="Q24" s="49">
        <f t="shared" si="10"/>
        <v>0</v>
      </c>
      <c r="R24" s="50">
        <f t="shared" si="11"/>
        <v>0</v>
      </c>
      <c r="S24" s="47">
        <f t="shared" si="12"/>
        <v>0</v>
      </c>
      <c r="T24" s="209">
        <f t="shared" si="13"/>
        <v>0</v>
      </c>
      <c r="U24" s="52">
        <f t="shared" si="14"/>
        <v>0</v>
      </c>
    </row>
    <row r="25" spans="1:21" x14ac:dyDescent="0.25">
      <c r="A25" s="154"/>
      <c r="B25" s="47">
        <f>'DAY25'!H25</f>
        <v>0</v>
      </c>
      <c r="C25" s="48">
        <v>0</v>
      </c>
      <c r="D25" s="49">
        <v>0</v>
      </c>
      <c r="E25" s="50">
        <v>0</v>
      </c>
      <c r="F25" s="47">
        <v>0</v>
      </c>
      <c r="G25" s="209">
        <v>0</v>
      </c>
      <c r="H25" s="49">
        <f>+(Table128[[#This Row],[OPENING ]]+Table128[[#This Row],[RECEIPTS]]+Table128[[#This Row],[RETURNS]])+(Table128[[#This Row],[EXCHANGED]]+Table128[[#This Row],[SALES]]+Table128[[#This Row],[ISSUES]])</f>
        <v>0</v>
      </c>
      <c r="I25" s="48">
        <v>0</v>
      </c>
      <c r="J25" s="51">
        <f t="shared" si="2"/>
        <v>0</v>
      </c>
      <c r="K25" s="48">
        <f>+'DAY25'!K43+'DAY26'!C25</f>
        <v>0</v>
      </c>
      <c r="L25" s="49">
        <f>+'DAY25'!L25+'DAY26'!D25</f>
        <v>0</v>
      </c>
      <c r="M25" s="50">
        <f>+'DAY25'!M25+'DAY26'!E25</f>
        <v>0</v>
      </c>
      <c r="N25" s="47">
        <f>+'DAY25'!N25+'DAY26'!F25</f>
        <v>0</v>
      </c>
      <c r="O25" s="209">
        <f>+'DAY25'!O25+'DAY26'!G25</f>
        <v>0</v>
      </c>
      <c r="P25" s="48">
        <f t="shared" si="9"/>
        <v>0</v>
      </c>
      <c r="Q25" s="49">
        <f t="shared" si="10"/>
        <v>0</v>
      </c>
      <c r="R25" s="50">
        <f t="shared" si="11"/>
        <v>0</v>
      </c>
      <c r="S25" s="47">
        <f t="shared" si="12"/>
        <v>0</v>
      </c>
      <c r="T25" s="209">
        <f t="shared" si="13"/>
        <v>0</v>
      </c>
      <c r="U25" s="52">
        <f t="shared" si="14"/>
        <v>0</v>
      </c>
    </row>
    <row r="26" spans="1:21" x14ac:dyDescent="0.25">
      <c r="A26" s="312" t="s">
        <v>106</v>
      </c>
      <c r="B26" s="47">
        <f>'DAY25'!H26</f>
        <v>0</v>
      </c>
      <c r="C26" s="48">
        <v>0</v>
      </c>
      <c r="D26" s="49">
        <v>0</v>
      </c>
      <c r="E26" s="50">
        <v>0</v>
      </c>
      <c r="F26" s="47">
        <v>0</v>
      </c>
      <c r="G26" s="209">
        <v>0</v>
      </c>
      <c r="H26" s="49">
        <f>+(Table128[[#This Row],[OPENING ]]+Table128[[#This Row],[RECEIPTS]]+Table128[[#This Row],[RETURNS]])+(Table128[[#This Row],[EXCHANGED]]+Table128[[#This Row],[SALES]]+Table128[[#This Row],[ISSUES]])</f>
        <v>0</v>
      </c>
      <c r="I26" s="48"/>
      <c r="J26" s="51">
        <f t="shared" si="2"/>
        <v>0</v>
      </c>
      <c r="K26" s="48">
        <f>+'DAY25'!K26+'DAY26'!C26</f>
        <v>0</v>
      </c>
      <c r="L26" s="49">
        <f>+'DAY25'!L26+'DAY26'!D26</f>
        <v>0</v>
      </c>
      <c r="M26" s="50">
        <f>+'DAY25'!M26+'DAY26'!E26</f>
        <v>0</v>
      </c>
      <c r="N26" s="47">
        <f>+'DAY25'!N26+'DAY26'!F26</f>
        <v>0</v>
      </c>
      <c r="O26" s="209">
        <f>+'DAY25'!O26+'DAY26'!G26</f>
        <v>0</v>
      </c>
      <c r="P26" s="48">
        <f t="shared" si="3"/>
        <v>0</v>
      </c>
      <c r="Q26" s="49">
        <f t="shared" si="4"/>
        <v>0</v>
      </c>
      <c r="R26" s="50">
        <f t="shared" si="5"/>
        <v>0</v>
      </c>
      <c r="S26" s="47">
        <f t="shared" si="6"/>
        <v>0</v>
      </c>
      <c r="T26" s="209">
        <f t="shared" si="7"/>
        <v>0</v>
      </c>
      <c r="U26" s="77">
        <f t="shared" si="1"/>
        <v>0</v>
      </c>
    </row>
    <row r="27" spans="1:21" x14ac:dyDescent="0.25">
      <c r="A27" s="154" t="s">
        <v>61</v>
      </c>
      <c r="B27" s="47">
        <f>'DAY25'!H27</f>
        <v>506.2</v>
      </c>
      <c r="C27" s="48">
        <v>0</v>
      </c>
      <c r="D27" s="49">
        <v>0</v>
      </c>
      <c r="E27" s="50">
        <v>0</v>
      </c>
      <c r="F27" s="47">
        <v>0</v>
      </c>
      <c r="G27" s="209">
        <v>0</v>
      </c>
      <c r="H27" s="49">
        <f>+(Table128[[#This Row],[OPENING ]]+Table128[[#This Row],[RECEIPTS]]+Table128[[#This Row],[RETURNS]])+(Table128[[#This Row],[EXCHANGED]]+Table128[[#This Row],[SALES]]+Table128[[#This Row],[ISSUES]])</f>
        <v>506.2</v>
      </c>
      <c r="I27" s="48"/>
      <c r="J27" s="51">
        <f t="shared" ref="J27:J37" si="15">+I27-H27</f>
        <v>-506.2</v>
      </c>
      <c r="K27" s="48">
        <f>+'DAY25'!K27+'DAY26'!C27</f>
        <v>1034.9000000000001</v>
      </c>
      <c r="L27" s="49">
        <f>+'DAY25'!L27+'DAY26'!D27</f>
        <v>0</v>
      </c>
      <c r="M27" s="50">
        <f>+'DAY25'!M27+'DAY26'!E27</f>
        <v>0</v>
      </c>
      <c r="N27" s="47">
        <f>+'DAY25'!N27+'DAY26'!F27</f>
        <v>0</v>
      </c>
      <c r="O27" s="209">
        <f>+'DAY25'!O27+'DAY26'!G27</f>
        <v>0</v>
      </c>
      <c r="P27" s="48">
        <f t="shared" ref="P27:P37" si="16">+K27/26</f>
        <v>39.803846153846159</v>
      </c>
      <c r="Q27" s="49">
        <f t="shared" ref="Q27:Q37" si="17">+L27/26</f>
        <v>0</v>
      </c>
      <c r="R27" s="50">
        <f t="shared" ref="R27:R37" si="18">+M27/26</f>
        <v>0</v>
      </c>
      <c r="S27" s="47">
        <f t="shared" ref="S27:S37" si="19">+N27/26</f>
        <v>0</v>
      </c>
      <c r="T27" s="209">
        <f t="shared" ref="T27:T37" si="20">+O27/26</f>
        <v>0</v>
      </c>
      <c r="U27" s="77">
        <f t="shared" ref="U27:U37" si="21">IFERROR(+H27/(P27+Q27+R27+S27+T27),0)</f>
        <v>12.717363996521401</v>
      </c>
    </row>
    <row r="28" spans="1:21" x14ac:dyDescent="0.25">
      <c r="A28" s="53"/>
      <c r="B28" s="47">
        <f>'DAY25'!H28</f>
        <v>0</v>
      </c>
      <c r="C28" s="48">
        <v>0</v>
      </c>
      <c r="D28" s="49">
        <v>0</v>
      </c>
      <c r="E28" s="50">
        <v>0</v>
      </c>
      <c r="F28" s="47">
        <v>0</v>
      </c>
      <c r="G28" s="209">
        <v>0</v>
      </c>
      <c r="H28" s="49">
        <f>+(Table128[[#This Row],[OPENING ]]+Table128[[#This Row],[RECEIPTS]]+Table128[[#This Row],[RETURNS]])+(Table128[[#This Row],[EXCHANGED]]+Table128[[#This Row],[SALES]]+Table128[[#This Row],[ISSUES]])</f>
        <v>0</v>
      </c>
      <c r="I28" s="48"/>
      <c r="J28" s="51">
        <f t="shared" si="15"/>
        <v>0</v>
      </c>
      <c r="K28" s="48">
        <f>+'DAY25'!K28+'DAY26'!C28</f>
        <v>0</v>
      </c>
      <c r="L28" s="49">
        <f>+'DAY25'!L28+'DAY26'!D28</f>
        <v>0</v>
      </c>
      <c r="M28" s="50">
        <f>+'DAY25'!M28+'DAY26'!E28</f>
        <v>0</v>
      </c>
      <c r="N28" s="47">
        <f>+'DAY25'!N28+'DAY26'!F28</f>
        <v>0</v>
      </c>
      <c r="O28" s="209">
        <f>+'DAY25'!O28+'DAY26'!G28</f>
        <v>0</v>
      </c>
      <c r="P28" s="48">
        <f t="shared" si="16"/>
        <v>0</v>
      </c>
      <c r="Q28" s="49">
        <f t="shared" si="17"/>
        <v>0</v>
      </c>
      <c r="R28" s="50">
        <f t="shared" si="18"/>
        <v>0</v>
      </c>
      <c r="S28" s="47">
        <f t="shared" si="19"/>
        <v>0</v>
      </c>
      <c r="T28" s="209">
        <f t="shared" si="20"/>
        <v>0</v>
      </c>
      <c r="U28" s="77">
        <f t="shared" si="21"/>
        <v>0</v>
      </c>
    </row>
    <row r="29" spans="1:21" x14ac:dyDescent="0.25">
      <c r="A29" s="53"/>
      <c r="B29" s="47">
        <f>'DAY25'!H29</f>
        <v>254.5</v>
      </c>
      <c r="C29" s="48">
        <v>0</v>
      </c>
      <c r="D29" s="49">
        <v>0</v>
      </c>
      <c r="E29" s="50">
        <v>0</v>
      </c>
      <c r="F29" s="47">
        <v>0</v>
      </c>
      <c r="G29" s="209">
        <v>0</v>
      </c>
      <c r="H29" s="49">
        <f>+(Table128[[#This Row],[OPENING ]]+Table128[[#This Row],[RECEIPTS]]+Table128[[#This Row],[RETURNS]])+(Table128[[#This Row],[EXCHANGED]]+Table128[[#This Row],[SALES]]+Table128[[#This Row],[ISSUES]])</f>
        <v>254.5</v>
      </c>
      <c r="I29" s="48"/>
      <c r="J29" s="51">
        <f t="shared" si="15"/>
        <v>-254.5</v>
      </c>
      <c r="K29" s="48">
        <f>+'DAY25'!K29+'DAY26'!C29</f>
        <v>0</v>
      </c>
      <c r="L29" s="49">
        <f>+'DAY25'!L29+'DAY26'!D29</f>
        <v>0</v>
      </c>
      <c r="M29" s="50">
        <f>+'DAY25'!M29+'DAY26'!E29</f>
        <v>0</v>
      </c>
      <c r="N29" s="47">
        <f>+'DAY25'!N29+'DAY26'!F29</f>
        <v>0</v>
      </c>
      <c r="O29" s="209">
        <f>+'DAY25'!O29+'DAY26'!G29</f>
        <v>63.8</v>
      </c>
      <c r="P29" s="48">
        <f t="shared" si="16"/>
        <v>0</v>
      </c>
      <c r="Q29" s="49">
        <f t="shared" si="17"/>
        <v>0</v>
      </c>
      <c r="R29" s="50">
        <f t="shared" si="18"/>
        <v>0</v>
      </c>
      <c r="S29" s="47">
        <f t="shared" si="19"/>
        <v>0</v>
      </c>
      <c r="T29" s="209">
        <f t="shared" si="20"/>
        <v>2.4538461538461536</v>
      </c>
      <c r="U29" s="77">
        <f t="shared" si="21"/>
        <v>103.71473354231976</v>
      </c>
    </row>
    <row r="30" spans="1:21" x14ac:dyDescent="0.25">
      <c r="A30" s="53"/>
      <c r="B30" s="47">
        <f>'DAY25'!H30</f>
        <v>0</v>
      </c>
      <c r="C30" s="48">
        <v>0</v>
      </c>
      <c r="D30" s="49">
        <v>0</v>
      </c>
      <c r="E30" s="50">
        <v>0</v>
      </c>
      <c r="F30" s="47">
        <v>0</v>
      </c>
      <c r="G30" s="209">
        <v>0</v>
      </c>
      <c r="H30" s="49">
        <f>+(Table128[[#This Row],[OPENING ]]+Table128[[#This Row],[RECEIPTS]]+Table128[[#This Row],[RETURNS]])+(Table128[[#This Row],[EXCHANGED]]+Table128[[#This Row],[SALES]]+Table128[[#This Row],[ISSUES]])</f>
        <v>0</v>
      </c>
      <c r="I30" s="48"/>
      <c r="J30" s="51">
        <f t="shared" si="15"/>
        <v>0</v>
      </c>
      <c r="K30" s="48">
        <f>+'DAY25'!K30+'DAY26'!C30</f>
        <v>0</v>
      </c>
      <c r="L30" s="49">
        <f>+'DAY25'!L30+'DAY26'!D30</f>
        <v>0</v>
      </c>
      <c r="M30" s="50">
        <f>+'DAY25'!M30+'DAY26'!E30</f>
        <v>0</v>
      </c>
      <c r="N30" s="47">
        <f>+'DAY25'!N30+'DAY26'!F30</f>
        <v>0</v>
      </c>
      <c r="O30" s="209">
        <f>+'DAY25'!O30+'DAY26'!G30</f>
        <v>0</v>
      </c>
      <c r="P30" s="48">
        <f t="shared" si="16"/>
        <v>0</v>
      </c>
      <c r="Q30" s="49">
        <f t="shared" si="17"/>
        <v>0</v>
      </c>
      <c r="R30" s="50">
        <f t="shared" si="18"/>
        <v>0</v>
      </c>
      <c r="S30" s="47">
        <f t="shared" si="19"/>
        <v>0</v>
      </c>
      <c r="T30" s="209">
        <f t="shared" si="20"/>
        <v>0</v>
      </c>
      <c r="U30" s="77">
        <f t="shared" si="21"/>
        <v>0</v>
      </c>
    </row>
    <row r="31" spans="1:21" x14ac:dyDescent="0.25">
      <c r="A31" s="53"/>
      <c r="B31" s="47">
        <f>'DAY25'!H31</f>
        <v>0</v>
      </c>
      <c r="C31" s="48">
        <v>0</v>
      </c>
      <c r="D31" s="49">
        <v>0</v>
      </c>
      <c r="E31" s="50">
        <v>0</v>
      </c>
      <c r="F31" s="47">
        <v>0</v>
      </c>
      <c r="G31" s="209">
        <v>0</v>
      </c>
      <c r="H31" s="49">
        <f>+(Table128[[#This Row],[OPENING ]]+Table128[[#This Row],[RECEIPTS]]+Table128[[#This Row],[RETURNS]])+(Table128[[#This Row],[EXCHANGED]]+Table128[[#This Row],[SALES]]+Table128[[#This Row],[ISSUES]])</f>
        <v>0</v>
      </c>
      <c r="I31" s="48"/>
      <c r="J31" s="51">
        <f t="shared" si="15"/>
        <v>0</v>
      </c>
      <c r="K31" s="48">
        <f>+'DAY25'!K31+'DAY26'!C31</f>
        <v>0</v>
      </c>
      <c r="L31" s="49">
        <f>+'DAY25'!L31+'DAY26'!D31</f>
        <v>0</v>
      </c>
      <c r="M31" s="50">
        <f>+'DAY25'!M31+'DAY26'!E31</f>
        <v>0</v>
      </c>
      <c r="N31" s="47">
        <f>+'DAY25'!N31+'DAY26'!F31</f>
        <v>0</v>
      </c>
      <c r="O31" s="209">
        <f>+'DAY25'!O31+'DAY26'!G31</f>
        <v>0</v>
      </c>
      <c r="P31" s="48">
        <f t="shared" si="16"/>
        <v>0</v>
      </c>
      <c r="Q31" s="49">
        <f t="shared" si="17"/>
        <v>0</v>
      </c>
      <c r="R31" s="50">
        <f t="shared" si="18"/>
        <v>0</v>
      </c>
      <c r="S31" s="47">
        <f t="shared" si="19"/>
        <v>0</v>
      </c>
      <c r="T31" s="209">
        <f t="shared" si="20"/>
        <v>0</v>
      </c>
      <c r="U31" s="77">
        <f t="shared" si="21"/>
        <v>0</v>
      </c>
    </row>
    <row r="32" spans="1:21" x14ac:dyDescent="0.25">
      <c r="A32" s="53"/>
      <c r="B32" s="47">
        <f>'DAY25'!H32</f>
        <v>0</v>
      </c>
      <c r="C32" s="48">
        <v>0</v>
      </c>
      <c r="D32" s="49">
        <v>0</v>
      </c>
      <c r="E32" s="50">
        <v>0</v>
      </c>
      <c r="F32" s="47">
        <v>0</v>
      </c>
      <c r="G32" s="209">
        <v>0</v>
      </c>
      <c r="H32" s="49">
        <f>+(Table128[[#This Row],[OPENING ]]+Table128[[#This Row],[RECEIPTS]]+Table128[[#This Row],[RETURNS]])+(Table128[[#This Row],[EXCHANGED]]+Table128[[#This Row],[SALES]]+Table128[[#This Row],[ISSUES]])</f>
        <v>0</v>
      </c>
      <c r="I32" s="48"/>
      <c r="J32" s="51">
        <f t="shared" si="15"/>
        <v>0</v>
      </c>
      <c r="K32" s="48">
        <f>+'DAY25'!K32+'DAY26'!C32</f>
        <v>0</v>
      </c>
      <c r="L32" s="49">
        <f>+'DAY25'!L32+'DAY26'!D32</f>
        <v>0</v>
      </c>
      <c r="M32" s="50">
        <f>+'DAY25'!M32+'DAY26'!E32</f>
        <v>0</v>
      </c>
      <c r="N32" s="47">
        <f>+'DAY25'!N32+'DAY26'!F32</f>
        <v>0</v>
      </c>
      <c r="O32" s="209">
        <f>+'DAY25'!O32+'DAY26'!G32</f>
        <v>0</v>
      </c>
      <c r="P32" s="48">
        <f t="shared" si="16"/>
        <v>0</v>
      </c>
      <c r="Q32" s="49">
        <f t="shared" si="17"/>
        <v>0</v>
      </c>
      <c r="R32" s="50">
        <f t="shared" si="18"/>
        <v>0</v>
      </c>
      <c r="S32" s="47">
        <f t="shared" si="19"/>
        <v>0</v>
      </c>
      <c r="T32" s="209">
        <f t="shared" si="20"/>
        <v>0</v>
      </c>
      <c r="U32" s="77">
        <f t="shared" si="21"/>
        <v>0</v>
      </c>
    </row>
    <row r="33" spans="1:21" x14ac:dyDescent="0.25">
      <c r="A33" s="53"/>
      <c r="B33" s="47">
        <f>'DAY25'!H33</f>
        <v>0</v>
      </c>
      <c r="C33" s="48">
        <v>0</v>
      </c>
      <c r="D33" s="49">
        <v>0</v>
      </c>
      <c r="E33" s="50">
        <v>0</v>
      </c>
      <c r="F33" s="47">
        <v>0</v>
      </c>
      <c r="G33" s="209">
        <v>0</v>
      </c>
      <c r="H33" s="49">
        <f>+(Table128[[#This Row],[OPENING ]]+Table128[[#This Row],[RECEIPTS]]+Table128[[#This Row],[RETURNS]])+(Table128[[#This Row],[EXCHANGED]]+Table128[[#This Row],[SALES]]+Table128[[#This Row],[ISSUES]])</f>
        <v>0</v>
      </c>
      <c r="I33" s="48"/>
      <c r="J33" s="51">
        <f t="shared" si="15"/>
        <v>0</v>
      </c>
      <c r="K33" s="48">
        <f>+'DAY25'!K33+'DAY26'!C33</f>
        <v>0</v>
      </c>
      <c r="L33" s="49">
        <f>+'DAY25'!L33+'DAY26'!D33</f>
        <v>0</v>
      </c>
      <c r="M33" s="50">
        <f>+'DAY25'!M33+'DAY26'!E33</f>
        <v>0</v>
      </c>
      <c r="N33" s="47">
        <f>+'DAY25'!N33+'DAY26'!F33</f>
        <v>0</v>
      </c>
      <c r="O33" s="209">
        <f>+'DAY25'!O33+'DAY26'!G33</f>
        <v>0</v>
      </c>
      <c r="P33" s="48">
        <f t="shared" si="16"/>
        <v>0</v>
      </c>
      <c r="Q33" s="49">
        <f t="shared" si="17"/>
        <v>0</v>
      </c>
      <c r="R33" s="50">
        <f t="shared" si="18"/>
        <v>0</v>
      </c>
      <c r="S33" s="47">
        <f t="shared" si="19"/>
        <v>0</v>
      </c>
      <c r="T33" s="209">
        <f t="shared" si="20"/>
        <v>0</v>
      </c>
      <c r="U33" s="77">
        <f t="shared" si="21"/>
        <v>0</v>
      </c>
    </row>
    <row r="34" spans="1:21" x14ac:dyDescent="0.25">
      <c r="A34" s="53"/>
      <c r="B34" s="47">
        <f>'DAY25'!H34</f>
        <v>58.1</v>
      </c>
      <c r="C34" s="48">
        <v>0</v>
      </c>
      <c r="D34" s="49">
        <v>0</v>
      </c>
      <c r="E34" s="50">
        <v>0</v>
      </c>
      <c r="F34" s="47">
        <v>0</v>
      </c>
      <c r="G34" s="209">
        <v>0</v>
      </c>
      <c r="H34" s="49">
        <f>+(Table128[[#This Row],[OPENING ]]+Table128[[#This Row],[RECEIPTS]]+Table128[[#This Row],[RETURNS]])+(Table128[[#This Row],[EXCHANGED]]+Table128[[#This Row],[SALES]]+Table128[[#This Row],[ISSUES]])</f>
        <v>58.1</v>
      </c>
      <c r="I34" s="48"/>
      <c r="J34" s="51">
        <f t="shared" si="15"/>
        <v>-58.1</v>
      </c>
      <c r="K34" s="48">
        <f>+'DAY25'!K34+'DAY26'!C34</f>
        <v>0</v>
      </c>
      <c r="L34" s="49">
        <f>+'DAY25'!L34+'DAY26'!D34</f>
        <v>0</v>
      </c>
      <c r="M34" s="50">
        <f>+'DAY25'!M34+'DAY26'!E34</f>
        <v>0</v>
      </c>
      <c r="N34" s="47">
        <f>+'DAY25'!N34+'DAY26'!F34</f>
        <v>0</v>
      </c>
      <c r="O34" s="209">
        <f>+'DAY25'!O34+'DAY26'!G34</f>
        <v>0</v>
      </c>
      <c r="P34" s="48">
        <f t="shared" si="16"/>
        <v>0</v>
      </c>
      <c r="Q34" s="49">
        <f t="shared" si="17"/>
        <v>0</v>
      </c>
      <c r="R34" s="50">
        <f t="shared" si="18"/>
        <v>0</v>
      </c>
      <c r="S34" s="47">
        <f t="shared" si="19"/>
        <v>0</v>
      </c>
      <c r="T34" s="209">
        <f t="shared" si="20"/>
        <v>0</v>
      </c>
      <c r="U34" s="77">
        <f t="shared" si="21"/>
        <v>0</v>
      </c>
    </row>
    <row r="35" spans="1:21" x14ac:dyDescent="0.25">
      <c r="A35" s="53"/>
      <c r="B35" s="47">
        <f>'DAY25'!H35</f>
        <v>0</v>
      </c>
      <c r="C35" s="48">
        <v>0</v>
      </c>
      <c r="D35" s="49">
        <v>0</v>
      </c>
      <c r="E35" s="50">
        <v>0</v>
      </c>
      <c r="F35" s="47">
        <v>0</v>
      </c>
      <c r="G35" s="209">
        <v>0</v>
      </c>
      <c r="H35" s="49">
        <f>+(Table128[[#This Row],[OPENING ]]+Table128[[#This Row],[RECEIPTS]]+Table128[[#This Row],[RETURNS]])+(Table128[[#This Row],[EXCHANGED]]+Table128[[#This Row],[SALES]]+Table128[[#This Row],[ISSUES]])</f>
        <v>0</v>
      </c>
      <c r="I35" s="48"/>
      <c r="J35" s="51">
        <f t="shared" si="15"/>
        <v>0</v>
      </c>
      <c r="K35" s="48">
        <f>+'DAY25'!K35+'DAY26'!C35</f>
        <v>0</v>
      </c>
      <c r="L35" s="49">
        <f>+'DAY25'!L35+'DAY26'!D35</f>
        <v>0</v>
      </c>
      <c r="M35" s="50">
        <f>+'DAY25'!M35+'DAY26'!E35</f>
        <v>0</v>
      </c>
      <c r="N35" s="47">
        <f>+'DAY25'!N35+'DAY26'!F35</f>
        <v>0</v>
      </c>
      <c r="O35" s="209">
        <f>+'DAY25'!O35+'DAY26'!G35</f>
        <v>0</v>
      </c>
      <c r="P35" s="48">
        <f t="shared" si="16"/>
        <v>0</v>
      </c>
      <c r="Q35" s="49">
        <f t="shared" si="17"/>
        <v>0</v>
      </c>
      <c r="R35" s="50">
        <f t="shared" si="18"/>
        <v>0</v>
      </c>
      <c r="S35" s="47">
        <f t="shared" si="19"/>
        <v>0</v>
      </c>
      <c r="T35" s="209">
        <f t="shared" si="20"/>
        <v>0</v>
      </c>
      <c r="U35" s="77">
        <f t="shared" si="21"/>
        <v>0</v>
      </c>
    </row>
    <row r="36" spans="1:21" x14ac:dyDescent="0.25">
      <c r="A36" s="53"/>
      <c r="B36" s="47">
        <f>'DAY25'!H36</f>
        <v>31.35</v>
      </c>
      <c r="C36" s="48">
        <v>0</v>
      </c>
      <c r="D36" s="49">
        <v>0</v>
      </c>
      <c r="E36" s="50">
        <v>0</v>
      </c>
      <c r="F36" s="47">
        <v>0</v>
      </c>
      <c r="G36" s="209">
        <v>0</v>
      </c>
      <c r="H36" s="49">
        <f>+(Table128[[#This Row],[OPENING ]]+Table128[[#This Row],[RECEIPTS]]+Table128[[#This Row],[RETURNS]])+(Table128[[#This Row],[EXCHANGED]]+Table128[[#This Row],[SALES]]+Table128[[#This Row],[ISSUES]])</f>
        <v>31.35</v>
      </c>
      <c r="I36" s="48"/>
      <c r="J36" s="51">
        <f t="shared" si="15"/>
        <v>-31.35</v>
      </c>
      <c r="K36" s="48">
        <f>+'DAY25'!K36+'DAY26'!C36</f>
        <v>0</v>
      </c>
      <c r="L36" s="49">
        <f>+'DAY25'!L36+'DAY26'!D36</f>
        <v>0</v>
      </c>
      <c r="M36" s="50">
        <f>+'DAY25'!M36+'DAY26'!E36</f>
        <v>0</v>
      </c>
      <c r="N36" s="47">
        <f>+'DAY25'!N36+'DAY26'!F36</f>
        <v>0</v>
      </c>
      <c r="O36" s="209">
        <f>+'DAY25'!O36+'DAY26'!G36</f>
        <v>0</v>
      </c>
      <c r="P36" s="48">
        <f t="shared" si="16"/>
        <v>0</v>
      </c>
      <c r="Q36" s="49">
        <f t="shared" si="17"/>
        <v>0</v>
      </c>
      <c r="R36" s="50">
        <f t="shared" si="18"/>
        <v>0</v>
      </c>
      <c r="S36" s="47">
        <f t="shared" si="19"/>
        <v>0</v>
      </c>
      <c r="T36" s="209">
        <f t="shared" si="20"/>
        <v>0</v>
      </c>
      <c r="U36" s="77">
        <f t="shared" si="21"/>
        <v>0</v>
      </c>
    </row>
    <row r="37" spans="1:21" ht="15.75" thickBot="1" x14ac:dyDescent="0.3">
      <c r="A37" s="53"/>
      <c r="B37" s="47">
        <f>'DAY25'!H37</f>
        <v>0</v>
      </c>
      <c r="C37" s="48">
        <v>0</v>
      </c>
      <c r="D37" s="49">
        <v>0</v>
      </c>
      <c r="E37" s="50">
        <v>0</v>
      </c>
      <c r="F37" s="47">
        <v>0</v>
      </c>
      <c r="G37" s="209">
        <v>0</v>
      </c>
      <c r="H37" s="49">
        <f>+(Table128[[#This Row],[OPENING ]]+Table128[[#This Row],[RECEIPTS]]+Table128[[#This Row],[RETURNS]])+(Table128[[#This Row],[EXCHANGED]]+Table128[[#This Row],[SALES]]+Table128[[#This Row],[ISSUES]])</f>
        <v>0</v>
      </c>
      <c r="I37" s="48"/>
      <c r="J37" s="51">
        <f t="shared" si="15"/>
        <v>0</v>
      </c>
      <c r="K37" s="48">
        <f>+'DAY25'!K37+'DAY26'!C37</f>
        <v>0</v>
      </c>
      <c r="L37" s="49">
        <f>+'DAY25'!L37+'DAY26'!D37</f>
        <v>0</v>
      </c>
      <c r="M37" s="50">
        <f>+'DAY25'!M37+'DAY26'!E37</f>
        <v>0</v>
      </c>
      <c r="N37" s="47">
        <f>+'DAY25'!N37+'DAY26'!F37</f>
        <v>0</v>
      </c>
      <c r="O37" s="209">
        <f>+'DAY25'!O37+'DAY26'!G37</f>
        <v>0</v>
      </c>
      <c r="P37" s="48">
        <f t="shared" si="16"/>
        <v>0</v>
      </c>
      <c r="Q37" s="49">
        <f t="shared" si="17"/>
        <v>0</v>
      </c>
      <c r="R37" s="50">
        <f t="shared" si="18"/>
        <v>0</v>
      </c>
      <c r="S37" s="47">
        <f t="shared" si="19"/>
        <v>0</v>
      </c>
      <c r="T37" s="209">
        <f t="shared" si="20"/>
        <v>0</v>
      </c>
      <c r="U37" s="77">
        <f t="shared" si="21"/>
        <v>0</v>
      </c>
    </row>
    <row r="38" spans="1:21" ht="17.25" thickBot="1" x14ac:dyDescent="0.35">
      <c r="A38" s="85" t="s">
        <v>29</v>
      </c>
      <c r="B38" s="86">
        <f t="shared" ref="B38:T38" si="22">SUM(B5:B26)</f>
        <v>662.1</v>
      </c>
      <c r="C38" s="87">
        <f t="shared" si="22"/>
        <v>0</v>
      </c>
      <c r="D38" s="88">
        <f t="shared" si="22"/>
        <v>0</v>
      </c>
      <c r="E38" s="89">
        <f t="shared" si="22"/>
        <v>0</v>
      </c>
      <c r="F38" s="86">
        <f t="shared" si="22"/>
        <v>0</v>
      </c>
      <c r="G38" s="213">
        <f t="shared" si="22"/>
        <v>0</v>
      </c>
      <c r="H38" s="88">
        <f t="shared" si="22"/>
        <v>662.1</v>
      </c>
      <c r="I38" s="87">
        <f t="shared" si="22"/>
        <v>0</v>
      </c>
      <c r="J38" s="90">
        <f t="shared" si="22"/>
        <v>-662.1</v>
      </c>
      <c r="K38" s="87">
        <f t="shared" si="22"/>
        <v>9314.0999999999985</v>
      </c>
      <c r="L38" s="88">
        <f t="shared" si="22"/>
        <v>0</v>
      </c>
      <c r="M38" s="89">
        <f t="shared" si="22"/>
        <v>0</v>
      </c>
      <c r="N38" s="86">
        <f t="shared" si="22"/>
        <v>0</v>
      </c>
      <c r="O38" s="213">
        <f t="shared" si="22"/>
        <v>0</v>
      </c>
      <c r="P38" s="87">
        <f t="shared" si="22"/>
        <v>358.23461538461532</v>
      </c>
      <c r="Q38" s="88">
        <f t="shared" si="22"/>
        <v>0</v>
      </c>
      <c r="R38" s="89">
        <f t="shared" si="22"/>
        <v>0</v>
      </c>
      <c r="S38" s="86">
        <f t="shared" si="22"/>
        <v>0</v>
      </c>
      <c r="T38" s="213">
        <f t="shared" si="22"/>
        <v>0</v>
      </c>
      <c r="U38" s="91">
        <f t="shared" si="1"/>
        <v>1.8482301027474477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212"/>
      <c r="H39" s="81"/>
      <c r="I39" s="80"/>
      <c r="J39" s="83"/>
      <c r="K39" s="80"/>
      <c r="L39" s="81"/>
      <c r="M39" s="82"/>
      <c r="N39" s="79"/>
      <c r="O39" s="212"/>
      <c r="P39" s="80"/>
      <c r="Q39" s="81"/>
      <c r="R39" s="82"/>
      <c r="S39" s="79"/>
      <c r="T39" s="212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209"/>
      <c r="H40" s="49"/>
      <c r="I40" s="48"/>
      <c r="J40" s="51"/>
      <c r="K40" s="48"/>
      <c r="L40" s="49"/>
      <c r="M40" s="50"/>
      <c r="N40" s="47"/>
      <c r="O40" s="209"/>
      <c r="P40" s="48"/>
      <c r="Q40" s="49"/>
      <c r="R40" s="50"/>
      <c r="S40" s="47"/>
      <c r="T40" s="209"/>
      <c r="U40" s="54"/>
    </row>
    <row r="41" spans="1:21" x14ac:dyDescent="0.25">
      <c r="A41" s="154" t="s">
        <v>46</v>
      </c>
      <c r="B41" s="47">
        <f>'DAY25'!H41</f>
        <v>452.6</v>
      </c>
      <c r="C41" s="48">
        <v>0</v>
      </c>
      <c r="D41" s="49">
        <v>0</v>
      </c>
      <c r="E41" s="50">
        <v>0</v>
      </c>
      <c r="F41" s="47">
        <v>0</v>
      </c>
      <c r="G41" s="209">
        <v>0</v>
      </c>
      <c r="H41" s="49">
        <f>+(Table128[[#This Row],[OPENING ]]+Table128[[#This Row],[RECEIPTS]]+Table128[[#This Row],[RETURNS]])+(Table128[[#This Row],[EXCHANGED]]+Table128[[#This Row],[SALES]]+Table128[[#This Row],[ISSUES]])</f>
        <v>452.6</v>
      </c>
      <c r="I41" s="48">
        <v>0</v>
      </c>
      <c r="J41" s="51">
        <f t="shared" si="0"/>
        <v>-452.6</v>
      </c>
      <c r="K41" s="48">
        <f>+'DAY25'!K41+'DAY26'!C41</f>
        <v>0</v>
      </c>
      <c r="L41" s="49">
        <f>+'DAY25'!L41+'DAY26'!D41</f>
        <v>0</v>
      </c>
      <c r="M41" s="50">
        <f>+'DAY25'!M41+'DAY26'!E41</f>
        <v>0</v>
      </c>
      <c r="N41" s="47">
        <f>+'DAY25'!N41+'DAY26'!F41</f>
        <v>0</v>
      </c>
      <c r="O41" s="209">
        <f>+'DAY25'!O41+'DAY26'!G41</f>
        <v>0</v>
      </c>
      <c r="P41" s="48">
        <f>+K41/26</f>
        <v>0</v>
      </c>
      <c r="Q41" s="49">
        <f>+L41/26</f>
        <v>0</v>
      </c>
      <c r="R41" s="50">
        <f>+M41/26</f>
        <v>0</v>
      </c>
      <c r="S41" s="47">
        <f>+N41/26</f>
        <v>0</v>
      </c>
      <c r="T41" s="209">
        <f>+O41/26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'DAY25'!H42</f>
        <v>555.6</v>
      </c>
      <c r="C42" s="48">
        <v>0</v>
      </c>
      <c r="D42" s="49">
        <v>0</v>
      </c>
      <c r="E42" s="50">
        <v>0</v>
      </c>
      <c r="F42" s="47">
        <v>0</v>
      </c>
      <c r="G42" s="209">
        <v>0</v>
      </c>
      <c r="H42" s="49">
        <f>+(Table128[[#This Row],[OPENING ]]+Table128[[#This Row],[RECEIPTS]]+Table128[[#This Row],[RETURNS]])+(Table128[[#This Row],[EXCHANGED]]+Table128[[#This Row],[SALES]]+Table128[[#This Row],[ISSUES]])</f>
        <v>555.6</v>
      </c>
      <c r="I42" s="48">
        <v>0</v>
      </c>
      <c r="J42" s="51">
        <f t="shared" si="0"/>
        <v>-555.6</v>
      </c>
      <c r="K42" s="48">
        <f>+'DAY25'!K42+'DAY26'!C42</f>
        <v>0</v>
      </c>
      <c r="L42" s="49">
        <f>+'DAY25'!L42+'DAY26'!D42</f>
        <v>0</v>
      </c>
      <c r="M42" s="50">
        <f>+'DAY25'!M42+'DAY26'!E42</f>
        <v>0</v>
      </c>
      <c r="N42" s="47">
        <f>+'DAY25'!N42+'DAY26'!F42</f>
        <v>0</v>
      </c>
      <c r="O42" s="209">
        <f>+'DAY25'!O42+'DAY26'!G42</f>
        <v>0</v>
      </c>
      <c r="P42" s="48">
        <f t="shared" ref="P42:P57" si="23">+K42/26</f>
        <v>0</v>
      </c>
      <c r="Q42" s="49">
        <f t="shared" ref="Q42:Q57" si="24">+L42/26</f>
        <v>0</v>
      </c>
      <c r="R42" s="50">
        <f t="shared" ref="R42:R57" si="25">+M42/26</f>
        <v>0</v>
      </c>
      <c r="S42" s="47">
        <f t="shared" ref="S42:S57" si="26">+N42/26</f>
        <v>0</v>
      </c>
      <c r="T42" s="209">
        <f t="shared" ref="T42:T57" si="27">+O42/26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'DAY25'!H43</f>
        <v>0</v>
      </c>
      <c r="C43" s="48">
        <v>0</v>
      </c>
      <c r="D43" s="49">
        <v>0</v>
      </c>
      <c r="E43" s="50">
        <v>0</v>
      </c>
      <c r="F43" s="47">
        <v>0</v>
      </c>
      <c r="G43" s="209">
        <v>0</v>
      </c>
      <c r="H43" s="49">
        <f>+(Table128[[#This Row],[OPENING ]]+Table128[[#This Row],[RECEIPTS]]+Table128[[#This Row],[RETURNS]])+(Table128[[#This Row],[EXCHANGED]]+Table128[[#This Row],[SALES]]+Table128[[#This Row],[ISSUES]])</f>
        <v>0</v>
      </c>
      <c r="I43" s="48">
        <v>0</v>
      </c>
      <c r="J43" s="51">
        <f t="shared" si="0"/>
        <v>0</v>
      </c>
      <c r="K43" s="48">
        <f>+'DAY25'!K43+'DAY26'!C43</f>
        <v>0</v>
      </c>
      <c r="L43" s="49">
        <f>+'DAY25'!L43+'DAY26'!D43</f>
        <v>0</v>
      </c>
      <c r="M43" s="50">
        <f>+'DAY25'!M43+'DAY26'!E43</f>
        <v>0</v>
      </c>
      <c r="N43" s="47">
        <f>+'DAY25'!N43+'DAY26'!F43</f>
        <v>0</v>
      </c>
      <c r="O43" s="209">
        <f>+'DAY25'!O43+'DAY26'!G43</f>
        <v>0</v>
      </c>
      <c r="P43" s="48">
        <f t="shared" si="23"/>
        <v>0</v>
      </c>
      <c r="Q43" s="49">
        <f t="shared" si="24"/>
        <v>0</v>
      </c>
      <c r="R43" s="50">
        <f t="shared" si="25"/>
        <v>0</v>
      </c>
      <c r="S43" s="47">
        <f t="shared" si="26"/>
        <v>0</v>
      </c>
      <c r="T43" s="209">
        <f t="shared" si="27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'DAY25'!H44</f>
        <v>0</v>
      </c>
      <c r="C44" s="48">
        <v>0</v>
      </c>
      <c r="D44" s="49">
        <v>0</v>
      </c>
      <c r="E44" s="50">
        <v>0</v>
      </c>
      <c r="F44" s="47">
        <v>0</v>
      </c>
      <c r="G44" s="209">
        <v>0</v>
      </c>
      <c r="H44" s="49">
        <f>+(Table128[[#This Row],[OPENING ]]+Table128[[#This Row],[RECEIPTS]]+Table128[[#This Row],[RETURNS]])+(Table128[[#This Row],[EXCHANGED]]+Table128[[#This Row],[SALES]]+Table128[[#This Row],[ISSUES]])</f>
        <v>0</v>
      </c>
      <c r="I44" s="48">
        <v>0</v>
      </c>
      <c r="J44" s="51">
        <f t="shared" si="0"/>
        <v>0</v>
      </c>
      <c r="K44" s="48">
        <f>+'DAY25'!K44+'DAY26'!C44</f>
        <v>0</v>
      </c>
      <c r="L44" s="49">
        <f>+'DAY25'!L44+'DAY26'!D44</f>
        <v>0</v>
      </c>
      <c r="M44" s="50">
        <f>+'DAY25'!M44+'DAY26'!E44</f>
        <v>0</v>
      </c>
      <c r="N44" s="47">
        <f>+'DAY25'!N44+'DAY26'!F44</f>
        <v>0</v>
      </c>
      <c r="O44" s="209">
        <f>+'DAY25'!O44+'DAY26'!G44</f>
        <v>0</v>
      </c>
      <c r="P44" s="48">
        <f t="shared" si="23"/>
        <v>0</v>
      </c>
      <c r="Q44" s="49">
        <f t="shared" si="24"/>
        <v>0</v>
      </c>
      <c r="R44" s="50">
        <f t="shared" si="25"/>
        <v>0</v>
      </c>
      <c r="S44" s="47">
        <f t="shared" si="26"/>
        <v>0</v>
      </c>
      <c r="T44" s="209">
        <f t="shared" si="27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'DAY25'!H45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209">
        <v>0</v>
      </c>
      <c r="H45" s="49">
        <f>+(Table128[[#This Row],[OPENING ]]+Table128[[#This Row],[RECEIPTS]]+Table128[[#This Row],[RETURNS]])+(Table128[[#This Row],[EXCHANGED]]+Table128[[#This Row],[SALES]]+Table128[[#This Row],[ISSUES]])</f>
        <v>320.29999999999995</v>
      </c>
      <c r="I45" s="48">
        <v>0</v>
      </c>
      <c r="J45" s="51">
        <f t="shared" si="0"/>
        <v>-320.29999999999995</v>
      </c>
      <c r="K45" s="48">
        <f>+'DAY25'!K45+'DAY26'!C45</f>
        <v>1034.9000000000001</v>
      </c>
      <c r="L45" s="49">
        <f>+'DAY25'!L45+'DAY26'!D45</f>
        <v>0</v>
      </c>
      <c r="M45" s="50">
        <f>+'DAY25'!M45+'DAY26'!E45</f>
        <v>0</v>
      </c>
      <c r="N45" s="47">
        <f>+'DAY25'!N45+'DAY26'!F45</f>
        <v>0</v>
      </c>
      <c r="O45" s="209">
        <f>+'DAY25'!O45+'DAY26'!G45</f>
        <v>795.90000000000009</v>
      </c>
      <c r="P45" s="48">
        <f t="shared" si="23"/>
        <v>39.803846153846159</v>
      </c>
      <c r="Q45" s="49">
        <f t="shared" si="24"/>
        <v>0</v>
      </c>
      <c r="R45" s="50">
        <f t="shared" si="25"/>
        <v>0</v>
      </c>
      <c r="S45" s="47">
        <f t="shared" si="26"/>
        <v>0</v>
      </c>
      <c r="T45" s="209">
        <f t="shared" si="27"/>
        <v>30.611538461538466</v>
      </c>
      <c r="U45" s="54">
        <f t="shared" si="1"/>
        <v>4.5487218702206675</v>
      </c>
    </row>
    <row r="46" spans="1:21" x14ac:dyDescent="0.25">
      <c r="A46" s="154" t="s">
        <v>111</v>
      </c>
      <c r="B46" s="47">
        <f>'DAY25'!H46</f>
        <v>122.2</v>
      </c>
      <c r="C46" s="48">
        <v>0</v>
      </c>
      <c r="D46" s="49">
        <v>0</v>
      </c>
      <c r="E46" s="50">
        <v>0</v>
      </c>
      <c r="F46" s="47">
        <v>0</v>
      </c>
      <c r="G46" s="209">
        <v>0</v>
      </c>
      <c r="H46" s="49">
        <f>+(Table128[[#This Row],[OPENING ]]+Table128[[#This Row],[RECEIPTS]]+Table128[[#This Row],[RETURNS]])+(Table128[[#This Row],[EXCHANGED]]+Table128[[#This Row],[SALES]]+Table128[[#This Row],[ISSUES]])</f>
        <v>122.2</v>
      </c>
      <c r="I46" s="48">
        <v>0</v>
      </c>
      <c r="J46" s="51">
        <f t="shared" si="0"/>
        <v>-122.2</v>
      </c>
      <c r="K46" s="48">
        <f>+'DAY25'!K46+'DAY26'!C46</f>
        <v>0</v>
      </c>
      <c r="L46" s="49">
        <f>+'DAY25'!L46+'DAY26'!D46</f>
        <v>0</v>
      </c>
      <c r="M46" s="50">
        <f>+'DAY25'!M46+'DAY26'!E46</f>
        <v>0</v>
      </c>
      <c r="N46" s="47">
        <f>+'DAY25'!N46+'DAY26'!F46</f>
        <v>0</v>
      </c>
      <c r="O46" s="209">
        <f>+'DAY25'!O46+'DAY26'!G46</f>
        <v>0</v>
      </c>
      <c r="P46" s="48">
        <f t="shared" si="23"/>
        <v>0</v>
      </c>
      <c r="Q46" s="49">
        <f t="shared" si="24"/>
        <v>0</v>
      </c>
      <c r="R46" s="50">
        <f t="shared" si="25"/>
        <v>0</v>
      </c>
      <c r="S46" s="47">
        <f t="shared" si="26"/>
        <v>0</v>
      </c>
      <c r="T46" s="209">
        <f t="shared" si="27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'DAY25'!H47</f>
        <v>0</v>
      </c>
      <c r="C47" s="48">
        <v>0</v>
      </c>
      <c r="D47" s="49">
        <v>0</v>
      </c>
      <c r="E47" s="50">
        <v>0</v>
      </c>
      <c r="F47" s="47">
        <v>0</v>
      </c>
      <c r="G47" s="209">
        <v>0</v>
      </c>
      <c r="H47" s="49">
        <f>+(Table128[[#This Row],[OPENING ]]+Table128[[#This Row],[RECEIPTS]]+Table128[[#This Row],[RETURNS]])+(Table128[[#This Row],[EXCHANGED]]+Table128[[#This Row],[SALES]]+Table128[[#This Row],[ISSUES]])</f>
        <v>0</v>
      </c>
      <c r="I47" s="48">
        <v>0</v>
      </c>
      <c r="J47" s="51">
        <f t="shared" si="0"/>
        <v>0</v>
      </c>
      <c r="K47" s="48">
        <f>+'DAY25'!K47+'DAY26'!C47</f>
        <v>0</v>
      </c>
      <c r="L47" s="49">
        <f>+'DAY25'!L47+'DAY26'!D47</f>
        <v>0</v>
      </c>
      <c r="M47" s="50">
        <f>+'DAY25'!M47+'DAY26'!E47</f>
        <v>0</v>
      </c>
      <c r="N47" s="47">
        <f>+'DAY25'!N47+'DAY26'!F47</f>
        <v>0</v>
      </c>
      <c r="O47" s="209">
        <f>+'DAY25'!O47+'DAY26'!G47</f>
        <v>0</v>
      </c>
      <c r="P47" s="48">
        <f t="shared" si="23"/>
        <v>0</v>
      </c>
      <c r="Q47" s="49">
        <f t="shared" si="24"/>
        <v>0</v>
      </c>
      <c r="R47" s="50">
        <f t="shared" si="25"/>
        <v>0</v>
      </c>
      <c r="S47" s="47">
        <f t="shared" si="26"/>
        <v>0</v>
      </c>
      <c r="T47" s="209">
        <f t="shared" si="27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'DAY25'!H48</f>
        <v>7</v>
      </c>
      <c r="C48" s="48">
        <v>0</v>
      </c>
      <c r="D48" s="49">
        <v>0</v>
      </c>
      <c r="E48" s="50">
        <v>0</v>
      </c>
      <c r="F48" s="47">
        <v>0</v>
      </c>
      <c r="G48" s="209">
        <v>0</v>
      </c>
      <c r="H48" s="49">
        <f>+(Table128[[#This Row],[OPENING ]]+Table128[[#This Row],[RECEIPTS]]+Table128[[#This Row],[RETURNS]])+(Table128[[#This Row],[EXCHANGED]]+Table128[[#This Row],[SALES]]+Table128[[#This Row],[ISSUES]])</f>
        <v>7</v>
      </c>
      <c r="I48" s="48">
        <v>0</v>
      </c>
      <c r="J48" s="51">
        <f t="shared" si="0"/>
        <v>-7</v>
      </c>
      <c r="K48" s="48">
        <f>+'DAY25'!K48+'DAY26'!C48</f>
        <v>0</v>
      </c>
      <c r="L48" s="49">
        <f>+'DAY25'!L48+'DAY26'!D48</f>
        <v>0</v>
      </c>
      <c r="M48" s="50">
        <f>+'DAY25'!M48+'DAY26'!E48</f>
        <v>0</v>
      </c>
      <c r="N48" s="47">
        <f>+'DAY25'!N48+'DAY26'!F48</f>
        <v>0</v>
      </c>
      <c r="O48" s="209">
        <f>+'DAY25'!O48+'DAY26'!G48</f>
        <v>0</v>
      </c>
      <c r="P48" s="48">
        <f t="shared" si="23"/>
        <v>0</v>
      </c>
      <c r="Q48" s="49">
        <f t="shared" si="24"/>
        <v>0</v>
      </c>
      <c r="R48" s="50">
        <f t="shared" si="25"/>
        <v>0</v>
      </c>
      <c r="S48" s="47">
        <f t="shared" si="26"/>
        <v>0</v>
      </c>
      <c r="T48" s="209">
        <f t="shared" si="27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'DAY25'!H49</f>
        <v>17.3</v>
      </c>
      <c r="C49" s="48">
        <v>0</v>
      </c>
      <c r="D49" s="49">
        <v>0</v>
      </c>
      <c r="E49" s="50">
        <v>0</v>
      </c>
      <c r="F49" s="47">
        <v>0</v>
      </c>
      <c r="G49" s="209">
        <v>0</v>
      </c>
      <c r="H49" s="49">
        <f>+(Table128[[#This Row],[OPENING ]]+Table128[[#This Row],[RECEIPTS]]+Table128[[#This Row],[RETURNS]])+(Table128[[#This Row],[EXCHANGED]]+Table128[[#This Row],[SALES]]+Table128[[#This Row],[ISSUES]])</f>
        <v>17.3</v>
      </c>
      <c r="I49" s="48">
        <v>0</v>
      </c>
      <c r="J49" s="51">
        <f t="shared" si="0"/>
        <v>-17.3</v>
      </c>
      <c r="K49" s="48">
        <f>+'DAY25'!K49+'DAY26'!C49</f>
        <v>0</v>
      </c>
      <c r="L49" s="49">
        <f>+'DAY25'!L49+'DAY26'!D49</f>
        <v>0</v>
      </c>
      <c r="M49" s="50">
        <f>+'DAY25'!M49+'DAY26'!E49</f>
        <v>0</v>
      </c>
      <c r="N49" s="47">
        <f>+'DAY25'!N49+'DAY26'!F49</f>
        <v>0</v>
      </c>
      <c r="O49" s="209">
        <f>+'DAY25'!O49+'DAY26'!G49</f>
        <v>0</v>
      </c>
      <c r="P49" s="48">
        <f t="shared" si="23"/>
        <v>0</v>
      </c>
      <c r="Q49" s="49">
        <f t="shared" si="24"/>
        <v>0</v>
      </c>
      <c r="R49" s="50">
        <f t="shared" si="25"/>
        <v>0</v>
      </c>
      <c r="S49" s="47">
        <f t="shared" si="26"/>
        <v>0</v>
      </c>
      <c r="T49" s="209">
        <f t="shared" si="27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'DAY25'!H50</f>
        <v>400.5</v>
      </c>
      <c r="C50" s="48">
        <v>0</v>
      </c>
      <c r="D50" s="49">
        <v>0</v>
      </c>
      <c r="E50" s="50">
        <v>0</v>
      </c>
      <c r="F50" s="47">
        <v>0</v>
      </c>
      <c r="G50" s="209">
        <v>0</v>
      </c>
      <c r="H50" s="49">
        <f>+(Table128[[#This Row],[OPENING ]]+Table128[[#This Row],[RECEIPTS]]+Table128[[#This Row],[RETURNS]])+(Table128[[#This Row],[EXCHANGED]]+Table128[[#This Row],[SALES]]+Table128[[#This Row],[ISSUES]])</f>
        <v>400.5</v>
      </c>
      <c r="I50" s="48">
        <v>0</v>
      </c>
      <c r="J50" s="51">
        <f t="shared" si="0"/>
        <v>-400.5</v>
      </c>
      <c r="K50" s="48">
        <f>+'DAY25'!K50+'DAY26'!C50</f>
        <v>0</v>
      </c>
      <c r="L50" s="49">
        <f>+'DAY25'!L50+'DAY26'!D50</f>
        <v>0</v>
      </c>
      <c r="M50" s="50">
        <f>+'DAY25'!M50+'DAY26'!E50</f>
        <v>0</v>
      </c>
      <c r="N50" s="47">
        <f>+'DAY25'!N50+'DAY26'!F50</f>
        <v>0</v>
      </c>
      <c r="O50" s="209">
        <f>+'DAY25'!O50+'DAY26'!G50</f>
        <v>140</v>
      </c>
      <c r="P50" s="48">
        <f t="shared" si="23"/>
        <v>0</v>
      </c>
      <c r="Q50" s="49">
        <f t="shared" si="24"/>
        <v>0</v>
      </c>
      <c r="R50" s="50">
        <f t="shared" si="25"/>
        <v>0</v>
      </c>
      <c r="S50" s="47">
        <f t="shared" si="26"/>
        <v>0</v>
      </c>
      <c r="T50" s="209">
        <f t="shared" si="27"/>
        <v>5.384615384615385</v>
      </c>
      <c r="U50" s="54">
        <f t="shared" si="1"/>
        <v>74.378571428571419</v>
      </c>
    </row>
    <row r="51" spans="1:21" x14ac:dyDescent="0.25">
      <c r="A51" s="154" t="s">
        <v>79</v>
      </c>
      <c r="B51" s="47">
        <f>'DAY25'!H51</f>
        <v>0</v>
      </c>
      <c r="C51" s="48">
        <v>0</v>
      </c>
      <c r="D51" s="49">
        <v>0</v>
      </c>
      <c r="E51" s="50">
        <v>0</v>
      </c>
      <c r="F51" s="47">
        <v>0</v>
      </c>
      <c r="G51" s="209">
        <v>0</v>
      </c>
      <c r="H51" s="49">
        <f>+(Table128[[#This Row],[OPENING ]]+Table128[[#This Row],[RECEIPTS]]+Table128[[#This Row],[RETURNS]])+(Table128[[#This Row],[EXCHANGED]]+Table128[[#This Row],[SALES]]+Table128[[#This Row],[ISSUES]])</f>
        <v>0</v>
      </c>
      <c r="I51" s="48">
        <v>0</v>
      </c>
      <c r="J51" s="51">
        <f t="shared" si="0"/>
        <v>0</v>
      </c>
      <c r="K51" s="48">
        <f>+'DAY25'!K51+'DAY26'!C51</f>
        <v>0</v>
      </c>
      <c r="L51" s="49">
        <f>+'DAY25'!L51+'DAY26'!D51</f>
        <v>0</v>
      </c>
      <c r="M51" s="50">
        <f>+'DAY25'!M51+'DAY26'!E51</f>
        <v>0</v>
      </c>
      <c r="N51" s="47">
        <f>+'DAY25'!N51+'DAY26'!F51</f>
        <v>0</v>
      </c>
      <c r="O51" s="209">
        <f>+'DAY25'!O51+'DAY26'!G51</f>
        <v>0</v>
      </c>
      <c r="P51" s="48">
        <f t="shared" si="23"/>
        <v>0</v>
      </c>
      <c r="Q51" s="49">
        <f t="shared" si="24"/>
        <v>0</v>
      </c>
      <c r="R51" s="50">
        <f t="shared" si="25"/>
        <v>0</v>
      </c>
      <c r="S51" s="47">
        <f t="shared" si="26"/>
        <v>0</v>
      </c>
      <c r="T51" s="209">
        <f t="shared" si="27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'DAY25'!H52</f>
        <v>0</v>
      </c>
      <c r="C52" s="48">
        <v>0</v>
      </c>
      <c r="D52" s="49">
        <v>0</v>
      </c>
      <c r="E52" s="50">
        <v>0</v>
      </c>
      <c r="F52" s="47">
        <v>0</v>
      </c>
      <c r="G52" s="209">
        <v>0</v>
      </c>
      <c r="H52" s="49">
        <f>+(Table128[[#This Row],[OPENING ]]+Table128[[#This Row],[RECEIPTS]]+Table128[[#This Row],[RETURNS]])+(Table128[[#This Row],[EXCHANGED]]+Table128[[#This Row],[SALES]]+Table128[[#This Row],[ISSUES]])</f>
        <v>0</v>
      </c>
      <c r="I52" s="48">
        <v>0</v>
      </c>
      <c r="J52" s="51">
        <f t="shared" si="0"/>
        <v>0</v>
      </c>
      <c r="K52" s="48">
        <f>+'DAY25'!K52+'DAY26'!C52</f>
        <v>0</v>
      </c>
      <c r="L52" s="49">
        <f>+'DAY25'!L52+'DAY26'!D52</f>
        <v>0</v>
      </c>
      <c r="M52" s="50">
        <f>+'DAY25'!M52+'DAY26'!E52</f>
        <v>0</v>
      </c>
      <c r="N52" s="47">
        <f>+'DAY25'!N52+'DAY26'!F52</f>
        <v>0</v>
      </c>
      <c r="O52" s="209">
        <f>+'DAY25'!O52+'DAY26'!G52</f>
        <v>0</v>
      </c>
      <c r="P52" s="48">
        <f t="shared" si="23"/>
        <v>0</v>
      </c>
      <c r="Q52" s="49">
        <f t="shared" si="24"/>
        <v>0</v>
      </c>
      <c r="R52" s="50">
        <f t="shared" si="25"/>
        <v>0</v>
      </c>
      <c r="S52" s="47">
        <f t="shared" si="26"/>
        <v>0</v>
      </c>
      <c r="T52" s="209">
        <f t="shared" si="27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'DAY25'!H53</f>
        <v>0</v>
      </c>
      <c r="C53" s="48">
        <v>0</v>
      </c>
      <c r="D53" s="49">
        <v>0</v>
      </c>
      <c r="E53" s="50">
        <v>0</v>
      </c>
      <c r="F53" s="47">
        <v>0</v>
      </c>
      <c r="G53" s="209">
        <v>0</v>
      </c>
      <c r="H53" s="49">
        <f>+(Table128[[#This Row],[OPENING ]]+Table128[[#This Row],[RECEIPTS]]+Table128[[#This Row],[RETURNS]])+(Table128[[#This Row],[EXCHANGED]]+Table128[[#This Row],[SALES]]+Table128[[#This Row],[ISSUES]])</f>
        <v>0</v>
      </c>
      <c r="I53" s="48">
        <v>0</v>
      </c>
      <c r="J53" s="51">
        <f>+I53-H53</f>
        <v>0</v>
      </c>
      <c r="K53" s="48">
        <f>+'DAY25'!K53+'DAY26'!C53</f>
        <v>0</v>
      </c>
      <c r="L53" s="49">
        <f>+'DAY25'!L53+'DAY26'!D53</f>
        <v>0</v>
      </c>
      <c r="M53" s="50">
        <f>+'DAY25'!M53+'DAY26'!E53</f>
        <v>0</v>
      </c>
      <c r="N53" s="47">
        <f>+'DAY25'!N53+'DAY26'!F53</f>
        <v>0</v>
      </c>
      <c r="O53" s="209">
        <f>+'DAY25'!O53+'DAY26'!G53</f>
        <v>0</v>
      </c>
      <c r="P53" s="48">
        <f t="shared" si="23"/>
        <v>0</v>
      </c>
      <c r="Q53" s="49">
        <f t="shared" si="24"/>
        <v>0</v>
      </c>
      <c r="R53" s="50">
        <f t="shared" si="25"/>
        <v>0</v>
      </c>
      <c r="S53" s="47">
        <f t="shared" si="26"/>
        <v>0</v>
      </c>
      <c r="T53" s="209">
        <f t="shared" si="27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'DAY25'!H54</f>
        <v>0</v>
      </c>
      <c r="C54" s="48">
        <v>0</v>
      </c>
      <c r="D54" s="49">
        <v>0</v>
      </c>
      <c r="E54" s="50">
        <v>0</v>
      </c>
      <c r="F54" s="47">
        <v>0</v>
      </c>
      <c r="G54" s="209">
        <v>0</v>
      </c>
      <c r="H54" s="49">
        <f>+(Table128[[#This Row],[OPENING ]]+Table128[[#This Row],[RECEIPTS]]+Table128[[#This Row],[RETURNS]])+(Table128[[#This Row],[EXCHANGED]]+Table128[[#This Row],[SALES]]+Table128[[#This Row],[ISSUES]])</f>
        <v>0</v>
      </c>
      <c r="I54" s="48">
        <v>0</v>
      </c>
      <c r="J54" s="51">
        <f>+I54-H54</f>
        <v>0</v>
      </c>
      <c r="K54" s="48">
        <f>+'DAY25'!K54+'DAY26'!C54</f>
        <v>0</v>
      </c>
      <c r="L54" s="49">
        <f>+'DAY25'!L54+'DAY26'!D54</f>
        <v>0</v>
      </c>
      <c r="M54" s="50">
        <f>+'DAY25'!M54+'DAY26'!E54</f>
        <v>0</v>
      </c>
      <c r="N54" s="47">
        <f>+'DAY25'!N54+'DAY26'!F54</f>
        <v>0</v>
      </c>
      <c r="O54" s="209">
        <f>+'DAY25'!O54+'DAY26'!G54</f>
        <v>0</v>
      </c>
      <c r="P54" s="48">
        <f t="shared" si="23"/>
        <v>0</v>
      </c>
      <c r="Q54" s="49">
        <f t="shared" si="24"/>
        <v>0</v>
      </c>
      <c r="R54" s="50">
        <f t="shared" si="25"/>
        <v>0</v>
      </c>
      <c r="S54" s="47">
        <f t="shared" si="26"/>
        <v>0</v>
      </c>
      <c r="T54" s="209">
        <f t="shared" si="27"/>
        <v>0</v>
      </c>
      <c r="U54" s="54">
        <f t="shared" si="1"/>
        <v>0</v>
      </c>
    </row>
    <row r="55" spans="1:21" x14ac:dyDescent="0.25">
      <c r="A55" s="154" t="s">
        <v>81</v>
      </c>
      <c r="B55" s="47">
        <f>'DAY25'!H55</f>
        <v>676.3</v>
      </c>
      <c r="C55" s="48">
        <v>0</v>
      </c>
      <c r="D55" s="49">
        <v>0</v>
      </c>
      <c r="E55" s="50">
        <v>0</v>
      </c>
      <c r="F55" s="47">
        <v>0</v>
      </c>
      <c r="G55" s="209">
        <v>0</v>
      </c>
      <c r="H55" s="49">
        <f>+(Table128[[#This Row],[OPENING ]]+Table128[[#This Row],[RECEIPTS]]+Table128[[#This Row],[RETURNS]])+(Table128[[#This Row],[EXCHANGED]]+Table128[[#This Row],[SALES]]+Table128[[#This Row],[ISSUES]])</f>
        <v>676.3</v>
      </c>
      <c r="I55" s="48">
        <v>0</v>
      </c>
      <c r="J55" s="51">
        <f>+I55-H55</f>
        <v>-676.3</v>
      </c>
      <c r="K55" s="48">
        <f>+'DAY25'!K55+'DAY26'!C55</f>
        <v>0</v>
      </c>
      <c r="L55" s="49">
        <f>+'DAY25'!L55+'DAY26'!D55</f>
        <v>0</v>
      </c>
      <c r="M55" s="50">
        <f>+'DAY25'!M55+'DAY26'!E55</f>
        <v>0</v>
      </c>
      <c r="N55" s="47">
        <f>+'DAY25'!N55+'DAY26'!F55</f>
        <v>0</v>
      </c>
      <c r="O55" s="209">
        <f>+'DAY25'!O55+'DAY26'!G55</f>
        <v>0</v>
      </c>
      <c r="P55" s="48">
        <f t="shared" si="23"/>
        <v>0</v>
      </c>
      <c r="Q55" s="49">
        <f t="shared" si="24"/>
        <v>0</v>
      </c>
      <c r="R55" s="50">
        <f t="shared" si="25"/>
        <v>0</v>
      </c>
      <c r="S55" s="47">
        <f t="shared" si="26"/>
        <v>0</v>
      </c>
      <c r="T55" s="209">
        <f t="shared" si="27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'DAY25'!H56</f>
        <v>0</v>
      </c>
      <c r="C56" s="48">
        <v>0</v>
      </c>
      <c r="D56" s="49">
        <v>0</v>
      </c>
      <c r="E56" s="50">
        <v>0</v>
      </c>
      <c r="F56" s="47">
        <v>0</v>
      </c>
      <c r="G56" s="209">
        <v>0</v>
      </c>
      <c r="H56" s="49">
        <f>+(Table128[[#This Row],[OPENING ]]+Table128[[#This Row],[RECEIPTS]]+Table128[[#This Row],[RETURNS]])+(Table128[[#This Row],[EXCHANGED]]+Table128[[#This Row],[SALES]]+Table128[[#This Row],[ISSUES]])</f>
        <v>0</v>
      </c>
      <c r="I56" s="48">
        <v>0</v>
      </c>
      <c r="J56" s="51">
        <f>+I56-H56</f>
        <v>0</v>
      </c>
      <c r="K56" s="48">
        <f>+'DAY25'!K56+'DAY26'!C56</f>
        <v>0</v>
      </c>
      <c r="L56" s="49">
        <f>+'DAY25'!L56+'DAY26'!D56</f>
        <v>0</v>
      </c>
      <c r="M56" s="50">
        <f>+'DAY25'!M56+'DAY26'!E56</f>
        <v>0</v>
      </c>
      <c r="N56" s="47">
        <f>+'DAY25'!N56+'DAY26'!F56</f>
        <v>0</v>
      </c>
      <c r="O56" s="209">
        <f>+'DAY25'!O56+'DAY26'!G56</f>
        <v>0</v>
      </c>
      <c r="P56" s="48">
        <f t="shared" si="23"/>
        <v>0</v>
      </c>
      <c r="Q56" s="49">
        <f t="shared" si="24"/>
        <v>0</v>
      </c>
      <c r="R56" s="50">
        <f t="shared" si="25"/>
        <v>0</v>
      </c>
      <c r="S56" s="47">
        <f t="shared" si="26"/>
        <v>0</v>
      </c>
      <c r="T56" s="209">
        <f t="shared" si="27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'DAY25'!H57</f>
        <v>1809</v>
      </c>
      <c r="C57" s="48">
        <v>0</v>
      </c>
      <c r="D57" s="49">
        <v>0</v>
      </c>
      <c r="E57" s="50">
        <v>0</v>
      </c>
      <c r="F57" s="47">
        <v>0</v>
      </c>
      <c r="G57" s="209">
        <v>0</v>
      </c>
      <c r="H57" s="49">
        <f>+(Table128[[#This Row],[OPENING ]]+Table128[[#This Row],[RECEIPTS]]+Table128[[#This Row],[RETURNS]])+(Table128[[#This Row],[EXCHANGED]]+Table128[[#This Row],[SALES]]+Table128[[#This Row],[ISSUES]])</f>
        <v>1809</v>
      </c>
      <c r="I57" s="73">
        <v>0</v>
      </c>
      <c r="J57" s="76">
        <f t="shared" si="0"/>
        <v>-1809</v>
      </c>
      <c r="K57" s="48">
        <f>+'DAY25'!K57+'DAY26'!C57</f>
        <v>0</v>
      </c>
      <c r="L57" s="49">
        <f>+'DAY25'!L57+'DAY26'!D57</f>
        <v>79</v>
      </c>
      <c r="M57" s="50">
        <f>+'DAY25'!M57+'DAY26'!E57</f>
        <v>0</v>
      </c>
      <c r="N57" s="47">
        <f>+'DAY25'!N57+'DAY26'!F57</f>
        <v>0</v>
      </c>
      <c r="O57" s="209">
        <f>+'DAY25'!O57+'DAY26'!G57</f>
        <v>0</v>
      </c>
      <c r="P57" s="48">
        <f t="shared" si="23"/>
        <v>0</v>
      </c>
      <c r="Q57" s="49">
        <f t="shared" si="24"/>
        <v>3.0384615384615383</v>
      </c>
      <c r="R57" s="50">
        <f t="shared" si="25"/>
        <v>0</v>
      </c>
      <c r="S57" s="47">
        <f t="shared" si="26"/>
        <v>0</v>
      </c>
      <c r="T57" s="209">
        <f t="shared" si="27"/>
        <v>0</v>
      </c>
      <c r="U57" s="92">
        <f t="shared" si="1"/>
        <v>595.36708860759495</v>
      </c>
    </row>
    <row r="58" spans="1:21" x14ac:dyDescent="0.25">
      <c r="A58" s="154" t="s">
        <v>50</v>
      </c>
      <c r="B58" s="47">
        <f>'DAY25'!H58</f>
        <v>6798.0400000000009</v>
      </c>
      <c r="C58" s="48">
        <v>0</v>
      </c>
      <c r="D58" s="49">
        <v>0</v>
      </c>
      <c r="E58" s="50">
        <v>0</v>
      </c>
      <c r="F58" s="47">
        <v>0</v>
      </c>
      <c r="G58" s="209">
        <v>0</v>
      </c>
      <c r="H58" s="49">
        <f>+(Table128[[#This Row],[OPENING ]]+Table128[[#This Row],[RECEIPTS]]+Table128[[#This Row],[RETURNS]])+(Table128[[#This Row],[EXCHANGED]]+Table128[[#This Row],[SALES]]+Table128[[#This Row],[ISSUES]])</f>
        <v>6798.0400000000009</v>
      </c>
      <c r="I58" s="73"/>
      <c r="J58" s="76">
        <f t="shared" ref="J58:J72" si="28">+I58-H58</f>
        <v>-6798.0400000000009</v>
      </c>
      <c r="K58" s="48">
        <f>+'DAY25'!K58+'DAY26'!C58</f>
        <v>3087.4</v>
      </c>
      <c r="L58" s="49">
        <f>+'DAY25'!L58+'DAY26'!D58</f>
        <v>217.3</v>
      </c>
      <c r="M58" s="50">
        <f>+'DAY25'!M58+'DAY26'!E58</f>
        <v>0</v>
      </c>
      <c r="N58" s="47">
        <f>+'DAY25'!N58+'DAY26'!F58</f>
        <v>0</v>
      </c>
      <c r="O58" s="209">
        <f>+'DAY25'!O58+'DAY26'!G58</f>
        <v>2237</v>
      </c>
      <c r="P58" s="48">
        <f t="shared" ref="P58:P72" si="29">+K58/26</f>
        <v>118.74615384615385</v>
      </c>
      <c r="Q58" s="49">
        <f t="shared" ref="Q58:Q72" si="30">+L58/26</f>
        <v>8.3576923076923073</v>
      </c>
      <c r="R58" s="50">
        <f t="shared" ref="R58:R72" si="31">+M58/26</f>
        <v>0</v>
      </c>
      <c r="S58" s="47">
        <f t="shared" ref="S58:S72" si="32">+N58/26</f>
        <v>0</v>
      </c>
      <c r="T58" s="209">
        <f t="shared" ref="T58:T72" si="33">+O58/26</f>
        <v>86.038461538461533</v>
      </c>
      <c r="U58" s="92">
        <f t="shared" ref="U58:U72" si="34">IFERROR(+H58/(P58+Q58+R58+S58+T58),0)</f>
        <v>31.894371763177372</v>
      </c>
    </row>
    <row r="59" spans="1:21" x14ac:dyDescent="0.25">
      <c r="A59" s="154" t="s">
        <v>51</v>
      </c>
      <c r="B59" s="47">
        <f>'DAY25'!H59</f>
        <v>0</v>
      </c>
      <c r="C59" s="48">
        <v>0</v>
      </c>
      <c r="D59" s="49">
        <v>0</v>
      </c>
      <c r="E59" s="50">
        <v>0</v>
      </c>
      <c r="F59" s="47">
        <v>0</v>
      </c>
      <c r="G59" s="209">
        <v>0</v>
      </c>
      <c r="H59" s="49">
        <f>+(Table128[[#This Row],[OPENING ]]+Table128[[#This Row],[RECEIPTS]]+Table128[[#This Row],[RETURNS]])+(Table128[[#This Row],[EXCHANGED]]+Table128[[#This Row],[SALES]]+Table128[[#This Row],[ISSUES]])</f>
        <v>0</v>
      </c>
      <c r="I59" s="73"/>
      <c r="J59" s="76">
        <f t="shared" si="28"/>
        <v>0</v>
      </c>
      <c r="K59" s="48">
        <f>+'DAY25'!K59+'DAY26'!C59</f>
        <v>0</v>
      </c>
      <c r="L59" s="49">
        <f>+'DAY25'!L59+'DAY26'!D59</f>
        <v>0</v>
      </c>
      <c r="M59" s="50">
        <f>+'DAY25'!M59+'DAY26'!E59</f>
        <v>0</v>
      </c>
      <c r="N59" s="47">
        <f>+'DAY25'!N59+'DAY26'!F59</f>
        <v>0</v>
      </c>
      <c r="O59" s="209">
        <f>+'DAY25'!O59+'DAY26'!G59</f>
        <v>0</v>
      </c>
      <c r="P59" s="48">
        <f t="shared" si="29"/>
        <v>0</v>
      </c>
      <c r="Q59" s="49">
        <f t="shared" si="30"/>
        <v>0</v>
      </c>
      <c r="R59" s="50">
        <f t="shared" si="31"/>
        <v>0</v>
      </c>
      <c r="S59" s="47">
        <f t="shared" si="32"/>
        <v>0</v>
      </c>
      <c r="T59" s="209">
        <f t="shared" si="33"/>
        <v>0</v>
      </c>
      <c r="U59" s="92">
        <f t="shared" si="34"/>
        <v>0</v>
      </c>
    </row>
    <row r="60" spans="1:21" x14ac:dyDescent="0.25">
      <c r="A60" s="154" t="s">
        <v>52</v>
      </c>
      <c r="B60" s="47">
        <f>'DAY25'!H60</f>
        <v>0</v>
      </c>
      <c r="C60" s="48">
        <v>0</v>
      </c>
      <c r="D60" s="49">
        <v>0</v>
      </c>
      <c r="E60" s="50">
        <v>0</v>
      </c>
      <c r="F60" s="47">
        <v>0</v>
      </c>
      <c r="G60" s="209">
        <v>0</v>
      </c>
      <c r="H60" s="49">
        <f>+(Table128[[#This Row],[OPENING ]]+Table128[[#This Row],[RECEIPTS]]+Table128[[#This Row],[RETURNS]])+(Table128[[#This Row],[EXCHANGED]]+Table128[[#This Row],[SALES]]+Table128[[#This Row],[ISSUES]])</f>
        <v>0</v>
      </c>
      <c r="I60" s="73"/>
      <c r="J60" s="76">
        <f t="shared" si="28"/>
        <v>0</v>
      </c>
      <c r="K60" s="48">
        <f>+'DAY25'!K60+'DAY26'!C60</f>
        <v>0</v>
      </c>
      <c r="L60" s="49">
        <f>+'DAY25'!L60+'DAY26'!D60</f>
        <v>0</v>
      </c>
      <c r="M60" s="50">
        <f>+'DAY25'!M60+'DAY26'!E60</f>
        <v>0</v>
      </c>
      <c r="N60" s="47">
        <f>+'DAY25'!N60+'DAY26'!F60</f>
        <v>0</v>
      </c>
      <c r="O60" s="209">
        <f>+'DAY25'!O60+'DAY26'!G60</f>
        <v>0</v>
      </c>
      <c r="P60" s="48">
        <f t="shared" si="29"/>
        <v>0</v>
      </c>
      <c r="Q60" s="49">
        <f t="shared" si="30"/>
        <v>0</v>
      </c>
      <c r="R60" s="50">
        <f t="shared" si="31"/>
        <v>0</v>
      </c>
      <c r="S60" s="47">
        <f t="shared" si="32"/>
        <v>0</v>
      </c>
      <c r="T60" s="209">
        <f t="shared" si="33"/>
        <v>0</v>
      </c>
      <c r="U60" s="92">
        <f t="shared" si="34"/>
        <v>0</v>
      </c>
    </row>
    <row r="61" spans="1:21" x14ac:dyDescent="0.25">
      <c r="A61" s="154" t="s">
        <v>53</v>
      </c>
      <c r="B61" s="47">
        <f>'DAY25'!H61</f>
        <v>1267.3399999999999</v>
      </c>
      <c r="C61" s="48">
        <v>0</v>
      </c>
      <c r="D61" s="49">
        <v>0</v>
      </c>
      <c r="E61" s="50">
        <v>0</v>
      </c>
      <c r="F61" s="47">
        <v>0</v>
      </c>
      <c r="G61" s="209">
        <v>0</v>
      </c>
      <c r="H61" s="49">
        <f>+(Table128[[#This Row],[OPENING ]]+Table128[[#This Row],[RECEIPTS]]+Table128[[#This Row],[RETURNS]])+(Table128[[#This Row],[EXCHANGED]]+Table128[[#This Row],[SALES]]+Table128[[#This Row],[ISSUES]])</f>
        <v>1267.3399999999999</v>
      </c>
      <c r="I61" s="73"/>
      <c r="J61" s="76">
        <f t="shared" si="28"/>
        <v>-1267.3399999999999</v>
      </c>
      <c r="K61" s="48">
        <f>+'DAY25'!K61+'DAY26'!C61</f>
        <v>0</v>
      </c>
      <c r="L61" s="49">
        <f>+'DAY25'!L61+'DAY26'!D61</f>
        <v>0</v>
      </c>
      <c r="M61" s="50">
        <f>+'DAY25'!M61+'DAY26'!E61</f>
        <v>0</v>
      </c>
      <c r="N61" s="47">
        <f>+'DAY25'!N61+'DAY26'!F61</f>
        <v>0</v>
      </c>
      <c r="O61" s="209">
        <f>+'DAY25'!O61+'DAY26'!G61</f>
        <v>0</v>
      </c>
      <c r="P61" s="48">
        <f t="shared" si="29"/>
        <v>0</v>
      </c>
      <c r="Q61" s="49">
        <f t="shared" si="30"/>
        <v>0</v>
      </c>
      <c r="R61" s="50">
        <f t="shared" si="31"/>
        <v>0</v>
      </c>
      <c r="S61" s="47">
        <f t="shared" si="32"/>
        <v>0</v>
      </c>
      <c r="T61" s="209">
        <f t="shared" si="33"/>
        <v>0</v>
      </c>
      <c r="U61" s="92">
        <f t="shared" si="34"/>
        <v>0</v>
      </c>
    </row>
    <row r="62" spans="1:21" x14ac:dyDescent="0.25">
      <c r="A62" s="154" t="s">
        <v>54</v>
      </c>
      <c r="B62" s="47">
        <f>'DAY25'!H62</f>
        <v>96.1</v>
      </c>
      <c r="C62" s="48">
        <v>0</v>
      </c>
      <c r="D62" s="49">
        <v>0</v>
      </c>
      <c r="E62" s="50">
        <v>0</v>
      </c>
      <c r="F62" s="47">
        <v>0</v>
      </c>
      <c r="G62" s="209">
        <v>0</v>
      </c>
      <c r="H62" s="49">
        <f>+(Table128[[#This Row],[OPENING ]]+Table128[[#This Row],[RECEIPTS]]+Table128[[#This Row],[RETURNS]])+(Table128[[#This Row],[EXCHANGED]]+Table128[[#This Row],[SALES]]+Table128[[#This Row],[ISSUES]])</f>
        <v>96.1</v>
      </c>
      <c r="I62" s="73"/>
      <c r="J62" s="76">
        <f t="shared" si="28"/>
        <v>-96.1</v>
      </c>
      <c r="K62" s="48">
        <f>+'DAY25'!K62+'DAY26'!C62</f>
        <v>0</v>
      </c>
      <c r="L62" s="49">
        <f>+'DAY25'!L62+'DAY26'!D62</f>
        <v>0</v>
      </c>
      <c r="M62" s="50">
        <f>+'DAY25'!M62+'DAY26'!E62</f>
        <v>0</v>
      </c>
      <c r="N62" s="47">
        <f>+'DAY25'!N62+'DAY26'!F62</f>
        <v>0</v>
      </c>
      <c r="O62" s="209">
        <f>+'DAY25'!O62+'DAY26'!G62</f>
        <v>0</v>
      </c>
      <c r="P62" s="48">
        <f t="shared" si="29"/>
        <v>0</v>
      </c>
      <c r="Q62" s="49">
        <f t="shared" si="30"/>
        <v>0</v>
      </c>
      <c r="R62" s="50">
        <f t="shared" si="31"/>
        <v>0</v>
      </c>
      <c r="S62" s="47">
        <f t="shared" si="32"/>
        <v>0</v>
      </c>
      <c r="T62" s="209">
        <f t="shared" si="33"/>
        <v>0</v>
      </c>
      <c r="U62" s="92">
        <f t="shared" si="34"/>
        <v>0</v>
      </c>
    </row>
    <row r="63" spans="1:21" x14ac:dyDescent="0.25">
      <c r="A63" s="154" t="s">
        <v>109</v>
      </c>
      <c r="B63" s="47">
        <f>'DAY25'!H63</f>
        <v>0</v>
      </c>
      <c r="C63" s="48">
        <v>0</v>
      </c>
      <c r="D63" s="49">
        <v>0</v>
      </c>
      <c r="E63" s="50">
        <v>0</v>
      </c>
      <c r="F63" s="47">
        <v>0</v>
      </c>
      <c r="G63" s="209">
        <v>0</v>
      </c>
      <c r="H63" s="49">
        <f>+(Table128[[#This Row],[OPENING ]]+Table128[[#This Row],[RECEIPTS]]+Table128[[#This Row],[RETURNS]])+(Table128[[#This Row],[EXCHANGED]]+Table128[[#This Row],[SALES]]+Table128[[#This Row],[ISSUES]])</f>
        <v>0</v>
      </c>
      <c r="I63" s="73"/>
      <c r="J63" s="76">
        <f t="shared" si="28"/>
        <v>0</v>
      </c>
      <c r="K63" s="48">
        <f>+'DAY25'!K63+'DAY26'!C63</f>
        <v>0</v>
      </c>
      <c r="L63" s="49">
        <f>+'DAY25'!L63+'DAY26'!D63</f>
        <v>0</v>
      </c>
      <c r="M63" s="50">
        <f>+'DAY25'!M63+'DAY26'!E63</f>
        <v>0</v>
      </c>
      <c r="N63" s="47">
        <f>+'DAY25'!N63+'DAY26'!F63</f>
        <v>0</v>
      </c>
      <c r="O63" s="209">
        <f>+'DAY25'!O63+'DAY26'!G63</f>
        <v>0</v>
      </c>
      <c r="P63" s="48">
        <f t="shared" si="29"/>
        <v>0</v>
      </c>
      <c r="Q63" s="49">
        <f t="shared" si="30"/>
        <v>0</v>
      </c>
      <c r="R63" s="50">
        <f t="shared" si="31"/>
        <v>0</v>
      </c>
      <c r="S63" s="47">
        <f t="shared" si="32"/>
        <v>0</v>
      </c>
      <c r="T63" s="209">
        <f t="shared" si="33"/>
        <v>0</v>
      </c>
      <c r="U63" s="92">
        <f t="shared" si="34"/>
        <v>0</v>
      </c>
    </row>
    <row r="64" spans="1:21" x14ac:dyDescent="0.25">
      <c r="A64" s="154" t="s">
        <v>112</v>
      </c>
      <c r="B64" s="47">
        <f>'DAY25'!H64</f>
        <v>0</v>
      </c>
      <c r="C64" s="48">
        <v>0</v>
      </c>
      <c r="D64" s="49">
        <v>0</v>
      </c>
      <c r="E64" s="50">
        <v>0</v>
      </c>
      <c r="F64" s="47">
        <v>0</v>
      </c>
      <c r="G64" s="209">
        <v>0</v>
      </c>
      <c r="H64" s="49">
        <f>+(Table128[[#This Row],[OPENING ]]+Table128[[#This Row],[RECEIPTS]]+Table128[[#This Row],[RETURNS]])+(Table128[[#This Row],[EXCHANGED]]+Table128[[#This Row],[SALES]]+Table128[[#This Row],[ISSUES]])</f>
        <v>0</v>
      </c>
      <c r="I64" s="73"/>
      <c r="J64" s="76">
        <f t="shared" si="28"/>
        <v>0</v>
      </c>
      <c r="K64" s="48">
        <f>+'DAY25'!K64+'DAY26'!C64</f>
        <v>0</v>
      </c>
      <c r="L64" s="49">
        <f>+'DAY25'!L64+'DAY26'!D64</f>
        <v>0</v>
      </c>
      <c r="M64" s="50">
        <f>+'DAY25'!M64+'DAY26'!E64</f>
        <v>0</v>
      </c>
      <c r="N64" s="47">
        <f>+'DAY25'!N64+'DAY26'!F64</f>
        <v>0</v>
      </c>
      <c r="O64" s="209">
        <f>+'DAY25'!O64+'DAY26'!G64</f>
        <v>0</v>
      </c>
      <c r="P64" s="48">
        <f t="shared" si="29"/>
        <v>0</v>
      </c>
      <c r="Q64" s="49">
        <f t="shared" si="30"/>
        <v>0</v>
      </c>
      <c r="R64" s="50">
        <f t="shared" si="31"/>
        <v>0</v>
      </c>
      <c r="S64" s="47">
        <f t="shared" si="32"/>
        <v>0</v>
      </c>
      <c r="T64" s="209">
        <f t="shared" si="33"/>
        <v>0</v>
      </c>
      <c r="U64" s="92">
        <f t="shared" si="34"/>
        <v>0</v>
      </c>
    </row>
    <row r="65" spans="1:21" x14ac:dyDescent="0.25">
      <c r="A65" s="154" t="s">
        <v>115</v>
      </c>
      <c r="B65" s="47">
        <f>'DAY25'!H65</f>
        <v>1289.1400000000001</v>
      </c>
      <c r="C65" s="48">
        <v>0</v>
      </c>
      <c r="D65" s="49">
        <v>0</v>
      </c>
      <c r="E65" s="50">
        <v>0</v>
      </c>
      <c r="F65" s="47">
        <v>0</v>
      </c>
      <c r="G65" s="209">
        <v>0</v>
      </c>
      <c r="H65" s="49">
        <f>+(Table128[[#This Row],[OPENING ]]+Table128[[#This Row],[RECEIPTS]]+Table128[[#This Row],[RETURNS]])+(Table128[[#This Row],[EXCHANGED]]+Table128[[#This Row],[SALES]]+Table128[[#This Row],[ISSUES]])</f>
        <v>1289.1400000000001</v>
      </c>
      <c r="I65" s="73"/>
      <c r="J65" s="76">
        <f t="shared" si="28"/>
        <v>-1289.1400000000001</v>
      </c>
      <c r="K65" s="48">
        <f>+'DAY25'!K65+'DAY26'!C65</f>
        <v>0</v>
      </c>
      <c r="L65" s="49">
        <f>+'DAY25'!L65+'DAY26'!D65</f>
        <v>0</v>
      </c>
      <c r="M65" s="50">
        <f>+'DAY25'!M65+'DAY26'!E65</f>
        <v>0</v>
      </c>
      <c r="N65" s="47">
        <f>+'DAY25'!N65+'DAY26'!F65</f>
        <v>0</v>
      </c>
      <c r="O65" s="209">
        <f>+'DAY25'!O65+'DAY26'!G65</f>
        <v>0</v>
      </c>
      <c r="P65" s="48">
        <f t="shared" si="29"/>
        <v>0</v>
      </c>
      <c r="Q65" s="49">
        <f t="shared" si="30"/>
        <v>0</v>
      </c>
      <c r="R65" s="50">
        <f t="shared" si="31"/>
        <v>0</v>
      </c>
      <c r="S65" s="47">
        <f t="shared" si="32"/>
        <v>0</v>
      </c>
      <c r="T65" s="209">
        <f t="shared" si="33"/>
        <v>0</v>
      </c>
      <c r="U65" s="92">
        <f t="shared" si="34"/>
        <v>0</v>
      </c>
    </row>
    <row r="66" spans="1:21" x14ac:dyDescent="0.25">
      <c r="A66" s="154" t="s">
        <v>116</v>
      </c>
      <c r="B66" s="47">
        <f>'DAY25'!H66</f>
        <v>64.75</v>
      </c>
      <c r="C66" s="48">
        <v>0</v>
      </c>
      <c r="D66" s="49">
        <v>0</v>
      </c>
      <c r="E66" s="50">
        <v>0</v>
      </c>
      <c r="F66" s="47">
        <v>0</v>
      </c>
      <c r="G66" s="209">
        <v>0</v>
      </c>
      <c r="H66" s="49">
        <f>+(Table128[[#This Row],[OPENING ]]+Table128[[#This Row],[RECEIPTS]]+Table128[[#This Row],[RETURNS]])+(Table128[[#This Row],[EXCHANGED]]+Table128[[#This Row],[SALES]]+Table128[[#This Row],[ISSUES]])</f>
        <v>64.75</v>
      </c>
      <c r="I66" s="73"/>
      <c r="J66" s="76">
        <f t="shared" si="28"/>
        <v>-64.75</v>
      </c>
      <c r="K66" s="48">
        <f>+'DAY25'!K66+'DAY26'!C66</f>
        <v>0</v>
      </c>
      <c r="L66" s="49">
        <f>+'DAY25'!L66+'DAY26'!D66</f>
        <v>0</v>
      </c>
      <c r="M66" s="50">
        <f>+'DAY25'!M66+'DAY26'!E66</f>
        <v>0</v>
      </c>
      <c r="N66" s="47">
        <f>+'DAY25'!N66+'DAY26'!F66</f>
        <v>0</v>
      </c>
      <c r="O66" s="209">
        <f>+'DAY25'!O66+'DAY26'!G66</f>
        <v>0</v>
      </c>
      <c r="P66" s="48">
        <f t="shared" si="29"/>
        <v>0</v>
      </c>
      <c r="Q66" s="49">
        <f t="shared" si="30"/>
        <v>0</v>
      </c>
      <c r="R66" s="50">
        <f t="shared" si="31"/>
        <v>0</v>
      </c>
      <c r="S66" s="47">
        <f t="shared" si="32"/>
        <v>0</v>
      </c>
      <c r="T66" s="209">
        <f t="shared" si="33"/>
        <v>0</v>
      </c>
      <c r="U66" s="92">
        <f t="shared" si="34"/>
        <v>0</v>
      </c>
    </row>
    <row r="67" spans="1:21" x14ac:dyDescent="0.25">
      <c r="A67" s="154" t="s">
        <v>121</v>
      </c>
      <c r="B67" s="47">
        <f>'DAY25'!H67</f>
        <v>0</v>
      </c>
      <c r="C67" s="48">
        <v>0</v>
      </c>
      <c r="D67" s="49">
        <v>0</v>
      </c>
      <c r="E67" s="50">
        <v>0</v>
      </c>
      <c r="F67" s="47">
        <v>0</v>
      </c>
      <c r="G67" s="209">
        <v>0</v>
      </c>
      <c r="H67" s="49">
        <f>+(Table128[[#This Row],[OPENING ]]+Table128[[#This Row],[RECEIPTS]]+Table128[[#This Row],[RETURNS]])+(Table128[[#This Row],[EXCHANGED]]+Table128[[#This Row],[SALES]]+Table128[[#This Row],[ISSUES]])</f>
        <v>0</v>
      </c>
      <c r="I67" s="73"/>
      <c r="J67" s="76">
        <f t="shared" si="28"/>
        <v>0</v>
      </c>
      <c r="K67" s="48">
        <f>+'DAY25'!K67+'DAY26'!C67</f>
        <v>0</v>
      </c>
      <c r="L67" s="49">
        <f>+'DAY25'!L67+'DAY26'!D67</f>
        <v>0</v>
      </c>
      <c r="M67" s="50">
        <f>+'DAY25'!M67+'DAY26'!E67</f>
        <v>0</v>
      </c>
      <c r="N67" s="47">
        <f>+'DAY25'!N67+'DAY26'!F67</f>
        <v>0</v>
      </c>
      <c r="O67" s="209">
        <f>+'DAY25'!O67+'DAY26'!G67</f>
        <v>0</v>
      </c>
      <c r="P67" s="48">
        <f t="shared" si="29"/>
        <v>0</v>
      </c>
      <c r="Q67" s="49">
        <f t="shared" si="30"/>
        <v>0</v>
      </c>
      <c r="R67" s="50">
        <f t="shared" si="31"/>
        <v>0</v>
      </c>
      <c r="S67" s="47">
        <f t="shared" si="32"/>
        <v>0</v>
      </c>
      <c r="T67" s="209">
        <f t="shared" si="33"/>
        <v>0</v>
      </c>
      <c r="U67" s="92">
        <f t="shared" si="34"/>
        <v>0</v>
      </c>
    </row>
    <row r="68" spans="1:21" x14ac:dyDescent="0.25">
      <c r="A68" s="154" t="s">
        <v>120</v>
      </c>
      <c r="B68" s="47">
        <f>'DAY25'!H68</f>
        <v>497.9</v>
      </c>
      <c r="C68" s="48">
        <v>0</v>
      </c>
      <c r="D68" s="49">
        <v>0</v>
      </c>
      <c r="E68" s="50">
        <v>0</v>
      </c>
      <c r="F68" s="47">
        <v>0</v>
      </c>
      <c r="G68" s="209">
        <v>0</v>
      </c>
      <c r="H68" s="49">
        <f>+(Table128[[#This Row],[OPENING ]]+Table128[[#This Row],[RECEIPTS]]+Table128[[#This Row],[RETURNS]])+(Table128[[#This Row],[EXCHANGED]]+Table128[[#This Row],[SALES]]+Table128[[#This Row],[ISSUES]])</f>
        <v>497.9</v>
      </c>
      <c r="I68" s="73"/>
      <c r="J68" s="76">
        <f t="shared" si="28"/>
        <v>-497.9</v>
      </c>
      <c r="K68" s="48">
        <f>+'DAY25'!K68+'DAY26'!C68</f>
        <v>0</v>
      </c>
      <c r="L68" s="49">
        <f>+'DAY25'!L68+'DAY26'!D68</f>
        <v>0</v>
      </c>
      <c r="M68" s="50">
        <f>+'DAY25'!M68+'DAY26'!E68</f>
        <v>0</v>
      </c>
      <c r="N68" s="47">
        <f>+'DAY25'!N68+'DAY26'!F68</f>
        <v>0</v>
      </c>
      <c r="O68" s="209">
        <f>+'DAY25'!O68+'DAY26'!G68</f>
        <v>0</v>
      </c>
      <c r="P68" s="48">
        <f t="shared" si="29"/>
        <v>0</v>
      </c>
      <c r="Q68" s="49">
        <f t="shared" si="30"/>
        <v>0</v>
      </c>
      <c r="R68" s="50">
        <f t="shared" si="31"/>
        <v>0</v>
      </c>
      <c r="S68" s="47">
        <f t="shared" si="32"/>
        <v>0</v>
      </c>
      <c r="T68" s="209">
        <f t="shared" si="33"/>
        <v>0</v>
      </c>
      <c r="U68" s="92">
        <f t="shared" si="34"/>
        <v>0</v>
      </c>
    </row>
    <row r="69" spans="1:21" x14ac:dyDescent="0.25">
      <c r="A69" s="154" t="s">
        <v>122</v>
      </c>
      <c r="B69" s="47">
        <f>'DAY25'!H69</f>
        <v>424.4</v>
      </c>
      <c r="C69" s="48">
        <v>0</v>
      </c>
      <c r="D69" s="49">
        <v>0</v>
      </c>
      <c r="E69" s="50">
        <v>0</v>
      </c>
      <c r="F69" s="47">
        <v>0</v>
      </c>
      <c r="G69" s="209">
        <v>0</v>
      </c>
      <c r="H69" s="49">
        <f>+(Table128[[#This Row],[OPENING ]]+Table128[[#This Row],[RECEIPTS]]+Table128[[#This Row],[RETURNS]])+(Table128[[#This Row],[EXCHANGED]]+Table128[[#This Row],[SALES]]+Table128[[#This Row],[ISSUES]])</f>
        <v>424.4</v>
      </c>
      <c r="I69" s="73"/>
      <c r="J69" s="76">
        <f t="shared" si="28"/>
        <v>-424.4</v>
      </c>
      <c r="K69" s="48">
        <f>+'DAY25'!K69+'DAY26'!C69</f>
        <v>0</v>
      </c>
      <c r="L69" s="49">
        <f>+'DAY25'!L69+'DAY26'!D69</f>
        <v>0</v>
      </c>
      <c r="M69" s="50">
        <f>+'DAY25'!M69+'DAY26'!E69</f>
        <v>0</v>
      </c>
      <c r="N69" s="47">
        <f>+'DAY25'!N69+'DAY26'!F69</f>
        <v>0</v>
      </c>
      <c r="O69" s="209">
        <f>+'DAY25'!O69+'DAY26'!G69</f>
        <v>0</v>
      </c>
      <c r="P69" s="48">
        <f t="shared" si="29"/>
        <v>0</v>
      </c>
      <c r="Q69" s="49">
        <f t="shared" si="30"/>
        <v>0</v>
      </c>
      <c r="R69" s="50">
        <f t="shared" si="31"/>
        <v>0</v>
      </c>
      <c r="S69" s="47">
        <f t="shared" si="32"/>
        <v>0</v>
      </c>
      <c r="T69" s="209">
        <f t="shared" si="33"/>
        <v>0</v>
      </c>
      <c r="U69" s="92">
        <f t="shared" si="34"/>
        <v>0</v>
      </c>
    </row>
    <row r="70" spans="1:21" x14ac:dyDescent="0.25">
      <c r="A70" s="53"/>
      <c r="B70" s="47">
        <f>'DAY25'!H70</f>
        <v>0</v>
      </c>
      <c r="C70" s="48">
        <v>0</v>
      </c>
      <c r="D70" s="49">
        <v>0</v>
      </c>
      <c r="E70" s="50">
        <v>0</v>
      </c>
      <c r="F70" s="47">
        <v>0</v>
      </c>
      <c r="G70" s="209">
        <v>0</v>
      </c>
      <c r="H70" s="49">
        <f>+(Table128[[#This Row],[OPENING ]]+Table128[[#This Row],[RECEIPTS]]+Table128[[#This Row],[RETURNS]])+(Table128[[#This Row],[EXCHANGED]]+Table128[[#This Row],[SALES]]+Table128[[#This Row],[ISSUES]])</f>
        <v>0</v>
      </c>
      <c r="I70" s="73"/>
      <c r="J70" s="76">
        <f t="shared" si="28"/>
        <v>0</v>
      </c>
      <c r="K70" s="48">
        <f>+'DAY25'!K70+'DAY26'!C70</f>
        <v>0</v>
      </c>
      <c r="L70" s="49">
        <f>+'DAY25'!L70+'DAY26'!D70</f>
        <v>0</v>
      </c>
      <c r="M70" s="50">
        <f>+'DAY25'!M70+'DAY26'!E70</f>
        <v>0</v>
      </c>
      <c r="N70" s="47">
        <f>+'DAY25'!N70+'DAY26'!F70</f>
        <v>0</v>
      </c>
      <c r="O70" s="209">
        <f>+'DAY25'!O70+'DAY26'!G70</f>
        <v>0</v>
      </c>
      <c r="P70" s="48">
        <f t="shared" si="29"/>
        <v>0</v>
      </c>
      <c r="Q70" s="49">
        <f t="shared" si="30"/>
        <v>0</v>
      </c>
      <c r="R70" s="50">
        <f t="shared" si="31"/>
        <v>0</v>
      </c>
      <c r="S70" s="47">
        <f t="shared" si="32"/>
        <v>0</v>
      </c>
      <c r="T70" s="209">
        <f t="shared" si="33"/>
        <v>0</v>
      </c>
      <c r="U70" s="92">
        <f t="shared" si="34"/>
        <v>0</v>
      </c>
    </row>
    <row r="71" spans="1:21" x14ac:dyDescent="0.25">
      <c r="A71" s="53"/>
      <c r="B71" s="47">
        <f>'DAY25'!H71</f>
        <v>263.8</v>
      </c>
      <c r="C71" s="48">
        <v>0</v>
      </c>
      <c r="D71" s="49">
        <v>0</v>
      </c>
      <c r="E71" s="50">
        <v>0</v>
      </c>
      <c r="F71" s="47">
        <v>0</v>
      </c>
      <c r="G71" s="209">
        <v>0</v>
      </c>
      <c r="H71" s="49">
        <f>+(Table128[[#This Row],[OPENING ]]+Table128[[#This Row],[RECEIPTS]]+Table128[[#This Row],[RETURNS]])+(Table128[[#This Row],[EXCHANGED]]+Table128[[#This Row],[SALES]]+Table128[[#This Row],[ISSUES]])</f>
        <v>263.8</v>
      </c>
      <c r="I71" s="73"/>
      <c r="J71" s="76">
        <f t="shared" si="28"/>
        <v>-263.8</v>
      </c>
      <c r="K71" s="48">
        <f>+'DAY25'!K71+'DAY26'!C71</f>
        <v>0</v>
      </c>
      <c r="L71" s="49">
        <f>+'DAY25'!L71+'DAY26'!D71</f>
        <v>0</v>
      </c>
      <c r="M71" s="50">
        <f>+'DAY25'!M71+'DAY26'!E71</f>
        <v>0</v>
      </c>
      <c r="N71" s="47">
        <f>+'DAY25'!N71+'DAY26'!F71</f>
        <v>0</v>
      </c>
      <c r="O71" s="209">
        <f>+'DAY25'!O71+'DAY26'!G71</f>
        <v>0</v>
      </c>
      <c r="P71" s="48">
        <f t="shared" si="29"/>
        <v>0</v>
      </c>
      <c r="Q71" s="49">
        <f t="shared" si="30"/>
        <v>0</v>
      </c>
      <c r="R71" s="50">
        <f t="shared" si="31"/>
        <v>0</v>
      </c>
      <c r="S71" s="47">
        <f t="shared" si="32"/>
        <v>0</v>
      </c>
      <c r="T71" s="209">
        <f t="shared" si="33"/>
        <v>0</v>
      </c>
      <c r="U71" s="92">
        <f t="shared" si="34"/>
        <v>0</v>
      </c>
    </row>
    <row r="72" spans="1:21" ht="15.75" thickBot="1" x14ac:dyDescent="0.3">
      <c r="A72" s="53"/>
      <c r="B72" s="47">
        <f>'DAY25'!H72</f>
        <v>0</v>
      </c>
      <c r="C72" s="48">
        <v>0</v>
      </c>
      <c r="D72" s="49">
        <v>0</v>
      </c>
      <c r="E72" s="50">
        <v>0</v>
      </c>
      <c r="F72" s="47">
        <v>0</v>
      </c>
      <c r="G72" s="209">
        <v>0</v>
      </c>
      <c r="H72" s="49">
        <f>+(Table128[[#This Row],[OPENING ]]+Table128[[#This Row],[RECEIPTS]]+Table128[[#This Row],[RETURNS]])+(Table128[[#This Row],[EXCHANGED]]+Table128[[#This Row],[SALES]]+Table128[[#This Row],[ISSUES]])</f>
        <v>0</v>
      </c>
      <c r="I72" s="73"/>
      <c r="J72" s="76">
        <f t="shared" si="28"/>
        <v>0</v>
      </c>
      <c r="K72" s="48">
        <f>+'DAY25'!K72+'DAY26'!C72</f>
        <v>0</v>
      </c>
      <c r="L72" s="49">
        <f>+'DAY25'!L72+'DAY26'!D72</f>
        <v>0</v>
      </c>
      <c r="M72" s="50">
        <f>+'DAY25'!M72+'DAY26'!E72</f>
        <v>0</v>
      </c>
      <c r="N72" s="47">
        <f>+'DAY25'!N72+'DAY26'!F72</f>
        <v>0</v>
      </c>
      <c r="O72" s="209">
        <f>+'DAY25'!O72+'DAY26'!G72</f>
        <v>0</v>
      </c>
      <c r="P72" s="48">
        <f t="shared" si="29"/>
        <v>0</v>
      </c>
      <c r="Q72" s="49">
        <f t="shared" si="30"/>
        <v>0</v>
      </c>
      <c r="R72" s="50">
        <f t="shared" si="31"/>
        <v>0</v>
      </c>
      <c r="S72" s="47">
        <f t="shared" si="32"/>
        <v>0</v>
      </c>
      <c r="T72" s="209">
        <f t="shared" si="33"/>
        <v>0</v>
      </c>
      <c r="U72" s="92">
        <f t="shared" si="34"/>
        <v>0</v>
      </c>
    </row>
    <row r="73" spans="1:21" ht="17.25" thickBot="1" x14ac:dyDescent="0.35">
      <c r="A73" s="85" t="s">
        <v>37</v>
      </c>
      <c r="B73" s="86">
        <f>SUM(B41:B57)</f>
        <v>4360.8</v>
      </c>
      <c r="C73" s="87">
        <f t="shared" ref="C73:T73" si="35">SUM(C41:C57)</f>
        <v>0</v>
      </c>
      <c r="D73" s="88">
        <f t="shared" si="35"/>
        <v>0</v>
      </c>
      <c r="E73" s="89">
        <f t="shared" si="35"/>
        <v>0</v>
      </c>
      <c r="F73" s="86">
        <f t="shared" si="35"/>
        <v>0</v>
      </c>
      <c r="G73" s="213">
        <f t="shared" si="35"/>
        <v>0</v>
      </c>
      <c r="H73" s="88">
        <f t="shared" si="35"/>
        <v>4360.8</v>
      </c>
      <c r="I73" s="87">
        <f t="shared" si="35"/>
        <v>0</v>
      </c>
      <c r="J73" s="90">
        <f>SUM(J41:J57)</f>
        <v>-4360.8</v>
      </c>
      <c r="K73" s="87">
        <f t="shared" si="35"/>
        <v>1034.9000000000001</v>
      </c>
      <c r="L73" s="88">
        <f t="shared" si="35"/>
        <v>79</v>
      </c>
      <c r="M73" s="89">
        <f t="shared" si="35"/>
        <v>0</v>
      </c>
      <c r="N73" s="87">
        <f t="shared" si="35"/>
        <v>0</v>
      </c>
      <c r="O73" s="213">
        <f t="shared" si="35"/>
        <v>935.90000000000009</v>
      </c>
      <c r="P73" s="87">
        <f t="shared" si="35"/>
        <v>39.803846153846159</v>
      </c>
      <c r="Q73" s="88">
        <f t="shared" si="35"/>
        <v>3.0384615384615383</v>
      </c>
      <c r="R73" s="89">
        <f t="shared" si="35"/>
        <v>0</v>
      </c>
      <c r="S73" s="86">
        <f t="shared" si="35"/>
        <v>0</v>
      </c>
      <c r="T73" s="213">
        <f t="shared" si="35"/>
        <v>35.996153846153852</v>
      </c>
      <c r="U73" s="91">
        <f t="shared" si="1"/>
        <v>55.313103717435837</v>
      </c>
    </row>
    <row r="74" spans="1:21" ht="15.75" x14ac:dyDescent="0.3">
      <c r="A74" s="78"/>
      <c r="B74" s="93"/>
      <c r="C74" s="56"/>
      <c r="D74" s="62"/>
      <c r="E74" s="63"/>
      <c r="F74" s="60"/>
      <c r="G74" s="214"/>
      <c r="H74" s="94"/>
      <c r="I74" s="56"/>
      <c r="J74" s="95"/>
      <c r="K74" s="56"/>
      <c r="L74" s="62"/>
      <c r="M74" s="63"/>
      <c r="N74" s="60"/>
      <c r="O74" s="218"/>
      <c r="P74" s="61"/>
      <c r="Q74" s="62"/>
      <c r="R74" s="63"/>
      <c r="S74" s="60"/>
      <c r="T74" s="214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209"/>
      <c r="H75" s="49"/>
      <c r="I75" s="48"/>
      <c r="J75" s="51"/>
      <c r="K75" s="48"/>
      <c r="L75" s="49"/>
      <c r="M75" s="50"/>
      <c r="N75" s="47"/>
      <c r="O75" s="209"/>
      <c r="P75" s="48"/>
      <c r="Q75" s="49"/>
      <c r="R75" s="50"/>
      <c r="S75" s="47"/>
      <c r="T75" s="209"/>
      <c r="U75" s="50"/>
    </row>
    <row r="76" spans="1:21" x14ac:dyDescent="0.25">
      <c r="A76" s="152" t="s">
        <v>44</v>
      </c>
      <c r="B76" s="47">
        <f>'DAY25'!H76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209">
        <v>0</v>
      </c>
      <c r="H76" s="49">
        <f>+(Table128[[#This Row],[OPENING ]]+Table128[[#This Row],[RECEIPTS]]+Table128[[#This Row],[RETURNS]])+(Table128[[#This Row],[EXCHANGED]]+Table128[[#This Row],[SALES]]+Table128[[#This Row],[ISSUES]])</f>
        <v>1267.3399999999999</v>
      </c>
      <c r="I76" s="48">
        <v>0</v>
      </c>
      <c r="J76" s="51">
        <f t="shared" si="0"/>
        <v>-1267.3399999999999</v>
      </c>
      <c r="K76" s="48">
        <f>+'DAY25'!K76+'DAY26'!C76</f>
        <v>0</v>
      </c>
      <c r="L76" s="49">
        <f>+'DAY25'!L76+'DAY26'!D76</f>
        <v>0</v>
      </c>
      <c r="M76" s="50">
        <f>+'DAY25'!M76+'DAY26'!E76</f>
        <v>0</v>
      </c>
      <c r="N76" s="47">
        <f>+'DAY25'!N76+'DAY26'!F76</f>
        <v>0</v>
      </c>
      <c r="O76" s="209">
        <f>+'DAY25'!O76+'DAY26'!G76</f>
        <v>0</v>
      </c>
      <c r="P76" s="48">
        <f t="shared" ref="P76" si="36">+K76/26</f>
        <v>0</v>
      </c>
      <c r="Q76" s="49">
        <f>+L76/26</f>
        <v>0</v>
      </c>
      <c r="R76" s="50">
        <f t="shared" ref="R76" si="37">+M76/26</f>
        <v>0</v>
      </c>
      <c r="S76" s="47">
        <f t="shared" ref="S76" si="38">+N76/26</f>
        <v>0</v>
      </c>
      <c r="T76" s="209">
        <f t="shared" ref="T76" si="39">+O76/26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'DAY25'!H77</f>
        <v>96.1</v>
      </c>
      <c r="C77" s="48">
        <v>0</v>
      </c>
      <c r="D77" s="49">
        <v>0</v>
      </c>
      <c r="E77" s="50">
        <v>0</v>
      </c>
      <c r="F77" s="47">
        <v>0</v>
      </c>
      <c r="G77" s="209">
        <v>0</v>
      </c>
      <c r="H77" s="49">
        <f>+(Table128[[#This Row],[OPENING ]]+Table128[[#This Row],[RECEIPTS]]+Table128[[#This Row],[RETURNS]])+(Table128[[#This Row],[EXCHANGED]]+Table128[[#This Row],[SALES]]+Table128[[#This Row],[ISSUES]])</f>
        <v>96.1</v>
      </c>
      <c r="I77" s="48">
        <v>0</v>
      </c>
      <c r="J77" s="51">
        <f t="shared" si="0"/>
        <v>-96.1</v>
      </c>
      <c r="K77" s="48">
        <f>+'DAY25'!K77+'DAY26'!C77</f>
        <v>0</v>
      </c>
      <c r="L77" s="49">
        <f>+'DAY25'!L77+'DAY26'!D77</f>
        <v>0</v>
      </c>
      <c r="M77" s="50">
        <f>+'DAY25'!M77+'DAY26'!E77</f>
        <v>0</v>
      </c>
      <c r="N77" s="47">
        <f>+'DAY25'!N77+'DAY26'!F77</f>
        <v>0</v>
      </c>
      <c r="O77" s="209">
        <f>+'DAY25'!O77+'DAY26'!G77</f>
        <v>0</v>
      </c>
      <c r="P77" s="48">
        <f t="shared" ref="P77:P101" si="40">+K77/26</f>
        <v>0</v>
      </c>
      <c r="Q77" s="49">
        <f t="shared" ref="Q77:Q101" si="41">+L77/26</f>
        <v>0</v>
      </c>
      <c r="R77" s="50">
        <f t="shared" ref="R77:R101" si="42">+M77/26</f>
        <v>0</v>
      </c>
      <c r="S77" s="47">
        <f t="shared" ref="S77:S101" si="43">+N77/26</f>
        <v>0</v>
      </c>
      <c r="T77" s="209">
        <f t="shared" ref="T77:T101" si="44">+O77/26</f>
        <v>0</v>
      </c>
      <c r="U77" s="54">
        <f t="shared" si="1"/>
        <v>0</v>
      </c>
    </row>
    <row r="78" spans="1:21" x14ac:dyDescent="0.25">
      <c r="A78" s="192"/>
      <c r="B78" s="47">
        <f>'DAY25'!H78</f>
        <v>0</v>
      </c>
      <c r="C78" s="48">
        <v>0</v>
      </c>
      <c r="D78" s="49">
        <v>0</v>
      </c>
      <c r="E78" s="50">
        <v>0</v>
      </c>
      <c r="F78" s="47">
        <v>0</v>
      </c>
      <c r="G78" s="209">
        <v>0</v>
      </c>
      <c r="H78" s="49">
        <f>+(Table128[[#This Row],[OPENING ]]+Table128[[#This Row],[RECEIPTS]]+Table128[[#This Row],[RETURNS]])+(Table128[[#This Row],[EXCHANGED]]+Table128[[#This Row],[SALES]]+Table128[[#This Row],[ISSUES]])</f>
        <v>0</v>
      </c>
      <c r="I78" s="48">
        <v>0</v>
      </c>
      <c r="J78" s="51">
        <f t="shared" si="0"/>
        <v>0</v>
      </c>
      <c r="K78" s="48">
        <f>+'DAY25'!K78+'DAY26'!C78</f>
        <v>0</v>
      </c>
      <c r="L78" s="49">
        <f>+'DAY25'!L78+'DAY26'!D78</f>
        <v>0</v>
      </c>
      <c r="M78" s="50">
        <f>+'DAY25'!M78+'DAY26'!E78</f>
        <v>0</v>
      </c>
      <c r="N78" s="47">
        <f>+'DAY25'!N78+'DAY26'!F78</f>
        <v>0</v>
      </c>
      <c r="O78" s="209">
        <f>+'DAY25'!O78+'DAY26'!G78</f>
        <v>0</v>
      </c>
      <c r="P78" s="48">
        <f t="shared" si="40"/>
        <v>0</v>
      </c>
      <c r="Q78" s="49">
        <f t="shared" si="41"/>
        <v>0</v>
      </c>
      <c r="R78" s="50">
        <f t="shared" si="42"/>
        <v>0</v>
      </c>
      <c r="S78" s="47">
        <f t="shared" si="43"/>
        <v>0</v>
      </c>
      <c r="T78" s="209">
        <f t="shared" si="44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'DAY25'!H79</f>
        <v>0</v>
      </c>
      <c r="C79" s="48">
        <v>0</v>
      </c>
      <c r="D79" s="49">
        <v>0</v>
      </c>
      <c r="E79" s="50">
        <v>0</v>
      </c>
      <c r="F79" s="47">
        <v>0</v>
      </c>
      <c r="G79" s="209">
        <v>0</v>
      </c>
      <c r="H79" s="49">
        <f>+(Table128[[#This Row],[OPENING ]]+Table128[[#This Row],[RECEIPTS]]+Table128[[#This Row],[RETURNS]])+(Table128[[#This Row],[EXCHANGED]]+Table128[[#This Row],[SALES]]+Table128[[#This Row],[ISSUES]])</f>
        <v>0</v>
      </c>
      <c r="I79" s="48">
        <v>0</v>
      </c>
      <c r="J79" s="51">
        <f t="shared" si="0"/>
        <v>0</v>
      </c>
      <c r="K79" s="48">
        <f>+'DAY25'!K79+'DAY26'!C79</f>
        <v>0</v>
      </c>
      <c r="L79" s="49">
        <f>+'DAY25'!L79+'DAY26'!D79</f>
        <v>0</v>
      </c>
      <c r="M79" s="50">
        <f>+'DAY25'!M79+'DAY26'!E79</f>
        <v>0</v>
      </c>
      <c r="N79" s="47">
        <f>+'DAY25'!N79+'DAY26'!F79</f>
        <v>0</v>
      </c>
      <c r="O79" s="209">
        <f>+'DAY25'!O79+'DAY26'!G79</f>
        <v>0</v>
      </c>
      <c r="P79" s="48">
        <f t="shared" si="40"/>
        <v>0</v>
      </c>
      <c r="Q79" s="49">
        <f t="shared" si="41"/>
        <v>0</v>
      </c>
      <c r="R79" s="50">
        <f t="shared" si="42"/>
        <v>0</v>
      </c>
      <c r="S79" s="47">
        <f t="shared" si="43"/>
        <v>0</v>
      </c>
      <c r="T79" s="209">
        <f t="shared" si="44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'DAY25'!H80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209">
        <v>0</v>
      </c>
      <c r="H80" s="49">
        <f>+(Table128[[#This Row],[OPENING ]]+Table128[[#This Row],[RECEIPTS]]+Table128[[#This Row],[RETURNS]])+(Table128[[#This Row],[EXCHANGED]]+Table128[[#This Row],[SALES]]+Table128[[#This Row],[ISSUES]])</f>
        <v>1289.1400000000001</v>
      </c>
      <c r="I80" s="48">
        <v>0</v>
      </c>
      <c r="J80" s="51">
        <f t="shared" si="0"/>
        <v>-1289.1400000000001</v>
      </c>
      <c r="K80" s="48">
        <f>+'DAY25'!K80+'DAY26'!C80</f>
        <v>0</v>
      </c>
      <c r="L80" s="49">
        <f>+'DAY25'!L80+'DAY26'!D80</f>
        <v>0</v>
      </c>
      <c r="M80" s="50">
        <f>+'DAY25'!M80+'DAY26'!E80</f>
        <v>0</v>
      </c>
      <c r="N80" s="47">
        <f>+'DAY25'!N80+'DAY26'!F80</f>
        <v>0</v>
      </c>
      <c r="O80" s="209">
        <f>+'DAY25'!O80+'DAY26'!G80</f>
        <v>0</v>
      </c>
      <c r="P80" s="48">
        <f t="shared" si="40"/>
        <v>0</v>
      </c>
      <c r="Q80" s="49">
        <f t="shared" si="41"/>
        <v>0</v>
      </c>
      <c r="R80" s="50">
        <f t="shared" si="42"/>
        <v>0</v>
      </c>
      <c r="S80" s="47">
        <f t="shared" si="43"/>
        <v>0</v>
      </c>
      <c r="T80" s="209">
        <f t="shared" si="44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'DAY25'!H81</f>
        <v>64.75</v>
      </c>
      <c r="C81" s="48">
        <v>0</v>
      </c>
      <c r="D81" s="49">
        <v>0</v>
      </c>
      <c r="E81" s="50">
        <v>0</v>
      </c>
      <c r="F81" s="47">
        <v>0</v>
      </c>
      <c r="G81" s="209">
        <v>0</v>
      </c>
      <c r="H81" s="49">
        <f>+(Table128[[#This Row],[OPENING ]]+Table128[[#This Row],[RECEIPTS]]+Table128[[#This Row],[RETURNS]])+(Table128[[#This Row],[EXCHANGED]]+Table128[[#This Row],[SALES]]+Table128[[#This Row],[ISSUES]])</f>
        <v>64.75</v>
      </c>
      <c r="I81" s="48">
        <v>0</v>
      </c>
      <c r="J81" s="51">
        <f t="shared" si="0"/>
        <v>-64.75</v>
      </c>
      <c r="K81" s="48">
        <f>+'DAY25'!K81+'DAY26'!C81</f>
        <v>0</v>
      </c>
      <c r="L81" s="49">
        <f>+'DAY25'!L81+'DAY26'!D81</f>
        <v>0</v>
      </c>
      <c r="M81" s="50">
        <f>+'DAY25'!M81+'DAY26'!E81</f>
        <v>0</v>
      </c>
      <c r="N81" s="47">
        <f>+'DAY25'!N81+'DAY26'!F81</f>
        <v>0</v>
      </c>
      <c r="O81" s="209">
        <f>+'DAY25'!O81+'DAY26'!G81</f>
        <v>0</v>
      </c>
      <c r="P81" s="48">
        <f t="shared" si="40"/>
        <v>0</v>
      </c>
      <c r="Q81" s="49">
        <f t="shared" si="41"/>
        <v>0</v>
      </c>
      <c r="R81" s="50">
        <f t="shared" si="42"/>
        <v>0</v>
      </c>
      <c r="S81" s="47">
        <f t="shared" si="43"/>
        <v>0</v>
      </c>
      <c r="T81" s="209">
        <f t="shared" si="44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'DAY25'!H82</f>
        <v>0</v>
      </c>
      <c r="C82" s="48">
        <v>0</v>
      </c>
      <c r="D82" s="49">
        <v>0</v>
      </c>
      <c r="E82" s="50">
        <v>0</v>
      </c>
      <c r="F82" s="47">
        <v>0</v>
      </c>
      <c r="G82" s="209">
        <v>0</v>
      </c>
      <c r="H82" s="49">
        <f>+(Table128[[#This Row],[OPENING ]]+Table128[[#This Row],[RECEIPTS]]+Table128[[#This Row],[RETURNS]])+(Table128[[#This Row],[EXCHANGED]]+Table128[[#This Row],[SALES]]+Table128[[#This Row],[ISSUES]])</f>
        <v>0</v>
      </c>
      <c r="I82" s="48">
        <v>0</v>
      </c>
      <c r="J82" s="51">
        <f t="shared" si="0"/>
        <v>0</v>
      </c>
      <c r="K82" s="48">
        <f>+'DAY25'!K82+'DAY26'!C82</f>
        <v>0</v>
      </c>
      <c r="L82" s="49">
        <f>+'DAY25'!L82+'DAY26'!D82</f>
        <v>0</v>
      </c>
      <c r="M82" s="50">
        <f>+'DAY25'!M82+'DAY26'!E82</f>
        <v>0</v>
      </c>
      <c r="N82" s="47">
        <f>+'DAY25'!N82+'DAY26'!F82</f>
        <v>0</v>
      </c>
      <c r="O82" s="209">
        <f>+'DAY25'!O82+'DAY26'!G82</f>
        <v>0</v>
      </c>
      <c r="P82" s="48">
        <f t="shared" si="40"/>
        <v>0</v>
      </c>
      <c r="Q82" s="49">
        <f t="shared" si="41"/>
        <v>0</v>
      </c>
      <c r="R82" s="50">
        <f t="shared" si="42"/>
        <v>0</v>
      </c>
      <c r="S82" s="47">
        <f t="shared" si="43"/>
        <v>0</v>
      </c>
      <c r="T82" s="209">
        <f t="shared" si="44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'DAY25'!H83</f>
        <v>497.9</v>
      </c>
      <c r="C83" s="48">
        <v>0</v>
      </c>
      <c r="D83" s="49">
        <v>0</v>
      </c>
      <c r="E83" s="50">
        <v>0</v>
      </c>
      <c r="F83" s="47">
        <v>0</v>
      </c>
      <c r="G83" s="209">
        <v>0</v>
      </c>
      <c r="H83" s="49">
        <f>+(Table128[[#This Row],[OPENING ]]+Table128[[#This Row],[RECEIPTS]]+Table128[[#This Row],[RETURNS]])+(Table128[[#This Row],[EXCHANGED]]+Table128[[#This Row],[SALES]]+Table128[[#This Row],[ISSUES]])</f>
        <v>497.9</v>
      </c>
      <c r="I83" s="48">
        <v>0</v>
      </c>
      <c r="J83" s="51">
        <f t="shared" si="0"/>
        <v>-497.9</v>
      </c>
      <c r="K83" s="48">
        <f>+'DAY25'!K83+'DAY26'!C83</f>
        <v>0</v>
      </c>
      <c r="L83" s="49">
        <f>+'DAY25'!L83+'DAY26'!D83</f>
        <v>0</v>
      </c>
      <c r="M83" s="50">
        <f>+'DAY25'!M83+'DAY26'!E83</f>
        <v>0</v>
      </c>
      <c r="N83" s="47">
        <f>+'DAY25'!N83+'DAY26'!F83</f>
        <v>0</v>
      </c>
      <c r="O83" s="209">
        <f>+'DAY25'!O83+'DAY26'!G83</f>
        <v>0</v>
      </c>
      <c r="P83" s="48">
        <f t="shared" si="40"/>
        <v>0</v>
      </c>
      <c r="Q83" s="49">
        <f t="shared" si="41"/>
        <v>0</v>
      </c>
      <c r="R83" s="50">
        <f t="shared" si="42"/>
        <v>0</v>
      </c>
      <c r="S83" s="47">
        <f t="shared" si="43"/>
        <v>0</v>
      </c>
      <c r="T83" s="209">
        <f t="shared" si="44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'DAY25'!H84</f>
        <v>424.4</v>
      </c>
      <c r="C84" s="48">
        <v>0</v>
      </c>
      <c r="D84" s="49">
        <v>0</v>
      </c>
      <c r="E84" s="50">
        <v>0</v>
      </c>
      <c r="F84" s="47">
        <v>0</v>
      </c>
      <c r="G84" s="209">
        <v>0</v>
      </c>
      <c r="H84" s="49">
        <f>+(Table128[[#This Row],[OPENING ]]+Table128[[#This Row],[RECEIPTS]]+Table128[[#This Row],[RETURNS]])+(Table128[[#This Row],[EXCHANGED]]+Table128[[#This Row],[SALES]]+Table128[[#This Row],[ISSUES]])</f>
        <v>424.4</v>
      </c>
      <c r="I84" s="48">
        <v>0</v>
      </c>
      <c r="J84" s="51">
        <f t="shared" si="0"/>
        <v>-424.4</v>
      </c>
      <c r="K84" s="48">
        <f>+'DAY25'!K84+'DAY26'!C84</f>
        <v>0</v>
      </c>
      <c r="L84" s="49">
        <f>+'DAY25'!L84+'DAY26'!D84</f>
        <v>0</v>
      </c>
      <c r="M84" s="50">
        <f>+'DAY25'!M84+'DAY26'!E84</f>
        <v>0</v>
      </c>
      <c r="N84" s="47">
        <f>+'DAY25'!N84+'DAY26'!F84</f>
        <v>0</v>
      </c>
      <c r="O84" s="209">
        <f>+'DAY25'!O84+'DAY26'!G84</f>
        <v>0</v>
      </c>
      <c r="P84" s="48">
        <f t="shared" si="40"/>
        <v>0</v>
      </c>
      <c r="Q84" s="49">
        <f t="shared" si="41"/>
        <v>0</v>
      </c>
      <c r="R84" s="50">
        <f t="shared" si="42"/>
        <v>0</v>
      </c>
      <c r="S84" s="47">
        <f t="shared" si="43"/>
        <v>0</v>
      </c>
      <c r="T84" s="209">
        <f t="shared" si="44"/>
        <v>0</v>
      </c>
      <c r="U84" s="54">
        <f t="shared" si="1"/>
        <v>0</v>
      </c>
    </row>
    <row r="85" spans="1:21" x14ac:dyDescent="0.25">
      <c r="A85" s="53"/>
      <c r="B85" s="47">
        <f>'DAY25'!H85</f>
        <v>0</v>
      </c>
      <c r="C85" s="48">
        <v>0</v>
      </c>
      <c r="D85" s="49">
        <v>0</v>
      </c>
      <c r="E85" s="50">
        <v>0</v>
      </c>
      <c r="F85" s="47">
        <v>0</v>
      </c>
      <c r="G85" s="209">
        <v>0</v>
      </c>
      <c r="H85" s="49">
        <f>+(Table128[[#This Row],[OPENING ]]+Table128[[#This Row],[RECEIPTS]]+Table128[[#This Row],[RETURNS]])+(Table128[[#This Row],[EXCHANGED]]+Table128[[#This Row],[SALES]]+Table128[[#This Row],[ISSUES]])</f>
        <v>0</v>
      </c>
      <c r="I85" s="48">
        <v>0</v>
      </c>
      <c r="J85" s="51">
        <f t="shared" si="0"/>
        <v>0</v>
      </c>
      <c r="K85" s="48">
        <f>+'DAY25'!K85+'DAY26'!C85</f>
        <v>0</v>
      </c>
      <c r="L85" s="49">
        <f>+'DAY25'!L85+'DAY26'!D85</f>
        <v>0</v>
      </c>
      <c r="M85" s="50">
        <f>+'DAY25'!M85+'DAY26'!E85</f>
        <v>0</v>
      </c>
      <c r="N85" s="47">
        <f>+'DAY25'!N85+'DAY26'!F85</f>
        <v>0</v>
      </c>
      <c r="O85" s="209">
        <f>+'DAY25'!O85+'DAY26'!G85</f>
        <v>0</v>
      </c>
      <c r="P85" s="48">
        <f t="shared" si="40"/>
        <v>0</v>
      </c>
      <c r="Q85" s="49">
        <f t="shared" si="41"/>
        <v>0</v>
      </c>
      <c r="R85" s="50">
        <f t="shared" si="42"/>
        <v>0</v>
      </c>
      <c r="S85" s="47">
        <f t="shared" si="43"/>
        <v>0</v>
      </c>
      <c r="T85" s="209">
        <f t="shared" si="44"/>
        <v>0</v>
      </c>
      <c r="U85" s="54">
        <f t="shared" si="1"/>
        <v>0</v>
      </c>
    </row>
    <row r="86" spans="1:21" x14ac:dyDescent="0.25">
      <c r="A86" s="53"/>
      <c r="B86" s="47">
        <f>'DAY25'!H86</f>
        <v>263.8</v>
      </c>
      <c r="C86" s="48">
        <v>0</v>
      </c>
      <c r="D86" s="49">
        <v>0</v>
      </c>
      <c r="E86" s="50">
        <v>0</v>
      </c>
      <c r="F86" s="47">
        <v>0</v>
      </c>
      <c r="G86" s="209">
        <v>0</v>
      </c>
      <c r="H86" s="49">
        <f>+(Table128[[#This Row],[OPENING ]]+Table128[[#This Row],[RECEIPTS]]+Table128[[#This Row],[RETURNS]])+(Table128[[#This Row],[EXCHANGED]]+Table128[[#This Row],[SALES]]+Table128[[#This Row],[ISSUES]])</f>
        <v>263.8</v>
      </c>
      <c r="I86" s="48">
        <v>0</v>
      </c>
      <c r="J86" s="51">
        <f t="shared" si="0"/>
        <v>-263.8</v>
      </c>
      <c r="K86" s="48">
        <f>+'DAY25'!K86+'DAY26'!C86</f>
        <v>0</v>
      </c>
      <c r="L86" s="49">
        <f>+'DAY25'!L86+'DAY26'!D86</f>
        <v>0</v>
      </c>
      <c r="M86" s="50">
        <f>+'DAY25'!M86+'DAY26'!E86</f>
        <v>0</v>
      </c>
      <c r="N86" s="47">
        <f>+'DAY25'!N86+'DAY26'!F86</f>
        <v>0</v>
      </c>
      <c r="O86" s="209">
        <f>+'DAY25'!O86+'DAY26'!G86</f>
        <v>0</v>
      </c>
      <c r="P86" s="48">
        <f t="shared" si="40"/>
        <v>0</v>
      </c>
      <c r="Q86" s="49">
        <f t="shared" si="41"/>
        <v>0</v>
      </c>
      <c r="R86" s="50">
        <f t="shared" si="42"/>
        <v>0</v>
      </c>
      <c r="S86" s="47">
        <f t="shared" si="43"/>
        <v>0</v>
      </c>
      <c r="T86" s="209">
        <f t="shared" si="44"/>
        <v>0</v>
      </c>
      <c r="U86" s="54">
        <f t="shared" si="1"/>
        <v>0</v>
      </c>
    </row>
    <row r="87" spans="1:21" x14ac:dyDescent="0.25">
      <c r="A87" s="53"/>
      <c r="B87" s="47">
        <f>'DAY25'!H87</f>
        <v>0</v>
      </c>
      <c r="C87" s="48">
        <v>0</v>
      </c>
      <c r="D87" s="49">
        <v>0</v>
      </c>
      <c r="E87" s="50">
        <v>0</v>
      </c>
      <c r="F87" s="47">
        <v>0</v>
      </c>
      <c r="G87" s="209">
        <v>0</v>
      </c>
      <c r="H87" s="49">
        <f>+(Table128[[#This Row],[OPENING ]]+Table128[[#This Row],[RECEIPTS]]+Table128[[#This Row],[RETURNS]])+(Table128[[#This Row],[EXCHANGED]]+Table128[[#This Row],[SALES]]+Table128[[#This Row],[ISSUES]])</f>
        <v>0</v>
      </c>
      <c r="I87" s="48">
        <v>0</v>
      </c>
      <c r="J87" s="51">
        <f t="shared" si="0"/>
        <v>0</v>
      </c>
      <c r="K87" s="48">
        <f>+'DAY25'!K87+'DAY26'!C87</f>
        <v>0</v>
      </c>
      <c r="L87" s="49">
        <f>+'DAY25'!L87+'DAY26'!D87</f>
        <v>0</v>
      </c>
      <c r="M87" s="50">
        <f>+'DAY25'!M87+'DAY26'!E87</f>
        <v>0</v>
      </c>
      <c r="N87" s="47">
        <f>+'DAY25'!N87+'DAY26'!F87</f>
        <v>0</v>
      </c>
      <c r="O87" s="209">
        <f>+'DAY25'!O87+'DAY26'!G87</f>
        <v>0</v>
      </c>
      <c r="P87" s="48">
        <f t="shared" si="40"/>
        <v>0</v>
      </c>
      <c r="Q87" s="49">
        <f t="shared" si="41"/>
        <v>0</v>
      </c>
      <c r="R87" s="50">
        <f t="shared" si="42"/>
        <v>0</v>
      </c>
      <c r="S87" s="47">
        <f t="shared" si="43"/>
        <v>0</v>
      </c>
      <c r="T87" s="209">
        <f t="shared" si="44"/>
        <v>0</v>
      </c>
      <c r="U87" s="54">
        <f t="shared" si="1"/>
        <v>0</v>
      </c>
    </row>
    <row r="88" spans="1:21" x14ac:dyDescent="0.25">
      <c r="A88" s="53"/>
      <c r="B88" s="47">
        <f>'DAY25'!H88</f>
        <v>0</v>
      </c>
      <c r="C88" s="48">
        <v>0</v>
      </c>
      <c r="D88" s="49">
        <v>0</v>
      </c>
      <c r="E88" s="50">
        <v>0</v>
      </c>
      <c r="F88" s="47">
        <v>0</v>
      </c>
      <c r="G88" s="209">
        <v>0</v>
      </c>
      <c r="H88" s="49">
        <f>+(Table128[[#This Row],[OPENING ]]+Table128[[#This Row],[RECEIPTS]]+Table128[[#This Row],[RETURNS]])+(Table128[[#This Row],[EXCHANGED]]+Table128[[#This Row],[SALES]]+Table128[[#This Row],[ISSUES]])</f>
        <v>0</v>
      </c>
      <c r="I88" s="48"/>
      <c r="J88" s="51">
        <f t="shared" ref="J88:J96" si="45">+I88-H88</f>
        <v>0</v>
      </c>
      <c r="K88" s="48">
        <f>+'DAY25'!K88+'DAY26'!C88</f>
        <v>0</v>
      </c>
      <c r="L88" s="49">
        <f>+'DAY25'!L88+'DAY26'!D88</f>
        <v>0</v>
      </c>
      <c r="M88" s="50">
        <f>+'DAY25'!M88+'DAY26'!E88</f>
        <v>0</v>
      </c>
      <c r="N88" s="47">
        <f>+'DAY25'!N88+'DAY26'!F88</f>
        <v>0</v>
      </c>
      <c r="O88" s="209">
        <f>+'DAY25'!O88+'DAY26'!G88</f>
        <v>0</v>
      </c>
      <c r="P88" s="48">
        <f t="shared" ref="P88:P96" si="46">+K88/26</f>
        <v>0</v>
      </c>
      <c r="Q88" s="49">
        <f t="shared" ref="Q88:Q96" si="47">+L88/26</f>
        <v>0</v>
      </c>
      <c r="R88" s="50">
        <f t="shared" ref="R88:R96" si="48">+M88/26</f>
        <v>0</v>
      </c>
      <c r="S88" s="47">
        <f t="shared" ref="S88:S96" si="49">+N88/26</f>
        <v>0</v>
      </c>
      <c r="T88" s="209">
        <f t="shared" ref="T88:T96" si="50">+O88/26</f>
        <v>0</v>
      </c>
      <c r="U88" s="54">
        <f t="shared" ref="U88:U96" si="51">IFERROR(+H88/(P88+Q88+R88+S88+T88),0)</f>
        <v>0</v>
      </c>
    </row>
    <row r="89" spans="1:21" x14ac:dyDescent="0.25">
      <c r="A89" s="53"/>
      <c r="B89" s="47">
        <f>'DAY25'!H89</f>
        <v>0</v>
      </c>
      <c r="C89" s="48">
        <v>0</v>
      </c>
      <c r="D89" s="49">
        <v>0</v>
      </c>
      <c r="E89" s="50">
        <v>0</v>
      </c>
      <c r="F89" s="47">
        <v>0</v>
      </c>
      <c r="G89" s="209">
        <v>0</v>
      </c>
      <c r="H89" s="49">
        <f>+(Table128[[#This Row],[OPENING ]]+Table128[[#This Row],[RECEIPTS]]+Table128[[#This Row],[RETURNS]])+(Table128[[#This Row],[EXCHANGED]]+Table128[[#This Row],[SALES]]+Table128[[#This Row],[ISSUES]])</f>
        <v>0</v>
      </c>
      <c r="I89" s="48"/>
      <c r="J89" s="51">
        <f t="shared" si="45"/>
        <v>0</v>
      </c>
      <c r="K89" s="48">
        <f>+'DAY25'!K89+'DAY26'!C89</f>
        <v>0</v>
      </c>
      <c r="L89" s="49">
        <f>+'DAY25'!L89+'DAY26'!D89</f>
        <v>0</v>
      </c>
      <c r="M89" s="50">
        <f>+'DAY25'!M89+'DAY26'!E89</f>
        <v>0</v>
      </c>
      <c r="N89" s="47">
        <f>+'DAY25'!N89+'DAY26'!F89</f>
        <v>0</v>
      </c>
      <c r="O89" s="209">
        <f>+'DAY25'!O89+'DAY26'!G89</f>
        <v>0</v>
      </c>
      <c r="P89" s="48">
        <f t="shared" si="46"/>
        <v>0</v>
      </c>
      <c r="Q89" s="49">
        <f t="shared" si="47"/>
        <v>0</v>
      </c>
      <c r="R89" s="50">
        <f t="shared" si="48"/>
        <v>0</v>
      </c>
      <c r="S89" s="47">
        <f t="shared" si="49"/>
        <v>0</v>
      </c>
      <c r="T89" s="209">
        <f t="shared" si="50"/>
        <v>0</v>
      </c>
      <c r="U89" s="54">
        <f t="shared" si="51"/>
        <v>0</v>
      </c>
    </row>
    <row r="90" spans="1:21" x14ac:dyDescent="0.25">
      <c r="A90" s="53"/>
      <c r="B90" s="47">
        <f>'DAY25'!H90</f>
        <v>0</v>
      </c>
      <c r="C90" s="48">
        <v>0</v>
      </c>
      <c r="D90" s="49">
        <v>0</v>
      </c>
      <c r="E90" s="50">
        <v>0</v>
      </c>
      <c r="F90" s="47">
        <v>0</v>
      </c>
      <c r="G90" s="209">
        <v>0</v>
      </c>
      <c r="H90" s="49">
        <f>+(Table128[[#This Row],[OPENING ]]+Table128[[#This Row],[RECEIPTS]]+Table128[[#This Row],[RETURNS]])+(Table128[[#This Row],[EXCHANGED]]+Table128[[#This Row],[SALES]]+Table128[[#This Row],[ISSUES]])</f>
        <v>0</v>
      </c>
      <c r="I90" s="48"/>
      <c r="J90" s="51">
        <f t="shared" si="45"/>
        <v>0</v>
      </c>
      <c r="K90" s="48">
        <f>+'DAY25'!K90+'DAY26'!C90</f>
        <v>0</v>
      </c>
      <c r="L90" s="49">
        <f>+'DAY25'!L90+'DAY26'!D90</f>
        <v>0</v>
      </c>
      <c r="M90" s="50">
        <f>+'DAY25'!M90+'DAY26'!E90</f>
        <v>0</v>
      </c>
      <c r="N90" s="47">
        <f>+'DAY25'!N90+'DAY26'!F90</f>
        <v>0</v>
      </c>
      <c r="O90" s="209">
        <f>+'DAY25'!O90+'DAY26'!G90</f>
        <v>0</v>
      </c>
      <c r="P90" s="48">
        <f t="shared" si="46"/>
        <v>0</v>
      </c>
      <c r="Q90" s="49">
        <f t="shared" si="47"/>
        <v>0</v>
      </c>
      <c r="R90" s="50">
        <f t="shared" si="48"/>
        <v>0</v>
      </c>
      <c r="S90" s="47">
        <f t="shared" si="49"/>
        <v>0</v>
      </c>
      <c r="T90" s="209">
        <f t="shared" si="50"/>
        <v>0</v>
      </c>
      <c r="U90" s="54">
        <f t="shared" si="51"/>
        <v>0</v>
      </c>
    </row>
    <row r="91" spans="1:21" x14ac:dyDescent="0.25">
      <c r="A91" s="53"/>
      <c r="B91" s="47">
        <f>'DAY25'!H91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209">
        <v>0</v>
      </c>
      <c r="H91" s="49">
        <f>+(Table128[[#This Row],[OPENING ]]+Table128[[#This Row],[RECEIPTS]]+Table128[[#This Row],[RETURNS]])+(Table128[[#This Row],[EXCHANGED]]+Table128[[#This Row],[SALES]]+Table128[[#This Row],[ISSUES]])</f>
        <v>551.20000000000005</v>
      </c>
      <c r="I91" s="48"/>
      <c r="J91" s="51">
        <f t="shared" si="45"/>
        <v>-551.20000000000005</v>
      </c>
      <c r="K91" s="48">
        <f>+'DAY25'!K91+'DAY26'!C91</f>
        <v>0</v>
      </c>
      <c r="L91" s="49">
        <f>+'DAY25'!L91+'DAY26'!D91</f>
        <v>0</v>
      </c>
      <c r="M91" s="50">
        <f>+'DAY25'!M91+'DAY26'!E91</f>
        <v>0</v>
      </c>
      <c r="N91" s="47">
        <f>+'DAY25'!N91+'DAY26'!F91</f>
        <v>0</v>
      </c>
      <c r="O91" s="209">
        <f>+'DAY25'!O91+'DAY26'!G91</f>
        <v>0</v>
      </c>
      <c r="P91" s="48">
        <f t="shared" si="46"/>
        <v>0</v>
      </c>
      <c r="Q91" s="49">
        <f t="shared" si="47"/>
        <v>0</v>
      </c>
      <c r="R91" s="50">
        <f t="shared" si="48"/>
        <v>0</v>
      </c>
      <c r="S91" s="47">
        <f t="shared" si="49"/>
        <v>0</v>
      </c>
      <c r="T91" s="209">
        <f t="shared" si="50"/>
        <v>0</v>
      </c>
      <c r="U91" s="54">
        <f t="shared" si="51"/>
        <v>0</v>
      </c>
    </row>
    <row r="92" spans="1:21" x14ac:dyDescent="0.25">
      <c r="A92" s="53"/>
      <c r="B92" s="47">
        <f>'DAY25'!H92</f>
        <v>200.8</v>
      </c>
      <c r="C92" s="48">
        <v>0</v>
      </c>
      <c r="D92" s="49">
        <v>0</v>
      </c>
      <c r="E92" s="50">
        <v>0</v>
      </c>
      <c r="F92" s="47">
        <v>0</v>
      </c>
      <c r="G92" s="209">
        <v>0</v>
      </c>
      <c r="H92" s="49">
        <f>+(Table128[[#This Row],[OPENING ]]+Table128[[#This Row],[RECEIPTS]]+Table128[[#This Row],[RETURNS]])+(Table128[[#This Row],[EXCHANGED]]+Table128[[#This Row],[SALES]]+Table128[[#This Row],[ISSUES]])</f>
        <v>200.8</v>
      </c>
      <c r="I92" s="48"/>
      <c r="J92" s="51">
        <f t="shared" si="45"/>
        <v>-200.8</v>
      </c>
      <c r="K92" s="48">
        <f>+'DAY25'!K92+'DAY26'!C92</f>
        <v>0</v>
      </c>
      <c r="L92" s="49">
        <f>+'DAY25'!L92+'DAY26'!D92</f>
        <v>0</v>
      </c>
      <c r="M92" s="50">
        <f>+'DAY25'!M92+'DAY26'!E92</f>
        <v>0</v>
      </c>
      <c r="N92" s="47">
        <f>+'DAY25'!N92+'DAY26'!F92</f>
        <v>0</v>
      </c>
      <c r="O92" s="209">
        <f>+'DAY25'!O92+'DAY26'!G92</f>
        <v>0</v>
      </c>
      <c r="P92" s="48">
        <f t="shared" si="46"/>
        <v>0</v>
      </c>
      <c r="Q92" s="49">
        <f t="shared" si="47"/>
        <v>0</v>
      </c>
      <c r="R92" s="50">
        <f t="shared" si="48"/>
        <v>0</v>
      </c>
      <c r="S92" s="47">
        <f t="shared" si="49"/>
        <v>0</v>
      </c>
      <c r="T92" s="209">
        <f t="shared" si="50"/>
        <v>0</v>
      </c>
      <c r="U92" s="54">
        <f t="shared" si="51"/>
        <v>0</v>
      </c>
    </row>
    <row r="93" spans="1:21" x14ac:dyDescent="0.25">
      <c r="A93" s="53"/>
      <c r="B93" s="47">
        <f>'DAY25'!H93</f>
        <v>0</v>
      </c>
      <c r="C93" s="48">
        <v>0</v>
      </c>
      <c r="D93" s="49">
        <v>0</v>
      </c>
      <c r="E93" s="50">
        <v>0</v>
      </c>
      <c r="F93" s="47">
        <v>0</v>
      </c>
      <c r="G93" s="209">
        <v>0</v>
      </c>
      <c r="H93" s="49">
        <f>+(Table128[[#This Row],[OPENING ]]+Table128[[#This Row],[RECEIPTS]]+Table128[[#This Row],[RETURNS]])+(Table128[[#This Row],[EXCHANGED]]+Table128[[#This Row],[SALES]]+Table128[[#This Row],[ISSUES]])</f>
        <v>0</v>
      </c>
      <c r="I93" s="48"/>
      <c r="J93" s="51">
        <f t="shared" si="45"/>
        <v>0</v>
      </c>
      <c r="K93" s="48">
        <f>+'DAY25'!K93+'DAY26'!C93</f>
        <v>0</v>
      </c>
      <c r="L93" s="49">
        <f>+'DAY25'!L93+'DAY26'!D93</f>
        <v>138</v>
      </c>
      <c r="M93" s="50">
        <f>+'DAY25'!M93+'DAY26'!E93</f>
        <v>0</v>
      </c>
      <c r="N93" s="47">
        <f>+'DAY25'!N93+'DAY26'!F93</f>
        <v>0</v>
      </c>
      <c r="O93" s="209">
        <f>+'DAY25'!O93+'DAY26'!G93</f>
        <v>851.44</v>
      </c>
      <c r="P93" s="48">
        <f t="shared" si="46"/>
        <v>0</v>
      </c>
      <c r="Q93" s="49">
        <f t="shared" si="47"/>
        <v>5.3076923076923075</v>
      </c>
      <c r="R93" s="50">
        <f t="shared" si="48"/>
        <v>0</v>
      </c>
      <c r="S93" s="47">
        <f t="shared" si="49"/>
        <v>0</v>
      </c>
      <c r="T93" s="209">
        <f t="shared" si="50"/>
        <v>32.747692307692311</v>
      </c>
      <c r="U93" s="54">
        <f t="shared" si="51"/>
        <v>0</v>
      </c>
    </row>
    <row r="94" spans="1:21" x14ac:dyDescent="0.25">
      <c r="A94" s="53"/>
      <c r="B94" s="47">
        <f>'DAY25'!H94</f>
        <v>0</v>
      </c>
      <c r="C94" s="48">
        <v>0</v>
      </c>
      <c r="D94" s="49">
        <v>0</v>
      </c>
      <c r="E94" s="50">
        <v>0</v>
      </c>
      <c r="F94" s="47">
        <v>0</v>
      </c>
      <c r="G94" s="209">
        <v>0</v>
      </c>
      <c r="H94" s="49">
        <f>+(Table128[[#This Row],[OPENING ]]+Table128[[#This Row],[RECEIPTS]]+Table128[[#This Row],[RETURNS]])+(Table128[[#This Row],[EXCHANGED]]+Table128[[#This Row],[SALES]]+Table128[[#This Row],[ISSUES]])</f>
        <v>0</v>
      </c>
      <c r="I94" s="48"/>
      <c r="J94" s="51">
        <f t="shared" si="45"/>
        <v>0</v>
      </c>
      <c r="K94" s="48">
        <f>+'DAY25'!K94+'DAY26'!C94</f>
        <v>0</v>
      </c>
      <c r="L94" s="49">
        <f>+'DAY25'!L94+'DAY26'!D94</f>
        <v>0</v>
      </c>
      <c r="M94" s="50">
        <f>+'DAY25'!M94+'DAY26'!E94</f>
        <v>0</v>
      </c>
      <c r="N94" s="47">
        <f>+'DAY25'!N94+'DAY26'!F94</f>
        <v>0</v>
      </c>
      <c r="O94" s="209">
        <f>+'DAY25'!O94+'DAY26'!G94</f>
        <v>0</v>
      </c>
      <c r="P94" s="48">
        <f t="shared" si="46"/>
        <v>0</v>
      </c>
      <c r="Q94" s="49">
        <f t="shared" si="47"/>
        <v>0</v>
      </c>
      <c r="R94" s="50">
        <f t="shared" si="48"/>
        <v>0</v>
      </c>
      <c r="S94" s="47">
        <f t="shared" si="49"/>
        <v>0</v>
      </c>
      <c r="T94" s="209">
        <f t="shared" si="50"/>
        <v>0</v>
      </c>
      <c r="U94" s="54">
        <f t="shared" si="51"/>
        <v>0</v>
      </c>
    </row>
    <row r="95" spans="1:21" x14ac:dyDescent="0.25">
      <c r="A95" s="53"/>
      <c r="B95" s="47">
        <f>'DAY25'!H95</f>
        <v>0</v>
      </c>
      <c r="C95" s="48">
        <v>0</v>
      </c>
      <c r="D95" s="49">
        <v>0</v>
      </c>
      <c r="E95" s="50">
        <v>0</v>
      </c>
      <c r="F95" s="47">
        <v>0</v>
      </c>
      <c r="G95" s="209">
        <v>0</v>
      </c>
      <c r="H95" s="49">
        <f>+(Table128[[#This Row],[OPENING ]]+Table128[[#This Row],[RECEIPTS]]+Table128[[#This Row],[RETURNS]])+(Table128[[#This Row],[EXCHANGED]]+Table128[[#This Row],[SALES]]+Table128[[#This Row],[ISSUES]])</f>
        <v>0</v>
      </c>
      <c r="I95" s="48"/>
      <c r="J95" s="51">
        <f t="shared" si="45"/>
        <v>0</v>
      </c>
      <c r="K95" s="48">
        <f>+'DAY25'!K95+'DAY26'!C95</f>
        <v>0</v>
      </c>
      <c r="L95" s="49">
        <f>+'DAY25'!L95+'DAY26'!D95</f>
        <v>0</v>
      </c>
      <c r="M95" s="50">
        <f>+'DAY25'!M95+'DAY26'!E95</f>
        <v>0</v>
      </c>
      <c r="N95" s="47">
        <f>+'DAY25'!N95+'DAY26'!F95</f>
        <v>0</v>
      </c>
      <c r="O95" s="209">
        <f>+'DAY25'!O95+'DAY26'!G95</f>
        <v>0</v>
      </c>
      <c r="P95" s="48">
        <f t="shared" si="46"/>
        <v>0</v>
      </c>
      <c r="Q95" s="49">
        <f t="shared" si="47"/>
        <v>0</v>
      </c>
      <c r="R95" s="50">
        <f t="shared" si="48"/>
        <v>0</v>
      </c>
      <c r="S95" s="47">
        <f t="shared" si="49"/>
        <v>0</v>
      </c>
      <c r="T95" s="209">
        <f t="shared" si="50"/>
        <v>0</v>
      </c>
      <c r="U95" s="54">
        <f t="shared" si="51"/>
        <v>0</v>
      </c>
    </row>
    <row r="96" spans="1:21" x14ac:dyDescent="0.25">
      <c r="A96" s="53"/>
      <c r="B96" s="47">
        <f>'DAY25'!H96</f>
        <v>0</v>
      </c>
      <c r="C96" s="48">
        <v>0</v>
      </c>
      <c r="D96" s="49">
        <v>0</v>
      </c>
      <c r="E96" s="50">
        <v>0</v>
      </c>
      <c r="F96" s="47">
        <v>0</v>
      </c>
      <c r="G96" s="209">
        <v>0</v>
      </c>
      <c r="H96" s="49">
        <f>+(Table128[[#This Row],[OPENING ]]+Table128[[#This Row],[RECEIPTS]]+Table128[[#This Row],[RETURNS]])+(Table128[[#This Row],[EXCHANGED]]+Table128[[#This Row],[SALES]]+Table128[[#This Row],[ISSUES]])</f>
        <v>0</v>
      </c>
      <c r="I96" s="48"/>
      <c r="J96" s="51">
        <f t="shared" si="45"/>
        <v>0</v>
      </c>
      <c r="K96" s="48">
        <f>+'DAY25'!K96+'DAY26'!C96</f>
        <v>0</v>
      </c>
      <c r="L96" s="49">
        <f>+'DAY25'!L96+'DAY26'!D96</f>
        <v>0</v>
      </c>
      <c r="M96" s="50">
        <f>+'DAY25'!M96+'DAY26'!E96</f>
        <v>0</v>
      </c>
      <c r="N96" s="47">
        <f>+'DAY25'!N96+'DAY26'!F96</f>
        <v>0</v>
      </c>
      <c r="O96" s="209">
        <f>+'DAY25'!O96+'DAY26'!G96</f>
        <v>0</v>
      </c>
      <c r="P96" s="48">
        <f t="shared" si="46"/>
        <v>0</v>
      </c>
      <c r="Q96" s="49">
        <f t="shared" si="47"/>
        <v>0</v>
      </c>
      <c r="R96" s="50">
        <f t="shared" si="48"/>
        <v>0</v>
      </c>
      <c r="S96" s="47">
        <f t="shared" si="49"/>
        <v>0</v>
      </c>
      <c r="T96" s="209">
        <f t="shared" si="50"/>
        <v>0</v>
      </c>
      <c r="U96" s="54">
        <f t="shared" si="51"/>
        <v>0</v>
      </c>
    </row>
    <row r="97" spans="1:21" x14ac:dyDescent="0.25">
      <c r="A97" s="151" t="s">
        <v>41</v>
      </c>
      <c r="B97" s="47"/>
      <c r="C97" s="48"/>
      <c r="D97" s="49"/>
      <c r="E97" s="50"/>
      <c r="F97" s="47"/>
      <c r="G97" s="209"/>
      <c r="H97" s="49"/>
      <c r="I97" s="48"/>
      <c r="J97" s="51"/>
      <c r="K97" s="48"/>
      <c r="L97" s="49"/>
      <c r="M97" s="50"/>
      <c r="N97" s="47"/>
      <c r="O97" s="209"/>
      <c r="P97" s="48"/>
      <c r="Q97" s="49"/>
      <c r="R97" s="50"/>
      <c r="S97" s="47"/>
      <c r="T97" s="209"/>
      <c r="U97" s="54"/>
    </row>
    <row r="98" spans="1:21" x14ac:dyDescent="0.25">
      <c r="A98" s="153" t="s">
        <v>40</v>
      </c>
      <c r="B98" s="47"/>
      <c r="C98" s="48"/>
      <c r="D98" s="49"/>
      <c r="E98" s="50"/>
      <c r="F98" s="47"/>
      <c r="G98" s="209"/>
      <c r="H98" s="49"/>
      <c r="I98" s="48"/>
      <c r="J98" s="51"/>
      <c r="K98" s="48"/>
      <c r="L98" s="49"/>
      <c r="M98" s="50"/>
      <c r="N98" s="47"/>
      <c r="O98" s="209"/>
      <c r="P98" s="48"/>
      <c r="Q98" s="49"/>
      <c r="R98" s="50"/>
      <c r="S98" s="47"/>
      <c r="T98" s="209"/>
      <c r="U98" s="54"/>
    </row>
    <row r="99" spans="1:21" x14ac:dyDescent="0.25">
      <c r="A99" s="152" t="s">
        <v>42</v>
      </c>
      <c r="B99" s="47">
        <f>'DAY25'!H99</f>
        <v>0</v>
      </c>
      <c r="C99" s="48">
        <v>0</v>
      </c>
      <c r="D99" s="49">
        <v>0</v>
      </c>
      <c r="E99" s="50">
        <v>0</v>
      </c>
      <c r="F99" s="47">
        <v>0</v>
      </c>
      <c r="G99" s="209">
        <v>0</v>
      </c>
      <c r="H99" s="49">
        <f>+(Table128[[#This Row],[OPENING ]]+Table128[[#This Row],[RECEIPTS]]+Table128[[#This Row],[RETURNS]])+(Table128[[#This Row],[EXCHANGED]]+Table128[[#This Row],[SALES]]+Table128[[#This Row],[ISSUES]])</f>
        <v>0</v>
      </c>
      <c r="I99" s="48">
        <v>0</v>
      </c>
      <c r="J99" s="51">
        <f t="shared" si="0"/>
        <v>0</v>
      </c>
      <c r="K99" s="48">
        <f>+'DAY25'!K99+'DAY26'!C99</f>
        <v>0</v>
      </c>
      <c r="L99" s="49">
        <f>+'DAY25'!L99+'DAY26'!D99</f>
        <v>0</v>
      </c>
      <c r="M99" s="50">
        <f>+'DAY25'!M99+'DAY26'!E99</f>
        <v>0</v>
      </c>
      <c r="N99" s="47">
        <f>+'DAY25'!N99+'DAY26'!F99</f>
        <v>0</v>
      </c>
      <c r="O99" s="209">
        <f>+'DAY25'!O99+'DAY26'!G99</f>
        <v>0</v>
      </c>
      <c r="P99" s="48">
        <f t="shared" si="40"/>
        <v>0</v>
      </c>
      <c r="Q99" s="49">
        <f t="shared" si="41"/>
        <v>0</v>
      </c>
      <c r="R99" s="50">
        <f t="shared" si="42"/>
        <v>0</v>
      </c>
      <c r="S99" s="47">
        <f t="shared" si="43"/>
        <v>0</v>
      </c>
      <c r="T99" s="209">
        <f t="shared" si="44"/>
        <v>0</v>
      </c>
      <c r="U99" s="54">
        <f t="shared" si="1"/>
        <v>0</v>
      </c>
    </row>
    <row r="100" spans="1:21" x14ac:dyDescent="0.25">
      <c r="A100" s="152" t="s">
        <v>43</v>
      </c>
      <c r="B100" s="47">
        <f>'DAY25'!H100</f>
        <v>0</v>
      </c>
      <c r="C100" s="48">
        <v>0</v>
      </c>
      <c r="D100" s="49">
        <v>0</v>
      </c>
      <c r="E100" s="50">
        <v>0</v>
      </c>
      <c r="F100" s="47">
        <v>0</v>
      </c>
      <c r="G100" s="209">
        <v>0</v>
      </c>
      <c r="H100" s="49">
        <f>+(Table128[[#This Row],[OPENING ]]+Table128[[#This Row],[RECEIPTS]]+Table128[[#This Row],[RETURNS]])+(Table128[[#This Row],[EXCHANGED]]+Table128[[#This Row],[SALES]]+Table128[[#This Row],[ISSUES]])</f>
        <v>0</v>
      </c>
      <c r="I100" s="48">
        <v>0</v>
      </c>
      <c r="J100" s="51">
        <f t="shared" si="0"/>
        <v>0</v>
      </c>
      <c r="K100" s="48">
        <f>+'DAY25'!K100+'DAY26'!C100</f>
        <v>0</v>
      </c>
      <c r="L100" s="49">
        <f>+'DAY25'!L100+'DAY26'!D100</f>
        <v>0</v>
      </c>
      <c r="M100" s="50">
        <f>+'DAY25'!M100+'DAY26'!E100</f>
        <v>0</v>
      </c>
      <c r="N100" s="47">
        <f>+'DAY25'!N100+'DAY26'!F100</f>
        <v>0</v>
      </c>
      <c r="O100" s="209">
        <f>+'DAY25'!O100+'DAY26'!G100</f>
        <v>0</v>
      </c>
      <c r="P100" s="48">
        <f t="shared" si="40"/>
        <v>0</v>
      </c>
      <c r="Q100" s="49">
        <f t="shared" si="41"/>
        <v>0</v>
      </c>
      <c r="R100" s="50">
        <f t="shared" si="42"/>
        <v>0</v>
      </c>
      <c r="S100" s="47">
        <f t="shared" si="43"/>
        <v>0</v>
      </c>
      <c r="T100" s="209">
        <f t="shared" si="44"/>
        <v>0</v>
      </c>
      <c r="U100" s="54">
        <f t="shared" si="1"/>
        <v>0</v>
      </c>
    </row>
    <row r="101" spans="1:21" x14ac:dyDescent="0.25">
      <c r="A101" s="153"/>
      <c r="B101" s="47">
        <f>'DAY25'!H101</f>
        <v>0</v>
      </c>
      <c r="C101" s="48">
        <v>0</v>
      </c>
      <c r="D101" s="49">
        <v>0</v>
      </c>
      <c r="E101" s="50">
        <v>0</v>
      </c>
      <c r="F101" s="47">
        <v>0</v>
      </c>
      <c r="G101" s="209">
        <v>0</v>
      </c>
      <c r="H101" s="49">
        <f>+(Table128[[#This Row],[OPENING ]]+Table128[[#This Row],[RECEIPTS]]+Table128[[#This Row],[RETURNS]])+(Table128[[#This Row],[EXCHANGED]]+Table128[[#This Row],[SALES]]+Table128[[#This Row],[ISSUES]])</f>
        <v>0</v>
      </c>
      <c r="I101" s="73">
        <v>0</v>
      </c>
      <c r="J101" s="76">
        <f t="shared" si="0"/>
        <v>0</v>
      </c>
      <c r="K101" s="48">
        <f>+'DAY25'!K101+'DAY26'!C101</f>
        <v>0</v>
      </c>
      <c r="L101" s="49">
        <f>+'DAY25'!L101+'DAY26'!D101</f>
        <v>0</v>
      </c>
      <c r="M101" s="50">
        <f>+'DAY25'!M101+'DAY26'!E101</f>
        <v>0</v>
      </c>
      <c r="N101" s="47">
        <f>+'DAY25'!N101+'DAY26'!F101</f>
        <v>0</v>
      </c>
      <c r="O101" s="209">
        <f>+'DAY25'!O101+'DAY26'!G101</f>
        <v>0</v>
      </c>
      <c r="P101" s="48">
        <f t="shared" si="40"/>
        <v>0</v>
      </c>
      <c r="Q101" s="49">
        <f t="shared" si="41"/>
        <v>0</v>
      </c>
      <c r="R101" s="50">
        <f t="shared" si="42"/>
        <v>0</v>
      </c>
      <c r="S101" s="47">
        <f t="shared" si="43"/>
        <v>0</v>
      </c>
      <c r="T101" s="209">
        <f t="shared" si="44"/>
        <v>0</v>
      </c>
      <c r="U101" s="92">
        <f t="shared" si="1"/>
        <v>0</v>
      </c>
    </row>
    <row r="102" spans="1:21" x14ac:dyDescent="0.25">
      <c r="A102" s="152" t="s">
        <v>87</v>
      </c>
      <c r="B102" s="47">
        <f>'DAY25'!H102</f>
        <v>1888</v>
      </c>
      <c r="C102" s="48">
        <v>0</v>
      </c>
      <c r="D102" s="49">
        <v>0</v>
      </c>
      <c r="E102" s="50">
        <v>0</v>
      </c>
      <c r="F102" s="47">
        <v>0</v>
      </c>
      <c r="G102" s="209">
        <v>0</v>
      </c>
      <c r="H102" s="49">
        <f>+(Table128[[#This Row],[OPENING ]]+Table128[[#This Row],[RECEIPTS]]+Table128[[#This Row],[RETURNS]])+(Table128[[#This Row],[EXCHANGED]]+Table128[[#This Row],[SALES]]+Table128[[#This Row],[ISSUES]])</f>
        <v>1888</v>
      </c>
      <c r="I102" s="73"/>
      <c r="J102" s="76">
        <f t="shared" ref="J102:J114" si="52">+I102-H102</f>
        <v>-1888</v>
      </c>
      <c r="K102" s="48">
        <f>+'DAY25'!K102+'DAY26'!C102</f>
        <v>0</v>
      </c>
      <c r="L102" s="49">
        <f>+'DAY25'!L102+'DAY26'!D102</f>
        <v>138</v>
      </c>
      <c r="M102" s="50">
        <f>+'DAY25'!M102+'DAY26'!E102</f>
        <v>0</v>
      </c>
      <c r="N102" s="47">
        <f>+'DAY25'!N102+'DAY26'!F102</f>
        <v>0</v>
      </c>
      <c r="O102" s="209">
        <f>+'DAY25'!O102+'DAY26'!G102</f>
        <v>1318.44</v>
      </c>
      <c r="P102" s="48">
        <f t="shared" ref="P102:P114" si="53">+K102/26</f>
        <v>0</v>
      </c>
      <c r="Q102" s="49">
        <f t="shared" ref="Q102:Q114" si="54">+L102/26</f>
        <v>5.3076923076923075</v>
      </c>
      <c r="R102" s="50">
        <f t="shared" ref="R102:R114" si="55">+M102/26</f>
        <v>0</v>
      </c>
      <c r="S102" s="47">
        <f t="shared" ref="S102:S114" si="56">+N102/26</f>
        <v>0</v>
      </c>
      <c r="T102" s="209">
        <f t="shared" ref="T102:T114" si="57">+O102/26</f>
        <v>50.709230769230771</v>
      </c>
      <c r="U102" s="92">
        <f t="shared" ref="U102:U114" si="58">IFERROR(+H102/(P102+Q102+R102+S102+T102),0)</f>
        <v>33.704100409216991</v>
      </c>
    </row>
    <row r="103" spans="1:21" x14ac:dyDescent="0.25">
      <c r="A103" s="152" t="s">
        <v>88</v>
      </c>
      <c r="B103" s="47">
        <f>'DAY25'!H103</f>
        <v>0</v>
      </c>
      <c r="C103" s="48">
        <v>0</v>
      </c>
      <c r="D103" s="49">
        <v>0</v>
      </c>
      <c r="E103" s="50">
        <v>0</v>
      </c>
      <c r="F103" s="47">
        <v>0</v>
      </c>
      <c r="G103" s="209">
        <v>0</v>
      </c>
      <c r="H103" s="49">
        <f>+(Table128[[#This Row],[OPENING ]]+Table128[[#This Row],[RECEIPTS]]+Table128[[#This Row],[RETURNS]])+(Table128[[#This Row],[EXCHANGED]]+Table128[[#This Row],[SALES]]+Table128[[#This Row],[ISSUES]])</f>
        <v>0</v>
      </c>
      <c r="I103" s="73"/>
      <c r="J103" s="76">
        <f t="shared" si="52"/>
        <v>0</v>
      </c>
      <c r="K103" s="48">
        <f>+'DAY25'!K103+'DAY26'!C103</f>
        <v>0</v>
      </c>
      <c r="L103" s="49">
        <f>+'DAY25'!L103+'DAY26'!D103</f>
        <v>0</v>
      </c>
      <c r="M103" s="50">
        <f>+'DAY25'!M103+'DAY26'!E103</f>
        <v>0</v>
      </c>
      <c r="N103" s="47">
        <f>+'DAY25'!N103+'DAY26'!F103</f>
        <v>0</v>
      </c>
      <c r="O103" s="209">
        <f>+'DAY25'!O103+'DAY26'!G103</f>
        <v>0</v>
      </c>
      <c r="P103" s="48">
        <f t="shared" si="53"/>
        <v>0</v>
      </c>
      <c r="Q103" s="49">
        <f t="shared" si="54"/>
        <v>0</v>
      </c>
      <c r="R103" s="50">
        <f t="shared" si="55"/>
        <v>0</v>
      </c>
      <c r="S103" s="47">
        <f t="shared" si="56"/>
        <v>0</v>
      </c>
      <c r="T103" s="209">
        <f t="shared" si="57"/>
        <v>0</v>
      </c>
      <c r="U103" s="92">
        <f t="shared" si="58"/>
        <v>0</v>
      </c>
    </row>
    <row r="104" spans="1:21" x14ac:dyDescent="0.25">
      <c r="A104" s="152" t="s">
        <v>95</v>
      </c>
      <c r="B104" s="47">
        <f>'DAY25'!H104</f>
        <v>695.3</v>
      </c>
      <c r="C104" s="48">
        <v>0</v>
      </c>
      <c r="D104" s="49">
        <v>0</v>
      </c>
      <c r="E104" s="50">
        <v>0</v>
      </c>
      <c r="F104" s="47">
        <v>0</v>
      </c>
      <c r="G104" s="209">
        <v>0</v>
      </c>
      <c r="H104" s="49">
        <f>+(Table128[[#This Row],[OPENING ]]+Table128[[#This Row],[RECEIPTS]]+Table128[[#This Row],[RETURNS]])+(Table128[[#This Row],[EXCHANGED]]+Table128[[#This Row],[SALES]]+Table128[[#This Row],[ISSUES]])</f>
        <v>695.3</v>
      </c>
      <c r="I104" s="73"/>
      <c r="J104" s="76">
        <f t="shared" si="52"/>
        <v>-695.3</v>
      </c>
      <c r="K104" s="48">
        <f>+'DAY25'!K104+'DAY26'!C104</f>
        <v>0</v>
      </c>
      <c r="L104" s="49">
        <f>+'DAY25'!L104+'DAY26'!D104</f>
        <v>0</v>
      </c>
      <c r="M104" s="50">
        <f>+'DAY25'!M104+'DAY26'!E104</f>
        <v>0</v>
      </c>
      <c r="N104" s="47">
        <f>+'DAY25'!N104+'DAY26'!F104</f>
        <v>0</v>
      </c>
      <c r="O104" s="209">
        <f>+'DAY25'!O104+'DAY26'!G104</f>
        <v>0</v>
      </c>
      <c r="P104" s="48">
        <f t="shared" si="53"/>
        <v>0</v>
      </c>
      <c r="Q104" s="49">
        <f t="shared" si="54"/>
        <v>0</v>
      </c>
      <c r="R104" s="50">
        <f t="shared" si="55"/>
        <v>0</v>
      </c>
      <c r="S104" s="47">
        <f t="shared" si="56"/>
        <v>0</v>
      </c>
      <c r="T104" s="209">
        <f t="shared" si="57"/>
        <v>0</v>
      </c>
      <c r="U104" s="92">
        <f t="shared" si="58"/>
        <v>0</v>
      </c>
    </row>
    <row r="105" spans="1:21" x14ac:dyDescent="0.25">
      <c r="A105" s="152" t="s">
        <v>132</v>
      </c>
      <c r="B105" s="47">
        <f>'DAY25'!H105</f>
        <v>0</v>
      </c>
      <c r="C105" s="48">
        <v>0</v>
      </c>
      <c r="D105" s="49">
        <v>0</v>
      </c>
      <c r="E105" s="50">
        <v>0</v>
      </c>
      <c r="F105" s="47">
        <v>0</v>
      </c>
      <c r="G105" s="209">
        <v>0</v>
      </c>
      <c r="H105" s="49">
        <f>+(Table128[[#This Row],[OPENING ]]+Table128[[#This Row],[RECEIPTS]]+Table128[[#This Row],[RETURNS]])+(Table128[[#This Row],[EXCHANGED]]+Table128[[#This Row],[SALES]]+Table128[[#This Row],[ISSUES]])</f>
        <v>0</v>
      </c>
      <c r="I105" s="73"/>
      <c r="J105" s="76">
        <f t="shared" si="52"/>
        <v>0</v>
      </c>
      <c r="K105" s="48">
        <f>+'DAY25'!K105+'DAY26'!C105</f>
        <v>0</v>
      </c>
      <c r="L105" s="49">
        <f>+'DAY25'!L105+'DAY26'!D105</f>
        <v>0</v>
      </c>
      <c r="M105" s="50">
        <f>+'DAY25'!M105+'DAY26'!E105</f>
        <v>0</v>
      </c>
      <c r="N105" s="47">
        <f>+'DAY25'!N105+'DAY26'!F105</f>
        <v>0</v>
      </c>
      <c r="O105" s="209">
        <f>+'DAY25'!O105+'DAY26'!G105</f>
        <v>0</v>
      </c>
      <c r="P105" s="48">
        <f t="shared" si="53"/>
        <v>0</v>
      </c>
      <c r="Q105" s="49">
        <f t="shared" si="54"/>
        <v>0</v>
      </c>
      <c r="R105" s="50">
        <f t="shared" si="55"/>
        <v>0</v>
      </c>
      <c r="S105" s="47">
        <f t="shared" si="56"/>
        <v>0</v>
      </c>
      <c r="T105" s="209">
        <f t="shared" si="57"/>
        <v>0</v>
      </c>
      <c r="U105" s="92">
        <f t="shared" si="58"/>
        <v>0</v>
      </c>
    </row>
    <row r="106" spans="1:21" x14ac:dyDescent="0.25">
      <c r="A106" s="152" t="s">
        <v>124</v>
      </c>
      <c r="B106" s="47">
        <f>'DAY25'!H106</f>
        <v>31</v>
      </c>
      <c r="C106" s="48">
        <v>0</v>
      </c>
      <c r="D106" s="49">
        <v>0</v>
      </c>
      <c r="E106" s="50">
        <v>0</v>
      </c>
      <c r="F106" s="47">
        <v>0</v>
      </c>
      <c r="G106" s="209">
        <v>0</v>
      </c>
      <c r="H106" s="49">
        <f>+(Table128[[#This Row],[OPENING ]]+Table128[[#This Row],[RECEIPTS]]+Table128[[#This Row],[RETURNS]])+(Table128[[#This Row],[EXCHANGED]]+Table128[[#This Row],[SALES]]+Table128[[#This Row],[ISSUES]])</f>
        <v>31</v>
      </c>
      <c r="I106" s="73"/>
      <c r="J106" s="76">
        <f t="shared" si="52"/>
        <v>-31</v>
      </c>
      <c r="K106" s="48">
        <f>+'DAY25'!K106+'DAY26'!C106</f>
        <v>0</v>
      </c>
      <c r="L106" s="49">
        <f>+'DAY25'!L106+'DAY26'!D106</f>
        <v>0</v>
      </c>
      <c r="M106" s="50">
        <f>+'DAY25'!M106+'DAY26'!E106</f>
        <v>0</v>
      </c>
      <c r="N106" s="47">
        <f>+'DAY25'!N106+'DAY26'!F106</f>
        <v>0</v>
      </c>
      <c r="O106" s="209">
        <f>+'DAY25'!O106+'DAY26'!G106</f>
        <v>0</v>
      </c>
      <c r="P106" s="48">
        <f t="shared" si="53"/>
        <v>0</v>
      </c>
      <c r="Q106" s="49">
        <f t="shared" si="54"/>
        <v>0</v>
      </c>
      <c r="R106" s="50">
        <f t="shared" si="55"/>
        <v>0</v>
      </c>
      <c r="S106" s="47">
        <f t="shared" si="56"/>
        <v>0</v>
      </c>
      <c r="T106" s="209">
        <f t="shared" si="57"/>
        <v>0</v>
      </c>
      <c r="U106" s="92">
        <f t="shared" si="58"/>
        <v>0</v>
      </c>
    </row>
    <row r="107" spans="1:21" ht="15.75" x14ac:dyDescent="0.3">
      <c r="A107" s="311" t="s">
        <v>89</v>
      </c>
      <c r="B107" s="47">
        <f>'DAY25'!H107</f>
        <v>0</v>
      </c>
      <c r="C107" s="48">
        <v>0</v>
      </c>
      <c r="D107" s="49">
        <v>0</v>
      </c>
      <c r="E107" s="50">
        <v>0</v>
      </c>
      <c r="F107" s="47">
        <v>0</v>
      </c>
      <c r="G107" s="209">
        <v>0</v>
      </c>
      <c r="H107" s="49">
        <f>+(Table128[[#This Row],[OPENING ]]+Table128[[#This Row],[RECEIPTS]]+Table128[[#This Row],[RETURNS]])+(Table128[[#This Row],[EXCHANGED]]+Table128[[#This Row],[SALES]]+Table128[[#This Row],[ISSUES]])</f>
        <v>0</v>
      </c>
      <c r="I107" s="73"/>
      <c r="J107" s="76">
        <f t="shared" si="52"/>
        <v>0</v>
      </c>
      <c r="K107" s="48">
        <f>+'DAY25'!K107+'DAY26'!C107</f>
        <v>0</v>
      </c>
      <c r="L107" s="49">
        <f>+'DAY25'!L107+'DAY26'!D107</f>
        <v>0</v>
      </c>
      <c r="M107" s="50">
        <f>+'DAY25'!M107+'DAY26'!E107</f>
        <v>0</v>
      </c>
      <c r="N107" s="47">
        <f>+'DAY25'!N107+'DAY26'!F107</f>
        <v>0</v>
      </c>
      <c r="O107" s="209">
        <f>+'DAY25'!O107+'DAY26'!G107</f>
        <v>0</v>
      </c>
      <c r="P107" s="48">
        <f t="shared" si="53"/>
        <v>0</v>
      </c>
      <c r="Q107" s="49">
        <f t="shared" si="54"/>
        <v>0</v>
      </c>
      <c r="R107" s="50">
        <f t="shared" si="55"/>
        <v>0</v>
      </c>
      <c r="S107" s="47">
        <f t="shared" si="56"/>
        <v>0</v>
      </c>
      <c r="T107" s="209">
        <f t="shared" si="57"/>
        <v>0</v>
      </c>
      <c r="U107" s="92">
        <f t="shared" si="58"/>
        <v>0</v>
      </c>
    </row>
    <row r="108" spans="1:21" x14ac:dyDescent="0.25">
      <c r="A108" s="193" t="s">
        <v>90</v>
      </c>
      <c r="B108" s="47">
        <f>'DAY25'!H108</f>
        <v>57</v>
      </c>
      <c r="C108" s="48">
        <v>0</v>
      </c>
      <c r="D108" s="49">
        <v>0</v>
      </c>
      <c r="E108" s="50">
        <v>0</v>
      </c>
      <c r="F108" s="47">
        <v>0</v>
      </c>
      <c r="G108" s="209">
        <v>0</v>
      </c>
      <c r="H108" s="49">
        <f>+(Table128[[#This Row],[OPENING ]]+Table128[[#This Row],[RECEIPTS]]+Table128[[#This Row],[RETURNS]])+(Table128[[#This Row],[EXCHANGED]]+Table128[[#This Row],[SALES]]+Table128[[#This Row],[ISSUES]])</f>
        <v>57</v>
      </c>
      <c r="I108" s="73"/>
      <c r="J108" s="76">
        <f t="shared" si="52"/>
        <v>-57</v>
      </c>
      <c r="K108" s="48">
        <f>+'DAY25'!K108+'DAY26'!C108</f>
        <v>0</v>
      </c>
      <c r="L108" s="49">
        <f>+'DAY25'!L108+'DAY26'!D108</f>
        <v>0</v>
      </c>
      <c r="M108" s="50">
        <f>+'DAY25'!M108+'DAY26'!E108</f>
        <v>0</v>
      </c>
      <c r="N108" s="47">
        <f>+'DAY25'!N108+'DAY26'!F108</f>
        <v>0</v>
      </c>
      <c r="O108" s="209">
        <f>+'DAY25'!O108+'DAY26'!G108</f>
        <v>0</v>
      </c>
      <c r="P108" s="48">
        <f t="shared" si="53"/>
        <v>0</v>
      </c>
      <c r="Q108" s="49">
        <f t="shared" si="54"/>
        <v>0</v>
      </c>
      <c r="R108" s="50">
        <f t="shared" si="55"/>
        <v>0</v>
      </c>
      <c r="S108" s="47">
        <f t="shared" si="56"/>
        <v>0</v>
      </c>
      <c r="T108" s="209">
        <f t="shared" si="57"/>
        <v>0</v>
      </c>
      <c r="U108" s="92">
        <f t="shared" si="58"/>
        <v>0</v>
      </c>
    </row>
    <row r="109" spans="1:21" x14ac:dyDescent="0.25">
      <c r="A109" s="193" t="s">
        <v>91</v>
      </c>
      <c r="B109" s="47">
        <f>'DAY25'!H109</f>
        <v>345.3</v>
      </c>
      <c r="C109" s="48">
        <v>0</v>
      </c>
      <c r="D109" s="49">
        <v>0</v>
      </c>
      <c r="E109" s="50">
        <v>0</v>
      </c>
      <c r="F109" s="47">
        <v>0</v>
      </c>
      <c r="G109" s="209">
        <v>0</v>
      </c>
      <c r="H109" s="49">
        <f>+(Table128[[#This Row],[OPENING ]]+Table128[[#This Row],[RECEIPTS]]+Table128[[#This Row],[RETURNS]])+(Table128[[#This Row],[EXCHANGED]]+Table128[[#This Row],[SALES]]+Table128[[#This Row],[ISSUES]])</f>
        <v>345.3</v>
      </c>
      <c r="I109" s="73"/>
      <c r="J109" s="76">
        <f t="shared" si="52"/>
        <v>-345.3</v>
      </c>
      <c r="K109" s="48">
        <f>+'DAY25'!K109+'DAY26'!C109</f>
        <v>0</v>
      </c>
      <c r="L109" s="49">
        <f>+'DAY25'!L109+'DAY26'!D109</f>
        <v>0</v>
      </c>
      <c r="M109" s="50">
        <f>+'DAY25'!M109+'DAY26'!E109</f>
        <v>0</v>
      </c>
      <c r="N109" s="47">
        <f>+'DAY25'!N109+'DAY26'!F109</f>
        <v>0</v>
      </c>
      <c r="O109" s="209">
        <f>+'DAY25'!O109+'DAY26'!G109</f>
        <v>0</v>
      </c>
      <c r="P109" s="48">
        <f t="shared" si="53"/>
        <v>0</v>
      </c>
      <c r="Q109" s="49">
        <f t="shared" si="54"/>
        <v>0</v>
      </c>
      <c r="R109" s="50">
        <f t="shared" si="55"/>
        <v>0</v>
      </c>
      <c r="S109" s="47">
        <f t="shared" si="56"/>
        <v>0</v>
      </c>
      <c r="T109" s="209">
        <f t="shared" si="57"/>
        <v>0</v>
      </c>
      <c r="U109" s="92">
        <f t="shared" si="58"/>
        <v>0</v>
      </c>
    </row>
    <row r="110" spans="1:21" x14ac:dyDescent="0.25">
      <c r="A110" s="193" t="s">
        <v>92</v>
      </c>
      <c r="B110" s="47">
        <f>'DAY25'!H110</f>
        <v>38</v>
      </c>
      <c r="C110" s="48">
        <v>0</v>
      </c>
      <c r="D110" s="49">
        <v>0</v>
      </c>
      <c r="E110" s="50">
        <v>0</v>
      </c>
      <c r="F110" s="47">
        <v>0</v>
      </c>
      <c r="G110" s="209">
        <v>0</v>
      </c>
      <c r="H110" s="49">
        <f>+(Table128[[#This Row],[OPENING ]]+Table128[[#This Row],[RECEIPTS]]+Table128[[#This Row],[RETURNS]])+(Table128[[#This Row],[EXCHANGED]]+Table128[[#This Row],[SALES]]+Table128[[#This Row],[ISSUES]])</f>
        <v>38</v>
      </c>
      <c r="I110" s="73"/>
      <c r="J110" s="76">
        <f t="shared" si="52"/>
        <v>-38</v>
      </c>
      <c r="K110" s="48">
        <f>+'DAY25'!K110+'DAY26'!C110</f>
        <v>0</v>
      </c>
      <c r="L110" s="49">
        <f>+'DAY25'!L110+'DAY26'!D110</f>
        <v>0</v>
      </c>
      <c r="M110" s="50">
        <f>+'DAY25'!M110+'DAY26'!E110</f>
        <v>0</v>
      </c>
      <c r="N110" s="47">
        <f>+'DAY25'!N110+'DAY26'!F110</f>
        <v>0</v>
      </c>
      <c r="O110" s="209">
        <f>+'DAY25'!O110+'DAY26'!G110</f>
        <v>0</v>
      </c>
      <c r="P110" s="48">
        <f t="shared" si="53"/>
        <v>0</v>
      </c>
      <c r="Q110" s="49">
        <f t="shared" si="54"/>
        <v>0</v>
      </c>
      <c r="R110" s="50">
        <f t="shared" si="55"/>
        <v>0</v>
      </c>
      <c r="S110" s="47">
        <f t="shared" si="56"/>
        <v>0</v>
      </c>
      <c r="T110" s="209">
        <f t="shared" si="57"/>
        <v>0</v>
      </c>
      <c r="U110" s="92">
        <f t="shared" si="58"/>
        <v>0</v>
      </c>
    </row>
    <row r="111" spans="1:21" x14ac:dyDescent="0.25">
      <c r="A111" s="193" t="s">
        <v>94</v>
      </c>
      <c r="B111" s="47">
        <f>'DAY25'!H111</f>
        <v>0</v>
      </c>
      <c r="C111" s="48">
        <v>0</v>
      </c>
      <c r="D111" s="49">
        <v>0</v>
      </c>
      <c r="E111" s="50">
        <v>0</v>
      </c>
      <c r="F111" s="47">
        <v>0</v>
      </c>
      <c r="G111" s="209">
        <v>0</v>
      </c>
      <c r="H111" s="49">
        <f>+(Table128[[#This Row],[OPENING ]]+Table128[[#This Row],[RECEIPTS]]+Table128[[#This Row],[RETURNS]])+(Table128[[#This Row],[EXCHANGED]]+Table128[[#This Row],[SALES]]+Table128[[#This Row],[ISSUES]])</f>
        <v>0</v>
      </c>
      <c r="I111" s="73"/>
      <c r="J111" s="76">
        <f t="shared" si="52"/>
        <v>0</v>
      </c>
      <c r="K111" s="48">
        <f>+'DAY25'!K111+'DAY26'!C111</f>
        <v>0</v>
      </c>
      <c r="L111" s="49">
        <f>+'DAY25'!L111+'DAY26'!D111</f>
        <v>0</v>
      </c>
      <c r="M111" s="50">
        <f>+'DAY25'!M111+'DAY26'!E111</f>
        <v>0</v>
      </c>
      <c r="N111" s="47">
        <f>+'DAY25'!N111+'DAY26'!F111</f>
        <v>0</v>
      </c>
      <c r="O111" s="209">
        <f>+'DAY25'!O111+'DAY26'!G111</f>
        <v>0</v>
      </c>
      <c r="P111" s="48">
        <f t="shared" si="53"/>
        <v>0</v>
      </c>
      <c r="Q111" s="49">
        <f t="shared" si="54"/>
        <v>0</v>
      </c>
      <c r="R111" s="50">
        <f t="shared" si="55"/>
        <v>0</v>
      </c>
      <c r="S111" s="47">
        <f t="shared" si="56"/>
        <v>0</v>
      </c>
      <c r="T111" s="209">
        <f t="shared" si="57"/>
        <v>0</v>
      </c>
      <c r="U111" s="92">
        <f t="shared" si="58"/>
        <v>0</v>
      </c>
    </row>
    <row r="112" spans="1:21" x14ac:dyDescent="0.25">
      <c r="A112" s="193" t="s">
        <v>93</v>
      </c>
      <c r="B112" s="47">
        <f>'DAY25'!H112</f>
        <v>0</v>
      </c>
      <c r="C112" s="48">
        <v>0</v>
      </c>
      <c r="D112" s="49">
        <v>0</v>
      </c>
      <c r="E112" s="50">
        <v>0</v>
      </c>
      <c r="F112" s="47">
        <v>0</v>
      </c>
      <c r="G112" s="209">
        <v>0</v>
      </c>
      <c r="H112" s="49">
        <f>+(Table128[[#This Row],[OPENING ]]+Table128[[#This Row],[RECEIPTS]]+Table128[[#This Row],[RETURNS]])+(Table128[[#This Row],[EXCHANGED]]+Table128[[#This Row],[SALES]]+Table128[[#This Row],[ISSUES]])</f>
        <v>0</v>
      </c>
      <c r="I112" s="73"/>
      <c r="J112" s="76">
        <f t="shared" si="52"/>
        <v>0</v>
      </c>
      <c r="K112" s="48">
        <f>+'DAY25'!K112+'DAY26'!C112</f>
        <v>0</v>
      </c>
      <c r="L112" s="49">
        <f>+'DAY25'!L112+'DAY26'!D112</f>
        <v>0</v>
      </c>
      <c r="M112" s="50">
        <f>+'DAY25'!M112+'DAY26'!E112</f>
        <v>0</v>
      </c>
      <c r="N112" s="47">
        <f>+'DAY25'!N112+'DAY26'!F112</f>
        <v>0</v>
      </c>
      <c r="O112" s="209">
        <f>+'DAY25'!O112+'DAY26'!G112</f>
        <v>0</v>
      </c>
      <c r="P112" s="48">
        <f t="shared" si="53"/>
        <v>0</v>
      </c>
      <c r="Q112" s="49">
        <f t="shared" si="54"/>
        <v>0</v>
      </c>
      <c r="R112" s="50">
        <f t="shared" si="55"/>
        <v>0</v>
      </c>
      <c r="S112" s="47">
        <f t="shared" si="56"/>
        <v>0</v>
      </c>
      <c r="T112" s="209">
        <f t="shared" si="57"/>
        <v>0</v>
      </c>
      <c r="U112" s="92">
        <f t="shared" si="58"/>
        <v>0</v>
      </c>
    </row>
    <row r="113" spans="1:21" x14ac:dyDescent="0.25">
      <c r="A113" s="193" t="s">
        <v>114</v>
      </c>
      <c r="B113" s="47">
        <f>'DAY25'!H113</f>
        <v>0</v>
      </c>
      <c r="C113" s="48">
        <v>0</v>
      </c>
      <c r="D113" s="49">
        <v>0</v>
      </c>
      <c r="E113" s="50">
        <v>0</v>
      </c>
      <c r="F113" s="47">
        <v>0</v>
      </c>
      <c r="G113" s="209">
        <v>0</v>
      </c>
      <c r="H113" s="49">
        <f>+(Table128[[#This Row],[OPENING ]]+Table128[[#This Row],[RECEIPTS]]+Table128[[#This Row],[RETURNS]])+(Table128[[#This Row],[EXCHANGED]]+Table128[[#This Row],[SALES]]+Table128[[#This Row],[ISSUES]])</f>
        <v>0</v>
      </c>
      <c r="I113" s="73"/>
      <c r="J113" s="76">
        <f t="shared" si="52"/>
        <v>0</v>
      </c>
      <c r="K113" s="48">
        <f>+'DAY25'!K113+'DAY26'!C113</f>
        <v>0</v>
      </c>
      <c r="L113" s="49">
        <f>+'DAY25'!L113+'DAY26'!D113</f>
        <v>0</v>
      </c>
      <c r="M113" s="50">
        <f>+'DAY25'!M113+'DAY26'!E113</f>
        <v>0</v>
      </c>
      <c r="N113" s="47">
        <f>+'DAY25'!N113+'DAY26'!F113</f>
        <v>0</v>
      </c>
      <c r="O113" s="209">
        <f>+'DAY25'!O113+'DAY26'!G113</f>
        <v>0</v>
      </c>
      <c r="P113" s="48">
        <f t="shared" si="53"/>
        <v>0</v>
      </c>
      <c r="Q113" s="49">
        <f t="shared" si="54"/>
        <v>0</v>
      </c>
      <c r="R113" s="50">
        <f t="shared" si="55"/>
        <v>0</v>
      </c>
      <c r="S113" s="47">
        <f t="shared" si="56"/>
        <v>0</v>
      </c>
      <c r="T113" s="209">
        <f t="shared" si="57"/>
        <v>0</v>
      </c>
      <c r="U113" s="92">
        <f t="shared" si="58"/>
        <v>0</v>
      </c>
    </row>
    <row r="114" spans="1:21" ht="15.75" thickBot="1" x14ac:dyDescent="0.3">
      <c r="A114" s="193" t="s">
        <v>107</v>
      </c>
      <c r="B114" s="47">
        <f>'DAY25'!H114</f>
        <v>4655.43</v>
      </c>
      <c r="C114" s="48">
        <v>0</v>
      </c>
      <c r="D114" s="49">
        <v>0</v>
      </c>
      <c r="E114" s="50">
        <v>0</v>
      </c>
      <c r="F114" s="47">
        <v>0</v>
      </c>
      <c r="G114" s="209">
        <v>0</v>
      </c>
      <c r="H114" s="49">
        <f>+(Table128[[#This Row],[OPENING ]]+Table128[[#This Row],[RECEIPTS]]+Table128[[#This Row],[RETURNS]])+(Table128[[#This Row],[EXCHANGED]]+Table128[[#This Row],[SALES]]+Table128[[#This Row],[ISSUES]])</f>
        <v>4655.43</v>
      </c>
      <c r="I114" s="73"/>
      <c r="J114" s="76">
        <f t="shared" si="52"/>
        <v>-4655.43</v>
      </c>
      <c r="K114" s="48">
        <f>+'DAY25'!K114+'DAY26'!C114</f>
        <v>0</v>
      </c>
      <c r="L114" s="49">
        <f>+'DAY25'!L114+'DAY26'!D114</f>
        <v>138</v>
      </c>
      <c r="M114" s="50">
        <f>+'DAY25'!M114+'DAY26'!E114</f>
        <v>0</v>
      </c>
      <c r="N114" s="47">
        <f>+'DAY25'!N114+'DAY26'!F114</f>
        <v>0</v>
      </c>
      <c r="O114" s="209">
        <f>+'DAY25'!O114+'DAY26'!G114</f>
        <v>851.44</v>
      </c>
      <c r="P114" s="48">
        <f t="shared" si="53"/>
        <v>0</v>
      </c>
      <c r="Q114" s="49">
        <f t="shared" si="54"/>
        <v>5.3076923076923075</v>
      </c>
      <c r="R114" s="50">
        <f t="shared" si="55"/>
        <v>0</v>
      </c>
      <c r="S114" s="47">
        <f t="shared" si="56"/>
        <v>0</v>
      </c>
      <c r="T114" s="209">
        <f t="shared" si="57"/>
        <v>32.747692307692311</v>
      </c>
      <c r="U114" s="92">
        <f t="shared" si="58"/>
        <v>122.33301665588615</v>
      </c>
    </row>
    <row r="115" spans="1:21" ht="17.25" thickBot="1" x14ac:dyDescent="0.35">
      <c r="A115" s="85" t="s">
        <v>55</v>
      </c>
      <c r="B115" s="86">
        <f t="shared" ref="B115:T115" si="59">SUM(B76:B101)</f>
        <v>4655.43</v>
      </c>
      <c r="C115" s="87">
        <f t="shared" si="59"/>
        <v>0</v>
      </c>
      <c r="D115" s="88">
        <f t="shared" si="59"/>
        <v>0</v>
      </c>
      <c r="E115" s="89">
        <f t="shared" si="59"/>
        <v>0</v>
      </c>
      <c r="F115" s="86">
        <f t="shared" si="59"/>
        <v>0</v>
      </c>
      <c r="G115" s="213">
        <f t="shared" si="59"/>
        <v>0</v>
      </c>
      <c r="H115" s="88">
        <f t="shared" si="59"/>
        <v>4655.43</v>
      </c>
      <c r="I115" s="87">
        <f t="shared" si="59"/>
        <v>0</v>
      </c>
      <c r="J115" s="90">
        <f t="shared" si="59"/>
        <v>-4655.43</v>
      </c>
      <c r="K115" s="87">
        <f t="shared" si="59"/>
        <v>0</v>
      </c>
      <c r="L115" s="88">
        <f t="shared" si="59"/>
        <v>138</v>
      </c>
      <c r="M115" s="89">
        <f t="shared" si="59"/>
        <v>0</v>
      </c>
      <c r="N115" s="86">
        <f t="shared" si="59"/>
        <v>0</v>
      </c>
      <c r="O115" s="213">
        <f t="shared" si="59"/>
        <v>851.44</v>
      </c>
      <c r="P115" s="87">
        <f t="shared" si="59"/>
        <v>0</v>
      </c>
      <c r="Q115" s="88">
        <f t="shared" si="59"/>
        <v>5.3076923076923075</v>
      </c>
      <c r="R115" s="89">
        <f t="shared" si="59"/>
        <v>0</v>
      </c>
      <c r="S115" s="86">
        <f t="shared" si="59"/>
        <v>0</v>
      </c>
      <c r="T115" s="213">
        <f t="shared" si="59"/>
        <v>32.747692307692311</v>
      </c>
      <c r="U115" s="91">
        <f t="shared" si="1"/>
        <v>122.33301665588615</v>
      </c>
    </row>
    <row r="116" spans="1:21" x14ac:dyDescent="0.25">
      <c r="A116" s="78"/>
      <c r="B116" s="79"/>
      <c r="C116" s="80"/>
      <c r="D116" s="81"/>
      <c r="E116" s="82"/>
      <c r="F116" s="79"/>
      <c r="G116" s="212"/>
      <c r="H116" s="81"/>
      <c r="I116" s="80"/>
      <c r="J116" s="83">
        <f t="shared" si="0"/>
        <v>0</v>
      </c>
      <c r="K116" s="80"/>
      <c r="L116" s="81"/>
      <c r="M116" s="82"/>
      <c r="N116" s="79"/>
      <c r="O116" s="212"/>
      <c r="P116" s="80"/>
      <c r="Q116" s="81"/>
      <c r="R116" s="82"/>
      <c r="S116" s="79"/>
      <c r="T116" s="212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209"/>
      <c r="H117" s="49"/>
      <c r="I117" s="48"/>
      <c r="J117" s="51">
        <f t="shared" si="0"/>
        <v>0</v>
      </c>
      <c r="K117" s="48"/>
      <c r="L117" s="49"/>
      <c r="M117" s="50"/>
      <c r="N117" s="47"/>
      <c r="O117" s="209"/>
      <c r="P117" s="48"/>
      <c r="Q117" s="49"/>
      <c r="R117" s="50"/>
      <c r="S117" s="47"/>
      <c r="T117" s="209"/>
      <c r="U117" s="54"/>
    </row>
    <row r="118" spans="1:21" ht="15.75" x14ac:dyDescent="0.3">
      <c r="A118" s="309" t="s">
        <v>97</v>
      </c>
      <c r="B118" s="47">
        <f>'DAY25'!H118</f>
        <v>0</v>
      </c>
      <c r="C118" s="48">
        <v>0</v>
      </c>
      <c r="D118" s="49">
        <v>0</v>
      </c>
      <c r="E118" s="50">
        <v>0</v>
      </c>
      <c r="F118" s="47">
        <v>0</v>
      </c>
      <c r="G118" s="209">
        <v>0</v>
      </c>
      <c r="H118" s="49">
        <f>+(Table128[[#This Row],[OPENING ]]+Table128[[#This Row],[RECEIPTS]]+Table128[[#This Row],[RETURNS]])+(Table128[[#This Row],[EXCHANGED]]+Table128[[#This Row],[SALES]]+Table128[[#This Row],[ISSUES]])</f>
        <v>0</v>
      </c>
      <c r="I118" s="48">
        <v>0</v>
      </c>
      <c r="J118" s="51">
        <f t="shared" si="0"/>
        <v>0</v>
      </c>
      <c r="K118" s="48">
        <f>+'DAY25'!K118+'DAY26'!C118</f>
        <v>0</v>
      </c>
      <c r="L118" s="49">
        <f>+'DAY25'!L118+'DAY26'!D118</f>
        <v>19.5</v>
      </c>
      <c r="M118" s="50">
        <f>+'DAY25'!M118+'DAY26'!E118</f>
        <v>0</v>
      </c>
      <c r="N118" s="47">
        <f>+'DAY25'!N118+'DAY26'!F118</f>
        <v>0</v>
      </c>
      <c r="O118" s="209">
        <f>+'DAY25'!O118+'DAY26'!G118</f>
        <v>0</v>
      </c>
      <c r="P118" s="48">
        <f t="shared" ref="P118" si="60">+K118/26</f>
        <v>0</v>
      </c>
      <c r="Q118" s="49">
        <f>+L118/26</f>
        <v>0.75</v>
      </c>
      <c r="R118" s="50">
        <f t="shared" ref="R118" si="61">+M118/26</f>
        <v>0</v>
      </c>
      <c r="S118" s="47">
        <f t="shared" ref="S118" si="62">+N118/26</f>
        <v>0</v>
      </c>
      <c r="T118" s="209">
        <f t="shared" ref="T118" si="63">+O118/26</f>
        <v>0</v>
      </c>
      <c r="U118" s="54">
        <f t="shared" si="1"/>
        <v>0</v>
      </c>
    </row>
    <row r="119" spans="1:21" x14ac:dyDescent="0.25">
      <c r="A119" s="53"/>
      <c r="B119" s="47">
        <f>'DAY25'!H119</f>
        <v>19.5</v>
      </c>
      <c r="C119" s="48">
        <v>0</v>
      </c>
      <c r="D119" s="49">
        <v>0</v>
      </c>
      <c r="E119" s="50">
        <v>0</v>
      </c>
      <c r="F119" s="47">
        <v>0</v>
      </c>
      <c r="G119" s="209">
        <v>0</v>
      </c>
      <c r="H119" s="49">
        <f>+(Table128[[#This Row],[OPENING ]]+Table128[[#This Row],[RECEIPTS]]+Table128[[#This Row],[RETURNS]])+(Table128[[#This Row],[EXCHANGED]]+Table128[[#This Row],[SALES]]+Table128[[#This Row],[ISSUES]])</f>
        <v>19.5</v>
      </c>
      <c r="I119" s="48">
        <v>0</v>
      </c>
      <c r="J119" s="51">
        <f t="shared" si="0"/>
        <v>-19.5</v>
      </c>
      <c r="K119" s="48">
        <f>+'DAY25'!K119+'DAY26'!C119</f>
        <v>0</v>
      </c>
      <c r="L119" s="49">
        <f>+'DAY25'!L119+'DAY26'!D119</f>
        <v>0</v>
      </c>
      <c r="M119" s="50">
        <f>+'DAY25'!M119+'DAY26'!E119</f>
        <v>0</v>
      </c>
      <c r="N119" s="47">
        <f>+'DAY25'!N119+'DAY26'!F119</f>
        <v>0</v>
      </c>
      <c r="O119" s="209">
        <f>+'DAY25'!O119+'DAY26'!G119</f>
        <v>0</v>
      </c>
      <c r="P119" s="48">
        <f t="shared" ref="P119:P134" si="64">+K119/26</f>
        <v>0</v>
      </c>
      <c r="Q119" s="49">
        <f t="shared" ref="Q119:Q134" si="65">+L119/26</f>
        <v>0</v>
      </c>
      <c r="R119" s="50">
        <f t="shared" ref="R119:R134" si="66">+M119/26</f>
        <v>0</v>
      </c>
      <c r="S119" s="47">
        <f t="shared" ref="S119:S134" si="67">+N119/26</f>
        <v>0</v>
      </c>
      <c r="T119" s="209">
        <f t="shared" ref="T119:T134" si="68">+O119/26</f>
        <v>0</v>
      </c>
      <c r="U119" s="54">
        <f t="shared" si="1"/>
        <v>0</v>
      </c>
    </row>
    <row r="120" spans="1:21" x14ac:dyDescent="0.25">
      <c r="A120" s="310" t="s">
        <v>130</v>
      </c>
      <c r="B120" s="47">
        <f>'DAY25'!H120</f>
        <v>5</v>
      </c>
      <c r="C120" s="48">
        <v>0</v>
      </c>
      <c r="D120" s="49">
        <v>0</v>
      </c>
      <c r="E120" s="50">
        <v>0</v>
      </c>
      <c r="F120" s="47">
        <v>0</v>
      </c>
      <c r="G120" s="209">
        <v>0</v>
      </c>
      <c r="H120" s="49">
        <f>+(Table128[[#This Row],[OPENING ]]+Table128[[#This Row],[RECEIPTS]]+Table128[[#This Row],[RETURNS]])+(Table128[[#This Row],[EXCHANGED]]+Table128[[#This Row],[SALES]]+Table128[[#This Row],[ISSUES]])</f>
        <v>5</v>
      </c>
      <c r="I120" s="48">
        <v>0</v>
      </c>
      <c r="J120" s="51">
        <f t="shared" si="0"/>
        <v>-5</v>
      </c>
      <c r="K120" s="48">
        <f>+'DAY25'!K120+'DAY26'!C120</f>
        <v>0</v>
      </c>
      <c r="L120" s="49">
        <f>+'DAY25'!L120+'DAY26'!D120</f>
        <v>0</v>
      </c>
      <c r="M120" s="50">
        <f>+'DAY25'!M120+'DAY26'!E120</f>
        <v>0</v>
      </c>
      <c r="N120" s="47">
        <f>+'DAY25'!N120+'DAY26'!F120</f>
        <v>0</v>
      </c>
      <c r="O120" s="209">
        <f>+'DAY25'!O120+'DAY26'!G120</f>
        <v>0</v>
      </c>
      <c r="P120" s="48">
        <f t="shared" si="64"/>
        <v>0</v>
      </c>
      <c r="Q120" s="49">
        <f t="shared" si="65"/>
        <v>0</v>
      </c>
      <c r="R120" s="50">
        <f t="shared" si="66"/>
        <v>0</v>
      </c>
      <c r="S120" s="47">
        <f t="shared" si="67"/>
        <v>0</v>
      </c>
      <c r="T120" s="209">
        <f t="shared" si="68"/>
        <v>0</v>
      </c>
      <c r="U120" s="54">
        <f t="shared" si="1"/>
        <v>0</v>
      </c>
    </row>
    <row r="121" spans="1:21" x14ac:dyDescent="0.25">
      <c r="A121" s="310" t="s">
        <v>67</v>
      </c>
      <c r="B121" s="47">
        <f>'DAY25'!H121</f>
        <v>0</v>
      </c>
      <c r="C121" s="48">
        <v>0</v>
      </c>
      <c r="D121" s="49">
        <v>0</v>
      </c>
      <c r="E121" s="50">
        <v>0</v>
      </c>
      <c r="F121" s="47">
        <v>0</v>
      </c>
      <c r="G121" s="209">
        <v>0</v>
      </c>
      <c r="H121" s="49">
        <f>+(Table128[[#This Row],[OPENING ]]+Table128[[#This Row],[RECEIPTS]]+Table128[[#This Row],[RETURNS]])+(Table128[[#This Row],[EXCHANGED]]+Table128[[#This Row],[SALES]]+Table128[[#This Row],[ISSUES]])</f>
        <v>0</v>
      </c>
      <c r="I121" s="48">
        <v>0</v>
      </c>
      <c r="J121" s="51">
        <f t="shared" si="0"/>
        <v>0</v>
      </c>
      <c r="K121" s="48">
        <f>+'DAY25'!K121+'DAY26'!C121</f>
        <v>0</v>
      </c>
      <c r="L121" s="49">
        <f>+'DAY25'!L121+'DAY26'!D121</f>
        <v>0</v>
      </c>
      <c r="M121" s="50">
        <f>+'DAY25'!M121+'DAY26'!E121</f>
        <v>0</v>
      </c>
      <c r="N121" s="47">
        <f>+'DAY25'!N121+'DAY26'!F121</f>
        <v>0</v>
      </c>
      <c r="O121" s="209">
        <f>+'DAY25'!O121+'DAY26'!G121</f>
        <v>0</v>
      </c>
      <c r="P121" s="48">
        <f t="shared" si="64"/>
        <v>0</v>
      </c>
      <c r="Q121" s="49">
        <f t="shared" si="65"/>
        <v>0</v>
      </c>
      <c r="R121" s="50">
        <f t="shared" si="66"/>
        <v>0</v>
      </c>
      <c r="S121" s="47">
        <f t="shared" si="67"/>
        <v>0</v>
      </c>
      <c r="T121" s="209">
        <f t="shared" si="68"/>
        <v>0</v>
      </c>
      <c r="U121" s="54">
        <f t="shared" si="1"/>
        <v>0</v>
      </c>
    </row>
    <row r="122" spans="1:21" x14ac:dyDescent="0.25">
      <c r="A122" s="310" t="s">
        <v>66</v>
      </c>
      <c r="B122" s="47">
        <f>'DAY25'!H122</f>
        <v>4</v>
      </c>
      <c r="C122" s="48">
        <v>0</v>
      </c>
      <c r="D122" s="49">
        <v>0</v>
      </c>
      <c r="E122" s="50">
        <v>0</v>
      </c>
      <c r="F122" s="47">
        <v>0</v>
      </c>
      <c r="G122" s="209">
        <v>0</v>
      </c>
      <c r="H122" s="49">
        <f>+(Table128[[#This Row],[OPENING ]]+Table128[[#This Row],[RECEIPTS]]+Table128[[#This Row],[RETURNS]])+(Table128[[#This Row],[EXCHANGED]]+Table128[[#This Row],[SALES]]+Table128[[#This Row],[ISSUES]])</f>
        <v>4</v>
      </c>
      <c r="I122" s="48">
        <v>0</v>
      </c>
      <c r="J122" s="51">
        <f t="shared" si="0"/>
        <v>-4</v>
      </c>
      <c r="K122" s="48">
        <f>+'DAY25'!K122+'DAY26'!C122</f>
        <v>0</v>
      </c>
      <c r="L122" s="49">
        <f>+'DAY25'!L122+'DAY26'!D122</f>
        <v>0</v>
      </c>
      <c r="M122" s="50">
        <f>+'DAY25'!M122+'DAY26'!E122</f>
        <v>0</v>
      </c>
      <c r="N122" s="47">
        <f>+'DAY25'!N122+'DAY26'!F122</f>
        <v>0</v>
      </c>
      <c r="O122" s="209">
        <f>+'DAY25'!O122+'DAY26'!G122</f>
        <v>0</v>
      </c>
      <c r="P122" s="48">
        <f t="shared" si="64"/>
        <v>0</v>
      </c>
      <c r="Q122" s="49">
        <f t="shared" si="65"/>
        <v>0</v>
      </c>
      <c r="R122" s="50">
        <f t="shared" si="66"/>
        <v>0</v>
      </c>
      <c r="S122" s="47">
        <f t="shared" si="67"/>
        <v>0</v>
      </c>
      <c r="T122" s="209">
        <f t="shared" si="68"/>
        <v>0</v>
      </c>
      <c r="U122" s="54">
        <f t="shared" si="1"/>
        <v>0</v>
      </c>
    </row>
    <row r="123" spans="1:21" x14ac:dyDescent="0.25">
      <c r="A123" s="310" t="s">
        <v>68</v>
      </c>
      <c r="B123" s="47">
        <f>'DAY25'!H123</f>
        <v>106</v>
      </c>
      <c r="C123" s="48">
        <v>0</v>
      </c>
      <c r="D123" s="49">
        <v>0</v>
      </c>
      <c r="E123" s="50">
        <v>0</v>
      </c>
      <c r="F123" s="47">
        <v>0</v>
      </c>
      <c r="G123" s="209">
        <v>0</v>
      </c>
      <c r="H123" s="49">
        <f>+(Table128[[#This Row],[OPENING ]]+Table128[[#This Row],[RECEIPTS]]+Table128[[#This Row],[RETURNS]])+(Table128[[#This Row],[EXCHANGED]]+Table128[[#This Row],[SALES]]+Table128[[#This Row],[ISSUES]])</f>
        <v>106</v>
      </c>
      <c r="I123" s="48">
        <v>0</v>
      </c>
      <c r="J123" s="51">
        <f t="shared" si="0"/>
        <v>-106</v>
      </c>
      <c r="K123" s="48">
        <f>+'DAY25'!K123+'DAY26'!C123</f>
        <v>0</v>
      </c>
      <c r="L123" s="49">
        <f>+'DAY25'!L123+'DAY26'!D123</f>
        <v>0</v>
      </c>
      <c r="M123" s="50">
        <f>+'DAY25'!M123+'DAY26'!E123</f>
        <v>0</v>
      </c>
      <c r="N123" s="47">
        <f>+'DAY25'!N123+'DAY26'!F123</f>
        <v>0</v>
      </c>
      <c r="O123" s="209">
        <f>+'DAY25'!O123+'DAY26'!G123</f>
        <v>0</v>
      </c>
      <c r="P123" s="48">
        <f t="shared" si="64"/>
        <v>0</v>
      </c>
      <c r="Q123" s="49">
        <f t="shared" si="65"/>
        <v>0</v>
      </c>
      <c r="R123" s="50">
        <f t="shared" si="66"/>
        <v>0</v>
      </c>
      <c r="S123" s="47">
        <f t="shared" si="67"/>
        <v>0</v>
      </c>
      <c r="T123" s="209">
        <f t="shared" si="68"/>
        <v>0</v>
      </c>
      <c r="U123" s="54">
        <f t="shared" si="1"/>
        <v>0</v>
      </c>
    </row>
    <row r="124" spans="1:21" x14ac:dyDescent="0.25">
      <c r="A124" s="310" t="s">
        <v>69</v>
      </c>
      <c r="B124" s="47">
        <f>'DAY25'!H124</f>
        <v>5</v>
      </c>
      <c r="C124" s="48">
        <v>0</v>
      </c>
      <c r="D124" s="49">
        <v>0</v>
      </c>
      <c r="E124" s="50">
        <v>0</v>
      </c>
      <c r="F124" s="47">
        <v>0</v>
      </c>
      <c r="G124" s="209">
        <v>0</v>
      </c>
      <c r="H124" s="49">
        <f>+(Table128[[#This Row],[OPENING ]]+Table128[[#This Row],[RECEIPTS]]+Table128[[#This Row],[RETURNS]])+(Table128[[#This Row],[EXCHANGED]]+Table128[[#This Row],[SALES]]+Table128[[#This Row],[ISSUES]])</f>
        <v>5</v>
      </c>
      <c r="I124" s="48">
        <v>0</v>
      </c>
      <c r="J124" s="51">
        <f t="shared" si="0"/>
        <v>-5</v>
      </c>
      <c r="K124" s="48">
        <f>+'DAY25'!K124+'DAY26'!C124</f>
        <v>0</v>
      </c>
      <c r="L124" s="49">
        <f>+'DAY25'!L124+'DAY26'!D124</f>
        <v>0</v>
      </c>
      <c r="M124" s="50">
        <f>+'DAY25'!M124+'DAY26'!E124</f>
        <v>0</v>
      </c>
      <c r="N124" s="47">
        <f>+'DAY25'!N124+'DAY26'!F124</f>
        <v>0</v>
      </c>
      <c r="O124" s="209">
        <f>+'DAY25'!O124+'DAY26'!G124</f>
        <v>0</v>
      </c>
      <c r="P124" s="48">
        <f t="shared" si="64"/>
        <v>0</v>
      </c>
      <c r="Q124" s="49">
        <f t="shared" si="65"/>
        <v>0</v>
      </c>
      <c r="R124" s="50">
        <f t="shared" si="66"/>
        <v>0</v>
      </c>
      <c r="S124" s="47">
        <f t="shared" si="67"/>
        <v>0</v>
      </c>
      <c r="T124" s="209">
        <f t="shared" si="68"/>
        <v>0</v>
      </c>
      <c r="U124" s="54">
        <f t="shared" ref="U124:U134" si="69">IFERROR(+H124/(P124+Q124+R124+S124+T124),0)</f>
        <v>0</v>
      </c>
    </row>
    <row r="125" spans="1:21" x14ac:dyDescent="0.25">
      <c r="A125" s="310" t="s">
        <v>70</v>
      </c>
      <c r="B125" s="47">
        <f>'DAY25'!H125</f>
        <v>0</v>
      </c>
      <c r="C125" s="48">
        <v>0</v>
      </c>
      <c r="D125" s="49">
        <v>0</v>
      </c>
      <c r="E125" s="50">
        <v>0</v>
      </c>
      <c r="F125" s="47">
        <v>0</v>
      </c>
      <c r="G125" s="209">
        <v>0</v>
      </c>
      <c r="H125" s="49">
        <f>+(Table128[[#This Row],[OPENING ]]+Table128[[#This Row],[RECEIPTS]]+Table128[[#This Row],[RETURNS]])+(Table128[[#This Row],[EXCHANGED]]+Table128[[#This Row],[SALES]]+Table128[[#This Row],[ISSUES]])</f>
        <v>0</v>
      </c>
      <c r="I125" s="48">
        <v>0</v>
      </c>
      <c r="J125" s="51">
        <f t="shared" si="0"/>
        <v>0</v>
      </c>
      <c r="K125" s="48">
        <f>+'DAY25'!K125+'DAY26'!C125</f>
        <v>0</v>
      </c>
      <c r="L125" s="49">
        <f>+'DAY25'!L125+'DAY26'!D125</f>
        <v>0</v>
      </c>
      <c r="M125" s="50">
        <f>+'DAY25'!M125+'DAY26'!E125</f>
        <v>0</v>
      </c>
      <c r="N125" s="47">
        <f>+'DAY25'!N125+'DAY26'!F125</f>
        <v>0</v>
      </c>
      <c r="O125" s="209">
        <f>+'DAY25'!O125+'DAY26'!G125</f>
        <v>0</v>
      </c>
      <c r="P125" s="48">
        <f t="shared" si="64"/>
        <v>0</v>
      </c>
      <c r="Q125" s="49">
        <f t="shared" si="65"/>
        <v>0</v>
      </c>
      <c r="R125" s="50">
        <f t="shared" si="66"/>
        <v>0</v>
      </c>
      <c r="S125" s="47">
        <f t="shared" si="67"/>
        <v>0</v>
      </c>
      <c r="T125" s="209">
        <f t="shared" si="68"/>
        <v>0</v>
      </c>
      <c r="U125" s="54">
        <f t="shared" si="69"/>
        <v>0</v>
      </c>
    </row>
    <row r="126" spans="1:21" x14ac:dyDescent="0.25">
      <c r="A126" s="310" t="s">
        <v>33</v>
      </c>
      <c r="B126" s="47">
        <f>'DAY25'!H126</f>
        <v>0</v>
      </c>
      <c r="C126" s="48">
        <v>0</v>
      </c>
      <c r="D126" s="49">
        <v>0</v>
      </c>
      <c r="E126" s="50">
        <v>0</v>
      </c>
      <c r="F126" s="47">
        <v>0</v>
      </c>
      <c r="G126" s="209">
        <v>0</v>
      </c>
      <c r="H126" s="49">
        <f>+(Table128[[#This Row],[OPENING ]]+Table128[[#This Row],[RECEIPTS]]+Table128[[#This Row],[RETURNS]])+(Table128[[#This Row],[EXCHANGED]]+Table128[[#This Row],[SALES]]+Table128[[#This Row],[ISSUES]])</f>
        <v>0</v>
      </c>
      <c r="I126" s="48">
        <v>0</v>
      </c>
      <c r="J126" s="51">
        <f t="shared" si="0"/>
        <v>0</v>
      </c>
      <c r="K126" s="48">
        <f>+'DAY25'!K126+'DAY26'!C126</f>
        <v>0</v>
      </c>
      <c r="L126" s="49">
        <f>+'DAY25'!L126+'DAY26'!D126</f>
        <v>0</v>
      </c>
      <c r="M126" s="50">
        <f>+'DAY25'!M126+'DAY26'!E126</f>
        <v>0</v>
      </c>
      <c r="N126" s="47">
        <f>+'DAY25'!N126+'DAY26'!F126</f>
        <v>0</v>
      </c>
      <c r="O126" s="209">
        <f>+'DAY25'!O126+'DAY26'!G126</f>
        <v>0</v>
      </c>
      <c r="P126" s="48">
        <f t="shared" si="64"/>
        <v>0</v>
      </c>
      <c r="Q126" s="49">
        <f t="shared" si="65"/>
        <v>0</v>
      </c>
      <c r="R126" s="50">
        <f t="shared" si="66"/>
        <v>0</v>
      </c>
      <c r="S126" s="47">
        <f t="shared" si="67"/>
        <v>0</v>
      </c>
      <c r="T126" s="209">
        <f t="shared" si="68"/>
        <v>0</v>
      </c>
      <c r="U126" s="54">
        <f t="shared" si="69"/>
        <v>0</v>
      </c>
    </row>
    <row r="127" spans="1:21" x14ac:dyDescent="0.25">
      <c r="A127" s="310" t="s">
        <v>96</v>
      </c>
      <c r="B127" s="47">
        <f>'DAY25'!H127</f>
        <v>14.1</v>
      </c>
      <c r="C127" s="48">
        <v>0</v>
      </c>
      <c r="D127" s="49">
        <v>0</v>
      </c>
      <c r="E127" s="50">
        <v>0</v>
      </c>
      <c r="F127" s="47">
        <v>0</v>
      </c>
      <c r="G127" s="209">
        <v>0</v>
      </c>
      <c r="H127" s="49">
        <f>+(Table128[[#This Row],[OPENING ]]+Table128[[#This Row],[RECEIPTS]]+Table128[[#This Row],[RETURNS]])+(Table128[[#This Row],[EXCHANGED]]+Table128[[#This Row],[SALES]]+Table128[[#This Row],[ISSUES]])</f>
        <v>14.1</v>
      </c>
      <c r="I127" s="48">
        <v>0</v>
      </c>
      <c r="J127" s="51">
        <f t="shared" si="0"/>
        <v>-14.1</v>
      </c>
      <c r="K127" s="48">
        <f>+'DAY25'!K127+'DAY26'!C127</f>
        <v>0</v>
      </c>
      <c r="L127" s="49">
        <f>+'DAY25'!L127+'DAY26'!D127</f>
        <v>0</v>
      </c>
      <c r="M127" s="50">
        <f>+'DAY25'!M127+'DAY26'!E127</f>
        <v>0</v>
      </c>
      <c r="N127" s="47">
        <f>+'DAY25'!N127+'DAY26'!F127</f>
        <v>0</v>
      </c>
      <c r="O127" s="209">
        <f>+'DAY25'!O127+'DAY26'!G127</f>
        <v>0</v>
      </c>
      <c r="P127" s="48">
        <f t="shared" si="64"/>
        <v>0</v>
      </c>
      <c r="Q127" s="49">
        <f t="shared" si="65"/>
        <v>0</v>
      </c>
      <c r="R127" s="50">
        <f t="shared" si="66"/>
        <v>0</v>
      </c>
      <c r="S127" s="47">
        <f t="shared" si="67"/>
        <v>0</v>
      </c>
      <c r="T127" s="209">
        <f t="shared" si="68"/>
        <v>0</v>
      </c>
      <c r="U127" s="54">
        <f t="shared" si="69"/>
        <v>0</v>
      </c>
    </row>
    <row r="128" spans="1:21" x14ac:dyDescent="0.25">
      <c r="A128" s="310" t="s">
        <v>118</v>
      </c>
      <c r="B128" s="47">
        <f>'DAY25'!H128</f>
        <v>20</v>
      </c>
      <c r="C128" s="48">
        <v>0</v>
      </c>
      <c r="D128" s="49">
        <v>0</v>
      </c>
      <c r="E128" s="50">
        <v>0</v>
      </c>
      <c r="F128" s="47">
        <v>0</v>
      </c>
      <c r="G128" s="209">
        <v>0</v>
      </c>
      <c r="H128" s="49">
        <f>+(Table128[[#This Row],[OPENING ]]+Table128[[#This Row],[RECEIPTS]]+Table128[[#This Row],[RETURNS]])+(Table128[[#This Row],[EXCHANGED]]+Table128[[#This Row],[SALES]]+Table128[[#This Row],[ISSUES]])</f>
        <v>20</v>
      </c>
      <c r="I128" s="48">
        <v>0</v>
      </c>
      <c r="J128" s="51">
        <f t="shared" si="0"/>
        <v>-20</v>
      </c>
      <c r="K128" s="48">
        <f>+'DAY25'!K128+'DAY26'!C128</f>
        <v>0</v>
      </c>
      <c r="L128" s="49">
        <f>+'DAY25'!L128+'DAY26'!D128</f>
        <v>0</v>
      </c>
      <c r="M128" s="50">
        <f>+'DAY25'!M128+'DAY26'!E128</f>
        <v>0</v>
      </c>
      <c r="N128" s="47">
        <f>+'DAY25'!N128+'DAY26'!F128</f>
        <v>0</v>
      </c>
      <c r="O128" s="209">
        <f>+'DAY25'!O128+'DAY26'!G128</f>
        <v>0</v>
      </c>
      <c r="P128" s="48">
        <f t="shared" si="64"/>
        <v>0</v>
      </c>
      <c r="Q128" s="49">
        <f t="shared" si="65"/>
        <v>0</v>
      </c>
      <c r="R128" s="50">
        <f t="shared" si="66"/>
        <v>0</v>
      </c>
      <c r="S128" s="47">
        <f t="shared" si="67"/>
        <v>0</v>
      </c>
      <c r="T128" s="209">
        <f t="shared" si="68"/>
        <v>0</v>
      </c>
      <c r="U128" s="54">
        <f t="shared" si="69"/>
        <v>0</v>
      </c>
    </row>
    <row r="129" spans="1:21" x14ac:dyDescent="0.25">
      <c r="A129" s="310" t="s">
        <v>119</v>
      </c>
      <c r="B129" s="47">
        <f>'DAY25'!H129</f>
        <v>0</v>
      </c>
      <c r="C129" s="48">
        <v>0</v>
      </c>
      <c r="D129" s="49">
        <v>0</v>
      </c>
      <c r="E129" s="50">
        <v>0</v>
      </c>
      <c r="F129" s="47">
        <v>0</v>
      </c>
      <c r="G129" s="209">
        <v>0</v>
      </c>
      <c r="H129" s="49">
        <f>+(Table128[[#This Row],[OPENING ]]+Table128[[#This Row],[RECEIPTS]]+Table128[[#This Row],[RETURNS]])+(Table128[[#This Row],[EXCHANGED]]+Table128[[#This Row],[SALES]]+Table128[[#This Row],[ISSUES]])</f>
        <v>0</v>
      </c>
      <c r="I129" s="48">
        <v>0</v>
      </c>
      <c r="J129" s="51">
        <f t="shared" si="0"/>
        <v>0</v>
      </c>
      <c r="K129" s="48">
        <f>+'DAY25'!K129+'DAY26'!C129</f>
        <v>0</v>
      </c>
      <c r="L129" s="49">
        <f>+'DAY25'!L129+'DAY26'!D129</f>
        <v>0</v>
      </c>
      <c r="M129" s="50">
        <f>+'DAY25'!M129+'DAY26'!E129</f>
        <v>0</v>
      </c>
      <c r="N129" s="47">
        <f>+'DAY25'!N129+'DAY26'!F129</f>
        <v>0</v>
      </c>
      <c r="O129" s="209">
        <f>+'DAY25'!O129+'DAY26'!G129</f>
        <v>0</v>
      </c>
      <c r="P129" s="48">
        <f t="shared" si="64"/>
        <v>0</v>
      </c>
      <c r="Q129" s="49">
        <f t="shared" si="65"/>
        <v>0</v>
      </c>
      <c r="R129" s="50">
        <f t="shared" si="66"/>
        <v>0</v>
      </c>
      <c r="S129" s="47">
        <f t="shared" si="67"/>
        <v>0</v>
      </c>
      <c r="T129" s="209">
        <f t="shared" si="68"/>
        <v>0</v>
      </c>
      <c r="U129" s="54">
        <f t="shared" si="69"/>
        <v>0</v>
      </c>
    </row>
    <row r="130" spans="1:21" x14ac:dyDescent="0.25">
      <c r="A130" s="310"/>
      <c r="B130" s="47">
        <f>'DAY25'!H130</f>
        <v>20</v>
      </c>
      <c r="C130" s="48">
        <v>0</v>
      </c>
      <c r="D130" s="49">
        <v>0</v>
      </c>
      <c r="E130" s="50">
        <v>0</v>
      </c>
      <c r="F130" s="47">
        <v>0</v>
      </c>
      <c r="G130" s="209">
        <v>0</v>
      </c>
      <c r="H130" s="49">
        <f>+(Table128[[#This Row],[OPENING ]]+Table128[[#This Row],[RECEIPTS]]+Table128[[#This Row],[RETURNS]])+(Table128[[#This Row],[EXCHANGED]]+Table128[[#This Row],[SALES]]+Table128[[#This Row],[ISSUES]])</f>
        <v>20</v>
      </c>
      <c r="I130" s="48">
        <v>0</v>
      </c>
      <c r="J130" s="51">
        <f t="shared" si="0"/>
        <v>-20</v>
      </c>
      <c r="K130" s="48">
        <f>+'DAY25'!K130+'DAY26'!C130</f>
        <v>0</v>
      </c>
      <c r="L130" s="49">
        <f>+'DAY25'!L130+'DAY26'!D130</f>
        <v>0</v>
      </c>
      <c r="M130" s="50">
        <f>+'DAY25'!M130+'DAY26'!E130</f>
        <v>0</v>
      </c>
      <c r="N130" s="47">
        <f>+'DAY25'!N130+'DAY26'!F130</f>
        <v>0</v>
      </c>
      <c r="O130" s="209">
        <f>+'DAY25'!O130+'DAY26'!G130</f>
        <v>0</v>
      </c>
      <c r="P130" s="48">
        <f t="shared" si="64"/>
        <v>0</v>
      </c>
      <c r="Q130" s="49">
        <f t="shared" si="65"/>
        <v>0</v>
      </c>
      <c r="R130" s="50">
        <f t="shared" si="66"/>
        <v>0</v>
      </c>
      <c r="S130" s="47">
        <f t="shared" si="67"/>
        <v>0</v>
      </c>
      <c r="T130" s="209">
        <f t="shared" si="68"/>
        <v>0</v>
      </c>
      <c r="U130" s="54">
        <f t="shared" si="69"/>
        <v>0</v>
      </c>
    </row>
    <row r="131" spans="1:21" x14ac:dyDescent="0.25">
      <c r="A131" s="310"/>
      <c r="B131" s="47">
        <f>'DAY25'!H131</f>
        <v>0</v>
      </c>
      <c r="C131" s="48">
        <v>0</v>
      </c>
      <c r="D131" s="49">
        <v>0</v>
      </c>
      <c r="E131" s="50">
        <v>0</v>
      </c>
      <c r="F131" s="47">
        <v>0</v>
      </c>
      <c r="G131" s="209">
        <v>0</v>
      </c>
      <c r="H131" s="49">
        <f>+(Table128[[#This Row],[OPENING ]]+Table128[[#This Row],[RECEIPTS]]+Table128[[#This Row],[RETURNS]])+(Table128[[#This Row],[EXCHANGED]]+Table128[[#This Row],[SALES]]+Table128[[#This Row],[ISSUES]])</f>
        <v>0</v>
      </c>
      <c r="I131" s="48">
        <v>0</v>
      </c>
      <c r="J131" s="51">
        <f t="shared" si="0"/>
        <v>0</v>
      </c>
      <c r="K131" s="48">
        <f>+'DAY25'!K131+'DAY26'!C131</f>
        <v>0</v>
      </c>
      <c r="L131" s="49">
        <f>+'DAY25'!L131+'DAY26'!D131</f>
        <v>0</v>
      </c>
      <c r="M131" s="50">
        <f>+'DAY25'!M131+'DAY26'!E131</f>
        <v>0</v>
      </c>
      <c r="N131" s="47">
        <f>+'DAY25'!N131+'DAY26'!F131</f>
        <v>0</v>
      </c>
      <c r="O131" s="209">
        <f>+'DAY25'!O131+'DAY26'!G131</f>
        <v>0</v>
      </c>
      <c r="P131" s="48">
        <f t="shared" si="64"/>
        <v>0</v>
      </c>
      <c r="Q131" s="49">
        <f t="shared" si="65"/>
        <v>0</v>
      </c>
      <c r="R131" s="50">
        <f t="shared" si="66"/>
        <v>0</v>
      </c>
      <c r="S131" s="47">
        <f t="shared" si="67"/>
        <v>0</v>
      </c>
      <c r="T131" s="209">
        <f t="shared" si="68"/>
        <v>0</v>
      </c>
      <c r="U131" s="54">
        <f t="shared" si="69"/>
        <v>0</v>
      </c>
    </row>
    <row r="132" spans="1:21" x14ac:dyDescent="0.25">
      <c r="A132" s="310"/>
      <c r="B132" s="47">
        <f>'DAY25'!H132</f>
        <v>0</v>
      </c>
      <c r="C132" s="48">
        <v>0</v>
      </c>
      <c r="D132" s="49">
        <v>0</v>
      </c>
      <c r="E132" s="50">
        <v>0</v>
      </c>
      <c r="F132" s="47">
        <v>0</v>
      </c>
      <c r="G132" s="209">
        <v>0</v>
      </c>
      <c r="H132" s="49">
        <f>+(Table128[[#This Row],[OPENING ]]+Table128[[#This Row],[RECEIPTS]]+Table128[[#This Row],[RETURNS]])+(Table128[[#This Row],[EXCHANGED]]+Table128[[#This Row],[SALES]]+Table128[[#This Row],[ISSUES]])</f>
        <v>0</v>
      </c>
      <c r="I132" s="48">
        <v>0</v>
      </c>
      <c r="J132" s="51">
        <f t="shared" ref="J132:J134" si="70">+I132-H132</f>
        <v>0</v>
      </c>
      <c r="K132" s="48">
        <f>+'DAY25'!K132+'DAY26'!C132</f>
        <v>0</v>
      </c>
      <c r="L132" s="49">
        <f>+'DAY25'!L132+'DAY26'!D132</f>
        <v>0</v>
      </c>
      <c r="M132" s="50">
        <f>+'DAY25'!M132+'DAY26'!E132</f>
        <v>0</v>
      </c>
      <c r="N132" s="47">
        <f>+'DAY25'!N132+'DAY26'!F132</f>
        <v>0</v>
      </c>
      <c r="O132" s="209">
        <f>+'DAY25'!O132+'DAY26'!G132</f>
        <v>0</v>
      </c>
      <c r="P132" s="48">
        <f t="shared" si="64"/>
        <v>0</v>
      </c>
      <c r="Q132" s="49">
        <f t="shared" si="65"/>
        <v>0</v>
      </c>
      <c r="R132" s="50">
        <f t="shared" si="66"/>
        <v>0</v>
      </c>
      <c r="S132" s="47">
        <f t="shared" si="67"/>
        <v>0</v>
      </c>
      <c r="T132" s="209">
        <f t="shared" si="68"/>
        <v>0</v>
      </c>
      <c r="U132" s="54">
        <f t="shared" si="69"/>
        <v>0</v>
      </c>
    </row>
    <row r="133" spans="1:21" x14ac:dyDescent="0.25">
      <c r="A133" s="53"/>
      <c r="B133" s="47">
        <f>'DAY25'!H133</f>
        <v>0</v>
      </c>
      <c r="C133" s="48">
        <v>0</v>
      </c>
      <c r="D133" s="49">
        <v>0</v>
      </c>
      <c r="E133" s="50">
        <v>0</v>
      </c>
      <c r="F133" s="47">
        <v>0</v>
      </c>
      <c r="G133" s="209">
        <v>0</v>
      </c>
      <c r="H133" s="49">
        <f>+(Table128[[#This Row],[OPENING ]]+Table128[[#This Row],[RECEIPTS]]+Table128[[#This Row],[RETURNS]])+(Table128[[#This Row],[EXCHANGED]]+Table128[[#This Row],[SALES]]+Table128[[#This Row],[ISSUES]])</f>
        <v>0</v>
      </c>
      <c r="I133" s="48">
        <v>0</v>
      </c>
      <c r="J133" s="51">
        <f>+I133-H133</f>
        <v>0</v>
      </c>
      <c r="K133" s="48">
        <f>+'DAY25'!K133+'DAY26'!C133</f>
        <v>0</v>
      </c>
      <c r="L133" s="49">
        <f>+'DAY25'!L133+'DAY26'!D133</f>
        <v>0</v>
      </c>
      <c r="M133" s="50">
        <f>+'DAY25'!M133+'DAY26'!E133</f>
        <v>0</v>
      </c>
      <c r="N133" s="47">
        <f>+'DAY25'!N133+'DAY26'!F133</f>
        <v>0</v>
      </c>
      <c r="O133" s="209">
        <f>+'DAY25'!O133+'DAY26'!G133</f>
        <v>0</v>
      </c>
      <c r="P133" s="48">
        <f t="shared" si="64"/>
        <v>0</v>
      </c>
      <c r="Q133" s="49">
        <f t="shared" si="65"/>
        <v>0</v>
      </c>
      <c r="R133" s="50">
        <f t="shared" si="66"/>
        <v>0</v>
      </c>
      <c r="S133" s="47">
        <f t="shared" si="67"/>
        <v>0</v>
      </c>
      <c r="T133" s="209">
        <f t="shared" si="68"/>
        <v>0</v>
      </c>
      <c r="U133" s="54">
        <f t="shared" si="69"/>
        <v>0</v>
      </c>
    </row>
    <row r="134" spans="1:21" ht="16.5" x14ac:dyDescent="0.3">
      <c r="A134" s="327" t="s">
        <v>98</v>
      </c>
      <c r="B134" s="47">
        <f>'DAY25'!H134</f>
        <v>0</v>
      </c>
      <c r="C134" s="48">
        <v>0</v>
      </c>
      <c r="D134" s="49">
        <v>0</v>
      </c>
      <c r="E134" s="50">
        <v>0</v>
      </c>
      <c r="F134" s="47">
        <v>0</v>
      </c>
      <c r="G134" s="209">
        <v>0</v>
      </c>
      <c r="H134" s="49">
        <f>+(Table128[[#This Row],[OPENING ]]+Table128[[#This Row],[RECEIPTS]]+Table128[[#This Row],[RETURNS]])+(Table128[[#This Row],[EXCHANGED]]+Table128[[#This Row],[SALES]]+Table128[[#This Row],[ISSUES]])</f>
        <v>0</v>
      </c>
      <c r="I134" s="73">
        <v>0</v>
      </c>
      <c r="J134" s="76">
        <f t="shared" si="70"/>
        <v>0</v>
      </c>
      <c r="K134" s="48">
        <f>+'DAY25'!K134+'DAY26'!C134</f>
        <v>0</v>
      </c>
      <c r="L134" s="49">
        <f>+'DAY25'!L134+'DAY26'!D134</f>
        <v>0</v>
      </c>
      <c r="M134" s="50">
        <f>+'DAY25'!M134+'DAY26'!E134</f>
        <v>0</v>
      </c>
      <c r="N134" s="47">
        <f>+'DAY25'!N134+'DAY26'!F134</f>
        <v>0</v>
      </c>
      <c r="O134" s="209">
        <f>+'DAY25'!O134+'DAY26'!G134</f>
        <v>1559.5</v>
      </c>
      <c r="P134" s="48">
        <f t="shared" si="64"/>
        <v>0</v>
      </c>
      <c r="Q134" s="49">
        <f t="shared" si="65"/>
        <v>0</v>
      </c>
      <c r="R134" s="50">
        <f t="shared" si="66"/>
        <v>0</v>
      </c>
      <c r="S134" s="47">
        <f t="shared" si="67"/>
        <v>0</v>
      </c>
      <c r="T134" s="209">
        <f t="shared" si="68"/>
        <v>59.980769230769234</v>
      </c>
      <c r="U134" s="92">
        <f t="shared" si="69"/>
        <v>0</v>
      </c>
    </row>
    <row r="135" spans="1:21" x14ac:dyDescent="0.25">
      <c r="A135" s="308" t="s">
        <v>127</v>
      </c>
      <c r="B135" s="47">
        <f>'DAY25'!H135</f>
        <v>42.2</v>
      </c>
      <c r="C135" s="48">
        <v>0</v>
      </c>
      <c r="D135" s="49">
        <v>0</v>
      </c>
      <c r="E135" s="50">
        <v>0</v>
      </c>
      <c r="F135" s="47">
        <v>0</v>
      </c>
      <c r="G135" s="209">
        <v>0</v>
      </c>
      <c r="H135" s="49">
        <f>+(Table128[[#This Row],[OPENING ]]+Table128[[#This Row],[RECEIPTS]]+Table128[[#This Row],[RETURNS]])+(Table128[[#This Row],[EXCHANGED]]+Table128[[#This Row],[SALES]]+Table128[[#This Row],[ISSUES]])</f>
        <v>42.2</v>
      </c>
      <c r="I135" s="73"/>
      <c r="J135" s="76">
        <f t="shared" ref="J135:J156" si="71">+I135-H135</f>
        <v>-42.2</v>
      </c>
      <c r="K135" s="48">
        <f>+'DAY25'!K135+'DAY26'!C135</f>
        <v>0</v>
      </c>
      <c r="L135" s="49">
        <f>+'DAY25'!L135+'DAY26'!D135</f>
        <v>138</v>
      </c>
      <c r="M135" s="50">
        <f>+'DAY25'!M135+'DAY26'!E135</f>
        <v>0</v>
      </c>
      <c r="N135" s="47">
        <f>+'DAY25'!N135+'DAY26'!F135</f>
        <v>0</v>
      </c>
      <c r="O135" s="209">
        <f>+'DAY25'!O135+'DAY26'!G135</f>
        <v>2410.94</v>
      </c>
      <c r="P135" s="48">
        <f t="shared" ref="P135:P156" si="72">+K135/26</f>
        <v>0</v>
      </c>
      <c r="Q135" s="49">
        <f t="shared" ref="Q135:Q156" si="73">+L135/26</f>
        <v>5.3076923076923075</v>
      </c>
      <c r="R135" s="50">
        <f t="shared" ref="R135:R156" si="74">+M135/26</f>
        <v>0</v>
      </c>
      <c r="S135" s="47">
        <f t="shared" ref="S135:S156" si="75">+N135/26</f>
        <v>0</v>
      </c>
      <c r="T135" s="209">
        <f t="shared" ref="T135:T156" si="76">+O135/26</f>
        <v>92.728461538461545</v>
      </c>
      <c r="U135" s="92">
        <f t="shared" ref="U135:U156" si="77">IFERROR(+H135/(P135+Q135+R135+S135+T135),0)</f>
        <v>0.43045344339215519</v>
      </c>
    </row>
    <row r="136" spans="1:21" x14ac:dyDescent="0.25">
      <c r="A136" s="308" t="s">
        <v>128</v>
      </c>
      <c r="B136" s="47">
        <f>'DAY25'!H136</f>
        <v>220.5</v>
      </c>
      <c r="C136" s="48">
        <v>0</v>
      </c>
      <c r="D136" s="49">
        <v>0</v>
      </c>
      <c r="E136" s="50">
        <v>0</v>
      </c>
      <c r="F136" s="47">
        <v>0</v>
      </c>
      <c r="G136" s="209">
        <v>0</v>
      </c>
      <c r="H136" s="49">
        <f>+(Table128[[#This Row],[OPENING ]]+Table128[[#This Row],[RECEIPTS]]+Table128[[#This Row],[RETURNS]])+(Table128[[#This Row],[EXCHANGED]]+Table128[[#This Row],[SALES]]+Table128[[#This Row],[ISSUES]])</f>
        <v>220.5</v>
      </c>
      <c r="I136" s="73"/>
      <c r="J136" s="76">
        <f t="shared" si="71"/>
        <v>-220.5</v>
      </c>
      <c r="K136" s="48">
        <f>+'DAY25'!K136+'DAY26'!C136</f>
        <v>0</v>
      </c>
      <c r="L136" s="49">
        <f>+'DAY25'!L136+'DAY26'!D136</f>
        <v>0</v>
      </c>
      <c r="M136" s="50">
        <f>+'DAY25'!M136+'DAY26'!E136</f>
        <v>0</v>
      </c>
      <c r="N136" s="47">
        <f>+'DAY25'!N136+'DAY26'!F136</f>
        <v>0</v>
      </c>
      <c r="O136" s="209">
        <f>+'DAY25'!O136+'DAY26'!G136</f>
        <v>0</v>
      </c>
      <c r="P136" s="48">
        <f t="shared" si="72"/>
        <v>0</v>
      </c>
      <c r="Q136" s="49">
        <f t="shared" si="73"/>
        <v>0</v>
      </c>
      <c r="R136" s="50">
        <f t="shared" si="74"/>
        <v>0</v>
      </c>
      <c r="S136" s="47">
        <f t="shared" si="75"/>
        <v>0</v>
      </c>
      <c r="T136" s="209">
        <f t="shared" si="76"/>
        <v>0</v>
      </c>
      <c r="U136" s="92">
        <f t="shared" si="77"/>
        <v>0</v>
      </c>
    </row>
    <row r="137" spans="1:21" x14ac:dyDescent="0.25">
      <c r="A137" s="308" t="s">
        <v>126</v>
      </c>
      <c r="B137" s="47">
        <f>'DAY25'!H137</f>
        <v>63.2</v>
      </c>
      <c r="C137" s="48">
        <v>0</v>
      </c>
      <c r="D137" s="49">
        <v>0</v>
      </c>
      <c r="E137" s="50">
        <v>0</v>
      </c>
      <c r="F137" s="47">
        <v>0</v>
      </c>
      <c r="G137" s="209">
        <v>0</v>
      </c>
      <c r="H137" s="49">
        <f>+(Table128[[#This Row],[OPENING ]]+Table128[[#This Row],[RECEIPTS]]+Table128[[#This Row],[RETURNS]])+(Table128[[#This Row],[EXCHANGED]]+Table128[[#This Row],[SALES]]+Table128[[#This Row],[ISSUES]])</f>
        <v>63.2</v>
      </c>
      <c r="I137" s="73"/>
      <c r="J137" s="76">
        <f t="shared" si="71"/>
        <v>-63.2</v>
      </c>
      <c r="K137" s="48">
        <f>+'DAY25'!K137+'DAY26'!C137</f>
        <v>0</v>
      </c>
      <c r="L137" s="49">
        <f>+'DAY25'!L137+'DAY26'!D137</f>
        <v>0</v>
      </c>
      <c r="M137" s="50">
        <f>+'DAY25'!M137+'DAY26'!E137</f>
        <v>0</v>
      </c>
      <c r="N137" s="47">
        <f>+'DAY25'!N137+'DAY26'!F137</f>
        <v>0</v>
      </c>
      <c r="O137" s="209">
        <f>+'DAY25'!O137+'DAY26'!G137</f>
        <v>0</v>
      </c>
      <c r="P137" s="48">
        <f t="shared" si="72"/>
        <v>0</v>
      </c>
      <c r="Q137" s="49">
        <f t="shared" si="73"/>
        <v>0</v>
      </c>
      <c r="R137" s="50">
        <f t="shared" si="74"/>
        <v>0</v>
      </c>
      <c r="S137" s="47">
        <f t="shared" si="75"/>
        <v>0</v>
      </c>
      <c r="T137" s="209">
        <f t="shared" si="76"/>
        <v>0</v>
      </c>
      <c r="U137" s="92">
        <f t="shared" si="77"/>
        <v>0</v>
      </c>
    </row>
    <row r="138" spans="1:21" x14ac:dyDescent="0.25">
      <c r="A138" s="308"/>
      <c r="B138" s="47">
        <f>'DAY25'!H138</f>
        <v>17.5</v>
      </c>
      <c r="C138" s="48">
        <v>0</v>
      </c>
      <c r="D138" s="49">
        <v>0</v>
      </c>
      <c r="E138" s="50">
        <v>0</v>
      </c>
      <c r="F138" s="47">
        <v>0</v>
      </c>
      <c r="G138" s="209">
        <v>0</v>
      </c>
      <c r="H138" s="49">
        <f>+(Table128[[#This Row],[OPENING ]]+Table128[[#This Row],[RECEIPTS]]+Table128[[#This Row],[RETURNS]])+(Table128[[#This Row],[EXCHANGED]]+Table128[[#This Row],[SALES]]+Table128[[#This Row],[ISSUES]])</f>
        <v>17.5</v>
      </c>
      <c r="I138" s="73"/>
      <c r="J138" s="76">
        <f t="shared" si="71"/>
        <v>-17.5</v>
      </c>
      <c r="K138" s="48">
        <f>+'DAY25'!K138+'DAY26'!C138</f>
        <v>0</v>
      </c>
      <c r="L138" s="49">
        <f>+'DAY25'!L138+'DAY26'!D138</f>
        <v>0</v>
      </c>
      <c r="M138" s="50">
        <f>+'DAY25'!M138+'DAY26'!E138</f>
        <v>0</v>
      </c>
      <c r="N138" s="47">
        <f>+'DAY25'!N138+'DAY26'!F138</f>
        <v>0</v>
      </c>
      <c r="O138" s="209">
        <f>+'DAY25'!O138+'DAY26'!G138</f>
        <v>0</v>
      </c>
      <c r="P138" s="48">
        <f t="shared" si="72"/>
        <v>0</v>
      </c>
      <c r="Q138" s="49">
        <f t="shared" si="73"/>
        <v>0</v>
      </c>
      <c r="R138" s="50">
        <f t="shared" si="74"/>
        <v>0</v>
      </c>
      <c r="S138" s="47">
        <f t="shared" si="75"/>
        <v>0</v>
      </c>
      <c r="T138" s="209">
        <f t="shared" si="76"/>
        <v>0</v>
      </c>
      <c r="U138" s="92">
        <f t="shared" si="77"/>
        <v>0</v>
      </c>
    </row>
    <row r="139" spans="1:21" x14ac:dyDescent="0.25">
      <c r="A139" s="308"/>
      <c r="B139" s="47">
        <f>'DAY25'!H139</f>
        <v>14.7</v>
      </c>
      <c r="C139" s="48">
        <v>0</v>
      </c>
      <c r="D139" s="49">
        <v>0</v>
      </c>
      <c r="E139" s="50">
        <v>0</v>
      </c>
      <c r="F139" s="47">
        <v>0</v>
      </c>
      <c r="G139" s="209">
        <v>0</v>
      </c>
      <c r="H139" s="49">
        <f>+(Table128[[#This Row],[OPENING ]]+Table128[[#This Row],[RECEIPTS]]+Table128[[#This Row],[RETURNS]])+(Table128[[#This Row],[EXCHANGED]]+Table128[[#This Row],[SALES]]+Table128[[#This Row],[ISSUES]])</f>
        <v>14.7</v>
      </c>
      <c r="I139" s="73"/>
      <c r="J139" s="76">
        <f t="shared" si="71"/>
        <v>-14.7</v>
      </c>
      <c r="K139" s="48">
        <f>+'DAY25'!K139+'DAY26'!C139</f>
        <v>0</v>
      </c>
      <c r="L139" s="49">
        <f>+'DAY25'!L139+'DAY26'!D139</f>
        <v>0</v>
      </c>
      <c r="M139" s="50">
        <f>+'DAY25'!M139+'DAY26'!E139</f>
        <v>0</v>
      </c>
      <c r="N139" s="47">
        <f>+'DAY25'!N139+'DAY26'!F139</f>
        <v>0</v>
      </c>
      <c r="O139" s="209">
        <f>+'DAY25'!O139+'DAY26'!G139</f>
        <v>0</v>
      </c>
      <c r="P139" s="48">
        <f t="shared" si="72"/>
        <v>0</v>
      </c>
      <c r="Q139" s="49">
        <f t="shared" si="73"/>
        <v>0</v>
      </c>
      <c r="R139" s="50">
        <f t="shared" si="74"/>
        <v>0</v>
      </c>
      <c r="S139" s="47">
        <f t="shared" si="75"/>
        <v>0</v>
      </c>
      <c r="T139" s="209">
        <f t="shared" si="76"/>
        <v>0</v>
      </c>
      <c r="U139" s="92">
        <f t="shared" si="77"/>
        <v>0</v>
      </c>
    </row>
    <row r="140" spans="1:21" x14ac:dyDescent="0.25">
      <c r="A140" s="308"/>
      <c r="B140" s="47">
        <f>'DAY25'!H140</f>
        <v>0</v>
      </c>
      <c r="C140" s="48">
        <v>0</v>
      </c>
      <c r="D140" s="49">
        <v>0</v>
      </c>
      <c r="E140" s="50">
        <v>0</v>
      </c>
      <c r="F140" s="47">
        <v>0</v>
      </c>
      <c r="G140" s="209">
        <v>0</v>
      </c>
      <c r="H140" s="49">
        <f>+(Table128[[#This Row],[OPENING ]]+Table128[[#This Row],[RECEIPTS]]+Table128[[#This Row],[RETURNS]])+(Table128[[#This Row],[EXCHANGED]]+Table128[[#This Row],[SALES]]+Table128[[#This Row],[ISSUES]])</f>
        <v>0</v>
      </c>
      <c r="I140" s="73"/>
      <c r="J140" s="76">
        <f t="shared" si="71"/>
        <v>0</v>
      </c>
      <c r="K140" s="48">
        <f>+'DAY25'!K140+'DAY26'!C140</f>
        <v>0</v>
      </c>
      <c r="L140" s="49">
        <f>+'DAY25'!L140+'DAY26'!D140</f>
        <v>0</v>
      </c>
      <c r="M140" s="50">
        <f>+'DAY25'!M140+'DAY26'!E140</f>
        <v>0</v>
      </c>
      <c r="N140" s="47">
        <f>+'DAY25'!N140+'DAY26'!F140</f>
        <v>0</v>
      </c>
      <c r="O140" s="209">
        <f>+'DAY25'!O140+'DAY26'!G140</f>
        <v>0</v>
      </c>
      <c r="P140" s="48">
        <f t="shared" si="72"/>
        <v>0</v>
      </c>
      <c r="Q140" s="49">
        <f t="shared" si="73"/>
        <v>0</v>
      </c>
      <c r="R140" s="50">
        <f t="shared" si="74"/>
        <v>0</v>
      </c>
      <c r="S140" s="47">
        <f t="shared" si="75"/>
        <v>0</v>
      </c>
      <c r="T140" s="209">
        <f t="shared" si="76"/>
        <v>0</v>
      </c>
      <c r="U140" s="92">
        <f t="shared" si="77"/>
        <v>0</v>
      </c>
    </row>
    <row r="141" spans="1:21" x14ac:dyDescent="0.25">
      <c r="A141" s="308"/>
      <c r="B141" s="47">
        <f>'DAY25'!H141</f>
        <v>115.5</v>
      </c>
      <c r="C141" s="48">
        <v>0</v>
      </c>
      <c r="D141" s="49">
        <v>0</v>
      </c>
      <c r="E141" s="50">
        <v>0</v>
      </c>
      <c r="F141" s="47">
        <v>0</v>
      </c>
      <c r="G141" s="209">
        <v>0</v>
      </c>
      <c r="H141" s="49">
        <f>+(Table128[[#This Row],[OPENING ]]+Table128[[#This Row],[RECEIPTS]]+Table128[[#This Row],[RETURNS]])+(Table128[[#This Row],[EXCHANGED]]+Table128[[#This Row],[SALES]]+Table128[[#This Row],[ISSUES]])</f>
        <v>115.5</v>
      </c>
      <c r="I141" s="73"/>
      <c r="J141" s="76">
        <f t="shared" si="71"/>
        <v>-115.5</v>
      </c>
      <c r="K141" s="48">
        <f>+'DAY25'!K141+'DAY26'!C141</f>
        <v>0</v>
      </c>
      <c r="L141" s="49">
        <f>+'DAY25'!L141+'DAY26'!D141</f>
        <v>0</v>
      </c>
      <c r="M141" s="50">
        <f>+'DAY25'!M141+'DAY26'!E141</f>
        <v>0</v>
      </c>
      <c r="N141" s="47">
        <f>+'DAY25'!N141+'DAY26'!F141</f>
        <v>0</v>
      </c>
      <c r="O141" s="209">
        <f>+'DAY25'!O141+'DAY26'!G141</f>
        <v>0</v>
      </c>
      <c r="P141" s="48">
        <f t="shared" si="72"/>
        <v>0</v>
      </c>
      <c r="Q141" s="49">
        <f t="shared" si="73"/>
        <v>0</v>
      </c>
      <c r="R141" s="50">
        <f t="shared" si="74"/>
        <v>0</v>
      </c>
      <c r="S141" s="47">
        <f t="shared" si="75"/>
        <v>0</v>
      </c>
      <c r="T141" s="209">
        <f t="shared" si="76"/>
        <v>0</v>
      </c>
      <c r="U141" s="92">
        <f t="shared" si="77"/>
        <v>0</v>
      </c>
    </row>
    <row r="142" spans="1:21" x14ac:dyDescent="0.25">
      <c r="A142" s="308"/>
      <c r="B142" s="47">
        <f>'DAY25'!H142</f>
        <v>81.5</v>
      </c>
      <c r="C142" s="48">
        <v>0</v>
      </c>
      <c r="D142" s="49">
        <v>0</v>
      </c>
      <c r="E142" s="50">
        <v>0</v>
      </c>
      <c r="F142" s="47">
        <v>0</v>
      </c>
      <c r="G142" s="209">
        <v>0</v>
      </c>
      <c r="H142" s="49">
        <f>+(Table128[[#This Row],[OPENING ]]+Table128[[#This Row],[RECEIPTS]]+Table128[[#This Row],[RETURNS]])+(Table128[[#This Row],[EXCHANGED]]+Table128[[#This Row],[SALES]]+Table128[[#This Row],[ISSUES]])</f>
        <v>81.5</v>
      </c>
      <c r="I142" s="73"/>
      <c r="J142" s="76">
        <f t="shared" si="71"/>
        <v>-81.5</v>
      </c>
      <c r="K142" s="48">
        <f>+'DAY25'!K142+'DAY26'!C142</f>
        <v>0</v>
      </c>
      <c r="L142" s="49">
        <f>+'DAY25'!L142+'DAY26'!D142</f>
        <v>15.2</v>
      </c>
      <c r="M142" s="50">
        <f>+'DAY25'!M142+'DAY26'!E142</f>
        <v>0</v>
      </c>
      <c r="N142" s="47">
        <f>+'DAY25'!N142+'DAY26'!F142</f>
        <v>0</v>
      </c>
      <c r="O142" s="209">
        <f>+'DAY25'!O142+'DAY26'!G142</f>
        <v>0</v>
      </c>
      <c r="P142" s="48">
        <f t="shared" si="72"/>
        <v>0</v>
      </c>
      <c r="Q142" s="49">
        <f t="shared" si="73"/>
        <v>0.58461538461538454</v>
      </c>
      <c r="R142" s="50">
        <f t="shared" si="74"/>
        <v>0</v>
      </c>
      <c r="S142" s="47">
        <f t="shared" si="75"/>
        <v>0</v>
      </c>
      <c r="T142" s="209">
        <f t="shared" si="76"/>
        <v>0</v>
      </c>
      <c r="U142" s="92">
        <f t="shared" si="77"/>
        <v>139.40789473684214</v>
      </c>
    </row>
    <row r="143" spans="1:21" x14ac:dyDescent="0.25">
      <c r="A143" s="308"/>
      <c r="B143" s="47">
        <f>'DAY25'!H143</f>
        <v>15.2</v>
      </c>
      <c r="C143" s="48">
        <v>0</v>
      </c>
      <c r="D143" s="49">
        <v>0</v>
      </c>
      <c r="E143" s="50">
        <v>0</v>
      </c>
      <c r="F143" s="47">
        <v>0</v>
      </c>
      <c r="G143" s="209">
        <v>0</v>
      </c>
      <c r="H143" s="49">
        <f>+(Table128[[#This Row],[OPENING ]]+Table128[[#This Row],[RECEIPTS]]+Table128[[#This Row],[RETURNS]])+(Table128[[#This Row],[EXCHANGED]]+Table128[[#This Row],[SALES]]+Table128[[#This Row],[ISSUES]])</f>
        <v>15.2</v>
      </c>
      <c r="I143" s="73"/>
      <c r="J143" s="76">
        <f t="shared" si="71"/>
        <v>-15.2</v>
      </c>
      <c r="K143" s="48">
        <f>+'DAY25'!K143+'DAY26'!C143</f>
        <v>0</v>
      </c>
      <c r="L143" s="49">
        <f>+'DAY25'!L143+'DAY26'!D143</f>
        <v>0</v>
      </c>
      <c r="M143" s="50">
        <f>+'DAY25'!M143+'DAY26'!E143</f>
        <v>0</v>
      </c>
      <c r="N143" s="47">
        <f>+'DAY25'!N143+'DAY26'!F143</f>
        <v>0</v>
      </c>
      <c r="O143" s="209">
        <f>+'DAY25'!O143+'DAY26'!G143</f>
        <v>0</v>
      </c>
      <c r="P143" s="48">
        <f t="shared" si="72"/>
        <v>0</v>
      </c>
      <c r="Q143" s="49">
        <f t="shared" si="73"/>
        <v>0</v>
      </c>
      <c r="R143" s="50">
        <f t="shared" si="74"/>
        <v>0</v>
      </c>
      <c r="S143" s="47">
        <f t="shared" si="75"/>
        <v>0</v>
      </c>
      <c r="T143" s="209">
        <f t="shared" si="76"/>
        <v>0</v>
      </c>
      <c r="U143" s="92">
        <f t="shared" si="77"/>
        <v>0</v>
      </c>
    </row>
    <row r="144" spans="1:21" x14ac:dyDescent="0.25">
      <c r="A144" s="308" t="s">
        <v>113</v>
      </c>
      <c r="B144" s="47">
        <f>'DAY25'!H144</f>
        <v>0</v>
      </c>
      <c r="C144" s="48">
        <v>0</v>
      </c>
      <c r="D144" s="49">
        <v>0</v>
      </c>
      <c r="E144" s="50">
        <v>0</v>
      </c>
      <c r="F144" s="47">
        <v>0</v>
      </c>
      <c r="G144" s="209">
        <v>0</v>
      </c>
      <c r="H144" s="49">
        <f>+(Table128[[#This Row],[OPENING ]]+Table128[[#This Row],[RECEIPTS]]+Table128[[#This Row],[RETURNS]])+(Table128[[#This Row],[EXCHANGED]]+Table128[[#This Row],[SALES]]+Table128[[#This Row],[ISSUES]])</f>
        <v>0</v>
      </c>
      <c r="I144" s="73"/>
      <c r="J144" s="76">
        <f t="shared" si="71"/>
        <v>0</v>
      </c>
      <c r="K144" s="48">
        <f>+'DAY25'!K144+'DAY26'!C144</f>
        <v>0</v>
      </c>
      <c r="L144" s="49">
        <f>+'DAY25'!L144+'DAY26'!D144</f>
        <v>0</v>
      </c>
      <c r="M144" s="50">
        <f>+'DAY25'!M144+'DAY26'!E144</f>
        <v>0</v>
      </c>
      <c r="N144" s="47">
        <f>+'DAY25'!N144+'DAY26'!F144</f>
        <v>0</v>
      </c>
      <c r="O144" s="209">
        <f>+'DAY25'!O144+'DAY26'!G144</f>
        <v>0</v>
      </c>
      <c r="P144" s="48">
        <f t="shared" si="72"/>
        <v>0</v>
      </c>
      <c r="Q144" s="49">
        <f t="shared" si="73"/>
        <v>0</v>
      </c>
      <c r="R144" s="50">
        <f t="shared" si="74"/>
        <v>0</v>
      </c>
      <c r="S144" s="47">
        <f t="shared" si="75"/>
        <v>0</v>
      </c>
      <c r="T144" s="209">
        <f t="shared" si="76"/>
        <v>0</v>
      </c>
      <c r="U144" s="92">
        <f t="shared" si="77"/>
        <v>0</v>
      </c>
    </row>
    <row r="145" spans="1:21" x14ac:dyDescent="0.25">
      <c r="A145" s="308"/>
      <c r="B145" s="47">
        <f>'DAY25'!H145</f>
        <v>0</v>
      </c>
      <c r="C145" s="48">
        <v>0</v>
      </c>
      <c r="D145" s="49">
        <v>0</v>
      </c>
      <c r="E145" s="50">
        <v>0</v>
      </c>
      <c r="F145" s="47">
        <v>0</v>
      </c>
      <c r="G145" s="209">
        <v>0</v>
      </c>
      <c r="H145" s="49">
        <f>+(Table128[[#This Row],[OPENING ]]+Table128[[#This Row],[RECEIPTS]]+Table128[[#This Row],[RETURNS]])+(Table128[[#This Row],[EXCHANGED]]+Table128[[#This Row],[SALES]]+Table128[[#This Row],[ISSUES]])</f>
        <v>0</v>
      </c>
      <c r="I145" s="73"/>
      <c r="J145" s="76">
        <f t="shared" si="71"/>
        <v>0</v>
      </c>
      <c r="K145" s="48">
        <f>+'DAY25'!K145+'DAY26'!C145</f>
        <v>0</v>
      </c>
      <c r="L145" s="49">
        <f>+'DAY25'!L145+'DAY26'!D145</f>
        <v>0</v>
      </c>
      <c r="M145" s="50">
        <f>+'DAY25'!M145+'DAY26'!E145</f>
        <v>0</v>
      </c>
      <c r="N145" s="47">
        <f>+'DAY25'!N145+'DAY26'!F145</f>
        <v>0</v>
      </c>
      <c r="O145" s="209">
        <f>+'DAY25'!O145+'DAY26'!G145</f>
        <v>0</v>
      </c>
      <c r="P145" s="48">
        <f t="shared" si="72"/>
        <v>0</v>
      </c>
      <c r="Q145" s="49">
        <f t="shared" si="73"/>
        <v>0</v>
      </c>
      <c r="R145" s="50">
        <f t="shared" si="74"/>
        <v>0</v>
      </c>
      <c r="S145" s="47">
        <f t="shared" si="75"/>
        <v>0</v>
      </c>
      <c r="T145" s="209">
        <f t="shared" si="76"/>
        <v>0</v>
      </c>
      <c r="U145" s="92">
        <f t="shared" si="77"/>
        <v>0</v>
      </c>
    </row>
    <row r="146" spans="1:21" x14ac:dyDescent="0.25">
      <c r="A146" s="308"/>
      <c r="B146" s="47">
        <f>'DAY25'!H146</f>
        <v>0</v>
      </c>
      <c r="C146" s="48">
        <v>0</v>
      </c>
      <c r="D146" s="49">
        <v>0</v>
      </c>
      <c r="E146" s="50">
        <v>0</v>
      </c>
      <c r="F146" s="47">
        <v>0</v>
      </c>
      <c r="G146" s="209">
        <v>0</v>
      </c>
      <c r="H146" s="49">
        <f>+(Table128[[#This Row],[OPENING ]]+Table128[[#This Row],[RECEIPTS]]+Table128[[#This Row],[RETURNS]])+(Table128[[#This Row],[EXCHANGED]]+Table128[[#This Row],[SALES]]+Table128[[#This Row],[ISSUES]])</f>
        <v>0</v>
      </c>
      <c r="I146" s="73"/>
      <c r="J146" s="76">
        <f t="shared" si="71"/>
        <v>0</v>
      </c>
      <c r="K146" s="48">
        <f>+'DAY25'!K146+'DAY26'!C146</f>
        <v>0</v>
      </c>
      <c r="L146" s="49">
        <f>+'DAY25'!L146+'DAY26'!D146</f>
        <v>0</v>
      </c>
      <c r="M146" s="50">
        <f>+'DAY25'!M146+'DAY26'!E146</f>
        <v>0</v>
      </c>
      <c r="N146" s="47">
        <f>+'DAY25'!N146+'DAY26'!F146</f>
        <v>0</v>
      </c>
      <c r="O146" s="209">
        <f>+'DAY25'!O146+'DAY26'!G146</f>
        <v>0</v>
      </c>
      <c r="P146" s="48">
        <f t="shared" si="72"/>
        <v>0</v>
      </c>
      <c r="Q146" s="49">
        <f t="shared" si="73"/>
        <v>0</v>
      </c>
      <c r="R146" s="50">
        <f t="shared" si="74"/>
        <v>0</v>
      </c>
      <c r="S146" s="47">
        <f t="shared" si="75"/>
        <v>0</v>
      </c>
      <c r="T146" s="209">
        <f t="shared" si="76"/>
        <v>0</v>
      </c>
      <c r="U146" s="92">
        <f t="shared" si="77"/>
        <v>0</v>
      </c>
    </row>
    <row r="147" spans="1:21" x14ac:dyDescent="0.25">
      <c r="A147" s="308"/>
      <c r="B147" s="47">
        <f>'DAY25'!H147</f>
        <v>0</v>
      </c>
      <c r="C147" s="48">
        <v>0</v>
      </c>
      <c r="D147" s="49">
        <v>0</v>
      </c>
      <c r="E147" s="50">
        <v>0</v>
      </c>
      <c r="F147" s="47">
        <v>0</v>
      </c>
      <c r="G147" s="209">
        <v>0</v>
      </c>
      <c r="H147" s="49">
        <f>+(Table128[[#This Row],[OPENING ]]+Table128[[#This Row],[RECEIPTS]]+Table128[[#This Row],[RETURNS]])+(Table128[[#This Row],[EXCHANGED]]+Table128[[#This Row],[SALES]]+Table128[[#This Row],[ISSUES]])</f>
        <v>0</v>
      </c>
      <c r="I147" s="73"/>
      <c r="J147" s="76">
        <f t="shared" si="71"/>
        <v>0</v>
      </c>
      <c r="K147" s="48">
        <f>+'DAY25'!K147+'DAY26'!C147</f>
        <v>0</v>
      </c>
      <c r="L147" s="49">
        <f>+'DAY25'!L147+'DAY26'!D147</f>
        <v>0</v>
      </c>
      <c r="M147" s="50">
        <f>+'DAY25'!M147+'DAY26'!E147</f>
        <v>0</v>
      </c>
      <c r="N147" s="47">
        <f>+'DAY25'!N147+'DAY26'!F147</f>
        <v>0</v>
      </c>
      <c r="O147" s="209">
        <f>+'DAY25'!O147+'DAY26'!G147</f>
        <v>0</v>
      </c>
      <c r="P147" s="48">
        <f t="shared" si="72"/>
        <v>0</v>
      </c>
      <c r="Q147" s="49">
        <f t="shared" si="73"/>
        <v>0</v>
      </c>
      <c r="R147" s="50">
        <f t="shared" si="74"/>
        <v>0</v>
      </c>
      <c r="S147" s="47">
        <f t="shared" si="75"/>
        <v>0</v>
      </c>
      <c r="T147" s="209">
        <f t="shared" si="76"/>
        <v>0</v>
      </c>
      <c r="U147" s="92">
        <f t="shared" si="77"/>
        <v>0</v>
      </c>
    </row>
    <row r="148" spans="1:21" x14ac:dyDescent="0.25">
      <c r="A148" s="308"/>
      <c r="B148" s="47">
        <f>'DAY25'!H148</f>
        <v>49</v>
      </c>
      <c r="C148" s="48">
        <v>0</v>
      </c>
      <c r="D148" s="49">
        <v>0</v>
      </c>
      <c r="E148" s="50">
        <v>0</v>
      </c>
      <c r="F148" s="47">
        <v>0</v>
      </c>
      <c r="G148" s="209">
        <v>0</v>
      </c>
      <c r="H148" s="49">
        <f>+(Table128[[#This Row],[OPENING ]]+Table128[[#This Row],[RECEIPTS]]+Table128[[#This Row],[RETURNS]])+(Table128[[#This Row],[EXCHANGED]]+Table128[[#This Row],[SALES]]+Table128[[#This Row],[ISSUES]])</f>
        <v>49</v>
      </c>
      <c r="I148" s="73"/>
      <c r="J148" s="76">
        <f t="shared" si="71"/>
        <v>-49</v>
      </c>
      <c r="K148" s="48">
        <f>+'DAY25'!K148+'DAY26'!C148</f>
        <v>0</v>
      </c>
      <c r="L148" s="49">
        <f>+'DAY25'!L148+'DAY26'!D148</f>
        <v>0</v>
      </c>
      <c r="M148" s="50">
        <f>+'DAY25'!M148+'DAY26'!E148</f>
        <v>0</v>
      </c>
      <c r="N148" s="47">
        <f>+'DAY25'!N148+'DAY26'!F148</f>
        <v>0</v>
      </c>
      <c r="O148" s="209">
        <f>+'DAY25'!O148+'DAY26'!G148</f>
        <v>0</v>
      </c>
      <c r="P148" s="48">
        <f t="shared" si="72"/>
        <v>0</v>
      </c>
      <c r="Q148" s="49">
        <f t="shared" si="73"/>
        <v>0</v>
      </c>
      <c r="R148" s="50">
        <f t="shared" si="74"/>
        <v>0</v>
      </c>
      <c r="S148" s="47">
        <f t="shared" si="75"/>
        <v>0</v>
      </c>
      <c r="T148" s="209">
        <f t="shared" si="76"/>
        <v>0</v>
      </c>
      <c r="U148" s="92">
        <f t="shared" si="77"/>
        <v>0</v>
      </c>
    </row>
    <row r="149" spans="1:21" x14ac:dyDescent="0.25">
      <c r="A149" s="308"/>
      <c r="B149" s="47">
        <f>'DAY25'!H149</f>
        <v>132</v>
      </c>
      <c r="C149" s="48">
        <v>0</v>
      </c>
      <c r="D149" s="49">
        <v>0</v>
      </c>
      <c r="E149" s="50">
        <v>0</v>
      </c>
      <c r="F149" s="47">
        <v>0</v>
      </c>
      <c r="G149" s="209">
        <v>0</v>
      </c>
      <c r="H149" s="49">
        <f>+(Table128[[#This Row],[OPENING ]]+Table128[[#This Row],[RECEIPTS]]+Table128[[#This Row],[RETURNS]])+(Table128[[#This Row],[EXCHANGED]]+Table128[[#This Row],[SALES]]+Table128[[#This Row],[ISSUES]])</f>
        <v>132</v>
      </c>
      <c r="I149" s="73"/>
      <c r="J149" s="76">
        <f t="shared" si="71"/>
        <v>-132</v>
      </c>
      <c r="K149" s="48">
        <f>+'DAY25'!K149+'DAY26'!C149</f>
        <v>0</v>
      </c>
      <c r="L149" s="49">
        <f>+'DAY25'!L149+'DAY26'!D149</f>
        <v>0</v>
      </c>
      <c r="M149" s="50">
        <f>+'DAY25'!M149+'DAY26'!E149</f>
        <v>0</v>
      </c>
      <c r="N149" s="47">
        <f>+'DAY25'!N149+'DAY26'!F149</f>
        <v>0</v>
      </c>
      <c r="O149" s="209">
        <f>+'DAY25'!O149+'DAY26'!G149</f>
        <v>0</v>
      </c>
      <c r="P149" s="48">
        <f t="shared" si="72"/>
        <v>0</v>
      </c>
      <c r="Q149" s="49">
        <f t="shared" si="73"/>
        <v>0</v>
      </c>
      <c r="R149" s="50">
        <f t="shared" si="74"/>
        <v>0</v>
      </c>
      <c r="S149" s="47">
        <f t="shared" si="75"/>
        <v>0</v>
      </c>
      <c r="T149" s="209">
        <f t="shared" si="76"/>
        <v>0</v>
      </c>
      <c r="U149" s="92">
        <f t="shared" si="77"/>
        <v>0</v>
      </c>
    </row>
    <row r="150" spans="1:21" x14ac:dyDescent="0.25">
      <c r="A150" s="308"/>
      <c r="B150" s="47">
        <f>'DAY25'!H150</f>
        <v>0</v>
      </c>
      <c r="C150" s="48">
        <v>0</v>
      </c>
      <c r="D150" s="49">
        <v>0</v>
      </c>
      <c r="E150" s="50">
        <v>0</v>
      </c>
      <c r="F150" s="47">
        <v>0</v>
      </c>
      <c r="G150" s="209">
        <v>0</v>
      </c>
      <c r="H150" s="49">
        <f>+(Table128[[#This Row],[OPENING ]]+Table128[[#This Row],[RECEIPTS]]+Table128[[#This Row],[RETURNS]])+(Table128[[#This Row],[EXCHANGED]]+Table128[[#This Row],[SALES]]+Table128[[#This Row],[ISSUES]])</f>
        <v>0</v>
      </c>
      <c r="I150" s="73"/>
      <c r="J150" s="76">
        <f t="shared" si="71"/>
        <v>0</v>
      </c>
      <c r="K150" s="48">
        <f>+'DAY25'!K150+'DAY26'!C150</f>
        <v>0</v>
      </c>
      <c r="L150" s="49">
        <f>+'DAY25'!L150+'DAY26'!D150</f>
        <v>0</v>
      </c>
      <c r="M150" s="50">
        <f>+'DAY25'!M150+'DAY26'!E150</f>
        <v>0</v>
      </c>
      <c r="N150" s="47">
        <f>+'DAY25'!N150+'DAY26'!F150</f>
        <v>0</v>
      </c>
      <c r="O150" s="209">
        <f>+'DAY25'!O150+'DAY26'!G150</f>
        <v>0</v>
      </c>
      <c r="P150" s="48">
        <f t="shared" si="72"/>
        <v>0</v>
      </c>
      <c r="Q150" s="49">
        <f t="shared" si="73"/>
        <v>0</v>
      </c>
      <c r="R150" s="50">
        <f t="shared" si="74"/>
        <v>0</v>
      </c>
      <c r="S150" s="47">
        <f t="shared" si="75"/>
        <v>0</v>
      </c>
      <c r="T150" s="209">
        <f t="shared" si="76"/>
        <v>0</v>
      </c>
      <c r="U150" s="92">
        <f t="shared" si="77"/>
        <v>0</v>
      </c>
    </row>
    <row r="151" spans="1:21" x14ac:dyDescent="0.25">
      <c r="A151" s="308"/>
      <c r="B151" s="47">
        <f>'DAY25'!H151</f>
        <v>46</v>
      </c>
      <c r="C151" s="48">
        <v>0</v>
      </c>
      <c r="D151" s="49">
        <v>0</v>
      </c>
      <c r="E151" s="50">
        <v>0</v>
      </c>
      <c r="F151" s="47">
        <v>0</v>
      </c>
      <c r="G151" s="209">
        <v>0</v>
      </c>
      <c r="H151" s="49">
        <f>+(Table128[[#This Row],[OPENING ]]+Table128[[#This Row],[RECEIPTS]]+Table128[[#This Row],[RETURNS]])+(Table128[[#This Row],[EXCHANGED]]+Table128[[#This Row],[SALES]]+Table128[[#This Row],[ISSUES]])</f>
        <v>46</v>
      </c>
      <c r="I151" s="73"/>
      <c r="J151" s="76">
        <f t="shared" si="71"/>
        <v>-46</v>
      </c>
      <c r="K151" s="48">
        <f>+'DAY25'!K151+'DAY26'!C151</f>
        <v>0</v>
      </c>
      <c r="L151" s="49">
        <f>+'DAY25'!L151+'DAY26'!D151</f>
        <v>0</v>
      </c>
      <c r="M151" s="50">
        <f>+'DAY25'!M151+'DAY26'!E151</f>
        <v>0</v>
      </c>
      <c r="N151" s="47">
        <f>+'DAY25'!N151+'DAY26'!F151</f>
        <v>0</v>
      </c>
      <c r="O151" s="209">
        <f>+'DAY25'!O151+'DAY26'!G151</f>
        <v>0</v>
      </c>
      <c r="P151" s="48">
        <f t="shared" si="72"/>
        <v>0</v>
      </c>
      <c r="Q151" s="49">
        <f t="shared" si="73"/>
        <v>0</v>
      </c>
      <c r="R151" s="50">
        <f t="shared" si="74"/>
        <v>0</v>
      </c>
      <c r="S151" s="47">
        <f t="shared" si="75"/>
        <v>0</v>
      </c>
      <c r="T151" s="209">
        <f t="shared" si="76"/>
        <v>0</v>
      </c>
      <c r="U151" s="92">
        <f t="shared" si="77"/>
        <v>0</v>
      </c>
    </row>
    <row r="152" spans="1:21" x14ac:dyDescent="0.25">
      <c r="A152" s="308"/>
      <c r="B152" s="47">
        <f>'DAY25'!H152</f>
        <v>0</v>
      </c>
      <c r="C152" s="48">
        <v>0</v>
      </c>
      <c r="D152" s="49">
        <v>0</v>
      </c>
      <c r="E152" s="50">
        <v>0</v>
      </c>
      <c r="F152" s="47">
        <v>0</v>
      </c>
      <c r="G152" s="209">
        <v>0</v>
      </c>
      <c r="H152" s="49">
        <f>+(Table128[[#This Row],[OPENING ]]+Table128[[#This Row],[RECEIPTS]]+Table128[[#This Row],[RETURNS]])+(Table128[[#This Row],[EXCHANGED]]+Table128[[#This Row],[SALES]]+Table128[[#This Row],[ISSUES]])</f>
        <v>0</v>
      </c>
      <c r="I152" s="73"/>
      <c r="J152" s="76">
        <f t="shared" si="71"/>
        <v>0</v>
      </c>
      <c r="K152" s="48">
        <f>+'DAY25'!K152+'DAY26'!C152</f>
        <v>0</v>
      </c>
      <c r="L152" s="49">
        <f>+'DAY25'!L152+'DAY26'!D152</f>
        <v>0</v>
      </c>
      <c r="M152" s="50">
        <f>+'DAY25'!M152+'DAY26'!E152</f>
        <v>0</v>
      </c>
      <c r="N152" s="47">
        <f>+'DAY25'!N152+'DAY26'!F152</f>
        <v>0</v>
      </c>
      <c r="O152" s="209">
        <f>+'DAY25'!O152+'DAY26'!G152</f>
        <v>0</v>
      </c>
      <c r="P152" s="48">
        <f t="shared" si="72"/>
        <v>0</v>
      </c>
      <c r="Q152" s="49">
        <f t="shared" si="73"/>
        <v>0</v>
      </c>
      <c r="R152" s="50">
        <f t="shared" si="74"/>
        <v>0</v>
      </c>
      <c r="S152" s="47">
        <f t="shared" si="75"/>
        <v>0</v>
      </c>
      <c r="T152" s="209">
        <f t="shared" si="76"/>
        <v>0</v>
      </c>
      <c r="U152" s="92">
        <f t="shared" si="77"/>
        <v>0</v>
      </c>
    </row>
    <row r="153" spans="1:21" x14ac:dyDescent="0.25">
      <c r="A153" s="308"/>
      <c r="B153" s="47">
        <f>'DAY25'!H153</f>
        <v>0</v>
      </c>
      <c r="C153" s="48">
        <v>0</v>
      </c>
      <c r="D153" s="49">
        <v>0</v>
      </c>
      <c r="E153" s="50">
        <v>0</v>
      </c>
      <c r="F153" s="47">
        <v>0</v>
      </c>
      <c r="G153" s="209">
        <v>0</v>
      </c>
      <c r="H153" s="49">
        <f>+(Table128[[#This Row],[OPENING ]]+Table128[[#This Row],[RECEIPTS]]+Table128[[#This Row],[RETURNS]])+(Table128[[#This Row],[EXCHANGED]]+Table128[[#This Row],[SALES]]+Table128[[#This Row],[ISSUES]])</f>
        <v>0</v>
      </c>
      <c r="I153" s="73"/>
      <c r="J153" s="76">
        <f t="shared" si="71"/>
        <v>0</v>
      </c>
      <c r="K153" s="48">
        <f>+'DAY25'!K153+'DAY26'!C153</f>
        <v>0</v>
      </c>
      <c r="L153" s="49">
        <f>+'DAY25'!L153+'DAY26'!D153</f>
        <v>0</v>
      </c>
      <c r="M153" s="50">
        <f>+'DAY25'!M153+'DAY26'!E153</f>
        <v>0</v>
      </c>
      <c r="N153" s="47">
        <f>+'DAY25'!N153+'DAY26'!F153</f>
        <v>0</v>
      </c>
      <c r="O153" s="209">
        <f>+'DAY25'!O153+'DAY26'!G153</f>
        <v>0</v>
      </c>
      <c r="P153" s="48">
        <f t="shared" si="72"/>
        <v>0</v>
      </c>
      <c r="Q153" s="49">
        <f t="shared" si="73"/>
        <v>0</v>
      </c>
      <c r="R153" s="50">
        <f t="shared" si="74"/>
        <v>0</v>
      </c>
      <c r="S153" s="47">
        <f t="shared" si="75"/>
        <v>0</v>
      </c>
      <c r="T153" s="209">
        <f t="shared" si="76"/>
        <v>0</v>
      </c>
      <c r="U153" s="92">
        <f t="shared" si="77"/>
        <v>0</v>
      </c>
    </row>
    <row r="154" spans="1:21" x14ac:dyDescent="0.25">
      <c r="A154" s="308"/>
      <c r="B154" s="47">
        <f>'DAY25'!H154</f>
        <v>0</v>
      </c>
      <c r="C154" s="48">
        <v>0</v>
      </c>
      <c r="D154" s="49">
        <v>0</v>
      </c>
      <c r="E154" s="50">
        <v>0</v>
      </c>
      <c r="F154" s="47">
        <v>0</v>
      </c>
      <c r="G154" s="209">
        <v>0</v>
      </c>
      <c r="H154" s="49">
        <f>+(Table128[[#This Row],[OPENING ]]+Table128[[#This Row],[RECEIPTS]]+Table128[[#This Row],[RETURNS]])+(Table128[[#This Row],[EXCHANGED]]+Table128[[#This Row],[SALES]]+Table128[[#This Row],[ISSUES]])</f>
        <v>0</v>
      </c>
      <c r="I154" s="73"/>
      <c r="J154" s="76">
        <f t="shared" si="71"/>
        <v>0</v>
      </c>
      <c r="K154" s="48">
        <f>+'DAY25'!K154+'DAY26'!C154</f>
        <v>0</v>
      </c>
      <c r="L154" s="49">
        <f>+'DAY25'!L154+'DAY26'!D154</f>
        <v>0</v>
      </c>
      <c r="M154" s="50">
        <f>+'DAY25'!M154+'DAY26'!E154</f>
        <v>0</v>
      </c>
      <c r="N154" s="47">
        <f>+'DAY25'!N154+'DAY26'!F154</f>
        <v>0</v>
      </c>
      <c r="O154" s="209">
        <f>+'DAY25'!O154+'DAY26'!G154</f>
        <v>0</v>
      </c>
      <c r="P154" s="48">
        <f t="shared" si="72"/>
        <v>0</v>
      </c>
      <c r="Q154" s="49">
        <f t="shared" si="73"/>
        <v>0</v>
      </c>
      <c r="R154" s="50">
        <f t="shared" si="74"/>
        <v>0</v>
      </c>
      <c r="S154" s="47">
        <f t="shared" si="75"/>
        <v>0</v>
      </c>
      <c r="T154" s="209">
        <f t="shared" si="76"/>
        <v>0</v>
      </c>
      <c r="U154" s="92">
        <f t="shared" si="77"/>
        <v>0</v>
      </c>
    </row>
    <row r="155" spans="1:21" x14ac:dyDescent="0.25">
      <c r="A155" s="308"/>
      <c r="B155" s="47">
        <f>'DAY25'!H155</f>
        <v>0</v>
      </c>
      <c r="C155" s="48">
        <v>0</v>
      </c>
      <c r="D155" s="49">
        <v>0</v>
      </c>
      <c r="E155" s="50">
        <v>0</v>
      </c>
      <c r="F155" s="47">
        <v>0</v>
      </c>
      <c r="G155" s="209">
        <v>0</v>
      </c>
      <c r="H155" s="49">
        <f>+(Table128[[#This Row],[OPENING ]]+Table128[[#This Row],[RECEIPTS]]+Table128[[#This Row],[RETURNS]])+(Table128[[#This Row],[EXCHANGED]]+Table128[[#This Row],[SALES]]+Table128[[#This Row],[ISSUES]])</f>
        <v>0</v>
      </c>
      <c r="I155" s="73"/>
      <c r="J155" s="76">
        <f t="shared" si="71"/>
        <v>0</v>
      </c>
      <c r="K155" s="48">
        <f>+'DAY25'!K155+'DAY26'!C155</f>
        <v>0</v>
      </c>
      <c r="L155" s="49">
        <f>+'DAY25'!L155+'DAY26'!D155</f>
        <v>0</v>
      </c>
      <c r="M155" s="50">
        <f>+'DAY25'!M155+'DAY26'!E155</f>
        <v>0</v>
      </c>
      <c r="N155" s="47">
        <f>+'DAY25'!N155+'DAY26'!F155</f>
        <v>0</v>
      </c>
      <c r="O155" s="209">
        <f>+'DAY25'!O155+'DAY26'!G155</f>
        <v>0</v>
      </c>
      <c r="P155" s="48">
        <f t="shared" si="72"/>
        <v>0</v>
      </c>
      <c r="Q155" s="49">
        <f t="shared" si="73"/>
        <v>0</v>
      </c>
      <c r="R155" s="50">
        <f t="shared" si="74"/>
        <v>0</v>
      </c>
      <c r="S155" s="47">
        <f t="shared" si="75"/>
        <v>0</v>
      </c>
      <c r="T155" s="209">
        <f t="shared" si="76"/>
        <v>0</v>
      </c>
      <c r="U155" s="92">
        <f t="shared" si="77"/>
        <v>0</v>
      </c>
    </row>
    <row r="156" spans="1:21" x14ac:dyDescent="0.25">
      <c r="A156" s="334"/>
      <c r="B156" s="47">
        <f>'DAY25'!H156</f>
        <v>0</v>
      </c>
      <c r="C156" s="48">
        <v>0</v>
      </c>
      <c r="D156" s="49">
        <v>0</v>
      </c>
      <c r="E156" s="50">
        <v>0</v>
      </c>
      <c r="F156" s="47">
        <v>0</v>
      </c>
      <c r="G156" s="209">
        <v>0</v>
      </c>
      <c r="H156" s="49">
        <f>+(Table128[[#This Row],[OPENING ]]+Table128[[#This Row],[RECEIPTS]]+Table128[[#This Row],[RETURNS]])+(Table128[[#This Row],[EXCHANGED]]+Table128[[#This Row],[SALES]]+Table128[[#This Row],[ISSUES]])</f>
        <v>0</v>
      </c>
      <c r="I156" s="73"/>
      <c r="J156" s="76">
        <f t="shared" si="71"/>
        <v>0</v>
      </c>
      <c r="K156" s="48">
        <f>+'DAY25'!K156+'DAY26'!C156</f>
        <v>0</v>
      </c>
      <c r="L156" s="49">
        <f>+'DAY25'!L156+'DAY26'!D156</f>
        <v>172.7</v>
      </c>
      <c r="M156" s="50">
        <f>+'DAY25'!M156+'DAY26'!E156</f>
        <v>0</v>
      </c>
      <c r="N156" s="47">
        <f>+'DAY25'!N156+'DAY26'!F156</f>
        <v>0</v>
      </c>
      <c r="O156" s="209">
        <f>+'DAY25'!O156+'DAY26'!G156</f>
        <v>3970.44</v>
      </c>
      <c r="P156" s="48">
        <f t="shared" si="72"/>
        <v>0</v>
      </c>
      <c r="Q156" s="49">
        <f t="shared" si="73"/>
        <v>6.6423076923076918</v>
      </c>
      <c r="R156" s="50">
        <f t="shared" si="74"/>
        <v>0</v>
      </c>
      <c r="S156" s="47">
        <f t="shared" si="75"/>
        <v>0</v>
      </c>
      <c r="T156" s="209">
        <f t="shared" si="76"/>
        <v>152.70923076923077</v>
      </c>
      <c r="U156" s="92">
        <f t="shared" si="77"/>
        <v>0</v>
      </c>
    </row>
    <row r="157" spans="1:21" ht="17.25" thickBot="1" x14ac:dyDescent="0.35">
      <c r="A157" s="171" t="s">
        <v>58</v>
      </c>
      <c r="B157" s="155">
        <f t="shared" ref="B157:U157" si="78">SUM(B118:B134)</f>
        <v>193.6</v>
      </c>
      <c r="C157" s="156">
        <f t="shared" si="78"/>
        <v>0</v>
      </c>
      <c r="D157" s="157">
        <f t="shared" si="78"/>
        <v>0</v>
      </c>
      <c r="E157" s="158">
        <f t="shared" si="78"/>
        <v>0</v>
      </c>
      <c r="F157" s="155">
        <f t="shared" si="78"/>
        <v>0</v>
      </c>
      <c r="G157" s="215">
        <f t="shared" si="78"/>
        <v>0</v>
      </c>
      <c r="H157" s="157">
        <f t="shared" si="78"/>
        <v>193.6</v>
      </c>
      <c r="I157" s="156">
        <f t="shared" si="78"/>
        <v>0</v>
      </c>
      <c r="J157" s="172">
        <f t="shared" si="78"/>
        <v>-193.6</v>
      </c>
      <c r="K157" s="156">
        <f t="shared" si="78"/>
        <v>0</v>
      </c>
      <c r="L157" s="157">
        <f t="shared" si="78"/>
        <v>19.5</v>
      </c>
      <c r="M157" s="158">
        <f t="shared" si="78"/>
        <v>0</v>
      </c>
      <c r="N157" s="155">
        <f t="shared" si="78"/>
        <v>0</v>
      </c>
      <c r="O157" s="215">
        <f t="shared" si="78"/>
        <v>1559.5</v>
      </c>
      <c r="P157" s="156">
        <f t="shared" si="78"/>
        <v>0</v>
      </c>
      <c r="Q157" s="157">
        <f t="shared" si="78"/>
        <v>0.75</v>
      </c>
      <c r="R157" s="158">
        <f t="shared" si="78"/>
        <v>0</v>
      </c>
      <c r="S157" s="155">
        <f t="shared" si="78"/>
        <v>0</v>
      </c>
      <c r="T157" s="215">
        <f t="shared" si="78"/>
        <v>59.980769230769234</v>
      </c>
      <c r="U157" s="158">
        <f t="shared" si="78"/>
        <v>0</v>
      </c>
    </row>
    <row r="158" spans="1:21" ht="17.25" thickBot="1" x14ac:dyDescent="0.35">
      <c r="A158" s="85" t="s">
        <v>57</v>
      </c>
      <c r="B158" s="86">
        <f t="shared" ref="B158:U158" si="79">B38+B73+B115+B157</f>
        <v>9871.9300000000021</v>
      </c>
      <c r="C158" s="87">
        <f t="shared" si="79"/>
        <v>0</v>
      </c>
      <c r="D158" s="88">
        <f t="shared" si="79"/>
        <v>0</v>
      </c>
      <c r="E158" s="89">
        <f t="shared" si="79"/>
        <v>0</v>
      </c>
      <c r="F158" s="86">
        <f t="shared" si="79"/>
        <v>0</v>
      </c>
      <c r="G158" s="213">
        <f t="shared" si="79"/>
        <v>0</v>
      </c>
      <c r="H158" s="88">
        <f t="shared" si="79"/>
        <v>9871.9300000000021</v>
      </c>
      <c r="I158" s="87">
        <f t="shared" si="79"/>
        <v>0</v>
      </c>
      <c r="J158" s="90">
        <f t="shared" si="79"/>
        <v>-9871.9300000000021</v>
      </c>
      <c r="K158" s="87">
        <f t="shared" si="79"/>
        <v>10348.999999999998</v>
      </c>
      <c r="L158" s="88">
        <f t="shared" si="79"/>
        <v>236.5</v>
      </c>
      <c r="M158" s="89">
        <f t="shared" si="79"/>
        <v>0</v>
      </c>
      <c r="N158" s="86">
        <f t="shared" si="79"/>
        <v>0</v>
      </c>
      <c r="O158" s="213">
        <f t="shared" si="79"/>
        <v>3346.84</v>
      </c>
      <c r="P158" s="87">
        <f t="shared" si="79"/>
        <v>398.03846153846149</v>
      </c>
      <c r="Q158" s="88">
        <f t="shared" si="79"/>
        <v>9.0961538461538467</v>
      </c>
      <c r="R158" s="89">
        <f t="shared" si="79"/>
        <v>0</v>
      </c>
      <c r="S158" s="86">
        <f t="shared" si="79"/>
        <v>0</v>
      </c>
      <c r="T158" s="213">
        <f t="shared" si="79"/>
        <v>128.72461538461539</v>
      </c>
      <c r="U158" s="89">
        <f t="shared" si="79"/>
        <v>179.49435047606943</v>
      </c>
    </row>
  </sheetData>
  <conditionalFormatting sqref="I1:I114 I116:I156">
    <cfRule type="dataBar" priority="4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{9D7917A8-50ED-412A-AA73-A85B454C04DA}</x14:id>
        </ext>
      </extLst>
    </cfRule>
  </conditionalFormatting>
  <conditionalFormatting sqref="I11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{A9471BDF-B0C9-4773-BABC-043EA1FD2B8D}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7917A8-50ED-412A-AA73-A85B454C04D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I1:I114 I116:I156</xm:sqref>
        </x14:conditionalFormatting>
        <x14:conditionalFormatting xmlns:xm="http://schemas.microsoft.com/office/excel/2006/main">
          <x14:cfRule type="dataBar" id="{A9471BDF-B0C9-4773-BABC-043EA1FD2B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I115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ECD8-6DBA-496C-B86D-A8E73AA35BF9}">
  <dimension ref="A1:U158"/>
  <sheetViews>
    <sheetView zoomScaleNormal="100" workbookViewId="0">
      <selection activeCell="A2" sqref="A2:A156"/>
    </sheetView>
  </sheetViews>
  <sheetFormatPr defaultRowHeight="15" x14ac:dyDescent="0.25"/>
  <cols>
    <col min="1" max="1" width="47.140625" bestFit="1" customWidth="1"/>
    <col min="2" max="2" width="19.140625" customWidth="1"/>
    <col min="3" max="3" width="11" customWidth="1"/>
    <col min="5" max="5" width="13" customWidth="1"/>
    <col min="6" max="6" width="11.5703125" style="5" customWidth="1"/>
    <col min="7" max="7" width="11.85546875" style="224" customWidth="1"/>
    <col min="8" max="8" width="15.85546875" style="1" customWidth="1"/>
    <col min="9" max="9" width="16" style="2" customWidth="1"/>
    <col min="10" max="10" width="9.140625" style="3"/>
    <col min="15" max="15" width="9.140625" style="224"/>
    <col min="20" max="20" width="9.140625" style="224"/>
  </cols>
  <sheetData>
    <row r="1" spans="1:21" ht="15.75" thickBot="1" x14ac:dyDescent="0.3">
      <c r="A1" s="12" t="s">
        <v>75</v>
      </c>
      <c r="B1" s="13"/>
      <c r="C1" s="14"/>
      <c r="D1" s="15"/>
      <c r="E1" s="16"/>
      <c r="F1" s="144"/>
      <c r="G1" s="228"/>
      <c r="H1" s="19"/>
      <c r="I1" s="12"/>
      <c r="J1" s="20"/>
      <c r="K1" s="12"/>
      <c r="L1" s="21"/>
      <c r="M1" s="22"/>
      <c r="N1" s="23"/>
      <c r="O1" s="222"/>
      <c r="P1" s="12"/>
      <c r="Q1" s="21"/>
      <c r="R1" s="22"/>
      <c r="S1" s="23"/>
      <c r="T1" s="222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207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223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223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207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207" t="s">
        <v>9</v>
      </c>
      <c r="P3" s="27" t="s">
        <v>10</v>
      </c>
      <c r="Q3" s="28" t="s">
        <v>10</v>
      </c>
      <c r="R3" s="29" t="s">
        <v>10</v>
      </c>
      <c r="S3" s="30" t="s">
        <v>10</v>
      </c>
      <c r="T3" s="207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208"/>
      <c r="H4" s="43"/>
      <c r="I4" s="42"/>
      <c r="J4" s="45"/>
      <c r="K4" s="42"/>
      <c r="L4" s="43"/>
      <c r="M4" s="44"/>
      <c r="N4" s="41"/>
      <c r="O4" s="208"/>
      <c r="P4" s="42"/>
      <c r="Q4" s="43"/>
      <c r="R4" s="44"/>
      <c r="S4" s="41"/>
      <c r="T4" s="208"/>
      <c r="U4" s="46"/>
    </row>
    <row r="5" spans="1:21" x14ac:dyDescent="0.25">
      <c r="A5" s="189"/>
      <c r="B5" s="47">
        <f>'DAY26'!H5</f>
        <v>0</v>
      </c>
      <c r="C5" s="48">
        <v>0</v>
      </c>
      <c r="D5" s="49">
        <v>0</v>
      </c>
      <c r="E5" s="50">
        <v>0</v>
      </c>
      <c r="F5" s="47">
        <v>0</v>
      </c>
      <c r="G5" s="209">
        <v>0</v>
      </c>
      <c r="H5" s="49">
        <f>+(Table129[[#This Row],[OPENING ]]+Table129[[#This Row],[RECEIPTS]]+Table129[[#This Row],[RETURNS]])-(Table129[[#This Row],[EXCHANGED]]+Table129[[#This Row],[SALES]]+Table129[[#This Row],[ISSUES]])</f>
        <v>0</v>
      </c>
      <c r="I5" s="48">
        <v>0</v>
      </c>
      <c r="J5" s="51">
        <f t="shared" ref="J5:J131" si="0">+I5-H5</f>
        <v>0</v>
      </c>
      <c r="K5" s="48">
        <f>+'DAY26'!K5+'DAY27'!C5</f>
        <v>0</v>
      </c>
      <c r="L5" s="49">
        <f>+'DAY26'!L5+'DAY27'!D5</f>
        <v>0</v>
      </c>
      <c r="M5" s="50">
        <f>+'DAY26'!M5+'DAY27'!E5</f>
        <v>0</v>
      </c>
      <c r="N5" s="47">
        <f>+'DAY26'!N5+'DAY27'!F5</f>
        <v>0</v>
      </c>
      <c r="O5" s="209">
        <f>+'DAY26'!O5+'DAY27'!G5</f>
        <v>0</v>
      </c>
      <c r="P5" s="48">
        <f>+K5/27</f>
        <v>0</v>
      </c>
      <c r="Q5" s="49">
        <f>+L5/27</f>
        <v>0</v>
      </c>
      <c r="R5" s="50">
        <f>+M5/27</f>
        <v>0</v>
      </c>
      <c r="S5" s="47">
        <f>+N5/27</f>
        <v>0</v>
      </c>
      <c r="T5" s="209">
        <f>+O5/27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'DAY26'!H6</f>
        <v>0</v>
      </c>
      <c r="C6" s="48">
        <v>0</v>
      </c>
      <c r="D6" s="49">
        <v>0</v>
      </c>
      <c r="E6" s="50">
        <v>0</v>
      </c>
      <c r="F6" s="47">
        <v>0</v>
      </c>
      <c r="G6" s="209">
        <v>0</v>
      </c>
      <c r="H6" s="49">
        <f>+(Table129[[#This Row],[OPENING ]]+Table129[[#This Row],[RECEIPTS]]+Table129[[#This Row],[RETURNS]])-(Table129[[#This Row],[EXCHANGED]]+Table129[[#This Row],[SALES]]+Table129[[#This Row],[ISSUES]])</f>
        <v>0</v>
      </c>
      <c r="I6" s="48">
        <v>0</v>
      </c>
      <c r="J6" s="51">
        <f t="shared" si="0"/>
        <v>0</v>
      </c>
      <c r="K6" s="48">
        <f>+'DAY26'!K6+'DAY27'!C6</f>
        <v>0</v>
      </c>
      <c r="L6" s="49">
        <f>+'DAY26'!L6+'DAY27'!D6</f>
        <v>0</v>
      </c>
      <c r="M6" s="50">
        <f>+'DAY26'!M6+'DAY27'!E6</f>
        <v>0</v>
      </c>
      <c r="N6" s="47">
        <f>+'DAY26'!N6+'DAY27'!F6</f>
        <v>0</v>
      </c>
      <c r="O6" s="209">
        <f>+'DAY26'!O6+'DAY27'!G6</f>
        <v>0</v>
      </c>
      <c r="P6" s="48">
        <f t="shared" ref="P6:P26" si="2">+K6/27</f>
        <v>0</v>
      </c>
      <c r="Q6" s="49">
        <f t="shared" ref="Q6:Q26" si="3">+L6/27</f>
        <v>0</v>
      </c>
      <c r="R6" s="50">
        <f t="shared" ref="R6:R26" si="4">+M6/27</f>
        <v>0</v>
      </c>
      <c r="S6" s="47">
        <f t="shared" ref="S6:S26" si="5">+N6/27</f>
        <v>0</v>
      </c>
      <c r="T6" s="209">
        <f t="shared" ref="T6:T26" si="6">+O6/27</f>
        <v>0</v>
      </c>
      <c r="U6" s="52">
        <f t="shared" si="1"/>
        <v>0</v>
      </c>
    </row>
    <row r="7" spans="1:21" x14ac:dyDescent="0.25">
      <c r="A7" s="189"/>
      <c r="B7" s="47">
        <f>'DAY26'!H7</f>
        <v>0</v>
      </c>
      <c r="C7" s="48">
        <v>0</v>
      </c>
      <c r="D7" s="49">
        <v>0</v>
      </c>
      <c r="E7" s="50">
        <v>0</v>
      </c>
      <c r="F7" s="47">
        <v>0</v>
      </c>
      <c r="G7" s="209">
        <v>0</v>
      </c>
      <c r="H7" s="49">
        <f>+(Table129[[#This Row],[OPENING ]]+Table129[[#This Row],[RECEIPTS]]+Table129[[#This Row],[RETURNS]])-(Table129[[#This Row],[EXCHANGED]]+Table129[[#This Row],[SALES]]+Table129[[#This Row],[ISSUES]])</f>
        <v>0</v>
      </c>
      <c r="I7" s="48">
        <v>0</v>
      </c>
      <c r="J7" s="51">
        <f t="shared" si="0"/>
        <v>0</v>
      </c>
      <c r="K7" s="48">
        <f>+'DAY26'!K7+'DAY27'!C7</f>
        <v>0</v>
      </c>
      <c r="L7" s="49">
        <f>+'DAY26'!L7+'DAY27'!D7</f>
        <v>0</v>
      </c>
      <c r="M7" s="50">
        <f>+'DAY26'!M7+'DAY27'!E7</f>
        <v>0</v>
      </c>
      <c r="N7" s="47">
        <f>+'DAY26'!N7+'DAY27'!F7</f>
        <v>0</v>
      </c>
      <c r="O7" s="209">
        <f>+'DAY26'!O7+'DAY27'!G7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209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'DAY26'!H8</f>
        <v>8.5</v>
      </c>
      <c r="C8" s="48">
        <v>0</v>
      </c>
      <c r="D8" s="49">
        <v>0</v>
      </c>
      <c r="E8" s="50">
        <v>0</v>
      </c>
      <c r="F8" s="47">
        <v>0</v>
      </c>
      <c r="G8" s="209">
        <v>0</v>
      </c>
      <c r="H8" s="49">
        <f>+(Table129[[#This Row],[OPENING ]]+Table129[[#This Row],[RECEIPTS]]+Table129[[#This Row],[RETURNS]])-(Table129[[#This Row],[EXCHANGED]]+Table129[[#This Row],[SALES]]+Table129[[#This Row],[ISSUES]])</f>
        <v>8.5</v>
      </c>
      <c r="I8" s="48">
        <v>0</v>
      </c>
      <c r="J8" s="51">
        <f t="shared" si="0"/>
        <v>-8.5</v>
      </c>
      <c r="K8" s="48">
        <f>+'DAY26'!K8+'DAY27'!C8</f>
        <v>0</v>
      </c>
      <c r="L8" s="49">
        <f>+'DAY26'!L8+'DAY27'!D8</f>
        <v>0</v>
      </c>
      <c r="M8" s="50">
        <f>+'DAY26'!M8+'DAY27'!E8</f>
        <v>0</v>
      </c>
      <c r="N8" s="47">
        <f>+'DAY26'!N8+'DAY27'!F8</f>
        <v>0</v>
      </c>
      <c r="O8" s="209">
        <f>+'DAY26'!O8+'DAY27'!G8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209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'DAY26'!H9</f>
        <v>15</v>
      </c>
      <c r="C9" s="48">
        <v>0</v>
      </c>
      <c r="D9" s="49">
        <v>0</v>
      </c>
      <c r="E9" s="50">
        <v>0</v>
      </c>
      <c r="F9" s="47">
        <v>0</v>
      </c>
      <c r="G9" s="209">
        <v>0</v>
      </c>
      <c r="H9" s="49">
        <f>+(Table129[[#This Row],[OPENING ]]+Table129[[#This Row],[RECEIPTS]]+Table129[[#This Row],[RETURNS]])-(Table129[[#This Row],[EXCHANGED]]+Table129[[#This Row],[SALES]]+Table129[[#This Row],[ISSUES]])</f>
        <v>15</v>
      </c>
      <c r="I9" s="48">
        <v>0</v>
      </c>
      <c r="J9" s="51">
        <f t="shared" si="0"/>
        <v>-15</v>
      </c>
      <c r="K9" s="48">
        <f>+'DAY26'!K9+'DAY27'!C9</f>
        <v>0</v>
      </c>
      <c r="L9" s="49">
        <f>+'DAY26'!L9+'DAY27'!D9</f>
        <v>0</v>
      </c>
      <c r="M9" s="50">
        <f>+'DAY26'!M9+'DAY27'!E9</f>
        <v>0</v>
      </c>
      <c r="N9" s="47">
        <f>+'DAY26'!N9+'DAY27'!F9</f>
        <v>0</v>
      </c>
      <c r="O9" s="209">
        <f>+'DAY26'!O9+'DAY27'!G9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209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'DAY26'!H10</f>
        <v>18</v>
      </c>
      <c r="C10" s="48">
        <v>0</v>
      </c>
      <c r="D10" s="49">
        <v>0</v>
      </c>
      <c r="E10" s="50">
        <v>0</v>
      </c>
      <c r="F10" s="47">
        <v>0</v>
      </c>
      <c r="G10" s="209">
        <v>0</v>
      </c>
      <c r="H10" s="49">
        <f>+(Table129[[#This Row],[OPENING ]]+Table129[[#This Row],[RECEIPTS]]+Table129[[#This Row],[RETURNS]])-(Table129[[#This Row],[EXCHANGED]]+Table129[[#This Row],[SALES]]+Table129[[#This Row],[ISSUES]])</f>
        <v>18</v>
      </c>
      <c r="I10" s="48">
        <v>0</v>
      </c>
      <c r="J10" s="51">
        <f t="shared" si="0"/>
        <v>-18</v>
      </c>
      <c r="K10" s="48">
        <f>+'DAY26'!K10+'DAY27'!C10</f>
        <v>0</v>
      </c>
      <c r="L10" s="49">
        <f>+'DAY26'!L10+'DAY27'!D10</f>
        <v>0</v>
      </c>
      <c r="M10" s="50">
        <f>+'DAY26'!M10+'DAY27'!E10</f>
        <v>0</v>
      </c>
      <c r="N10" s="47">
        <f>+'DAY26'!N10+'DAY27'!F10</f>
        <v>0</v>
      </c>
      <c r="O10" s="209">
        <f>+'DAY26'!O10+'DAY27'!G10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209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'DAY26'!H11</f>
        <v>10</v>
      </c>
      <c r="C11" s="48">
        <v>0</v>
      </c>
      <c r="D11" s="49">
        <v>0</v>
      </c>
      <c r="E11" s="50">
        <v>0</v>
      </c>
      <c r="F11" s="47">
        <v>0</v>
      </c>
      <c r="G11" s="209">
        <v>0</v>
      </c>
      <c r="H11" s="49">
        <f>+(Table129[[#This Row],[OPENING ]]+Table129[[#This Row],[RECEIPTS]]+Table129[[#This Row],[RETURNS]])-(Table129[[#This Row],[EXCHANGED]]+Table129[[#This Row],[SALES]]+Table129[[#This Row],[ISSUES]])</f>
        <v>10</v>
      </c>
      <c r="I11" s="48">
        <v>0</v>
      </c>
      <c r="J11" s="51">
        <f t="shared" si="0"/>
        <v>-10</v>
      </c>
      <c r="K11" s="48">
        <f>+'DAY26'!K11+'DAY27'!C11</f>
        <v>0</v>
      </c>
      <c r="L11" s="49">
        <f>+'DAY26'!L11+'DAY27'!D11</f>
        <v>0</v>
      </c>
      <c r="M11" s="50">
        <f>+'DAY26'!M11+'DAY27'!E11</f>
        <v>0</v>
      </c>
      <c r="N11" s="47">
        <f>+'DAY26'!N11+'DAY27'!F11</f>
        <v>0</v>
      </c>
      <c r="O11" s="209">
        <f>+'DAY26'!O11+'DAY27'!G11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209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'DAY26'!H12</f>
        <v>28.6</v>
      </c>
      <c r="C12" s="48">
        <v>0</v>
      </c>
      <c r="D12" s="49">
        <v>0</v>
      </c>
      <c r="E12" s="50">
        <v>0</v>
      </c>
      <c r="F12" s="47">
        <v>0</v>
      </c>
      <c r="G12" s="209">
        <v>0</v>
      </c>
      <c r="H12" s="49">
        <f>+(Table129[[#This Row],[OPENING ]]+Table129[[#This Row],[RECEIPTS]]+Table129[[#This Row],[RETURNS]])-(Table129[[#This Row],[EXCHANGED]]+Table129[[#This Row],[SALES]]+Table129[[#This Row],[ISSUES]])</f>
        <v>28.6</v>
      </c>
      <c r="I12" s="48">
        <v>0</v>
      </c>
      <c r="J12" s="51">
        <f t="shared" si="0"/>
        <v>-28.6</v>
      </c>
      <c r="K12" s="48">
        <f>+'DAY26'!K12+'DAY27'!C12</f>
        <v>0</v>
      </c>
      <c r="L12" s="49">
        <f>+'DAY26'!L12+'DAY27'!D12</f>
        <v>0</v>
      </c>
      <c r="M12" s="50">
        <f>+'DAY26'!M12+'DAY27'!E12</f>
        <v>0</v>
      </c>
      <c r="N12" s="47">
        <f>+'DAY26'!N12+'DAY27'!F12</f>
        <v>0</v>
      </c>
      <c r="O12" s="209">
        <f>+'DAY26'!O12+'DAY27'!G12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209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'DAY26'!H13</f>
        <v>23.5</v>
      </c>
      <c r="C13" s="48">
        <v>0</v>
      </c>
      <c r="D13" s="49">
        <v>0</v>
      </c>
      <c r="E13" s="50">
        <v>0</v>
      </c>
      <c r="F13" s="47">
        <v>0</v>
      </c>
      <c r="G13" s="209">
        <v>0</v>
      </c>
      <c r="H13" s="49">
        <f>+(Table129[[#This Row],[OPENING ]]+Table129[[#This Row],[RECEIPTS]]+Table129[[#This Row],[RETURNS]])-(Table129[[#This Row],[EXCHANGED]]+Table129[[#This Row],[SALES]]+Table129[[#This Row],[ISSUES]])</f>
        <v>23.5</v>
      </c>
      <c r="I13" s="48">
        <v>0</v>
      </c>
      <c r="J13" s="51">
        <f t="shared" si="0"/>
        <v>-23.5</v>
      </c>
      <c r="K13" s="48">
        <f>+'DAY26'!K13+'DAY27'!C13</f>
        <v>0</v>
      </c>
      <c r="L13" s="49">
        <f>+'DAY26'!L13+'DAY27'!D13</f>
        <v>0</v>
      </c>
      <c r="M13" s="50">
        <f>+'DAY26'!M13+'DAY27'!E13</f>
        <v>0</v>
      </c>
      <c r="N13" s="47">
        <f>+'DAY26'!N13+'DAY27'!F13</f>
        <v>0</v>
      </c>
      <c r="O13" s="209">
        <f>+'DAY26'!O13+'DAY27'!G13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209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'DAY26'!H14</f>
        <v>30.5</v>
      </c>
      <c r="C14" s="48">
        <v>0</v>
      </c>
      <c r="D14" s="49">
        <v>0</v>
      </c>
      <c r="E14" s="50">
        <v>0</v>
      </c>
      <c r="F14" s="47">
        <v>0</v>
      </c>
      <c r="G14" s="209">
        <v>0</v>
      </c>
      <c r="H14" s="49">
        <f>+(Table129[[#This Row],[OPENING ]]+Table129[[#This Row],[RECEIPTS]]+Table129[[#This Row],[RETURNS]])-(Table129[[#This Row],[EXCHANGED]]+Table129[[#This Row],[SALES]]+Table129[[#This Row],[ISSUES]])</f>
        <v>30.5</v>
      </c>
      <c r="I14" s="48">
        <v>0</v>
      </c>
      <c r="J14" s="51">
        <f t="shared" si="0"/>
        <v>-30.5</v>
      </c>
      <c r="K14" s="48">
        <f>+'DAY26'!K14+'DAY27'!C14</f>
        <v>0</v>
      </c>
      <c r="L14" s="49">
        <f>+'DAY26'!L14+'DAY27'!D14</f>
        <v>0</v>
      </c>
      <c r="M14" s="50">
        <f>+'DAY26'!M14+'DAY27'!E14</f>
        <v>0</v>
      </c>
      <c r="N14" s="47">
        <f>+'DAY26'!N14+'DAY27'!F14</f>
        <v>0</v>
      </c>
      <c r="O14" s="209">
        <f>+'DAY26'!O14+'DAY27'!G14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209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'DAY26'!H15</f>
        <v>33.5</v>
      </c>
      <c r="C15" s="48">
        <v>0</v>
      </c>
      <c r="D15" s="49">
        <v>0</v>
      </c>
      <c r="E15" s="50">
        <v>0</v>
      </c>
      <c r="F15" s="47">
        <v>0</v>
      </c>
      <c r="G15" s="209">
        <v>0</v>
      </c>
      <c r="H15" s="49">
        <f>+(Table129[[#This Row],[OPENING ]]+Table129[[#This Row],[RECEIPTS]]+Table129[[#This Row],[RETURNS]])-(Table129[[#This Row],[EXCHANGED]]+Table129[[#This Row],[SALES]]+Table129[[#This Row],[ISSUES]])</f>
        <v>33.5</v>
      </c>
      <c r="I15" s="48">
        <v>0</v>
      </c>
      <c r="J15" s="51">
        <f t="shared" si="0"/>
        <v>-33.5</v>
      </c>
      <c r="K15" s="48">
        <f>+'DAY26'!K15+'DAY27'!C15</f>
        <v>0</v>
      </c>
      <c r="L15" s="49">
        <f>+'DAY26'!L15+'DAY27'!D15</f>
        <v>0</v>
      </c>
      <c r="M15" s="50">
        <f>+'DAY26'!M15+'DAY27'!E15</f>
        <v>0</v>
      </c>
      <c r="N15" s="47">
        <f>+'DAY26'!N15+'DAY27'!F15</f>
        <v>0</v>
      </c>
      <c r="O15" s="209">
        <f>+'DAY26'!O15+'DAY27'!G15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209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'DAY26'!H16</f>
        <v>36</v>
      </c>
      <c r="C16" s="48">
        <v>0</v>
      </c>
      <c r="D16" s="49">
        <v>0</v>
      </c>
      <c r="E16" s="50">
        <v>0</v>
      </c>
      <c r="F16" s="47">
        <v>0</v>
      </c>
      <c r="G16" s="209">
        <v>0</v>
      </c>
      <c r="H16" s="49">
        <f>+(Table129[[#This Row],[OPENING ]]+Table129[[#This Row],[RECEIPTS]]+Table129[[#This Row],[RETURNS]])-(Table129[[#This Row],[EXCHANGED]]+Table129[[#This Row],[SALES]]+Table129[[#This Row],[ISSUES]])</f>
        <v>36</v>
      </c>
      <c r="I16" s="48">
        <v>0</v>
      </c>
      <c r="J16" s="51">
        <f t="shared" si="0"/>
        <v>-36</v>
      </c>
      <c r="K16" s="48">
        <f>+'DAY26'!K16+'DAY27'!C16</f>
        <v>0</v>
      </c>
      <c r="L16" s="49">
        <f>+'DAY26'!L16+'DAY27'!D16</f>
        <v>0</v>
      </c>
      <c r="M16" s="50">
        <f>+'DAY26'!M16+'DAY27'!E16</f>
        <v>0</v>
      </c>
      <c r="N16" s="47">
        <f>+'DAY26'!N16+'DAY27'!F16</f>
        <v>0</v>
      </c>
      <c r="O16" s="209">
        <f>+'DAY26'!O16+'DAY27'!G16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209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'DAY26'!H17</f>
        <v>0</v>
      </c>
      <c r="C17" s="48">
        <v>0</v>
      </c>
      <c r="D17" s="49">
        <v>0</v>
      </c>
      <c r="E17" s="50">
        <v>0</v>
      </c>
      <c r="F17" s="47">
        <v>0</v>
      </c>
      <c r="G17" s="209">
        <v>0</v>
      </c>
      <c r="H17" s="49">
        <f>+(Table129[[#This Row],[OPENING ]]+Table129[[#This Row],[RECEIPTS]]+Table129[[#This Row],[RETURNS]])-(Table129[[#This Row],[EXCHANGED]]+Table129[[#This Row],[SALES]]+Table129[[#This Row],[ISSUES]])</f>
        <v>0</v>
      </c>
      <c r="I17" s="48">
        <v>0</v>
      </c>
      <c r="J17" s="51">
        <f t="shared" si="0"/>
        <v>0</v>
      </c>
      <c r="K17" s="48">
        <f>+'DAY26'!K17+'DAY27'!C17</f>
        <v>0</v>
      </c>
      <c r="L17" s="49">
        <f>+'DAY26'!L17+'DAY27'!D17</f>
        <v>0</v>
      </c>
      <c r="M17" s="50">
        <f>+'DAY26'!M17+'DAY27'!E17</f>
        <v>0</v>
      </c>
      <c r="N17" s="47">
        <f>+'DAY26'!N17+'DAY27'!F17</f>
        <v>0</v>
      </c>
      <c r="O17" s="209">
        <f>+'DAY26'!O17+'DAY27'!G17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209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'DAY26'!H18</f>
        <v>0</v>
      </c>
      <c r="C18" s="48">
        <v>0</v>
      </c>
      <c r="D18" s="49">
        <v>0</v>
      </c>
      <c r="E18" s="50">
        <v>0</v>
      </c>
      <c r="F18" s="47">
        <v>0</v>
      </c>
      <c r="G18" s="209">
        <v>0</v>
      </c>
      <c r="H18" s="49">
        <f>+(Table129[[#This Row],[OPENING ]]+Table129[[#This Row],[RECEIPTS]]+Table129[[#This Row],[RETURNS]])-(Table129[[#This Row],[EXCHANGED]]+Table129[[#This Row],[SALES]]+Table129[[#This Row],[ISSUES]])</f>
        <v>0</v>
      </c>
      <c r="I18" s="48">
        <v>0</v>
      </c>
      <c r="J18" s="51">
        <f t="shared" ref="J18:J24" si="7">+I18-H18</f>
        <v>0</v>
      </c>
      <c r="K18" s="48">
        <f>+'DAY26'!K25+'DAY27'!C18</f>
        <v>0</v>
      </c>
      <c r="L18" s="49">
        <f>+'DAY26'!L18+'DAY27'!D18</f>
        <v>0</v>
      </c>
      <c r="M18" s="50">
        <f>+'DAY26'!M18+'DAY27'!E18</f>
        <v>0</v>
      </c>
      <c r="N18" s="47">
        <f>+'DAY26'!N18+'DAY27'!F18</f>
        <v>0</v>
      </c>
      <c r="O18" s="209">
        <f>+'DAY26'!O18+'DAY27'!G18</f>
        <v>0</v>
      </c>
      <c r="P18" s="48">
        <f t="shared" ref="P18:P24" si="8">+K18/27</f>
        <v>0</v>
      </c>
      <c r="Q18" s="49">
        <f t="shared" ref="Q18:Q24" si="9">+L18/27</f>
        <v>0</v>
      </c>
      <c r="R18" s="50">
        <f t="shared" ref="R18:R24" si="10">+M18/27</f>
        <v>0</v>
      </c>
      <c r="S18" s="47">
        <f t="shared" ref="S18:S24" si="11">+N18/27</f>
        <v>0</v>
      </c>
      <c r="T18" s="209">
        <f t="shared" ref="T18:T24" si="12">+O18/27</f>
        <v>0</v>
      </c>
      <c r="U18" s="52">
        <f t="shared" ref="U18:U24" si="13">IFERROR(+H18/(P18+Q18+R18+S18+T18),0)</f>
        <v>0</v>
      </c>
    </row>
    <row r="19" spans="1:21" x14ac:dyDescent="0.25">
      <c r="A19" s="189" t="s">
        <v>131</v>
      </c>
      <c r="B19" s="47">
        <f>'DAY26'!H19</f>
        <v>27</v>
      </c>
      <c r="C19" s="48">
        <v>0</v>
      </c>
      <c r="D19" s="49">
        <v>0</v>
      </c>
      <c r="E19" s="50">
        <v>0</v>
      </c>
      <c r="F19" s="47">
        <v>0</v>
      </c>
      <c r="G19" s="209">
        <v>0</v>
      </c>
      <c r="H19" s="49">
        <f>+(Table129[[#This Row],[OPENING ]]+Table129[[#This Row],[RECEIPTS]]+Table129[[#This Row],[RETURNS]])-(Table129[[#This Row],[EXCHANGED]]+Table129[[#This Row],[SALES]]+Table129[[#This Row],[ISSUES]])</f>
        <v>27</v>
      </c>
      <c r="I19" s="48">
        <v>0</v>
      </c>
      <c r="J19" s="51">
        <f t="shared" si="7"/>
        <v>-27</v>
      </c>
      <c r="K19" s="48">
        <f>+'DAY26'!K26+'DAY27'!C19</f>
        <v>0</v>
      </c>
      <c r="L19" s="49">
        <f>+'DAY26'!L19+'DAY27'!D19</f>
        <v>0</v>
      </c>
      <c r="M19" s="50">
        <f>+'DAY26'!M19+'DAY27'!E19</f>
        <v>0</v>
      </c>
      <c r="N19" s="47">
        <f>+'DAY26'!N19+'DAY27'!F19</f>
        <v>0</v>
      </c>
      <c r="O19" s="209">
        <f>+'DAY26'!O19+'DAY27'!G19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209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'DAY26'!H20</f>
        <v>228.5</v>
      </c>
      <c r="C20" s="48">
        <v>0</v>
      </c>
      <c r="D20" s="49">
        <v>0</v>
      </c>
      <c r="E20" s="50">
        <v>0</v>
      </c>
      <c r="F20" s="47">
        <v>0</v>
      </c>
      <c r="G20" s="209">
        <v>0</v>
      </c>
      <c r="H20" s="49">
        <f>+(Table129[[#This Row],[OPENING ]]+Table129[[#This Row],[RECEIPTS]]+Table129[[#This Row],[RETURNS]])-(Table129[[#This Row],[EXCHANGED]]+Table129[[#This Row],[SALES]]+Table129[[#This Row],[ISSUES]])</f>
        <v>228.5</v>
      </c>
      <c r="I20" s="48">
        <v>0</v>
      </c>
      <c r="J20" s="51">
        <f t="shared" si="7"/>
        <v>-228.5</v>
      </c>
      <c r="K20" s="48">
        <f>+'DAY26'!K38+'DAY27'!C20</f>
        <v>9314.0999999999985</v>
      </c>
      <c r="L20" s="49">
        <f>+'DAY26'!L20+'DAY27'!D20</f>
        <v>0</v>
      </c>
      <c r="M20" s="50">
        <f>+'DAY26'!M20+'DAY27'!E20</f>
        <v>0</v>
      </c>
      <c r="N20" s="47">
        <f>+'DAY26'!N20+'DAY27'!F20</f>
        <v>0</v>
      </c>
      <c r="O20" s="209">
        <f>+'DAY26'!O20+'DAY27'!G20</f>
        <v>0</v>
      </c>
      <c r="P20" s="48">
        <f t="shared" si="8"/>
        <v>344.96666666666664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209">
        <f t="shared" si="12"/>
        <v>0</v>
      </c>
      <c r="U20" s="52">
        <f t="shared" si="13"/>
        <v>0.66238283892163496</v>
      </c>
    </row>
    <row r="21" spans="1:21" x14ac:dyDescent="0.25">
      <c r="A21" s="189" t="s">
        <v>129</v>
      </c>
      <c r="B21" s="47">
        <f>'DAY26'!H21</f>
        <v>70</v>
      </c>
      <c r="C21" s="48">
        <v>0</v>
      </c>
      <c r="D21" s="49">
        <v>0</v>
      </c>
      <c r="E21" s="50">
        <v>0</v>
      </c>
      <c r="F21" s="47">
        <v>0</v>
      </c>
      <c r="G21" s="209">
        <v>0</v>
      </c>
      <c r="H21" s="49">
        <f>+(Table129[[#This Row],[OPENING ]]+Table129[[#This Row],[RECEIPTS]]+Table129[[#This Row],[RETURNS]])-(Table129[[#This Row],[EXCHANGED]]+Table129[[#This Row],[SALES]]+Table129[[#This Row],[ISSUES]])</f>
        <v>70</v>
      </c>
      <c r="I21" s="48">
        <v>0</v>
      </c>
      <c r="J21" s="51">
        <f t="shared" si="7"/>
        <v>-70</v>
      </c>
      <c r="K21" s="48">
        <f>+'DAY26'!K39+'DAY27'!C21</f>
        <v>0</v>
      </c>
      <c r="L21" s="49">
        <f>+'DAY26'!L21+'DAY27'!D21</f>
        <v>0</v>
      </c>
      <c r="M21" s="50">
        <f>+'DAY26'!M21+'DAY27'!E21</f>
        <v>0</v>
      </c>
      <c r="N21" s="47">
        <f>+'DAY26'!N21+'DAY27'!F21</f>
        <v>0</v>
      </c>
      <c r="O21" s="209">
        <f>+'DAY26'!O21+'DAY27'!G21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209">
        <f t="shared" si="12"/>
        <v>0</v>
      </c>
      <c r="U21" s="52">
        <f t="shared" si="13"/>
        <v>0</v>
      </c>
    </row>
    <row r="22" spans="1:21" x14ac:dyDescent="0.25">
      <c r="A22" s="154"/>
      <c r="B22" s="47">
        <f>'DAY26'!H22</f>
        <v>14</v>
      </c>
      <c r="C22" s="48">
        <v>0</v>
      </c>
      <c r="D22" s="49">
        <v>0</v>
      </c>
      <c r="E22" s="50">
        <v>0</v>
      </c>
      <c r="F22" s="47">
        <v>0</v>
      </c>
      <c r="G22" s="209">
        <v>0</v>
      </c>
      <c r="H22" s="49">
        <f>+(Table129[[#This Row],[OPENING ]]+Table129[[#This Row],[RECEIPTS]]+Table129[[#This Row],[RETURNS]])-(Table129[[#This Row],[EXCHANGED]]+Table129[[#This Row],[SALES]]+Table129[[#This Row],[ISSUES]])</f>
        <v>14</v>
      </c>
      <c r="I22" s="48">
        <v>0</v>
      </c>
      <c r="J22" s="51">
        <f t="shared" si="7"/>
        <v>-14</v>
      </c>
      <c r="K22" s="48">
        <f>+'DAY26'!K40+'DAY27'!C22</f>
        <v>0</v>
      </c>
      <c r="L22" s="49">
        <f>+'DAY26'!L22+'DAY27'!D22</f>
        <v>0</v>
      </c>
      <c r="M22" s="50">
        <f>+'DAY26'!M22+'DAY27'!E22</f>
        <v>0</v>
      </c>
      <c r="N22" s="47">
        <f>+'DAY26'!N22+'DAY27'!F22</f>
        <v>0</v>
      </c>
      <c r="O22" s="209">
        <f>+'DAY26'!O22+'DAY27'!G22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209">
        <f t="shared" si="12"/>
        <v>0</v>
      </c>
      <c r="U22" s="52">
        <f t="shared" si="13"/>
        <v>0</v>
      </c>
    </row>
    <row r="23" spans="1:21" x14ac:dyDescent="0.25">
      <c r="A23" s="154"/>
      <c r="B23" s="47">
        <f>'DAY26'!H23</f>
        <v>70</v>
      </c>
      <c r="C23" s="48">
        <v>0</v>
      </c>
      <c r="D23" s="49">
        <v>0</v>
      </c>
      <c r="E23" s="50">
        <v>0</v>
      </c>
      <c r="F23" s="47">
        <v>0</v>
      </c>
      <c r="G23" s="209">
        <v>0</v>
      </c>
      <c r="H23" s="49">
        <f>+(Table129[[#This Row],[OPENING ]]+Table129[[#This Row],[RECEIPTS]]+Table129[[#This Row],[RETURNS]])-(Table129[[#This Row],[EXCHANGED]]+Table129[[#This Row],[SALES]]+Table129[[#This Row],[ISSUES]])</f>
        <v>70</v>
      </c>
      <c r="I23" s="48">
        <v>0</v>
      </c>
      <c r="J23" s="51">
        <f t="shared" si="7"/>
        <v>-70</v>
      </c>
      <c r="K23" s="48">
        <f>+'DAY26'!K41+'DAY27'!C23</f>
        <v>0</v>
      </c>
      <c r="L23" s="49">
        <f>+'DAY26'!L23+'DAY27'!D23</f>
        <v>0</v>
      </c>
      <c r="M23" s="50">
        <f>+'DAY26'!M23+'DAY27'!E23</f>
        <v>0</v>
      </c>
      <c r="N23" s="47">
        <f>+'DAY26'!N23+'DAY27'!F23</f>
        <v>0</v>
      </c>
      <c r="O23" s="209">
        <f>+'DAY26'!O23+'DAY27'!G23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209">
        <f t="shared" si="12"/>
        <v>0</v>
      </c>
      <c r="U23" s="52">
        <f t="shared" si="13"/>
        <v>0</v>
      </c>
    </row>
    <row r="24" spans="1:21" x14ac:dyDescent="0.25">
      <c r="A24" s="154"/>
      <c r="B24" s="47">
        <f>'DAY26'!H24</f>
        <v>49</v>
      </c>
      <c r="C24" s="48">
        <v>0</v>
      </c>
      <c r="D24" s="49">
        <v>0</v>
      </c>
      <c r="E24" s="50">
        <v>0</v>
      </c>
      <c r="F24" s="47">
        <v>0</v>
      </c>
      <c r="G24" s="209">
        <v>0</v>
      </c>
      <c r="H24" s="49">
        <f>+(Table129[[#This Row],[OPENING ]]+Table129[[#This Row],[RECEIPTS]]+Table129[[#This Row],[RETURNS]])-(Table129[[#This Row],[EXCHANGED]]+Table129[[#This Row],[SALES]]+Table129[[#This Row],[ISSUES]])</f>
        <v>49</v>
      </c>
      <c r="I24" s="48">
        <v>0</v>
      </c>
      <c r="J24" s="51">
        <f t="shared" si="7"/>
        <v>-49</v>
      </c>
      <c r="K24" s="48">
        <f>+'DAY26'!K42+'DAY27'!C24</f>
        <v>0</v>
      </c>
      <c r="L24" s="49">
        <f>+'DAY26'!L24+'DAY27'!D24</f>
        <v>0</v>
      </c>
      <c r="M24" s="50">
        <f>+'DAY26'!M24+'DAY27'!E24</f>
        <v>0</v>
      </c>
      <c r="N24" s="47">
        <f>+'DAY26'!N24+'DAY27'!F24</f>
        <v>0</v>
      </c>
      <c r="O24" s="209">
        <f>+'DAY26'!O24+'DAY27'!G24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209">
        <f t="shared" si="12"/>
        <v>0</v>
      </c>
      <c r="U24" s="52">
        <f t="shared" si="13"/>
        <v>0</v>
      </c>
    </row>
    <row r="25" spans="1:21" x14ac:dyDescent="0.25">
      <c r="A25" s="154"/>
      <c r="B25" s="47">
        <f>'DAY26'!H25</f>
        <v>0</v>
      </c>
      <c r="C25" s="48">
        <v>0</v>
      </c>
      <c r="D25" s="49">
        <v>0</v>
      </c>
      <c r="E25" s="50">
        <v>0</v>
      </c>
      <c r="F25" s="47">
        <v>0</v>
      </c>
      <c r="G25" s="209">
        <v>0</v>
      </c>
      <c r="H25" s="49">
        <f>+(Table129[[#This Row],[OPENING ]]+Table129[[#This Row],[RECEIPTS]]+Table129[[#This Row],[RETURNS]])-(Table129[[#This Row],[EXCHANGED]]+Table129[[#This Row],[SALES]]+Table129[[#This Row],[ISSUES]])</f>
        <v>0</v>
      </c>
      <c r="I25" s="48">
        <v>0</v>
      </c>
      <c r="J25" s="51">
        <f t="shared" si="0"/>
        <v>0</v>
      </c>
      <c r="K25" s="48">
        <f>+'DAY26'!K25+'DAY27'!C25</f>
        <v>0</v>
      </c>
      <c r="L25" s="49">
        <f>+'DAY26'!L25+'DAY27'!D25</f>
        <v>0</v>
      </c>
      <c r="M25" s="50">
        <f>+'DAY26'!M25+'DAY27'!E25</f>
        <v>0</v>
      </c>
      <c r="N25" s="47">
        <f>+'DAY26'!N25+'DAY27'!F25</f>
        <v>0</v>
      </c>
      <c r="O25" s="209">
        <f>+'DAY26'!O25+'DAY27'!G25</f>
        <v>0</v>
      </c>
      <c r="P25" s="48">
        <f t="shared" si="2"/>
        <v>0</v>
      </c>
      <c r="Q25" s="49">
        <f t="shared" si="3"/>
        <v>0</v>
      </c>
      <c r="R25" s="50">
        <f t="shared" si="4"/>
        <v>0</v>
      </c>
      <c r="S25" s="47">
        <f t="shared" si="5"/>
        <v>0</v>
      </c>
      <c r="T25" s="209">
        <f t="shared" si="6"/>
        <v>0</v>
      </c>
      <c r="U25" s="52">
        <f t="shared" si="1"/>
        <v>0</v>
      </c>
    </row>
    <row r="26" spans="1:21" x14ac:dyDescent="0.25">
      <c r="A26" s="312" t="s">
        <v>106</v>
      </c>
      <c r="B26" s="47">
        <f>'DAY26'!H26</f>
        <v>0</v>
      </c>
      <c r="C26" s="73">
        <v>0</v>
      </c>
      <c r="D26" s="74">
        <v>0</v>
      </c>
      <c r="E26" s="75">
        <v>0</v>
      </c>
      <c r="F26" s="72">
        <v>0</v>
      </c>
      <c r="G26" s="210">
        <v>0</v>
      </c>
      <c r="H26" s="49">
        <f>+(Table129[[#This Row],[OPENING ]]+Table129[[#This Row],[RECEIPTS]]+Table129[[#This Row],[RETURNS]])-(Table129[[#This Row],[EXCHANGED]]+Table129[[#This Row],[SALES]]+Table129[[#This Row],[ISSUES]])</f>
        <v>0</v>
      </c>
      <c r="I26" s="73">
        <v>0</v>
      </c>
      <c r="J26" s="76">
        <f t="shared" si="0"/>
        <v>0</v>
      </c>
      <c r="K26" s="48">
        <f>+'DAY26'!K26+'DAY27'!C26</f>
        <v>0</v>
      </c>
      <c r="L26" s="49">
        <f>+'DAY26'!L26+'DAY27'!D26</f>
        <v>0</v>
      </c>
      <c r="M26" s="50">
        <f>+'DAY26'!M26+'DAY27'!E26</f>
        <v>0</v>
      </c>
      <c r="N26" s="47">
        <f>+'DAY26'!N26+'DAY27'!F26</f>
        <v>0</v>
      </c>
      <c r="O26" s="209">
        <f>+'DAY26'!O26+'DAY27'!G26</f>
        <v>0</v>
      </c>
      <c r="P26" s="48">
        <f t="shared" si="2"/>
        <v>0</v>
      </c>
      <c r="Q26" s="49">
        <f t="shared" si="3"/>
        <v>0</v>
      </c>
      <c r="R26" s="50">
        <f t="shared" si="4"/>
        <v>0</v>
      </c>
      <c r="S26" s="47">
        <f t="shared" si="5"/>
        <v>0</v>
      </c>
      <c r="T26" s="209">
        <f t="shared" si="6"/>
        <v>0</v>
      </c>
      <c r="U26" s="77">
        <f t="shared" si="1"/>
        <v>0</v>
      </c>
    </row>
    <row r="27" spans="1:21" x14ac:dyDescent="0.25">
      <c r="A27" s="154" t="s">
        <v>61</v>
      </c>
      <c r="B27" s="47">
        <f>'DAY26'!H27</f>
        <v>506.2</v>
      </c>
      <c r="C27" s="73">
        <v>0</v>
      </c>
      <c r="D27" s="74">
        <v>0</v>
      </c>
      <c r="E27" s="75">
        <v>0</v>
      </c>
      <c r="F27" s="72">
        <v>0</v>
      </c>
      <c r="G27" s="210">
        <v>0</v>
      </c>
      <c r="H27" s="49">
        <f>+(Table129[[#This Row],[OPENING ]]+Table129[[#This Row],[RECEIPTS]]+Table129[[#This Row],[RETURNS]])-(Table129[[#This Row],[EXCHANGED]]+Table129[[#This Row],[SALES]]+Table129[[#This Row],[ISSUES]])</f>
        <v>506.2</v>
      </c>
      <c r="I27" s="73"/>
      <c r="J27" s="76">
        <f t="shared" ref="J27:J37" si="14">+I27-H27</f>
        <v>-506.2</v>
      </c>
      <c r="K27" s="48">
        <f>+'DAY26'!K27+'DAY27'!C27</f>
        <v>1034.9000000000001</v>
      </c>
      <c r="L27" s="49">
        <f>+'DAY26'!L27+'DAY27'!D27</f>
        <v>0</v>
      </c>
      <c r="M27" s="50">
        <f>+'DAY26'!M27+'DAY27'!E27</f>
        <v>0</v>
      </c>
      <c r="N27" s="47">
        <f>+'DAY26'!N27+'DAY27'!F27</f>
        <v>0</v>
      </c>
      <c r="O27" s="209">
        <f>+'DAY26'!O27+'DAY27'!G27</f>
        <v>0</v>
      </c>
      <c r="P27" s="48">
        <f t="shared" ref="P27:P37" si="15">+K27/27</f>
        <v>38.329629629629636</v>
      </c>
      <c r="Q27" s="49">
        <f t="shared" ref="Q27:Q37" si="16">+L27/27</f>
        <v>0</v>
      </c>
      <c r="R27" s="50">
        <f t="shared" ref="R27:R37" si="17">+M27/27</f>
        <v>0</v>
      </c>
      <c r="S27" s="47">
        <f t="shared" ref="S27:S37" si="18">+N27/27</f>
        <v>0</v>
      </c>
      <c r="T27" s="209">
        <f t="shared" ref="T27:T37" si="19">+O27/27</f>
        <v>0</v>
      </c>
      <c r="U27" s="77">
        <f t="shared" ref="U27:U37" si="20">IFERROR(+H27/(P27+Q27+R27+S27+T27),0)</f>
        <v>13.206493381002993</v>
      </c>
    </row>
    <row r="28" spans="1:21" x14ac:dyDescent="0.25">
      <c r="A28" s="53"/>
      <c r="B28" s="47">
        <f>'DAY26'!H28</f>
        <v>0</v>
      </c>
      <c r="C28" s="73">
        <v>0</v>
      </c>
      <c r="D28" s="74">
        <v>0</v>
      </c>
      <c r="E28" s="75">
        <v>0</v>
      </c>
      <c r="F28" s="72">
        <v>0</v>
      </c>
      <c r="G28" s="210">
        <v>0</v>
      </c>
      <c r="H28" s="49">
        <f>+(Table129[[#This Row],[OPENING ]]+Table129[[#This Row],[RECEIPTS]]+Table129[[#This Row],[RETURNS]])-(Table129[[#This Row],[EXCHANGED]]+Table129[[#This Row],[SALES]]+Table129[[#This Row],[ISSUES]])</f>
        <v>0</v>
      </c>
      <c r="I28" s="73"/>
      <c r="J28" s="76">
        <f t="shared" si="14"/>
        <v>0</v>
      </c>
      <c r="K28" s="48">
        <f>+'DAY26'!K28+'DAY27'!C28</f>
        <v>0</v>
      </c>
      <c r="L28" s="49">
        <f>+'DAY26'!L28+'DAY27'!D28</f>
        <v>0</v>
      </c>
      <c r="M28" s="50">
        <f>+'DAY26'!M28+'DAY27'!E28</f>
        <v>0</v>
      </c>
      <c r="N28" s="47">
        <f>+'DAY26'!N28+'DAY27'!F28</f>
        <v>0</v>
      </c>
      <c r="O28" s="209">
        <f>+'DAY26'!O28+'DAY27'!G28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209">
        <f t="shared" si="19"/>
        <v>0</v>
      </c>
      <c r="U28" s="77">
        <f t="shared" si="20"/>
        <v>0</v>
      </c>
    </row>
    <row r="29" spans="1:21" x14ac:dyDescent="0.25">
      <c r="A29" s="53"/>
      <c r="B29" s="47">
        <f>'DAY26'!H29</f>
        <v>254.5</v>
      </c>
      <c r="C29" s="73">
        <v>0</v>
      </c>
      <c r="D29" s="74">
        <v>0</v>
      </c>
      <c r="E29" s="75">
        <v>0</v>
      </c>
      <c r="F29" s="72">
        <v>0</v>
      </c>
      <c r="G29" s="210">
        <v>0</v>
      </c>
      <c r="H29" s="49">
        <f>+(Table129[[#This Row],[OPENING ]]+Table129[[#This Row],[RECEIPTS]]+Table129[[#This Row],[RETURNS]])-(Table129[[#This Row],[EXCHANGED]]+Table129[[#This Row],[SALES]]+Table129[[#This Row],[ISSUES]])</f>
        <v>254.5</v>
      </c>
      <c r="I29" s="73"/>
      <c r="J29" s="76">
        <f t="shared" si="14"/>
        <v>-254.5</v>
      </c>
      <c r="K29" s="48">
        <f>+'DAY26'!K29+'DAY27'!C29</f>
        <v>0</v>
      </c>
      <c r="L29" s="49">
        <f>+'DAY26'!L29+'DAY27'!D29</f>
        <v>0</v>
      </c>
      <c r="M29" s="50">
        <f>+'DAY26'!M29+'DAY27'!E29</f>
        <v>0</v>
      </c>
      <c r="N29" s="47">
        <f>+'DAY26'!N29+'DAY27'!F29</f>
        <v>0</v>
      </c>
      <c r="O29" s="209">
        <f>+'DAY26'!O29+'DAY27'!G29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209">
        <f t="shared" si="19"/>
        <v>2.3629629629629627</v>
      </c>
      <c r="U29" s="77">
        <f t="shared" si="20"/>
        <v>107.7037617554859</v>
      </c>
    </row>
    <row r="30" spans="1:21" x14ac:dyDescent="0.25">
      <c r="A30" s="53"/>
      <c r="B30" s="47">
        <f>'DAY26'!H30</f>
        <v>0</v>
      </c>
      <c r="C30" s="73">
        <v>0</v>
      </c>
      <c r="D30" s="74">
        <v>0</v>
      </c>
      <c r="E30" s="75">
        <v>0</v>
      </c>
      <c r="F30" s="72">
        <v>0</v>
      </c>
      <c r="G30" s="210">
        <v>0</v>
      </c>
      <c r="H30" s="49">
        <f>+(Table129[[#This Row],[OPENING ]]+Table129[[#This Row],[RECEIPTS]]+Table129[[#This Row],[RETURNS]])-(Table129[[#This Row],[EXCHANGED]]+Table129[[#This Row],[SALES]]+Table129[[#This Row],[ISSUES]])</f>
        <v>0</v>
      </c>
      <c r="I30" s="73"/>
      <c r="J30" s="76">
        <f t="shared" si="14"/>
        <v>0</v>
      </c>
      <c r="K30" s="48">
        <f>+'DAY26'!K30+'DAY27'!C30</f>
        <v>0</v>
      </c>
      <c r="L30" s="49">
        <f>+'DAY26'!L30+'DAY27'!D30</f>
        <v>0</v>
      </c>
      <c r="M30" s="50">
        <f>+'DAY26'!M30+'DAY27'!E30</f>
        <v>0</v>
      </c>
      <c r="N30" s="47">
        <f>+'DAY26'!N30+'DAY27'!F30</f>
        <v>0</v>
      </c>
      <c r="O30" s="209">
        <f>+'DAY26'!O30+'DAY27'!G30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209">
        <f t="shared" si="19"/>
        <v>0</v>
      </c>
      <c r="U30" s="77">
        <f t="shared" si="20"/>
        <v>0</v>
      </c>
    </row>
    <row r="31" spans="1:21" x14ac:dyDescent="0.25">
      <c r="A31" s="53"/>
      <c r="B31" s="47">
        <f>'DAY26'!H31</f>
        <v>0</v>
      </c>
      <c r="C31" s="73">
        <v>0</v>
      </c>
      <c r="D31" s="74">
        <v>0</v>
      </c>
      <c r="E31" s="75">
        <v>0</v>
      </c>
      <c r="F31" s="72">
        <v>0</v>
      </c>
      <c r="G31" s="210">
        <v>0</v>
      </c>
      <c r="H31" s="49">
        <f>+(Table129[[#This Row],[OPENING ]]+Table129[[#This Row],[RECEIPTS]]+Table129[[#This Row],[RETURNS]])-(Table129[[#This Row],[EXCHANGED]]+Table129[[#This Row],[SALES]]+Table129[[#This Row],[ISSUES]])</f>
        <v>0</v>
      </c>
      <c r="I31" s="73"/>
      <c r="J31" s="76">
        <f t="shared" si="14"/>
        <v>0</v>
      </c>
      <c r="K31" s="48">
        <f>+'DAY26'!K31+'DAY27'!C31</f>
        <v>0</v>
      </c>
      <c r="L31" s="49">
        <f>+'DAY26'!L31+'DAY27'!D31</f>
        <v>0</v>
      </c>
      <c r="M31" s="50">
        <f>+'DAY26'!M31+'DAY27'!E31</f>
        <v>0</v>
      </c>
      <c r="N31" s="47">
        <f>+'DAY26'!N31+'DAY27'!F31</f>
        <v>0</v>
      </c>
      <c r="O31" s="209">
        <f>+'DAY26'!O31+'DAY27'!G31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209">
        <f t="shared" si="19"/>
        <v>0</v>
      </c>
      <c r="U31" s="77">
        <f t="shared" si="20"/>
        <v>0</v>
      </c>
    </row>
    <row r="32" spans="1:21" x14ac:dyDescent="0.25">
      <c r="A32" s="53"/>
      <c r="B32" s="47">
        <f>'DAY26'!H32</f>
        <v>0</v>
      </c>
      <c r="C32" s="73">
        <v>0</v>
      </c>
      <c r="D32" s="74">
        <v>0</v>
      </c>
      <c r="E32" s="75">
        <v>0</v>
      </c>
      <c r="F32" s="72">
        <v>0</v>
      </c>
      <c r="G32" s="210">
        <v>0</v>
      </c>
      <c r="H32" s="49">
        <f>+(Table129[[#This Row],[OPENING ]]+Table129[[#This Row],[RECEIPTS]]+Table129[[#This Row],[RETURNS]])-(Table129[[#This Row],[EXCHANGED]]+Table129[[#This Row],[SALES]]+Table129[[#This Row],[ISSUES]])</f>
        <v>0</v>
      </c>
      <c r="I32" s="73"/>
      <c r="J32" s="76">
        <f t="shared" si="14"/>
        <v>0</v>
      </c>
      <c r="K32" s="48">
        <f>+'DAY26'!K32+'DAY27'!C32</f>
        <v>0</v>
      </c>
      <c r="L32" s="49">
        <f>+'DAY26'!L32+'DAY27'!D32</f>
        <v>0</v>
      </c>
      <c r="M32" s="50">
        <f>+'DAY26'!M32+'DAY27'!E32</f>
        <v>0</v>
      </c>
      <c r="N32" s="47">
        <f>+'DAY26'!N32+'DAY27'!F32</f>
        <v>0</v>
      </c>
      <c r="O32" s="209">
        <f>+'DAY26'!O32+'DAY27'!G32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209">
        <f t="shared" si="19"/>
        <v>0</v>
      </c>
      <c r="U32" s="77">
        <f t="shared" si="20"/>
        <v>0</v>
      </c>
    </row>
    <row r="33" spans="1:21" x14ac:dyDescent="0.25">
      <c r="A33" s="53"/>
      <c r="B33" s="47">
        <f>'DAY26'!H33</f>
        <v>0</v>
      </c>
      <c r="C33" s="73">
        <v>0</v>
      </c>
      <c r="D33" s="74">
        <v>0</v>
      </c>
      <c r="E33" s="75">
        <v>0</v>
      </c>
      <c r="F33" s="72">
        <v>0</v>
      </c>
      <c r="G33" s="210">
        <v>0</v>
      </c>
      <c r="H33" s="49">
        <f>+(Table129[[#This Row],[OPENING ]]+Table129[[#This Row],[RECEIPTS]]+Table129[[#This Row],[RETURNS]])-(Table129[[#This Row],[EXCHANGED]]+Table129[[#This Row],[SALES]]+Table129[[#This Row],[ISSUES]])</f>
        <v>0</v>
      </c>
      <c r="I33" s="73"/>
      <c r="J33" s="76">
        <f t="shared" si="14"/>
        <v>0</v>
      </c>
      <c r="K33" s="48">
        <f>+'DAY26'!K33+'DAY27'!C33</f>
        <v>0</v>
      </c>
      <c r="L33" s="49">
        <f>+'DAY26'!L33+'DAY27'!D33</f>
        <v>0</v>
      </c>
      <c r="M33" s="50">
        <f>+'DAY26'!M33+'DAY27'!E33</f>
        <v>0</v>
      </c>
      <c r="N33" s="47">
        <f>+'DAY26'!N33+'DAY27'!F33</f>
        <v>0</v>
      </c>
      <c r="O33" s="209">
        <f>+'DAY26'!O33+'DAY27'!G33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209">
        <f t="shared" si="19"/>
        <v>0</v>
      </c>
      <c r="U33" s="77">
        <f t="shared" si="20"/>
        <v>0</v>
      </c>
    </row>
    <row r="34" spans="1:21" x14ac:dyDescent="0.25">
      <c r="A34" s="53"/>
      <c r="B34" s="47">
        <f>'DAY26'!H34</f>
        <v>58.1</v>
      </c>
      <c r="C34" s="73">
        <v>0</v>
      </c>
      <c r="D34" s="74">
        <v>0</v>
      </c>
      <c r="E34" s="75">
        <v>0</v>
      </c>
      <c r="F34" s="72">
        <v>0</v>
      </c>
      <c r="G34" s="210">
        <v>0</v>
      </c>
      <c r="H34" s="49">
        <f>+(Table129[[#This Row],[OPENING ]]+Table129[[#This Row],[RECEIPTS]]+Table129[[#This Row],[RETURNS]])-(Table129[[#This Row],[EXCHANGED]]+Table129[[#This Row],[SALES]]+Table129[[#This Row],[ISSUES]])</f>
        <v>58.1</v>
      </c>
      <c r="I34" s="73"/>
      <c r="J34" s="76">
        <f t="shared" si="14"/>
        <v>-58.1</v>
      </c>
      <c r="K34" s="48">
        <f>+'DAY26'!K34+'DAY27'!C34</f>
        <v>0</v>
      </c>
      <c r="L34" s="49">
        <f>+'DAY26'!L34+'DAY27'!D34</f>
        <v>0</v>
      </c>
      <c r="M34" s="50">
        <f>+'DAY26'!M34+'DAY27'!E34</f>
        <v>0</v>
      </c>
      <c r="N34" s="47">
        <f>+'DAY26'!N34+'DAY27'!F34</f>
        <v>0</v>
      </c>
      <c r="O34" s="209">
        <f>+'DAY26'!O34+'DAY27'!G34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209">
        <f t="shared" si="19"/>
        <v>0</v>
      </c>
      <c r="U34" s="77">
        <f t="shared" si="20"/>
        <v>0</v>
      </c>
    </row>
    <row r="35" spans="1:21" x14ac:dyDescent="0.25">
      <c r="A35" s="53"/>
      <c r="B35" s="47">
        <f>'DAY26'!H35</f>
        <v>0</v>
      </c>
      <c r="C35" s="73">
        <v>0</v>
      </c>
      <c r="D35" s="74">
        <v>0</v>
      </c>
      <c r="E35" s="75">
        <v>0</v>
      </c>
      <c r="F35" s="72">
        <v>0</v>
      </c>
      <c r="G35" s="210">
        <v>0</v>
      </c>
      <c r="H35" s="49">
        <f>+(Table129[[#This Row],[OPENING ]]+Table129[[#This Row],[RECEIPTS]]+Table129[[#This Row],[RETURNS]])-(Table129[[#This Row],[EXCHANGED]]+Table129[[#This Row],[SALES]]+Table129[[#This Row],[ISSUES]])</f>
        <v>0</v>
      </c>
      <c r="I35" s="73"/>
      <c r="J35" s="76">
        <f t="shared" si="14"/>
        <v>0</v>
      </c>
      <c r="K35" s="48">
        <f>+'DAY26'!K35+'DAY27'!C35</f>
        <v>0</v>
      </c>
      <c r="L35" s="49">
        <f>+'DAY26'!L35+'DAY27'!D35</f>
        <v>0</v>
      </c>
      <c r="M35" s="50">
        <f>+'DAY26'!M35+'DAY27'!E35</f>
        <v>0</v>
      </c>
      <c r="N35" s="47">
        <f>+'DAY26'!N35+'DAY27'!F35</f>
        <v>0</v>
      </c>
      <c r="O35" s="209">
        <f>+'DAY26'!O35+'DAY27'!G35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209">
        <f t="shared" si="19"/>
        <v>0</v>
      </c>
      <c r="U35" s="77">
        <f t="shared" si="20"/>
        <v>0</v>
      </c>
    </row>
    <row r="36" spans="1:21" x14ac:dyDescent="0.25">
      <c r="A36" s="53"/>
      <c r="B36" s="47">
        <f>'DAY26'!H36</f>
        <v>31.35</v>
      </c>
      <c r="C36" s="73">
        <v>0</v>
      </c>
      <c r="D36" s="74">
        <v>0</v>
      </c>
      <c r="E36" s="75">
        <v>0</v>
      </c>
      <c r="F36" s="72">
        <v>0</v>
      </c>
      <c r="G36" s="210">
        <v>0</v>
      </c>
      <c r="H36" s="49">
        <f>+(Table129[[#This Row],[OPENING ]]+Table129[[#This Row],[RECEIPTS]]+Table129[[#This Row],[RETURNS]])-(Table129[[#This Row],[EXCHANGED]]+Table129[[#This Row],[SALES]]+Table129[[#This Row],[ISSUES]])</f>
        <v>31.35</v>
      </c>
      <c r="I36" s="73"/>
      <c r="J36" s="76">
        <f t="shared" si="14"/>
        <v>-31.35</v>
      </c>
      <c r="K36" s="48">
        <f>+'DAY26'!K36+'DAY27'!C36</f>
        <v>0</v>
      </c>
      <c r="L36" s="49">
        <f>+'DAY26'!L36+'DAY27'!D36</f>
        <v>0</v>
      </c>
      <c r="M36" s="50">
        <f>+'DAY26'!M36+'DAY27'!E36</f>
        <v>0</v>
      </c>
      <c r="N36" s="47">
        <f>+'DAY26'!N36+'DAY27'!F36</f>
        <v>0</v>
      </c>
      <c r="O36" s="209">
        <f>+'DAY26'!O36+'DAY27'!G36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209">
        <f t="shared" si="19"/>
        <v>0</v>
      </c>
      <c r="U36" s="77">
        <f t="shared" si="20"/>
        <v>0</v>
      </c>
    </row>
    <row r="37" spans="1:21" ht="15.75" thickBot="1" x14ac:dyDescent="0.3">
      <c r="A37" s="53"/>
      <c r="B37" s="47">
        <f>'DAY26'!H37</f>
        <v>0</v>
      </c>
      <c r="C37" s="73">
        <v>0</v>
      </c>
      <c r="D37" s="74">
        <v>0</v>
      </c>
      <c r="E37" s="75">
        <v>0</v>
      </c>
      <c r="F37" s="72">
        <v>0</v>
      </c>
      <c r="G37" s="210">
        <v>0</v>
      </c>
      <c r="H37" s="49">
        <f>+(Table129[[#This Row],[OPENING ]]+Table129[[#This Row],[RECEIPTS]]+Table129[[#This Row],[RETURNS]])-(Table129[[#This Row],[EXCHANGED]]+Table129[[#This Row],[SALES]]+Table129[[#This Row],[ISSUES]])</f>
        <v>0</v>
      </c>
      <c r="I37" s="73"/>
      <c r="J37" s="76">
        <f t="shared" si="14"/>
        <v>0</v>
      </c>
      <c r="K37" s="48">
        <f>+'DAY26'!K37+'DAY27'!C37</f>
        <v>0</v>
      </c>
      <c r="L37" s="49">
        <f>+'DAY26'!L37+'DAY27'!D37</f>
        <v>0</v>
      </c>
      <c r="M37" s="50">
        <f>+'DAY26'!M37+'DAY27'!E37</f>
        <v>0</v>
      </c>
      <c r="N37" s="47">
        <f>+'DAY26'!N37+'DAY27'!F37</f>
        <v>0</v>
      </c>
      <c r="O37" s="209">
        <f>+'DAY26'!O37+'DAY27'!G37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209">
        <f t="shared" si="19"/>
        <v>0</v>
      </c>
      <c r="U37" s="77">
        <f t="shared" si="20"/>
        <v>0</v>
      </c>
    </row>
    <row r="38" spans="1:21" ht="17.25" thickBot="1" x14ac:dyDescent="0.35">
      <c r="A38" s="85" t="s">
        <v>29</v>
      </c>
      <c r="B38" s="86">
        <f t="shared" ref="B38:T38" si="21">SUM(B5:B26)</f>
        <v>662.1</v>
      </c>
      <c r="C38" s="87">
        <f t="shared" si="21"/>
        <v>0</v>
      </c>
      <c r="D38" s="88">
        <f t="shared" si="21"/>
        <v>0</v>
      </c>
      <c r="E38" s="89">
        <f t="shared" si="21"/>
        <v>0</v>
      </c>
      <c r="F38" s="86">
        <f t="shared" si="21"/>
        <v>0</v>
      </c>
      <c r="G38" s="213">
        <f t="shared" si="21"/>
        <v>0</v>
      </c>
      <c r="H38" s="88">
        <f t="shared" si="21"/>
        <v>662.1</v>
      </c>
      <c r="I38" s="87">
        <f t="shared" si="21"/>
        <v>0</v>
      </c>
      <c r="J38" s="90">
        <f t="shared" si="21"/>
        <v>-662.1</v>
      </c>
      <c r="K38" s="87">
        <f t="shared" si="21"/>
        <v>9314.0999999999985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213">
        <f t="shared" si="21"/>
        <v>0</v>
      </c>
      <c r="P38" s="87">
        <f t="shared" si="21"/>
        <v>344.96666666666664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213">
        <f t="shared" si="21"/>
        <v>0</v>
      </c>
      <c r="U38" s="91">
        <f t="shared" si="1"/>
        <v>1.9193158759300417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212"/>
      <c r="H39" s="81"/>
      <c r="I39" s="80"/>
      <c r="J39" s="83"/>
      <c r="K39" s="80"/>
      <c r="L39" s="81"/>
      <c r="M39" s="82"/>
      <c r="N39" s="79"/>
      <c r="O39" s="212"/>
      <c r="P39" s="80"/>
      <c r="Q39" s="81"/>
      <c r="R39" s="82"/>
      <c r="S39" s="79"/>
      <c r="T39" s="212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209"/>
      <c r="H40" s="49"/>
      <c r="I40" s="48"/>
      <c r="J40" s="51"/>
      <c r="K40" s="48"/>
      <c r="L40" s="49"/>
      <c r="M40" s="50"/>
      <c r="N40" s="47"/>
      <c r="O40" s="209"/>
      <c r="P40" s="48"/>
      <c r="Q40" s="49"/>
      <c r="R40" s="50"/>
      <c r="S40" s="47"/>
      <c r="T40" s="209"/>
      <c r="U40" s="54"/>
    </row>
    <row r="41" spans="1:21" x14ac:dyDescent="0.25">
      <c r="A41" s="154" t="s">
        <v>46</v>
      </c>
      <c r="B41" s="47">
        <f>'DAY26'!H41</f>
        <v>452.6</v>
      </c>
      <c r="C41" s="48">
        <v>0</v>
      </c>
      <c r="D41" s="49">
        <v>0</v>
      </c>
      <c r="E41" s="50">
        <v>0</v>
      </c>
      <c r="F41" s="47">
        <v>0</v>
      </c>
      <c r="G41" s="209">
        <v>0</v>
      </c>
      <c r="H41" s="49">
        <f>+(Table129[[#This Row],[OPENING ]]+Table129[[#This Row],[RECEIPTS]]+Table129[[#This Row],[RETURNS]])-(Table129[[#This Row],[EXCHANGED]]+Table129[[#This Row],[SALES]]+Table129[[#This Row],[ISSUES]])</f>
        <v>452.6</v>
      </c>
      <c r="I41" s="48">
        <v>0</v>
      </c>
      <c r="J41" s="51">
        <f t="shared" si="0"/>
        <v>-452.6</v>
      </c>
      <c r="K41" s="48">
        <f>+'DAY26'!K41+'DAY27'!C41</f>
        <v>0</v>
      </c>
      <c r="L41" s="49">
        <f>+'DAY26'!L41+'DAY27'!D41</f>
        <v>0</v>
      </c>
      <c r="M41" s="50">
        <f>+'DAY26'!M41+'DAY27'!E41</f>
        <v>0</v>
      </c>
      <c r="N41" s="47">
        <f>+'DAY26'!N41+'DAY27'!F41</f>
        <v>0</v>
      </c>
      <c r="O41" s="209">
        <f>+'DAY26'!O41+'DAY27'!G41</f>
        <v>0</v>
      </c>
      <c r="P41" s="48">
        <f>+K41/27</f>
        <v>0</v>
      </c>
      <c r="Q41" s="49">
        <f>+L41/27</f>
        <v>0</v>
      </c>
      <c r="R41" s="50">
        <f>+M41/27</f>
        <v>0</v>
      </c>
      <c r="S41" s="47">
        <f>+N41/27</f>
        <v>0</v>
      </c>
      <c r="T41" s="209">
        <f>+O41/27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'DAY26'!H42</f>
        <v>555.6</v>
      </c>
      <c r="C42" s="48">
        <v>0</v>
      </c>
      <c r="D42" s="49">
        <v>0</v>
      </c>
      <c r="E42" s="50">
        <v>0</v>
      </c>
      <c r="F42" s="47">
        <v>0</v>
      </c>
      <c r="G42" s="209">
        <v>0</v>
      </c>
      <c r="H42" s="49">
        <f>+(Table129[[#This Row],[OPENING ]]+Table129[[#This Row],[RECEIPTS]]+Table129[[#This Row],[RETURNS]])-(Table129[[#This Row],[EXCHANGED]]+Table129[[#This Row],[SALES]]+Table129[[#This Row],[ISSUES]])</f>
        <v>555.6</v>
      </c>
      <c r="I42" s="48">
        <v>0</v>
      </c>
      <c r="J42" s="51">
        <f t="shared" si="0"/>
        <v>-555.6</v>
      </c>
      <c r="K42" s="48">
        <f>+'DAY26'!K42+'DAY27'!C42</f>
        <v>0</v>
      </c>
      <c r="L42" s="49">
        <f>+'DAY26'!L42+'DAY27'!D42</f>
        <v>0</v>
      </c>
      <c r="M42" s="50">
        <f>+'DAY26'!M42+'DAY27'!E42</f>
        <v>0</v>
      </c>
      <c r="N42" s="47">
        <f>+'DAY26'!N42+'DAY27'!F42</f>
        <v>0</v>
      </c>
      <c r="O42" s="209">
        <f>+'DAY26'!O42+'DAY27'!G42</f>
        <v>0</v>
      </c>
      <c r="P42" s="48">
        <f t="shared" ref="P42:P57" si="22">+K42/27</f>
        <v>0</v>
      </c>
      <c r="Q42" s="49">
        <f t="shared" ref="Q42:Q57" si="23">+L42/27</f>
        <v>0</v>
      </c>
      <c r="R42" s="50">
        <f t="shared" ref="R42:R57" si="24">+M42/27</f>
        <v>0</v>
      </c>
      <c r="S42" s="47">
        <f t="shared" ref="S42:S57" si="25">+N42/27</f>
        <v>0</v>
      </c>
      <c r="T42" s="209">
        <f t="shared" ref="T42:T57" si="26">+O42/27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'DAY26'!H43</f>
        <v>0</v>
      </c>
      <c r="C43" s="48">
        <v>0</v>
      </c>
      <c r="D43" s="49">
        <v>0</v>
      </c>
      <c r="E43" s="50">
        <v>0</v>
      </c>
      <c r="F43" s="47">
        <v>0</v>
      </c>
      <c r="G43" s="209">
        <v>0</v>
      </c>
      <c r="H43" s="49">
        <f>+(Table129[[#This Row],[OPENING ]]+Table129[[#This Row],[RECEIPTS]]+Table129[[#This Row],[RETURNS]])-(Table129[[#This Row],[EXCHANGED]]+Table129[[#This Row],[SALES]]+Table129[[#This Row],[ISSUES]])</f>
        <v>0</v>
      </c>
      <c r="I43" s="48">
        <v>0</v>
      </c>
      <c r="J43" s="51">
        <f t="shared" si="0"/>
        <v>0</v>
      </c>
      <c r="K43" s="48">
        <f>+'DAY26'!K43+'DAY27'!C43</f>
        <v>0</v>
      </c>
      <c r="L43" s="49">
        <f>+'DAY26'!L43+'DAY27'!D43</f>
        <v>0</v>
      </c>
      <c r="M43" s="50">
        <f>+'DAY26'!M43+'DAY27'!E43</f>
        <v>0</v>
      </c>
      <c r="N43" s="47">
        <f>+'DAY26'!N43+'DAY27'!F43</f>
        <v>0</v>
      </c>
      <c r="O43" s="209">
        <f>+'DAY26'!O43+'DAY27'!G43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209">
        <f t="shared" si="26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'DAY26'!H44</f>
        <v>0</v>
      </c>
      <c r="C44" s="48">
        <v>0</v>
      </c>
      <c r="D44" s="49">
        <v>0</v>
      </c>
      <c r="E44" s="50">
        <v>0</v>
      </c>
      <c r="F44" s="47">
        <v>0</v>
      </c>
      <c r="G44" s="209">
        <v>0</v>
      </c>
      <c r="H44" s="49">
        <f>+(Table129[[#This Row],[OPENING ]]+Table129[[#This Row],[RECEIPTS]]+Table129[[#This Row],[RETURNS]])-(Table129[[#This Row],[EXCHANGED]]+Table129[[#This Row],[SALES]]+Table129[[#This Row],[ISSUES]])</f>
        <v>0</v>
      </c>
      <c r="I44" s="48">
        <v>0</v>
      </c>
      <c r="J44" s="51">
        <f t="shared" si="0"/>
        <v>0</v>
      </c>
      <c r="K44" s="48">
        <f>+'DAY26'!K44+'DAY27'!C44</f>
        <v>0</v>
      </c>
      <c r="L44" s="49">
        <f>+'DAY26'!L44+'DAY27'!D44</f>
        <v>0</v>
      </c>
      <c r="M44" s="50">
        <f>+'DAY26'!M44+'DAY27'!E44</f>
        <v>0</v>
      </c>
      <c r="N44" s="47">
        <f>+'DAY26'!N44+'DAY27'!F44</f>
        <v>0</v>
      </c>
      <c r="O44" s="209">
        <f>+'DAY26'!O44+'DAY27'!G44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209">
        <f t="shared" si="26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'DAY26'!H45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209">
        <v>0</v>
      </c>
      <c r="H45" s="49">
        <f>+(Table129[[#This Row],[OPENING ]]+Table129[[#This Row],[RECEIPTS]]+Table129[[#This Row],[RETURNS]])-(Table129[[#This Row],[EXCHANGED]]+Table129[[#This Row],[SALES]]+Table129[[#This Row],[ISSUES]])</f>
        <v>320.29999999999995</v>
      </c>
      <c r="I45" s="48">
        <v>0</v>
      </c>
      <c r="J45" s="51">
        <f t="shared" si="0"/>
        <v>-320.29999999999995</v>
      </c>
      <c r="K45" s="48">
        <f>+'DAY26'!K45+'DAY27'!C45</f>
        <v>1034.9000000000001</v>
      </c>
      <c r="L45" s="49">
        <f>+'DAY26'!L45+'DAY27'!D45</f>
        <v>0</v>
      </c>
      <c r="M45" s="50">
        <f>+'DAY26'!M45+'DAY27'!E45</f>
        <v>0</v>
      </c>
      <c r="N45" s="47">
        <f>+'DAY26'!N45+'DAY27'!F45</f>
        <v>0</v>
      </c>
      <c r="O45" s="209">
        <f>+'DAY26'!O45+'DAY27'!G45</f>
        <v>795.90000000000009</v>
      </c>
      <c r="P45" s="48">
        <f t="shared" si="22"/>
        <v>38.329629629629636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209">
        <f t="shared" si="26"/>
        <v>29.477777777777781</v>
      </c>
      <c r="U45" s="54">
        <f t="shared" si="1"/>
        <v>4.7236727113830002</v>
      </c>
    </row>
    <row r="46" spans="1:21" x14ac:dyDescent="0.25">
      <c r="A46" s="154" t="s">
        <v>111</v>
      </c>
      <c r="B46" s="47">
        <f>'DAY26'!H46</f>
        <v>122.2</v>
      </c>
      <c r="C46" s="48">
        <v>0</v>
      </c>
      <c r="D46" s="49">
        <v>0</v>
      </c>
      <c r="E46" s="50">
        <v>0</v>
      </c>
      <c r="F46" s="47">
        <v>0</v>
      </c>
      <c r="G46" s="209">
        <v>0</v>
      </c>
      <c r="H46" s="49">
        <f>+(Table129[[#This Row],[OPENING ]]+Table129[[#This Row],[RECEIPTS]]+Table129[[#This Row],[RETURNS]])-(Table129[[#This Row],[EXCHANGED]]+Table129[[#This Row],[SALES]]+Table129[[#This Row],[ISSUES]])</f>
        <v>122.2</v>
      </c>
      <c r="I46" s="48">
        <v>0</v>
      </c>
      <c r="J46" s="51">
        <f t="shared" si="0"/>
        <v>-122.2</v>
      </c>
      <c r="K46" s="48">
        <f>+'DAY26'!K46+'DAY27'!C46</f>
        <v>0</v>
      </c>
      <c r="L46" s="49">
        <f>+'DAY26'!L46+'DAY27'!D46</f>
        <v>0</v>
      </c>
      <c r="M46" s="50">
        <f>+'DAY26'!M46+'DAY27'!E46</f>
        <v>0</v>
      </c>
      <c r="N46" s="47">
        <f>+'DAY26'!N46+'DAY27'!F46</f>
        <v>0</v>
      </c>
      <c r="O46" s="209">
        <f>+'DAY26'!O46+'DAY27'!G46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209">
        <f t="shared" si="26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'DAY26'!H47</f>
        <v>0</v>
      </c>
      <c r="C47" s="48">
        <v>0</v>
      </c>
      <c r="D47" s="49">
        <v>0</v>
      </c>
      <c r="E47" s="50">
        <v>0</v>
      </c>
      <c r="F47" s="47">
        <v>0</v>
      </c>
      <c r="G47" s="209">
        <v>0</v>
      </c>
      <c r="H47" s="49">
        <f>+(Table129[[#This Row],[OPENING ]]+Table129[[#This Row],[RECEIPTS]]+Table129[[#This Row],[RETURNS]])-(Table129[[#This Row],[EXCHANGED]]+Table129[[#This Row],[SALES]]+Table129[[#This Row],[ISSUES]])</f>
        <v>0</v>
      </c>
      <c r="I47" s="48">
        <v>0</v>
      </c>
      <c r="J47" s="51">
        <f t="shared" si="0"/>
        <v>0</v>
      </c>
      <c r="K47" s="48">
        <f>+'DAY26'!K47+'DAY27'!C47</f>
        <v>0</v>
      </c>
      <c r="L47" s="49">
        <f>+'DAY26'!L47+'DAY27'!D47</f>
        <v>0</v>
      </c>
      <c r="M47" s="50">
        <f>+'DAY26'!M47+'DAY27'!E47</f>
        <v>0</v>
      </c>
      <c r="N47" s="47">
        <f>+'DAY26'!N47+'DAY27'!F47</f>
        <v>0</v>
      </c>
      <c r="O47" s="209">
        <f>+'DAY26'!O47+'DAY27'!G47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209">
        <f t="shared" si="26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'DAY26'!H48</f>
        <v>7</v>
      </c>
      <c r="C48" s="48">
        <v>0</v>
      </c>
      <c r="D48" s="49">
        <v>0</v>
      </c>
      <c r="E48" s="50">
        <v>0</v>
      </c>
      <c r="F48" s="47">
        <v>0</v>
      </c>
      <c r="G48" s="209">
        <v>0</v>
      </c>
      <c r="H48" s="49">
        <f>+(Table129[[#This Row],[OPENING ]]+Table129[[#This Row],[RECEIPTS]]+Table129[[#This Row],[RETURNS]])-(Table129[[#This Row],[EXCHANGED]]+Table129[[#This Row],[SALES]]+Table129[[#This Row],[ISSUES]])</f>
        <v>7</v>
      </c>
      <c r="I48" s="48">
        <v>0</v>
      </c>
      <c r="J48" s="51">
        <f t="shared" si="0"/>
        <v>-7</v>
      </c>
      <c r="K48" s="48">
        <f>+'DAY26'!K48+'DAY27'!C48</f>
        <v>0</v>
      </c>
      <c r="L48" s="49">
        <f>+'DAY26'!L48+'DAY27'!D48</f>
        <v>0</v>
      </c>
      <c r="M48" s="50">
        <f>+'DAY26'!M48+'DAY27'!E48</f>
        <v>0</v>
      </c>
      <c r="N48" s="47">
        <f>+'DAY26'!N48+'DAY27'!F48</f>
        <v>0</v>
      </c>
      <c r="O48" s="209">
        <f>+'DAY26'!O48+'DAY27'!G48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209">
        <f t="shared" si="26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'DAY26'!H49</f>
        <v>17.3</v>
      </c>
      <c r="C49" s="48">
        <v>0</v>
      </c>
      <c r="D49" s="49">
        <v>0</v>
      </c>
      <c r="E49" s="50">
        <v>0</v>
      </c>
      <c r="F49" s="47">
        <v>0</v>
      </c>
      <c r="G49" s="209">
        <v>0</v>
      </c>
      <c r="H49" s="49">
        <f>+(Table129[[#This Row],[OPENING ]]+Table129[[#This Row],[RECEIPTS]]+Table129[[#This Row],[RETURNS]])-(Table129[[#This Row],[EXCHANGED]]+Table129[[#This Row],[SALES]]+Table129[[#This Row],[ISSUES]])</f>
        <v>17.3</v>
      </c>
      <c r="I49" s="48">
        <v>0</v>
      </c>
      <c r="J49" s="51">
        <f t="shared" si="0"/>
        <v>-17.3</v>
      </c>
      <c r="K49" s="48">
        <f>+'DAY26'!K49+'DAY27'!C49</f>
        <v>0</v>
      </c>
      <c r="L49" s="49">
        <f>+'DAY26'!L49+'DAY27'!D49</f>
        <v>0</v>
      </c>
      <c r="M49" s="50">
        <f>+'DAY26'!M49+'DAY27'!E49</f>
        <v>0</v>
      </c>
      <c r="N49" s="47">
        <f>+'DAY26'!N49+'DAY27'!F49</f>
        <v>0</v>
      </c>
      <c r="O49" s="209">
        <f>+'DAY26'!O49+'DAY27'!G49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209">
        <f t="shared" si="26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'DAY26'!H50</f>
        <v>400.5</v>
      </c>
      <c r="C50" s="48">
        <v>0</v>
      </c>
      <c r="D50" s="49">
        <v>0</v>
      </c>
      <c r="E50" s="50">
        <v>0</v>
      </c>
      <c r="F50" s="47">
        <v>0</v>
      </c>
      <c r="G50" s="209">
        <v>0</v>
      </c>
      <c r="H50" s="49">
        <f>+(Table129[[#This Row],[OPENING ]]+Table129[[#This Row],[RECEIPTS]]+Table129[[#This Row],[RETURNS]])-(Table129[[#This Row],[EXCHANGED]]+Table129[[#This Row],[SALES]]+Table129[[#This Row],[ISSUES]])</f>
        <v>400.5</v>
      </c>
      <c r="I50" s="48">
        <v>0</v>
      </c>
      <c r="J50" s="51">
        <f t="shared" si="0"/>
        <v>-400.5</v>
      </c>
      <c r="K50" s="48">
        <f>+'DAY26'!K50+'DAY27'!C50</f>
        <v>0</v>
      </c>
      <c r="L50" s="49">
        <f>+'DAY26'!L50+'DAY27'!D50</f>
        <v>0</v>
      </c>
      <c r="M50" s="50">
        <f>+'DAY26'!M50+'DAY27'!E50</f>
        <v>0</v>
      </c>
      <c r="N50" s="47">
        <f>+'DAY26'!N50+'DAY27'!F50</f>
        <v>0</v>
      </c>
      <c r="O50" s="209">
        <f>+'DAY26'!O50+'DAY27'!G50</f>
        <v>140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209">
        <f t="shared" si="26"/>
        <v>5.1851851851851851</v>
      </c>
      <c r="U50" s="54">
        <f t="shared" si="1"/>
        <v>77.239285714285714</v>
      </c>
    </row>
    <row r="51" spans="1:21" x14ac:dyDescent="0.25">
      <c r="A51" s="154" t="s">
        <v>79</v>
      </c>
      <c r="B51" s="47">
        <f>'DAY26'!H51</f>
        <v>0</v>
      </c>
      <c r="C51" s="48">
        <v>0</v>
      </c>
      <c r="D51" s="49">
        <v>0</v>
      </c>
      <c r="E51" s="50">
        <v>0</v>
      </c>
      <c r="F51" s="47">
        <v>0</v>
      </c>
      <c r="G51" s="209">
        <v>0</v>
      </c>
      <c r="H51" s="49">
        <f>+(Table129[[#This Row],[OPENING ]]+Table129[[#This Row],[RECEIPTS]]+Table129[[#This Row],[RETURNS]])-(Table129[[#This Row],[EXCHANGED]]+Table129[[#This Row],[SALES]]+Table129[[#This Row],[ISSUES]])</f>
        <v>0</v>
      </c>
      <c r="I51" s="48">
        <v>0</v>
      </c>
      <c r="J51" s="51">
        <f t="shared" si="0"/>
        <v>0</v>
      </c>
      <c r="K51" s="48">
        <f>+'DAY26'!K51+'DAY27'!C51</f>
        <v>0</v>
      </c>
      <c r="L51" s="49">
        <f>+'DAY26'!L51+'DAY27'!D51</f>
        <v>0</v>
      </c>
      <c r="M51" s="50">
        <f>+'DAY26'!M51+'DAY27'!E51</f>
        <v>0</v>
      </c>
      <c r="N51" s="47">
        <f>+'DAY26'!N51+'DAY27'!F51</f>
        <v>0</v>
      </c>
      <c r="O51" s="209">
        <f>+'DAY26'!O51+'DAY27'!G51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209">
        <f t="shared" si="26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'DAY26'!H52</f>
        <v>0</v>
      </c>
      <c r="C52" s="48">
        <v>0</v>
      </c>
      <c r="D52" s="49">
        <v>0</v>
      </c>
      <c r="E52" s="50">
        <v>0</v>
      </c>
      <c r="F52" s="47">
        <v>0</v>
      </c>
      <c r="G52" s="209">
        <v>0</v>
      </c>
      <c r="H52" s="49">
        <f>+(Table129[[#This Row],[OPENING ]]+Table129[[#This Row],[RECEIPTS]]+Table129[[#This Row],[RETURNS]])-(Table129[[#This Row],[EXCHANGED]]+Table129[[#This Row],[SALES]]+Table129[[#This Row],[ISSUES]])</f>
        <v>0</v>
      </c>
      <c r="I52" s="48">
        <v>0</v>
      </c>
      <c r="J52" s="51">
        <f t="shared" si="0"/>
        <v>0</v>
      </c>
      <c r="K52" s="48">
        <f>+'DAY26'!K52+'DAY27'!C52</f>
        <v>0</v>
      </c>
      <c r="L52" s="49">
        <f>+'DAY26'!L52+'DAY27'!D52</f>
        <v>0</v>
      </c>
      <c r="M52" s="50">
        <f>+'DAY26'!M52+'DAY27'!E52</f>
        <v>0</v>
      </c>
      <c r="N52" s="47">
        <f>+'DAY26'!N52+'DAY27'!F52</f>
        <v>0</v>
      </c>
      <c r="O52" s="209">
        <f>+'DAY26'!O52+'DAY27'!G52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209">
        <f t="shared" si="26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'DAY26'!H53</f>
        <v>0</v>
      </c>
      <c r="C53" s="48">
        <v>0</v>
      </c>
      <c r="D53" s="49">
        <v>0</v>
      </c>
      <c r="E53" s="50">
        <v>0</v>
      </c>
      <c r="F53" s="47">
        <v>0</v>
      </c>
      <c r="G53" s="209">
        <v>0</v>
      </c>
      <c r="H53" s="49">
        <f>+(Table129[[#This Row],[OPENING ]]+Table129[[#This Row],[RECEIPTS]]+Table129[[#This Row],[RETURNS]])-(Table129[[#This Row],[EXCHANGED]]+Table129[[#This Row],[SALES]]+Table129[[#This Row],[ISSUES]])</f>
        <v>0</v>
      </c>
      <c r="I53" s="48">
        <v>0</v>
      </c>
      <c r="J53" s="51">
        <f>+I53-H53</f>
        <v>0</v>
      </c>
      <c r="K53" s="48">
        <f>+'DAY26'!K53+'DAY27'!C53</f>
        <v>0</v>
      </c>
      <c r="L53" s="49">
        <f>+'DAY26'!L53+'DAY27'!D53</f>
        <v>0</v>
      </c>
      <c r="M53" s="50">
        <f>+'DAY26'!M53+'DAY27'!E53</f>
        <v>0</v>
      </c>
      <c r="N53" s="47">
        <f>+'DAY26'!N53+'DAY27'!F53</f>
        <v>0</v>
      </c>
      <c r="O53" s="209">
        <f>+'DAY26'!O53+'DAY27'!G53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209">
        <f t="shared" si="26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'DAY26'!H54</f>
        <v>0</v>
      </c>
      <c r="C54" s="48">
        <v>0</v>
      </c>
      <c r="D54" s="49">
        <v>0</v>
      </c>
      <c r="E54" s="50">
        <v>0</v>
      </c>
      <c r="F54" s="47">
        <v>0</v>
      </c>
      <c r="G54" s="209">
        <v>0</v>
      </c>
      <c r="H54" s="49">
        <f>+(Table129[[#This Row],[OPENING ]]+Table129[[#This Row],[RECEIPTS]]+Table129[[#This Row],[RETURNS]])-(Table129[[#This Row],[EXCHANGED]]+Table129[[#This Row],[SALES]]+Table129[[#This Row],[ISSUES]])</f>
        <v>0</v>
      </c>
      <c r="I54" s="48">
        <v>0</v>
      </c>
      <c r="J54" s="51">
        <f>+I54-H54</f>
        <v>0</v>
      </c>
      <c r="K54" s="48">
        <f>+'DAY26'!K54+'DAY27'!C54</f>
        <v>0</v>
      </c>
      <c r="L54" s="49">
        <f>+'DAY26'!L54+'DAY27'!D54</f>
        <v>0</v>
      </c>
      <c r="M54" s="50">
        <f>+'DAY26'!M54+'DAY27'!E54</f>
        <v>0</v>
      </c>
      <c r="N54" s="47">
        <f>+'DAY26'!N54+'DAY27'!F54</f>
        <v>0</v>
      </c>
      <c r="O54" s="209">
        <f>+'DAY26'!O54+'DAY27'!G54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209">
        <f t="shared" si="26"/>
        <v>0</v>
      </c>
      <c r="U54" s="54">
        <f t="shared" si="1"/>
        <v>0</v>
      </c>
    </row>
    <row r="55" spans="1:21" x14ac:dyDescent="0.25">
      <c r="A55" s="154" t="s">
        <v>81</v>
      </c>
      <c r="B55" s="47">
        <f>'DAY26'!H55</f>
        <v>676.3</v>
      </c>
      <c r="C55" s="48">
        <v>0</v>
      </c>
      <c r="D55" s="49">
        <v>0</v>
      </c>
      <c r="E55" s="50">
        <v>0</v>
      </c>
      <c r="F55" s="47">
        <v>0</v>
      </c>
      <c r="G55" s="209">
        <v>0</v>
      </c>
      <c r="H55" s="49">
        <f>+(Table129[[#This Row],[OPENING ]]+Table129[[#This Row],[RECEIPTS]]+Table129[[#This Row],[RETURNS]])-(Table129[[#This Row],[EXCHANGED]]+Table129[[#This Row],[SALES]]+Table129[[#This Row],[ISSUES]])</f>
        <v>676.3</v>
      </c>
      <c r="I55" s="48">
        <v>0</v>
      </c>
      <c r="J55" s="51">
        <f>+I55-H55</f>
        <v>-676.3</v>
      </c>
      <c r="K55" s="48">
        <f>+'DAY26'!K55+'DAY27'!C55</f>
        <v>0</v>
      </c>
      <c r="L55" s="49">
        <f>+'DAY26'!L55+'DAY27'!D55</f>
        <v>0</v>
      </c>
      <c r="M55" s="50">
        <f>+'DAY26'!M55+'DAY27'!E55</f>
        <v>0</v>
      </c>
      <c r="N55" s="47">
        <f>+'DAY26'!N55+'DAY27'!F55</f>
        <v>0</v>
      </c>
      <c r="O55" s="209">
        <f>+'DAY26'!O55+'DAY27'!G55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209">
        <f t="shared" si="26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'DAY26'!H56</f>
        <v>0</v>
      </c>
      <c r="C56" s="48">
        <v>0</v>
      </c>
      <c r="D56" s="49">
        <v>0</v>
      </c>
      <c r="E56" s="50">
        <v>0</v>
      </c>
      <c r="F56" s="47">
        <v>0</v>
      </c>
      <c r="G56" s="209">
        <v>0</v>
      </c>
      <c r="H56" s="49">
        <f>+(Table129[[#This Row],[OPENING ]]+Table129[[#This Row],[RECEIPTS]]+Table129[[#This Row],[RETURNS]])-(Table129[[#This Row],[EXCHANGED]]+Table129[[#This Row],[SALES]]+Table129[[#This Row],[ISSUES]])</f>
        <v>0</v>
      </c>
      <c r="I56" s="48">
        <v>0</v>
      </c>
      <c r="J56" s="51">
        <f>+I56-H56</f>
        <v>0</v>
      </c>
      <c r="K56" s="48">
        <f>+'DAY26'!K56+'DAY27'!C56</f>
        <v>0</v>
      </c>
      <c r="L56" s="49">
        <f>+'DAY26'!L56+'DAY27'!D56</f>
        <v>0</v>
      </c>
      <c r="M56" s="50">
        <f>+'DAY26'!M56+'DAY27'!E56</f>
        <v>0</v>
      </c>
      <c r="N56" s="47">
        <f>+'DAY26'!N56+'DAY27'!F56</f>
        <v>0</v>
      </c>
      <c r="O56" s="209">
        <f>+'DAY26'!O56+'DAY27'!G56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209">
        <f t="shared" si="26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'DAY26'!H57</f>
        <v>1809</v>
      </c>
      <c r="C57" s="48">
        <v>0</v>
      </c>
      <c r="D57" s="49">
        <v>0</v>
      </c>
      <c r="E57" s="50">
        <v>0</v>
      </c>
      <c r="F57" s="47">
        <v>0</v>
      </c>
      <c r="G57" s="209">
        <v>0</v>
      </c>
      <c r="H57" s="49">
        <f>+(Table129[[#This Row],[OPENING ]]+Table129[[#This Row],[RECEIPTS]]+Table129[[#This Row],[RETURNS]])-(Table129[[#This Row],[EXCHANGED]]+Table129[[#This Row],[SALES]]+Table129[[#This Row],[ISSUES]])</f>
        <v>1809</v>
      </c>
      <c r="I57" s="73">
        <v>0</v>
      </c>
      <c r="J57" s="76">
        <f t="shared" si="0"/>
        <v>-1809</v>
      </c>
      <c r="K57" s="48">
        <f>+'DAY26'!K57+'DAY27'!C57</f>
        <v>0</v>
      </c>
      <c r="L57" s="49">
        <f>+'DAY26'!L57+'DAY27'!D57</f>
        <v>79</v>
      </c>
      <c r="M57" s="50">
        <f>+'DAY26'!M57+'DAY27'!E57</f>
        <v>0</v>
      </c>
      <c r="N57" s="47">
        <f>+'DAY26'!N57+'DAY27'!F57</f>
        <v>0</v>
      </c>
      <c r="O57" s="209">
        <f>+'DAY26'!O57+'DAY27'!G57</f>
        <v>0</v>
      </c>
      <c r="P57" s="48">
        <f t="shared" si="22"/>
        <v>0</v>
      </c>
      <c r="Q57" s="49">
        <f t="shared" si="23"/>
        <v>2.925925925925926</v>
      </c>
      <c r="R57" s="50">
        <f t="shared" si="24"/>
        <v>0</v>
      </c>
      <c r="S57" s="47">
        <f t="shared" si="25"/>
        <v>0</v>
      </c>
      <c r="T57" s="209">
        <f t="shared" si="26"/>
        <v>0</v>
      </c>
      <c r="U57" s="92">
        <f t="shared" si="1"/>
        <v>618.2658227848101</v>
      </c>
    </row>
    <row r="58" spans="1:21" x14ac:dyDescent="0.25">
      <c r="A58" s="154" t="s">
        <v>50</v>
      </c>
      <c r="B58" s="47">
        <f>'DAY26'!H58</f>
        <v>6798.0400000000009</v>
      </c>
      <c r="C58" s="48">
        <v>0</v>
      </c>
      <c r="D58" s="49">
        <v>0</v>
      </c>
      <c r="E58" s="50">
        <v>0</v>
      </c>
      <c r="F58" s="47">
        <v>0</v>
      </c>
      <c r="G58" s="209">
        <v>0</v>
      </c>
      <c r="H58" s="49">
        <f>+(Table129[[#This Row],[OPENING ]]+Table129[[#This Row],[RECEIPTS]]+Table129[[#This Row],[RETURNS]])-(Table129[[#This Row],[EXCHANGED]]+Table129[[#This Row],[SALES]]+Table129[[#This Row],[ISSUES]])</f>
        <v>6798.0400000000009</v>
      </c>
      <c r="I58" s="73"/>
      <c r="J58" s="76">
        <f t="shared" ref="J58:J72" si="27">+I58-H58</f>
        <v>-6798.0400000000009</v>
      </c>
      <c r="K58" s="48">
        <f>+'DAY26'!K58+'DAY27'!C58</f>
        <v>3087.4</v>
      </c>
      <c r="L58" s="49">
        <f>+'DAY26'!L58+'DAY27'!D58</f>
        <v>217.3</v>
      </c>
      <c r="M58" s="50">
        <f>+'DAY26'!M58+'DAY27'!E58</f>
        <v>0</v>
      </c>
      <c r="N58" s="47">
        <f>+'DAY26'!N58+'DAY27'!F58</f>
        <v>0</v>
      </c>
      <c r="O58" s="209">
        <f>+'DAY26'!O58+'DAY27'!G58</f>
        <v>2237</v>
      </c>
      <c r="P58" s="48">
        <f t="shared" ref="P58:P72" si="28">+K58/27</f>
        <v>114.34814814814816</v>
      </c>
      <c r="Q58" s="49">
        <f t="shared" ref="Q58:Q72" si="29">+L58/27</f>
        <v>8.0481481481481492</v>
      </c>
      <c r="R58" s="50">
        <f t="shared" ref="R58:R72" si="30">+M58/27</f>
        <v>0</v>
      </c>
      <c r="S58" s="47">
        <f t="shared" ref="S58:S72" si="31">+N58/27</f>
        <v>0</v>
      </c>
      <c r="T58" s="209">
        <f t="shared" ref="T58:T72" si="32">+O58/27</f>
        <v>82.851851851851848</v>
      </c>
      <c r="U58" s="92">
        <f t="shared" ref="U58:U72" si="33">IFERROR(+H58/(P58+Q58+R58+S58+T58),0)</f>
        <v>33.121078369453421</v>
      </c>
    </row>
    <row r="59" spans="1:21" x14ac:dyDescent="0.25">
      <c r="A59" s="154" t="s">
        <v>51</v>
      </c>
      <c r="B59" s="47">
        <f>'DAY26'!H59</f>
        <v>0</v>
      </c>
      <c r="C59" s="48">
        <v>0</v>
      </c>
      <c r="D59" s="49">
        <v>0</v>
      </c>
      <c r="E59" s="50">
        <v>0</v>
      </c>
      <c r="F59" s="47">
        <v>0</v>
      </c>
      <c r="G59" s="209">
        <v>0</v>
      </c>
      <c r="H59" s="49">
        <f>+(Table129[[#This Row],[OPENING ]]+Table129[[#This Row],[RECEIPTS]]+Table129[[#This Row],[RETURNS]])-(Table129[[#This Row],[EXCHANGED]]+Table129[[#This Row],[SALES]]+Table129[[#This Row],[ISSUES]])</f>
        <v>0</v>
      </c>
      <c r="I59" s="73"/>
      <c r="J59" s="76">
        <f t="shared" si="27"/>
        <v>0</v>
      </c>
      <c r="K59" s="48">
        <f>+'DAY26'!K59+'DAY27'!C59</f>
        <v>0</v>
      </c>
      <c r="L59" s="49">
        <f>+'DAY26'!L59+'DAY27'!D59</f>
        <v>0</v>
      </c>
      <c r="M59" s="50">
        <f>+'DAY26'!M59+'DAY27'!E59</f>
        <v>0</v>
      </c>
      <c r="N59" s="47">
        <f>+'DAY26'!N59+'DAY27'!F59</f>
        <v>0</v>
      </c>
      <c r="O59" s="209">
        <f>+'DAY26'!O59+'DAY27'!G59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209">
        <f t="shared" si="32"/>
        <v>0</v>
      </c>
      <c r="U59" s="92">
        <f t="shared" si="33"/>
        <v>0</v>
      </c>
    </row>
    <row r="60" spans="1:21" x14ac:dyDescent="0.25">
      <c r="A60" s="154" t="s">
        <v>52</v>
      </c>
      <c r="B60" s="47">
        <f>'DAY26'!H60</f>
        <v>0</v>
      </c>
      <c r="C60" s="48">
        <v>0</v>
      </c>
      <c r="D60" s="49">
        <v>0</v>
      </c>
      <c r="E60" s="50">
        <v>0</v>
      </c>
      <c r="F60" s="47">
        <v>0</v>
      </c>
      <c r="G60" s="209">
        <v>0</v>
      </c>
      <c r="H60" s="49">
        <f>+(Table129[[#This Row],[OPENING ]]+Table129[[#This Row],[RECEIPTS]]+Table129[[#This Row],[RETURNS]])-(Table129[[#This Row],[EXCHANGED]]+Table129[[#This Row],[SALES]]+Table129[[#This Row],[ISSUES]])</f>
        <v>0</v>
      </c>
      <c r="I60" s="73"/>
      <c r="J60" s="76">
        <f t="shared" si="27"/>
        <v>0</v>
      </c>
      <c r="K60" s="48">
        <f>+'DAY26'!K60+'DAY27'!C60</f>
        <v>0</v>
      </c>
      <c r="L60" s="49">
        <f>+'DAY26'!L60+'DAY27'!D60</f>
        <v>0</v>
      </c>
      <c r="M60" s="50">
        <f>+'DAY26'!M60+'DAY27'!E60</f>
        <v>0</v>
      </c>
      <c r="N60" s="47">
        <f>+'DAY26'!N60+'DAY27'!F60</f>
        <v>0</v>
      </c>
      <c r="O60" s="209">
        <f>+'DAY26'!O60+'DAY27'!G60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209">
        <f t="shared" si="32"/>
        <v>0</v>
      </c>
      <c r="U60" s="92">
        <f t="shared" si="33"/>
        <v>0</v>
      </c>
    </row>
    <row r="61" spans="1:21" x14ac:dyDescent="0.25">
      <c r="A61" s="154" t="s">
        <v>53</v>
      </c>
      <c r="B61" s="47">
        <f>'DAY26'!H61</f>
        <v>1267.3399999999999</v>
      </c>
      <c r="C61" s="48">
        <v>0</v>
      </c>
      <c r="D61" s="49">
        <v>0</v>
      </c>
      <c r="E61" s="50">
        <v>0</v>
      </c>
      <c r="F61" s="47">
        <v>0</v>
      </c>
      <c r="G61" s="209">
        <v>0</v>
      </c>
      <c r="H61" s="49">
        <f>+(Table129[[#This Row],[OPENING ]]+Table129[[#This Row],[RECEIPTS]]+Table129[[#This Row],[RETURNS]])-(Table129[[#This Row],[EXCHANGED]]+Table129[[#This Row],[SALES]]+Table129[[#This Row],[ISSUES]])</f>
        <v>1267.3399999999999</v>
      </c>
      <c r="I61" s="73"/>
      <c r="J61" s="76">
        <f t="shared" si="27"/>
        <v>-1267.3399999999999</v>
      </c>
      <c r="K61" s="48">
        <f>+'DAY26'!K61+'DAY27'!C61</f>
        <v>0</v>
      </c>
      <c r="L61" s="49">
        <f>+'DAY26'!L61+'DAY27'!D61</f>
        <v>0</v>
      </c>
      <c r="M61" s="50">
        <f>+'DAY26'!M61+'DAY27'!E61</f>
        <v>0</v>
      </c>
      <c r="N61" s="47">
        <f>+'DAY26'!N61+'DAY27'!F61</f>
        <v>0</v>
      </c>
      <c r="O61" s="209">
        <f>+'DAY26'!O61+'DAY27'!G61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209">
        <f t="shared" si="32"/>
        <v>0</v>
      </c>
      <c r="U61" s="92">
        <f t="shared" si="33"/>
        <v>0</v>
      </c>
    </row>
    <row r="62" spans="1:21" x14ac:dyDescent="0.25">
      <c r="A62" s="154" t="s">
        <v>54</v>
      </c>
      <c r="B62" s="47">
        <f>'DAY26'!H62</f>
        <v>96.1</v>
      </c>
      <c r="C62" s="48">
        <v>0</v>
      </c>
      <c r="D62" s="49">
        <v>0</v>
      </c>
      <c r="E62" s="50">
        <v>0</v>
      </c>
      <c r="F62" s="47">
        <v>0</v>
      </c>
      <c r="G62" s="209">
        <v>0</v>
      </c>
      <c r="H62" s="49">
        <f>+(Table129[[#This Row],[OPENING ]]+Table129[[#This Row],[RECEIPTS]]+Table129[[#This Row],[RETURNS]])-(Table129[[#This Row],[EXCHANGED]]+Table129[[#This Row],[SALES]]+Table129[[#This Row],[ISSUES]])</f>
        <v>96.1</v>
      </c>
      <c r="I62" s="73"/>
      <c r="J62" s="76">
        <f t="shared" si="27"/>
        <v>-96.1</v>
      </c>
      <c r="K62" s="48">
        <f>+'DAY26'!K62+'DAY27'!C62</f>
        <v>0</v>
      </c>
      <c r="L62" s="49">
        <f>+'DAY26'!L62+'DAY27'!D62</f>
        <v>0</v>
      </c>
      <c r="M62" s="50">
        <f>+'DAY26'!M62+'DAY27'!E62</f>
        <v>0</v>
      </c>
      <c r="N62" s="47">
        <f>+'DAY26'!N62+'DAY27'!F62</f>
        <v>0</v>
      </c>
      <c r="O62" s="209">
        <f>+'DAY26'!O62+'DAY27'!G62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209">
        <f t="shared" si="32"/>
        <v>0</v>
      </c>
      <c r="U62" s="92">
        <f t="shared" si="33"/>
        <v>0</v>
      </c>
    </row>
    <row r="63" spans="1:21" x14ac:dyDescent="0.25">
      <c r="A63" s="154" t="s">
        <v>109</v>
      </c>
      <c r="B63" s="47">
        <f>'DAY26'!H63</f>
        <v>0</v>
      </c>
      <c r="C63" s="48">
        <v>0</v>
      </c>
      <c r="D63" s="49">
        <v>0</v>
      </c>
      <c r="E63" s="50">
        <v>0</v>
      </c>
      <c r="F63" s="47">
        <v>0</v>
      </c>
      <c r="G63" s="209">
        <v>0</v>
      </c>
      <c r="H63" s="49">
        <f>+(Table129[[#This Row],[OPENING ]]+Table129[[#This Row],[RECEIPTS]]+Table129[[#This Row],[RETURNS]])-(Table129[[#This Row],[EXCHANGED]]+Table129[[#This Row],[SALES]]+Table129[[#This Row],[ISSUES]])</f>
        <v>0</v>
      </c>
      <c r="I63" s="73"/>
      <c r="J63" s="76">
        <f t="shared" si="27"/>
        <v>0</v>
      </c>
      <c r="K63" s="48">
        <f>+'DAY26'!K63+'DAY27'!C63</f>
        <v>0</v>
      </c>
      <c r="L63" s="49">
        <f>+'DAY26'!L63+'DAY27'!D63</f>
        <v>0</v>
      </c>
      <c r="M63" s="50">
        <f>+'DAY26'!M63+'DAY27'!E63</f>
        <v>0</v>
      </c>
      <c r="N63" s="47">
        <f>+'DAY26'!N63+'DAY27'!F63</f>
        <v>0</v>
      </c>
      <c r="O63" s="209">
        <f>+'DAY26'!O63+'DAY27'!G63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209">
        <f t="shared" si="32"/>
        <v>0</v>
      </c>
      <c r="U63" s="92">
        <f t="shared" si="33"/>
        <v>0</v>
      </c>
    </row>
    <row r="64" spans="1:21" x14ac:dyDescent="0.25">
      <c r="A64" s="154" t="s">
        <v>112</v>
      </c>
      <c r="B64" s="47">
        <f>'DAY26'!H64</f>
        <v>0</v>
      </c>
      <c r="C64" s="48">
        <v>0</v>
      </c>
      <c r="D64" s="49">
        <v>0</v>
      </c>
      <c r="E64" s="50">
        <v>0</v>
      </c>
      <c r="F64" s="47">
        <v>0</v>
      </c>
      <c r="G64" s="209">
        <v>0</v>
      </c>
      <c r="H64" s="49">
        <f>+(Table129[[#This Row],[OPENING ]]+Table129[[#This Row],[RECEIPTS]]+Table129[[#This Row],[RETURNS]])-(Table129[[#This Row],[EXCHANGED]]+Table129[[#This Row],[SALES]]+Table129[[#This Row],[ISSUES]])</f>
        <v>0</v>
      </c>
      <c r="I64" s="73"/>
      <c r="J64" s="76">
        <f t="shared" si="27"/>
        <v>0</v>
      </c>
      <c r="K64" s="48">
        <f>+'DAY26'!K64+'DAY27'!C64</f>
        <v>0</v>
      </c>
      <c r="L64" s="49">
        <f>+'DAY26'!L64+'DAY27'!D64</f>
        <v>0</v>
      </c>
      <c r="M64" s="50">
        <f>+'DAY26'!M64+'DAY27'!E64</f>
        <v>0</v>
      </c>
      <c r="N64" s="47">
        <f>+'DAY26'!N64+'DAY27'!F64</f>
        <v>0</v>
      </c>
      <c r="O64" s="209">
        <f>+'DAY26'!O64+'DAY27'!G64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209">
        <f t="shared" si="32"/>
        <v>0</v>
      </c>
      <c r="U64" s="92">
        <f t="shared" si="33"/>
        <v>0</v>
      </c>
    </row>
    <row r="65" spans="1:21" x14ac:dyDescent="0.25">
      <c r="A65" s="154" t="s">
        <v>115</v>
      </c>
      <c r="B65" s="47">
        <f>'DAY26'!H65</f>
        <v>1289.1400000000001</v>
      </c>
      <c r="C65" s="48">
        <v>0</v>
      </c>
      <c r="D65" s="49">
        <v>0</v>
      </c>
      <c r="E65" s="50">
        <v>0</v>
      </c>
      <c r="F65" s="47">
        <v>0</v>
      </c>
      <c r="G65" s="209">
        <v>0</v>
      </c>
      <c r="H65" s="49">
        <f>+(Table129[[#This Row],[OPENING ]]+Table129[[#This Row],[RECEIPTS]]+Table129[[#This Row],[RETURNS]])-(Table129[[#This Row],[EXCHANGED]]+Table129[[#This Row],[SALES]]+Table129[[#This Row],[ISSUES]])</f>
        <v>1289.1400000000001</v>
      </c>
      <c r="I65" s="73"/>
      <c r="J65" s="76">
        <f t="shared" si="27"/>
        <v>-1289.1400000000001</v>
      </c>
      <c r="K65" s="48">
        <f>+'DAY26'!K65+'DAY27'!C65</f>
        <v>0</v>
      </c>
      <c r="L65" s="49">
        <f>+'DAY26'!L65+'DAY27'!D65</f>
        <v>0</v>
      </c>
      <c r="M65" s="50">
        <f>+'DAY26'!M65+'DAY27'!E65</f>
        <v>0</v>
      </c>
      <c r="N65" s="47">
        <f>+'DAY26'!N65+'DAY27'!F65</f>
        <v>0</v>
      </c>
      <c r="O65" s="209">
        <f>+'DAY26'!O65+'DAY27'!G65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209">
        <f t="shared" si="32"/>
        <v>0</v>
      </c>
      <c r="U65" s="92">
        <f t="shared" si="33"/>
        <v>0</v>
      </c>
    </row>
    <row r="66" spans="1:21" x14ac:dyDescent="0.25">
      <c r="A66" s="154" t="s">
        <v>116</v>
      </c>
      <c r="B66" s="47">
        <f>'DAY26'!H66</f>
        <v>64.75</v>
      </c>
      <c r="C66" s="48">
        <v>0</v>
      </c>
      <c r="D66" s="49">
        <v>0</v>
      </c>
      <c r="E66" s="50">
        <v>0</v>
      </c>
      <c r="F66" s="47">
        <v>0</v>
      </c>
      <c r="G66" s="209">
        <v>0</v>
      </c>
      <c r="H66" s="49">
        <f>+(Table129[[#This Row],[OPENING ]]+Table129[[#This Row],[RECEIPTS]]+Table129[[#This Row],[RETURNS]])-(Table129[[#This Row],[EXCHANGED]]+Table129[[#This Row],[SALES]]+Table129[[#This Row],[ISSUES]])</f>
        <v>64.75</v>
      </c>
      <c r="I66" s="73"/>
      <c r="J66" s="76">
        <f t="shared" si="27"/>
        <v>-64.75</v>
      </c>
      <c r="K66" s="48">
        <f>+'DAY26'!K66+'DAY27'!C66</f>
        <v>0</v>
      </c>
      <c r="L66" s="49">
        <f>+'DAY26'!L66+'DAY27'!D66</f>
        <v>0</v>
      </c>
      <c r="M66" s="50">
        <f>+'DAY26'!M66+'DAY27'!E66</f>
        <v>0</v>
      </c>
      <c r="N66" s="47">
        <f>+'DAY26'!N66+'DAY27'!F66</f>
        <v>0</v>
      </c>
      <c r="O66" s="209">
        <f>+'DAY26'!O66+'DAY27'!G66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209">
        <f t="shared" si="32"/>
        <v>0</v>
      </c>
      <c r="U66" s="92">
        <f t="shared" si="33"/>
        <v>0</v>
      </c>
    </row>
    <row r="67" spans="1:21" x14ac:dyDescent="0.25">
      <c r="A67" s="154" t="s">
        <v>121</v>
      </c>
      <c r="B67" s="47">
        <f>'DAY26'!H67</f>
        <v>0</v>
      </c>
      <c r="C67" s="48">
        <v>0</v>
      </c>
      <c r="D67" s="49">
        <v>0</v>
      </c>
      <c r="E67" s="50">
        <v>0</v>
      </c>
      <c r="F67" s="47">
        <v>0</v>
      </c>
      <c r="G67" s="209">
        <v>0</v>
      </c>
      <c r="H67" s="49">
        <f>+(Table129[[#This Row],[OPENING ]]+Table129[[#This Row],[RECEIPTS]]+Table129[[#This Row],[RETURNS]])-(Table129[[#This Row],[EXCHANGED]]+Table129[[#This Row],[SALES]]+Table129[[#This Row],[ISSUES]])</f>
        <v>0</v>
      </c>
      <c r="I67" s="73"/>
      <c r="J67" s="76">
        <f t="shared" si="27"/>
        <v>0</v>
      </c>
      <c r="K67" s="48">
        <f>+'DAY26'!K67+'DAY27'!C67</f>
        <v>0</v>
      </c>
      <c r="L67" s="49">
        <f>+'DAY26'!L67+'DAY27'!D67</f>
        <v>0</v>
      </c>
      <c r="M67" s="50">
        <f>+'DAY26'!M67+'DAY27'!E67</f>
        <v>0</v>
      </c>
      <c r="N67" s="47">
        <f>+'DAY26'!N67+'DAY27'!F67</f>
        <v>0</v>
      </c>
      <c r="O67" s="209">
        <f>+'DAY26'!O67+'DAY27'!G67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209">
        <f t="shared" si="32"/>
        <v>0</v>
      </c>
      <c r="U67" s="92">
        <f t="shared" si="33"/>
        <v>0</v>
      </c>
    </row>
    <row r="68" spans="1:21" x14ac:dyDescent="0.25">
      <c r="A68" s="154" t="s">
        <v>120</v>
      </c>
      <c r="B68" s="47">
        <f>'DAY26'!H68</f>
        <v>497.9</v>
      </c>
      <c r="C68" s="48">
        <v>0</v>
      </c>
      <c r="D68" s="49">
        <v>0</v>
      </c>
      <c r="E68" s="50">
        <v>0</v>
      </c>
      <c r="F68" s="47">
        <v>0</v>
      </c>
      <c r="G68" s="209">
        <v>0</v>
      </c>
      <c r="H68" s="49">
        <f>+(Table129[[#This Row],[OPENING ]]+Table129[[#This Row],[RECEIPTS]]+Table129[[#This Row],[RETURNS]])-(Table129[[#This Row],[EXCHANGED]]+Table129[[#This Row],[SALES]]+Table129[[#This Row],[ISSUES]])</f>
        <v>497.9</v>
      </c>
      <c r="I68" s="73"/>
      <c r="J68" s="76">
        <f t="shared" si="27"/>
        <v>-497.9</v>
      </c>
      <c r="K68" s="48">
        <f>+'DAY26'!K68+'DAY27'!C68</f>
        <v>0</v>
      </c>
      <c r="L68" s="49">
        <f>+'DAY26'!L68+'DAY27'!D68</f>
        <v>0</v>
      </c>
      <c r="M68" s="50">
        <f>+'DAY26'!M68+'DAY27'!E68</f>
        <v>0</v>
      </c>
      <c r="N68" s="47">
        <f>+'DAY26'!N68+'DAY27'!F68</f>
        <v>0</v>
      </c>
      <c r="O68" s="209">
        <f>+'DAY26'!O68+'DAY27'!G68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209">
        <f t="shared" si="32"/>
        <v>0</v>
      </c>
      <c r="U68" s="92">
        <f t="shared" si="33"/>
        <v>0</v>
      </c>
    </row>
    <row r="69" spans="1:21" x14ac:dyDescent="0.25">
      <c r="A69" s="154" t="s">
        <v>122</v>
      </c>
      <c r="B69" s="47">
        <f>'DAY26'!H69</f>
        <v>424.4</v>
      </c>
      <c r="C69" s="48">
        <v>0</v>
      </c>
      <c r="D69" s="49">
        <v>0</v>
      </c>
      <c r="E69" s="50">
        <v>0</v>
      </c>
      <c r="F69" s="47">
        <v>0</v>
      </c>
      <c r="G69" s="209">
        <v>0</v>
      </c>
      <c r="H69" s="49">
        <f>+(Table129[[#This Row],[OPENING ]]+Table129[[#This Row],[RECEIPTS]]+Table129[[#This Row],[RETURNS]])-(Table129[[#This Row],[EXCHANGED]]+Table129[[#This Row],[SALES]]+Table129[[#This Row],[ISSUES]])</f>
        <v>424.4</v>
      </c>
      <c r="I69" s="73"/>
      <c r="J69" s="76">
        <f t="shared" si="27"/>
        <v>-424.4</v>
      </c>
      <c r="K69" s="48">
        <f>+'DAY26'!K69+'DAY27'!C69</f>
        <v>0</v>
      </c>
      <c r="L69" s="49">
        <f>+'DAY26'!L69+'DAY27'!D69</f>
        <v>0</v>
      </c>
      <c r="M69" s="50">
        <f>+'DAY26'!M69+'DAY27'!E69</f>
        <v>0</v>
      </c>
      <c r="N69" s="47">
        <f>+'DAY26'!N69+'DAY27'!F69</f>
        <v>0</v>
      </c>
      <c r="O69" s="209">
        <f>+'DAY26'!O69+'DAY27'!G69</f>
        <v>0</v>
      </c>
      <c r="P69" s="48">
        <f t="shared" si="28"/>
        <v>0</v>
      </c>
      <c r="Q69" s="49">
        <f t="shared" si="29"/>
        <v>0</v>
      </c>
      <c r="R69" s="50">
        <f t="shared" si="30"/>
        <v>0</v>
      </c>
      <c r="S69" s="47">
        <f t="shared" si="31"/>
        <v>0</v>
      </c>
      <c r="T69" s="209">
        <f t="shared" si="32"/>
        <v>0</v>
      </c>
      <c r="U69" s="92">
        <f t="shared" si="33"/>
        <v>0</v>
      </c>
    </row>
    <row r="70" spans="1:21" x14ac:dyDescent="0.25">
      <c r="A70" s="53"/>
      <c r="B70" s="47">
        <f>'DAY26'!H70</f>
        <v>0</v>
      </c>
      <c r="C70" s="48">
        <v>0</v>
      </c>
      <c r="D70" s="49">
        <v>0</v>
      </c>
      <c r="E70" s="50">
        <v>0</v>
      </c>
      <c r="F70" s="47">
        <v>0</v>
      </c>
      <c r="G70" s="209">
        <v>0</v>
      </c>
      <c r="H70" s="49">
        <f>+(Table129[[#This Row],[OPENING ]]+Table129[[#This Row],[RECEIPTS]]+Table129[[#This Row],[RETURNS]])-(Table129[[#This Row],[EXCHANGED]]+Table129[[#This Row],[SALES]]+Table129[[#This Row],[ISSUES]])</f>
        <v>0</v>
      </c>
      <c r="I70" s="73"/>
      <c r="J70" s="76">
        <f t="shared" si="27"/>
        <v>0</v>
      </c>
      <c r="K70" s="48">
        <f>+'DAY26'!K70+'DAY27'!C70</f>
        <v>0</v>
      </c>
      <c r="L70" s="49">
        <f>+'DAY26'!L70+'DAY27'!D70</f>
        <v>0</v>
      </c>
      <c r="M70" s="50">
        <f>+'DAY26'!M70+'DAY27'!E70</f>
        <v>0</v>
      </c>
      <c r="N70" s="47">
        <f>+'DAY26'!N70+'DAY27'!F70</f>
        <v>0</v>
      </c>
      <c r="O70" s="209">
        <f>+'DAY26'!O70+'DAY27'!G70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209">
        <f t="shared" si="32"/>
        <v>0</v>
      </c>
      <c r="U70" s="92">
        <f t="shared" si="33"/>
        <v>0</v>
      </c>
    </row>
    <row r="71" spans="1:21" x14ac:dyDescent="0.25">
      <c r="A71" s="53"/>
      <c r="B71" s="47">
        <f>'DAY26'!H71</f>
        <v>263.8</v>
      </c>
      <c r="C71" s="48">
        <v>0</v>
      </c>
      <c r="D71" s="49">
        <v>0</v>
      </c>
      <c r="E71" s="50">
        <v>0</v>
      </c>
      <c r="F71" s="47">
        <v>0</v>
      </c>
      <c r="G71" s="209">
        <v>0</v>
      </c>
      <c r="H71" s="49">
        <f>+(Table129[[#This Row],[OPENING ]]+Table129[[#This Row],[RECEIPTS]]+Table129[[#This Row],[RETURNS]])-(Table129[[#This Row],[EXCHANGED]]+Table129[[#This Row],[SALES]]+Table129[[#This Row],[ISSUES]])</f>
        <v>263.8</v>
      </c>
      <c r="I71" s="73"/>
      <c r="J71" s="76">
        <f t="shared" si="27"/>
        <v>-263.8</v>
      </c>
      <c r="K71" s="48">
        <f>+'DAY26'!K71+'DAY27'!C71</f>
        <v>0</v>
      </c>
      <c r="L71" s="49">
        <f>+'DAY26'!L71+'DAY27'!D71</f>
        <v>0</v>
      </c>
      <c r="M71" s="50">
        <f>+'DAY26'!M71+'DAY27'!E71</f>
        <v>0</v>
      </c>
      <c r="N71" s="47">
        <f>+'DAY26'!N71+'DAY27'!F71</f>
        <v>0</v>
      </c>
      <c r="O71" s="209">
        <f>+'DAY26'!O71+'DAY27'!G71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209">
        <f t="shared" si="32"/>
        <v>0</v>
      </c>
      <c r="U71" s="92">
        <f t="shared" si="33"/>
        <v>0</v>
      </c>
    </row>
    <row r="72" spans="1:21" ht="15.75" thickBot="1" x14ac:dyDescent="0.3">
      <c r="A72" s="53"/>
      <c r="B72" s="47">
        <f>'DAY26'!H72</f>
        <v>0</v>
      </c>
      <c r="C72" s="48">
        <v>0</v>
      </c>
      <c r="D72" s="49">
        <v>0</v>
      </c>
      <c r="E72" s="50">
        <v>0</v>
      </c>
      <c r="F72" s="47">
        <v>0</v>
      </c>
      <c r="G72" s="209">
        <v>0</v>
      </c>
      <c r="H72" s="49">
        <f>+(Table129[[#This Row],[OPENING ]]+Table129[[#This Row],[RECEIPTS]]+Table129[[#This Row],[RETURNS]])-(Table129[[#This Row],[EXCHANGED]]+Table129[[#This Row],[SALES]]+Table129[[#This Row],[ISSUES]])</f>
        <v>0</v>
      </c>
      <c r="I72" s="73"/>
      <c r="J72" s="76">
        <f t="shared" si="27"/>
        <v>0</v>
      </c>
      <c r="K72" s="48">
        <f>+'DAY26'!K72+'DAY27'!C72</f>
        <v>0</v>
      </c>
      <c r="L72" s="49">
        <f>+'DAY26'!L72+'DAY27'!D72</f>
        <v>0</v>
      </c>
      <c r="M72" s="50">
        <f>+'DAY26'!M72+'DAY27'!E72</f>
        <v>0</v>
      </c>
      <c r="N72" s="47">
        <f>+'DAY26'!N72+'DAY27'!F72</f>
        <v>0</v>
      </c>
      <c r="O72" s="209">
        <f>+'DAY26'!O72+'DAY27'!G72</f>
        <v>0</v>
      </c>
      <c r="P72" s="48">
        <f t="shared" si="28"/>
        <v>0</v>
      </c>
      <c r="Q72" s="49">
        <f t="shared" si="29"/>
        <v>0</v>
      </c>
      <c r="R72" s="50">
        <f t="shared" si="30"/>
        <v>0</v>
      </c>
      <c r="S72" s="47">
        <f t="shared" si="31"/>
        <v>0</v>
      </c>
      <c r="T72" s="209">
        <f t="shared" si="32"/>
        <v>0</v>
      </c>
      <c r="U72" s="92">
        <f t="shared" si="33"/>
        <v>0</v>
      </c>
    </row>
    <row r="73" spans="1:21" ht="17.25" thickBot="1" x14ac:dyDescent="0.35">
      <c r="A73" s="85" t="s">
        <v>37</v>
      </c>
      <c r="B73" s="86">
        <f>SUM(B41:B57)</f>
        <v>4360.8</v>
      </c>
      <c r="C73" s="87">
        <f t="shared" ref="C73:T73" si="34">SUM(C41:C57)</f>
        <v>0</v>
      </c>
      <c r="D73" s="88">
        <f t="shared" si="34"/>
        <v>0</v>
      </c>
      <c r="E73" s="89">
        <f t="shared" si="34"/>
        <v>0</v>
      </c>
      <c r="F73" s="86">
        <f t="shared" si="34"/>
        <v>0</v>
      </c>
      <c r="G73" s="213">
        <f t="shared" si="34"/>
        <v>0</v>
      </c>
      <c r="H73" s="88">
        <f t="shared" si="34"/>
        <v>4360.8</v>
      </c>
      <c r="I73" s="87">
        <f t="shared" si="34"/>
        <v>0</v>
      </c>
      <c r="J73" s="90">
        <f>SUM(J41:J57)</f>
        <v>-4360.8</v>
      </c>
      <c r="K73" s="87">
        <f t="shared" si="34"/>
        <v>1034.9000000000001</v>
      </c>
      <c r="L73" s="88">
        <f t="shared" si="34"/>
        <v>79</v>
      </c>
      <c r="M73" s="89">
        <f t="shared" si="34"/>
        <v>0</v>
      </c>
      <c r="N73" s="87">
        <f t="shared" si="34"/>
        <v>0</v>
      </c>
      <c r="O73" s="213">
        <f t="shared" si="34"/>
        <v>935.90000000000009</v>
      </c>
      <c r="P73" s="87">
        <f t="shared" si="34"/>
        <v>38.329629629629636</v>
      </c>
      <c r="Q73" s="88">
        <f t="shared" si="34"/>
        <v>2.925925925925926</v>
      </c>
      <c r="R73" s="89">
        <f t="shared" si="34"/>
        <v>0</v>
      </c>
      <c r="S73" s="86">
        <f t="shared" si="34"/>
        <v>0</v>
      </c>
      <c r="T73" s="213">
        <f t="shared" si="34"/>
        <v>34.662962962962965</v>
      </c>
      <c r="U73" s="91">
        <f t="shared" si="1"/>
        <v>57.44053078349107</v>
      </c>
    </row>
    <row r="74" spans="1:21" ht="15.75" x14ac:dyDescent="0.3">
      <c r="A74" s="78"/>
      <c r="B74" s="93"/>
      <c r="C74" s="56"/>
      <c r="D74" s="62"/>
      <c r="E74" s="63"/>
      <c r="F74" s="60"/>
      <c r="G74" s="214"/>
      <c r="H74" s="94"/>
      <c r="I74" s="56"/>
      <c r="J74" s="95"/>
      <c r="K74" s="56"/>
      <c r="L74" s="62"/>
      <c r="M74" s="63"/>
      <c r="N74" s="60"/>
      <c r="O74" s="218"/>
      <c r="P74" s="61"/>
      <c r="Q74" s="62"/>
      <c r="R74" s="63"/>
      <c r="S74" s="60"/>
      <c r="T74" s="214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209"/>
      <c r="H75" s="49"/>
      <c r="I75" s="48"/>
      <c r="J75" s="51"/>
      <c r="K75" s="48"/>
      <c r="L75" s="49"/>
      <c r="M75" s="50"/>
      <c r="N75" s="47"/>
      <c r="O75" s="209"/>
      <c r="P75" s="48"/>
      <c r="Q75" s="49"/>
      <c r="R75" s="50"/>
      <c r="S75" s="47"/>
      <c r="T75" s="209"/>
      <c r="U75" s="50"/>
    </row>
    <row r="76" spans="1:21" x14ac:dyDescent="0.25">
      <c r="A76" s="152" t="s">
        <v>44</v>
      </c>
      <c r="B76" s="47">
        <f>'DAY26'!H76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209">
        <v>0</v>
      </c>
      <c r="H76" s="49">
        <f>+(Table129[[#This Row],[OPENING ]]+Table129[[#This Row],[RECEIPTS]]+Table129[[#This Row],[RETURNS]])-(Table129[[#This Row],[EXCHANGED]]+Table129[[#This Row],[SALES]]+Table129[[#This Row],[ISSUES]])</f>
        <v>1267.3399999999999</v>
      </c>
      <c r="I76" s="48">
        <v>0</v>
      </c>
      <c r="J76" s="51">
        <f t="shared" si="0"/>
        <v>-1267.3399999999999</v>
      </c>
      <c r="K76" s="48">
        <f>+'DAY26'!K76+'DAY27'!C76</f>
        <v>0</v>
      </c>
      <c r="L76" s="49">
        <f>+'DAY26'!L76+'DAY27'!D76</f>
        <v>0</v>
      </c>
      <c r="M76" s="50">
        <f>+'DAY26'!M76+'DAY27'!E76</f>
        <v>0</v>
      </c>
      <c r="N76" s="47">
        <f>+'DAY26'!N76+'DAY27'!F76</f>
        <v>0</v>
      </c>
      <c r="O76" s="209">
        <f>+'DAY26'!O76+'DAY27'!G76</f>
        <v>0</v>
      </c>
      <c r="P76" s="48">
        <f>+K76/27</f>
        <v>0</v>
      </c>
      <c r="Q76" s="49">
        <f>+L76/27</f>
        <v>0</v>
      </c>
      <c r="R76" s="50">
        <f>+M76/27</f>
        <v>0</v>
      </c>
      <c r="S76" s="47">
        <f>+N76/27</f>
        <v>0</v>
      </c>
      <c r="T76" s="209">
        <f>+O76/27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'DAY26'!H77</f>
        <v>96.1</v>
      </c>
      <c r="C77" s="48">
        <v>0</v>
      </c>
      <c r="D77" s="49">
        <v>0</v>
      </c>
      <c r="E77" s="50">
        <v>0</v>
      </c>
      <c r="F77" s="47">
        <v>0</v>
      </c>
      <c r="G77" s="209">
        <v>0</v>
      </c>
      <c r="H77" s="49">
        <f>+(Table129[[#This Row],[OPENING ]]+Table129[[#This Row],[RECEIPTS]]+Table129[[#This Row],[RETURNS]])-(Table129[[#This Row],[EXCHANGED]]+Table129[[#This Row],[SALES]]+Table129[[#This Row],[ISSUES]])</f>
        <v>96.1</v>
      </c>
      <c r="I77" s="48">
        <v>0</v>
      </c>
      <c r="J77" s="51">
        <f t="shared" si="0"/>
        <v>-96.1</v>
      </c>
      <c r="K77" s="48">
        <f>+'DAY26'!K77+'DAY27'!C77</f>
        <v>0</v>
      </c>
      <c r="L77" s="49">
        <f>+'DAY26'!L77+'DAY27'!D77</f>
        <v>0</v>
      </c>
      <c r="M77" s="50">
        <f>+'DAY26'!M77+'DAY27'!E77</f>
        <v>0</v>
      </c>
      <c r="N77" s="47">
        <f>+'DAY26'!N77+'DAY27'!F77</f>
        <v>0</v>
      </c>
      <c r="O77" s="209">
        <f>+'DAY26'!O77+'DAY27'!G77</f>
        <v>0</v>
      </c>
      <c r="P77" s="48">
        <f t="shared" ref="P77:P101" si="35">+K77/27</f>
        <v>0</v>
      </c>
      <c r="Q77" s="49">
        <f t="shared" ref="Q77:Q101" si="36">+L77/27</f>
        <v>0</v>
      </c>
      <c r="R77" s="50">
        <f t="shared" ref="R77:R101" si="37">+M77/27</f>
        <v>0</v>
      </c>
      <c r="S77" s="47">
        <f t="shared" ref="S77:S101" si="38">+N77/27</f>
        <v>0</v>
      </c>
      <c r="T77" s="209">
        <f t="shared" ref="T77:T101" si="39">+O77/27</f>
        <v>0</v>
      </c>
      <c r="U77" s="54">
        <f t="shared" si="1"/>
        <v>0</v>
      </c>
    </row>
    <row r="78" spans="1:21" x14ac:dyDescent="0.25">
      <c r="A78" s="192"/>
      <c r="B78" s="47">
        <f>'DAY26'!H78</f>
        <v>0</v>
      </c>
      <c r="C78" s="48">
        <v>0</v>
      </c>
      <c r="D78" s="49">
        <v>0</v>
      </c>
      <c r="E78" s="50">
        <v>0</v>
      </c>
      <c r="F78" s="47">
        <v>0</v>
      </c>
      <c r="G78" s="209">
        <v>0</v>
      </c>
      <c r="H78" s="49">
        <f>+(Table129[[#This Row],[OPENING ]]+Table129[[#This Row],[RECEIPTS]]+Table129[[#This Row],[RETURNS]])-(Table129[[#This Row],[EXCHANGED]]+Table129[[#This Row],[SALES]]+Table129[[#This Row],[ISSUES]])</f>
        <v>0</v>
      </c>
      <c r="I78" s="48">
        <v>0</v>
      </c>
      <c r="J78" s="51">
        <f t="shared" si="0"/>
        <v>0</v>
      </c>
      <c r="K78" s="48">
        <f>+'DAY26'!K78+'DAY27'!C78</f>
        <v>0</v>
      </c>
      <c r="L78" s="49">
        <f>+'DAY26'!L78+'DAY27'!D78</f>
        <v>0</v>
      </c>
      <c r="M78" s="50">
        <f>+'DAY26'!M78+'DAY27'!E78</f>
        <v>0</v>
      </c>
      <c r="N78" s="47">
        <f>+'DAY26'!N78+'DAY27'!F78</f>
        <v>0</v>
      </c>
      <c r="O78" s="209">
        <f>+'DAY26'!O78+'DAY27'!G78</f>
        <v>0</v>
      </c>
      <c r="P78" s="48">
        <f t="shared" si="35"/>
        <v>0</v>
      </c>
      <c r="Q78" s="49">
        <f t="shared" si="36"/>
        <v>0</v>
      </c>
      <c r="R78" s="50">
        <f t="shared" si="37"/>
        <v>0</v>
      </c>
      <c r="S78" s="47">
        <f t="shared" si="38"/>
        <v>0</v>
      </c>
      <c r="T78" s="209">
        <f t="shared" si="39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'DAY26'!H79</f>
        <v>0</v>
      </c>
      <c r="C79" s="48">
        <v>0</v>
      </c>
      <c r="D79" s="49">
        <v>0</v>
      </c>
      <c r="E79" s="50">
        <v>0</v>
      </c>
      <c r="F79" s="47">
        <v>0</v>
      </c>
      <c r="G79" s="209">
        <v>0</v>
      </c>
      <c r="H79" s="49">
        <f>+(Table129[[#This Row],[OPENING ]]+Table129[[#This Row],[RECEIPTS]]+Table129[[#This Row],[RETURNS]])-(Table129[[#This Row],[EXCHANGED]]+Table129[[#This Row],[SALES]]+Table129[[#This Row],[ISSUES]])</f>
        <v>0</v>
      </c>
      <c r="I79" s="48">
        <v>0</v>
      </c>
      <c r="J79" s="51">
        <f t="shared" si="0"/>
        <v>0</v>
      </c>
      <c r="K79" s="48">
        <f>+'DAY26'!K79+'DAY27'!C79</f>
        <v>0</v>
      </c>
      <c r="L79" s="49">
        <f>+'DAY26'!L79+'DAY27'!D79</f>
        <v>0</v>
      </c>
      <c r="M79" s="50">
        <f>+'DAY26'!M79+'DAY27'!E79</f>
        <v>0</v>
      </c>
      <c r="N79" s="47">
        <f>+'DAY26'!N79+'DAY27'!F79</f>
        <v>0</v>
      </c>
      <c r="O79" s="209">
        <f>+'DAY26'!O79+'DAY27'!G79</f>
        <v>0</v>
      </c>
      <c r="P79" s="48">
        <f t="shared" si="35"/>
        <v>0</v>
      </c>
      <c r="Q79" s="49">
        <f t="shared" si="36"/>
        <v>0</v>
      </c>
      <c r="R79" s="50">
        <f t="shared" si="37"/>
        <v>0</v>
      </c>
      <c r="S79" s="47">
        <f t="shared" si="38"/>
        <v>0</v>
      </c>
      <c r="T79" s="209">
        <f t="shared" si="39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'DAY26'!H80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209">
        <v>0</v>
      </c>
      <c r="H80" s="49">
        <f>+(Table129[[#This Row],[OPENING ]]+Table129[[#This Row],[RECEIPTS]]+Table129[[#This Row],[RETURNS]])-(Table129[[#This Row],[EXCHANGED]]+Table129[[#This Row],[SALES]]+Table129[[#This Row],[ISSUES]])</f>
        <v>1289.1400000000001</v>
      </c>
      <c r="I80" s="48">
        <v>0</v>
      </c>
      <c r="J80" s="51">
        <f t="shared" si="0"/>
        <v>-1289.1400000000001</v>
      </c>
      <c r="K80" s="48">
        <f>+'DAY26'!K80+'DAY27'!C80</f>
        <v>0</v>
      </c>
      <c r="L80" s="49">
        <f>+'DAY26'!L80+'DAY27'!D80</f>
        <v>0</v>
      </c>
      <c r="M80" s="50">
        <f>+'DAY26'!M80+'DAY27'!E80</f>
        <v>0</v>
      </c>
      <c r="N80" s="47">
        <f>+'DAY26'!N80+'DAY27'!F80</f>
        <v>0</v>
      </c>
      <c r="O80" s="209">
        <f>+'DAY26'!O80+'DAY27'!G80</f>
        <v>0</v>
      </c>
      <c r="P80" s="48">
        <f t="shared" si="35"/>
        <v>0</v>
      </c>
      <c r="Q80" s="49">
        <f t="shared" si="36"/>
        <v>0</v>
      </c>
      <c r="R80" s="50">
        <f t="shared" si="37"/>
        <v>0</v>
      </c>
      <c r="S80" s="47">
        <f t="shared" si="38"/>
        <v>0</v>
      </c>
      <c r="T80" s="209">
        <f t="shared" si="39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'DAY26'!H81</f>
        <v>64.75</v>
      </c>
      <c r="C81" s="48">
        <v>0</v>
      </c>
      <c r="D81" s="49">
        <v>0</v>
      </c>
      <c r="E81" s="50">
        <v>0</v>
      </c>
      <c r="F81" s="47">
        <v>0</v>
      </c>
      <c r="G81" s="209">
        <v>0</v>
      </c>
      <c r="H81" s="49">
        <f>+(Table129[[#This Row],[OPENING ]]+Table129[[#This Row],[RECEIPTS]]+Table129[[#This Row],[RETURNS]])-(Table129[[#This Row],[EXCHANGED]]+Table129[[#This Row],[SALES]]+Table129[[#This Row],[ISSUES]])</f>
        <v>64.75</v>
      </c>
      <c r="I81" s="48">
        <v>0</v>
      </c>
      <c r="J81" s="51">
        <f t="shared" si="0"/>
        <v>-64.75</v>
      </c>
      <c r="K81" s="48">
        <f>+'DAY26'!K81+'DAY27'!C81</f>
        <v>0</v>
      </c>
      <c r="L81" s="49">
        <f>+'DAY26'!L81+'DAY27'!D81</f>
        <v>0</v>
      </c>
      <c r="M81" s="50">
        <f>+'DAY26'!M81+'DAY27'!E81</f>
        <v>0</v>
      </c>
      <c r="N81" s="47">
        <f>+'DAY26'!N81+'DAY27'!F81</f>
        <v>0</v>
      </c>
      <c r="O81" s="209">
        <f>+'DAY26'!O81+'DAY27'!G81</f>
        <v>0</v>
      </c>
      <c r="P81" s="48">
        <f t="shared" si="35"/>
        <v>0</v>
      </c>
      <c r="Q81" s="49">
        <f t="shared" si="36"/>
        <v>0</v>
      </c>
      <c r="R81" s="50">
        <f t="shared" si="37"/>
        <v>0</v>
      </c>
      <c r="S81" s="47">
        <f t="shared" si="38"/>
        <v>0</v>
      </c>
      <c r="T81" s="209">
        <f t="shared" si="39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'DAY26'!H82</f>
        <v>0</v>
      </c>
      <c r="C82" s="48">
        <v>0</v>
      </c>
      <c r="D82" s="49">
        <v>0</v>
      </c>
      <c r="E82" s="50">
        <v>0</v>
      </c>
      <c r="F82" s="47">
        <v>0</v>
      </c>
      <c r="G82" s="209">
        <v>0</v>
      </c>
      <c r="H82" s="49">
        <f>+(Table129[[#This Row],[OPENING ]]+Table129[[#This Row],[RECEIPTS]]+Table129[[#This Row],[RETURNS]])-(Table129[[#This Row],[EXCHANGED]]+Table129[[#This Row],[SALES]]+Table129[[#This Row],[ISSUES]])</f>
        <v>0</v>
      </c>
      <c r="I82" s="48">
        <v>0</v>
      </c>
      <c r="J82" s="51">
        <f t="shared" si="0"/>
        <v>0</v>
      </c>
      <c r="K82" s="48">
        <f>+'DAY26'!K82+'DAY27'!C82</f>
        <v>0</v>
      </c>
      <c r="L82" s="49">
        <f>+'DAY26'!L82+'DAY27'!D82</f>
        <v>0</v>
      </c>
      <c r="M82" s="50">
        <f>+'DAY26'!M82+'DAY27'!E82</f>
        <v>0</v>
      </c>
      <c r="N82" s="47">
        <f>+'DAY26'!N82+'DAY27'!F82</f>
        <v>0</v>
      </c>
      <c r="O82" s="209">
        <f>+'DAY26'!O82+'DAY27'!G82</f>
        <v>0</v>
      </c>
      <c r="P82" s="48">
        <f t="shared" si="35"/>
        <v>0</v>
      </c>
      <c r="Q82" s="49">
        <f t="shared" si="36"/>
        <v>0</v>
      </c>
      <c r="R82" s="50">
        <f t="shared" si="37"/>
        <v>0</v>
      </c>
      <c r="S82" s="47">
        <f t="shared" si="38"/>
        <v>0</v>
      </c>
      <c r="T82" s="209">
        <f t="shared" si="39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'DAY26'!H83</f>
        <v>497.9</v>
      </c>
      <c r="C83" s="48">
        <v>0</v>
      </c>
      <c r="D83" s="49">
        <v>0</v>
      </c>
      <c r="E83" s="50">
        <v>0</v>
      </c>
      <c r="F83" s="47">
        <v>0</v>
      </c>
      <c r="G83" s="209">
        <v>0</v>
      </c>
      <c r="H83" s="49">
        <f>+(Table129[[#This Row],[OPENING ]]+Table129[[#This Row],[RECEIPTS]]+Table129[[#This Row],[RETURNS]])-(Table129[[#This Row],[EXCHANGED]]+Table129[[#This Row],[SALES]]+Table129[[#This Row],[ISSUES]])</f>
        <v>497.9</v>
      </c>
      <c r="I83" s="48">
        <v>0</v>
      </c>
      <c r="J83" s="51">
        <f t="shared" si="0"/>
        <v>-497.9</v>
      </c>
      <c r="K83" s="48">
        <f>+'DAY26'!K83+'DAY27'!C83</f>
        <v>0</v>
      </c>
      <c r="L83" s="49">
        <f>+'DAY26'!L83+'DAY27'!D83</f>
        <v>0</v>
      </c>
      <c r="M83" s="50">
        <f>+'DAY26'!M83+'DAY27'!E83</f>
        <v>0</v>
      </c>
      <c r="N83" s="47">
        <f>+'DAY26'!N83+'DAY27'!F83</f>
        <v>0</v>
      </c>
      <c r="O83" s="209">
        <f>+'DAY26'!O83+'DAY27'!G83</f>
        <v>0</v>
      </c>
      <c r="P83" s="48">
        <f t="shared" si="35"/>
        <v>0</v>
      </c>
      <c r="Q83" s="49">
        <f t="shared" si="36"/>
        <v>0</v>
      </c>
      <c r="R83" s="50">
        <f t="shared" si="37"/>
        <v>0</v>
      </c>
      <c r="S83" s="47">
        <f t="shared" si="38"/>
        <v>0</v>
      </c>
      <c r="T83" s="209">
        <f t="shared" si="39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'DAY26'!H84</f>
        <v>424.4</v>
      </c>
      <c r="C84" s="48">
        <v>0</v>
      </c>
      <c r="D84" s="49">
        <v>0</v>
      </c>
      <c r="E84" s="50">
        <v>0</v>
      </c>
      <c r="F84" s="47">
        <v>0</v>
      </c>
      <c r="G84" s="209">
        <v>0</v>
      </c>
      <c r="H84" s="49">
        <f>+(Table129[[#This Row],[OPENING ]]+Table129[[#This Row],[RECEIPTS]]+Table129[[#This Row],[RETURNS]])-(Table129[[#This Row],[EXCHANGED]]+Table129[[#This Row],[SALES]]+Table129[[#This Row],[ISSUES]])</f>
        <v>424.4</v>
      </c>
      <c r="I84" s="48">
        <v>0</v>
      </c>
      <c r="J84" s="51">
        <f t="shared" si="0"/>
        <v>-424.4</v>
      </c>
      <c r="K84" s="48">
        <f>+'DAY26'!K84+'DAY27'!C84</f>
        <v>0</v>
      </c>
      <c r="L84" s="49">
        <f>+'DAY26'!L84+'DAY27'!D84</f>
        <v>0</v>
      </c>
      <c r="M84" s="50">
        <f>+'DAY26'!M84+'DAY27'!E84</f>
        <v>0</v>
      </c>
      <c r="N84" s="47">
        <f>+'DAY26'!N84+'DAY27'!F84</f>
        <v>0</v>
      </c>
      <c r="O84" s="209">
        <f>+'DAY26'!O84+'DAY27'!G84</f>
        <v>0</v>
      </c>
      <c r="P84" s="48">
        <f t="shared" si="35"/>
        <v>0</v>
      </c>
      <c r="Q84" s="49">
        <f t="shared" si="36"/>
        <v>0</v>
      </c>
      <c r="R84" s="50">
        <f t="shared" si="37"/>
        <v>0</v>
      </c>
      <c r="S84" s="47">
        <f t="shared" si="38"/>
        <v>0</v>
      </c>
      <c r="T84" s="209">
        <f t="shared" si="39"/>
        <v>0</v>
      </c>
      <c r="U84" s="54">
        <f t="shared" si="1"/>
        <v>0</v>
      </c>
    </row>
    <row r="85" spans="1:21" x14ac:dyDescent="0.25">
      <c r="A85" s="53"/>
      <c r="B85" s="47">
        <f>'DAY26'!H85</f>
        <v>0</v>
      </c>
      <c r="C85" s="48">
        <v>0</v>
      </c>
      <c r="D85" s="49">
        <v>0</v>
      </c>
      <c r="E85" s="50">
        <v>0</v>
      </c>
      <c r="F85" s="47">
        <v>0</v>
      </c>
      <c r="G85" s="209">
        <v>0</v>
      </c>
      <c r="H85" s="49">
        <f>+(Table129[[#This Row],[OPENING ]]+Table129[[#This Row],[RECEIPTS]]+Table129[[#This Row],[RETURNS]])-(Table129[[#This Row],[EXCHANGED]]+Table129[[#This Row],[SALES]]+Table129[[#This Row],[ISSUES]])</f>
        <v>0</v>
      </c>
      <c r="I85" s="48">
        <v>0</v>
      </c>
      <c r="J85" s="51">
        <f t="shared" si="0"/>
        <v>0</v>
      </c>
      <c r="K85" s="48">
        <f>+'DAY26'!K85+'DAY27'!C85</f>
        <v>0</v>
      </c>
      <c r="L85" s="49">
        <f>+'DAY26'!L85+'DAY27'!D85</f>
        <v>0</v>
      </c>
      <c r="M85" s="50">
        <f>+'DAY26'!M85+'DAY27'!E85</f>
        <v>0</v>
      </c>
      <c r="N85" s="47">
        <f>+'DAY26'!N85+'DAY27'!F85</f>
        <v>0</v>
      </c>
      <c r="O85" s="209">
        <f>+'DAY26'!O85+'DAY27'!G85</f>
        <v>0</v>
      </c>
      <c r="P85" s="48">
        <f t="shared" si="35"/>
        <v>0</v>
      </c>
      <c r="Q85" s="49">
        <f t="shared" si="36"/>
        <v>0</v>
      </c>
      <c r="R85" s="50">
        <f t="shared" si="37"/>
        <v>0</v>
      </c>
      <c r="S85" s="47">
        <f t="shared" si="38"/>
        <v>0</v>
      </c>
      <c r="T85" s="209">
        <f t="shared" si="39"/>
        <v>0</v>
      </c>
      <c r="U85" s="54">
        <f t="shared" si="1"/>
        <v>0</v>
      </c>
    </row>
    <row r="86" spans="1:21" x14ac:dyDescent="0.25">
      <c r="A86" s="53"/>
      <c r="B86" s="47">
        <f>'DAY26'!H86</f>
        <v>263.8</v>
      </c>
      <c r="C86" s="48">
        <v>0</v>
      </c>
      <c r="D86" s="49">
        <v>0</v>
      </c>
      <c r="E86" s="50">
        <v>0</v>
      </c>
      <c r="F86" s="47">
        <v>0</v>
      </c>
      <c r="G86" s="209">
        <v>0</v>
      </c>
      <c r="H86" s="49">
        <f>+(Table129[[#This Row],[OPENING ]]+Table129[[#This Row],[RECEIPTS]]+Table129[[#This Row],[RETURNS]])-(Table129[[#This Row],[EXCHANGED]]+Table129[[#This Row],[SALES]]+Table129[[#This Row],[ISSUES]])</f>
        <v>263.8</v>
      </c>
      <c r="I86" s="48">
        <v>0</v>
      </c>
      <c r="J86" s="51">
        <f t="shared" si="0"/>
        <v>-263.8</v>
      </c>
      <c r="K86" s="48">
        <f>+'DAY26'!K86+'DAY27'!C86</f>
        <v>0</v>
      </c>
      <c r="L86" s="49">
        <f>+'DAY26'!L86+'DAY27'!D86</f>
        <v>0</v>
      </c>
      <c r="M86" s="50">
        <f>+'DAY26'!M86+'DAY27'!E86</f>
        <v>0</v>
      </c>
      <c r="N86" s="47">
        <f>+'DAY26'!N86+'DAY27'!F86</f>
        <v>0</v>
      </c>
      <c r="O86" s="209">
        <f>+'DAY26'!O86+'DAY27'!G86</f>
        <v>0</v>
      </c>
      <c r="P86" s="48">
        <f t="shared" si="35"/>
        <v>0</v>
      </c>
      <c r="Q86" s="49">
        <f t="shared" si="36"/>
        <v>0</v>
      </c>
      <c r="R86" s="50">
        <f t="shared" si="37"/>
        <v>0</v>
      </c>
      <c r="S86" s="47">
        <f t="shared" si="38"/>
        <v>0</v>
      </c>
      <c r="T86" s="209">
        <f t="shared" si="39"/>
        <v>0</v>
      </c>
      <c r="U86" s="54">
        <f t="shared" si="1"/>
        <v>0</v>
      </c>
    </row>
    <row r="87" spans="1:21" x14ac:dyDescent="0.25">
      <c r="A87" s="53"/>
      <c r="B87" s="47">
        <f>'DAY26'!H87</f>
        <v>0</v>
      </c>
      <c r="C87" s="48">
        <v>0</v>
      </c>
      <c r="D87" s="49">
        <v>0</v>
      </c>
      <c r="E87" s="50">
        <v>0</v>
      </c>
      <c r="F87" s="47">
        <v>0</v>
      </c>
      <c r="G87" s="209">
        <v>0</v>
      </c>
      <c r="H87" s="49">
        <f>+(Table129[[#This Row],[OPENING ]]+Table129[[#This Row],[RECEIPTS]]+Table129[[#This Row],[RETURNS]])-(Table129[[#This Row],[EXCHANGED]]+Table129[[#This Row],[SALES]]+Table129[[#This Row],[ISSUES]])</f>
        <v>0</v>
      </c>
      <c r="I87" s="48">
        <v>0</v>
      </c>
      <c r="J87" s="51">
        <f t="shared" si="0"/>
        <v>0</v>
      </c>
      <c r="K87" s="48">
        <f>+'DAY26'!K87+'DAY27'!C87</f>
        <v>0</v>
      </c>
      <c r="L87" s="49">
        <f>+'DAY26'!L87+'DAY27'!D87</f>
        <v>0</v>
      </c>
      <c r="M87" s="50">
        <f>+'DAY26'!M87+'DAY27'!E87</f>
        <v>0</v>
      </c>
      <c r="N87" s="47">
        <f>+'DAY26'!N87+'DAY27'!F87</f>
        <v>0</v>
      </c>
      <c r="O87" s="209">
        <f>+'DAY26'!O87+'DAY27'!G87</f>
        <v>0</v>
      </c>
      <c r="P87" s="48">
        <f t="shared" si="35"/>
        <v>0</v>
      </c>
      <c r="Q87" s="49">
        <f t="shared" si="36"/>
        <v>0</v>
      </c>
      <c r="R87" s="50">
        <f t="shared" si="37"/>
        <v>0</v>
      </c>
      <c r="S87" s="47">
        <f t="shared" si="38"/>
        <v>0</v>
      </c>
      <c r="T87" s="209">
        <f t="shared" si="39"/>
        <v>0</v>
      </c>
      <c r="U87" s="54">
        <f t="shared" si="1"/>
        <v>0</v>
      </c>
    </row>
    <row r="88" spans="1:21" x14ac:dyDescent="0.25">
      <c r="A88" s="53"/>
      <c r="B88" s="47">
        <f>'DAY26'!H88</f>
        <v>0</v>
      </c>
      <c r="C88" s="48">
        <v>0</v>
      </c>
      <c r="D88" s="49">
        <v>0</v>
      </c>
      <c r="E88" s="50">
        <v>0</v>
      </c>
      <c r="F88" s="47">
        <v>0</v>
      </c>
      <c r="G88" s="209">
        <v>0</v>
      </c>
      <c r="H88" s="49">
        <f>+(Table129[[#This Row],[OPENING ]]+Table129[[#This Row],[RECEIPTS]]+Table129[[#This Row],[RETURNS]])-(Table129[[#This Row],[EXCHANGED]]+Table129[[#This Row],[SALES]]+Table129[[#This Row],[ISSUES]])</f>
        <v>0</v>
      </c>
      <c r="I88" s="48"/>
      <c r="J88" s="51">
        <f t="shared" ref="J88:J95" si="40">+I88-H88</f>
        <v>0</v>
      </c>
      <c r="K88" s="48">
        <f>+'DAY26'!K88+'DAY27'!C88</f>
        <v>0</v>
      </c>
      <c r="L88" s="49">
        <f>+'DAY26'!L88+'DAY27'!D88</f>
        <v>0</v>
      </c>
      <c r="M88" s="50">
        <f>+'DAY26'!M88+'DAY27'!E88</f>
        <v>0</v>
      </c>
      <c r="N88" s="47">
        <f>+'DAY26'!N88+'DAY27'!F88</f>
        <v>0</v>
      </c>
      <c r="O88" s="209">
        <f>+'DAY26'!O88+'DAY27'!G88</f>
        <v>0</v>
      </c>
      <c r="P88" s="48">
        <f t="shared" ref="P88:P95" si="41">+K88/27</f>
        <v>0</v>
      </c>
      <c r="Q88" s="49">
        <f t="shared" ref="Q88:Q95" si="42">+L88/27</f>
        <v>0</v>
      </c>
      <c r="R88" s="50">
        <f t="shared" ref="R88:R95" si="43">+M88/27</f>
        <v>0</v>
      </c>
      <c r="S88" s="47">
        <f t="shared" ref="S88:S95" si="44">+N88/27</f>
        <v>0</v>
      </c>
      <c r="T88" s="209">
        <f t="shared" ref="T88:T95" si="45">+O88/27</f>
        <v>0</v>
      </c>
      <c r="U88" s="54">
        <f t="shared" ref="U88:U95" si="46">IFERROR(+H88/(P88+Q88+R88+S88+T88),0)</f>
        <v>0</v>
      </c>
    </row>
    <row r="89" spans="1:21" x14ac:dyDescent="0.25">
      <c r="A89" s="53"/>
      <c r="B89" s="47">
        <f>'DAY26'!H89</f>
        <v>0</v>
      </c>
      <c r="C89" s="48">
        <v>0</v>
      </c>
      <c r="D89" s="49">
        <v>0</v>
      </c>
      <c r="E89" s="50">
        <v>0</v>
      </c>
      <c r="F89" s="47">
        <v>0</v>
      </c>
      <c r="G89" s="209">
        <v>0</v>
      </c>
      <c r="H89" s="49">
        <f>+(Table129[[#This Row],[OPENING ]]+Table129[[#This Row],[RECEIPTS]]+Table129[[#This Row],[RETURNS]])-(Table129[[#This Row],[EXCHANGED]]+Table129[[#This Row],[SALES]]+Table129[[#This Row],[ISSUES]])</f>
        <v>0</v>
      </c>
      <c r="I89" s="48"/>
      <c r="J89" s="51">
        <f t="shared" si="40"/>
        <v>0</v>
      </c>
      <c r="K89" s="48">
        <f>+'DAY26'!K89+'DAY27'!C89</f>
        <v>0</v>
      </c>
      <c r="L89" s="49">
        <f>+'DAY26'!L89+'DAY27'!D89</f>
        <v>0</v>
      </c>
      <c r="M89" s="50">
        <f>+'DAY26'!M89+'DAY27'!E89</f>
        <v>0</v>
      </c>
      <c r="N89" s="47">
        <f>+'DAY26'!N89+'DAY27'!F89</f>
        <v>0</v>
      </c>
      <c r="O89" s="209">
        <f>+'DAY26'!O89+'DAY27'!G89</f>
        <v>0</v>
      </c>
      <c r="P89" s="48">
        <f t="shared" si="41"/>
        <v>0</v>
      </c>
      <c r="Q89" s="49">
        <f t="shared" si="42"/>
        <v>0</v>
      </c>
      <c r="R89" s="50">
        <f t="shared" si="43"/>
        <v>0</v>
      </c>
      <c r="S89" s="47">
        <f t="shared" si="44"/>
        <v>0</v>
      </c>
      <c r="T89" s="209">
        <f t="shared" si="45"/>
        <v>0</v>
      </c>
      <c r="U89" s="54">
        <f t="shared" si="46"/>
        <v>0</v>
      </c>
    </row>
    <row r="90" spans="1:21" x14ac:dyDescent="0.25">
      <c r="A90" s="53"/>
      <c r="B90" s="47">
        <f>'DAY26'!H90</f>
        <v>0</v>
      </c>
      <c r="C90" s="48">
        <v>0</v>
      </c>
      <c r="D90" s="49">
        <v>0</v>
      </c>
      <c r="E90" s="50">
        <v>0</v>
      </c>
      <c r="F90" s="47">
        <v>0</v>
      </c>
      <c r="G90" s="209">
        <v>0</v>
      </c>
      <c r="H90" s="49">
        <f>+(Table129[[#This Row],[OPENING ]]+Table129[[#This Row],[RECEIPTS]]+Table129[[#This Row],[RETURNS]])-(Table129[[#This Row],[EXCHANGED]]+Table129[[#This Row],[SALES]]+Table129[[#This Row],[ISSUES]])</f>
        <v>0</v>
      </c>
      <c r="I90" s="48"/>
      <c r="J90" s="51">
        <f t="shared" si="40"/>
        <v>0</v>
      </c>
      <c r="K90" s="48">
        <f>+'DAY26'!K90+'DAY27'!C90</f>
        <v>0</v>
      </c>
      <c r="L90" s="49">
        <f>+'DAY26'!L90+'DAY27'!D90</f>
        <v>0</v>
      </c>
      <c r="M90" s="50">
        <f>+'DAY26'!M90+'DAY27'!E90</f>
        <v>0</v>
      </c>
      <c r="N90" s="47">
        <f>+'DAY26'!N90+'DAY27'!F90</f>
        <v>0</v>
      </c>
      <c r="O90" s="209">
        <f>+'DAY26'!O90+'DAY27'!G90</f>
        <v>0</v>
      </c>
      <c r="P90" s="48">
        <f t="shared" si="41"/>
        <v>0</v>
      </c>
      <c r="Q90" s="49">
        <f t="shared" si="42"/>
        <v>0</v>
      </c>
      <c r="R90" s="50">
        <f t="shared" si="43"/>
        <v>0</v>
      </c>
      <c r="S90" s="47">
        <f t="shared" si="44"/>
        <v>0</v>
      </c>
      <c r="T90" s="209">
        <f t="shared" si="45"/>
        <v>0</v>
      </c>
      <c r="U90" s="54">
        <f t="shared" si="46"/>
        <v>0</v>
      </c>
    </row>
    <row r="91" spans="1:21" x14ac:dyDescent="0.25">
      <c r="A91" s="53"/>
      <c r="B91" s="47">
        <f>'DAY26'!H91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209">
        <v>0</v>
      </c>
      <c r="H91" s="49">
        <f>+(Table129[[#This Row],[OPENING ]]+Table129[[#This Row],[RECEIPTS]]+Table129[[#This Row],[RETURNS]])-(Table129[[#This Row],[EXCHANGED]]+Table129[[#This Row],[SALES]]+Table129[[#This Row],[ISSUES]])</f>
        <v>551.20000000000005</v>
      </c>
      <c r="I91" s="48"/>
      <c r="J91" s="51">
        <f t="shared" si="40"/>
        <v>-551.20000000000005</v>
      </c>
      <c r="K91" s="48">
        <f>+'DAY26'!K91+'DAY27'!C91</f>
        <v>0</v>
      </c>
      <c r="L91" s="49">
        <f>+'DAY26'!L91+'DAY27'!D91</f>
        <v>0</v>
      </c>
      <c r="M91" s="50">
        <f>+'DAY26'!M91+'DAY27'!E91</f>
        <v>0</v>
      </c>
      <c r="N91" s="47">
        <f>+'DAY26'!N91+'DAY27'!F91</f>
        <v>0</v>
      </c>
      <c r="O91" s="209">
        <f>+'DAY26'!O91+'DAY27'!G91</f>
        <v>0</v>
      </c>
      <c r="P91" s="48">
        <f t="shared" si="41"/>
        <v>0</v>
      </c>
      <c r="Q91" s="49">
        <f t="shared" si="42"/>
        <v>0</v>
      </c>
      <c r="R91" s="50">
        <f t="shared" si="43"/>
        <v>0</v>
      </c>
      <c r="S91" s="47">
        <f t="shared" si="44"/>
        <v>0</v>
      </c>
      <c r="T91" s="209">
        <f t="shared" si="45"/>
        <v>0</v>
      </c>
      <c r="U91" s="54">
        <f t="shared" si="46"/>
        <v>0</v>
      </c>
    </row>
    <row r="92" spans="1:21" x14ac:dyDescent="0.25">
      <c r="A92" s="53"/>
      <c r="B92" s="47">
        <f>'DAY26'!H92</f>
        <v>200.8</v>
      </c>
      <c r="C92" s="48">
        <v>0</v>
      </c>
      <c r="D92" s="49">
        <v>0</v>
      </c>
      <c r="E92" s="50">
        <v>0</v>
      </c>
      <c r="F92" s="47">
        <v>0</v>
      </c>
      <c r="G92" s="209">
        <v>0</v>
      </c>
      <c r="H92" s="49">
        <f>+(Table129[[#This Row],[OPENING ]]+Table129[[#This Row],[RECEIPTS]]+Table129[[#This Row],[RETURNS]])-(Table129[[#This Row],[EXCHANGED]]+Table129[[#This Row],[SALES]]+Table129[[#This Row],[ISSUES]])</f>
        <v>200.8</v>
      </c>
      <c r="I92" s="48"/>
      <c r="J92" s="51">
        <f t="shared" si="40"/>
        <v>-200.8</v>
      </c>
      <c r="K92" s="48">
        <f>+'DAY26'!K92+'DAY27'!C92</f>
        <v>0</v>
      </c>
      <c r="L92" s="49">
        <f>+'DAY26'!L92+'DAY27'!D92</f>
        <v>0</v>
      </c>
      <c r="M92" s="50">
        <f>+'DAY26'!M92+'DAY27'!E92</f>
        <v>0</v>
      </c>
      <c r="N92" s="47">
        <f>+'DAY26'!N92+'DAY27'!F92</f>
        <v>0</v>
      </c>
      <c r="O92" s="209">
        <f>+'DAY26'!O92+'DAY27'!G92</f>
        <v>0</v>
      </c>
      <c r="P92" s="48">
        <f t="shared" si="41"/>
        <v>0</v>
      </c>
      <c r="Q92" s="49">
        <f t="shared" si="42"/>
        <v>0</v>
      </c>
      <c r="R92" s="50">
        <f t="shared" si="43"/>
        <v>0</v>
      </c>
      <c r="S92" s="47">
        <f t="shared" si="44"/>
        <v>0</v>
      </c>
      <c r="T92" s="209">
        <f t="shared" si="45"/>
        <v>0</v>
      </c>
      <c r="U92" s="54">
        <f t="shared" si="46"/>
        <v>0</v>
      </c>
    </row>
    <row r="93" spans="1:21" x14ac:dyDescent="0.25">
      <c r="A93" s="53"/>
      <c r="B93" s="47">
        <f>'DAY26'!H93</f>
        <v>0</v>
      </c>
      <c r="C93" s="48">
        <v>0</v>
      </c>
      <c r="D93" s="49">
        <v>0</v>
      </c>
      <c r="E93" s="50">
        <v>0</v>
      </c>
      <c r="F93" s="47">
        <v>0</v>
      </c>
      <c r="G93" s="209">
        <v>0</v>
      </c>
      <c r="H93" s="49">
        <f>+(Table129[[#This Row],[OPENING ]]+Table129[[#This Row],[RECEIPTS]]+Table129[[#This Row],[RETURNS]])-(Table129[[#This Row],[EXCHANGED]]+Table129[[#This Row],[SALES]]+Table129[[#This Row],[ISSUES]])</f>
        <v>0</v>
      </c>
      <c r="I93" s="48"/>
      <c r="J93" s="51">
        <f t="shared" si="40"/>
        <v>0</v>
      </c>
      <c r="K93" s="48">
        <f>+'DAY26'!K93+'DAY27'!C93</f>
        <v>0</v>
      </c>
      <c r="L93" s="49">
        <f>+'DAY26'!L93+'DAY27'!D93</f>
        <v>138</v>
      </c>
      <c r="M93" s="50">
        <f>+'DAY26'!M93+'DAY27'!E93</f>
        <v>0</v>
      </c>
      <c r="N93" s="47">
        <f>+'DAY26'!N93+'DAY27'!F93</f>
        <v>0</v>
      </c>
      <c r="O93" s="209">
        <f>+'DAY26'!O93+'DAY27'!G93</f>
        <v>851.44</v>
      </c>
      <c r="P93" s="48">
        <f t="shared" si="41"/>
        <v>0</v>
      </c>
      <c r="Q93" s="49">
        <f t="shared" si="42"/>
        <v>5.1111111111111107</v>
      </c>
      <c r="R93" s="50">
        <f t="shared" si="43"/>
        <v>0</v>
      </c>
      <c r="S93" s="47">
        <f t="shared" si="44"/>
        <v>0</v>
      </c>
      <c r="T93" s="209">
        <f t="shared" si="45"/>
        <v>31.534814814814816</v>
      </c>
      <c r="U93" s="54">
        <f t="shared" si="46"/>
        <v>0</v>
      </c>
    </row>
    <row r="94" spans="1:21" x14ac:dyDescent="0.25">
      <c r="A94" s="53"/>
      <c r="B94" s="47">
        <f>'DAY26'!H94</f>
        <v>0</v>
      </c>
      <c r="C94" s="48">
        <v>0</v>
      </c>
      <c r="D94" s="49">
        <v>0</v>
      </c>
      <c r="E94" s="50">
        <v>0</v>
      </c>
      <c r="F94" s="47">
        <v>0</v>
      </c>
      <c r="G94" s="209">
        <v>0</v>
      </c>
      <c r="H94" s="49">
        <f>+(Table129[[#This Row],[OPENING ]]+Table129[[#This Row],[RECEIPTS]]+Table129[[#This Row],[RETURNS]])-(Table129[[#This Row],[EXCHANGED]]+Table129[[#This Row],[SALES]]+Table129[[#This Row],[ISSUES]])</f>
        <v>0</v>
      </c>
      <c r="I94" s="48"/>
      <c r="J94" s="51">
        <f t="shared" si="40"/>
        <v>0</v>
      </c>
      <c r="K94" s="48">
        <f>+'DAY26'!K94+'DAY27'!C94</f>
        <v>0</v>
      </c>
      <c r="L94" s="49">
        <f>+'DAY26'!L94+'DAY27'!D94</f>
        <v>0</v>
      </c>
      <c r="M94" s="50">
        <f>+'DAY26'!M94+'DAY27'!E94</f>
        <v>0</v>
      </c>
      <c r="N94" s="47">
        <f>+'DAY26'!N94+'DAY27'!F94</f>
        <v>0</v>
      </c>
      <c r="O94" s="209">
        <f>+'DAY26'!O94+'DAY27'!G94</f>
        <v>0</v>
      </c>
      <c r="P94" s="48">
        <f t="shared" si="41"/>
        <v>0</v>
      </c>
      <c r="Q94" s="49">
        <f t="shared" si="42"/>
        <v>0</v>
      </c>
      <c r="R94" s="50">
        <f t="shared" si="43"/>
        <v>0</v>
      </c>
      <c r="S94" s="47">
        <f t="shared" si="44"/>
        <v>0</v>
      </c>
      <c r="T94" s="209">
        <f t="shared" si="45"/>
        <v>0</v>
      </c>
      <c r="U94" s="54">
        <f t="shared" si="46"/>
        <v>0</v>
      </c>
    </row>
    <row r="95" spans="1:21" x14ac:dyDescent="0.25">
      <c r="A95" s="53"/>
      <c r="B95" s="47">
        <f>'DAY26'!H95</f>
        <v>0</v>
      </c>
      <c r="C95" s="48">
        <v>0</v>
      </c>
      <c r="D95" s="49">
        <v>0</v>
      </c>
      <c r="E95" s="50">
        <v>0</v>
      </c>
      <c r="F95" s="47">
        <v>0</v>
      </c>
      <c r="G95" s="209">
        <v>0</v>
      </c>
      <c r="H95" s="49">
        <f>+(Table129[[#This Row],[OPENING ]]+Table129[[#This Row],[RECEIPTS]]+Table129[[#This Row],[RETURNS]])-(Table129[[#This Row],[EXCHANGED]]+Table129[[#This Row],[SALES]]+Table129[[#This Row],[ISSUES]])</f>
        <v>0</v>
      </c>
      <c r="I95" s="48"/>
      <c r="J95" s="51">
        <f t="shared" si="40"/>
        <v>0</v>
      </c>
      <c r="K95" s="48">
        <f>+'DAY26'!K95+'DAY27'!C95</f>
        <v>0</v>
      </c>
      <c r="L95" s="49">
        <f>+'DAY26'!L95+'DAY27'!D95</f>
        <v>0</v>
      </c>
      <c r="M95" s="50">
        <f>+'DAY26'!M95+'DAY27'!E95</f>
        <v>0</v>
      </c>
      <c r="N95" s="47">
        <f>+'DAY26'!N95+'DAY27'!F95</f>
        <v>0</v>
      </c>
      <c r="O95" s="209">
        <f>+'DAY26'!O95+'DAY27'!G95</f>
        <v>0</v>
      </c>
      <c r="P95" s="48">
        <f t="shared" si="41"/>
        <v>0</v>
      </c>
      <c r="Q95" s="49">
        <f t="shared" si="42"/>
        <v>0</v>
      </c>
      <c r="R95" s="50">
        <f t="shared" si="43"/>
        <v>0</v>
      </c>
      <c r="S95" s="47">
        <f t="shared" si="44"/>
        <v>0</v>
      </c>
      <c r="T95" s="209">
        <f t="shared" si="45"/>
        <v>0</v>
      </c>
      <c r="U95" s="54">
        <f t="shared" si="46"/>
        <v>0</v>
      </c>
    </row>
    <row r="96" spans="1:21" x14ac:dyDescent="0.25">
      <c r="A96" s="53"/>
      <c r="B96" s="47">
        <f>'DAY26'!H96</f>
        <v>0</v>
      </c>
      <c r="C96" s="48">
        <v>0</v>
      </c>
      <c r="D96" s="49">
        <v>0</v>
      </c>
      <c r="E96" s="50">
        <v>0</v>
      </c>
      <c r="F96" s="47">
        <v>0</v>
      </c>
      <c r="G96" s="209">
        <v>0</v>
      </c>
      <c r="H96" s="49">
        <f>+(Table129[[#This Row],[OPENING ]]+Table129[[#This Row],[RECEIPTS]]+Table129[[#This Row],[RETURNS]])-(Table129[[#This Row],[EXCHANGED]]+Table129[[#This Row],[SALES]]+Table129[[#This Row],[ISSUES]])</f>
        <v>0</v>
      </c>
      <c r="I96" s="48"/>
      <c r="J96" s="51">
        <f t="shared" ref="J96" si="47">+I96-H96</f>
        <v>0</v>
      </c>
      <c r="K96" s="48">
        <f>+'DAY26'!K96+'DAY27'!C96</f>
        <v>0</v>
      </c>
      <c r="L96" s="49">
        <f>+'DAY26'!L96+'DAY27'!D96</f>
        <v>0</v>
      </c>
      <c r="M96" s="50">
        <f>+'DAY26'!M96+'DAY27'!E96</f>
        <v>0</v>
      </c>
      <c r="N96" s="47">
        <f>+'DAY26'!N96+'DAY27'!F96</f>
        <v>0</v>
      </c>
      <c r="O96" s="209">
        <f>+'DAY26'!O96+'DAY27'!G96</f>
        <v>0</v>
      </c>
      <c r="P96" s="48">
        <f t="shared" ref="P96" si="48">+K96/27</f>
        <v>0</v>
      </c>
      <c r="Q96" s="49">
        <f t="shared" ref="Q96" si="49">+L96/27</f>
        <v>0</v>
      </c>
      <c r="R96" s="50">
        <f t="shared" ref="R96" si="50">+M96/27</f>
        <v>0</v>
      </c>
      <c r="S96" s="47">
        <f t="shared" ref="S96" si="51">+N96/27</f>
        <v>0</v>
      </c>
      <c r="T96" s="209">
        <f t="shared" ref="T96" si="52">+O96/27</f>
        <v>0</v>
      </c>
      <c r="U96" s="54">
        <f t="shared" ref="U96" si="53">IFERROR(+H96/(P96+Q96+R96+S96+T96),0)</f>
        <v>0</v>
      </c>
    </row>
    <row r="97" spans="1:21" x14ac:dyDescent="0.25">
      <c r="A97" s="151" t="s">
        <v>41</v>
      </c>
      <c r="B97" s="47"/>
      <c r="C97" s="48"/>
      <c r="D97" s="49"/>
      <c r="E97" s="50"/>
      <c r="F97" s="47"/>
      <c r="G97" s="209"/>
      <c r="H97" s="49"/>
      <c r="I97" s="48"/>
      <c r="J97" s="51"/>
      <c r="K97" s="48"/>
      <c r="L97" s="49"/>
      <c r="M97" s="50"/>
      <c r="N97" s="47"/>
      <c r="O97" s="209"/>
      <c r="P97" s="48"/>
      <c r="Q97" s="49"/>
      <c r="R97" s="50"/>
      <c r="S97" s="47"/>
      <c r="T97" s="209"/>
      <c r="U97" s="54"/>
    </row>
    <row r="98" spans="1:21" x14ac:dyDescent="0.25">
      <c r="A98" s="153" t="s">
        <v>40</v>
      </c>
      <c r="B98" s="47"/>
      <c r="C98" s="48"/>
      <c r="D98" s="49"/>
      <c r="E98" s="50"/>
      <c r="F98" s="47"/>
      <c r="G98" s="209"/>
      <c r="H98" s="49"/>
      <c r="I98" s="48"/>
      <c r="J98" s="51"/>
      <c r="K98" s="48"/>
      <c r="L98" s="49"/>
      <c r="M98" s="50"/>
      <c r="N98" s="47"/>
      <c r="O98" s="209"/>
      <c r="P98" s="48"/>
      <c r="Q98" s="49"/>
      <c r="R98" s="50"/>
      <c r="S98" s="47"/>
      <c r="T98" s="209"/>
      <c r="U98" s="54"/>
    </row>
    <row r="99" spans="1:21" x14ac:dyDescent="0.25">
      <c r="A99" s="152" t="s">
        <v>42</v>
      </c>
      <c r="B99" s="47">
        <f>'DAY26'!H99</f>
        <v>0</v>
      </c>
      <c r="C99" s="48">
        <v>0</v>
      </c>
      <c r="D99" s="49">
        <v>0</v>
      </c>
      <c r="E99" s="50">
        <v>0</v>
      </c>
      <c r="F99" s="47">
        <v>0</v>
      </c>
      <c r="G99" s="209">
        <v>0</v>
      </c>
      <c r="H99" s="49">
        <f>+(Table129[[#This Row],[OPENING ]]+Table129[[#This Row],[RECEIPTS]]+Table129[[#This Row],[RETURNS]])-(Table129[[#This Row],[EXCHANGED]]+Table129[[#This Row],[SALES]]+Table129[[#This Row],[ISSUES]])</f>
        <v>0</v>
      </c>
      <c r="I99" s="48">
        <v>0</v>
      </c>
      <c r="J99" s="51">
        <f t="shared" si="0"/>
        <v>0</v>
      </c>
      <c r="K99" s="48">
        <f>+'DAY26'!K99+'DAY27'!C99</f>
        <v>0</v>
      </c>
      <c r="L99" s="49">
        <f>+'DAY26'!L99+'DAY27'!D99</f>
        <v>0</v>
      </c>
      <c r="M99" s="50">
        <f>+'DAY26'!M99+'DAY27'!E99</f>
        <v>0</v>
      </c>
      <c r="N99" s="47">
        <f>+'DAY26'!N99+'DAY27'!F99</f>
        <v>0</v>
      </c>
      <c r="O99" s="209">
        <f>+'DAY26'!O99+'DAY27'!G99</f>
        <v>0</v>
      </c>
      <c r="P99" s="48">
        <f t="shared" si="35"/>
        <v>0</v>
      </c>
      <c r="Q99" s="49">
        <f t="shared" si="36"/>
        <v>0</v>
      </c>
      <c r="R99" s="50">
        <f t="shared" si="37"/>
        <v>0</v>
      </c>
      <c r="S99" s="47">
        <f t="shared" si="38"/>
        <v>0</v>
      </c>
      <c r="T99" s="209">
        <f t="shared" si="39"/>
        <v>0</v>
      </c>
      <c r="U99" s="54">
        <f t="shared" si="1"/>
        <v>0</v>
      </c>
    </row>
    <row r="100" spans="1:21" x14ac:dyDescent="0.25">
      <c r="A100" s="152" t="s">
        <v>43</v>
      </c>
      <c r="B100" s="47">
        <f>'DAY26'!H100</f>
        <v>0</v>
      </c>
      <c r="C100" s="48">
        <v>0</v>
      </c>
      <c r="D100" s="49">
        <v>0</v>
      </c>
      <c r="E100" s="50">
        <v>0</v>
      </c>
      <c r="F100" s="47">
        <v>0</v>
      </c>
      <c r="G100" s="209">
        <v>0</v>
      </c>
      <c r="H100" s="49">
        <f>+(Table129[[#This Row],[OPENING ]]+Table129[[#This Row],[RECEIPTS]]+Table129[[#This Row],[RETURNS]])-(Table129[[#This Row],[EXCHANGED]]+Table129[[#This Row],[SALES]]+Table129[[#This Row],[ISSUES]])</f>
        <v>0</v>
      </c>
      <c r="I100" s="48">
        <v>0</v>
      </c>
      <c r="J100" s="51">
        <f t="shared" si="0"/>
        <v>0</v>
      </c>
      <c r="K100" s="48">
        <f>+'DAY26'!K100+'DAY27'!C100</f>
        <v>0</v>
      </c>
      <c r="L100" s="49">
        <f>+'DAY26'!L100+'DAY27'!D100</f>
        <v>0</v>
      </c>
      <c r="M100" s="50">
        <f>+'DAY26'!M100+'DAY27'!E100</f>
        <v>0</v>
      </c>
      <c r="N100" s="47">
        <f>+'DAY26'!N100+'DAY27'!F100</f>
        <v>0</v>
      </c>
      <c r="O100" s="209">
        <f>+'DAY26'!O100+'DAY27'!G100</f>
        <v>0</v>
      </c>
      <c r="P100" s="48">
        <f t="shared" si="35"/>
        <v>0</v>
      </c>
      <c r="Q100" s="49">
        <f t="shared" si="36"/>
        <v>0</v>
      </c>
      <c r="R100" s="50">
        <f t="shared" si="37"/>
        <v>0</v>
      </c>
      <c r="S100" s="47">
        <f t="shared" si="38"/>
        <v>0</v>
      </c>
      <c r="T100" s="209">
        <f t="shared" si="39"/>
        <v>0</v>
      </c>
      <c r="U100" s="54">
        <f t="shared" si="1"/>
        <v>0</v>
      </c>
    </row>
    <row r="101" spans="1:21" x14ac:dyDescent="0.25">
      <c r="A101" s="153"/>
      <c r="B101" s="47">
        <f>'DAY26'!H101</f>
        <v>0</v>
      </c>
      <c r="C101" s="48">
        <v>0</v>
      </c>
      <c r="D101" s="49">
        <v>0</v>
      </c>
      <c r="E101" s="50">
        <v>0</v>
      </c>
      <c r="F101" s="47">
        <v>0</v>
      </c>
      <c r="G101" s="209">
        <v>0</v>
      </c>
      <c r="H101" s="49">
        <f>+(Table129[[#This Row],[OPENING ]]+Table129[[#This Row],[RECEIPTS]]+Table129[[#This Row],[RETURNS]])-(Table129[[#This Row],[EXCHANGED]]+Table129[[#This Row],[SALES]]+Table129[[#This Row],[ISSUES]])</f>
        <v>0</v>
      </c>
      <c r="I101" s="73"/>
      <c r="J101" s="76">
        <f t="shared" si="0"/>
        <v>0</v>
      </c>
      <c r="K101" s="48">
        <f>+'DAY26'!K101+'DAY27'!C101</f>
        <v>0</v>
      </c>
      <c r="L101" s="49">
        <f>+'DAY26'!L101+'DAY27'!D101</f>
        <v>0</v>
      </c>
      <c r="M101" s="50">
        <f>+'DAY26'!M101+'DAY27'!E101</f>
        <v>0</v>
      </c>
      <c r="N101" s="47">
        <f>+'DAY26'!N101+'DAY27'!F101</f>
        <v>0</v>
      </c>
      <c r="O101" s="209">
        <f>+'DAY26'!O101+'DAY27'!G101</f>
        <v>0</v>
      </c>
      <c r="P101" s="48">
        <f t="shared" si="35"/>
        <v>0</v>
      </c>
      <c r="Q101" s="49">
        <f t="shared" si="36"/>
        <v>0</v>
      </c>
      <c r="R101" s="50">
        <f t="shared" si="37"/>
        <v>0</v>
      </c>
      <c r="S101" s="47">
        <f t="shared" si="38"/>
        <v>0</v>
      </c>
      <c r="T101" s="209">
        <f t="shared" si="39"/>
        <v>0</v>
      </c>
      <c r="U101" s="92">
        <f t="shared" si="1"/>
        <v>0</v>
      </c>
    </row>
    <row r="102" spans="1:21" x14ac:dyDescent="0.25">
      <c r="A102" s="152" t="s">
        <v>87</v>
      </c>
      <c r="B102" s="47">
        <f>'DAY26'!H102</f>
        <v>1888</v>
      </c>
      <c r="C102" s="48">
        <v>0</v>
      </c>
      <c r="D102" s="49">
        <v>0</v>
      </c>
      <c r="E102" s="50">
        <v>0</v>
      </c>
      <c r="F102" s="47">
        <v>0</v>
      </c>
      <c r="G102" s="209">
        <v>0</v>
      </c>
      <c r="H102" s="49">
        <f>+(Table129[[#This Row],[OPENING ]]+Table129[[#This Row],[RECEIPTS]]+Table129[[#This Row],[RETURNS]])-(Table129[[#This Row],[EXCHANGED]]+Table129[[#This Row],[SALES]]+Table129[[#This Row],[ISSUES]])</f>
        <v>1888</v>
      </c>
      <c r="I102" s="73"/>
      <c r="J102" s="76">
        <f t="shared" ref="J102:J114" si="54">+I102-H102</f>
        <v>-1888</v>
      </c>
      <c r="K102" s="48">
        <f>+'DAY26'!K102+'DAY27'!C102</f>
        <v>0</v>
      </c>
      <c r="L102" s="49">
        <f>+'DAY26'!L102+'DAY27'!D102</f>
        <v>138</v>
      </c>
      <c r="M102" s="50">
        <f>+'DAY26'!M102+'DAY27'!E102</f>
        <v>0</v>
      </c>
      <c r="N102" s="47">
        <f>+'DAY26'!N102+'DAY27'!F102</f>
        <v>0</v>
      </c>
      <c r="O102" s="209">
        <f>+'DAY26'!O102+'DAY27'!G102</f>
        <v>1318.44</v>
      </c>
      <c r="P102" s="48">
        <f t="shared" ref="P102:P114" si="55">+K102/27</f>
        <v>0</v>
      </c>
      <c r="Q102" s="49">
        <f t="shared" ref="Q102:Q114" si="56">+L102/27</f>
        <v>5.1111111111111107</v>
      </c>
      <c r="R102" s="50">
        <f t="shared" ref="R102:R114" si="57">+M102/27</f>
        <v>0</v>
      </c>
      <c r="S102" s="47">
        <f t="shared" ref="S102:S114" si="58">+N102/27</f>
        <v>0</v>
      </c>
      <c r="T102" s="209">
        <f t="shared" ref="T102:T114" si="59">+O102/27</f>
        <v>48.831111111111113</v>
      </c>
      <c r="U102" s="92">
        <f t="shared" ref="U102:U114" si="60">IFERROR(+H102/(P102+Q102+R102+S102+T102),0)</f>
        <v>35.000411963417648</v>
      </c>
    </row>
    <row r="103" spans="1:21" x14ac:dyDescent="0.25">
      <c r="A103" s="152" t="s">
        <v>88</v>
      </c>
      <c r="B103" s="47">
        <f>'DAY26'!H103</f>
        <v>0</v>
      </c>
      <c r="C103" s="48">
        <v>0</v>
      </c>
      <c r="D103" s="49">
        <v>0</v>
      </c>
      <c r="E103" s="50">
        <v>0</v>
      </c>
      <c r="F103" s="47">
        <v>0</v>
      </c>
      <c r="G103" s="209">
        <v>0</v>
      </c>
      <c r="H103" s="49">
        <f>+(Table129[[#This Row],[OPENING ]]+Table129[[#This Row],[RECEIPTS]]+Table129[[#This Row],[RETURNS]])-(Table129[[#This Row],[EXCHANGED]]+Table129[[#This Row],[SALES]]+Table129[[#This Row],[ISSUES]])</f>
        <v>0</v>
      </c>
      <c r="I103" s="73"/>
      <c r="J103" s="76">
        <f t="shared" si="54"/>
        <v>0</v>
      </c>
      <c r="K103" s="48">
        <f>+'DAY26'!K103+'DAY27'!C103</f>
        <v>0</v>
      </c>
      <c r="L103" s="49">
        <f>+'DAY26'!L103+'DAY27'!D103</f>
        <v>0</v>
      </c>
      <c r="M103" s="50">
        <f>+'DAY26'!M103+'DAY27'!E103</f>
        <v>0</v>
      </c>
      <c r="N103" s="47">
        <f>+'DAY26'!N103+'DAY27'!F103</f>
        <v>0</v>
      </c>
      <c r="O103" s="209">
        <f>+'DAY26'!O103+'DAY27'!G103</f>
        <v>0</v>
      </c>
      <c r="P103" s="48">
        <f t="shared" si="55"/>
        <v>0</v>
      </c>
      <c r="Q103" s="49">
        <f t="shared" si="56"/>
        <v>0</v>
      </c>
      <c r="R103" s="50">
        <f t="shared" si="57"/>
        <v>0</v>
      </c>
      <c r="S103" s="47">
        <f t="shared" si="58"/>
        <v>0</v>
      </c>
      <c r="T103" s="209">
        <f t="shared" si="59"/>
        <v>0</v>
      </c>
      <c r="U103" s="92">
        <f t="shared" si="60"/>
        <v>0</v>
      </c>
    </row>
    <row r="104" spans="1:21" x14ac:dyDescent="0.25">
      <c r="A104" s="152" t="s">
        <v>95</v>
      </c>
      <c r="B104" s="47">
        <f>'DAY26'!H104</f>
        <v>695.3</v>
      </c>
      <c r="C104" s="48">
        <v>0</v>
      </c>
      <c r="D104" s="49">
        <v>0</v>
      </c>
      <c r="E104" s="50">
        <v>0</v>
      </c>
      <c r="F104" s="47">
        <v>0</v>
      </c>
      <c r="G104" s="209">
        <v>0</v>
      </c>
      <c r="H104" s="49">
        <f>+(Table129[[#This Row],[OPENING ]]+Table129[[#This Row],[RECEIPTS]]+Table129[[#This Row],[RETURNS]])-(Table129[[#This Row],[EXCHANGED]]+Table129[[#This Row],[SALES]]+Table129[[#This Row],[ISSUES]])</f>
        <v>695.3</v>
      </c>
      <c r="I104" s="73"/>
      <c r="J104" s="76">
        <f t="shared" si="54"/>
        <v>-695.3</v>
      </c>
      <c r="K104" s="48">
        <f>+'DAY26'!K104+'DAY27'!C104</f>
        <v>0</v>
      </c>
      <c r="L104" s="49">
        <f>+'DAY26'!L104+'DAY27'!D104</f>
        <v>0</v>
      </c>
      <c r="M104" s="50">
        <f>+'DAY26'!M104+'DAY27'!E104</f>
        <v>0</v>
      </c>
      <c r="N104" s="47">
        <f>+'DAY26'!N104+'DAY27'!F104</f>
        <v>0</v>
      </c>
      <c r="O104" s="209">
        <f>+'DAY26'!O104+'DAY27'!G104</f>
        <v>0</v>
      </c>
      <c r="P104" s="48">
        <f t="shared" si="55"/>
        <v>0</v>
      </c>
      <c r="Q104" s="49">
        <f t="shared" si="56"/>
        <v>0</v>
      </c>
      <c r="R104" s="50">
        <f t="shared" si="57"/>
        <v>0</v>
      </c>
      <c r="S104" s="47">
        <f t="shared" si="58"/>
        <v>0</v>
      </c>
      <c r="T104" s="209">
        <f t="shared" si="59"/>
        <v>0</v>
      </c>
      <c r="U104" s="92">
        <f t="shared" si="60"/>
        <v>0</v>
      </c>
    </row>
    <row r="105" spans="1:21" x14ac:dyDescent="0.25">
      <c r="A105" s="152" t="s">
        <v>132</v>
      </c>
      <c r="B105" s="47">
        <f>'DAY26'!H105</f>
        <v>0</v>
      </c>
      <c r="C105" s="48">
        <v>0</v>
      </c>
      <c r="D105" s="49">
        <v>0</v>
      </c>
      <c r="E105" s="50">
        <v>0</v>
      </c>
      <c r="F105" s="47">
        <v>0</v>
      </c>
      <c r="G105" s="209">
        <v>0</v>
      </c>
      <c r="H105" s="49">
        <f>+(Table129[[#This Row],[OPENING ]]+Table129[[#This Row],[RECEIPTS]]+Table129[[#This Row],[RETURNS]])-(Table129[[#This Row],[EXCHANGED]]+Table129[[#This Row],[SALES]]+Table129[[#This Row],[ISSUES]])</f>
        <v>0</v>
      </c>
      <c r="I105" s="73"/>
      <c r="J105" s="76">
        <f t="shared" si="54"/>
        <v>0</v>
      </c>
      <c r="K105" s="48">
        <f>+'DAY26'!K105+'DAY27'!C105</f>
        <v>0</v>
      </c>
      <c r="L105" s="49">
        <f>+'DAY26'!L105+'DAY27'!D105</f>
        <v>0</v>
      </c>
      <c r="M105" s="50">
        <f>+'DAY26'!M105+'DAY27'!E105</f>
        <v>0</v>
      </c>
      <c r="N105" s="47">
        <f>+'DAY26'!N105+'DAY27'!F105</f>
        <v>0</v>
      </c>
      <c r="O105" s="209">
        <f>+'DAY26'!O105+'DAY27'!G105</f>
        <v>0</v>
      </c>
      <c r="P105" s="48">
        <f t="shared" si="55"/>
        <v>0</v>
      </c>
      <c r="Q105" s="49">
        <f t="shared" si="56"/>
        <v>0</v>
      </c>
      <c r="R105" s="50">
        <f t="shared" si="57"/>
        <v>0</v>
      </c>
      <c r="S105" s="47">
        <f t="shared" si="58"/>
        <v>0</v>
      </c>
      <c r="T105" s="209">
        <f t="shared" si="59"/>
        <v>0</v>
      </c>
      <c r="U105" s="92">
        <f t="shared" si="60"/>
        <v>0</v>
      </c>
    </row>
    <row r="106" spans="1:21" x14ac:dyDescent="0.25">
      <c r="A106" s="152" t="s">
        <v>124</v>
      </c>
      <c r="B106" s="47">
        <f>'DAY26'!H106</f>
        <v>31</v>
      </c>
      <c r="C106" s="48">
        <v>0</v>
      </c>
      <c r="D106" s="49">
        <v>0</v>
      </c>
      <c r="E106" s="50">
        <v>0</v>
      </c>
      <c r="F106" s="47">
        <v>0</v>
      </c>
      <c r="G106" s="209">
        <v>0</v>
      </c>
      <c r="H106" s="49">
        <f>+(Table129[[#This Row],[OPENING ]]+Table129[[#This Row],[RECEIPTS]]+Table129[[#This Row],[RETURNS]])-(Table129[[#This Row],[EXCHANGED]]+Table129[[#This Row],[SALES]]+Table129[[#This Row],[ISSUES]])</f>
        <v>31</v>
      </c>
      <c r="I106" s="73"/>
      <c r="J106" s="76">
        <f t="shared" si="54"/>
        <v>-31</v>
      </c>
      <c r="K106" s="48">
        <f>+'DAY26'!K106+'DAY27'!C106</f>
        <v>0</v>
      </c>
      <c r="L106" s="49">
        <f>+'DAY26'!L106+'DAY27'!D106</f>
        <v>0</v>
      </c>
      <c r="M106" s="50">
        <f>+'DAY26'!M106+'DAY27'!E106</f>
        <v>0</v>
      </c>
      <c r="N106" s="47">
        <f>+'DAY26'!N106+'DAY27'!F106</f>
        <v>0</v>
      </c>
      <c r="O106" s="209">
        <f>+'DAY26'!O106+'DAY27'!G106</f>
        <v>0</v>
      </c>
      <c r="P106" s="48">
        <f t="shared" si="55"/>
        <v>0</v>
      </c>
      <c r="Q106" s="49">
        <f t="shared" si="56"/>
        <v>0</v>
      </c>
      <c r="R106" s="50">
        <f t="shared" si="57"/>
        <v>0</v>
      </c>
      <c r="S106" s="47">
        <f t="shared" si="58"/>
        <v>0</v>
      </c>
      <c r="T106" s="209">
        <f t="shared" si="59"/>
        <v>0</v>
      </c>
      <c r="U106" s="92">
        <f t="shared" si="60"/>
        <v>0</v>
      </c>
    </row>
    <row r="107" spans="1:21" ht="15.75" x14ac:dyDescent="0.3">
      <c r="A107" s="311" t="s">
        <v>89</v>
      </c>
      <c r="B107" s="47">
        <f>'DAY26'!H107</f>
        <v>0</v>
      </c>
      <c r="C107" s="48">
        <v>0</v>
      </c>
      <c r="D107" s="49">
        <v>0</v>
      </c>
      <c r="E107" s="50">
        <v>0</v>
      </c>
      <c r="F107" s="47">
        <v>0</v>
      </c>
      <c r="G107" s="209">
        <v>0</v>
      </c>
      <c r="H107" s="49">
        <f>+(Table129[[#This Row],[OPENING ]]+Table129[[#This Row],[RECEIPTS]]+Table129[[#This Row],[RETURNS]])-(Table129[[#This Row],[EXCHANGED]]+Table129[[#This Row],[SALES]]+Table129[[#This Row],[ISSUES]])</f>
        <v>0</v>
      </c>
      <c r="I107" s="73"/>
      <c r="J107" s="76">
        <f t="shared" si="54"/>
        <v>0</v>
      </c>
      <c r="K107" s="48">
        <f>+'DAY26'!K107+'DAY27'!C107</f>
        <v>0</v>
      </c>
      <c r="L107" s="49">
        <f>+'DAY26'!L107+'DAY27'!D107</f>
        <v>0</v>
      </c>
      <c r="M107" s="50">
        <f>+'DAY26'!M107+'DAY27'!E107</f>
        <v>0</v>
      </c>
      <c r="N107" s="47">
        <f>+'DAY26'!N107+'DAY27'!F107</f>
        <v>0</v>
      </c>
      <c r="O107" s="209">
        <f>+'DAY26'!O107+'DAY27'!G107</f>
        <v>0</v>
      </c>
      <c r="P107" s="48">
        <f t="shared" si="55"/>
        <v>0</v>
      </c>
      <c r="Q107" s="49">
        <f t="shared" si="56"/>
        <v>0</v>
      </c>
      <c r="R107" s="50">
        <f t="shared" si="57"/>
        <v>0</v>
      </c>
      <c r="S107" s="47">
        <f t="shared" si="58"/>
        <v>0</v>
      </c>
      <c r="T107" s="209">
        <f t="shared" si="59"/>
        <v>0</v>
      </c>
      <c r="U107" s="92">
        <f t="shared" si="60"/>
        <v>0</v>
      </c>
    </row>
    <row r="108" spans="1:21" x14ac:dyDescent="0.25">
      <c r="A108" s="193" t="s">
        <v>90</v>
      </c>
      <c r="B108" s="47">
        <f>'DAY26'!H108</f>
        <v>57</v>
      </c>
      <c r="C108" s="48">
        <v>0</v>
      </c>
      <c r="D108" s="49">
        <v>0</v>
      </c>
      <c r="E108" s="50">
        <v>0</v>
      </c>
      <c r="F108" s="47">
        <v>0</v>
      </c>
      <c r="G108" s="209">
        <v>0</v>
      </c>
      <c r="H108" s="49">
        <f>+(Table129[[#This Row],[OPENING ]]+Table129[[#This Row],[RECEIPTS]]+Table129[[#This Row],[RETURNS]])-(Table129[[#This Row],[EXCHANGED]]+Table129[[#This Row],[SALES]]+Table129[[#This Row],[ISSUES]])</f>
        <v>57</v>
      </c>
      <c r="I108" s="73"/>
      <c r="J108" s="76">
        <f t="shared" si="54"/>
        <v>-57</v>
      </c>
      <c r="K108" s="48">
        <f>+'DAY26'!K108+'DAY27'!C108</f>
        <v>0</v>
      </c>
      <c r="L108" s="49">
        <f>+'DAY26'!L108+'DAY27'!D108</f>
        <v>0</v>
      </c>
      <c r="M108" s="50">
        <f>+'DAY26'!M108+'DAY27'!E108</f>
        <v>0</v>
      </c>
      <c r="N108" s="47">
        <f>+'DAY26'!N108+'DAY27'!F108</f>
        <v>0</v>
      </c>
      <c r="O108" s="209">
        <f>+'DAY26'!O108+'DAY27'!G108</f>
        <v>0</v>
      </c>
      <c r="P108" s="48">
        <f t="shared" si="55"/>
        <v>0</v>
      </c>
      <c r="Q108" s="49">
        <f t="shared" si="56"/>
        <v>0</v>
      </c>
      <c r="R108" s="50">
        <f t="shared" si="57"/>
        <v>0</v>
      </c>
      <c r="S108" s="47">
        <f t="shared" si="58"/>
        <v>0</v>
      </c>
      <c r="T108" s="209">
        <f t="shared" si="59"/>
        <v>0</v>
      </c>
      <c r="U108" s="92">
        <f t="shared" si="60"/>
        <v>0</v>
      </c>
    </row>
    <row r="109" spans="1:21" x14ac:dyDescent="0.25">
      <c r="A109" s="193" t="s">
        <v>91</v>
      </c>
      <c r="B109" s="47">
        <f>'DAY26'!H109</f>
        <v>345.3</v>
      </c>
      <c r="C109" s="48">
        <v>0</v>
      </c>
      <c r="D109" s="49">
        <v>0</v>
      </c>
      <c r="E109" s="50">
        <v>0</v>
      </c>
      <c r="F109" s="47">
        <v>0</v>
      </c>
      <c r="G109" s="209">
        <v>0</v>
      </c>
      <c r="H109" s="49">
        <f>+(Table129[[#This Row],[OPENING ]]+Table129[[#This Row],[RECEIPTS]]+Table129[[#This Row],[RETURNS]])-(Table129[[#This Row],[EXCHANGED]]+Table129[[#This Row],[SALES]]+Table129[[#This Row],[ISSUES]])</f>
        <v>345.3</v>
      </c>
      <c r="I109" s="73"/>
      <c r="J109" s="76">
        <f t="shared" si="54"/>
        <v>-345.3</v>
      </c>
      <c r="K109" s="48">
        <f>+'DAY26'!K109+'DAY27'!C109</f>
        <v>0</v>
      </c>
      <c r="L109" s="49">
        <f>+'DAY26'!L109+'DAY27'!D109</f>
        <v>0</v>
      </c>
      <c r="M109" s="50">
        <f>+'DAY26'!M109+'DAY27'!E109</f>
        <v>0</v>
      </c>
      <c r="N109" s="47">
        <f>+'DAY26'!N109+'DAY27'!F109</f>
        <v>0</v>
      </c>
      <c r="O109" s="209">
        <f>+'DAY26'!O109+'DAY27'!G109</f>
        <v>0</v>
      </c>
      <c r="P109" s="48">
        <f t="shared" si="55"/>
        <v>0</v>
      </c>
      <c r="Q109" s="49">
        <f t="shared" si="56"/>
        <v>0</v>
      </c>
      <c r="R109" s="50">
        <f t="shared" si="57"/>
        <v>0</v>
      </c>
      <c r="S109" s="47">
        <f t="shared" si="58"/>
        <v>0</v>
      </c>
      <c r="T109" s="209">
        <f t="shared" si="59"/>
        <v>0</v>
      </c>
      <c r="U109" s="92">
        <f t="shared" si="60"/>
        <v>0</v>
      </c>
    </row>
    <row r="110" spans="1:21" x14ac:dyDescent="0.25">
      <c r="A110" s="193" t="s">
        <v>92</v>
      </c>
      <c r="B110" s="47">
        <f>'DAY26'!H110</f>
        <v>38</v>
      </c>
      <c r="C110" s="48">
        <v>0</v>
      </c>
      <c r="D110" s="49">
        <v>0</v>
      </c>
      <c r="E110" s="50">
        <v>0</v>
      </c>
      <c r="F110" s="47">
        <v>0</v>
      </c>
      <c r="G110" s="209">
        <v>0</v>
      </c>
      <c r="H110" s="49">
        <f>+(Table129[[#This Row],[OPENING ]]+Table129[[#This Row],[RECEIPTS]]+Table129[[#This Row],[RETURNS]])-(Table129[[#This Row],[EXCHANGED]]+Table129[[#This Row],[SALES]]+Table129[[#This Row],[ISSUES]])</f>
        <v>38</v>
      </c>
      <c r="I110" s="73"/>
      <c r="J110" s="76">
        <f t="shared" si="54"/>
        <v>-38</v>
      </c>
      <c r="K110" s="48">
        <f>+'DAY26'!K110+'DAY27'!C110</f>
        <v>0</v>
      </c>
      <c r="L110" s="49">
        <f>+'DAY26'!L110+'DAY27'!D110</f>
        <v>0</v>
      </c>
      <c r="M110" s="50">
        <f>+'DAY26'!M110+'DAY27'!E110</f>
        <v>0</v>
      </c>
      <c r="N110" s="47">
        <f>+'DAY26'!N110+'DAY27'!F110</f>
        <v>0</v>
      </c>
      <c r="O110" s="209">
        <f>+'DAY26'!O110+'DAY27'!G110</f>
        <v>0</v>
      </c>
      <c r="P110" s="48">
        <f t="shared" si="55"/>
        <v>0</v>
      </c>
      <c r="Q110" s="49">
        <f t="shared" si="56"/>
        <v>0</v>
      </c>
      <c r="R110" s="50">
        <f t="shared" si="57"/>
        <v>0</v>
      </c>
      <c r="S110" s="47">
        <f t="shared" si="58"/>
        <v>0</v>
      </c>
      <c r="T110" s="209">
        <f t="shared" si="59"/>
        <v>0</v>
      </c>
      <c r="U110" s="92">
        <f t="shared" si="60"/>
        <v>0</v>
      </c>
    </row>
    <row r="111" spans="1:21" x14ac:dyDescent="0.25">
      <c r="A111" s="193" t="s">
        <v>94</v>
      </c>
      <c r="B111" s="47">
        <f>'DAY26'!H111</f>
        <v>0</v>
      </c>
      <c r="C111" s="48">
        <v>0</v>
      </c>
      <c r="D111" s="49">
        <v>0</v>
      </c>
      <c r="E111" s="50">
        <v>0</v>
      </c>
      <c r="F111" s="47">
        <v>0</v>
      </c>
      <c r="G111" s="209">
        <v>0</v>
      </c>
      <c r="H111" s="49">
        <f>+(Table129[[#This Row],[OPENING ]]+Table129[[#This Row],[RECEIPTS]]+Table129[[#This Row],[RETURNS]])-(Table129[[#This Row],[EXCHANGED]]+Table129[[#This Row],[SALES]]+Table129[[#This Row],[ISSUES]])</f>
        <v>0</v>
      </c>
      <c r="I111" s="73"/>
      <c r="J111" s="76">
        <f t="shared" si="54"/>
        <v>0</v>
      </c>
      <c r="K111" s="48">
        <f>+'DAY26'!K111+'DAY27'!C111</f>
        <v>0</v>
      </c>
      <c r="L111" s="49">
        <f>+'DAY26'!L111+'DAY27'!D111</f>
        <v>0</v>
      </c>
      <c r="M111" s="50">
        <f>+'DAY26'!M111+'DAY27'!E111</f>
        <v>0</v>
      </c>
      <c r="N111" s="47">
        <f>+'DAY26'!N111+'DAY27'!F111</f>
        <v>0</v>
      </c>
      <c r="O111" s="209">
        <f>+'DAY26'!O111+'DAY27'!G111</f>
        <v>0</v>
      </c>
      <c r="P111" s="48">
        <f t="shared" si="55"/>
        <v>0</v>
      </c>
      <c r="Q111" s="49">
        <f t="shared" si="56"/>
        <v>0</v>
      </c>
      <c r="R111" s="50">
        <f t="shared" si="57"/>
        <v>0</v>
      </c>
      <c r="S111" s="47">
        <f t="shared" si="58"/>
        <v>0</v>
      </c>
      <c r="T111" s="209">
        <f t="shared" si="59"/>
        <v>0</v>
      </c>
      <c r="U111" s="92">
        <f t="shared" si="60"/>
        <v>0</v>
      </c>
    </row>
    <row r="112" spans="1:21" x14ac:dyDescent="0.25">
      <c r="A112" s="193" t="s">
        <v>93</v>
      </c>
      <c r="B112" s="47">
        <f>'DAY26'!H112</f>
        <v>0</v>
      </c>
      <c r="C112" s="48">
        <v>0</v>
      </c>
      <c r="D112" s="49">
        <v>0</v>
      </c>
      <c r="E112" s="50">
        <v>0</v>
      </c>
      <c r="F112" s="47">
        <v>0</v>
      </c>
      <c r="G112" s="209">
        <v>0</v>
      </c>
      <c r="H112" s="49">
        <f>+(Table129[[#This Row],[OPENING ]]+Table129[[#This Row],[RECEIPTS]]+Table129[[#This Row],[RETURNS]])-(Table129[[#This Row],[EXCHANGED]]+Table129[[#This Row],[SALES]]+Table129[[#This Row],[ISSUES]])</f>
        <v>0</v>
      </c>
      <c r="I112" s="73"/>
      <c r="J112" s="76">
        <f t="shared" si="54"/>
        <v>0</v>
      </c>
      <c r="K112" s="48">
        <f>+'DAY26'!K112+'DAY27'!C112</f>
        <v>0</v>
      </c>
      <c r="L112" s="49">
        <f>+'DAY26'!L112+'DAY27'!D112</f>
        <v>0</v>
      </c>
      <c r="M112" s="50">
        <f>+'DAY26'!M112+'DAY27'!E112</f>
        <v>0</v>
      </c>
      <c r="N112" s="47">
        <f>+'DAY26'!N112+'DAY27'!F112</f>
        <v>0</v>
      </c>
      <c r="O112" s="209">
        <f>+'DAY26'!O112+'DAY27'!G112</f>
        <v>0</v>
      </c>
      <c r="P112" s="48">
        <f t="shared" si="55"/>
        <v>0</v>
      </c>
      <c r="Q112" s="49">
        <f t="shared" si="56"/>
        <v>0</v>
      </c>
      <c r="R112" s="50">
        <f t="shared" si="57"/>
        <v>0</v>
      </c>
      <c r="S112" s="47">
        <f t="shared" si="58"/>
        <v>0</v>
      </c>
      <c r="T112" s="209">
        <f t="shared" si="59"/>
        <v>0</v>
      </c>
      <c r="U112" s="92">
        <f t="shared" si="60"/>
        <v>0</v>
      </c>
    </row>
    <row r="113" spans="1:21" x14ac:dyDescent="0.25">
      <c r="A113" s="193" t="s">
        <v>114</v>
      </c>
      <c r="B113" s="47">
        <f>'DAY26'!H113</f>
        <v>0</v>
      </c>
      <c r="C113" s="48">
        <v>0</v>
      </c>
      <c r="D113" s="49">
        <v>0</v>
      </c>
      <c r="E113" s="50">
        <v>0</v>
      </c>
      <c r="F113" s="47">
        <v>0</v>
      </c>
      <c r="G113" s="209">
        <v>0</v>
      </c>
      <c r="H113" s="49">
        <f>+(Table129[[#This Row],[OPENING ]]+Table129[[#This Row],[RECEIPTS]]+Table129[[#This Row],[RETURNS]])-(Table129[[#This Row],[EXCHANGED]]+Table129[[#This Row],[SALES]]+Table129[[#This Row],[ISSUES]])</f>
        <v>0</v>
      </c>
      <c r="I113" s="73"/>
      <c r="J113" s="76">
        <f t="shared" si="54"/>
        <v>0</v>
      </c>
      <c r="K113" s="48">
        <f>+'DAY26'!K113+'DAY27'!C113</f>
        <v>0</v>
      </c>
      <c r="L113" s="49">
        <f>+'DAY26'!L113+'DAY27'!D113</f>
        <v>0</v>
      </c>
      <c r="M113" s="50">
        <f>+'DAY26'!M113+'DAY27'!E113</f>
        <v>0</v>
      </c>
      <c r="N113" s="47">
        <f>+'DAY26'!N113+'DAY27'!F113</f>
        <v>0</v>
      </c>
      <c r="O113" s="209">
        <f>+'DAY26'!O113+'DAY27'!G113</f>
        <v>0</v>
      </c>
      <c r="P113" s="48">
        <f t="shared" si="55"/>
        <v>0</v>
      </c>
      <c r="Q113" s="49">
        <f t="shared" si="56"/>
        <v>0</v>
      </c>
      <c r="R113" s="50">
        <f t="shared" si="57"/>
        <v>0</v>
      </c>
      <c r="S113" s="47">
        <f t="shared" si="58"/>
        <v>0</v>
      </c>
      <c r="T113" s="209">
        <f t="shared" si="59"/>
        <v>0</v>
      </c>
      <c r="U113" s="92">
        <f t="shared" si="60"/>
        <v>0</v>
      </c>
    </row>
    <row r="114" spans="1:21" ht="15.75" thickBot="1" x14ac:dyDescent="0.3">
      <c r="A114" s="193" t="s">
        <v>107</v>
      </c>
      <c r="B114" s="47">
        <f>'DAY26'!H114</f>
        <v>4655.43</v>
      </c>
      <c r="C114" s="48">
        <v>0</v>
      </c>
      <c r="D114" s="49">
        <v>0</v>
      </c>
      <c r="E114" s="50">
        <v>0</v>
      </c>
      <c r="F114" s="47">
        <v>0</v>
      </c>
      <c r="G114" s="209">
        <v>0</v>
      </c>
      <c r="H114" s="49">
        <f>+(Table129[[#This Row],[OPENING ]]+Table129[[#This Row],[RECEIPTS]]+Table129[[#This Row],[RETURNS]])-(Table129[[#This Row],[EXCHANGED]]+Table129[[#This Row],[SALES]]+Table129[[#This Row],[ISSUES]])</f>
        <v>4655.43</v>
      </c>
      <c r="I114" s="73"/>
      <c r="J114" s="76">
        <f t="shared" si="54"/>
        <v>-4655.43</v>
      </c>
      <c r="K114" s="48">
        <f>+'DAY26'!K114+'DAY27'!C114</f>
        <v>0</v>
      </c>
      <c r="L114" s="49">
        <f>+'DAY26'!L114+'DAY27'!D114</f>
        <v>138</v>
      </c>
      <c r="M114" s="50">
        <f>+'DAY26'!M114+'DAY27'!E114</f>
        <v>0</v>
      </c>
      <c r="N114" s="47">
        <f>+'DAY26'!N114+'DAY27'!F114</f>
        <v>0</v>
      </c>
      <c r="O114" s="209">
        <f>+'DAY26'!O114+'DAY27'!G114</f>
        <v>851.44</v>
      </c>
      <c r="P114" s="48">
        <f t="shared" si="55"/>
        <v>0</v>
      </c>
      <c r="Q114" s="49">
        <f t="shared" si="56"/>
        <v>5.1111111111111107</v>
      </c>
      <c r="R114" s="50">
        <f t="shared" si="57"/>
        <v>0</v>
      </c>
      <c r="S114" s="47">
        <f t="shared" si="58"/>
        <v>0</v>
      </c>
      <c r="T114" s="209">
        <f t="shared" si="59"/>
        <v>31.534814814814816</v>
      </c>
      <c r="U114" s="92">
        <f t="shared" si="60"/>
        <v>127.03813268111257</v>
      </c>
    </row>
    <row r="115" spans="1:21" ht="17.25" thickBot="1" x14ac:dyDescent="0.35">
      <c r="A115" s="85" t="s">
        <v>55</v>
      </c>
      <c r="B115" s="86">
        <f t="shared" ref="B115:T115" si="61">SUM(B76:B101)</f>
        <v>4655.43</v>
      </c>
      <c r="C115" s="87">
        <f t="shared" si="61"/>
        <v>0</v>
      </c>
      <c r="D115" s="88">
        <f t="shared" si="61"/>
        <v>0</v>
      </c>
      <c r="E115" s="89">
        <f t="shared" si="61"/>
        <v>0</v>
      </c>
      <c r="F115" s="86">
        <f t="shared" si="61"/>
        <v>0</v>
      </c>
      <c r="G115" s="213">
        <f t="shared" si="61"/>
        <v>0</v>
      </c>
      <c r="H115" s="88">
        <f t="shared" si="61"/>
        <v>4655.43</v>
      </c>
      <c r="I115" s="87">
        <f t="shared" si="61"/>
        <v>0</v>
      </c>
      <c r="J115" s="90">
        <f t="shared" si="61"/>
        <v>-4655.43</v>
      </c>
      <c r="K115" s="87">
        <f t="shared" si="61"/>
        <v>0</v>
      </c>
      <c r="L115" s="88">
        <f t="shared" si="61"/>
        <v>138</v>
      </c>
      <c r="M115" s="89">
        <f t="shared" si="61"/>
        <v>0</v>
      </c>
      <c r="N115" s="86">
        <f t="shared" si="61"/>
        <v>0</v>
      </c>
      <c r="O115" s="213">
        <f t="shared" si="61"/>
        <v>851.44</v>
      </c>
      <c r="P115" s="87">
        <f t="shared" si="61"/>
        <v>0</v>
      </c>
      <c r="Q115" s="88">
        <f t="shared" si="61"/>
        <v>5.1111111111111107</v>
      </c>
      <c r="R115" s="89">
        <f t="shared" si="61"/>
        <v>0</v>
      </c>
      <c r="S115" s="86">
        <f t="shared" si="61"/>
        <v>0</v>
      </c>
      <c r="T115" s="213">
        <f t="shared" si="61"/>
        <v>31.534814814814816</v>
      </c>
      <c r="U115" s="91">
        <f t="shared" si="1"/>
        <v>127.03813268111257</v>
      </c>
    </row>
    <row r="116" spans="1:21" x14ac:dyDescent="0.25">
      <c r="A116" s="78"/>
      <c r="B116" s="79"/>
      <c r="C116" s="80"/>
      <c r="D116" s="81"/>
      <c r="E116" s="82"/>
      <c r="F116" s="79"/>
      <c r="G116" s="212"/>
      <c r="H116" s="81"/>
      <c r="I116" s="80"/>
      <c r="J116" s="83"/>
      <c r="K116" s="80"/>
      <c r="L116" s="81"/>
      <c r="M116" s="82"/>
      <c r="N116" s="79"/>
      <c r="O116" s="212"/>
      <c r="P116" s="80"/>
      <c r="Q116" s="81"/>
      <c r="R116" s="82"/>
      <c r="S116" s="79"/>
      <c r="T116" s="212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209"/>
      <c r="H117" s="49"/>
      <c r="I117" s="48"/>
      <c r="J117" s="51"/>
      <c r="K117" s="48"/>
      <c r="L117" s="49"/>
      <c r="M117" s="50"/>
      <c r="N117" s="47"/>
      <c r="O117" s="209"/>
      <c r="P117" s="48"/>
      <c r="Q117" s="49"/>
      <c r="R117" s="50"/>
      <c r="S117" s="47"/>
      <c r="T117" s="209"/>
      <c r="U117" s="54"/>
    </row>
    <row r="118" spans="1:21" ht="15.75" x14ac:dyDescent="0.3">
      <c r="A118" s="309" t="s">
        <v>97</v>
      </c>
      <c r="B118" s="47">
        <f>'DAY26'!H118</f>
        <v>0</v>
      </c>
      <c r="C118" s="48">
        <v>0</v>
      </c>
      <c r="D118" s="49">
        <v>0</v>
      </c>
      <c r="E118" s="50">
        <v>0</v>
      </c>
      <c r="F118" s="47">
        <v>0</v>
      </c>
      <c r="G118" s="209">
        <v>0</v>
      </c>
      <c r="H118" s="49">
        <f>+(Table129[[#This Row],[OPENING ]]+Table129[[#This Row],[RECEIPTS]]+Table129[[#This Row],[RETURNS]])-(Table129[[#This Row],[EXCHANGED]]+Table129[[#This Row],[SALES]]+Table129[[#This Row],[ISSUES]])</f>
        <v>0</v>
      </c>
      <c r="I118" s="48">
        <v>0</v>
      </c>
      <c r="J118" s="51">
        <f t="shared" si="0"/>
        <v>0</v>
      </c>
      <c r="K118" s="48">
        <f>+'DAY26'!K118+'DAY27'!C118</f>
        <v>0</v>
      </c>
      <c r="L118" s="49">
        <f>+'DAY26'!L118+'DAY27'!D118</f>
        <v>19.5</v>
      </c>
      <c r="M118" s="50">
        <f>+'DAY26'!M118+'DAY27'!E118</f>
        <v>0</v>
      </c>
      <c r="N118" s="47">
        <f>+'DAY26'!N118+'DAY27'!F118</f>
        <v>0</v>
      </c>
      <c r="O118" s="209">
        <f>+'DAY26'!O118+'DAY27'!G118</f>
        <v>0</v>
      </c>
      <c r="P118" s="48">
        <f>+K118/27</f>
        <v>0</v>
      </c>
      <c r="Q118" s="49">
        <f>+L118/27</f>
        <v>0.72222222222222221</v>
      </c>
      <c r="R118" s="50">
        <f>+M118/27</f>
        <v>0</v>
      </c>
      <c r="S118" s="47">
        <f>+N118/27</f>
        <v>0</v>
      </c>
      <c r="T118" s="209">
        <f>+O118/27</f>
        <v>0</v>
      </c>
      <c r="U118" s="54">
        <f t="shared" si="1"/>
        <v>0</v>
      </c>
    </row>
    <row r="119" spans="1:21" x14ac:dyDescent="0.25">
      <c r="A119" s="53"/>
      <c r="B119" s="47">
        <f>'DAY26'!H119</f>
        <v>19.5</v>
      </c>
      <c r="C119" s="48">
        <v>0</v>
      </c>
      <c r="D119" s="49">
        <v>0</v>
      </c>
      <c r="E119" s="50">
        <v>0</v>
      </c>
      <c r="F119" s="47">
        <v>0</v>
      </c>
      <c r="G119" s="209">
        <v>0</v>
      </c>
      <c r="H119" s="49">
        <f>+(Table129[[#This Row],[OPENING ]]+Table129[[#This Row],[RECEIPTS]]+Table129[[#This Row],[RETURNS]])-(Table129[[#This Row],[EXCHANGED]]+Table129[[#This Row],[SALES]]+Table129[[#This Row],[ISSUES]])</f>
        <v>19.5</v>
      </c>
      <c r="I119" s="48">
        <v>0</v>
      </c>
      <c r="J119" s="51">
        <f t="shared" si="0"/>
        <v>-19.5</v>
      </c>
      <c r="K119" s="48">
        <f>+'DAY26'!K119+'DAY27'!C119</f>
        <v>0</v>
      </c>
      <c r="L119" s="49">
        <f>+'DAY26'!L119+'DAY27'!D119</f>
        <v>0</v>
      </c>
      <c r="M119" s="50">
        <f>+'DAY26'!M119+'DAY27'!E119</f>
        <v>0</v>
      </c>
      <c r="N119" s="47">
        <f>+'DAY26'!N119+'DAY27'!F119</f>
        <v>0</v>
      </c>
      <c r="O119" s="209">
        <f>+'DAY26'!O119+'DAY27'!G119</f>
        <v>0</v>
      </c>
      <c r="P119" s="48">
        <f t="shared" ref="P119:P134" si="62">+K119/27</f>
        <v>0</v>
      </c>
      <c r="Q119" s="49">
        <f t="shared" ref="Q119:Q134" si="63">+L119/27</f>
        <v>0</v>
      </c>
      <c r="R119" s="50">
        <f t="shared" ref="R119:R134" si="64">+M119/27</f>
        <v>0</v>
      </c>
      <c r="S119" s="47">
        <f t="shared" ref="S119:S134" si="65">+N119/27</f>
        <v>0</v>
      </c>
      <c r="T119" s="209">
        <f t="shared" ref="T119:T134" si="66">+O119/27</f>
        <v>0</v>
      </c>
      <c r="U119" s="54">
        <f t="shared" si="1"/>
        <v>0</v>
      </c>
    </row>
    <row r="120" spans="1:21" x14ac:dyDescent="0.25">
      <c r="A120" s="310" t="s">
        <v>130</v>
      </c>
      <c r="B120" s="47">
        <f>'DAY26'!H120</f>
        <v>5</v>
      </c>
      <c r="C120" s="48">
        <v>0</v>
      </c>
      <c r="D120" s="49">
        <v>0</v>
      </c>
      <c r="E120" s="50">
        <v>0</v>
      </c>
      <c r="F120" s="47">
        <v>0</v>
      </c>
      <c r="G120" s="209">
        <v>0</v>
      </c>
      <c r="H120" s="49">
        <f>+(Table129[[#This Row],[OPENING ]]+Table129[[#This Row],[RECEIPTS]]+Table129[[#This Row],[RETURNS]])-(Table129[[#This Row],[EXCHANGED]]+Table129[[#This Row],[SALES]]+Table129[[#This Row],[ISSUES]])</f>
        <v>5</v>
      </c>
      <c r="I120" s="48">
        <v>0</v>
      </c>
      <c r="J120" s="51">
        <f t="shared" si="0"/>
        <v>-5</v>
      </c>
      <c r="K120" s="48">
        <f>+'DAY26'!K120+'DAY27'!C120</f>
        <v>0</v>
      </c>
      <c r="L120" s="49">
        <f>+'DAY26'!L120+'DAY27'!D120</f>
        <v>0</v>
      </c>
      <c r="M120" s="50">
        <f>+'DAY26'!M120+'DAY27'!E120</f>
        <v>0</v>
      </c>
      <c r="N120" s="47">
        <f>+'DAY26'!N120+'DAY27'!F120</f>
        <v>0</v>
      </c>
      <c r="O120" s="209">
        <f>+'DAY26'!O120+'DAY27'!G120</f>
        <v>0</v>
      </c>
      <c r="P120" s="48">
        <f t="shared" si="62"/>
        <v>0</v>
      </c>
      <c r="Q120" s="49">
        <f t="shared" si="63"/>
        <v>0</v>
      </c>
      <c r="R120" s="50">
        <f t="shared" si="64"/>
        <v>0</v>
      </c>
      <c r="S120" s="47">
        <f t="shared" si="65"/>
        <v>0</v>
      </c>
      <c r="T120" s="209">
        <f t="shared" si="66"/>
        <v>0</v>
      </c>
      <c r="U120" s="54">
        <f t="shared" si="1"/>
        <v>0</v>
      </c>
    </row>
    <row r="121" spans="1:21" x14ac:dyDescent="0.25">
      <c r="A121" s="310" t="s">
        <v>67</v>
      </c>
      <c r="B121" s="47">
        <f>'DAY26'!H121</f>
        <v>0</v>
      </c>
      <c r="C121" s="48">
        <v>0</v>
      </c>
      <c r="D121" s="49">
        <v>0</v>
      </c>
      <c r="E121" s="50">
        <v>0</v>
      </c>
      <c r="F121" s="47">
        <v>0</v>
      </c>
      <c r="G121" s="209">
        <v>0</v>
      </c>
      <c r="H121" s="49">
        <f>+(Table129[[#This Row],[OPENING ]]+Table129[[#This Row],[RECEIPTS]]+Table129[[#This Row],[RETURNS]])-(Table129[[#This Row],[EXCHANGED]]+Table129[[#This Row],[SALES]]+Table129[[#This Row],[ISSUES]])</f>
        <v>0</v>
      </c>
      <c r="I121" s="48">
        <v>0</v>
      </c>
      <c r="J121" s="51">
        <f t="shared" si="0"/>
        <v>0</v>
      </c>
      <c r="K121" s="48">
        <f>+'DAY26'!K121+'DAY27'!C121</f>
        <v>0</v>
      </c>
      <c r="L121" s="49">
        <f>+'DAY26'!L121+'DAY27'!D121</f>
        <v>0</v>
      </c>
      <c r="M121" s="50">
        <f>+'DAY26'!M121+'DAY27'!E121</f>
        <v>0</v>
      </c>
      <c r="N121" s="47">
        <f>+'DAY26'!N121+'DAY27'!F121</f>
        <v>0</v>
      </c>
      <c r="O121" s="209">
        <f>+'DAY26'!O121+'DAY27'!G121</f>
        <v>0</v>
      </c>
      <c r="P121" s="48">
        <f t="shared" si="62"/>
        <v>0</v>
      </c>
      <c r="Q121" s="49">
        <f t="shared" si="63"/>
        <v>0</v>
      </c>
      <c r="R121" s="50">
        <f t="shared" si="64"/>
        <v>0</v>
      </c>
      <c r="S121" s="47">
        <f t="shared" si="65"/>
        <v>0</v>
      </c>
      <c r="T121" s="209">
        <f t="shared" si="66"/>
        <v>0</v>
      </c>
      <c r="U121" s="54">
        <f t="shared" si="1"/>
        <v>0</v>
      </c>
    </row>
    <row r="122" spans="1:21" x14ac:dyDescent="0.25">
      <c r="A122" s="310" t="s">
        <v>66</v>
      </c>
      <c r="B122" s="47">
        <f>'DAY26'!H122</f>
        <v>4</v>
      </c>
      <c r="C122" s="48">
        <v>0</v>
      </c>
      <c r="D122" s="49">
        <v>0</v>
      </c>
      <c r="E122" s="50">
        <v>0</v>
      </c>
      <c r="F122" s="47">
        <v>0</v>
      </c>
      <c r="G122" s="209">
        <v>0</v>
      </c>
      <c r="H122" s="49">
        <f>+(Table129[[#This Row],[OPENING ]]+Table129[[#This Row],[RECEIPTS]]+Table129[[#This Row],[RETURNS]])-(Table129[[#This Row],[EXCHANGED]]+Table129[[#This Row],[SALES]]+Table129[[#This Row],[ISSUES]])</f>
        <v>4</v>
      </c>
      <c r="I122" s="48">
        <v>0</v>
      </c>
      <c r="J122" s="51">
        <f t="shared" si="0"/>
        <v>-4</v>
      </c>
      <c r="K122" s="48">
        <f>+'DAY26'!K122+'DAY27'!C122</f>
        <v>0</v>
      </c>
      <c r="L122" s="49">
        <f>+'DAY26'!L122+'DAY27'!D122</f>
        <v>0</v>
      </c>
      <c r="M122" s="50">
        <f>+'DAY26'!M122+'DAY27'!E122</f>
        <v>0</v>
      </c>
      <c r="N122" s="47">
        <f>+'DAY26'!N122+'DAY27'!F122</f>
        <v>0</v>
      </c>
      <c r="O122" s="209">
        <f>+'DAY26'!O122+'DAY27'!G122</f>
        <v>0</v>
      </c>
      <c r="P122" s="48">
        <f t="shared" si="62"/>
        <v>0</v>
      </c>
      <c r="Q122" s="49">
        <f t="shared" si="63"/>
        <v>0</v>
      </c>
      <c r="R122" s="50">
        <f t="shared" si="64"/>
        <v>0</v>
      </c>
      <c r="S122" s="47">
        <f t="shared" si="65"/>
        <v>0</v>
      </c>
      <c r="T122" s="209">
        <f t="shared" si="66"/>
        <v>0</v>
      </c>
      <c r="U122" s="54">
        <f t="shared" si="1"/>
        <v>0</v>
      </c>
    </row>
    <row r="123" spans="1:21" x14ac:dyDescent="0.25">
      <c r="A123" s="310" t="s">
        <v>68</v>
      </c>
      <c r="B123" s="47">
        <f>'DAY26'!H123</f>
        <v>106</v>
      </c>
      <c r="C123" s="48">
        <v>0</v>
      </c>
      <c r="D123" s="49">
        <v>0</v>
      </c>
      <c r="E123" s="50">
        <v>0</v>
      </c>
      <c r="F123" s="47">
        <v>0</v>
      </c>
      <c r="G123" s="209">
        <v>0</v>
      </c>
      <c r="H123" s="49">
        <f>+(Table129[[#This Row],[OPENING ]]+Table129[[#This Row],[RECEIPTS]]+Table129[[#This Row],[RETURNS]])-(Table129[[#This Row],[EXCHANGED]]+Table129[[#This Row],[SALES]]+Table129[[#This Row],[ISSUES]])</f>
        <v>106</v>
      </c>
      <c r="I123" s="48">
        <v>0</v>
      </c>
      <c r="J123" s="51">
        <f t="shared" si="0"/>
        <v>-106</v>
      </c>
      <c r="K123" s="48">
        <f>+'DAY26'!K123+'DAY27'!C123</f>
        <v>0</v>
      </c>
      <c r="L123" s="49">
        <f>+'DAY26'!L123+'DAY27'!D123</f>
        <v>0</v>
      </c>
      <c r="M123" s="50">
        <f>+'DAY26'!M123+'DAY27'!E123</f>
        <v>0</v>
      </c>
      <c r="N123" s="47">
        <f>+'DAY26'!N123+'DAY27'!F123</f>
        <v>0</v>
      </c>
      <c r="O123" s="209">
        <f>+'DAY26'!O123+'DAY27'!G123</f>
        <v>0</v>
      </c>
      <c r="P123" s="48">
        <f t="shared" si="62"/>
        <v>0</v>
      </c>
      <c r="Q123" s="49">
        <f t="shared" si="63"/>
        <v>0</v>
      </c>
      <c r="R123" s="50">
        <f t="shared" si="64"/>
        <v>0</v>
      </c>
      <c r="S123" s="47">
        <f t="shared" si="65"/>
        <v>0</v>
      </c>
      <c r="T123" s="209">
        <f t="shared" si="66"/>
        <v>0</v>
      </c>
      <c r="U123" s="54">
        <f t="shared" si="1"/>
        <v>0</v>
      </c>
    </row>
    <row r="124" spans="1:21" x14ac:dyDescent="0.25">
      <c r="A124" s="310" t="s">
        <v>69</v>
      </c>
      <c r="B124" s="47">
        <f>'DAY26'!H124</f>
        <v>5</v>
      </c>
      <c r="C124" s="48">
        <v>0</v>
      </c>
      <c r="D124" s="49">
        <v>0</v>
      </c>
      <c r="E124" s="50">
        <v>0</v>
      </c>
      <c r="F124" s="47">
        <v>0</v>
      </c>
      <c r="G124" s="209">
        <v>0</v>
      </c>
      <c r="H124" s="49">
        <f>+(Table129[[#This Row],[OPENING ]]+Table129[[#This Row],[RECEIPTS]]+Table129[[#This Row],[RETURNS]])-(Table129[[#This Row],[EXCHANGED]]+Table129[[#This Row],[SALES]]+Table129[[#This Row],[ISSUES]])</f>
        <v>5</v>
      </c>
      <c r="I124" s="48">
        <v>0</v>
      </c>
      <c r="J124" s="51">
        <f t="shared" si="0"/>
        <v>-5</v>
      </c>
      <c r="K124" s="48">
        <f>+'DAY26'!K124+'DAY27'!C124</f>
        <v>0</v>
      </c>
      <c r="L124" s="49">
        <f>+'DAY26'!L124+'DAY27'!D124</f>
        <v>0</v>
      </c>
      <c r="M124" s="50">
        <f>+'DAY26'!M124+'DAY27'!E124</f>
        <v>0</v>
      </c>
      <c r="N124" s="47">
        <f>+'DAY26'!N124+'DAY27'!F124</f>
        <v>0</v>
      </c>
      <c r="O124" s="209">
        <f>+'DAY26'!O124+'DAY27'!G124</f>
        <v>0</v>
      </c>
      <c r="P124" s="48">
        <f t="shared" si="62"/>
        <v>0</v>
      </c>
      <c r="Q124" s="49">
        <f t="shared" si="63"/>
        <v>0</v>
      </c>
      <c r="R124" s="50">
        <f t="shared" si="64"/>
        <v>0</v>
      </c>
      <c r="S124" s="47">
        <f t="shared" si="65"/>
        <v>0</v>
      </c>
      <c r="T124" s="209">
        <f t="shared" si="66"/>
        <v>0</v>
      </c>
      <c r="U124" s="54">
        <f t="shared" ref="U124:U134" si="67">IFERROR(+H124/(P124+Q124+R124+S124+T124),0)</f>
        <v>0</v>
      </c>
    </row>
    <row r="125" spans="1:21" x14ac:dyDescent="0.25">
      <c r="A125" s="310" t="s">
        <v>70</v>
      </c>
      <c r="B125" s="47">
        <f>'DAY26'!H125</f>
        <v>0</v>
      </c>
      <c r="C125" s="48">
        <v>0</v>
      </c>
      <c r="D125" s="49">
        <v>0</v>
      </c>
      <c r="E125" s="50">
        <v>0</v>
      </c>
      <c r="F125" s="47">
        <v>0</v>
      </c>
      <c r="G125" s="209">
        <v>0</v>
      </c>
      <c r="H125" s="49">
        <f>+(Table129[[#This Row],[OPENING ]]+Table129[[#This Row],[RECEIPTS]]+Table129[[#This Row],[RETURNS]])-(Table129[[#This Row],[EXCHANGED]]+Table129[[#This Row],[SALES]]+Table129[[#This Row],[ISSUES]])</f>
        <v>0</v>
      </c>
      <c r="I125" s="48">
        <v>0</v>
      </c>
      <c r="J125" s="51">
        <f t="shared" si="0"/>
        <v>0</v>
      </c>
      <c r="K125" s="48">
        <f>+'DAY26'!K125+'DAY27'!C125</f>
        <v>0</v>
      </c>
      <c r="L125" s="49">
        <f>+'DAY26'!L125+'DAY27'!D125</f>
        <v>0</v>
      </c>
      <c r="M125" s="50">
        <f>+'DAY26'!M125+'DAY27'!E125</f>
        <v>0</v>
      </c>
      <c r="N125" s="47">
        <f>+'DAY26'!N125+'DAY27'!F125</f>
        <v>0</v>
      </c>
      <c r="O125" s="209">
        <f>+'DAY26'!O125+'DAY27'!G125</f>
        <v>0</v>
      </c>
      <c r="P125" s="48">
        <f t="shared" si="62"/>
        <v>0</v>
      </c>
      <c r="Q125" s="49">
        <f t="shared" si="63"/>
        <v>0</v>
      </c>
      <c r="R125" s="50">
        <f t="shared" si="64"/>
        <v>0</v>
      </c>
      <c r="S125" s="47">
        <f t="shared" si="65"/>
        <v>0</v>
      </c>
      <c r="T125" s="209">
        <f t="shared" si="66"/>
        <v>0</v>
      </c>
      <c r="U125" s="54">
        <f t="shared" si="67"/>
        <v>0</v>
      </c>
    </row>
    <row r="126" spans="1:21" x14ac:dyDescent="0.25">
      <c r="A126" s="310" t="s">
        <v>33</v>
      </c>
      <c r="B126" s="47">
        <f>'DAY26'!H126</f>
        <v>0</v>
      </c>
      <c r="C126" s="48">
        <v>0</v>
      </c>
      <c r="D126" s="49">
        <v>0</v>
      </c>
      <c r="E126" s="50">
        <v>0</v>
      </c>
      <c r="F126" s="47">
        <v>0</v>
      </c>
      <c r="G126" s="209">
        <v>0</v>
      </c>
      <c r="H126" s="49">
        <f>+(Table129[[#This Row],[OPENING ]]+Table129[[#This Row],[RECEIPTS]]+Table129[[#This Row],[RETURNS]])-(Table129[[#This Row],[EXCHANGED]]+Table129[[#This Row],[SALES]]+Table129[[#This Row],[ISSUES]])</f>
        <v>0</v>
      </c>
      <c r="I126" s="48">
        <v>0</v>
      </c>
      <c r="J126" s="51">
        <f t="shared" si="0"/>
        <v>0</v>
      </c>
      <c r="K126" s="48">
        <f>+'DAY26'!K126+'DAY27'!C126</f>
        <v>0</v>
      </c>
      <c r="L126" s="49">
        <f>+'DAY26'!L126+'DAY27'!D126</f>
        <v>0</v>
      </c>
      <c r="M126" s="50">
        <f>+'DAY26'!M126+'DAY27'!E126</f>
        <v>0</v>
      </c>
      <c r="N126" s="47">
        <f>+'DAY26'!N126+'DAY27'!F126</f>
        <v>0</v>
      </c>
      <c r="O126" s="209">
        <f>+'DAY26'!O126+'DAY27'!G126</f>
        <v>0</v>
      </c>
      <c r="P126" s="48">
        <f t="shared" si="62"/>
        <v>0</v>
      </c>
      <c r="Q126" s="49">
        <f t="shared" si="63"/>
        <v>0</v>
      </c>
      <c r="R126" s="50">
        <f t="shared" si="64"/>
        <v>0</v>
      </c>
      <c r="S126" s="47">
        <f t="shared" si="65"/>
        <v>0</v>
      </c>
      <c r="T126" s="209">
        <f t="shared" si="66"/>
        <v>0</v>
      </c>
      <c r="U126" s="54">
        <f t="shared" si="67"/>
        <v>0</v>
      </c>
    </row>
    <row r="127" spans="1:21" x14ac:dyDescent="0.25">
      <c r="A127" s="310" t="s">
        <v>96</v>
      </c>
      <c r="B127" s="47">
        <f>'DAY26'!H127</f>
        <v>14.1</v>
      </c>
      <c r="C127" s="48">
        <v>0</v>
      </c>
      <c r="D127" s="49">
        <v>0</v>
      </c>
      <c r="E127" s="50">
        <v>0</v>
      </c>
      <c r="F127" s="47">
        <v>0</v>
      </c>
      <c r="G127" s="209">
        <v>0</v>
      </c>
      <c r="H127" s="49">
        <f>+(Table129[[#This Row],[OPENING ]]+Table129[[#This Row],[RECEIPTS]]+Table129[[#This Row],[RETURNS]])-(Table129[[#This Row],[EXCHANGED]]+Table129[[#This Row],[SALES]]+Table129[[#This Row],[ISSUES]])</f>
        <v>14.1</v>
      </c>
      <c r="I127" s="48">
        <v>0</v>
      </c>
      <c r="J127" s="51">
        <f t="shared" si="0"/>
        <v>-14.1</v>
      </c>
      <c r="K127" s="48">
        <f>+'DAY26'!K127+'DAY27'!C127</f>
        <v>0</v>
      </c>
      <c r="L127" s="49">
        <f>+'DAY26'!L127+'DAY27'!D127</f>
        <v>0</v>
      </c>
      <c r="M127" s="50">
        <f>+'DAY26'!M127+'DAY27'!E127</f>
        <v>0</v>
      </c>
      <c r="N127" s="47">
        <f>+'DAY26'!N127+'DAY27'!F127</f>
        <v>0</v>
      </c>
      <c r="O127" s="209">
        <f>+'DAY26'!O127+'DAY27'!G127</f>
        <v>0</v>
      </c>
      <c r="P127" s="48">
        <f t="shared" si="62"/>
        <v>0</v>
      </c>
      <c r="Q127" s="49">
        <f t="shared" si="63"/>
        <v>0</v>
      </c>
      <c r="R127" s="50">
        <f t="shared" si="64"/>
        <v>0</v>
      </c>
      <c r="S127" s="47">
        <f t="shared" si="65"/>
        <v>0</v>
      </c>
      <c r="T127" s="209">
        <f t="shared" si="66"/>
        <v>0</v>
      </c>
      <c r="U127" s="54">
        <f t="shared" si="67"/>
        <v>0</v>
      </c>
    </row>
    <row r="128" spans="1:21" x14ac:dyDescent="0.25">
      <c r="A128" s="310" t="s">
        <v>118</v>
      </c>
      <c r="B128" s="47">
        <f>'DAY26'!H128</f>
        <v>20</v>
      </c>
      <c r="C128" s="48">
        <v>0</v>
      </c>
      <c r="D128" s="49">
        <v>0</v>
      </c>
      <c r="E128" s="50">
        <v>0</v>
      </c>
      <c r="F128" s="47">
        <v>0</v>
      </c>
      <c r="G128" s="209">
        <v>0</v>
      </c>
      <c r="H128" s="49">
        <f>+(Table129[[#This Row],[OPENING ]]+Table129[[#This Row],[RECEIPTS]]+Table129[[#This Row],[RETURNS]])-(Table129[[#This Row],[EXCHANGED]]+Table129[[#This Row],[SALES]]+Table129[[#This Row],[ISSUES]])</f>
        <v>20</v>
      </c>
      <c r="I128" s="48">
        <v>0</v>
      </c>
      <c r="J128" s="51">
        <f t="shared" si="0"/>
        <v>-20</v>
      </c>
      <c r="K128" s="48">
        <f>+'DAY26'!K128+'DAY27'!C128</f>
        <v>0</v>
      </c>
      <c r="L128" s="49">
        <f>+'DAY26'!L128+'DAY27'!D128</f>
        <v>0</v>
      </c>
      <c r="M128" s="50">
        <f>+'DAY26'!M128+'DAY27'!E128</f>
        <v>0</v>
      </c>
      <c r="N128" s="47">
        <f>+'DAY26'!N128+'DAY27'!F128</f>
        <v>0</v>
      </c>
      <c r="O128" s="209">
        <f>+'DAY26'!O128+'DAY27'!G128</f>
        <v>0</v>
      </c>
      <c r="P128" s="48">
        <f t="shared" si="62"/>
        <v>0</v>
      </c>
      <c r="Q128" s="49">
        <f t="shared" si="63"/>
        <v>0</v>
      </c>
      <c r="R128" s="50">
        <f t="shared" si="64"/>
        <v>0</v>
      </c>
      <c r="S128" s="47">
        <f t="shared" si="65"/>
        <v>0</v>
      </c>
      <c r="T128" s="209">
        <f t="shared" si="66"/>
        <v>0</v>
      </c>
      <c r="U128" s="54">
        <f t="shared" si="67"/>
        <v>0</v>
      </c>
    </row>
    <row r="129" spans="1:21" x14ac:dyDescent="0.25">
      <c r="A129" s="310" t="s">
        <v>119</v>
      </c>
      <c r="B129" s="47">
        <f>'DAY26'!H129</f>
        <v>0</v>
      </c>
      <c r="C129" s="48">
        <v>0</v>
      </c>
      <c r="D129" s="49">
        <v>0</v>
      </c>
      <c r="E129" s="50">
        <v>0</v>
      </c>
      <c r="F129" s="47">
        <v>0</v>
      </c>
      <c r="G129" s="209">
        <v>0</v>
      </c>
      <c r="H129" s="49">
        <f>+(Table129[[#This Row],[OPENING ]]+Table129[[#This Row],[RECEIPTS]]+Table129[[#This Row],[RETURNS]])-(Table129[[#This Row],[EXCHANGED]]+Table129[[#This Row],[SALES]]+Table129[[#This Row],[ISSUES]])</f>
        <v>0</v>
      </c>
      <c r="I129" s="48">
        <v>0</v>
      </c>
      <c r="J129" s="51">
        <f t="shared" si="0"/>
        <v>0</v>
      </c>
      <c r="K129" s="48">
        <f>+'DAY26'!K129+'DAY27'!C129</f>
        <v>0</v>
      </c>
      <c r="L129" s="49">
        <f>+'DAY26'!L129+'DAY27'!D129</f>
        <v>0</v>
      </c>
      <c r="M129" s="50">
        <f>+'DAY26'!M129+'DAY27'!E129</f>
        <v>0</v>
      </c>
      <c r="N129" s="47">
        <f>+'DAY26'!N129+'DAY27'!F129</f>
        <v>0</v>
      </c>
      <c r="O129" s="209">
        <f>+'DAY26'!O129+'DAY27'!G129</f>
        <v>0</v>
      </c>
      <c r="P129" s="48">
        <f t="shared" si="62"/>
        <v>0</v>
      </c>
      <c r="Q129" s="49">
        <f t="shared" si="63"/>
        <v>0</v>
      </c>
      <c r="R129" s="50">
        <f t="shared" si="64"/>
        <v>0</v>
      </c>
      <c r="S129" s="47">
        <f t="shared" si="65"/>
        <v>0</v>
      </c>
      <c r="T129" s="209">
        <f t="shared" si="66"/>
        <v>0</v>
      </c>
      <c r="U129" s="54">
        <f t="shared" si="67"/>
        <v>0</v>
      </c>
    </row>
    <row r="130" spans="1:21" x14ac:dyDescent="0.25">
      <c r="A130" s="310"/>
      <c r="B130" s="47">
        <f>'DAY26'!H130</f>
        <v>20</v>
      </c>
      <c r="C130" s="48">
        <v>0</v>
      </c>
      <c r="D130" s="49">
        <v>0</v>
      </c>
      <c r="E130" s="50">
        <v>0</v>
      </c>
      <c r="F130" s="47">
        <v>0</v>
      </c>
      <c r="G130" s="209">
        <v>0</v>
      </c>
      <c r="H130" s="49">
        <f>+(Table129[[#This Row],[OPENING ]]+Table129[[#This Row],[RECEIPTS]]+Table129[[#This Row],[RETURNS]])-(Table129[[#This Row],[EXCHANGED]]+Table129[[#This Row],[SALES]]+Table129[[#This Row],[ISSUES]])</f>
        <v>20</v>
      </c>
      <c r="I130" s="48">
        <v>0</v>
      </c>
      <c r="J130" s="51">
        <f t="shared" si="0"/>
        <v>-20</v>
      </c>
      <c r="K130" s="48">
        <f>+'DAY26'!K130+'DAY27'!C130</f>
        <v>0</v>
      </c>
      <c r="L130" s="49">
        <f>+'DAY26'!L130+'DAY27'!D130</f>
        <v>0</v>
      </c>
      <c r="M130" s="50">
        <f>+'DAY26'!M130+'DAY27'!E130</f>
        <v>0</v>
      </c>
      <c r="N130" s="47">
        <f>+'DAY26'!N130+'DAY27'!F130</f>
        <v>0</v>
      </c>
      <c r="O130" s="209">
        <f>+'DAY26'!O130+'DAY27'!G130</f>
        <v>0</v>
      </c>
      <c r="P130" s="48">
        <f t="shared" si="62"/>
        <v>0</v>
      </c>
      <c r="Q130" s="49">
        <f t="shared" si="63"/>
        <v>0</v>
      </c>
      <c r="R130" s="50">
        <f t="shared" si="64"/>
        <v>0</v>
      </c>
      <c r="S130" s="47">
        <f t="shared" si="65"/>
        <v>0</v>
      </c>
      <c r="T130" s="209">
        <f t="shared" si="66"/>
        <v>0</v>
      </c>
      <c r="U130" s="54">
        <f t="shared" si="67"/>
        <v>0</v>
      </c>
    </row>
    <row r="131" spans="1:21" x14ac:dyDescent="0.25">
      <c r="A131" s="310"/>
      <c r="B131" s="47">
        <f>'DAY26'!H131</f>
        <v>0</v>
      </c>
      <c r="C131" s="48">
        <v>0</v>
      </c>
      <c r="D131" s="49">
        <v>0</v>
      </c>
      <c r="E131" s="50">
        <v>0</v>
      </c>
      <c r="F131" s="47">
        <v>0</v>
      </c>
      <c r="G131" s="209">
        <v>0</v>
      </c>
      <c r="H131" s="49">
        <f>+(Table129[[#This Row],[OPENING ]]+Table129[[#This Row],[RECEIPTS]]+Table129[[#This Row],[RETURNS]])-(Table129[[#This Row],[EXCHANGED]]+Table129[[#This Row],[SALES]]+Table129[[#This Row],[ISSUES]])</f>
        <v>0</v>
      </c>
      <c r="I131" s="48">
        <v>0</v>
      </c>
      <c r="J131" s="51">
        <f t="shared" si="0"/>
        <v>0</v>
      </c>
      <c r="K131" s="48">
        <f>+'DAY26'!K131+'DAY27'!C131</f>
        <v>0</v>
      </c>
      <c r="L131" s="49">
        <f>+'DAY26'!L131+'DAY27'!D131</f>
        <v>0</v>
      </c>
      <c r="M131" s="50">
        <f>+'DAY26'!M131+'DAY27'!E131</f>
        <v>0</v>
      </c>
      <c r="N131" s="47">
        <f>+'DAY26'!N131+'DAY27'!F131</f>
        <v>0</v>
      </c>
      <c r="O131" s="209">
        <f>+'DAY26'!O131+'DAY27'!G131</f>
        <v>0</v>
      </c>
      <c r="P131" s="48">
        <f t="shared" si="62"/>
        <v>0</v>
      </c>
      <c r="Q131" s="49">
        <f t="shared" si="63"/>
        <v>0</v>
      </c>
      <c r="R131" s="50">
        <f t="shared" si="64"/>
        <v>0</v>
      </c>
      <c r="S131" s="47">
        <f t="shared" si="65"/>
        <v>0</v>
      </c>
      <c r="T131" s="209">
        <f t="shared" si="66"/>
        <v>0</v>
      </c>
      <c r="U131" s="54">
        <f t="shared" si="67"/>
        <v>0</v>
      </c>
    </row>
    <row r="132" spans="1:21" x14ac:dyDescent="0.25">
      <c r="A132" s="310"/>
      <c r="B132" s="47">
        <f>'DAY26'!H132</f>
        <v>0</v>
      </c>
      <c r="C132" s="48">
        <v>0</v>
      </c>
      <c r="D132" s="49">
        <v>0</v>
      </c>
      <c r="E132" s="50">
        <v>0</v>
      </c>
      <c r="F132" s="47">
        <v>0</v>
      </c>
      <c r="G132" s="209">
        <v>0</v>
      </c>
      <c r="H132" s="49">
        <f>+(Table129[[#This Row],[OPENING ]]+Table129[[#This Row],[RECEIPTS]]+Table129[[#This Row],[RETURNS]])-(Table129[[#This Row],[EXCHANGED]]+Table129[[#This Row],[SALES]]+Table129[[#This Row],[ISSUES]])</f>
        <v>0</v>
      </c>
      <c r="I132" s="48">
        <v>0</v>
      </c>
      <c r="J132" s="51">
        <f t="shared" ref="J132:J134" si="68">+I132-H132</f>
        <v>0</v>
      </c>
      <c r="K132" s="48">
        <f>+'DAY26'!K132+'DAY27'!C132</f>
        <v>0</v>
      </c>
      <c r="L132" s="49">
        <f>+'DAY26'!L132+'DAY27'!D132</f>
        <v>0</v>
      </c>
      <c r="M132" s="50">
        <f>+'DAY26'!M132+'DAY27'!E132</f>
        <v>0</v>
      </c>
      <c r="N132" s="47">
        <f>+'DAY26'!N132+'DAY27'!F132</f>
        <v>0</v>
      </c>
      <c r="O132" s="209">
        <f>+'DAY26'!O132+'DAY27'!G132</f>
        <v>0</v>
      </c>
      <c r="P132" s="48">
        <f t="shared" si="62"/>
        <v>0</v>
      </c>
      <c r="Q132" s="49">
        <f t="shared" si="63"/>
        <v>0</v>
      </c>
      <c r="R132" s="50">
        <f t="shared" si="64"/>
        <v>0</v>
      </c>
      <c r="S132" s="47">
        <f t="shared" si="65"/>
        <v>0</v>
      </c>
      <c r="T132" s="209">
        <f t="shared" si="66"/>
        <v>0</v>
      </c>
      <c r="U132" s="54">
        <f t="shared" si="67"/>
        <v>0</v>
      </c>
    </row>
    <row r="133" spans="1:21" x14ac:dyDescent="0.25">
      <c r="A133" s="53"/>
      <c r="B133" s="47">
        <f>'DAY26'!H133</f>
        <v>0</v>
      </c>
      <c r="C133" s="48">
        <v>0</v>
      </c>
      <c r="D133" s="49">
        <v>0</v>
      </c>
      <c r="E133" s="50">
        <v>0</v>
      </c>
      <c r="F133" s="47">
        <v>0</v>
      </c>
      <c r="G133" s="209">
        <v>0</v>
      </c>
      <c r="H133" s="49">
        <f>+(Table129[[#This Row],[OPENING ]]+Table129[[#This Row],[RECEIPTS]]+Table129[[#This Row],[RETURNS]])-(Table129[[#This Row],[EXCHANGED]]+Table129[[#This Row],[SALES]]+Table129[[#This Row],[ISSUES]])</f>
        <v>0</v>
      </c>
      <c r="I133" s="48">
        <v>0</v>
      </c>
      <c r="J133" s="51">
        <f>+I133-H133</f>
        <v>0</v>
      </c>
      <c r="K133" s="48">
        <f>+'DAY26'!K133+'DAY27'!C133</f>
        <v>0</v>
      </c>
      <c r="L133" s="49">
        <f>+'DAY26'!L133+'DAY27'!D133</f>
        <v>0</v>
      </c>
      <c r="M133" s="50">
        <f>+'DAY26'!M133+'DAY27'!E133</f>
        <v>0</v>
      </c>
      <c r="N133" s="47">
        <f>+'DAY26'!N133+'DAY27'!F133</f>
        <v>0</v>
      </c>
      <c r="O133" s="209">
        <f>+'DAY26'!O133+'DAY27'!G133</f>
        <v>0</v>
      </c>
      <c r="P133" s="48">
        <f t="shared" si="62"/>
        <v>0</v>
      </c>
      <c r="Q133" s="49">
        <f t="shared" si="63"/>
        <v>0</v>
      </c>
      <c r="R133" s="50">
        <f t="shared" si="64"/>
        <v>0</v>
      </c>
      <c r="S133" s="47">
        <f t="shared" si="65"/>
        <v>0</v>
      </c>
      <c r="T133" s="209">
        <f t="shared" si="66"/>
        <v>0</v>
      </c>
      <c r="U133" s="54">
        <f t="shared" si="67"/>
        <v>0</v>
      </c>
    </row>
    <row r="134" spans="1:21" ht="16.5" x14ac:dyDescent="0.3">
      <c r="A134" s="327" t="s">
        <v>98</v>
      </c>
      <c r="B134" s="47">
        <f>'DAY26'!H134</f>
        <v>0</v>
      </c>
      <c r="C134" s="48">
        <v>0</v>
      </c>
      <c r="D134" s="49">
        <v>0</v>
      </c>
      <c r="E134" s="50">
        <v>0</v>
      </c>
      <c r="F134" s="47">
        <v>0</v>
      </c>
      <c r="G134" s="209">
        <v>0</v>
      </c>
      <c r="H134" s="49">
        <f>+(Table129[[#This Row],[OPENING ]]+Table129[[#This Row],[RECEIPTS]]+Table129[[#This Row],[RETURNS]])-(Table129[[#This Row],[EXCHANGED]]+Table129[[#This Row],[SALES]]+Table129[[#This Row],[ISSUES]])</f>
        <v>0</v>
      </c>
      <c r="I134" s="73"/>
      <c r="J134" s="76">
        <f t="shared" si="68"/>
        <v>0</v>
      </c>
      <c r="K134" s="48">
        <f>+'DAY26'!K134+'DAY27'!C134</f>
        <v>0</v>
      </c>
      <c r="L134" s="49">
        <f>+'DAY26'!L134+'DAY27'!D134</f>
        <v>0</v>
      </c>
      <c r="M134" s="50">
        <f>+'DAY26'!M134+'DAY27'!E134</f>
        <v>0</v>
      </c>
      <c r="N134" s="47">
        <f>+'DAY26'!N134+'DAY27'!F134</f>
        <v>0</v>
      </c>
      <c r="O134" s="209">
        <f>+'DAY26'!O134+'DAY27'!G134</f>
        <v>1559.5</v>
      </c>
      <c r="P134" s="48">
        <f t="shared" si="62"/>
        <v>0</v>
      </c>
      <c r="Q134" s="49">
        <f t="shared" si="63"/>
        <v>0</v>
      </c>
      <c r="R134" s="50">
        <f t="shared" si="64"/>
        <v>0</v>
      </c>
      <c r="S134" s="47">
        <f t="shared" si="65"/>
        <v>0</v>
      </c>
      <c r="T134" s="209">
        <f t="shared" si="66"/>
        <v>57.75925925925926</v>
      </c>
      <c r="U134" s="92">
        <f t="shared" si="67"/>
        <v>0</v>
      </c>
    </row>
    <row r="135" spans="1:21" x14ac:dyDescent="0.25">
      <c r="A135" s="308" t="s">
        <v>127</v>
      </c>
      <c r="B135" s="47">
        <f>'DAY26'!H135</f>
        <v>42.2</v>
      </c>
      <c r="C135" s="48">
        <v>0</v>
      </c>
      <c r="D135" s="49">
        <v>0</v>
      </c>
      <c r="E135" s="50">
        <v>0</v>
      </c>
      <c r="F135" s="47">
        <v>0</v>
      </c>
      <c r="G135" s="209">
        <v>0</v>
      </c>
      <c r="H135" s="49">
        <f>+(Table129[[#This Row],[OPENING ]]+Table129[[#This Row],[RECEIPTS]]+Table129[[#This Row],[RETURNS]])-(Table129[[#This Row],[EXCHANGED]]+Table129[[#This Row],[SALES]]+Table129[[#This Row],[ISSUES]])</f>
        <v>42.2</v>
      </c>
      <c r="I135" s="73"/>
      <c r="J135" s="76">
        <f t="shared" ref="J135:J156" si="69">+I135-H135</f>
        <v>-42.2</v>
      </c>
      <c r="K135" s="48">
        <f>+'DAY26'!K135+'DAY27'!C135</f>
        <v>0</v>
      </c>
      <c r="L135" s="49">
        <f>+'DAY26'!L135+'DAY27'!D135</f>
        <v>138</v>
      </c>
      <c r="M135" s="50">
        <f>+'DAY26'!M135+'DAY27'!E135</f>
        <v>0</v>
      </c>
      <c r="N135" s="47">
        <f>+'DAY26'!N135+'DAY27'!F135</f>
        <v>0</v>
      </c>
      <c r="O135" s="209">
        <f>+'DAY26'!O135+'DAY27'!G135</f>
        <v>2410.94</v>
      </c>
      <c r="P135" s="48">
        <f t="shared" ref="P135:P156" si="70">+K135/27</f>
        <v>0</v>
      </c>
      <c r="Q135" s="49">
        <f t="shared" ref="Q135:Q156" si="71">+L135/27</f>
        <v>5.1111111111111107</v>
      </c>
      <c r="R135" s="50">
        <f t="shared" ref="R135:R156" si="72">+M135/27</f>
        <v>0</v>
      </c>
      <c r="S135" s="47">
        <f t="shared" ref="S135:S156" si="73">+N135/27</f>
        <v>0</v>
      </c>
      <c r="T135" s="209">
        <f t="shared" ref="T135:T156" si="74">+O135/27</f>
        <v>89.294074074074075</v>
      </c>
      <c r="U135" s="92">
        <f t="shared" ref="U135:U156" si="75">IFERROR(+H135/(P135+Q135+R135+S135+T135),0)</f>
        <v>0.44700934506108425</v>
      </c>
    </row>
    <row r="136" spans="1:21" x14ac:dyDescent="0.25">
      <c r="A136" s="308" t="s">
        <v>128</v>
      </c>
      <c r="B136" s="47">
        <f>'DAY26'!H136</f>
        <v>220.5</v>
      </c>
      <c r="C136" s="48">
        <v>0</v>
      </c>
      <c r="D136" s="49">
        <v>0</v>
      </c>
      <c r="E136" s="50">
        <v>0</v>
      </c>
      <c r="F136" s="47">
        <v>0</v>
      </c>
      <c r="G136" s="209">
        <v>0</v>
      </c>
      <c r="H136" s="49">
        <f>+(Table129[[#This Row],[OPENING ]]+Table129[[#This Row],[RECEIPTS]]+Table129[[#This Row],[RETURNS]])-(Table129[[#This Row],[EXCHANGED]]+Table129[[#This Row],[SALES]]+Table129[[#This Row],[ISSUES]])</f>
        <v>220.5</v>
      </c>
      <c r="I136" s="73"/>
      <c r="J136" s="76">
        <f t="shared" si="69"/>
        <v>-220.5</v>
      </c>
      <c r="K136" s="48">
        <f>+'DAY26'!K136+'DAY27'!C136</f>
        <v>0</v>
      </c>
      <c r="L136" s="49">
        <f>+'DAY26'!L136+'DAY27'!D136</f>
        <v>0</v>
      </c>
      <c r="M136" s="50">
        <f>+'DAY26'!M136+'DAY27'!E136</f>
        <v>0</v>
      </c>
      <c r="N136" s="47">
        <f>+'DAY26'!N136+'DAY27'!F136</f>
        <v>0</v>
      </c>
      <c r="O136" s="209">
        <f>+'DAY26'!O136+'DAY27'!G136</f>
        <v>0</v>
      </c>
      <c r="P136" s="48">
        <f t="shared" si="70"/>
        <v>0</v>
      </c>
      <c r="Q136" s="49">
        <f t="shared" si="71"/>
        <v>0</v>
      </c>
      <c r="R136" s="50">
        <f t="shared" si="72"/>
        <v>0</v>
      </c>
      <c r="S136" s="47">
        <f t="shared" si="73"/>
        <v>0</v>
      </c>
      <c r="T136" s="209">
        <f t="shared" si="74"/>
        <v>0</v>
      </c>
      <c r="U136" s="92">
        <f t="shared" si="75"/>
        <v>0</v>
      </c>
    </row>
    <row r="137" spans="1:21" x14ac:dyDescent="0.25">
      <c r="A137" s="308" t="s">
        <v>126</v>
      </c>
      <c r="B137" s="47">
        <f>'DAY26'!H137</f>
        <v>63.2</v>
      </c>
      <c r="C137" s="48">
        <v>0</v>
      </c>
      <c r="D137" s="49">
        <v>0</v>
      </c>
      <c r="E137" s="50">
        <v>0</v>
      </c>
      <c r="F137" s="47">
        <v>0</v>
      </c>
      <c r="G137" s="209">
        <v>0</v>
      </c>
      <c r="H137" s="49">
        <f>+(Table129[[#This Row],[OPENING ]]+Table129[[#This Row],[RECEIPTS]]+Table129[[#This Row],[RETURNS]])-(Table129[[#This Row],[EXCHANGED]]+Table129[[#This Row],[SALES]]+Table129[[#This Row],[ISSUES]])</f>
        <v>63.2</v>
      </c>
      <c r="I137" s="73"/>
      <c r="J137" s="76">
        <f t="shared" si="69"/>
        <v>-63.2</v>
      </c>
      <c r="K137" s="48">
        <f>+'DAY26'!K137+'DAY27'!C137</f>
        <v>0</v>
      </c>
      <c r="L137" s="49">
        <f>+'DAY26'!L137+'DAY27'!D137</f>
        <v>0</v>
      </c>
      <c r="M137" s="50">
        <f>+'DAY26'!M137+'DAY27'!E137</f>
        <v>0</v>
      </c>
      <c r="N137" s="47">
        <f>+'DAY26'!N137+'DAY27'!F137</f>
        <v>0</v>
      </c>
      <c r="O137" s="209">
        <f>+'DAY26'!O137+'DAY27'!G137</f>
        <v>0</v>
      </c>
      <c r="P137" s="48">
        <f t="shared" si="70"/>
        <v>0</v>
      </c>
      <c r="Q137" s="49">
        <f t="shared" si="71"/>
        <v>0</v>
      </c>
      <c r="R137" s="50">
        <f t="shared" si="72"/>
        <v>0</v>
      </c>
      <c r="S137" s="47">
        <f t="shared" si="73"/>
        <v>0</v>
      </c>
      <c r="T137" s="209">
        <f t="shared" si="74"/>
        <v>0</v>
      </c>
      <c r="U137" s="92">
        <f t="shared" si="75"/>
        <v>0</v>
      </c>
    </row>
    <row r="138" spans="1:21" x14ac:dyDescent="0.25">
      <c r="A138" s="308"/>
      <c r="B138" s="47">
        <f>'DAY26'!H138</f>
        <v>17.5</v>
      </c>
      <c r="C138" s="48">
        <v>0</v>
      </c>
      <c r="D138" s="49">
        <v>0</v>
      </c>
      <c r="E138" s="50">
        <v>0</v>
      </c>
      <c r="F138" s="47">
        <v>0</v>
      </c>
      <c r="G138" s="209">
        <v>0</v>
      </c>
      <c r="H138" s="49">
        <f>+(Table129[[#This Row],[OPENING ]]+Table129[[#This Row],[RECEIPTS]]+Table129[[#This Row],[RETURNS]])-(Table129[[#This Row],[EXCHANGED]]+Table129[[#This Row],[SALES]]+Table129[[#This Row],[ISSUES]])</f>
        <v>17.5</v>
      </c>
      <c r="I138" s="73"/>
      <c r="J138" s="76">
        <f t="shared" si="69"/>
        <v>-17.5</v>
      </c>
      <c r="K138" s="48">
        <f>+'DAY26'!K138+'DAY27'!C138</f>
        <v>0</v>
      </c>
      <c r="L138" s="49">
        <f>+'DAY26'!L138+'DAY27'!D138</f>
        <v>0</v>
      </c>
      <c r="M138" s="50">
        <f>+'DAY26'!M138+'DAY27'!E138</f>
        <v>0</v>
      </c>
      <c r="N138" s="47">
        <f>+'DAY26'!N138+'DAY27'!F138</f>
        <v>0</v>
      </c>
      <c r="O138" s="209">
        <f>+'DAY26'!O138+'DAY27'!G138</f>
        <v>0</v>
      </c>
      <c r="P138" s="48">
        <f t="shared" si="70"/>
        <v>0</v>
      </c>
      <c r="Q138" s="49">
        <f t="shared" si="71"/>
        <v>0</v>
      </c>
      <c r="R138" s="50">
        <f t="shared" si="72"/>
        <v>0</v>
      </c>
      <c r="S138" s="47">
        <f t="shared" si="73"/>
        <v>0</v>
      </c>
      <c r="T138" s="209">
        <f t="shared" si="74"/>
        <v>0</v>
      </c>
      <c r="U138" s="92">
        <f t="shared" si="75"/>
        <v>0</v>
      </c>
    </row>
    <row r="139" spans="1:21" x14ac:dyDescent="0.25">
      <c r="A139" s="308"/>
      <c r="B139" s="47">
        <f>'DAY26'!H139</f>
        <v>14.7</v>
      </c>
      <c r="C139" s="48">
        <v>0</v>
      </c>
      <c r="D139" s="49">
        <v>0</v>
      </c>
      <c r="E139" s="50">
        <v>0</v>
      </c>
      <c r="F139" s="47">
        <v>0</v>
      </c>
      <c r="G139" s="209">
        <v>0</v>
      </c>
      <c r="H139" s="49">
        <f>+(Table129[[#This Row],[OPENING ]]+Table129[[#This Row],[RECEIPTS]]+Table129[[#This Row],[RETURNS]])-(Table129[[#This Row],[EXCHANGED]]+Table129[[#This Row],[SALES]]+Table129[[#This Row],[ISSUES]])</f>
        <v>14.7</v>
      </c>
      <c r="I139" s="73"/>
      <c r="J139" s="76">
        <f t="shared" si="69"/>
        <v>-14.7</v>
      </c>
      <c r="K139" s="48">
        <f>+'DAY26'!K139+'DAY27'!C139</f>
        <v>0</v>
      </c>
      <c r="L139" s="49">
        <f>+'DAY26'!L139+'DAY27'!D139</f>
        <v>0</v>
      </c>
      <c r="M139" s="50">
        <f>+'DAY26'!M139+'DAY27'!E139</f>
        <v>0</v>
      </c>
      <c r="N139" s="47">
        <f>+'DAY26'!N139+'DAY27'!F139</f>
        <v>0</v>
      </c>
      <c r="O139" s="209">
        <f>+'DAY26'!O139+'DAY27'!G139</f>
        <v>0</v>
      </c>
      <c r="P139" s="48">
        <f t="shared" si="70"/>
        <v>0</v>
      </c>
      <c r="Q139" s="49">
        <f t="shared" si="71"/>
        <v>0</v>
      </c>
      <c r="R139" s="50">
        <f t="shared" si="72"/>
        <v>0</v>
      </c>
      <c r="S139" s="47">
        <f t="shared" si="73"/>
        <v>0</v>
      </c>
      <c r="T139" s="209">
        <f t="shared" si="74"/>
        <v>0</v>
      </c>
      <c r="U139" s="92">
        <f t="shared" si="75"/>
        <v>0</v>
      </c>
    </row>
    <row r="140" spans="1:21" x14ac:dyDescent="0.25">
      <c r="A140" s="308"/>
      <c r="B140" s="47">
        <f>'DAY26'!H140</f>
        <v>0</v>
      </c>
      <c r="C140" s="48">
        <v>0</v>
      </c>
      <c r="D140" s="49">
        <v>0</v>
      </c>
      <c r="E140" s="50">
        <v>0</v>
      </c>
      <c r="F140" s="47">
        <v>0</v>
      </c>
      <c r="G140" s="209">
        <v>0</v>
      </c>
      <c r="H140" s="49">
        <f>+(Table129[[#This Row],[OPENING ]]+Table129[[#This Row],[RECEIPTS]]+Table129[[#This Row],[RETURNS]])-(Table129[[#This Row],[EXCHANGED]]+Table129[[#This Row],[SALES]]+Table129[[#This Row],[ISSUES]])</f>
        <v>0</v>
      </c>
      <c r="I140" s="73"/>
      <c r="J140" s="76">
        <f t="shared" si="69"/>
        <v>0</v>
      </c>
      <c r="K140" s="48">
        <f>+'DAY26'!K140+'DAY27'!C140</f>
        <v>0</v>
      </c>
      <c r="L140" s="49">
        <f>+'DAY26'!L140+'DAY27'!D140</f>
        <v>0</v>
      </c>
      <c r="M140" s="50">
        <f>+'DAY26'!M140+'DAY27'!E140</f>
        <v>0</v>
      </c>
      <c r="N140" s="47">
        <f>+'DAY26'!N140+'DAY27'!F140</f>
        <v>0</v>
      </c>
      <c r="O140" s="209">
        <f>+'DAY26'!O140+'DAY27'!G140</f>
        <v>0</v>
      </c>
      <c r="P140" s="48">
        <f t="shared" si="70"/>
        <v>0</v>
      </c>
      <c r="Q140" s="49">
        <f t="shared" si="71"/>
        <v>0</v>
      </c>
      <c r="R140" s="50">
        <f t="shared" si="72"/>
        <v>0</v>
      </c>
      <c r="S140" s="47">
        <f t="shared" si="73"/>
        <v>0</v>
      </c>
      <c r="T140" s="209">
        <f t="shared" si="74"/>
        <v>0</v>
      </c>
      <c r="U140" s="92">
        <f t="shared" si="75"/>
        <v>0</v>
      </c>
    </row>
    <row r="141" spans="1:21" x14ac:dyDescent="0.25">
      <c r="A141" s="308"/>
      <c r="B141" s="47">
        <f>'DAY26'!H141</f>
        <v>115.5</v>
      </c>
      <c r="C141" s="48">
        <v>0</v>
      </c>
      <c r="D141" s="49">
        <v>0</v>
      </c>
      <c r="E141" s="50">
        <v>0</v>
      </c>
      <c r="F141" s="47">
        <v>0</v>
      </c>
      <c r="G141" s="209">
        <v>0</v>
      </c>
      <c r="H141" s="49">
        <f>+(Table129[[#This Row],[OPENING ]]+Table129[[#This Row],[RECEIPTS]]+Table129[[#This Row],[RETURNS]])-(Table129[[#This Row],[EXCHANGED]]+Table129[[#This Row],[SALES]]+Table129[[#This Row],[ISSUES]])</f>
        <v>115.5</v>
      </c>
      <c r="I141" s="73"/>
      <c r="J141" s="76">
        <f t="shared" si="69"/>
        <v>-115.5</v>
      </c>
      <c r="K141" s="48">
        <f>+'DAY26'!K141+'DAY27'!C141</f>
        <v>0</v>
      </c>
      <c r="L141" s="49">
        <f>+'DAY26'!L141+'DAY27'!D141</f>
        <v>0</v>
      </c>
      <c r="M141" s="50">
        <f>+'DAY26'!M141+'DAY27'!E141</f>
        <v>0</v>
      </c>
      <c r="N141" s="47">
        <f>+'DAY26'!N141+'DAY27'!F141</f>
        <v>0</v>
      </c>
      <c r="O141" s="209">
        <f>+'DAY26'!O141+'DAY27'!G141</f>
        <v>0</v>
      </c>
      <c r="P141" s="48">
        <f t="shared" si="70"/>
        <v>0</v>
      </c>
      <c r="Q141" s="49">
        <f t="shared" si="71"/>
        <v>0</v>
      </c>
      <c r="R141" s="50">
        <f t="shared" si="72"/>
        <v>0</v>
      </c>
      <c r="S141" s="47">
        <f t="shared" si="73"/>
        <v>0</v>
      </c>
      <c r="T141" s="209">
        <f t="shared" si="74"/>
        <v>0</v>
      </c>
      <c r="U141" s="92">
        <f t="shared" si="75"/>
        <v>0</v>
      </c>
    </row>
    <row r="142" spans="1:21" x14ac:dyDescent="0.25">
      <c r="A142" s="308"/>
      <c r="B142" s="47">
        <f>'DAY26'!H142</f>
        <v>81.5</v>
      </c>
      <c r="C142" s="48">
        <v>0</v>
      </c>
      <c r="D142" s="49">
        <v>0</v>
      </c>
      <c r="E142" s="50">
        <v>0</v>
      </c>
      <c r="F142" s="47">
        <v>0</v>
      </c>
      <c r="G142" s="209">
        <v>0</v>
      </c>
      <c r="H142" s="49">
        <f>+(Table129[[#This Row],[OPENING ]]+Table129[[#This Row],[RECEIPTS]]+Table129[[#This Row],[RETURNS]])-(Table129[[#This Row],[EXCHANGED]]+Table129[[#This Row],[SALES]]+Table129[[#This Row],[ISSUES]])</f>
        <v>81.5</v>
      </c>
      <c r="I142" s="73"/>
      <c r="J142" s="76">
        <f t="shared" si="69"/>
        <v>-81.5</v>
      </c>
      <c r="K142" s="48">
        <f>+'DAY26'!K142+'DAY27'!C142</f>
        <v>0</v>
      </c>
      <c r="L142" s="49">
        <f>+'DAY26'!L142+'DAY27'!D142</f>
        <v>15.2</v>
      </c>
      <c r="M142" s="50">
        <f>+'DAY26'!M142+'DAY27'!E142</f>
        <v>0</v>
      </c>
      <c r="N142" s="47">
        <f>+'DAY26'!N142+'DAY27'!F142</f>
        <v>0</v>
      </c>
      <c r="O142" s="209">
        <f>+'DAY26'!O142+'DAY27'!G142</f>
        <v>0</v>
      </c>
      <c r="P142" s="48">
        <f t="shared" si="70"/>
        <v>0</v>
      </c>
      <c r="Q142" s="49">
        <f t="shared" si="71"/>
        <v>0.56296296296296289</v>
      </c>
      <c r="R142" s="50">
        <f t="shared" si="72"/>
        <v>0</v>
      </c>
      <c r="S142" s="47">
        <f t="shared" si="73"/>
        <v>0</v>
      </c>
      <c r="T142" s="209">
        <f t="shared" si="74"/>
        <v>0</v>
      </c>
      <c r="U142" s="92">
        <f t="shared" si="75"/>
        <v>144.76973684210529</v>
      </c>
    </row>
    <row r="143" spans="1:21" x14ac:dyDescent="0.25">
      <c r="A143" s="308"/>
      <c r="B143" s="47">
        <f>'DAY26'!H143</f>
        <v>15.2</v>
      </c>
      <c r="C143" s="48">
        <v>0</v>
      </c>
      <c r="D143" s="49">
        <v>0</v>
      </c>
      <c r="E143" s="50">
        <v>0</v>
      </c>
      <c r="F143" s="47">
        <v>0</v>
      </c>
      <c r="G143" s="209">
        <v>0</v>
      </c>
      <c r="H143" s="49">
        <f>+(Table129[[#This Row],[OPENING ]]+Table129[[#This Row],[RECEIPTS]]+Table129[[#This Row],[RETURNS]])-(Table129[[#This Row],[EXCHANGED]]+Table129[[#This Row],[SALES]]+Table129[[#This Row],[ISSUES]])</f>
        <v>15.2</v>
      </c>
      <c r="I143" s="73"/>
      <c r="J143" s="76">
        <f t="shared" si="69"/>
        <v>-15.2</v>
      </c>
      <c r="K143" s="48">
        <f>+'DAY26'!K143+'DAY27'!C143</f>
        <v>0</v>
      </c>
      <c r="L143" s="49">
        <f>+'DAY26'!L143+'DAY27'!D143</f>
        <v>0</v>
      </c>
      <c r="M143" s="50">
        <f>+'DAY26'!M143+'DAY27'!E143</f>
        <v>0</v>
      </c>
      <c r="N143" s="47">
        <f>+'DAY26'!N143+'DAY27'!F143</f>
        <v>0</v>
      </c>
      <c r="O143" s="209">
        <f>+'DAY26'!O143+'DAY27'!G143</f>
        <v>0</v>
      </c>
      <c r="P143" s="48">
        <f t="shared" si="70"/>
        <v>0</v>
      </c>
      <c r="Q143" s="49">
        <f t="shared" si="71"/>
        <v>0</v>
      </c>
      <c r="R143" s="50">
        <f t="shared" si="72"/>
        <v>0</v>
      </c>
      <c r="S143" s="47">
        <f t="shared" si="73"/>
        <v>0</v>
      </c>
      <c r="T143" s="209">
        <f t="shared" si="74"/>
        <v>0</v>
      </c>
      <c r="U143" s="92">
        <f t="shared" si="75"/>
        <v>0</v>
      </c>
    </row>
    <row r="144" spans="1:21" x14ac:dyDescent="0.25">
      <c r="A144" s="308" t="s">
        <v>113</v>
      </c>
      <c r="B144" s="47">
        <f>'DAY26'!H144</f>
        <v>0</v>
      </c>
      <c r="C144" s="48">
        <v>0</v>
      </c>
      <c r="D144" s="49">
        <v>0</v>
      </c>
      <c r="E144" s="50">
        <v>0</v>
      </c>
      <c r="F144" s="47">
        <v>0</v>
      </c>
      <c r="G144" s="209">
        <v>0</v>
      </c>
      <c r="H144" s="49">
        <f>+(Table129[[#This Row],[OPENING ]]+Table129[[#This Row],[RECEIPTS]]+Table129[[#This Row],[RETURNS]])-(Table129[[#This Row],[EXCHANGED]]+Table129[[#This Row],[SALES]]+Table129[[#This Row],[ISSUES]])</f>
        <v>0</v>
      </c>
      <c r="I144" s="73"/>
      <c r="J144" s="76">
        <f t="shared" si="69"/>
        <v>0</v>
      </c>
      <c r="K144" s="48">
        <f>+'DAY26'!K144+'DAY27'!C144</f>
        <v>0</v>
      </c>
      <c r="L144" s="49">
        <f>+'DAY26'!L144+'DAY27'!D144</f>
        <v>0</v>
      </c>
      <c r="M144" s="50">
        <f>+'DAY26'!M144+'DAY27'!E144</f>
        <v>0</v>
      </c>
      <c r="N144" s="47">
        <f>+'DAY26'!N144+'DAY27'!F144</f>
        <v>0</v>
      </c>
      <c r="O144" s="209">
        <f>+'DAY26'!O144+'DAY27'!G144</f>
        <v>0</v>
      </c>
      <c r="P144" s="48">
        <f t="shared" si="70"/>
        <v>0</v>
      </c>
      <c r="Q144" s="49">
        <f t="shared" si="71"/>
        <v>0</v>
      </c>
      <c r="R144" s="50">
        <f t="shared" si="72"/>
        <v>0</v>
      </c>
      <c r="S144" s="47">
        <f t="shared" si="73"/>
        <v>0</v>
      </c>
      <c r="T144" s="209">
        <f t="shared" si="74"/>
        <v>0</v>
      </c>
      <c r="U144" s="92">
        <f t="shared" si="75"/>
        <v>0</v>
      </c>
    </row>
    <row r="145" spans="1:21" x14ac:dyDescent="0.25">
      <c r="A145" s="308"/>
      <c r="B145" s="47">
        <f>'DAY26'!H145</f>
        <v>0</v>
      </c>
      <c r="C145" s="48">
        <v>0</v>
      </c>
      <c r="D145" s="49">
        <v>0</v>
      </c>
      <c r="E145" s="50">
        <v>0</v>
      </c>
      <c r="F145" s="47">
        <v>0</v>
      </c>
      <c r="G145" s="209">
        <v>0</v>
      </c>
      <c r="H145" s="49">
        <f>+(Table129[[#This Row],[OPENING ]]+Table129[[#This Row],[RECEIPTS]]+Table129[[#This Row],[RETURNS]])-(Table129[[#This Row],[EXCHANGED]]+Table129[[#This Row],[SALES]]+Table129[[#This Row],[ISSUES]])</f>
        <v>0</v>
      </c>
      <c r="I145" s="73"/>
      <c r="J145" s="76">
        <f t="shared" si="69"/>
        <v>0</v>
      </c>
      <c r="K145" s="48">
        <f>+'DAY26'!K145+'DAY27'!C145</f>
        <v>0</v>
      </c>
      <c r="L145" s="49">
        <f>+'DAY26'!L145+'DAY27'!D145</f>
        <v>0</v>
      </c>
      <c r="M145" s="50">
        <f>+'DAY26'!M145+'DAY27'!E145</f>
        <v>0</v>
      </c>
      <c r="N145" s="47">
        <f>+'DAY26'!N145+'DAY27'!F145</f>
        <v>0</v>
      </c>
      <c r="O145" s="209">
        <f>+'DAY26'!O145+'DAY27'!G145</f>
        <v>0</v>
      </c>
      <c r="P145" s="48">
        <f t="shared" si="70"/>
        <v>0</v>
      </c>
      <c r="Q145" s="49">
        <f t="shared" si="71"/>
        <v>0</v>
      </c>
      <c r="R145" s="50">
        <f t="shared" si="72"/>
        <v>0</v>
      </c>
      <c r="S145" s="47">
        <f t="shared" si="73"/>
        <v>0</v>
      </c>
      <c r="T145" s="209">
        <f t="shared" si="74"/>
        <v>0</v>
      </c>
      <c r="U145" s="92">
        <f t="shared" si="75"/>
        <v>0</v>
      </c>
    </row>
    <row r="146" spans="1:21" x14ac:dyDescent="0.25">
      <c r="A146" s="308"/>
      <c r="B146" s="47">
        <f>'DAY26'!H146</f>
        <v>0</v>
      </c>
      <c r="C146" s="48">
        <v>0</v>
      </c>
      <c r="D146" s="49">
        <v>0</v>
      </c>
      <c r="E146" s="50">
        <v>0</v>
      </c>
      <c r="F146" s="47">
        <v>0</v>
      </c>
      <c r="G146" s="209">
        <v>0</v>
      </c>
      <c r="H146" s="49">
        <f>+(Table129[[#This Row],[OPENING ]]+Table129[[#This Row],[RECEIPTS]]+Table129[[#This Row],[RETURNS]])-(Table129[[#This Row],[EXCHANGED]]+Table129[[#This Row],[SALES]]+Table129[[#This Row],[ISSUES]])</f>
        <v>0</v>
      </c>
      <c r="I146" s="73"/>
      <c r="J146" s="76">
        <f t="shared" si="69"/>
        <v>0</v>
      </c>
      <c r="K146" s="48">
        <f>+'DAY26'!K146+'DAY27'!C146</f>
        <v>0</v>
      </c>
      <c r="L146" s="49">
        <f>+'DAY26'!L146+'DAY27'!D146</f>
        <v>0</v>
      </c>
      <c r="M146" s="50">
        <f>+'DAY26'!M146+'DAY27'!E146</f>
        <v>0</v>
      </c>
      <c r="N146" s="47">
        <f>+'DAY26'!N146+'DAY27'!F146</f>
        <v>0</v>
      </c>
      <c r="O146" s="209">
        <f>+'DAY26'!O146+'DAY27'!G146</f>
        <v>0</v>
      </c>
      <c r="P146" s="48">
        <f t="shared" si="70"/>
        <v>0</v>
      </c>
      <c r="Q146" s="49">
        <f t="shared" si="71"/>
        <v>0</v>
      </c>
      <c r="R146" s="50">
        <f t="shared" si="72"/>
        <v>0</v>
      </c>
      <c r="S146" s="47">
        <f t="shared" si="73"/>
        <v>0</v>
      </c>
      <c r="T146" s="209">
        <f t="shared" si="74"/>
        <v>0</v>
      </c>
      <c r="U146" s="92">
        <f t="shared" si="75"/>
        <v>0</v>
      </c>
    </row>
    <row r="147" spans="1:21" x14ac:dyDescent="0.25">
      <c r="A147" s="308"/>
      <c r="B147" s="47">
        <f>'DAY26'!H147</f>
        <v>0</v>
      </c>
      <c r="C147" s="48">
        <v>0</v>
      </c>
      <c r="D147" s="49">
        <v>0</v>
      </c>
      <c r="E147" s="50">
        <v>0</v>
      </c>
      <c r="F147" s="47">
        <v>0</v>
      </c>
      <c r="G147" s="209">
        <v>0</v>
      </c>
      <c r="H147" s="49">
        <f>+(Table129[[#This Row],[OPENING ]]+Table129[[#This Row],[RECEIPTS]]+Table129[[#This Row],[RETURNS]])-(Table129[[#This Row],[EXCHANGED]]+Table129[[#This Row],[SALES]]+Table129[[#This Row],[ISSUES]])</f>
        <v>0</v>
      </c>
      <c r="I147" s="73"/>
      <c r="J147" s="76">
        <f t="shared" si="69"/>
        <v>0</v>
      </c>
      <c r="K147" s="48">
        <f>+'DAY26'!K147+'DAY27'!C147</f>
        <v>0</v>
      </c>
      <c r="L147" s="49">
        <f>+'DAY26'!L147+'DAY27'!D147</f>
        <v>0</v>
      </c>
      <c r="M147" s="50">
        <f>+'DAY26'!M147+'DAY27'!E147</f>
        <v>0</v>
      </c>
      <c r="N147" s="47">
        <f>+'DAY26'!N147+'DAY27'!F147</f>
        <v>0</v>
      </c>
      <c r="O147" s="209">
        <f>+'DAY26'!O147+'DAY27'!G147</f>
        <v>0</v>
      </c>
      <c r="P147" s="48">
        <f t="shared" si="70"/>
        <v>0</v>
      </c>
      <c r="Q147" s="49">
        <f t="shared" si="71"/>
        <v>0</v>
      </c>
      <c r="R147" s="50">
        <f t="shared" si="72"/>
        <v>0</v>
      </c>
      <c r="S147" s="47">
        <f t="shared" si="73"/>
        <v>0</v>
      </c>
      <c r="T147" s="209">
        <f t="shared" si="74"/>
        <v>0</v>
      </c>
      <c r="U147" s="92">
        <f t="shared" si="75"/>
        <v>0</v>
      </c>
    </row>
    <row r="148" spans="1:21" x14ac:dyDescent="0.25">
      <c r="A148" s="308"/>
      <c r="B148" s="47">
        <f>'DAY26'!H148</f>
        <v>49</v>
      </c>
      <c r="C148" s="48">
        <v>0</v>
      </c>
      <c r="D148" s="49">
        <v>0</v>
      </c>
      <c r="E148" s="50">
        <v>0</v>
      </c>
      <c r="F148" s="47">
        <v>0</v>
      </c>
      <c r="G148" s="209">
        <v>0</v>
      </c>
      <c r="H148" s="49">
        <f>+(Table129[[#This Row],[OPENING ]]+Table129[[#This Row],[RECEIPTS]]+Table129[[#This Row],[RETURNS]])-(Table129[[#This Row],[EXCHANGED]]+Table129[[#This Row],[SALES]]+Table129[[#This Row],[ISSUES]])</f>
        <v>49</v>
      </c>
      <c r="I148" s="73"/>
      <c r="J148" s="76">
        <f t="shared" si="69"/>
        <v>-49</v>
      </c>
      <c r="K148" s="48">
        <f>+'DAY26'!K148+'DAY27'!C148</f>
        <v>0</v>
      </c>
      <c r="L148" s="49">
        <f>+'DAY26'!L148+'DAY27'!D148</f>
        <v>0</v>
      </c>
      <c r="M148" s="50">
        <f>+'DAY26'!M148+'DAY27'!E148</f>
        <v>0</v>
      </c>
      <c r="N148" s="47">
        <f>+'DAY26'!N148+'DAY27'!F148</f>
        <v>0</v>
      </c>
      <c r="O148" s="209">
        <f>+'DAY26'!O148+'DAY27'!G148</f>
        <v>0</v>
      </c>
      <c r="P148" s="48">
        <f t="shared" si="70"/>
        <v>0</v>
      </c>
      <c r="Q148" s="49">
        <f t="shared" si="71"/>
        <v>0</v>
      </c>
      <c r="R148" s="50">
        <f t="shared" si="72"/>
        <v>0</v>
      </c>
      <c r="S148" s="47">
        <f t="shared" si="73"/>
        <v>0</v>
      </c>
      <c r="T148" s="209">
        <f t="shared" si="74"/>
        <v>0</v>
      </c>
      <c r="U148" s="92">
        <f t="shared" si="75"/>
        <v>0</v>
      </c>
    </row>
    <row r="149" spans="1:21" x14ac:dyDescent="0.25">
      <c r="A149" s="308"/>
      <c r="B149" s="47">
        <f>'DAY26'!H149</f>
        <v>132</v>
      </c>
      <c r="C149" s="48">
        <v>0</v>
      </c>
      <c r="D149" s="49">
        <v>0</v>
      </c>
      <c r="E149" s="50">
        <v>0</v>
      </c>
      <c r="F149" s="47">
        <v>0</v>
      </c>
      <c r="G149" s="209">
        <v>0</v>
      </c>
      <c r="H149" s="49">
        <f>+(Table129[[#This Row],[OPENING ]]+Table129[[#This Row],[RECEIPTS]]+Table129[[#This Row],[RETURNS]])-(Table129[[#This Row],[EXCHANGED]]+Table129[[#This Row],[SALES]]+Table129[[#This Row],[ISSUES]])</f>
        <v>132</v>
      </c>
      <c r="I149" s="73"/>
      <c r="J149" s="76">
        <f t="shared" si="69"/>
        <v>-132</v>
      </c>
      <c r="K149" s="48">
        <f>+'DAY26'!K149+'DAY27'!C149</f>
        <v>0</v>
      </c>
      <c r="L149" s="49">
        <f>+'DAY26'!L149+'DAY27'!D149</f>
        <v>0</v>
      </c>
      <c r="M149" s="50">
        <f>+'DAY26'!M149+'DAY27'!E149</f>
        <v>0</v>
      </c>
      <c r="N149" s="47">
        <f>+'DAY26'!N149+'DAY27'!F149</f>
        <v>0</v>
      </c>
      <c r="O149" s="209">
        <f>+'DAY26'!O149+'DAY27'!G149</f>
        <v>0</v>
      </c>
      <c r="P149" s="48">
        <f t="shared" si="70"/>
        <v>0</v>
      </c>
      <c r="Q149" s="49">
        <f t="shared" si="71"/>
        <v>0</v>
      </c>
      <c r="R149" s="50">
        <f t="shared" si="72"/>
        <v>0</v>
      </c>
      <c r="S149" s="47">
        <f t="shared" si="73"/>
        <v>0</v>
      </c>
      <c r="T149" s="209">
        <f t="shared" si="74"/>
        <v>0</v>
      </c>
      <c r="U149" s="92">
        <f t="shared" si="75"/>
        <v>0</v>
      </c>
    </row>
    <row r="150" spans="1:21" x14ac:dyDescent="0.25">
      <c r="A150" s="308"/>
      <c r="B150" s="47">
        <f>'DAY26'!H150</f>
        <v>0</v>
      </c>
      <c r="C150" s="48">
        <v>0</v>
      </c>
      <c r="D150" s="49">
        <v>0</v>
      </c>
      <c r="E150" s="50">
        <v>0</v>
      </c>
      <c r="F150" s="47">
        <v>0</v>
      </c>
      <c r="G150" s="209">
        <v>0</v>
      </c>
      <c r="H150" s="49">
        <f>+(Table129[[#This Row],[OPENING ]]+Table129[[#This Row],[RECEIPTS]]+Table129[[#This Row],[RETURNS]])-(Table129[[#This Row],[EXCHANGED]]+Table129[[#This Row],[SALES]]+Table129[[#This Row],[ISSUES]])</f>
        <v>0</v>
      </c>
      <c r="I150" s="73"/>
      <c r="J150" s="76">
        <f t="shared" si="69"/>
        <v>0</v>
      </c>
      <c r="K150" s="48">
        <f>+'DAY26'!K150+'DAY27'!C150</f>
        <v>0</v>
      </c>
      <c r="L150" s="49">
        <f>+'DAY26'!L150+'DAY27'!D150</f>
        <v>0</v>
      </c>
      <c r="M150" s="50">
        <f>+'DAY26'!M150+'DAY27'!E150</f>
        <v>0</v>
      </c>
      <c r="N150" s="47">
        <f>+'DAY26'!N150+'DAY27'!F150</f>
        <v>0</v>
      </c>
      <c r="O150" s="209">
        <f>+'DAY26'!O150+'DAY27'!G150</f>
        <v>0</v>
      </c>
      <c r="P150" s="48">
        <f t="shared" si="70"/>
        <v>0</v>
      </c>
      <c r="Q150" s="49">
        <f t="shared" si="71"/>
        <v>0</v>
      </c>
      <c r="R150" s="50">
        <f t="shared" si="72"/>
        <v>0</v>
      </c>
      <c r="S150" s="47">
        <f t="shared" si="73"/>
        <v>0</v>
      </c>
      <c r="T150" s="209">
        <f t="shared" si="74"/>
        <v>0</v>
      </c>
      <c r="U150" s="92">
        <f t="shared" si="75"/>
        <v>0</v>
      </c>
    </row>
    <row r="151" spans="1:21" x14ac:dyDescent="0.25">
      <c r="A151" s="308"/>
      <c r="B151" s="47">
        <f>'DAY26'!H151</f>
        <v>46</v>
      </c>
      <c r="C151" s="48">
        <v>0</v>
      </c>
      <c r="D151" s="49">
        <v>0</v>
      </c>
      <c r="E151" s="50">
        <v>0</v>
      </c>
      <c r="F151" s="47">
        <v>0</v>
      </c>
      <c r="G151" s="209">
        <v>0</v>
      </c>
      <c r="H151" s="49">
        <f>+(Table129[[#This Row],[OPENING ]]+Table129[[#This Row],[RECEIPTS]]+Table129[[#This Row],[RETURNS]])-(Table129[[#This Row],[EXCHANGED]]+Table129[[#This Row],[SALES]]+Table129[[#This Row],[ISSUES]])</f>
        <v>46</v>
      </c>
      <c r="I151" s="73"/>
      <c r="J151" s="76">
        <f t="shared" si="69"/>
        <v>-46</v>
      </c>
      <c r="K151" s="48">
        <f>+'DAY26'!K151+'DAY27'!C151</f>
        <v>0</v>
      </c>
      <c r="L151" s="49">
        <f>+'DAY26'!L151+'DAY27'!D151</f>
        <v>0</v>
      </c>
      <c r="M151" s="50">
        <f>+'DAY26'!M151+'DAY27'!E151</f>
        <v>0</v>
      </c>
      <c r="N151" s="47">
        <f>+'DAY26'!N151+'DAY27'!F151</f>
        <v>0</v>
      </c>
      <c r="O151" s="209">
        <f>+'DAY26'!O151+'DAY27'!G151</f>
        <v>0</v>
      </c>
      <c r="P151" s="48">
        <f t="shared" si="70"/>
        <v>0</v>
      </c>
      <c r="Q151" s="49">
        <f t="shared" si="71"/>
        <v>0</v>
      </c>
      <c r="R151" s="50">
        <f t="shared" si="72"/>
        <v>0</v>
      </c>
      <c r="S151" s="47">
        <f t="shared" si="73"/>
        <v>0</v>
      </c>
      <c r="T151" s="209">
        <f t="shared" si="74"/>
        <v>0</v>
      </c>
      <c r="U151" s="92">
        <f t="shared" si="75"/>
        <v>0</v>
      </c>
    </row>
    <row r="152" spans="1:21" x14ac:dyDescent="0.25">
      <c r="A152" s="308"/>
      <c r="B152" s="47">
        <f>'DAY26'!H152</f>
        <v>0</v>
      </c>
      <c r="C152" s="48">
        <v>0</v>
      </c>
      <c r="D152" s="49">
        <v>0</v>
      </c>
      <c r="E152" s="50">
        <v>0</v>
      </c>
      <c r="F152" s="47">
        <v>0</v>
      </c>
      <c r="G152" s="209">
        <v>0</v>
      </c>
      <c r="H152" s="49">
        <f>+(Table129[[#This Row],[OPENING ]]+Table129[[#This Row],[RECEIPTS]]+Table129[[#This Row],[RETURNS]])-(Table129[[#This Row],[EXCHANGED]]+Table129[[#This Row],[SALES]]+Table129[[#This Row],[ISSUES]])</f>
        <v>0</v>
      </c>
      <c r="I152" s="73"/>
      <c r="J152" s="76">
        <f t="shared" si="69"/>
        <v>0</v>
      </c>
      <c r="K152" s="48">
        <f>+'DAY26'!K152+'DAY27'!C152</f>
        <v>0</v>
      </c>
      <c r="L152" s="49">
        <f>+'DAY26'!L152+'DAY27'!D152</f>
        <v>0</v>
      </c>
      <c r="M152" s="50">
        <f>+'DAY26'!M152+'DAY27'!E152</f>
        <v>0</v>
      </c>
      <c r="N152" s="47">
        <f>+'DAY26'!N152+'DAY27'!F152</f>
        <v>0</v>
      </c>
      <c r="O152" s="209">
        <f>+'DAY26'!O152+'DAY27'!G152</f>
        <v>0</v>
      </c>
      <c r="P152" s="48">
        <f t="shared" si="70"/>
        <v>0</v>
      </c>
      <c r="Q152" s="49">
        <f t="shared" si="71"/>
        <v>0</v>
      </c>
      <c r="R152" s="50">
        <f t="shared" si="72"/>
        <v>0</v>
      </c>
      <c r="S152" s="47">
        <f t="shared" si="73"/>
        <v>0</v>
      </c>
      <c r="T152" s="209">
        <f t="shared" si="74"/>
        <v>0</v>
      </c>
      <c r="U152" s="92">
        <f t="shared" si="75"/>
        <v>0</v>
      </c>
    </row>
    <row r="153" spans="1:21" x14ac:dyDescent="0.25">
      <c r="A153" s="308"/>
      <c r="B153" s="47">
        <f>'DAY26'!H153</f>
        <v>0</v>
      </c>
      <c r="C153" s="48">
        <v>0</v>
      </c>
      <c r="D153" s="49">
        <v>0</v>
      </c>
      <c r="E153" s="50">
        <v>0</v>
      </c>
      <c r="F153" s="47">
        <v>0</v>
      </c>
      <c r="G153" s="209">
        <v>0</v>
      </c>
      <c r="H153" s="49">
        <f>+(Table129[[#This Row],[OPENING ]]+Table129[[#This Row],[RECEIPTS]]+Table129[[#This Row],[RETURNS]])-(Table129[[#This Row],[EXCHANGED]]+Table129[[#This Row],[SALES]]+Table129[[#This Row],[ISSUES]])</f>
        <v>0</v>
      </c>
      <c r="I153" s="73"/>
      <c r="J153" s="76">
        <f t="shared" si="69"/>
        <v>0</v>
      </c>
      <c r="K153" s="48">
        <f>+'DAY26'!K153+'DAY27'!C153</f>
        <v>0</v>
      </c>
      <c r="L153" s="49">
        <f>+'DAY26'!L153+'DAY27'!D153</f>
        <v>0</v>
      </c>
      <c r="M153" s="50">
        <f>+'DAY26'!M153+'DAY27'!E153</f>
        <v>0</v>
      </c>
      <c r="N153" s="47">
        <f>+'DAY26'!N153+'DAY27'!F153</f>
        <v>0</v>
      </c>
      <c r="O153" s="209">
        <f>+'DAY26'!O153+'DAY27'!G153</f>
        <v>0</v>
      </c>
      <c r="P153" s="48">
        <f t="shared" si="70"/>
        <v>0</v>
      </c>
      <c r="Q153" s="49">
        <f t="shared" si="71"/>
        <v>0</v>
      </c>
      <c r="R153" s="50">
        <f t="shared" si="72"/>
        <v>0</v>
      </c>
      <c r="S153" s="47">
        <f t="shared" si="73"/>
        <v>0</v>
      </c>
      <c r="T153" s="209">
        <f t="shared" si="74"/>
        <v>0</v>
      </c>
      <c r="U153" s="92">
        <f t="shared" si="75"/>
        <v>0</v>
      </c>
    </row>
    <row r="154" spans="1:21" x14ac:dyDescent="0.25">
      <c r="A154" s="308"/>
      <c r="B154" s="47">
        <f>'DAY26'!H154</f>
        <v>0</v>
      </c>
      <c r="C154" s="48">
        <v>0</v>
      </c>
      <c r="D154" s="49">
        <v>0</v>
      </c>
      <c r="E154" s="50">
        <v>0</v>
      </c>
      <c r="F154" s="47">
        <v>0</v>
      </c>
      <c r="G154" s="209">
        <v>0</v>
      </c>
      <c r="H154" s="49">
        <f>+(Table129[[#This Row],[OPENING ]]+Table129[[#This Row],[RECEIPTS]]+Table129[[#This Row],[RETURNS]])-(Table129[[#This Row],[EXCHANGED]]+Table129[[#This Row],[SALES]]+Table129[[#This Row],[ISSUES]])</f>
        <v>0</v>
      </c>
      <c r="I154" s="73"/>
      <c r="J154" s="76">
        <f t="shared" si="69"/>
        <v>0</v>
      </c>
      <c r="K154" s="48">
        <f>+'DAY26'!K154+'DAY27'!C154</f>
        <v>0</v>
      </c>
      <c r="L154" s="49">
        <f>+'DAY26'!L154+'DAY27'!D154</f>
        <v>0</v>
      </c>
      <c r="M154" s="50">
        <f>+'DAY26'!M154+'DAY27'!E154</f>
        <v>0</v>
      </c>
      <c r="N154" s="47">
        <f>+'DAY26'!N154+'DAY27'!F154</f>
        <v>0</v>
      </c>
      <c r="O154" s="209">
        <f>+'DAY26'!O154+'DAY27'!G154</f>
        <v>0</v>
      </c>
      <c r="P154" s="48">
        <f t="shared" si="70"/>
        <v>0</v>
      </c>
      <c r="Q154" s="49">
        <f t="shared" si="71"/>
        <v>0</v>
      </c>
      <c r="R154" s="50">
        <f t="shared" si="72"/>
        <v>0</v>
      </c>
      <c r="S154" s="47">
        <f t="shared" si="73"/>
        <v>0</v>
      </c>
      <c r="T154" s="209">
        <f t="shared" si="74"/>
        <v>0</v>
      </c>
      <c r="U154" s="92">
        <f t="shared" si="75"/>
        <v>0</v>
      </c>
    </row>
    <row r="155" spans="1:21" x14ac:dyDescent="0.25">
      <c r="A155" s="308"/>
      <c r="B155" s="47">
        <f>'DAY26'!H155</f>
        <v>0</v>
      </c>
      <c r="C155" s="48">
        <v>0</v>
      </c>
      <c r="D155" s="49">
        <v>0</v>
      </c>
      <c r="E155" s="50">
        <v>0</v>
      </c>
      <c r="F155" s="47">
        <v>0</v>
      </c>
      <c r="G155" s="209">
        <v>0</v>
      </c>
      <c r="H155" s="49">
        <f>+(Table129[[#This Row],[OPENING ]]+Table129[[#This Row],[RECEIPTS]]+Table129[[#This Row],[RETURNS]])-(Table129[[#This Row],[EXCHANGED]]+Table129[[#This Row],[SALES]]+Table129[[#This Row],[ISSUES]])</f>
        <v>0</v>
      </c>
      <c r="I155" s="73"/>
      <c r="J155" s="76">
        <f t="shared" si="69"/>
        <v>0</v>
      </c>
      <c r="K155" s="48">
        <f>+'DAY26'!K155+'DAY27'!C155</f>
        <v>0</v>
      </c>
      <c r="L155" s="49">
        <f>+'DAY26'!L155+'DAY27'!D155</f>
        <v>0</v>
      </c>
      <c r="M155" s="50">
        <f>+'DAY26'!M155+'DAY27'!E155</f>
        <v>0</v>
      </c>
      <c r="N155" s="47">
        <f>+'DAY26'!N155+'DAY27'!F155</f>
        <v>0</v>
      </c>
      <c r="O155" s="209">
        <f>+'DAY26'!O155+'DAY27'!G155</f>
        <v>0</v>
      </c>
      <c r="P155" s="48">
        <f t="shared" si="70"/>
        <v>0</v>
      </c>
      <c r="Q155" s="49">
        <f t="shared" si="71"/>
        <v>0</v>
      </c>
      <c r="R155" s="50">
        <f t="shared" si="72"/>
        <v>0</v>
      </c>
      <c r="S155" s="47">
        <f t="shared" si="73"/>
        <v>0</v>
      </c>
      <c r="T155" s="209">
        <f t="shared" si="74"/>
        <v>0</v>
      </c>
      <c r="U155" s="92">
        <f t="shared" si="75"/>
        <v>0</v>
      </c>
    </row>
    <row r="156" spans="1:21" x14ac:dyDescent="0.25">
      <c r="A156" s="334"/>
      <c r="B156" s="47">
        <f>'DAY26'!H156</f>
        <v>0</v>
      </c>
      <c r="C156" s="48">
        <v>0</v>
      </c>
      <c r="D156" s="49">
        <v>0</v>
      </c>
      <c r="E156" s="50">
        <v>0</v>
      </c>
      <c r="F156" s="47">
        <v>0</v>
      </c>
      <c r="G156" s="209">
        <v>0</v>
      </c>
      <c r="H156" s="49">
        <f>+(Table129[[#This Row],[OPENING ]]+Table129[[#This Row],[RECEIPTS]]+Table129[[#This Row],[RETURNS]])-(Table129[[#This Row],[EXCHANGED]]+Table129[[#This Row],[SALES]]+Table129[[#This Row],[ISSUES]])</f>
        <v>0</v>
      </c>
      <c r="I156" s="73"/>
      <c r="J156" s="76">
        <f t="shared" si="69"/>
        <v>0</v>
      </c>
      <c r="K156" s="48">
        <f>+'DAY26'!K156+'DAY27'!C156</f>
        <v>0</v>
      </c>
      <c r="L156" s="49">
        <f>+'DAY26'!L156+'DAY27'!D156</f>
        <v>172.7</v>
      </c>
      <c r="M156" s="50">
        <f>+'DAY26'!M156+'DAY27'!E156</f>
        <v>0</v>
      </c>
      <c r="N156" s="47">
        <f>+'DAY26'!N156+'DAY27'!F156</f>
        <v>0</v>
      </c>
      <c r="O156" s="209">
        <f>+'DAY26'!O156+'DAY27'!G156</f>
        <v>3970.44</v>
      </c>
      <c r="P156" s="48">
        <f t="shared" si="70"/>
        <v>0</v>
      </c>
      <c r="Q156" s="49">
        <f t="shared" si="71"/>
        <v>6.3962962962962955</v>
      </c>
      <c r="R156" s="50">
        <f t="shared" si="72"/>
        <v>0</v>
      </c>
      <c r="S156" s="47">
        <f t="shared" si="73"/>
        <v>0</v>
      </c>
      <c r="T156" s="209">
        <f t="shared" si="74"/>
        <v>147.05333333333334</v>
      </c>
      <c r="U156" s="92">
        <f t="shared" si="75"/>
        <v>0</v>
      </c>
    </row>
    <row r="157" spans="1:21" ht="17.25" thickBot="1" x14ac:dyDescent="0.35">
      <c r="A157" s="171" t="s">
        <v>58</v>
      </c>
      <c r="B157" s="155">
        <f t="shared" ref="B157:U157" si="76">SUM(B118:B134)</f>
        <v>193.6</v>
      </c>
      <c r="C157" s="156">
        <f t="shared" si="76"/>
        <v>0</v>
      </c>
      <c r="D157" s="157">
        <f t="shared" si="76"/>
        <v>0</v>
      </c>
      <c r="E157" s="158">
        <f t="shared" si="76"/>
        <v>0</v>
      </c>
      <c r="F157" s="155">
        <f t="shared" si="76"/>
        <v>0</v>
      </c>
      <c r="G157" s="215">
        <f t="shared" si="76"/>
        <v>0</v>
      </c>
      <c r="H157" s="157">
        <f t="shared" si="76"/>
        <v>193.6</v>
      </c>
      <c r="I157" s="156">
        <f t="shared" si="76"/>
        <v>0</v>
      </c>
      <c r="J157" s="172">
        <f t="shared" si="76"/>
        <v>-193.6</v>
      </c>
      <c r="K157" s="156">
        <f t="shared" si="76"/>
        <v>0</v>
      </c>
      <c r="L157" s="157">
        <f t="shared" si="76"/>
        <v>19.5</v>
      </c>
      <c r="M157" s="158">
        <f t="shared" si="76"/>
        <v>0</v>
      </c>
      <c r="N157" s="155">
        <f t="shared" si="76"/>
        <v>0</v>
      </c>
      <c r="O157" s="215">
        <f t="shared" si="76"/>
        <v>1559.5</v>
      </c>
      <c r="P157" s="156">
        <f t="shared" si="76"/>
        <v>0</v>
      </c>
      <c r="Q157" s="157">
        <f t="shared" si="76"/>
        <v>0.72222222222222221</v>
      </c>
      <c r="R157" s="158">
        <f t="shared" si="76"/>
        <v>0</v>
      </c>
      <c r="S157" s="155">
        <f t="shared" si="76"/>
        <v>0</v>
      </c>
      <c r="T157" s="215">
        <f t="shared" si="76"/>
        <v>57.75925925925926</v>
      </c>
      <c r="U157" s="158">
        <f t="shared" si="76"/>
        <v>0</v>
      </c>
    </row>
    <row r="158" spans="1:21" ht="17.25" thickBot="1" x14ac:dyDescent="0.35">
      <c r="A158" s="85" t="s">
        <v>57</v>
      </c>
      <c r="B158" s="86">
        <f>B38+B73+B115+B157</f>
        <v>9871.9300000000021</v>
      </c>
      <c r="C158" s="87">
        <f t="shared" ref="C158:U158" si="77">C38+C73+C115+C157</f>
        <v>0</v>
      </c>
      <c r="D158" s="88">
        <f t="shared" si="77"/>
        <v>0</v>
      </c>
      <c r="E158" s="89">
        <f t="shared" si="77"/>
        <v>0</v>
      </c>
      <c r="F158" s="86">
        <f t="shared" si="77"/>
        <v>0</v>
      </c>
      <c r="G158" s="213">
        <f t="shared" si="77"/>
        <v>0</v>
      </c>
      <c r="H158" s="88">
        <f t="shared" si="77"/>
        <v>9871.9300000000021</v>
      </c>
      <c r="I158" s="87">
        <f t="shared" si="77"/>
        <v>0</v>
      </c>
      <c r="J158" s="90">
        <f t="shared" si="77"/>
        <v>-9871.9300000000021</v>
      </c>
      <c r="K158" s="87">
        <f t="shared" si="77"/>
        <v>10348.999999999998</v>
      </c>
      <c r="L158" s="88">
        <f t="shared" si="77"/>
        <v>236.5</v>
      </c>
      <c r="M158" s="89">
        <f t="shared" si="77"/>
        <v>0</v>
      </c>
      <c r="N158" s="86">
        <f t="shared" si="77"/>
        <v>0</v>
      </c>
      <c r="O158" s="213">
        <f t="shared" si="77"/>
        <v>3346.84</v>
      </c>
      <c r="P158" s="87">
        <f t="shared" si="77"/>
        <v>383.2962962962963</v>
      </c>
      <c r="Q158" s="88">
        <f t="shared" si="77"/>
        <v>8.7592592592592577</v>
      </c>
      <c r="R158" s="89">
        <f t="shared" si="77"/>
        <v>0</v>
      </c>
      <c r="S158" s="86">
        <f t="shared" si="77"/>
        <v>0</v>
      </c>
      <c r="T158" s="213">
        <f t="shared" si="77"/>
        <v>123.95703703703705</v>
      </c>
      <c r="U158" s="89">
        <f t="shared" si="77"/>
        <v>186.39797934053368</v>
      </c>
    </row>
  </sheetData>
  <conditionalFormatting sqref="I11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{94A87D84-C1AE-4BAB-AD8D-BDFEE28731BF}</x14:id>
        </ext>
      </extLst>
    </cfRule>
  </conditionalFormatting>
  <conditionalFormatting sqref="I116:I156 I1:I114">
    <cfRule type="dataBar" priority="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{7A07924A-9B10-4685-8352-98F8197B82E2}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A87D84-C1AE-4BAB-AD8D-BDFEE28731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I115</xm:sqref>
        </x14:conditionalFormatting>
        <x14:conditionalFormatting xmlns:xm="http://schemas.microsoft.com/office/excel/2006/main">
          <x14:cfRule type="dataBar" id="{7A07924A-9B10-4685-8352-98F8197B82E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I116:I156 I1:I114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536B-9D72-4A20-8573-00789717C84A}">
  <dimension ref="A1:U158"/>
  <sheetViews>
    <sheetView zoomScale="95" zoomScaleNormal="95" workbookViewId="0">
      <selection activeCell="A2" sqref="A2:A156"/>
    </sheetView>
  </sheetViews>
  <sheetFormatPr defaultRowHeight="15" x14ac:dyDescent="0.25"/>
  <cols>
    <col min="1" max="1" width="47.140625" bestFit="1" customWidth="1"/>
    <col min="2" max="2" width="16.28515625" customWidth="1"/>
    <col min="3" max="3" width="11.28515625" bestFit="1" customWidth="1"/>
    <col min="4" max="4" width="9.28515625" bestFit="1" customWidth="1"/>
    <col min="5" max="5" width="14" customWidth="1"/>
    <col min="6" max="6" width="11" style="5" customWidth="1"/>
    <col min="7" max="7" width="13.28515625" style="224" customWidth="1"/>
    <col min="8" max="8" width="16.7109375" style="1" customWidth="1"/>
    <col min="9" max="9" width="15.85546875" style="2" customWidth="1"/>
    <col min="10" max="10" width="9.28515625" style="3" bestFit="1" customWidth="1"/>
    <col min="15" max="15" width="9.140625" style="224"/>
    <col min="20" max="20" width="9.140625" style="224"/>
  </cols>
  <sheetData>
    <row r="1" spans="1:21" ht="15.75" thickBot="1" x14ac:dyDescent="0.3">
      <c r="A1" s="12" t="s">
        <v>56</v>
      </c>
      <c r="B1" s="13"/>
      <c r="C1" s="14"/>
      <c r="D1" s="15"/>
      <c r="E1" s="16"/>
      <c r="F1" s="144"/>
      <c r="G1" s="228"/>
      <c r="H1" s="19"/>
      <c r="I1" s="12"/>
      <c r="J1" s="20"/>
      <c r="K1" s="12"/>
      <c r="L1" s="21"/>
      <c r="M1" s="22"/>
      <c r="N1" s="23"/>
      <c r="O1" s="222"/>
      <c r="P1" s="12"/>
      <c r="Q1" s="21"/>
      <c r="R1" s="22"/>
      <c r="S1" s="23"/>
      <c r="T1" s="222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207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223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223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207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207" t="s">
        <v>9</v>
      </c>
      <c r="P3" s="27" t="s">
        <v>10</v>
      </c>
      <c r="Q3" s="28" t="s">
        <v>10</v>
      </c>
      <c r="R3" s="29" t="s">
        <v>10</v>
      </c>
      <c r="S3" s="30"/>
      <c r="T3" s="207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208"/>
      <c r="H4" s="43"/>
      <c r="I4" s="42"/>
      <c r="J4" s="45"/>
      <c r="K4" s="42"/>
      <c r="L4" s="43"/>
      <c r="M4" s="44"/>
      <c r="N4" s="41"/>
      <c r="O4" s="208"/>
      <c r="P4" s="42"/>
      <c r="Q4" s="43"/>
      <c r="R4" s="44"/>
      <c r="S4" s="41"/>
      <c r="T4" s="208"/>
      <c r="U4" s="46"/>
    </row>
    <row r="5" spans="1:21" x14ac:dyDescent="0.25">
      <c r="A5" s="189"/>
      <c r="B5" s="47">
        <f>'DAY27'!H5</f>
        <v>0</v>
      </c>
      <c r="C5" s="48">
        <v>0</v>
      </c>
      <c r="D5" s="49">
        <v>0</v>
      </c>
      <c r="E5" s="50">
        <v>0</v>
      </c>
      <c r="F5" s="47">
        <v>0</v>
      </c>
      <c r="G5" s="209">
        <v>0</v>
      </c>
      <c r="H5" s="49">
        <f>+(Table130[[#This Row],[OPENING ]]+Table130[[#This Row],[RECEIPTS]]+Table130[[#This Row],[RETURNS]])-(Table130[[#This Row],[EXCHANGED]]+Table130[[#This Row],[SALES]]+Table130[[#This Row],[ISSUES]])</f>
        <v>0</v>
      </c>
      <c r="I5" s="48">
        <v>0</v>
      </c>
      <c r="J5" s="51">
        <f t="shared" ref="J5:J131" si="0">+I5-H5</f>
        <v>0</v>
      </c>
      <c r="K5" s="48">
        <f>+'DAY27'!K5+'DAY28'!C5</f>
        <v>0</v>
      </c>
      <c r="L5" s="49">
        <f>+'DAY27'!L5+'DAY28'!D5</f>
        <v>0</v>
      </c>
      <c r="M5" s="50">
        <f>+'DAY27'!M5+'DAY28'!E5</f>
        <v>0</v>
      </c>
      <c r="N5" s="47">
        <f>+'DAY27'!N5+'DAY28'!F5</f>
        <v>0</v>
      </c>
      <c r="O5" s="209">
        <f>+'DAY27'!O5+'DAY28'!G5</f>
        <v>0</v>
      </c>
      <c r="P5" s="48">
        <f>+K5/28</f>
        <v>0</v>
      </c>
      <c r="Q5" s="49">
        <f>+L5/28</f>
        <v>0</v>
      </c>
      <c r="R5" s="50">
        <f>+M5/28</f>
        <v>0</v>
      </c>
      <c r="S5" s="47">
        <f>+N5/28</f>
        <v>0</v>
      </c>
      <c r="T5" s="209">
        <f>+O5/28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'DAY27'!H6</f>
        <v>0</v>
      </c>
      <c r="C6" s="48">
        <v>0</v>
      </c>
      <c r="D6" s="49">
        <v>0</v>
      </c>
      <c r="E6" s="50">
        <v>0</v>
      </c>
      <c r="F6" s="47">
        <v>0</v>
      </c>
      <c r="G6" s="209">
        <v>0</v>
      </c>
      <c r="H6" s="49">
        <f>+(Table130[[#This Row],[OPENING ]]+Table130[[#This Row],[RECEIPTS]]+Table130[[#This Row],[RETURNS]])-(Table130[[#This Row],[EXCHANGED]]+Table130[[#This Row],[SALES]]+Table130[[#This Row],[ISSUES]])</f>
        <v>0</v>
      </c>
      <c r="I6" s="48">
        <v>0</v>
      </c>
      <c r="J6" s="51">
        <f t="shared" si="0"/>
        <v>0</v>
      </c>
      <c r="K6" s="48">
        <f>+'DAY27'!K6+'DAY28'!C6</f>
        <v>0</v>
      </c>
      <c r="L6" s="49">
        <f>+'DAY27'!L6+'DAY28'!D6</f>
        <v>0</v>
      </c>
      <c r="M6" s="50">
        <f>+'DAY27'!M6+'DAY28'!E6</f>
        <v>0</v>
      </c>
      <c r="N6" s="47">
        <f>+'DAY27'!N6+'DAY28'!F6</f>
        <v>0</v>
      </c>
      <c r="O6" s="209">
        <f>+'DAY27'!O6+'DAY28'!G6</f>
        <v>0</v>
      </c>
      <c r="P6" s="48">
        <f t="shared" ref="P6:P26" si="2">+K6/28</f>
        <v>0</v>
      </c>
      <c r="Q6" s="49">
        <f t="shared" ref="Q6:Q26" si="3">+L6/28</f>
        <v>0</v>
      </c>
      <c r="R6" s="50">
        <f t="shared" ref="R6:R26" si="4">+M6/28</f>
        <v>0</v>
      </c>
      <c r="S6" s="47">
        <f t="shared" ref="S6:S26" si="5">+N6/28</f>
        <v>0</v>
      </c>
      <c r="T6" s="209">
        <f t="shared" ref="T6:T26" si="6">+O6/28</f>
        <v>0</v>
      </c>
      <c r="U6" s="52">
        <f t="shared" si="1"/>
        <v>0</v>
      </c>
    </row>
    <row r="7" spans="1:21" x14ac:dyDescent="0.25">
      <c r="A7" s="189"/>
      <c r="B7" s="47">
        <f>'DAY27'!H7</f>
        <v>0</v>
      </c>
      <c r="C7" s="48">
        <v>0</v>
      </c>
      <c r="D7" s="49">
        <v>0</v>
      </c>
      <c r="E7" s="50">
        <v>0</v>
      </c>
      <c r="F7" s="47">
        <v>0</v>
      </c>
      <c r="G7" s="209">
        <v>0</v>
      </c>
      <c r="H7" s="49">
        <f>+(Table130[[#This Row],[OPENING ]]+Table130[[#This Row],[RECEIPTS]]+Table130[[#This Row],[RETURNS]])-(Table130[[#This Row],[EXCHANGED]]+Table130[[#This Row],[SALES]]+Table130[[#This Row],[ISSUES]])</f>
        <v>0</v>
      </c>
      <c r="I7" s="48">
        <v>0</v>
      </c>
      <c r="J7" s="51">
        <f t="shared" si="0"/>
        <v>0</v>
      </c>
      <c r="K7" s="48">
        <f>+'DAY27'!K7+'DAY28'!C7</f>
        <v>0</v>
      </c>
      <c r="L7" s="49">
        <f>+'DAY27'!L7+'DAY28'!D7</f>
        <v>0</v>
      </c>
      <c r="M7" s="50">
        <f>+'DAY27'!M7+'DAY28'!E7</f>
        <v>0</v>
      </c>
      <c r="N7" s="47">
        <f>+'DAY27'!N7+'DAY28'!F7</f>
        <v>0</v>
      </c>
      <c r="O7" s="209">
        <f>+'DAY27'!O7+'DAY28'!G7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209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'DAY27'!H8</f>
        <v>8.5</v>
      </c>
      <c r="C8" s="48">
        <v>0</v>
      </c>
      <c r="D8" s="49">
        <v>0</v>
      </c>
      <c r="E8" s="50">
        <v>0</v>
      </c>
      <c r="F8" s="47">
        <v>0</v>
      </c>
      <c r="G8" s="209">
        <v>0</v>
      </c>
      <c r="H8" s="49">
        <f>+(Table130[[#This Row],[OPENING ]]+Table130[[#This Row],[RECEIPTS]]+Table130[[#This Row],[RETURNS]])-(Table130[[#This Row],[EXCHANGED]]+Table130[[#This Row],[SALES]]+Table130[[#This Row],[ISSUES]])</f>
        <v>8.5</v>
      </c>
      <c r="I8" s="48">
        <v>0</v>
      </c>
      <c r="J8" s="51">
        <f t="shared" si="0"/>
        <v>-8.5</v>
      </c>
      <c r="K8" s="48">
        <f>+'DAY27'!K8+'DAY28'!C8</f>
        <v>0</v>
      </c>
      <c r="L8" s="49">
        <f>+'DAY27'!L8+'DAY28'!D8</f>
        <v>0</v>
      </c>
      <c r="M8" s="50">
        <f>+'DAY27'!M8+'DAY28'!E8</f>
        <v>0</v>
      </c>
      <c r="N8" s="47">
        <f>+'DAY27'!N8+'DAY28'!F8</f>
        <v>0</v>
      </c>
      <c r="O8" s="209">
        <f>+'DAY27'!O8+'DAY28'!G8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209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'DAY27'!H9</f>
        <v>15</v>
      </c>
      <c r="C9" s="48">
        <v>0</v>
      </c>
      <c r="D9" s="49">
        <v>0</v>
      </c>
      <c r="E9" s="50">
        <v>0</v>
      </c>
      <c r="F9" s="47">
        <v>0</v>
      </c>
      <c r="G9" s="209">
        <v>0</v>
      </c>
      <c r="H9" s="49">
        <f>+(Table130[[#This Row],[OPENING ]]+Table130[[#This Row],[RECEIPTS]]+Table130[[#This Row],[RETURNS]])-(Table130[[#This Row],[EXCHANGED]]+Table130[[#This Row],[SALES]]+Table130[[#This Row],[ISSUES]])</f>
        <v>15</v>
      </c>
      <c r="I9" s="48">
        <v>0</v>
      </c>
      <c r="J9" s="51">
        <f t="shared" si="0"/>
        <v>-15</v>
      </c>
      <c r="K9" s="48">
        <f>+'DAY27'!K9+'DAY28'!C9</f>
        <v>0</v>
      </c>
      <c r="L9" s="49">
        <f>+'DAY27'!L9+'DAY28'!D9</f>
        <v>0</v>
      </c>
      <c r="M9" s="50">
        <f>+'DAY27'!M9+'DAY28'!E9</f>
        <v>0</v>
      </c>
      <c r="N9" s="47">
        <f>+'DAY27'!N9+'DAY28'!F9</f>
        <v>0</v>
      </c>
      <c r="O9" s="209">
        <f>+'DAY27'!O9+'DAY28'!G9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209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'DAY27'!H10</f>
        <v>18</v>
      </c>
      <c r="C10" s="48">
        <v>0</v>
      </c>
      <c r="D10" s="49">
        <v>0</v>
      </c>
      <c r="E10" s="50">
        <v>0</v>
      </c>
      <c r="F10" s="47">
        <v>0</v>
      </c>
      <c r="G10" s="209">
        <v>0</v>
      </c>
      <c r="H10" s="49">
        <f>+(Table130[[#This Row],[OPENING ]]+Table130[[#This Row],[RECEIPTS]]+Table130[[#This Row],[RETURNS]])-(Table130[[#This Row],[EXCHANGED]]+Table130[[#This Row],[SALES]]+Table130[[#This Row],[ISSUES]])</f>
        <v>18</v>
      </c>
      <c r="I10" s="48">
        <v>0</v>
      </c>
      <c r="J10" s="51">
        <f t="shared" si="0"/>
        <v>-18</v>
      </c>
      <c r="K10" s="48">
        <f>+'DAY27'!K10+'DAY28'!C10</f>
        <v>0</v>
      </c>
      <c r="L10" s="49">
        <f>+'DAY27'!L10+'DAY28'!D10</f>
        <v>0</v>
      </c>
      <c r="M10" s="50">
        <f>+'DAY27'!M10+'DAY28'!E10</f>
        <v>0</v>
      </c>
      <c r="N10" s="47">
        <f>+'DAY27'!N10+'DAY28'!F10</f>
        <v>0</v>
      </c>
      <c r="O10" s="209">
        <f>+'DAY27'!O10+'DAY28'!G10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209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'DAY27'!H11</f>
        <v>10</v>
      </c>
      <c r="C11" s="48">
        <v>0</v>
      </c>
      <c r="D11" s="49">
        <v>0</v>
      </c>
      <c r="E11" s="50">
        <v>0</v>
      </c>
      <c r="F11" s="47">
        <v>0</v>
      </c>
      <c r="G11" s="209">
        <v>0</v>
      </c>
      <c r="H11" s="49">
        <f>+(Table130[[#This Row],[OPENING ]]+Table130[[#This Row],[RECEIPTS]]+Table130[[#This Row],[RETURNS]])-(Table130[[#This Row],[EXCHANGED]]+Table130[[#This Row],[SALES]]+Table130[[#This Row],[ISSUES]])</f>
        <v>10</v>
      </c>
      <c r="I11" s="48">
        <v>0</v>
      </c>
      <c r="J11" s="51">
        <f t="shared" si="0"/>
        <v>-10</v>
      </c>
      <c r="K11" s="48">
        <f>+'DAY27'!K11+'DAY28'!C11</f>
        <v>0</v>
      </c>
      <c r="L11" s="49">
        <f>+'DAY27'!L11+'DAY28'!D11</f>
        <v>0</v>
      </c>
      <c r="M11" s="50">
        <f>+'DAY27'!M11+'DAY28'!E11</f>
        <v>0</v>
      </c>
      <c r="N11" s="47">
        <f>+'DAY27'!N11+'DAY28'!F11</f>
        <v>0</v>
      </c>
      <c r="O11" s="209">
        <f>+'DAY27'!O11+'DAY28'!G11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209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'DAY27'!H12</f>
        <v>28.6</v>
      </c>
      <c r="C12" s="48">
        <v>0</v>
      </c>
      <c r="D12" s="49">
        <v>0</v>
      </c>
      <c r="E12" s="50">
        <v>0</v>
      </c>
      <c r="F12" s="47">
        <v>0</v>
      </c>
      <c r="G12" s="209">
        <v>0</v>
      </c>
      <c r="H12" s="49">
        <f>+(Table130[[#This Row],[OPENING ]]+Table130[[#This Row],[RECEIPTS]]+Table130[[#This Row],[RETURNS]])-(Table130[[#This Row],[EXCHANGED]]+Table130[[#This Row],[SALES]]+Table130[[#This Row],[ISSUES]])</f>
        <v>28.6</v>
      </c>
      <c r="I12" s="48">
        <v>0</v>
      </c>
      <c r="J12" s="51">
        <f t="shared" si="0"/>
        <v>-28.6</v>
      </c>
      <c r="K12" s="48">
        <f>+'DAY27'!K12+'DAY28'!C12</f>
        <v>0</v>
      </c>
      <c r="L12" s="49">
        <f>+'DAY27'!L12+'DAY28'!D12</f>
        <v>0</v>
      </c>
      <c r="M12" s="50">
        <f>+'DAY27'!M12+'DAY28'!E12</f>
        <v>0</v>
      </c>
      <c r="N12" s="47">
        <f>+'DAY27'!N12+'DAY28'!F12</f>
        <v>0</v>
      </c>
      <c r="O12" s="209">
        <f>+'DAY27'!O12+'DAY28'!G12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209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'DAY27'!H13</f>
        <v>23.5</v>
      </c>
      <c r="C13" s="48">
        <v>0</v>
      </c>
      <c r="D13" s="49">
        <v>0</v>
      </c>
      <c r="E13" s="50">
        <v>0</v>
      </c>
      <c r="F13" s="47">
        <v>0</v>
      </c>
      <c r="G13" s="209">
        <v>0</v>
      </c>
      <c r="H13" s="49">
        <f>+(Table130[[#This Row],[OPENING ]]+Table130[[#This Row],[RECEIPTS]]+Table130[[#This Row],[RETURNS]])-(Table130[[#This Row],[EXCHANGED]]+Table130[[#This Row],[SALES]]+Table130[[#This Row],[ISSUES]])</f>
        <v>23.5</v>
      </c>
      <c r="I13" s="48">
        <v>0</v>
      </c>
      <c r="J13" s="51">
        <f t="shared" si="0"/>
        <v>-23.5</v>
      </c>
      <c r="K13" s="48">
        <f>+'DAY27'!K13+'DAY28'!C13</f>
        <v>0</v>
      </c>
      <c r="L13" s="49">
        <f>+'DAY27'!L13+'DAY28'!D13</f>
        <v>0</v>
      </c>
      <c r="M13" s="50">
        <f>+'DAY27'!M13+'DAY28'!E13</f>
        <v>0</v>
      </c>
      <c r="N13" s="47">
        <f>+'DAY27'!N13+'DAY28'!F13</f>
        <v>0</v>
      </c>
      <c r="O13" s="209">
        <f>+'DAY27'!O13+'DAY28'!G13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209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'DAY27'!H14</f>
        <v>30.5</v>
      </c>
      <c r="C14" s="48">
        <v>0</v>
      </c>
      <c r="D14" s="49">
        <v>0</v>
      </c>
      <c r="E14" s="50">
        <v>0</v>
      </c>
      <c r="F14" s="47">
        <v>0</v>
      </c>
      <c r="G14" s="209">
        <v>0</v>
      </c>
      <c r="H14" s="49">
        <f>+(Table130[[#This Row],[OPENING ]]+Table130[[#This Row],[RECEIPTS]]+Table130[[#This Row],[RETURNS]])-(Table130[[#This Row],[EXCHANGED]]+Table130[[#This Row],[SALES]]+Table130[[#This Row],[ISSUES]])</f>
        <v>30.5</v>
      </c>
      <c r="I14" s="48">
        <v>0</v>
      </c>
      <c r="J14" s="51">
        <f t="shared" si="0"/>
        <v>-30.5</v>
      </c>
      <c r="K14" s="48">
        <f>+'DAY27'!K14+'DAY28'!C14</f>
        <v>0</v>
      </c>
      <c r="L14" s="49">
        <f>+'DAY27'!L14+'DAY28'!D14</f>
        <v>0</v>
      </c>
      <c r="M14" s="50">
        <f>+'DAY27'!M14+'DAY28'!E14</f>
        <v>0</v>
      </c>
      <c r="N14" s="47">
        <f>+'DAY27'!N14+'DAY28'!F14</f>
        <v>0</v>
      </c>
      <c r="O14" s="209">
        <f>+'DAY27'!O14+'DAY28'!G14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209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'DAY27'!H15</f>
        <v>33.5</v>
      </c>
      <c r="C15" s="48">
        <v>0</v>
      </c>
      <c r="D15" s="49">
        <v>0</v>
      </c>
      <c r="E15" s="50">
        <v>0</v>
      </c>
      <c r="F15" s="47">
        <v>0</v>
      </c>
      <c r="G15" s="209">
        <v>0</v>
      </c>
      <c r="H15" s="49">
        <f>+(Table130[[#This Row],[OPENING ]]+Table130[[#This Row],[RECEIPTS]]+Table130[[#This Row],[RETURNS]])-(Table130[[#This Row],[EXCHANGED]]+Table130[[#This Row],[SALES]]+Table130[[#This Row],[ISSUES]])</f>
        <v>33.5</v>
      </c>
      <c r="I15" s="48">
        <v>0</v>
      </c>
      <c r="J15" s="51">
        <f t="shared" si="0"/>
        <v>-33.5</v>
      </c>
      <c r="K15" s="48">
        <f>+'DAY27'!K15+'DAY28'!C15</f>
        <v>0</v>
      </c>
      <c r="L15" s="49">
        <f>+'DAY27'!L15+'DAY28'!D15</f>
        <v>0</v>
      </c>
      <c r="M15" s="50">
        <f>+'DAY27'!M15+'DAY28'!E15</f>
        <v>0</v>
      </c>
      <c r="N15" s="47">
        <f>+'DAY27'!N15+'DAY28'!F15</f>
        <v>0</v>
      </c>
      <c r="O15" s="209">
        <f>+'DAY27'!O15+'DAY28'!G15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209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'DAY27'!H16</f>
        <v>36</v>
      </c>
      <c r="C16" s="48">
        <v>0</v>
      </c>
      <c r="D16" s="49">
        <v>0</v>
      </c>
      <c r="E16" s="50">
        <v>0</v>
      </c>
      <c r="F16" s="47">
        <v>0</v>
      </c>
      <c r="G16" s="209">
        <v>0</v>
      </c>
      <c r="H16" s="49">
        <f>+(Table130[[#This Row],[OPENING ]]+Table130[[#This Row],[RECEIPTS]]+Table130[[#This Row],[RETURNS]])-(Table130[[#This Row],[EXCHANGED]]+Table130[[#This Row],[SALES]]+Table130[[#This Row],[ISSUES]])</f>
        <v>36</v>
      </c>
      <c r="I16" s="48">
        <v>0</v>
      </c>
      <c r="J16" s="51">
        <f t="shared" si="0"/>
        <v>-36</v>
      </c>
      <c r="K16" s="48">
        <f>+'DAY27'!K16+'DAY28'!C16</f>
        <v>0</v>
      </c>
      <c r="L16" s="49">
        <f>+'DAY27'!L16+'DAY28'!D16</f>
        <v>0</v>
      </c>
      <c r="M16" s="50">
        <f>+'DAY27'!M16+'DAY28'!E16</f>
        <v>0</v>
      </c>
      <c r="N16" s="47">
        <f>+'DAY27'!N16+'DAY28'!F16</f>
        <v>0</v>
      </c>
      <c r="O16" s="209">
        <f>+'DAY27'!O16+'DAY28'!G16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209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'DAY27'!H17</f>
        <v>0</v>
      </c>
      <c r="C17" s="48">
        <v>0</v>
      </c>
      <c r="D17" s="49">
        <v>0</v>
      </c>
      <c r="E17" s="50">
        <v>0</v>
      </c>
      <c r="F17" s="47">
        <v>0</v>
      </c>
      <c r="G17" s="209">
        <v>0</v>
      </c>
      <c r="H17" s="49">
        <f>+(Table130[[#This Row],[OPENING ]]+Table130[[#This Row],[RECEIPTS]]+Table130[[#This Row],[RETURNS]])-(Table130[[#This Row],[EXCHANGED]]+Table130[[#This Row],[SALES]]+Table130[[#This Row],[ISSUES]])</f>
        <v>0</v>
      </c>
      <c r="I17" s="48">
        <v>0</v>
      </c>
      <c r="J17" s="51">
        <f t="shared" si="0"/>
        <v>0</v>
      </c>
      <c r="K17" s="48">
        <f>+'DAY27'!K17+'DAY28'!C17</f>
        <v>0</v>
      </c>
      <c r="L17" s="49">
        <f>+'DAY27'!L17+'DAY28'!D17</f>
        <v>0</v>
      </c>
      <c r="M17" s="50">
        <f>+'DAY27'!M17+'DAY28'!E17</f>
        <v>0</v>
      </c>
      <c r="N17" s="47">
        <f>+'DAY27'!N17+'DAY28'!F17</f>
        <v>0</v>
      </c>
      <c r="O17" s="209">
        <f>+'DAY27'!O17+'DAY28'!G17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209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'DAY27'!H18</f>
        <v>0</v>
      </c>
      <c r="C18" s="48">
        <v>0</v>
      </c>
      <c r="D18" s="49">
        <v>0</v>
      </c>
      <c r="E18" s="50">
        <v>0</v>
      </c>
      <c r="F18" s="47">
        <v>0</v>
      </c>
      <c r="G18" s="209">
        <v>0</v>
      </c>
      <c r="H18" s="49">
        <f>+(Table130[[#This Row],[OPENING ]]+Table130[[#This Row],[RECEIPTS]]+Table130[[#This Row],[RETURNS]])-(Table130[[#This Row],[EXCHANGED]]+Table130[[#This Row],[SALES]]+Table130[[#This Row],[ISSUES]])</f>
        <v>0</v>
      </c>
      <c r="I18" s="48">
        <v>0</v>
      </c>
      <c r="J18" s="51">
        <f t="shared" ref="J18:J24" si="7">+I18-H18</f>
        <v>0</v>
      </c>
      <c r="K18" s="48">
        <f>+'DAY27'!K25+'DAY28'!C18</f>
        <v>0</v>
      </c>
      <c r="L18" s="49">
        <f>+'DAY27'!L18+'DAY28'!D18</f>
        <v>0</v>
      </c>
      <c r="M18" s="50">
        <f>+'DAY27'!M18+'DAY28'!E18</f>
        <v>0</v>
      </c>
      <c r="N18" s="47">
        <f>+'DAY27'!N18+'DAY28'!F18</f>
        <v>0</v>
      </c>
      <c r="O18" s="209">
        <f>+'DAY27'!O18+'DAY28'!G18</f>
        <v>0</v>
      </c>
      <c r="P18" s="48">
        <f t="shared" ref="P18:P24" si="8">+K18/28</f>
        <v>0</v>
      </c>
      <c r="Q18" s="49">
        <f t="shared" ref="Q18:Q24" si="9">+L18/28</f>
        <v>0</v>
      </c>
      <c r="R18" s="50">
        <f t="shared" ref="R18:R24" si="10">+M18/28</f>
        <v>0</v>
      </c>
      <c r="S18" s="47">
        <f t="shared" ref="S18:S24" si="11">+N18/28</f>
        <v>0</v>
      </c>
      <c r="T18" s="209">
        <f t="shared" ref="T18:T24" si="12">+O18/28</f>
        <v>0</v>
      </c>
      <c r="U18" s="52">
        <f t="shared" ref="U18:U24" si="13">IFERROR(+H18/(P18+Q18+R18+S18+T18),0)</f>
        <v>0</v>
      </c>
    </row>
    <row r="19" spans="1:21" x14ac:dyDescent="0.25">
      <c r="A19" s="189" t="s">
        <v>131</v>
      </c>
      <c r="B19" s="47">
        <f>'DAY27'!H19</f>
        <v>27</v>
      </c>
      <c r="C19" s="48">
        <v>0</v>
      </c>
      <c r="D19" s="49">
        <v>0</v>
      </c>
      <c r="E19" s="50">
        <v>0</v>
      </c>
      <c r="F19" s="47">
        <v>0</v>
      </c>
      <c r="G19" s="209">
        <v>0</v>
      </c>
      <c r="H19" s="49">
        <f>+(Table130[[#This Row],[OPENING ]]+Table130[[#This Row],[RECEIPTS]]+Table130[[#This Row],[RETURNS]])-(Table130[[#This Row],[EXCHANGED]]+Table130[[#This Row],[SALES]]+Table130[[#This Row],[ISSUES]])</f>
        <v>27</v>
      </c>
      <c r="I19" s="48">
        <v>0</v>
      </c>
      <c r="J19" s="51">
        <f t="shared" si="7"/>
        <v>-27</v>
      </c>
      <c r="K19" s="48">
        <f>+'DAY27'!K26+'DAY28'!C19</f>
        <v>0</v>
      </c>
      <c r="L19" s="49">
        <f>+'DAY27'!L19+'DAY28'!D19</f>
        <v>0</v>
      </c>
      <c r="M19" s="50">
        <f>+'DAY27'!M19+'DAY28'!E19</f>
        <v>0</v>
      </c>
      <c r="N19" s="47">
        <f>+'DAY27'!N19+'DAY28'!F19</f>
        <v>0</v>
      </c>
      <c r="O19" s="209">
        <f>+'DAY27'!O19+'DAY28'!G19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209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'DAY27'!H20</f>
        <v>228.5</v>
      </c>
      <c r="C20" s="48">
        <v>0</v>
      </c>
      <c r="D20" s="49">
        <v>0</v>
      </c>
      <c r="E20" s="50">
        <v>0</v>
      </c>
      <c r="F20" s="47">
        <v>0</v>
      </c>
      <c r="G20" s="209">
        <v>0</v>
      </c>
      <c r="H20" s="49">
        <f>+(Table130[[#This Row],[OPENING ]]+Table130[[#This Row],[RECEIPTS]]+Table130[[#This Row],[RETURNS]])-(Table130[[#This Row],[EXCHANGED]]+Table130[[#This Row],[SALES]]+Table130[[#This Row],[ISSUES]])</f>
        <v>228.5</v>
      </c>
      <c r="I20" s="48">
        <v>0</v>
      </c>
      <c r="J20" s="51">
        <f t="shared" si="7"/>
        <v>-228.5</v>
      </c>
      <c r="K20" s="48">
        <f>+'DAY27'!K38+'DAY28'!C20</f>
        <v>9314.0999999999985</v>
      </c>
      <c r="L20" s="49">
        <f>+'DAY27'!L20+'DAY28'!D20</f>
        <v>0</v>
      </c>
      <c r="M20" s="50">
        <f>+'DAY27'!M20+'DAY28'!E20</f>
        <v>0</v>
      </c>
      <c r="N20" s="47">
        <f>+'DAY27'!N20+'DAY28'!F20</f>
        <v>0</v>
      </c>
      <c r="O20" s="209">
        <f>+'DAY27'!O20+'DAY28'!G20</f>
        <v>0</v>
      </c>
      <c r="P20" s="48">
        <f t="shared" si="8"/>
        <v>332.64642857142854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209">
        <f t="shared" si="12"/>
        <v>0</v>
      </c>
      <c r="U20" s="52">
        <f t="shared" si="13"/>
        <v>0.68691553665947336</v>
      </c>
    </row>
    <row r="21" spans="1:21" x14ac:dyDescent="0.25">
      <c r="A21" s="189" t="s">
        <v>129</v>
      </c>
      <c r="B21" s="47">
        <f>'DAY27'!H21</f>
        <v>70</v>
      </c>
      <c r="C21" s="48">
        <v>0</v>
      </c>
      <c r="D21" s="49">
        <v>0</v>
      </c>
      <c r="E21" s="50">
        <v>0</v>
      </c>
      <c r="F21" s="47">
        <v>0</v>
      </c>
      <c r="G21" s="209">
        <v>0</v>
      </c>
      <c r="H21" s="49">
        <f>+(Table130[[#This Row],[OPENING ]]+Table130[[#This Row],[RECEIPTS]]+Table130[[#This Row],[RETURNS]])-(Table130[[#This Row],[EXCHANGED]]+Table130[[#This Row],[SALES]]+Table130[[#This Row],[ISSUES]])</f>
        <v>70</v>
      </c>
      <c r="I21" s="48">
        <v>0</v>
      </c>
      <c r="J21" s="51">
        <f t="shared" si="7"/>
        <v>-70</v>
      </c>
      <c r="K21" s="48">
        <f>+'DAY27'!K39+'DAY28'!C21</f>
        <v>0</v>
      </c>
      <c r="L21" s="49">
        <f>+'DAY27'!L21+'DAY28'!D21</f>
        <v>0</v>
      </c>
      <c r="M21" s="50">
        <f>+'DAY27'!M21+'DAY28'!E21</f>
        <v>0</v>
      </c>
      <c r="N21" s="47">
        <f>+'DAY27'!N21+'DAY28'!F21</f>
        <v>0</v>
      </c>
      <c r="O21" s="209">
        <f>+'DAY27'!O21+'DAY28'!G21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209">
        <f t="shared" si="12"/>
        <v>0</v>
      </c>
      <c r="U21" s="52">
        <f t="shared" si="13"/>
        <v>0</v>
      </c>
    </row>
    <row r="22" spans="1:21" x14ac:dyDescent="0.25">
      <c r="A22" s="154"/>
      <c r="B22" s="47">
        <f>'DAY27'!H22</f>
        <v>14</v>
      </c>
      <c r="C22" s="48">
        <v>0</v>
      </c>
      <c r="D22" s="49">
        <v>0</v>
      </c>
      <c r="E22" s="50">
        <v>0</v>
      </c>
      <c r="F22" s="47">
        <v>0</v>
      </c>
      <c r="G22" s="209">
        <v>0</v>
      </c>
      <c r="H22" s="49">
        <f>+(Table130[[#This Row],[OPENING ]]+Table130[[#This Row],[RECEIPTS]]+Table130[[#This Row],[RETURNS]])-(Table130[[#This Row],[EXCHANGED]]+Table130[[#This Row],[SALES]]+Table130[[#This Row],[ISSUES]])</f>
        <v>14</v>
      </c>
      <c r="I22" s="48">
        <v>0</v>
      </c>
      <c r="J22" s="51">
        <f t="shared" si="7"/>
        <v>-14</v>
      </c>
      <c r="K22" s="48">
        <f>+'DAY27'!K40+'DAY28'!C22</f>
        <v>0</v>
      </c>
      <c r="L22" s="49">
        <f>+'DAY27'!L22+'DAY28'!D22</f>
        <v>0</v>
      </c>
      <c r="M22" s="50">
        <f>+'DAY27'!M22+'DAY28'!E22</f>
        <v>0</v>
      </c>
      <c r="N22" s="47">
        <f>+'DAY27'!N22+'DAY28'!F22</f>
        <v>0</v>
      </c>
      <c r="O22" s="209">
        <f>+'DAY27'!O22+'DAY28'!G22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209">
        <f t="shared" si="12"/>
        <v>0</v>
      </c>
      <c r="U22" s="52">
        <f t="shared" si="13"/>
        <v>0</v>
      </c>
    </row>
    <row r="23" spans="1:21" x14ac:dyDescent="0.25">
      <c r="A23" s="154"/>
      <c r="B23" s="47">
        <f>'DAY27'!H23</f>
        <v>70</v>
      </c>
      <c r="C23" s="48">
        <v>0</v>
      </c>
      <c r="D23" s="49">
        <v>0</v>
      </c>
      <c r="E23" s="50">
        <v>0</v>
      </c>
      <c r="F23" s="47">
        <v>0</v>
      </c>
      <c r="G23" s="209">
        <v>0</v>
      </c>
      <c r="H23" s="49">
        <f>+(Table130[[#This Row],[OPENING ]]+Table130[[#This Row],[RECEIPTS]]+Table130[[#This Row],[RETURNS]])-(Table130[[#This Row],[EXCHANGED]]+Table130[[#This Row],[SALES]]+Table130[[#This Row],[ISSUES]])</f>
        <v>70</v>
      </c>
      <c r="I23" s="48">
        <v>0</v>
      </c>
      <c r="J23" s="51">
        <f t="shared" si="7"/>
        <v>-70</v>
      </c>
      <c r="K23" s="48">
        <f>+'DAY27'!K41+'DAY28'!C23</f>
        <v>0</v>
      </c>
      <c r="L23" s="49">
        <f>+'DAY27'!L23+'DAY28'!D23</f>
        <v>0</v>
      </c>
      <c r="M23" s="50">
        <f>+'DAY27'!M23+'DAY28'!E23</f>
        <v>0</v>
      </c>
      <c r="N23" s="47">
        <f>+'DAY27'!N23+'DAY28'!F23</f>
        <v>0</v>
      </c>
      <c r="O23" s="209">
        <f>+'DAY27'!O23+'DAY28'!G23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209">
        <f t="shared" si="12"/>
        <v>0</v>
      </c>
      <c r="U23" s="52">
        <f t="shared" si="13"/>
        <v>0</v>
      </c>
    </row>
    <row r="24" spans="1:21" x14ac:dyDescent="0.25">
      <c r="A24" s="154"/>
      <c r="B24" s="47">
        <f>'DAY27'!H24</f>
        <v>49</v>
      </c>
      <c r="C24" s="48">
        <v>0</v>
      </c>
      <c r="D24" s="49">
        <v>0</v>
      </c>
      <c r="E24" s="50">
        <v>0</v>
      </c>
      <c r="F24" s="47">
        <v>0</v>
      </c>
      <c r="G24" s="209">
        <v>0</v>
      </c>
      <c r="H24" s="49">
        <f>+(Table130[[#This Row],[OPENING ]]+Table130[[#This Row],[RECEIPTS]]+Table130[[#This Row],[RETURNS]])-(Table130[[#This Row],[EXCHANGED]]+Table130[[#This Row],[SALES]]+Table130[[#This Row],[ISSUES]])</f>
        <v>49</v>
      </c>
      <c r="I24" s="48">
        <v>0</v>
      </c>
      <c r="J24" s="51">
        <f t="shared" si="7"/>
        <v>-49</v>
      </c>
      <c r="K24" s="48">
        <f>+'DAY27'!K42+'DAY28'!C24</f>
        <v>0</v>
      </c>
      <c r="L24" s="49">
        <f>+'DAY27'!L24+'DAY28'!D24</f>
        <v>0</v>
      </c>
      <c r="M24" s="50">
        <f>+'DAY27'!M24+'DAY28'!E24</f>
        <v>0</v>
      </c>
      <c r="N24" s="47">
        <f>+'DAY27'!N24+'DAY28'!F24</f>
        <v>0</v>
      </c>
      <c r="O24" s="209">
        <f>+'DAY27'!O24+'DAY28'!G24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209">
        <f t="shared" si="12"/>
        <v>0</v>
      </c>
      <c r="U24" s="52">
        <f t="shared" si="13"/>
        <v>0</v>
      </c>
    </row>
    <row r="25" spans="1:21" x14ac:dyDescent="0.25">
      <c r="A25" s="154"/>
      <c r="B25" s="47">
        <f>'DAY27'!H25</f>
        <v>0</v>
      </c>
      <c r="C25" s="48">
        <v>0</v>
      </c>
      <c r="D25" s="49">
        <v>0</v>
      </c>
      <c r="E25" s="50">
        <v>0</v>
      </c>
      <c r="F25" s="47">
        <v>0</v>
      </c>
      <c r="G25" s="209">
        <v>0</v>
      </c>
      <c r="H25" s="49">
        <f>+(Table130[[#This Row],[OPENING ]]+Table130[[#This Row],[RECEIPTS]]+Table130[[#This Row],[RETURNS]])-(Table130[[#This Row],[EXCHANGED]]+Table130[[#This Row],[SALES]]+Table130[[#This Row],[ISSUES]])</f>
        <v>0</v>
      </c>
      <c r="I25" s="48">
        <v>0</v>
      </c>
      <c r="J25" s="51">
        <f t="shared" si="0"/>
        <v>0</v>
      </c>
      <c r="K25" s="48">
        <f>+'DAY27'!K25+'DAY28'!C25</f>
        <v>0</v>
      </c>
      <c r="L25" s="49">
        <f>+'DAY27'!L25+'DAY28'!D25</f>
        <v>0</v>
      </c>
      <c r="M25" s="50">
        <f>+'DAY27'!M25+'DAY28'!E25</f>
        <v>0</v>
      </c>
      <c r="N25" s="47">
        <f>+'DAY27'!N25+'DAY28'!F25</f>
        <v>0</v>
      </c>
      <c r="O25" s="209">
        <f>+'DAY27'!O25+'DAY28'!G25</f>
        <v>0</v>
      </c>
      <c r="P25" s="48">
        <f t="shared" si="2"/>
        <v>0</v>
      </c>
      <c r="Q25" s="49">
        <f t="shared" si="3"/>
        <v>0</v>
      </c>
      <c r="R25" s="50">
        <f t="shared" si="4"/>
        <v>0</v>
      </c>
      <c r="S25" s="47">
        <f t="shared" si="5"/>
        <v>0</v>
      </c>
      <c r="T25" s="209">
        <f t="shared" si="6"/>
        <v>0</v>
      </c>
      <c r="U25" s="52">
        <f t="shared" si="1"/>
        <v>0</v>
      </c>
    </row>
    <row r="26" spans="1:21" x14ac:dyDescent="0.25">
      <c r="A26" s="312" t="s">
        <v>106</v>
      </c>
      <c r="B26" s="47">
        <f>'DAY27'!H26</f>
        <v>0</v>
      </c>
      <c r="C26" s="73">
        <v>0</v>
      </c>
      <c r="D26" s="74">
        <v>0</v>
      </c>
      <c r="E26" s="75">
        <v>0</v>
      </c>
      <c r="F26" s="72">
        <v>0</v>
      </c>
      <c r="G26" s="210">
        <v>0</v>
      </c>
      <c r="H26" s="49">
        <f>+(Table130[[#This Row],[OPENING ]]+Table130[[#This Row],[RECEIPTS]]+Table130[[#This Row],[RETURNS]])-(Table130[[#This Row],[EXCHANGED]]+Table130[[#This Row],[SALES]]+Table130[[#This Row],[ISSUES]])</f>
        <v>0</v>
      </c>
      <c r="I26" s="73">
        <v>0</v>
      </c>
      <c r="J26" s="76">
        <f t="shared" si="0"/>
        <v>0</v>
      </c>
      <c r="K26" s="48">
        <f>+'DAY27'!K26+'DAY28'!C26</f>
        <v>0</v>
      </c>
      <c r="L26" s="49">
        <f>+'DAY27'!L26+'DAY28'!D26</f>
        <v>0</v>
      </c>
      <c r="M26" s="50">
        <f>+'DAY27'!M26+'DAY28'!E26</f>
        <v>0</v>
      </c>
      <c r="N26" s="47">
        <f>+'DAY27'!N26+'DAY28'!F26</f>
        <v>0</v>
      </c>
      <c r="O26" s="209">
        <f>+'DAY27'!O26+'DAY28'!G26</f>
        <v>0</v>
      </c>
      <c r="P26" s="48">
        <f t="shared" si="2"/>
        <v>0</v>
      </c>
      <c r="Q26" s="49">
        <f t="shared" si="3"/>
        <v>0</v>
      </c>
      <c r="R26" s="50">
        <f t="shared" si="4"/>
        <v>0</v>
      </c>
      <c r="S26" s="47">
        <f t="shared" si="5"/>
        <v>0</v>
      </c>
      <c r="T26" s="209">
        <f t="shared" si="6"/>
        <v>0</v>
      </c>
      <c r="U26" s="77">
        <f t="shared" si="1"/>
        <v>0</v>
      </c>
    </row>
    <row r="27" spans="1:21" x14ac:dyDescent="0.25">
      <c r="A27" s="154" t="s">
        <v>61</v>
      </c>
      <c r="B27" s="47">
        <f>'DAY27'!H27</f>
        <v>506.2</v>
      </c>
      <c r="C27" s="73">
        <v>0</v>
      </c>
      <c r="D27" s="74">
        <v>0</v>
      </c>
      <c r="E27" s="75">
        <v>0</v>
      </c>
      <c r="F27" s="72">
        <v>0</v>
      </c>
      <c r="G27" s="210">
        <v>0</v>
      </c>
      <c r="H27" s="49">
        <f>+(Table130[[#This Row],[OPENING ]]+Table130[[#This Row],[RECEIPTS]]+Table130[[#This Row],[RETURNS]])-(Table130[[#This Row],[EXCHANGED]]+Table130[[#This Row],[SALES]]+Table130[[#This Row],[ISSUES]])</f>
        <v>506.2</v>
      </c>
      <c r="I27" s="73"/>
      <c r="J27" s="76">
        <f t="shared" ref="J27:J37" si="14">+I27-H27</f>
        <v>-506.2</v>
      </c>
      <c r="K27" s="48">
        <f>+'DAY27'!K27+'DAY28'!C27</f>
        <v>1034.9000000000001</v>
      </c>
      <c r="L27" s="49">
        <f>+'DAY27'!L27+'DAY28'!D27</f>
        <v>0</v>
      </c>
      <c r="M27" s="50">
        <f>+'DAY27'!M27+'DAY28'!E27</f>
        <v>0</v>
      </c>
      <c r="N27" s="47">
        <f>+'DAY27'!N27+'DAY28'!F27</f>
        <v>0</v>
      </c>
      <c r="O27" s="209">
        <f>+'DAY27'!O27+'DAY28'!G27</f>
        <v>0</v>
      </c>
      <c r="P27" s="48">
        <f t="shared" ref="P27:P37" si="15">+K27/28</f>
        <v>36.960714285714289</v>
      </c>
      <c r="Q27" s="49">
        <f t="shared" ref="Q27:Q37" si="16">+L27/28</f>
        <v>0</v>
      </c>
      <c r="R27" s="50">
        <f t="shared" ref="R27:R37" si="17">+M27/28</f>
        <v>0</v>
      </c>
      <c r="S27" s="47">
        <f t="shared" ref="S27:S37" si="18">+N27/28</f>
        <v>0</v>
      </c>
      <c r="T27" s="209">
        <f t="shared" ref="T27:T37" si="19">+O27/28</f>
        <v>0</v>
      </c>
      <c r="U27" s="77">
        <f t="shared" ref="U27:U37" si="20">IFERROR(+H27/(P27+Q27+R27+S27+T27),0)</f>
        <v>13.695622765484586</v>
      </c>
    </row>
    <row r="28" spans="1:21" x14ac:dyDescent="0.25">
      <c r="A28" s="53"/>
      <c r="B28" s="47">
        <f>'DAY27'!H28</f>
        <v>0</v>
      </c>
      <c r="C28" s="73">
        <v>0</v>
      </c>
      <c r="D28" s="74">
        <v>0</v>
      </c>
      <c r="E28" s="75">
        <v>0</v>
      </c>
      <c r="F28" s="72">
        <v>0</v>
      </c>
      <c r="G28" s="210">
        <v>0</v>
      </c>
      <c r="H28" s="49">
        <f>+(Table130[[#This Row],[OPENING ]]+Table130[[#This Row],[RECEIPTS]]+Table130[[#This Row],[RETURNS]])-(Table130[[#This Row],[EXCHANGED]]+Table130[[#This Row],[SALES]]+Table130[[#This Row],[ISSUES]])</f>
        <v>0</v>
      </c>
      <c r="I28" s="73"/>
      <c r="J28" s="76">
        <f t="shared" si="14"/>
        <v>0</v>
      </c>
      <c r="K28" s="48">
        <f>+'DAY27'!K28+'DAY28'!C28</f>
        <v>0</v>
      </c>
      <c r="L28" s="49">
        <f>+'DAY27'!L28+'DAY28'!D28</f>
        <v>0</v>
      </c>
      <c r="M28" s="50">
        <f>+'DAY27'!M28+'DAY28'!E28</f>
        <v>0</v>
      </c>
      <c r="N28" s="47">
        <f>+'DAY27'!N28+'DAY28'!F28</f>
        <v>0</v>
      </c>
      <c r="O28" s="209">
        <f>+'DAY27'!O28+'DAY28'!G28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209">
        <f t="shared" si="19"/>
        <v>0</v>
      </c>
      <c r="U28" s="77">
        <f t="shared" si="20"/>
        <v>0</v>
      </c>
    </row>
    <row r="29" spans="1:21" x14ac:dyDescent="0.25">
      <c r="A29" s="53"/>
      <c r="B29" s="47">
        <f>'DAY27'!H29</f>
        <v>254.5</v>
      </c>
      <c r="C29" s="73">
        <v>0</v>
      </c>
      <c r="D29" s="74">
        <v>0</v>
      </c>
      <c r="E29" s="75">
        <v>0</v>
      </c>
      <c r="F29" s="72">
        <v>0</v>
      </c>
      <c r="G29" s="210">
        <v>0</v>
      </c>
      <c r="H29" s="49">
        <f>+(Table130[[#This Row],[OPENING ]]+Table130[[#This Row],[RECEIPTS]]+Table130[[#This Row],[RETURNS]])-(Table130[[#This Row],[EXCHANGED]]+Table130[[#This Row],[SALES]]+Table130[[#This Row],[ISSUES]])</f>
        <v>254.5</v>
      </c>
      <c r="I29" s="73"/>
      <c r="J29" s="76">
        <f t="shared" si="14"/>
        <v>-254.5</v>
      </c>
      <c r="K29" s="48">
        <f>+'DAY27'!K29+'DAY28'!C29</f>
        <v>0</v>
      </c>
      <c r="L29" s="49">
        <f>+'DAY27'!L29+'DAY28'!D29</f>
        <v>0</v>
      </c>
      <c r="M29" s="50">
        <f>+'DAY27'!M29+'DAY28'!E29</f>
        <v>0</v>
      </c>
      <c r="N29" s="47">
        <f>+'DAY27'!N29+'DAY28'!F29</f>
        <v>0</v>
      </c>
      <c r="O29" s="209">
        <f>+'DAY27'!O29+'DAY28'!G29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209">
        <f t="shared" si="19"/>
        <v>2.2785714285714285</v>
      </c>
      <c r="U29" s="77">
        <f t="shared" si="20"/>
        <v>111.69278996865204</v>
      </c>
    </row>
    <row r="30" spans="1:21" x14ac:dyDescent="0.25">
      <c r="A30" s="53"/>
      <c r="B30" s="47">
        <f>'DAY27'!H30</f>
        <v>0</v>
      </c>
      <c r="C30" s="73">
        <v>0</v>
      </c>
      <c r="D30" s="74">
        <v>0</v>
      </c>
      <c r="E30" s="75">
        <v>0</v>
      </c>
      <c r="F30" s="72">
        <v>0</v>
      </c>
      <c r="G30" s="210">
        <v>0</v>
      </c>
      <c r="H30" s="49">
        <f>+(Table130[[#This Row],[OPENING ]]+Table130[[#This Row],[RECEIPTS]]+Table130[[#This Row],[RETURNS]])-(Table130[[#This Row],[EXCHANGED]]+Table130[[#This Row],[SALES]]+Table130[[#This Row],[ISSUES]])</f>
        <v>0</v>
      </c>
      <c r="I30" s="73"/>
      <c r="J30" s="76">
        <f t="shared" si="14"/>
        <v>0</v>
      </c>
      <c r="K30" s="48">
        <f>+'DAY27'!K30+'DAY28'!C30</f>
        <v>0</v>
      </c>
      <c r="L30" s="49">
        <f>+'DAY27'!L30+'DAY28'!D30</f>
        <v>0</v>
      </c>
      <c r="M30" s="50">
        <f>+'DAY27'!M30+'DAY28'!E30</f>
        <v>0</v>
      </c>
      <c r="N30" s="47">
        <f>+'DAY27'!N30+'DAY28'!F30</f>
        <v>0</v>
      </c>
      <c r="O30" s="209">
        <f>+'DAY27'!O30+'DAY28'!G30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209">
        <f t="shared" si="19"/>
        <v>0</v>
      </c>
      <c r="U30" s="77">
        <f t="shared" si="20"/>
        <v>0</v>
      </c>
    </row>
    <row r="31" spans="1:21" x14ac:dyDescent="0.25">
      <c r="A31" s="53"/>
      <c r="B31" s="47">
        <f>'DAY27'!H31</f>
        <v>0</v>
      </c>
      <c r="C31" s="73">
        <v>0</v>
      </c>
      <c r="D31" s="74">
        <v>0</v>
      </c>
      <c r="E31" s="75">
        <v>0</v>
      </c>
      <c r="F31" s="72">
        <v>0</v>
      </c>
      <c r="G31" s="210">
        <v>0</v>
      </c>
      <c r="H31" s="49">
        <f>+(Table130[[#This Row],[OPENING ]]+Table130[[#This Row],[RECEIPTS]]+Table130[[#This Row],[RETURNS]])-(Table130[[#This Row],[EXCHANGED]]+Table130[[#This Row],[SALES]]+Table130[[#This Row],[ISSUES]])</f>
        <v>0</v>
      </c>
      <c r="I31" s="73"/>
      <c r="J31" s="76">
        <f t="shared" si="14"/>
        <v>0</v>
      </c>
      <c r="K31" s="48">
        <f>+'DAY27'!K31+'DAY28'!C31</f>
        <v>0</v>
      </c>
      <c r="L31" s="49">
        <f>+'DAY27'!L31+'DAY28'!D31</f>
        <v>0</v>
      </c>
      <c r="M31" s="50">
        <f>+'DAY27'!M31+'DAY28'!E31</f>
        <v>0</v>
      </c>
      <c r="N31" s="47">
        <f>+'DAY27'!N31+'DAY28'!F31</f>
        <v>0</v>
      </c>
      <c r="O31" s="209">
        <f>+'DAY27'!O31+'DAY28'!G31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209">
        <f t="shared" si="19"/>
        <v>0</v>
      </c>
      <c r="U31" s="77">
        <f t="shared" si="20"/>
        <v>0</v>
      </c>
    </row>
    <row r="32" spans="1:21" x14ac:dyDescent="0.25">
      <c r="A32" s="53"/>
      <c r="B32" s="47">
        <f>'DAY27'!H32</f>
        <v>0</v>
      </c>
      <c r="C32" s="73">
        <v>0</v>
      </c>
      <c r="D32" s="74">
        <v>0</v>
      </c>
      <c r="E32" s="75">
        <v>0</v>
      </c>
      <c r="F32" s="72">
        <v>0</v>
      </c>
      <c r="G32" s="210">
        <v>0</v>
      </c>
      <c r="H32" s="49">
        <f>+(Table130[[#This Row],[OPENING ]]+Table130[[#This Row],[RECEIPTS]]+Table130[[#This Row],[RETURNS]])-(Table130[[#This Row],[EXCHANGED]]+Table130[[#This Row],[SALES]]+Table130[[#This Row],[ISSUES]])</f>
        <v>0</v>
      </c>
      <c r="I32" s="73"/>
      <c r="J32" s="76">
        <f t="shared" si="14"/>
        <v>0</v>
      </c>
      <c r="K32" s="48">
        <f>+'DAY27'!K32+'DAY28'!C32</f>
        <v>0</v>
      </c>
      <c r="L32" s="49">
        <f>+'DAY27'!L32+'DAY28'!D32</f>
        <v>0</v>
      </c>
      <c r="M32" s="50">
        <f>+'DAY27'!M32+'DAY28'!E32</f>
        <v>0</v>
      </c>
      <c r="N32" s="47">
        <f>+'DAY27'!N32+'DAY28'!F32</f>
        <v>0</v>
      </c>
      <c r="O32" s="209">
        <f>+'DAY27'!O32+'DAY28'!G32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209">
        <f t="shared" si="19"/>
        <v>0</v>
      </c>
      <c r="U32" s="77">
        <f t="shared" si="20"/>
        <v>0</v>
      </c>
    </row>
    <row r="33" spans="1:21" x14ac:dyDescent="0.25">
      <c r="A33" s="53"/>
      <c r="B33" s="47">
        <f>'DAY27'!H33</f>
        <v>0</v>
      </c>
      <c r="C33" s="73">
        <v>0</v>
      </c>
      <c r="D33" s="74">
        <v>0</v>
      </c>
      <c r="E33" s="75">
        <v>0</v>
      </c>
      <c r="F33" s="72">
        <v>0</v>
      </c>
      <c r="G33" s="210">
        <v>0</v>
      </c>
      <c r="H33" s="49">
        <f>+(Table130[[#This Row],[OPENING ]]+Table130[[#This Row],[RECEIPTS]]+Table130[[#This Row],[RETURNS]])-(Table130[[#This Row],[EXCHANGED]]+Table130[[#This Row],[SALES]]+Table130[[#This Row],[ISSUES]])</f>
        <v>0</v>
      </c>
      <c r="I33" s="73"/>
      <c r="J33" s="76">
        <f t="shared" si="14"/>
        <v>0</v>
      </c>
      <c r="K33" s="48">
        <f>+'DAY27'!K33+'DAY28'!C33</f>
        <v>0</v>
      </c>
      <c r="L33" s="49">
        <f>+'DAY27'!L33+'DAY28'!D33</f>
        <v>0</v>
      </c>
      <c r="M33" s="50">
        <f>+'DAY27'!M33+'DAY28'!E33</f>
        <v>0</v>
      </c>
      <c r="N33" s="47">
        <f>+'DAY27'!N33+'DAY28'!F33</f>
        <v>0</v>
      </c>
      <c r="O33" s="209">
        <f>+'DAY27'!O33+'DAY28'!G33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209">
        <f t="shared" si="19"/>
        <v>0</v>
      </c>
      <c r="U33" s="77">
        <f t="shared" si="20"/>
        <v>0</v>
      </c>
    </row>
    <row r="34" spans="1:21" x14ac:dyDescent="0.25">
      <c r="A34" s="53"/>
      <c r="B34" s="47">
        <f>'DAY27'!H34</f>
        <v>58.1</v>
      </c>
      <c r="C34" s="73">
        <v>0</v>
      </c>
      <c r="D34" s="74">
        <v>0</v>
      </c>
      <c r="E34" s="75">
        <v>0</v>
      </c>
      <c r="F34" s="72">
        <v>0</v>
      </c>
      <c r="G34" s="210">
        <v>0</v>
      </c>
      <c r="H34" s="49">
        <f>+(Table130[[#This Row],[OPENING ]]+Table130[[#This Row],[RECEIPTS]]+Table130[[#This Row],[RETURNS]])-(Table130[[#This Row],[EXCHANGED]]+Table130[[#This Row],[SALES]]+Table130[[#This Row],[ISSUES]])</f>
        <v>58.1</v>
      </c>
      <c r="I34" s="73"/>
      <c r="J34" s="76">
        <f t="shared" si="14"/>
        <v>-58.1</v>
      </c>
      <c r="K34" s="48">
        <f>+'DAY27'!K34+'DAY28'!C34</f>
        <v>0</v>
      </c>
      <c r="L34" s="49">
        <f>+'DAY27'!L34+'DAY28'!D34</f>
        <v>0</v>
      </c>
      <c r="M34" s="50">
        <f>+'DAY27'!M34+'DAY28'!E34</f>
        <v>0</v>
      </c>
      <c r="N34" s="47">
        <f>+'DAY27'!N34+'DAY28'!F34</f>
        <v>0</v>
      </c>
      <c r="O34" s="209">
        <f>+'DAY27'!O34+'DAY28'!G34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209">
        <f t="shared" si="19"/>
        <v>0</v>
      </c>
      <c r="U34" s="77">
        <f t="shared" si="20"/>
        <v>0</v>
      </c>
    </row>
    <row r="35" spans="1:21" x14ac:dyDescent="0.25">
      <c r="A35" s="53"/>
      <c r="B35" s="47">
        <f>'DAY27'!H35</f>
        <v>0</v>
      </c>
      <c r="C35" s="73">
        <v>0</v>
      </c>
      <c r="D35" s="74">
        <v>0</v>
      </c>
      <c r="E35" s="75">
        <v>0</v>
      </c>
      <c r="F35" s="72">
        <v>0</v>
      </c>
      <c r="G35" s="210">
        <v>0</v>
      </c>
      <c r="H35" s="49">
        <f>+(Table130[[#This Row],[OPENING ]]+Table130[[#This Row],[RECEIPTS]]+Table130[[#This Row],[RETURNS]])-(Table130[[#This Row],[EXCHANGED]]+Table130[[#This Row],[SALES]]+Table130[[#This Row],[ISSUES]])</f>
        <v>0</v>
      </c>
      <c r="I35" s="73"/>
      <c r="J35" s="76">
        <f t="shared" si="14"/>
        <v>0</v>
      </c>
      <c r="K35" s="48">
        <f>+'DAY27'!K35+'DAY28'!C35</f>
        <v>0</v>
      </c>
      <c r="L35" s="49">
        <f>+'DAY27'!L35+'DAY28'!D35</f>
        <v>0</v>
      </c>
      <c r="M35" s="50">
        <f>+'DAY27'!M35+'DAY28'!E35</f>
        <v>0</v>
      </c>
      <c r="N35" s="47">
        <f>+'DAY27'!N35+'DAY28'!F35</f>
        <v>0</v>
      </c>
      <c r="O35" s="209">
        <f>+'DAY27'!O35+'DAY28'!G35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209">
        <f t="shared" si="19"/>
        <v>0</v>
      </c>
      <c r="U35" s="77">
        <f t="shared" si="20"/>
        <v>0</v>
      </c>
    </row>
    <row r="36" spans="1:21" x14ac:dyDescent="0.25">
      <c r="A36" s="53"/>
      <c r="B36" s="47">
        <f>'DAY27'!H36</f>
        <v>31.35</v>
      </c>
      <c r="C36" s="73">
        <v>0</v>
      </c>
      <c r="D36" s="74">
        <v>0</v>
      </c>
      <c r="E36" s="75">
        <v>0</v>
      </c>
      <c r="F36" s="72">
        <v>0</v>
      </c>
      <c r="G36" s="210">
        <v>0</v>
      </c>
      <c r="H36" s="49">
        <f>+(Table130[[#This Row],[OPENING ]]+Table130[[#This Row],[RECEIPTS]]+Table130[[#This Row],[RETURNS]])-(Table130[[#This Row],[EXCHANGED]]+Table130[[#This Row],[SALES]]+Table130[[#This Row],[ISSUES]])</f>
        <v>31.35</v>
      </c>
      <c r="I36" s="73"/>
      <c r="J36" s="76">
        <f t="shared" si="14"/>
        <v>-31.35</v>
      </c>
      <c r="K36" s="48">
        <f>+'DAY27'!K36+'DAY28'!C36</f>
        <v>0</v>
      </c>
      <c r="L36" s="49">
        <f>+'DAY27'!L36+'DAY28'!D36</f>
        <v>0</v>
      </c>
      <c r="M36" s="50">
        <f>+'DAY27'!M36+'DAY28'!E36</f>
        <v>0</v>
      </c>
      <c r="N36" s="47">
        <f>+'DAY27'!N36+'DAY28'!F36</f>
        <v>0</v>
      </c>
      <c r="O36" s="209">
        <f>+'DAY27'!O36+'DAY28'!G36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209">
        <f t="shared" si="19"/>
        <v>0</v>
      </c>
      <c r="U36" s="77">
        <f t="shared" si="20"/>
        <v>0</v>
      </c>
    </row>
    <row r="37" spans="1:21" ht="15.75" thickBot="1" x14ac:dyDescent="0.3">
      <c r="A37" s="53"/>
      <c r="B37" s="47">
        <f>'DAY27'!H37</f>
        <v>0</v>
      </c>
      <c r="C37" s="73">
        <v>0</v>
      </c>
      <c r="D37" s="74">
        <v>0</v>
      </c>
      <c r="E37" s="75">
        <v>0</v>
      </c>
      <c r="F37" s="72">
        <v>0</v>
      </c>
      <c r="G37" s="210">
        <v>0</v>
      </c>
      <c r="H37" s="49">
        <f>+(Table130[[#This Row],[OPENING ]]+Table130[[#This Row],[RECEIPTS]]+Table130[[#This Row],[RETURNS]])-(Table130[[#This Row],[EXCHANGED]]+Table130[[#This Row],[SALES]]+Table130[[#This Row],[ISSUES]])</f>
        <v>0</v>
      </c>
      <c r="I37" s="73"/>
      <c r="J37" s="76">
        <f t="shared" si="14"/>
        <v>0</v>
      </c>
      <c r="K37" s="48">
        <f>+'DAY27'!K37+'DAY28'!C37</f>
        <v>0</v>
      </c>
      <c r="L37" s="49">
        <f>+'DAY27'!L37+'DAY28'!D37</f>
        <v>0</v>
      </c>
      <c r="M37" s="50">
        <f>+'DAY27'!M37+'DAY28'!E37</f>
        <v>0</v>
      </c>
      <c r="N37" s="47">
        <f>+'DAY27'!N37+'DAY28'!F37</f>
        <v>0</v>
      </c>
      <c r="O37" s="209">
        <f>+'DAY27'!O37+'DAY28'!G37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209">
        <f t="shared" si="19"/>
        <v>0</v>
      </c>
      <c r="U37" s="77">
        <f t="shared" si="20"/>
        <v>0</v>
      </c>
    </row>
    <row r="38" spans="1:21" ht="17.25" thickBot="1" x14ac:dyDescent="0.35">
      <c r="A38" s="85" t="s">
        <v>29</v>
      </c>
      <c r="B38" s="86">
        <f t="shared" ref="B38:T38" si="21">SUM(B5:B26)</f>
        <v>662.1</v>
      </c>
      <c r="C38" s="87">
        <f t="shared" si="21"/>
        <v>0</v>
      </c>
      <c r="D38" s="88">
        <f t="shared" si="21"/>
        <v>0</v>
      </c>
      <c r="E38" s="89">
        <f t="shared" si="21"/>
        <v>0</v>
      </c>
      <c r="F38" s="86">
        <f t="shared" si="21"/>
        <v>0</v>
      </c>
      <c r="G38" s="213">
        <f t="shared" si="21"/>
        <v>0</v>
      </c>
      <c r="H38" s="88">
        <f t="shared" si="21"/>
        <v>662.1</v>
      </c>
      <c r="I38" s="87">
        <f t="shared" si="21"/>
        <v>0</v>
      </c>
      <c r="J38" s="90">
        <f t="shared" si="21"/>
        <v>-662.1</v>
      </c>
      <c r="K38" s="87">
        <f t="shared" si="21"/>
        <v>9314.0999999999985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213">
        <f t="shared" si="21"/>
        <v>0</v>
      </c>
      <c r="P38" s="87">
        <f t="shared" si="21"/>
        <v>332.64642857142854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213">
        <f t="shared" si="21"/>
        <v>0</v>
      </c>
      <c r="U38" s="91">
        <f t="shared" si="1"/>
        <v>1.990401649112636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212"/>
      <c r="H39" s="81"/>
      <c r="I39" s="80"/>
      <c r="J39" s="83"/>
      <c r="K39" s="80"/>
      <c r="L39" s="81"/>
      <c r="M39" s="82"/>
      <c r="N39" s="79"/>
      <c r="O39" s="212"/>
      <c r="P39" s="80"/>
      <c r="Q39" s="81"/>
      <c r="R39" s="82"/>
      <c r="S39" s="79"/>
      <c r="T39" s="212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209"/>
      <c r="H40" s="49"/>
      <c r="I40" s="48"/>
      <c r="J40" s="51"/>
      <c r="K40" s="48"/>
      <c r="L40" s="49"/>
      <c r="M40" s="50"/>
      <c r="N40" s="47"/>
      <c r="O40" s="209"/>
      <c r="P40" s="48"/>
      <c r="Q40" s="49"/>
      <c r="R40" s="50"/>
      <c r="S40" s="47"/>
      <c r="T40" s="209"/>
      <c r="U40" s="54"/>
    </row>
    <row r="41" spans="1:21" x14ac:dyDescent="0.25">
      <c r="A41" s="154" t="s">
        <v>46</v>
      </c>
      <c r="B41" s="47">
        <f>'DAY27'!H41</f>
        <v>452.6</v>
      </c>
      <c r="C41" s="48">
        <v>0</v>
      </c>
      <c r="D41" s="49">
        <v>0</v>
      </c>
      <c r="E41" s="50">
        <v>0</v>
      </c>
      <c r="F41" s="47">
        <v>0</v>
      </c>
      <c r="G41" s="209">
        <v>0</v>
      </c>
      <c r="H41" s="49">
        <f>+(Table130[[#This Row],[OPENING ]]+Table130[[#This Row],[RECEIPTS]]+Table130[[#This Row],[RETURNS]])-(Table130[[#This Row],[EXCHANGED]]+Table130[[#This Row],[SALES]]+Table130[[#This Row],[ISSUES]])</f>
        <v>452.6</v>
      </c>
      <c r="I41" s="48">
        <v>0</v>
      </c>
      <c r="J41" s="51">
        <f t="shared" si="0"/>
        <v>-452.6</v>
      </c>
      <c r="K41" s="48">
        <f>+'DAY27'!K41+'DAY28'!C41</f>
        <v>0</v>
      </c>
      <c r="L41" s="49">
        <f>+'DAY27'!L41+'DAY28'!D41</f>
        <v>0</v>
      </c>
      <c r="M41" s="50">
        <f>+'DAY27'!M41+'DAY28'!E41</f>
        <v>0</v>
      </c>
      <c r="N41" s="47">
        <f>+'DAY27'!N41+'DAY28'!F41</f>
        <v>0</v>
      </c>
      <c r="O41" s="209">
        <f>+'DAY27'!O41+'DAY28'!G41</f>
        <v>0</v>
      </c>
      <c r="P41" s="48">
        <f>+K41/28</f>
        <v>0</v>
      </c>
      <c r="Q41" s="49">
        <f>+L41/28</f>
        <v>0</v>
      </c>
      <c r="R41" s="50">
        <f>+M41/28</f>
        <v>0</v>
      </c>
      <c r="S41" s="47">
        <f>+N41/28</f>
        <v>0</v>
      </c>
      <c r="T41" s="209">
        <f>+O41/28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'DAY27'!H42</f>
        <v>555.6</v>
      </c>
      <c r="C42" s="48">
        <v>0</v>
      </c>
      <c r="D42" s="49">
        <v>0</v>
      </c>
      <c r="E42" s="50">
        <v>0</v>
      </c>
      <c r="F42" s="47">
        <v>0</v>
      </c>
      <c r="G42" s="209">
        <v>0</v>
      </c>
      <c r="H42" s="49">
        <f>+(Table130[[#This Row],[OPENING ]]+Table130[[#This Row],[RECEIPTS]]+Table130[[#This Row],[RETURNS]])-(Table130[[#This Row],[EXCHANGED]]+Table130[[#This Row],[SALES]]+Table130[[#This Row],[ISSUES]])</f>
        <v>555.6</v>
      </c>
      <c r="I42" s="48">
        <v>0</v>
      </c>
      <c r="J42" s="51">
        <f t="shared" si="0"/>
        <v>-555.6</v>
      </c>
      <c r="K42" s="48">
        <f>+'DAY27'!K42+'DAY28'!C42</f>
        <v>0</v>
      </c>
      <c r="L42" s="49">
        <f>+'DAY27'!L42+'DAY28'!D42</f>
        <v>0</v>
      </c>
      <c r="M42" s="50">
        <f>+'DAY27'!M42+'DAY28'!E42</f>
        <v>0</v>
      </c>
      <c r="N42" s="47">
        <f>+'DAY27'!N42+'DAY28'!F42</f>
        <v>0</v>
      </c>
      <c r="O42" s="209">
        <f>+'DAY27'!O42+'DAY28'!G42</f>
        <v>0</v>
      </c>
      <c r="P42" s="48">
        <f t="shared" ref="P42:P57" si="22">+K42/28</f>
        <v>0</v>
      </c>
      <c r="Q42" s="49">
        <f t="shared" ref="Q42:Q57" si="23">+L42/28</f>
        <v>0</v>
      </c>
      <c r="R42" s="50">
        <f t="shared" ref="R42:R57" si="24">+M42/28</f>
        <v>0</v>
      </c>
      <c r="S42" s="47">
        <f t="shared" ref="S42:S57" si="25">+N42/28</f>
        <v>0</v>
      </c>
      <c r="T42" s="209">
        <f t="shared" ref="T42:T57" si="26">+O42/28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'DAY27'!H43</f>
        <v>0</v>
      </c>
      <c r="C43" s="48">
        <v>0</v>
      </c>
      <c r="D43" s="49">
        <v>0</v>
      </c>
      <c r="E43" s="50">
        <v>0</v>
      </c>
      <c r="F43" s="47">
        <v>0</v>
      </c>
      <c r="G43" s="209">
        <v>0</v>
      </c>
      <c r="H43" s="49">
        <f>+(Table130[[#This Row],[OPENING ]]+Table130[[#This Row],[RECEIPTS]]+Table130[[#This Row],[RETURNS]])-(Table130[[#This Row],[EXCHANGED]]+Table130[[#This Row],[SALES]]+Table130[[#This Row],[ISSUES]])</f>
        <v>0</v>
      </c>
      <c r="I43" s="48">
        <v>0</v>
      </c>
      <c r="J43" s="51">
        <f t="shared" si="0"/>
        <v>0</v>
      </c>
      <c r="K43" s="48">
        <f>+'DAY27'!K43+'DAY28'!C43</f>
        <v>0</v>
      </c>
      <c r="L43" s="49">
        <f>+'DAY27'!L43+'DAY28'!D43</f>
        <v>0</v>
      </c>
      <c r="M43" s="50">
        <f>+'DAY27'!M43+'DAY28'!E43</f>
        <v>0</v>
      </c>
      <c r="N43" s="47">
        <f>+'DAY27'!N43+'DAY28'!F43</f>
        <v>0</v>
      </c>
      <c r="O43" s="209">
        <f>+'DAY27'!O43+'DAY28'!G43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209">
        <f t="shared" si="26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'DAY27'!H44</f>
        <v>0</v>
      </c>
      <c r="C44" s="48">
        <v>0</v>
      </c>
      <c r="D44" s="49">
        <v>0</v>
      </c>
      <c r="E44" s="50">
        <v>0</v>
      </c>
      <c r="F44" s="47">
        <v>0</v>
      </c>
      <c r="G44" s="209">
        <v>0</v>
      </c>
      <c r="H44" s="49">
        <f>+(Table130[[#This Row],[OPENING ]]+Table130[[#This Row],[RECEIPTS]]+Table130[[#This Row],[RETURNS]])-(Table130[[#This Row],[EXCHANGED]]+Table130[[#This Row],[SALES]]+Table130[[#This Row],[ISSUES]])</f>
        <v>0</v>
      </c>
      <c r="I44" s="48">
        <v>0</v>
      </c>
      <c r="J44" s="51">
        <f t="shared" si="0"/>
        <v>0</v>
      </c>
      <c r="K44" s="48">
        <f>+'DAY27'!K44+'DAY28'!C44</f>
        <v>0</v>
      </c>
      <c r="L44" s="49">
        <f>+'DAY27'!L44+'DAY28'!D44</f>
        <v>0</v>
      </c>
      <c r="M44" s="50">
        <f>+'DAY27'!M44+'DAY28'!E44</f>
        <v>0</v>
      </c>
      <c r="N44" s="47">
        <f>+'DAY27'!N44+'DAY28'!F44</f>
        <v>0</v>
      </c>
      <c r="O44" s="209">
        <f>+'DAY27'!O44+'DAY28'!G44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209">
        <f t="shared" si="26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'DAY27'!H45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209">
        <v>0</v>
      </c>
      <c r="H45" s="49">
        <f>+(Table130[[#This Row],[OPENING ]]+Table130[[#This Row],[RECEIPTS]]+Table130[[#This Row],[RETURNS]])-(Table130[[#This Row],[EXCHANGED]]+Table130[[#This Row],[SALES]]+Table130[[#This Row],[ISSUES]])</f>
        <v>320.29999999999995</v>
      </c>
      <c r="I45" s="48">
        <v>0</v>
      </c>
      <c r="J45" s="51">
        <f t="shared" si="0"/>
        <v>-320.29999999999995</v>
      </c>
      <c r="K45" s="48">
        <f>+'DAY27'!K45+'DAY28'!C45</f>
        <v>1034.9000000000001</v>
      </c>
      <c r="L45" s="49">
        <f>+'DAY27'!L45+'DAY28'!D45</f>
        <v>0</v>
      </c>
      <c r="M45" s="50">
        <f>+'DAY27'!M45+'DAY28'!E45</f>
        <v>0</v>
      </c>
      <c r="N45" s="47">
        <f>+'DAY27'!N45+'DAY28'!F45</f>
        <v>0</v>
      </c>
      <c r="O45" s="209">
        <f>+'DAY27'!O45+'DAY28'!G45</f>
        <v>795.90000000000009</v>
      </c>
      <c r="P45" s="48">
        <f t="shared" si="22"/>
        <v>36.960714285714289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209">
        <f t="shared" si="26"/>
        <v>28.425000000000004</v>
      </c>
      <c r="U45" s="54">
        <f t="shared" si="1"/>
        <v>4.8986235525453337</v>
      </c>
    </row>
    <row r="46" spans="1:21" x14ac:dyDescent="0.25">
      <c r="A46" s="154" t="s">
        <v>111</v>
      </c>
      <c r="B46" s="47">
        <f>'DAY27'!H46</f>
        <v>122.2</v>
      </c>
      <c r="C46" s="48">
        <v>0</v>
      </c>
      <c r="D46" s="49">
        <v>0</v>
      </c>
      <c r="E46" s="50">
        <v>0</v>
      </c>
      <c r="F46" s="47">
        <v>0</v>
      </c>
      <c r="G46" s="209">
        <v>0</v>
      </c>
      <c r="H46" s="49">
        <f>+(Table130[[#This Row],[OPENING ]]+Table130[[#This Row],[RECEIPTS]]+Table130[[#This Row],[RETURNS]])-(Table130[[#This Row],[EXCHANGED]]+Table130[[#This Row],[SALES]]+Table130[[#This Row],[ISSUES]])</f>
        <v>122.2</v>
      </c>
      <c r="I46" s="48">
        <v>0</v>
      </c>
      <c r="J46" s="51">
        <f t="shared" si="0"/>
        <v>-122.2</v>
      </c>
      <c r="K46" s="48">
        <f>+'DAY27'!K46+'DAY28'!C46</f>
        <v>0</v>
      </c>
      <c r="L46" s="49">
        <f>+'DAY27'!L46+'DAY28'!D46</f>
        <v>0</v>
      </c>
      <c r="M46" s="50">
        <f>+'DAY27'!M46+'DAY28'!E46</f>
        <v>0</v>
      </c>
      <c r="N46" s="47">
        <f>+'DAY27'!N46+'DAY28'!F46</f>
        <v>0</v>
      </c>
      <c r="O46" s="209">
        <f>+'DAY27'!O46+'DAY28'!G46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209">
        <f t="shared" si="26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'DAY27'!H47</f>
        <v>0</v>
      </c>
      <c r="C47" s="48">
        <v>0</v>
      </c>
      <c r="D47" s="49">
        <v>0</v>
      </c>
      <c r="E47" s="50">
        <v>0</v>
      </c>
      <c r="F47" s="47">
        <v>0</v>
      </c>
      <c r="G47" s="209">
        <v>0</v>
      </c>
      <c r="H47" s="49">
        <f>+(Table130[[#This Row],[OPENING ]]+Table130[[#This Row],[RECEIPTS]]+Table130[[#This Row],[RETURNS]])-(Table130[[#This Row],[EXCHANGED]]+Table130[[#This Row],[SALES]]+Table130[[#This Row],[ISSUES]])</f>
        <v>0</v>
      </c>
      <c r="I47" s="48">
        <v>0</v>
      </c>
      <c r="J47" s="51">
        <f t="shared" si="0"/>
        <v>0</v>
      </c>
      <c r="K47" s="48">
        <f>+'DAY27'!K47+'DAY28'!C47</f>
        <v>0</v>
      </c>
      <c r="L47" s="49">
        <f>+'DAY27'!L47+'DAY28'!D47</f>
        <v>0</v>
      </c>
      <c r="M47" s="50">
        <f>+'DAY27'!M47+'DAY28'!E47</f>
        <v>0</v>
      </c>
      <c r="N47" s="47">
        <f>+'DAY27'!N47+'DAY28'!F47</f>
        <v>0</v>
      </c>
      <c r="O47" s="209">
        <f>+'DAY27'!O47+'DAY28'!G47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209">
        <f t="shared" si="26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'DAY27'!H48</f>
        <v>7</v>
      </c>
      <c r="C48" s="48">
        <v>0</v>
      </c>
      <c r="D48" s="49">
        <v>0</v>
      </c>
      <c r="E48" s="50">
        <v>0</v>
      </c>
      <c r="F48" s="47">
        <v>0</v>
      </c>
      <c r="G48" s="209">
        <v>0</v>
      </c>
      <c r="H48" s="49">
        <f>+(Table130[[#This Row],[OPENING ]]+Table130[[#This Row],[RECEIPTS]]+Table130[[#This Row],[RETURNS]])-(Table130[[#This Row],[EXCHANGED]]+Table130[[#This Row],[SALES]]+Table130[[#This Row],[ISSUES]])</f>
        <v>7</v>
      </c>
      <c r="I48" s="48">
        <v>0</v>
      </c>
      <c r="J48" s="51">
        <f t="shared" si="0"/>
        <v>-7</v>
      </c>
      <c r="K48" s="48">
        <f>+'DAY27'!K48+'DAY28'!C48</f>
        <v>0</v>
      </c>
      <c r="L48" s="49">
        <f>+'DAY27'!L48+'DAY28'!D48</f>
        <v>0</v>
      </c>
      <c r="M48" s="50">
        <f>+'DAY27'!M48+'DAY28'!E48</f>
        <v>0</v>
      </c>
      <c r="N48" s="47">
        <f>+'DAY27'!N48+'DAY28'!F48</f>
        <v>0</v>
      </c>
      <c r="O48" s="209">
        <f>+'DAY27'!O48+'DAY28'!G48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209">
        <f t="shared" si="26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'DAY27'!H49</f>
        <v>17.3</v>
      </c>
      <c r="C49" s="48">
        <v>0</v>
      </c>
      <c r="D49" s="49">
        <v>0</v>
      </c>
      <c r="E49" s="50">
        <v>0</v>
      </c>
      <c r="F49" s="47">
        <v>0</v>
      </c>
      <c r="G49" s="209">
        <v>0</v>
      </c>
      <c r="H49" s="49">
        <f>+(Table130[[#This Row],[OPENING ]]+Table130[[#This Row],[RECEIPTS]]+Table130[[#This Row],[RETURNS]])-(Table130[[#This Row],[EXCHANGED]]+Table130[[#This Row],[SALES]]+Table130[[#This Row],[ISSUES]])</f>
        <v>17.3</v>
      </c>
      <c r="I49" s="48">
        <v>0</v>
      </c>
      <c r="J49" s="51">
        <f t="shared" si="0"/>
        <v>-17.3</v>
      </c>
      <c r="K49" s="48">
        <f>+'DAY27'!K49+'DAY28'!C49</f>
        <v>0</v>
      </c>
      <c r="L49" s="49">
        <f>+'DAY27'!L49+'DAY28'!D49</f>
        <v>0</v>
      </c>
      <c r="M49" s="50">
        <f>+'DAY27'!M49+'DAY28'!E49</f>
        <v>0</v>
      </c>
      <c r="N49" s="47">
        <f>+'DAY27'!N49+'DAY28'!F49</f>
        <v>0</v>
      </c>
      <c r="O49" s="209">
        <f>+'DAY27'!O49+'DAY28'!G49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209">
        <f t="shared" si="26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'DAY27'!H50</f>
        <v>400.5</v>
      </c>
      <c r="C50" s="48">
        <v>0</v>
      </c>
      <c r="D50" s="49">
        <v>0</v>
      </c>
      <c r="E50" s="50">
        <v>0</v>
      </c>
      <c r="F50" s="47">
        <v>0</v>
      </c>
      <c r="G50" s="209">
        <v>0</v>
      </c>
      <c r="H50" s="49">
        <f>+(Table130[[#This Row],[OPENING ]]+Table130[[#This Row],[RECEIPTS]]+Table130[[#This Row],[RETURNS]])-(Table130[[#This Row],[EXCHANGED]]+Table130[[#This Row],[SALES]]+Table130[[#This Row],[ISSUES]])</f>
        <v>400.5</v>
      </c>
      <c r="I50" s="48">
        <v>0</v>
      </c>
      <c r="J50" s="51">
        <f t="shared" si="0"/>
        <v>-400.5</v>
      </c>
      <c r="K50" s="48">
        <f>+'DAY27'!K50+'DAY28'!C50</f>
        <v>0</v>
      </c>
      <c r="L50" s="49">
        <f>+'DAY27'!L50+'DAY28'!D50</f>
        <v>0</v>
      </c>
      <c r="M50" s="50">
        <f>+'DAY27'!M50+'DAY28'!E50</f>
        <v>0</v>
      </c>
      <c r="N50" s="47">
        <f>+'DAY27'!N50+'DAY28'!F50</f>
        <v>0</v>
      </c>
      <c r="O50" s="209">
        <f>+'DAY27'!O50+'DAY28'!G50</f>
        <v>140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209">
        <f t="shared" si="26"/>
        <v>5</v>
      </c>
      <c r="U50" s="54">
        <f t="shared" si="1"/>
        <v>80.099999999999994</v>
      </c>
    </row>
    <row r="51" spans="1:21" x14ac:dyDescent="0.25">
      <c r="A51" s="154" t="s">
        <v>79</v>
      </c>
      <c r="B51" s="47">
        <f>'DAY27'!H51</f>
        <v>0</v>
      </c>
      <c r="C51" s="48">
        <v>0</v>
      </c>
      <c r="D51" s="49">
        <v>0</v>
      </c>
      <c r="E51" s="50">
        <v>0</v>
      </c>
      <c r="F51" s="47">
        <v>0</v>
      </c>
      <c r="G51" s="209">
        <v>0</v>
      </c>
      <c r="H51" s="49">
        <f>+(Table130[[#This Row],[OPENING ]]+Table130[[#This Row],[RECEIPTS]]+Table130[[#This Row],[RETURNS]])-(Table130[[#This Row],[EXCHANGED]]+Table130[[#This Row],[SALES]]+Table130[[#This Row],[ISSUES]])</f>
        <v>0</v>
      </c>
      <c r="I51" s="48">
        <v>0</v>
      </c>
      <c r="J51" s="51">
        <f t="shared" si="0"/>
        <v>0</v>
      </c>
      <c r="K51" s="48">
        <f>+'DAY27'!K51+'DAY28'!C51</f>
        <v>0</v>
      </c>
      <c r="L51" s="49">
        <f>+'DAY27'!L51+'DAY28'!D51</f>
        <v>0</v>
      </c>
      <c r="M51" s="50">
        <f>+'DAY27'!M51+'DAY28'!E51</f>
        <v>0</v>
      </c>
      <c r="N51" s="47">
        <f>+'DAY27'!N51+'DAY28'!F51</f>
        <v>0</v>
      </c>
      <c r="O51" s="209">
        <f>+'DAY27'!O51+'DAY28'!G51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209">
        <f t="shared" si="26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'DAY27'!H52</f>
        <v>0</v>
      </c>
      <c r="C52" s="48">
        <v>0</v>
      </c>
      <c r="D52" s="49">
        <v>0</v>
      </c>
      <c r="E52" s="50">
        <v>0</v>
      </c>
      <c r="F52" s="47">
        <v>0</v>
      </c>
      <c r="G52" s="209">
        <v>0</v>
      </c>
      <c r="H52" s="49">
        <f>+(Table130[[#This Row],[OPENING ]]+Table130[[#This Row],[RECEIPTS]]+Table130[[#This Row],[RETURNS]])-(Table130[[#This Row],[EXCHANGED]]+Table130[[#This Row],[SALES]]+Table130[[#This Row],[ISSUES]])</f>
        <v>0</v>
      </c>
      <c r="I52" s="48">
        <v>0</v>
      </c>
      <c r="J52" s="51">
        <f t="shared" si="0"/>
        <v>0</v>
      </c>
      <c r="K52" s="48">
        <f>+'DAY27'!K52+'DAY28'!C52</f>
        <v>0</v>
      </c>
      <c r="L52" s="49">
        <f>+'DAY27'!L52+'DAY28'!D52</f>
        <v>0</v>
      </c>
      <c r="M52" s="50">
        <f>+'DAY27'!M52+'DAY28'!E52</f>
        <v>0</v>
      </c>
      <c r="N52" s="47">
        <f>+'DAY27'!N52+'DAY28'!F52</f>
        <v>0</v>
      </c>
      <c r="O52" s="209">
        <f>+'DAY27'!O52+'DAY28'!G52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209">
        <f t="shared" si="26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'DAY27'!H53</f>
        <v>0</v>
      </c>
      <c r="C53" s="48">
        <v>0</v>
      </c>
      <c r="D53" s="49">
        <v>0</v>
      </c>
      <c r="E53" s="50">
        <v>0</v>
      </c>
      <c r="F53" s="47">
        <v>0</v>
      </c>
      <c r="G53" s="209">
        <v>0</v>
      </c>
      <c r="H53" s="49">
        <f>+(Table130[[#This Row],[OPENING ]]+Table130[[#This Row],[RECEIPTS]]+Table130[[#This Row],[RETURNS]])-(Table130[[#This Row],[EXCHANGED]]+Table130[[#This Row],[SALES]]+Table130[[#This Row],[ISSUES]])</f>
        <v>0</v>
      </c>
      <c r="I53" s="48">
        <v>0</v>
      </c>
      <c r="J53" s="51">
        <f>+I53-H53</f>
        <v>0</v>
      </c>
      <c r="K53" s="48">
        <f>+'DAY27'!K53+'DAY28'!C53</f>
        <v>0</v>
      </c>
      <c r="L53" s="49">
        <f>+'DAY27'!L53+'DAY28'!D53</f>
        <v>0</v>
      </c>
      <c r="M53" s="50">
        <f>+'DAY27'!M53+'DAY28'!E53</f>
        <v>0</v>
      </c>
      <c r="N53" s="47">
        <f>+'DAY27'!N53+'DAY28'!F53</f>
        <v>0</v>
      </c>
      <c r="O53" s="209">
        <f>+'DAY27'!O53+'DAY28'!G53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209">
        <f t="shared" si="26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'DAY27'!H54</f>
        <v>0</v>
      </c>
      <c r="C54" s="48">
        <v>0</v>
      </c>
      <c r="D54" s="49">
        <v>0</v>
      </c>
      <c r="E54" s="50">
        <v>0</v>
      </c>
      <c r="F54" s="47">
        <v>0</v>
      </c>
      <c r="G54" s="209">
        <v>0</v>
      </c>
      <c r="H54" s="49">
        <f>+(Table130[[#This Row],[OPENING ]]+Table130[[#This Row],[RECEIPTS]]+Table130[[#This Row],[RETURNS]])-(Table130[[#This Row],[EXCHANGED]]+Table130[[#This Row],[SALES]]+Table130[[#This Row],[ISSUES]])</f>
        <v>0</v>
      </c>
      <c r="I54" s="48">
        <v>0</v>
      </c>
      <c r="J54" s="51">
        <f>+I54-H54</f>
        <v>0</v>
      </c>
      <c r="K54" s="48">
        <f>+'DAY27'!K54+'DAY28'!C54</f>
        <v>0</v>
      </c>
      <c r="L54" s="49">
        <f>+'DAY27'!L54+'DAY28'!D54</f>
        <v>0</v>
      </c>
      <c r="M54" s="50">
        <f>+'DAY27'!M54+'DAY28'!E54</f>
        <v>0</v>
      </c>
      <c r="N54" s="47">
        <f>+'DAY27'!N54+'DAY28'!F54</f>
        <v>0</v>
      </c>
      <c r="O54" s="209">
        <f>+'DAY27'!O54+'DAY28'!G54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209">
        <f t="shared" si="26"/>
        <v>0</v>
      </c>
      <c r="U54" s="54">
        <f t="shared" si="1"/>
        <v>0</v>
      </c>
    </row>
    <row r="55" spans="1:21" x14ac:dyDescent="0.25">
      <c r="A55" s="154" t="s">
        <v>81</v>
      </c>
      <c r="B55" s="47">
        <f>'DAY27'!H55</f>
        <v>676.3</v>
      </c>
      <c r="C55" s="48">
        <v>0</v>
      </c>
      <c r="D55" s="49">
        <v>0</v>
      </c>
      <c r="E55" s="50">
        <v>0</v>
      </c>
      <c r="F55" s="47">
        <v>0</v>
      </c>
      <c r="G55" s="209">
        <v>0</v>
      </c>
      <c r="H55" s="49">
        <f>+(Table130[[#This Row],[OPENING ]]+Table130[[#This Row],[RECEIPTS]]+Table130[[#This Row],[RETURNS]])-(Table130[[#This Row],[EXCHANGED]]+Table130[[#This Row],[SALES]]+Table130[[#This Row],[ISSUES]])</f>
        <v>676.3</v>
      </c>
      <c r="I55" s="48">
        <v>0</v>
      </c>
      <c r="J55" s="51">
        <f>+I55-H55</f>
        <v>-676.3</v>
      </c>
      <c r="K55" s="48">
        <f>+'DAY27'!K55+'DAY28'!C55</f>
        <v>0</v>
      </c>
      <c r="L55" s="49">
        <f>+'DAY27'!L55+'DAY28'!D55</f>
        <v>0</v>
      </c>
      <c r="M55" s="50">
        <f>+'DAY27'!M55+'DAY28'!E55</f>
        <v>0</v>
      </c>
      <c r="N55" s="47">
        <f>+'DAY27'!N55+'DAY28'!F55</f>
        <v>0</v>
      </c>
      <c r="O55" s="209">
        <f>+'DAY27'!O55+'DAY28'!G55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209">
        <f t="shared" si="26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'DAY27'!H56</f>
        <v>0</v>
      </c>
      <c r="C56" s="48">
        <v>0</v>
      </c>
      <c r="D56" s="49">
        <v>0</v>
      </c>
      <c r="E56" s="50">
        <v>0</v>
      </c>
      <c r="F56" s="47">
        <v>0</v>
      </c>
      <c r="G56" s="209">
        <v>0</v>
      </c>
      <c r="H56" s="49">
        <f>+(Table130[[#This Row],[OPENING ]]+Table130[[#This Row],[RECEIPTS]]+Table130[[#This Row],[RETURNS]])-(Table130[[#This Row],[EXCHANGED]]+Table130[[#This Row],[SALES]]+Table130[[#This Row],[ISSUES]])</f>
        <v>0</v>
      </c>
      <c r="I56" s="48">
        <v>0</v>
      </c>
      <c r="J56" s="51">
        <f>+I56-H56</f>
        <v>0</v>
      </c>
      <c r="K56" s="48">
        <f>+'DAY27'!K56+'DAY28'!C56</f>
        <v>0</v>
      </c>
      <c r="L56" s="49">
        <f>+'DAY27'!L56+'DAY28'!D56</f>
        <v>0</v>
      </c>
      <c r="M56" s="50">
        <f>+'DAY27'!M56+'DAY28'!E56</f>
        <v>0</v>
      </c>
      <c r="N56" s="47">
        <f>+'DAY27'!N56+'DAY28'!F56</f>
        <v>0</v>
      </c>
      <c r="O56" s="209">
        <f>+'DAY27'!O56+'DAY28'!G56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209">
        <f t="shared" si="26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'DAY27'!H57</f>
        <v>1809</v>
      </c>
      <c r="C57" s="48">
        <v>0</v>
      </c>
      <c r="D57" s="49">
        <v>0</v>
      </c>
      <c r="E57" s="50">
        <v>0</v>
      </c>
      <c r="F57" s="47">
        <v>0</v>
      </c>
      <c r="G57" s="209">
        <v>0</v>
      </c>
      <c r="H57" s="49">
        <f>+(Table130[[#This Row],[OPENING ]]+Table130[[#This Row],[RECEIPTS]]+Table130[[#This Row],[RETURNS]])-(Table130[[#This Row],[EXCHANGED]]+Table130[[#This Row],[SALES]]+Table130[[#This Row],[ISSUES]])</f>
        <v>1809</v>
      </c>
      <c r="I57" s="73">
        <v>0</v>
      </c>
      <c r="J57" s="76">
        <f t="shared" si="0"/>
        <v>-1809</v>
      </c>
      <c r="K57" s="48">
        <f>+'DAY27'!K57+'DAY28'!C57</f>
        <v>0</v>
      </c>
      <c r="L57" s="49">
        <f>+'DAY27'!L57+'DAY28'!D57</f>
        <v>79</v>
      </c>
      <c r="M57" s="50">
        <f>+'DAY27'!M57+'DAY28'!E57</f>
        <v>0</v>
      </c>
      <c r="N57" s="47">
        <f>+'DAY27'!N57+'DAY28'!F57</f>
        <v>0</v>
      </c>
      <c r="O57" s="209">
        <f>+'DAY27'!O57+'DAY28'!G57</f>
        <v>0</v>
      </c>
      <c r="P57" s="48">
        <f t="shared" si="22"/>
        <v>0</v>
      </c>
      <c r="Q57" s="49">
        <f t="shared" si="23"/>
        <v>2.8214285714285716</v>
      </c>
      <c r="R57" s="50">
        <f t="shared" si="24"/>
        <v>0</v>
      </c>
      <c r="S57" s="47">
        <f t="shared" si="25"/>
        <v>0</v>
      </c>
      <c r="T57" s="209">
        <f t="shared" si="26"/>
        <v>0</v>
      </c>
      <c r="U57" s="92">
        <f t="shared" si="1"/>
        <v>641.16455696202524</v>
      </c>
    </row>
    <row r="58" spans="1:21" x14ac:dyDescent="0.25">
      <c r="A58" s="154" t="s">
        <v>50</v>
      </c>
      <c r="B58" s="47">
        <f>'DAY27'!H58</f>
        <v>6798.0400000000009</v>
      </c>
      <c r="C58" s="48">
        <v>0</v>
      </c>
      <c r="D58" s="49">
        <v>0</v>
      </c>
      <c r="E58" s="50">
        <v>0</v>
      </c>
      <c r="F58" s="47">
        <v>0</v>
      </c>
      <c r="G58" s="209">
        <v>0</v>
      </c>
      <c r="H58" s="49">
        <f>+(Table130[[#This Row],[OPENING ]]+Table130[[#This Row],[RECEIPTS]]+Table130[[#This Row],[RETURNS]])-(Table130[[#This Row],[EXCHANGED]]+Table130[[#This Row],[SALES]]+Table130[[#This Row],[ISSUES]])</f>
        <v>6798.0400000000009</v>
      </c>
      <c r="I58" s="73"/>
      <c r="J58" s="76">
        <f t="shared" ref="J58:J72" si="27">+I58-H58</f>
        <v>-6798.0400000000009</v>
      </c>
      <c r="K58" s="48">
        <f>+'DAY27'!K58+'DAY28'!C58</f>
        <v>3087.4</v>
      </c>
      <c r="L58" s="49">
        <f>+'DAY27'!L58+'DAY28'!D58</f>
        <v>217.3</v>
      </c>
      <c r="M58" s="50">
        <f>+'DAY27'!M58+'DAY28'!E58</f>
        <v>0</v>
      </c>
      <c r="N58" s="47">
        <f>+'DAY27'!N58+'DAY28'!F58</f>
        <v>0</v>
      </c>
      <c r="O58" s="209">
        <f>+'DAY27'!O58+'DAY28'!G58</f>
        <v>2237</v>
      </c>
      <c r="P58" s="48">
        <f t="shared" ref="P58:P72" si="28">+K58/28</f>
        <v>110.26428571428572</v>
      </c>
      <c r="Q58" s="49">
        <f t="shared" ref="Q58:Q72" si="29">+L58/28</f>
        <v>7.7607142857142861</v>
      </c>
      <c r="R58" s="50">
        <f t="shared" ref="R58:R72" si="30">+M58/28</f>
        <v>0</v>
      </c>
      <c r="S58" s="47">
        <f t="shared" ref="S58:S72" si="31">+N58/28</f>
        <v>0</v>
      </c>
      <c r="T58" s="209">
        <f t="shared" ref="T58:T72" si="32">+O58/28</f>
        <v>79.892857142857139</v>
      </c>
      <c r="U58" s="92">
        <f t="shared" ref="U58:U72" si="33">IFERROR(+H58/(P58+Q58+R58+S58+T58),0)</f>
        <v>34.347784975729475</v>
      </c>
    </row>
    <row r="59" spans="1:21" x14ac:dyDescent="0.25">
      <c r="A59" s="154" t="s">
        <v>51</v>
      </c>
      <c r="B59" s="47">
        <f>'DAY27'!H59</f>
        <v>0</v>
      </c>
      <c r="C59" s="48">
        <v>0</v>
      </c>
      <c r="D59" s="49">
        <v>0</v>
      </c>
      <c r="E59" s="50">
        <v>0</v>
      </c>
      <c r="F59" s="47">
        <v>0</v>
      </c>
      <c r="G59" s="209">
        <v>0</v>
      </c>
      <c r="H59" s="49">
        <f>+(Table130[[#This Row],[OPENING ]]+Table130[[#This Row],[RECEIPTS]]+Table130[[#This Row],[RETURNS]])-(Table130[[#This Row],[EXCHANGED]]+Table130[[#This Row],[SALES]]+Table130[[#This Row],[ISSUES]])</f>
        <v>0</v>
      </c>
      <c r="I59" s="73"/>
      <c r="J59" s="76">
        <f t="shared" si="27"/>
        <v>0</v>
      </c>
      <c r="K59" s="48">
        <f>+'DAY27'!K59+'DAY28'!C59</f>
        <v>0</v>
      </c>
      <c r="L59" s="49">
        <f>+'DAY27'!L59+'DAY28'!D59</f>
        <v>0</v>
      </c>
      <c r="M59" s="50">
        <f>+'DAY27'!M59+'DAY28'!E59</f>
        <v>0</v>
      </c>
      <c r="N59" s="47">
        <f>+'DAY27'!N59+'DAY28'!F59</f>
        <v>0</v>
      </c>
      <c r="O59" s="209">
        <f>+'DAY27'!O59+'DAY28'!G59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209">
        <f t="shared" si="32"/>
        <v>0</v>
      </c>
      <c r="U59" s="92">
        <f t="shared" si="33"/>
        <v>0</v>
      </c>
    </row>
    <row r="60" spans="1:21" x14ac:dyDescent="0.25">
      <c r="A60" s="154" t="s">
        <v>52</v>
      </c>
      <c r="B60" s="47">
        <f>'DAY27'!H60</f>
        <v>0</v>
      </c>
      <c r="C60" s="48">
        <v>0</v>
      </c>
      <c r="D60" s="49">
        <v>0</v>
      </c>
      <c r="E60" s="50">
        <v>0</v>
      </c>
      <c r="F60" s="47">
        <v>0</v>
      </c>
      <c r="G60" s="209">
        <v>0</v>
      </c>
      <c r="H60" s="49">
        <f>+(Table130[[#This Row],[OPENING ]]+Table130[[#This Row],[RECEIPTS]]+Table130[[#This Row],[RETURNS]])-(Table130[[#This Row],[EXCHANGED]]+Table130[[#This Row],[SALES]]+Table130[[#This Row],[ISSUES]])</f>
        <v>0</v>
      </c>
      <c r="I60" s="73"/>
      <c r="J60" s="76">
        <f t="shared" si="27"/>
        <v>0</v>
      </c>
      <c r="K60" s="48">
        <f>+'DAY27'!K60+'DAY28'!C60</f>
        <v>0</v>
      </c>
      <c r="L60" s="49">
        <f>+'DAY27'!L60+'DAY28'!D60</f>
        <v>0</v>
      </c>
      <c r="M60" s="50">
        <f>+'DAY27'!M60+'DAY28'!E60</f>
        <v>0</v>
      </c>
      <c r="N60" s="47">
        <f>+'DAY27'!N60+'DAY28'!F60</f>
        <v>0</v>
      </c>
      <c r="O60" s="209">
        <f>+'DAY27'!O60+'DAY28'!G60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209">
        <f t="shared" si="32"/>
        <v>0</v>
      </c>
      <c r="U60" s="92">
        <f t="shared" si="33"/>
        <v>0</v>
      </c>
    </row>
    <row r="61" spans="1:21" x14ac:dyDescent="0.25">
      <c r="A61" s="154" t="s">
        <v>53</v>
      </c>
      <c r="B61" s="47">
        <f>'DAY27'!H61</f>
        <v>1267.3399999999999</v>
      </c>
      <c r="C61" s="48">
        <v>0</v>
      </c>
      <c r="D61" s="49">
        <v>0</v>
      </c>
      <c r="E61" s="50">
        <v>0</v>
      </c>
      <c r="F61" s="47">
        <v>0</v>
      </c>
      <c r="G61" s="209">
        <v>0</v>
      </c>
      <c r="H61" s="49">
        <f>+(Table130[[#This Row],[OPENING ]]+Table130[[#This Row],[RECEIPTS]]+Table130[[#This Row],[RETURNS]])-(Table130[[#This Row],[EXCHANGED]]+Table130[[#This Row],[SALES]]+Table130[[#This Row],[ISSUES]])</f>
        <v>1267.3399999999999</v>
      </c>
      <c r="I61" s="73"/>
      <c r="J61" s="76">
        <f t="shared" si="27"/>
        <v>-1267.3399999999999</v>
      </c>
      <c r="K61" s="48">
        <f>+'DAY27'!K61+'DAY28'!C61</f>
        <v>0</v>
      </c>
      <c r="L61" s="49">
        <f>+'DAY27'!L61+'DAY28'!D61</f>
        <v>0</v>
      </c>
      <c r="M61" s="50">
        <f>+'DAY27'!M61+'DAY28'!E61</f>
        <v>0</v>
      </c>
      <c r="N61" s="47">
        <f>+'DAY27'!N61+'DAY28'!F61</f>
        <v>0</v>
      </c>
      <c r="O61" s="209">
        <f>+'DAY27'!O61+'DAY28'!G61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209">
        <f t="shared" si="32"/>
        <v>0</v>
      </c>
      <c r="U61" s="92">
        <f t="shared" si="33"/>
        <v>0</v>
      </c>
    </row>
    <row r="62" spans="1:21" x14ac:dyDescent="0.25">
      <c r="A62" s="154" t="s">
        <v>54</v>
      </c>
      <c r="B62" s="47">
        <f>'DAY27'!H62</f>
        <v>96.1</v>
      </c>
      <c r="C62" s="48">
        <v>0</v>
      </c>
      <c r="D62" s="49">
        <v>0</v>
      </c>
      <c r="E62" s="50">
        <v>0</v>
      </c>
      <c r="F62" s="47">
        <v>0</v>
      </c>
      <c r="G62" s="209">
        <v>0</v>
      </c>
      <c r="H62" s="49">
        <f>+(Table130[[#This Row],[OPENING ]]+Table130[[#This Row],[RECEIPTS]]+Table130[[#This Row],[RETURNS]])-(Table130[[#This Row],[EXCHANGED]]+Table130[[#This Row],[SALES]]+Table130[[#This Row],[ISSUES]])</f>
        <v>96.1</v>
      </c>
      <c r="I62" s="73"/>
      <c r="J62" s="76">
        <f t="shared" si="27"/>
        <v>-96.1</v>
      </c>
      <c r="K62" s="48">
        <f>+'DAY27'!K62+'DAY28'!C62</f>
        <v>0</v>
      </c>
      <c r="L62" s="49">
        <f>+'DAY27'!L62+'DAY28'!D62</f>
        <v>0</v>
      </c>
      <c r="M62" s="50">
        <f>+'DAY27'!M62+'DAY28'!E62</f>
        <v>0</v>
      </c>
      <c r="N62" s="47">
        <f>+'DAY27'!N62+'DAY28'!F62</f>
        <v>0</v>
      </c>
      <c r="O62" s="209">
        <f>+'DAY27'!O62+'DAY28'!G62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209">
        <f t="shared" si="32"/>
        <v>0</v>
      </c>
      <c r="U62" s="92">
        <f t="shared" si="33"/>
        <v>0</v>
      </c>
    </row>
    <row r="63" spans="1:21" x14ac:dyDescent="0.25">
      <c r="A63" s="154" t="s">
        <v>109</v>
      </c>
      <c r="B63" s="47">
        <f>'DAY27'!H63</f>
        <v>0</v>
      </c>
      <c r="C63" s="48">
        <v>0</v>
      </c>
      <c r="D63" s="49">
        <v>0</v>
      </c>
      <c r="E63" s="50">
        <v>0</v>
      </c>
      <c r="F63" s="47">
        <v>0</v>
      </c>
      <c r="G63" s="209">
        <v>0</v>
      </c>
      <c r="H63" s="49">
        <f>+(Table130[[#This Row],[OPENING ]]+Table130[[#This Row],[RECEIPTS]]+Table130[[#This Row],[RETURNS]])-(Table130[[#This Row],[EXCHANGED]]+Table130[[#This Row],[SALES]]+Table130[[#This Row],[ISSUES]])</f>
        <v>0</v>
      </c>
      <c r="I63" s="73"/>
      <c r="J63" s="76">
        <f t="shared" si="27"/>
        <v>0</v>
      </c>
      <c r="K63" s="48">
        <f>+'DAY27'!K63+'DAY28'!C63</f>
        <v>0</v>
      </c>
      <c r="L63" s="49">
        <f>+'DAY27'!L63+'DAY28'!D63</f>
        <v>0</v>
      </c>
      <c r="M63" s="50">
        <f>+'DAY27'!M63+'DAY28'!E63</f>
        <v>0</v>
      </c>
      <c r="N63" s="47">
        <f>+'DAY27'!N63+'DAY28'!F63</f>
        <v>0</v>
      </c>
      <c r="O63" s="209">
        <f>+'DAY27'!O63+'DAY28'!G63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209">
        <f t="shared" si="32"/>
        <v>0</v>
      </c>
      <c r="U63" s="92">
        <f t="shared" si="33"/>
        <v>0</v>
      </c>
    </row>
    <row r="64" spans="1:21" x14ac:dyDescent="0.25">
      <c r="A64" s="154" t="s">
        <v>112</v>
      </c>
      <c r="B64" s="47">
        <f>'DAY27'!H64</f>
        <v>0</v>
      </c>
      <c r="C64" s="48">
        <v>0</v>
      </c>
      <c r="D64" s="49">
        <v>0</v>
      </c>
      <c r="E64" s="50">
        <v>0</v>
      </c>
      <c r="F64" s="47">
        <v>0</v>
      </c>
      <c r="G64" s="209">
        <v>0</v>
      </c>
      <c r="H64" s="49">
        <f>+(Table130[[#This Row],[OPENING ]]+Table130[[#This Row],[RECEIPTS]]+Table130[[#This Row],[RETURNS]])-(Table130[[#This Row],[EXCHANGED]]+Table130[[#This Row],[SALES]]+Table130[[#This Row],[ISSUES]])</f>
        <v>0</v>
      </c>
      <c r="I64" s="73"/>
      <c r="J64" s="76">
        <f t="shared" si="27"/>
        <v>0</v>
      </c>
      <c r="K64" s="48">
        <f>+'DAY27'!K64+'DAY28'!C64</f>
        <v>0</v>
      </c>
      <c r="L64" s="49">
        <f>+'DAY27'!L64+'DAY28'!D64</f>
        <v>0</v>
      </c>
      <c r="M64" s="50">
        <f>+'DAY27'!M64+'DAY28'!E64</f>
        <v>0</v>
      </c>
      <c r="N64" s="47">
        <f>+'DAY27'!N64+'DAY28'!F64</f>
        <v>0</v>
      </c>
      <c r="O64" s="209">
        <f>+'DAY27'!O64+'DAY28'!G64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209">
        <f t="shared" si="32"/>
        <v>0</v>
      </c>
      <c r="U64" s="92">
        <f t="shared" si="33"/>
        <v>0</v>
      </c>
    </row>
    <row r="65" spans="1:21" x14ac:dyDescent="0.25">
      <c r="A65" s="154" t="s">
        <v>115</v>
      </c>
      <c r="B65" s="47">
        <f>'DAY27'!H65</f>
        <v>1289.1400000000001</v>
      </c>
      <c r="C65" s="48">
        <v>0</v>
      </c>
      <c r="D65" s="49">
        <v>0</v>
      </c>
      <c r="E65" s="50">
        <v>0</v>
      </c>
      <c r="F65" s="47">
        <v>0</v>
      </c>
      <c r="G65" s="209">
        <v>0</v>
      </c>
      <c r="H65" s="49">
        <f>+(Table130[[#This Row],[OPENING ]]+Table130[[#This Row],[RECEIPTS]]+Table130[[#This Row],[RETURNS]])-(Table130[[#This Row],[EXCHANGED]]+Table130[[#This Row],[SALES]]+Table130[[#This Row],[ISSUES]])</f>
        <v>1289.1400000000001</v>
      </c>
      <c r="I65" s="73"/>
      <c r="J65" s="76">
        <f t="shared" si="27"/>
        <v>-1289.1400000000001</v>
      </c>
      <c r="K65" s="48">
        <f>+'DAY27'!K65+'DAY28'!C65</f>
        <v>0</v>
      </c>
      <c r="L65" s="49">
        <f>+'DAY27'!L65+'DAY28'!D65</f>
        <v>0</v>
      </c>
      <c r="M65" s="50">
        <f>+'DAY27'!M65+'DAY28'!E65</f>
        <v>0</v>
      </c>
      <c r="N65" s="47">
        <f>+'DAY27'!N65+'DAY28'!F65</f>
        <v>0</v>
      </c>
      <c r="O65" s="209">
        <f>+'DAY27'!O65+'DAY28'!G65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209">
        <f t="shared" si="32"/>
        <v>0</v>
      </c>
      <c r="U65" s="92">
        <f t="shared" si="33"/>
        <v>0</v>
      </c>
    </row>
    <row r="66" spans="1:21" x14ac:dyDescent="0.25">
      <c r="A66" s="154" t="s">
        <v>116</v>
      </c>
      <c r="B66" s="47">
        <f>'DAY27'!H66</f>
        <v>64.75</v>
      </c>
      <c r="C66" s="48">
        <v>0</v>
      </c>
      <c r="D66" s="49">
        <v>0</v>
      </c>
      <c r="E66" s="50">
        <v>0</v>
      </c>
      <c r="F66" s="47">
        <v>0</v>
      </c>
      <c r="G66" s="209">
        <v>0</v>
      </c>
      <c r="H66" s="49">
        <f>+(Table130[[#This Row],[OPENING ]]+Table130[[#This Row],[RECEIPTS]]+Table130[[#This Row],[RETURNS]])-(Table130[[#This Row],[EXCHANGED]]+Table130[[#This Row],[SALES]]+Table130[[#This Row],[ISSUES]])</f>
        <v>64.75</v>
      </c>
      <c r="I66" s="73"/>
      <c r="J66" s="76">
        <f t="shared" si="27"/>
        <v>-64.75</v>
      </c>
      <c r="K66" s="48">
        <f>+'DAY27'!K66+'DAY28'!C66</f>
        <v>0</v>
      </c>
      <c r="L66" s="49">
        <f>+'DAY27'!L66+'DAY28'!D66</f>
        <v>0</v>
      </c>
      <c r="M66" s="50">
        <f>+'DAY27'!M66+'DAY28'!E66</f>
        <v>0</v>
      </c>
      <c r="N66" s="47">
        <f>+'DAY27'!N66+'DAY28'!F66</f>
        <v>0</v>
      </c>
      <c r="O66" s="209">
        <f>+'DAY27'!O66+'DAY28'!G66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209">
        <f t="shared" si="32"/>
        <v>0</v>
      </c>
      <c r="U66" s="92">
        <f t="shared" si="33"/>
        <v>0</v>
      </c>
    </row>
    <row r="67" spans="1:21" x14ac:dyDescent="0.25">
      <c r="A67" s="154" t="s">
        <v>121</v>
      </c>
      <c r="B67" s="47">
        <f>'DAY27'!H67</f>
        <v>0</v>
      </c>
      <c r="C67" s="48">
        <v>0</v>
      </c>
      <c r="D67" s="49">
        <v>0</v>
      </c>
      <c r="E67" s="50">
        <v>0</v>
      </c>
      <c r="F67" s="47">
        <v>0</v>
      </c>
      <c r="G67" s="209">
        <v>0</v>
      </c>
      <c r="H67" s="49">
        <f>+(Table130[[#This Row],[OPENING ]]+Table130[[#This Row],[RECEIPTS]]+Table130[[#This Row],[RETURNS]])-(Table130[[#This Row],[EXCHANGED]]+Table130[[#This Row],[SALES]]+Table130[[#This Row],[ISSUES]])</f>
        <v>0</v>
      </c>
      <c r="I67" s="73"/>
      <c r="J67" s="76">
        <f t="shared" si="27"/>
        <v>0</v>
      </c>
      <c r="K67" s="48">
        <f>+'DAY27'!K67+'DAY28'!C67</f>
        <v>0</v>
      </c>
      <c r="L67" s="49">
        <f>+'DAY27'!L67+'DAY28'!D67</f>
        <v>0</v>
      </c>
      <c r="M67" s="50">
        <f>+'DAY27'!M67+'DAY28'!E67</f>
        <v>0</v>
      </c>
      <c r="N67" s="47">
        <f>+'DAY27'!N67+'DAY28'!F67</f>
        <v>0</v>
      </c>
      <c r="O67" s="209">
        <f>+'DAY27'!O67+'DAY28'!G67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209">
        <f t="shared" si="32"/>
        <v>0</v>
      </c>
      <c r="U67" s="92">
        <f t="shared" si="33"/>
        <v>0</v>
      </c>
    </row>
    <row r="68" spans="1:21" x14ac:dyDescent="0.25">
      <c r="A68" s="154" t="s">
        <v>120</v>
      </c>
      <c r="B68" s="47">
        <f>'DAY27'!H68</f>
        <v>497.9</v>
      </c>
      <c r="C68" s="48">
        <v>0</v>
      </c>
      <c r="D68" s="49">
        <v>0</v>
      </c>
      <c r="E68" s="50">
        <v>0</v>
      </c>
      <c r="F68" s="47">
        <v>0</v>
      </c>
      <c r="G68" s="209">
        <v>0</v>
      </c>
      <c r="H68" s="49">
        <f>+(Table130[[#This Row],[OPENING ]]+Table130[[#This Row],[RECEIPTS]]+Table130[[#This Row],[RETURNS]])-(Table130[[#This Row],[EXCHANGED]]+Table130[[#This Row],[SALES]]+Table130[[#This Row],[ISSUES]])</f>
        <v>497.9</v>
      </c>
      <c r="I68" s="73"/>
      <c r="J68" s="76">
        <f t="shared" si="27"/>
        <v>-497.9</v>
      </c>
      <c r="K68" s="48">
        <f>+'DAY27'!K68+'DAY28'!C68</f>
        <v>0</v>
      </c>
      <c r="L68" s="49">
        <f>+'DAY27'!L68+'DAY28'!D68</f>
        <v>0</v>
      </c>
      <c r="M68" s="50">
        <f>+'DAY27'!M68+'DAY28'!E68</f>
        <v>0</v>
      </c>
      <c r="N68" s="47">
        <f>+'DAY27'!N68+'DAY28'!F68</f>
        <v>0</v>
      </c>
      <c r="O68" s="209">
        <f>+'DAY27'!O68+'DAY28'!G68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209">
        <f t="shared" si="32"/>
        <v>0</v>
      </c>
      <c r="U68" s="92">
        <f t="shared" si="33"/>
        <v>0</v>
      </c>
    </row>
    <row r="69" spans="1:21" x14ac:dyDescent="0.25">
      <c r="A69" s="154" t="s">
        <v>122</v>
      </c>
      <c r="B69" s="47">
        <f>'DAY27'!H69</f>
        <v>424.4</v>
      </c>
      <c r="C69" s="48">
        <v>0</v>
      </c>
      <c r="D69" s="49">
        <v>0</v>
      </c>
      <c r="E69" s="50">
        <v>0</v>
      </c>
      <c r="F69" s="47">
        <v>0</v>
      </c>
      <c r="G69" s="209">
        <v>0</v>
      </c>
      <c r="H69" s="49">
        <f>+(Table130[[#This Row],[OPENING ]]+Table130[[#This Row],[RECEIPTS]]+Table130[[#This Row],[RETURNS]])-(Table130[[#This Row],[EXCHANGED]]+Table130[[#This Row],[SALES]]+Table130[[#This Row],[ISSUES]])</f>
        <v>424.4</v>
      </c>
      <c r="I69" s="73"/>
      <c r="J69" s="76">
        <f t="shared" si="27"/>
        <v>-424.4</v>
      </c>
      <c r="K69" s="48">
        <f>+'DAY27'!K69+'DAY28'!C69</f>
        <v>0</v>
      </c>
      <c r="L69" s="49">
        <f>+'DAY27'!L69+'DAY28'!D69</f>
        <v>0</v>
      </c>
      <c r="M69" s="50">
        <f>+'DAY27'!M69+'DAY28'!E69</f>
        <v>0</v>
      </c>
      <c r="N69" s="47">
        <f>+'DAY27'!N69+'DAY28'!F69</f>
        <v>0</v>
      </c>
      <c r="O69" s="209">
        <f>+'DAY27'!O69+'DAY28'!G69</f>
        <v>0</v>
      </c>
      <c r="P69" s="48">
        <f t="shared" si="28"/>
        <v>0</v>
      </c>
      <c r="Q69" s="49">
        <f t="shared" si="29"/>
        <v>0</v>
      </c>
      <c r="R69" s="50">
        <f t="shared" si="30"/>
        <v>0</v>
      </c>
      <c r="S69" s="47">
        <f t="shared" si="31"/>
        <v>0</v>
      </c>
      <c r="T69" s="209">
        <f t="shared" si="32"/>
        <v>0</v>
      </c>
      <c r="U69" s="92">
        <f t="shared" si="33"/>
        <v>0</v>
      </c>
    </row>
    <row r="70" spans="1:21" x14ac:dyDescent="0.25">
      <c r="A70" s="53"/>
      <c r="B70" s="47">
        <f>'DAY27'!H70</f>
        <v>0</v>
      </c>
      <c r="C70" s="48">
        <v>0</v>
      </c>
      <c r="D70" s="49">
        <v>0</v>
      </c>
      <c r="E70" s="50">
        <v>0</v>
      </c>
      <c r="F70" s="47">
        <v>0</v>
      </c>
      <c r="G70" s="209">
        <v>0</v>
      </c>
      <c r="H70" s="49">
        <f>+(Table130[[#This Row],[OPENING ]]+Table130[[#This Row],[RECEIPTS]]+Table130[[#This Row],[RETURNS]])-(Table130[[#This Row],[EXCHANGED]]+Table130[[#This Row],[SALES]]+Table130[[#This Row],[ISSUES]])</f>
        <v>0</v>
      </c>
      <c r="I70" s="73"/>
      <c r="J70" s="76">
        <f t="shared" si="27"/>
        <v>0</v>
      </c>
      <c r="K70" s="48">
        <f>+'DAY27'!K70+'DAY28'!C70</f>
        <v>0</v>
      </c>
      <c r="L70" s="49">
        <f>+'DAY27'!L70+'DAY28'!D70</f>
        <v>0</v>
      </c>
      <c r="M70" s="50">
        <f>+'DAY27'!M70+'DAY28'!E70</f>
        <v>0</v>
      </c>
      <c r="N70" s="47">
        <f>+'DAY27'!N70+'DAY28'!F70</f>
        <v>0</v>
      </c>
      <c r="O70" s="209">
        <f>+'DAY27'!O70+'DAY28'!G70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209">
        <f t="shared" si="32"/>
        <v>0</v>
      </c>
      <c r="U70" s="92">
        <f t="shared" si="33"/>
        <v>0</v>
      </c>
    </row>
    <row r="71" spans="1:21" x14ac:dyDescent="0.25">
      <c r="A71" s="53"/>
      <c r="B71" s="47">
        <f>'DAY27'!H71</f>
        <v>263.8</v>
      </c>
      <c r="C71" s="48">
        <v>0</v>
      </c>
      <c r="D71" s="49">
        <v>0</v>
      </c>
      <c r="E71" s="50">
        <v>0</v>
      </c>
      <c r="F71" s="47">
        <v>0</v>
      </c>
      <c r="G71" s="209">
        <v>0</v>
      </c>
      <c r="H71" s="49">
        <f>+(Table130[[#This Row],[OPENING ]]+Table130[[#This Row],[RECEIPTS]]+Table130[[#This Row],[RETURNS]])-(Table130[[#This Row],[EXCHANGED]]+Table130[[#This Row],[SALES]]+Table130[[#This Row],[ISSUES]])</f>
        <v>263.8</v>
      </c>
      <c r="I71" s="73"/>
      <c r="J71" s="76">
        <f t="shared" si="27"/>
        <v>-263.8</v>
      </c>
      <c r="K71" s="48">
        <f>+'DAY27'!K71+'DAY28'!C71</f>
        <v>0</v>
      </c>
      <c r="L71" s="49">
        <f>+'DAY27'!L71+'DAY28'!D71</f>
        <v>0</v>
      </c>
      <c r="M71" s="50">
        <f>+'DAY27'!M71+'DAY28'!E71</f>
        <v>0</v>
      </c>
      <c r="N71" s="47">
        <f>+'DAY27'!N71+'DAY28'!F71</f>
        <v>0</v>
      </c>
      <c r="O71" s="209">
        <f>+'DAY27'!O71+'DAY28'!G71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209">
        <f t="shared" si="32"/>
        <v>0</v>
      </c>
      <c r="U71" s="92">
        <f t="shared" si="33"/>
        <v>0</v>
      </c>
    </row>
    <row r="72" spans="1:21" ht="15.75" thickBot="1" x14ac:dyDescent="0.3">
      <c r="A72" s="53"/>
      <c r="B72" s="47">
        <f>'DAY27'!H72</f>
        <v>0</v>
      </c>
      <c r="C72" s="48">
        <v>0</v>
      </c>
      <c r="D72" s="49">
        <v>0</v>
      </c>
      <c r="E72" s="50">
        <v>0</v>
      </c>
      <c r="F72" s="47">
        <v>0</v>
      </c>
      <c r="G72" s="209">
        <v>0</v>
      </c>
      <c r="H72" s="49">
        <f>+(Table130[[#This Row],[OPENING ]]+Table130[[#This Row],[RECEIPTS]]+Table130[[#This Row],[RETURNS]])-(Table130[[#This Row],[EXCHANGED]]+Table130[[#This Row],[SALES]]+Table130[[#This Row],[ISSUES]])</f>
        <v>0</v>
      </c>
      <c r="I72" s="73"/>
      <c r="J72" s="76">
        <f t="shared" si="27"/>
        <v>0</v>
      </c>
      <c r="K72" s="48">
        <f>+'DAY27'!K72+'DAY28'!C72</f>
        <v>0</v>
      </c>
      <c r="L72" s="49">
        <f>+'DAY27'!L72+'DAY28'!D72</f>
        <v>0</v>
      </c>
      <c r="M72" s="50">
        <f>+'DAY27'!M72+'DAY28'!E72</f>
        <v>0</v>
      </c>
      <c r="N72" s="47">
        <f>+'DAY27'!N72+'DAY28'!F72</f>
        <v>0</v>
      </c>
      <c r="O72" s="209">
        <f>+'DAY27'!O72+'DAY28'!G72</f>
        <v>0</v>
      </c>
      <c r="P72" s="48">
        <f t="shared" si="28"/>
        <v>0</v>
      </c>
      <c r="Q72" s="49">
        <f t="shared" si="29"/>
        <v>0</v>
      </c>
      <c r="R72" s="50">
        <f t="shared" si="30"/>
        <v>0</v>
      </c>
      <c r="S72" s="47">
        <f t="shared" si="31"/>
        <v>0</v>
      </c>
      <c r="T72" s="209">
        <f t="shared" si="32"/>
        <v>0</v>
      </c>
      <c r="U72" s="92">
        <f t="shared" si="33"/>
        <v>0</v>
      </c>
    </row>
    <row r="73" spans="1:21" ht="17.25" thickBot="1" x14ac:dyDescent="0.35">
      <c r="A73" s="85" t="s">
        <v>37</v>
      </c>
      <c r="B73" s="86">
        <f>SUM(B41:B57)</f>
        <v>4360.8</v>
      </c>
      <c r="C73" s="87">
        <f t="shared" ref="C73:T73" si="34">SUM(C41:C57)</f>
        <v>0</v>
      </c>
      <c r="D73" s="88">
        <f t="shared" si="34"/>
        <v>0</v>
      </c>
      <c r="E73" s="89">
        <f t="shared" si="34"/>
        <v>0</v>
      </c>
      <c r="F73" s="86">
        <f t="shared" si="34"/>
        <v>0</v>
      </c>
      <c r="G73" s="213">
        <f t="shared" si="34"/>
        <v>0</v>
      </c>
      <c r="H73" s="88">
        <f t="shared" si="34"/>
        <v>4360.8</v>
      </c>
      <c r="I73" s="87">
        <f t="shared" si="34"/>
        <v>0</v>
      </c>
      <c r="J73" s="90">
        <f>SUM(J41:J57)</f>
        <v>-4360.8</v>
      </c>
      <c r="K73" s="87">
        <f t="shared" si="34"/>
        <v>1034.9000000000001</v>
      </c>
      <c r="L73" s="88">
        <f t="shared" si="34"/>
        <v>79</v>
      </c>
      <c r="M73" s="89">
        <f t="shared" si="34"/>
        <v>0</v>
      </c>
      <c r="N73" s="87">
        <f t="shared" si="34"/>
        <v>0</v>
      </c>
      <c r="O73" s="213">
        <f t="shared" si="34"/>
        <v>935.90000000000009</v>
      </c>
      <c r="P73" s="87">
        <f t="shared" si="34"/>
        <v>36.960714285714289</v>
      </c>
      <c r="Q73" s="88">
        <f t="shared" si="34"/>
        <v>2.8214285714285716</v>
      </c>
      <c r="R73" s="89">
        <f t="shared" si="34"/>
        <v>0</v>
      </c>
      <c r="S73" s="86">
        <f t="shared" si="34"/>
        <v>0</v>
      </c>
      <c r="T73" s="213">
        <f t="shared" si="34"/>
        <v>33.425000000000004</v>
      </c>
      <c r="U73" s="91">
        <f t="shared" si="1"/>
        <v>59.567957849546303</v>
      </c>
    </row>
    <row r="74" spans="1:21" ht="15.75" x14ac:dyDescent="0.3">
      <c r="A74" s="78"/>
      <c r="B74" s="93"/>
      <c r="C74" s="56"/>
      <c r="D74" s="62"/>
      <c r="E74" s="63"/>
      <c r="F74" s="60"/>
      <c r="G74" s="214"/>
      <c r="H74" s="94"/>
      <c r="I74" s="56"/>
      <c r="J74" s="95"/>
      <c r="K74" s="56"/>
      <c r="L74" s="62"/>
      <c r="M74" s="63"/>
      <c r="N74" s="60"/>
      <c r="O74" s="218"/>
      <c r="P74" s="61"/>
      <c r="Q74" s="62"/>
      <c r="R74" s="63"/>
      <c r="S74" s="60"/>
      <c r="T74" s="214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209"/>
      <c r="H75" s="49"/>
      <c r="I75" s="48"/>
      <c r="J75" s="51"/>
      <c r="K75" s="48"/>
      <c r="L75" s="49"/>
      <c r="M75" s="50"/>
      <c r="N75" s="47"/>
      <c r="O75" s="209"/>
      <c r="P75" s="48"/>
      <c r="Q75" s="49"/>
      <c r="R75" s="50"/>
      <c r="S75" s="47"/>
      <c r="T75" s="209"/>
      <c r="U75" s="50"/>
    </row>
    <row r="76" spans="1:21" x14ac:dyDescent="0.25">
      <c r="A76" s="152" t="s">
        <v>44</v>
      </c>
      <c r="B76" s="47">
        <f>'DAY27'!H76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209">
        <v>0</v>
      </c>
      <c r="H76" s="49">
        <f>+(Table130[[#This Row],[OPENING ]]+Table130[[#This Row],[RECEIPTS]]+Table130[[#This Row],[RETURNS]])-(Table130[[#This Row],[EXCHANGED]]+Table130[[#This Row],[SALES]]+Table130[[#This Row],[ISSUES]])</f>
        <v>1267.3399999999999</v>
      </c>
      <c r="I76" s="48">
        <v>0</v>
      </c>
      <c r="J76" s="51">
        <f t="shared" si="0"/>
        <v>-1267.3399999999999</v>
      </c>
      <c r="K76" s="48">
        <f>+'DAY27'!K76+'DAY28'!C76</f>
        <v>0</v>
      </c>
      <c r="L76" s="49">
        <f>+'DAY27'!L76+'DAY28'!D76</f>
        <v>0</v>
      </c>
      <c r="M76" s="50">
        <f>+'DAY27'!M76+'DAY28'!E76</f>
        <v>0</v>
      </c>
      <c r="N76" s="47">
        <f>+'DAY27'!N76+'DAY28'!F76</f>
        <v>0</v>
      </c>
      <c r="O76" s="209">
        <f>+'DAY27'!O76+'DAY28'!G76</f>
        <v>0</v>
      </c>
      <c r="P76" s="48">
        <f>+K76/28</f>
        <v>0</v>
      </c>
      <c r="Q76" s="49">
        <f>+L76/28</f>
        <v>0</v>
      </c>
      <c r="R76" s="50">
        <f>+M76/28</f>
        <v>0</v>
      </c>
      <c r="S76" s="47">
        <f>+N76/28</f>
        <v>0</v>
      </c>
      <c r="T76" s="209">
        <f>+O76/28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'DAY27'!H77</f>
        <v>96.1</v>
      </c>
      <c r="C77" s="48">
        <v>0</v>
      </c>
      <c r="D77" s="49">
        <v>0</v>
      </c>
      <c r="E77" s="50">
        <v>0</v>
      </c>
      <c r="F77" s="47">
        <v>0</v>
      </c>
      <c r="G77" s="209">
        <v>0</v>
      </c>
      <c r="H77" s="49">
        <f>+(Table130[[#This Row],[OPENING ]]+Table130[[#This Row],[RECEIPTS]]+Table130[[#This Row],[RETURNS]])-(Table130[[#This Row],[EXCHANGED]]+Table130[[#This Row],[SALES]]+Table130[[#This Row],[ISSUES]])</f>
        <v>96.1</v>
      </c>
      <c r="I77" s="48">
        <v>0</v>
      </c>
      <c r="J77" s="51">
        <f t="shared" si="0"/>
        <v>-96.1</v>
      </c>
      <c r="K77" s="48">
        <f>+'DAY27'!K77+'DAY28'!C77</f>
        <v>0</v>
      </c>
      <c r="L77" s="49">
        <f>+'DAY27'!L77+'DAY28'!D77</f>
        <v>0</v>
      </c>
      <c r="M77" s="50">
        <f>+'DAY27'!M77+'DAY28'!E77</f>
        <v>0</v>
      </c>
      <c r="N77" s="47">
        <f>+'DAY27'!N77+'DAY28'!F77</f>
        <v>0</v>
      </c>
      <c r="O77" s="209">
        <f>+'DAY27'!O77+'DAY28'!G77</f>
        <v>0</v>
      </c>
      <c r="P77" s="48">
        <f t="shared" ref="P77:P101" si="35">+K77/28</f>
        <v>0</v>
      </c>
      <c r="Q77" s="49">
        <f t="shared" ref="Q77:Q101" si="36">+L77/28</f>
        <v>0</v>
      </c>
      <c r="R77" s="50">
        <f t="shared" ref="R77:R101" si="37">+M77/28</f>
        <v>0</v>
      </c>
      <c r="S77" s="47">
        <f t="shared" ref="S77:S101" si="38">+N77/28</f>
        <v>0</v>
      </c>
      <c r="T77" s="209">
        <f t="shared" ref="T77:T101" si="39">+O77/28</f>
        <v>0</v>
      </c>
      <c r="U77" s="54">
        <f t="shared" si="1"/>
        <v>0</v>
      </c>
    </row>
    <row r="78" spans="1:21" x14ac:dyDescent="0.25">
      <c r="A78" s="192"/>
      <c r="B78" s="47">
        <f>'DAY27'!H78</f>
        <v>0</v>
      </c>
      <c r="C78" s="48">
        <v>0</v>
      </c>
      <c r="D78" s="49">
        <v>0</v>
      </c>
      <c r="E78" s="50">
        <v>0</v>
      </c>
      <c r="F78" s="47">
        <v>0</v>
      </c>
      <c r="G78" s="209">
        <v>0</v>
      </c>
      <c r="H78" s="49">
        <f>+(Table130[[#This Row],[OPENING ]]+Table130[[#This Row],[RECEIPTS]]+Table130[[#This Row],[RETURNS]])-(Table130[[#This Row],[EXCHANGED]]+Table130[[#This Row],[SALES]]+Table130[[#This Row],[ISSUES]])</f>
        <v>0</v>
      </c>
      <c r="I78" s="48">
        <v>0</v>
      </c>
      <c r="J78" s="51">
        <f t="shared" si="0"/>
        <v>0</v>
      </c>
      <c r="K78" s="48">
        <f>+'DAY27'!K78+'DAY28'!C78</f>
        <v>0</v>
      </c>
      <c r="L78" s="49">
        <f>+'DAY27'!L78+'DAY28'!D78</f>
        <v>0</v>
      </c>
      <c r="M78" s="50">
        <f>+'DAY27'!M78+'DAY28'!E78</f>
        <v>0</v>
      </c>
      <c r="N78" s="47">
        <f>+'DAY27'!N78+'DAY28'!F78</f>
        <v>0</v>
      </c>
      <c r="O78" s="209">
        <f>+'DAY27'!O78+'DAY28'!G78</f>
        <v>0</v>
      </c>
      <c r="P78" s="48">
        <f t="shared" si="35"/>
        <v>0</v>
      </c>
      <c r="Q78" s="49">
        <f t="shared" si="36"/>
        <v>0</v>
      </c>
      <c r="R78" s="50">
        <f t="shared" si="37"/>
        <v>0</v>
      </c>
      <c r="S78" s="47">
        <f t="shared" si="38"/>
        <v>0</v>
      </c>
      <c r="T78" s="209">
        <f t="shared" si="39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'DAY27'!H79</f>
        <v>0</v>
      </c>
      <c r="C79" s="48">
        <v>0</v>
      </c>
      <c r="D79" s="49">
        <v>0</v>
      </c>
      <c r="E79" s="50">
        <v>0</v>
      </c>
      <c r="F79" s="47">
        <v>0</v>
      </c>
      <c r="G79" s="209">
        <v>0</v>
      </c>
      <c r="H79" s="49">
        <f>+(Table130[[#This Row],[OPENING ]]+Table130[[#This Row],[RECEIPTS]]+Table130[[#This Row],[RETURNS]])-(Table130[[#This Row],[EXCHANGED]]+Table130[[#This Row],[SALES]]+Table130[[#This Row],[ISSUES]])</f>
        <v>0</v>
      </c>
      <c r="I79" s="48">
        <v>0</v>
      </c>
      <c r="J79" s="51">
        <f t="shared" si="0"/>
        <v>0</v>
      </c>
      <c r="K79" s="48">
        <f>+'DAY27'!K79+'DAY28'!C79</f>
        <v>0</v>
      </c>
      <c r="L79" s="49">
        <f>+'DAY27'!L79+'DAY28'!D79</f>
        <v>0</v>
      </c>
      <c r="M79" s="50">
        <f>+'DAY27'!M79+'DAY28'!E79</f>
        <v>0</v>
      </c>
      <c r="N79" s="47">
        <f>+'DAY27'!N79+'DAY28'!F79</f>
        <v>0</v>
      </c>
      <c r="O79" s="209">
        <f>+'DAY27'!O79+'DAY28'!G79</f>
        <v>0</v>
      </c>
      <c r="P79" s="48">
        <f t="shared" si="35"/>
        <v>0</v>
      </c>
      <c r="Q79" s="49">
        <f t="shared" si="36"/>
        <v>0</v>
      </c>
      <c r="R79" s="50">
        <f t="shared" si="37"/>
        <v>0</v>
      </c>
      <c r="S79" s="47">
        <f t="shared" si="38"/>
        <v>0</v>
      </c>
      <c r="T79" s="209">
        <f t="shared" si="39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'DAY27'!H80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209">
        <v>0</v>
      </c>
      <c r="H80" s="49">
        <f>+(Table130[[#This Row],[OPENING ]]+Table130[[#This Row],[RECEIPTS]]+Table130[[#This Row],[RETURNS]])-(Table130[[#This Row],[EXCHANGED]]+Table130[[#This Row],[SALES]]+Table130[[#This Row],[ISSUES]])</f>
        <v>1289.1400000000001</v>
      </c>
      <c r="I80" s="48">
        <v>0</v>
      </c>
      <c r="J80" s="51">
        <f t="shared" si="0"/>
        <v>-1289.1400000000001</v>
      </c>
      <c r="K80" s="48">
        <f>+'DAY27'!K80+'DAY28'!C80</f>
        <v>0</v>
      </c>
      <c r="L80" s="49">
        <f>+'DAY27'!L80+'DAY28'!D80</f>
        <v>0</v>
      </c>
      <c r="M80" s="50">
        <f>+'DAY27'!M80+'DAY28'!E80</f>
        <v>0</v>
      </c>
      <c r="N80" s="47">
        <f>+'DAY27'!N80+'DAY28'!F80</f>
        <v>0</v>
      </c>
      <c r="O80" s="209">
        <f>+'DAY27'!O80+'DAY28'!G80</f>
        <v>0</v>
      </c>
      <c r="P80" s="48">
        <f t="shared" si="35"/>
        <v>0</v>
      </c>
      <c r="Q80" s="49">
        <f t="shared" si="36"/>
        <v>0</v>
      </c>
      <c r="R80" s="50">
        <f t="shared" si="37"/>
        <v>0</v>
      </c>
      <c r="S80" s="47">
        <f t="shared" si="38"/>
        <v>0</v>
      </c>
      <c r="T80" s="209">
        <f t="shared" si="39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'DAY27'!H81</f>
        <v>64.75</v>
      </c>
      <c r="C81" s="48">
        <v>0</v>
      </c>
      <c r="D81" s="49">
        <v>0</v>
      </c>
      <c r="E81" s="50">
        <v>0</v>
      </c>
      <c r="F81" s="47">
        <v>0</v>
      </c>
      <c r="G81" s="209">
        <v>0</v>
      </c>
      <c r="H81" s="49">
        <f>+(Table130[[#This Row],[OPENING ]]+Table130[[#This Row],[RECEIPTS]]+Table130[[#This Row],[RETURNS]])-(Table130[[#This Row],[EXCHANGED]]+Table130[[#This Row],[SALES]]+Table130[[#This Row],[ISSUES]])</f>
        <v>64.75</v>
      </c>
      <c r="I81" s="48">
        <v>0</v>
      </c>
      <c r="J81" s="51">
        <f t="shared" si="0"/>
        <v>-64.75</v>
      </c>
      <c r="K81" s="48">
        <f>+'DAY27'!K81+'DAY28'!C81</f>
        <v>0</v>
      </c>
      <c r="L81" s="49">
        <f>+'DAY27'!L81+'DAY28'!D81</f>
        <v>0</v>
      </c>
      <c r="M81" s="50">
        <f>+'DAY27'!M81+'DAY28'!E81</f>
        <v>0</v>
      </c>
      <c r="N81" s="47">
        <f>+'DAY27'!N81+'DAY28'!F81</f>
        <v>0</v>
      </c>
      <c r="O81" s="209">
        <f>+'DAY27'!O81+'DAY28'!G81</f>
        <v>0</v>
      </c>
      <c r="P81" s="48">
        <f t="shared" si="35"/>
        <v>0</v>
      </c>
      <c r="Q81" s="49">
        <f t="shared" si="36"/>
        <v>0</v>
      </c>
      <c r="R81" s="50">
        <f t="shared" si="37"/>
        <v>0</v>
      </c>
      <c r="S81" s="47">
        <f t="shared" si="38"/>
        <v>0</v>
      </c>
      <c r="T81" s="209">
        <f t="shared" si="39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'DAY27'!H82</f>
        <v>0</v>
      </c>
      <c r="C82" s="48">
        <v>0</v>
      </c>
      <c r="D82" s="49">
        <v>0</v>
      </c>
      <c r="E82" s="50">
        <v>0</v>
      </c>
      <c r="F82" s="47">
        <v>0</v>
      </c>
      <c r="G82" s="209">
        <v>0</v>
      </c>
      <c r="H82" s="49">
        <f>+(Table130[[#This Row],[OPENING ]]+Table130[[#This Row],[RECEIPTS]]+Table130[[#This Row],[RETURNS]])-(Table130[[#This Row],[EXCHANGED]]+Table130[[#This Row],[SALES]]+Table130[[#This Row],[ISSUES]])</f>
        <v>0</v>
      </c>
      <c r="I82" s="48">
        <v>0</v>
      </c>
      <c r="J82" s="51">
        <f t="shared" si="0"/>
        <v>0</v>
      </c>
      <c r="K82" s="48">
        <f>+'DAY27'!K82+'DAY28'!C82</f>
        <v>0</v>
      </c>
      <c r="L82" s="49">
        <f>+'DAY27'!L82+'DAY28'!D82</f>
        <v>0</v>
      </c>
      <c r="M82" s="50">
        <f>+'DAY27'!M82+'DAY28'!E82</f>
        <v>0</v>
      </c>
      <c r="N82" s="47">
        <f>+'DAY27'!N82+'DAY28'!F82</f>
        <v>0</v>
      </c>
      <c r="O82" s="209">
        <f>+'DAY27'!O82+'DAY28'!G82</f>
        <v>0</v>
      </c>
      <c r="P82" s="48">
        <f t="shared" si="35"/>
        <v>0</v>
      </c>
      <c r="Q82" s="49">
        <f t="shared" si="36"/>
        <v>0</v>
      </c>
      <c r="R82" s="50">
        <f t="shared" si="37"/>
        <v>0</v>
      </c>
      <c r="S82" s="47">
        <f t="shared" si="38"/>
        <v>0</v>
      </c>
      <c r="T82" s="209">
        <f t="shared" si="39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'DAY27'!H83</f>
        <v>497.9</v>
      </c>
      <c r="C83" s="48">
        <v>0</v>
      </c>
      <c r="D83" s="49">
        <v>0</v>
      </c>
      <c r="E83" s="50">
        <v>0</v>
      </c>
      <c r="F83" s="47">
        <v>0</v>
      </c>
      <c r="G83" s="209">
        <v>0</v>
      </c>
      <c r="H83" s="49">
        <f>+(Table130[[#This Row],[OPENING ]]+Table130[[#This Row],[RECEIPTS]]+Table130[[#This Row],[RETURNS]])-(Table130[[#This Row],[EXCHANGED]]+Table130[[#This Row],[SALES]]+Table130[[#This Row],[ISSUES]])</f>
        <v>497.9</v>
      </c>
      <c r="I83" s="48">
        <v>0</v>
      </c>
      <c r="J83" s="51">
        <f t="shared" si="0"/>
        <v>-497.9</v>
      </c>
      <c r="K83" s="48">
        <f>+'DAY27'!K83+'DAY28'!C83</f>
        <v>0</v>
      </c>
      <c r="L83" s="49">
        <f>+'DAY27'!L83+'DAY28'!D83</f>
        <v>0</v>
      </c>
      <c r="M83" s="50">
        <f>+'DAY27'!M83+'DAY28'!E83</f>
        <v>0</v>
      </c>
      <c r="N83" s="47">
        <f>+'DAY27'!N83+'DAY28'!F83</f>
        <v>0</v>
      </c>
      <c r="O83" s="209">
        <f>+'DAY27'!O83+'DAY28'!G83</f>
        <v>0</v>
      </c>
      <c r="P83" s="48">
        <f t="shared" si="35"/>
        <v>0</v>
      </c>
      <c r="Q83" s="49">
        <f t="shared" si="36"/>
        <v>0</v>
      </c>
      <c r="R83" s="50">
        <f t="shared" si="37"/>
        <v>0</v>
      </c>
      <c r="S83" s="47">
        <f t="shared" si="38"/>
        <v>0</v>
      </c>
      <c r="T83" s="209">
        <f t="shared" si="39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'DAY27'!H84</f>
        <v>424.4</v>
      </c>
      <c r="C84" s="48">
        <v>0</v>
      </c>
      <c r="D84" s="49">
        <v>0</v>
      </c>
      <c r="E84" s="50">
        <v>0</v>
      </c>
      <c r="F84" s="47">
        <v>0</v>
      </c>
      <c r="G84" s="209">
        <v>0</v>
      </c>
      <c r="H84" s="49">
        <f>+(Table130[[#This Row],[OPENING ]]+Table130[[#This Row],[RECEIPTS]]+Table130[[#This Row],[RETURNS]])-(Table130[[#This Row],[EXCHANGED]]+Table130[[#This Row],[SALES]]+Table130[[#This Row],[ISSUES]])</f>
        <v>424.4</v>
      </c>
      <c r="I84" s="48">
        <v>0</v>
      </c>
      <c r="J84" s="51">
        <f t="shared" si="0"/>
        <v>-424.4</v>
      </c>
      <c r="K84" s="48">
        <f>+'DAY27'!K84+'DAY28'!C84</f>
        <v>0</v>
      </c>
      <c r="L84" s="49">
        <f>+'DAY27'!L84+'DAY28'!D84</f>
        <v>0</v>
      </c>
      <c r="M84" s="50">
        <f>+'DAY27'!M84+'DAY28'!E84</f>
        <v>0</v>
      </c>
      <c r="N84" s="47">
        <f>+'DAY27'!N84+'DAY28'!F84</f>
        <v>0</v>
      </c>
      <c r="O84" s="209">
        <f>+'DAY27'!O84+'DAY28'!G84</f>
        <v>0</v>
      </c>
      <c r="P84" s="48">
        <f t="shared" si="35"/>
        <v>0</v>
      </c>
      <c r="Q84" s="49">
        <f t="shared" si="36"/>
        <v>0</v>
      </c>
      <c r="R84" s="50">
        <f t="shared" si="37"/>
        <v>0</v>
      </c>
      <c r="S84" s="47">
        <f t="shared" si="38"/>
        <v>0</v>
      </c>
      <c r="T84" s="209">
        <f t="shared" si="39"/>
        <v>0</v>
      </c>
      <c r="U84" s="54">
        <f t="shared" si="1"/>
        <v>0</v>
      </c>
    </row>
    <row r="85" spans="1:21" x14ac:dyDescent="0.25">
      <c r="A85" s="53"/>
      <c r="B85" s="47">
        <f>'DAY27'!H85</f>
        <v>0</v>
      </c>
      <c r="C85" s="48">
        <v>0</v>
      </c>
      <c r="D85" s="49">
        <v>0</v>
      </c>
      <c r="E85" s="50">
        <v>0</v>
      </c>
      <c r="F85" s="47">
        <v>0</v>
      </c>
      <c r="G85" s="209">
        <v>0</v>
      </c>
      <c r="H85" s="49">
        <f>+(Table130[[#This Row],[OPENING ]]+Table130[[#This Row],[RECEIPTS]]+Table130[[#This Row],[RETURNS]])-(Table130[[#This Row],[EXCHANGED]]+Table130[[#This Row],[SALES]]+Table130[[#This Row],[ISSUES]])</f>
        <v>0</v>
      </c>
      <c r="I85" s="48">
        <v>0</v>
      </c>
      <c r="J85" s="51">
        <f t="shared" si="0"/>
        <v>0</v>
      </c>
      <c r="K85" s="48">
        <f>+'DAY27'!K85+'DAY28'!C85</f>
        <v>0</v>
      </c>
      <c r="L85" s="49">
        <f>+'DAY27'!L85+'DAY28'!D85</f>
        <v>0</v>
      </c>
      <c r="M85" s="50">
        <f>+'DAY27'!M85+'DAY28'!E85</f>
        <v>0</v>
      </c>
      <c r="N85" s="47">
        <f>+'DAY27'!N85+'DAY28'!F85</f>
        <v>0</v>
      </c>
      <c r="O85" s="209">
        <f>+'DAY27'!O85+'DAY28'!G85</f>
        <v>0</v>
      </c>
      <c r="P85" s="48">
        <f t="shared" si="35"/>
        <v>0</v>
      </c>
      <c r="Q85" s="49">
        <f t="shared" si="36"/>
        <v>0</v>
      </c>
      <c r="R85" s="50">
        <f t="shared" si="37"/>
        <v>0</v>
      </c>
      <c r="S85" s="47">
        <f t="shared" si="38"/>
        <v>0</v>
      </c>
      <c r="T85" s="209">
        <f t="shared" si="39"/>
        <v>0</v>
      </c>
      <c r="U85" s="54">
        <f t="shared" si="1"/>
        <v>0</v>
      </c>
    </row>
    <row r="86" spans="1:21" x14ac:dyDescent="0.25">
      <c r="A86" s="53"/>
      <c r="B86" s="47">
        <f>'DAY27'!H86</f>
        <v>263.8</v>
      </c>
      <c r="C86" s="48">
        <v>0</v>
      </c>
      <c r="D86" s="49">
        <v>0</v>
      </c>
      <c r="E86" s="50">
        <v>0</v>
      </c>
      <c r="F86" s="47">
        <v>0</v>
      </c>
      <c r="G86" s="209">
        <v>0</v>
      </c>
      <c r="H86" s="49">
        <f>+(Table130[[#This Row],[OPENING ]]+Table130[[#This Row],[RECEIPTS]]+Table130[[#This Row],[RETURNS]])-(Table130[[#This Row],[EXCHANGED]]+Table130[[#This Row],[SALES]]+Table130[[#This Row],[ISSUES]])</f>
        <v>263.8</v>
      </c>
      <c r="I86" s="48">
        <v>0</v>
      </c>
      <c r="J86" s="51">
        <f t="shared" si="0"/>
        <v>-263.8</v>
      </c>
      <c r="K86" s="48">
        <f>+'DAY27'!K86+'DAY28'!C86</f>
        <v>0</v>
      </c>
      <c r="L86" s="49">
        <f>+'DAY27'!L86+'DAY28'!D86</f>
        <v>0</v>
      </c>
      <c r="M86" s="50">
        <f>+'DAY27'!M86+'DAY28'!E86</f>
        <v>0</v>
      </c>
      <c r="N86" s="47">
        <f>+'DAY27'!N86+'DAY28'!F86</f>
        <v>0</v>
      </c>
      <c r="O86" s="209">
        <f>+'DAY27'!O86+'DAY28'!G86</f>
        <v>0</v>
      </c>
      <c r="P86" s="48">
        <f t="shared" si="35"/>
        <v>0</v>
      </c>
      <c r="Q86" s="49">
        <f t="shared" si="36"/>
        <v>0</v>
      </c>
      <c r="R86" s="50">
        <f t="shared" si="37"/>
        <v>0</v>
      </c>
      <c r="S86" s="47">
        <f t="shared" si="38"/>
        <v>0</v>
      </c>
      <c r="T86" s="209">
        <f t="shared" si="39"/>
        <v>0</v>
      </c>
      <c r="U86" s="54">
        <f t="shared" si="1"/>
        <v>0</v>
      </c>
    </row>
    <row r="87" spans="1:21" x14ac:dyDescent="0.25">
      <c r="A87" s="53"/>
      <c r="B87" s="47">
        <f>'DAY27'!H87</f>
        <v>0</v>
      </c>
      <c r="C87" s="48">
        <v>0</v>
      </c>
      <c r="D87" s="49">
        <v>0</v>
      </c>
      <c r="E87" s="50">
        <v>0</v>
      </c>
      <c r="F87" s="47">
        <v>0</v>
      </c>
      <c r="G87" s="209">
        <v>0</v>
      </c>
      <c r="H87" s="49">
        <f>+(Table130[[#This Row],[OPENING ]]+Table130[[#This Row],[RECEIPTS]]+Table130[[#This Row],[RETURNS]])-(Table130[[#This Row],[EXCHANGED]]+Table130[[#This Row],[SALES]]+Table130[[#This Row],[ISSUES]])</f>
        <v>0</v>
      </c>
      <c r="I87" s="48">
        <v>0</v>
      </c>
      <c r="J87" s="51">
        <f t="shared" si="0"/>
        <v>0</v>
      </c>
      <c r="K87" s="48">
        <f>+'DAY27'!K87+'DAY28'!C87</f>
        <v>0</v>
      </c>
      <c r="L87" s="49">
        <f>+'DAY27'!L87+'DAY28'!D87</f>
        <v>0</v>
      </c>
      <c r="M87" s="50">
        <f>+'DAY27'!M87+'DAY28'!E87</f>
        <v>0</v>
      </c>
      <c r="N87" s="47">
        <f>+'DAY27'!N87+'DAY28'!F87</f>
        <v>0</v>
      </c>
      <c r="O87" s="209">
        <f>+'DAY27'!O87+'DAY28'!G87</f>
        <v>0</v>
      </c>
      <c r="P87" s="48">
        <f t="shared" si="35"/>
        <v>0</v>
      </c>
      <c r="Q87" s="49">
        <f t="shared" si="36"/>
        <v>0</v>
      </c>
      <c r="R87" s="50">
        <f t="shared" si="37"/>
        <v>0</v>
      </c>
      <c r="S87" s="47">
        <f t="shared" si="38"/>
        <v>0</v>
      </c>
      <c r="T87" s="209">
        <f t="shared" si="39"/>
        <v>0</v>
      </c>
      <c r="U87" s="54">
        <f t="shared" si="1"/>
        <v>0</v>
      </c>
    </row>
    <row r="88" spans="1:21" x14ac:dyDescent="0.25">
      <c r="A88" s="53"/>
      <c r="B88" s="47">
        <f>'DAY27'!H88</f>
        <v>0</v>
      </c>
      <c r="C88" s="48">
        <v>0</v>
      </c>
      <c r="D88" s="49">
        <v>0</v>
      </c>
      <c r="E88" s="50">
        <v>0</v>
      </c>
      <c r="F88" s="47">
        <v>0</v>
      </c>
      <c r="G88" s="209">
        <v>0</v>
      </c>
      <c r="H88" s="49">
        <f>+(Table130[[#This Row],[OPENING ]]+Table130[[#This Row],[RECEIPTS]]+Table130[[#This Row],[RETURNS]])-(Table130[[#This Row],[EXCHANGED]]+Table130[[#This Row],[SALES]]+Table130[[#This Row],[ISSUES]])</f>
        <v>0</v>
      </c>
      <c r="I88" s="48"/>
      <c r="J88" s="51">
        <f t="shared" ref="J88:J96" si="40">+I88-H88</f>
        <v>0</v>
      </c>
      <c r="K88" s="48">
        <f>+'DAY27'!K88+'DAY28'!C88</f>
        <v>0</v>
      </c>
      <c r="L88" s="49">
        <f>+'DAY27'!L88+'DAY28'!D88</f>
        <v>0</v>
      </c>
      <c r="M88" s="50">
        <f>+'DAY27'!M88+'DAY28'!E88</f>
        <v>0</v>
      </c>
      <c r="N88" s="47">
        <f>+'DAY27'!N88+'DAY28'!F88</f>
        <v>0</v>
      </c>
      <c r="O88" s="209">
        <f>+'DAY27'!O88+'DAY28'!G88</f>
        <v>0</v>
      </c>
      <c r="P88" s="48">
        <f t="shared" ref="P88:P96" si="41">+K88/28</f>
        <v>0</v>
      </c>
      <c r="Q88" s="49">
        <f t="shared" ref="Q88:Q96" si="42">+L88/28</f>
        <v>0</v>
      </c>
      <c r="R88" s="50">
        <f t="shared" ref="R88:R96" si="43">+M88/28</f>
        <v>0</v>
      </c>
      <c r="S88" s="47">
        <f t="shared" ref="S88:S96" si="44">+N88/28</f>
        <v>0</v>
      </c>
      <c r="T88" s="209">
        <f t="shared" ref="T88:T96" si="45">+O88/28</f>
        <v>0</v>
      </c>
      <c r="U88" s="54">
        <f t="shared" ref="U88:U96" si="46">IFERROR(+H88/(P88+Q88+R88+S88+T88),0)</f>
        <v>0</v>
      </c>
    </row>
    <row r="89" spans="1:21" x14ac:dyDescent="0.25">
      <c r="A89" s="53"/>
      <c r="B89" s="47">
        <f>'DAY27'!H89</f>
        <v>0</v>
      </c>
      <c r="C89" s="48">
        <v>0</v>
      </c>
      <c r="D89" s="49">
        <v>0</v>
      </c>
      <c r="E89" s="50">
        <v>0</v>
      </c>
      <c r="F89" s="47">
        <v>0</v>
      </c>
      <c r="G89" s="209">
        <v>0</v>
      </c>
      <c r="H89" s="49">
        <f>+(Table130[[#This Row],[OPENING ]]+Table130[[#This Row],[RECEIPTS]]+Table130[[#This Row],[RETURNS]])-(Table130[[#This Row],[EXCHANGED]]+Table130[[#This Row],[SALES]]+Table130[[#This Row],[ISSUES]])</f>
        <v>0</v>
      </c>
      <c r="I89" s="48"/>
      <c r="J89" s="51">
        <f t="shared" si="40"/>
        <v>0</v>
      </c>
      <c r="K89" s="48">
        <f>+'DAY27'!K89+'DAY28'!C89</f>
        <v>0</v>
      </c>
      <c r="L89" s="49">
        <f>+'DAY27'!L89+'DAY28'!D89</f>
        <v>0</v>
      </c>
      <c r="M89" s="50">
        <f>+'DAY27'!M89+'DAY28'!E89</f>
        <v>0</v>
      </c>
      <c r="N89" s="47">
        <f>+'DAY27'!N89+'DAY28'!F89</f>
        <v>0</v>
      </c>
      <c r="O89" s="209">
        <f>+'DAY27'!O89+'DAY28'!G89</f>
        <v>0</v>
      </c>
      <c r="P89" s="48">
        <f t="shared" si="41"/>
        <v>0</v>
      </c>
      <c r="Q89" s="49">
        <f t="shared" si="42"/>
        <v>0</v>
      </c>
      <c r="R89" s="50">
        <f t="shared" si="43"/>
        <v>0</v>
      </c>
      <c r="S89" s="47">
        <f t="shared" si="44"/>
        <v>0</v>
      </c>
      <c r="T89" s="209">
        <f t="shared" si="45"/>
        <v>0</v>
      </c>
      <c r="U89" s="54">
        <f t="shared" si="46"/>
        <v>0</v>
      </c>
    </row>
    <row r="90" spans="1:21" x14ac:dyDescent="0.25">
      <c r="A90" s="53"/>
      <c r="B90" s="47">
        <f>'DAY27'!H90</f>
        <v>0</v>
      </c>
      <c r="C90" s="48">
        <v>0</v>
      </c>
      <c r="D90" s="49">
        <v>0</v>
      </c>
      <c r="E90" s="50">
        <v>0</v>
      </c>
      <c r="F90" s="47">
        <v>0</v>
      </c>
      <c r="G90" s="209">
        <v>0</v>
      </c>
      <c r="H90" s="49">
        <f>+(Table130[[#This Row],[OPENING ]]+Table130[[#This Row],[RECEIPTS]]+Table130[[#This Row],[RETURNS]])-(Table130[[#This Row],[EXCHANGED]]+Table130[[#This Row],[SALES]]+Table130[[#This Row],[ISSUES]])</f>
        <v>0</v>
      </c>
      <c r="I90" s="48"/>
      <c r="J90" s="51">
        <f t="shared" si="40"/>
        <v>0</v>
      </c>
      <c r="K90" s="48">
        <f>+'DAY27'!K90+'DAY28'!C90</f>
        <v>0</v>
      </c>
      <c r="L90" s="49">
        <f>+'DAY27'!L90+'DAY28'!D90</f>
        <v>0</v>
      </c>
      <c r="M90" s="50">
        <f>+'DAY27'!M90+'DAY28'!E90</f>
        <v>0</v>
      </c>
      <c r="N90" s="47">
        <f>+'DAY27'!N90+'DAY28'!F90</f>
        <v>0</v>
      </c>
      <c r="O90" s="209">
        <f>+'DAY27'!O90+'DAY28'!G90</f>
        <v>0</v>
      </c>
      <c r="P90" s="48">
        <f t="shared" si="41"/>
        <v>0</v>
      </c>
      <c r="Q90" s="49">
        <f t="shared" si="42"/>
        <v>0</v>
      </c>
      <c r="R90" s="50">
        <f t="shared" si="43"/>
        <v>0</v>
      </c>
      <c r="S90" s="47">
        <f t="shared" si="44"/>
        <v>0</v>
      </c>
      <c r="T90" s="209">
        <f t="shared" si="45"/>
        <v>0</v>
      </c>
      <c r="U90" s="54">
        <f t="shared" si="46"/>
        <v>0</v>
      </c>
    </row>
    <row r="91" spans="1:21" x14ac:dyDescent="0.25">
      <c r="A91" s="53"/>
      <c r="B91" s="47">
        <f>'DAY27'!H91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209">
        <v>0</v>
      </c>
      <c r="H91" s="49">
        <f>+(Table130[[#This Row],[OPENING ]]+Table130[[#This Row],[RECEIPTS]]+Table130[[#This Row],[RETURNS]])-(Table130[[#This Row],[EXCHANGED]]+Table130[[#This Row],[SALES]]+Table130[[#This Row],[ISSUES]])</f>
        <v>551.20000000000005</v>
      </c>
      <c r="I91" s="48"/>
      <c r="J91" s="51">
        <f t="shared" si="40"/>
        <v>-551.20000000000005</v>
      </c>
      <c r="K91" s="48">
        <f>+'DAY27'!K91+'DAY28'!C91</f>
        <v>0</v>
      </c>
      <c r="L91" s="49">
        <f>+'DAY27'!L91+'DAY28'!D91</f>
        <v>0</v>
      </c>
      <c r="M91" s="50">
        <f>+'DAY27'!M91+'DAY28'!E91</f>
        <v>0</v>
      </c>
      <c r="N91" s="47">
        <f>+'DAY27'!N91+'DAY28'!F91</f>
        <v>0</v>
      </c>
      <c r="O91" s="209">
        <f>+'DAY27'!O91+'DAY28'!G91</f>
        <v>0</v>
      </c>
      <c r="P91" s="48">
        <f t="shared" si="41"/>
        <v>0</v>
      </c>
      <c r="Q91" s="49">
        <f t="shared" si="42"/>
        <v>0</v>
      </c>
      <c r="R91" s="50">
        <f t="shared" si="43"/>
        <v>0</v>
      </c>
      <c r="S91" s="47">
        <f t="shared" si="44"/>
        <v>0</v>
      </c>
      <c r="T91" s="209">
        <f t="shared" si="45"/>
        <v>0</v>
      </c>
      <c r="U91" s="54">
        <f t="shared" si="46"/>
        <v>0</v>
      </c>
    </row>
    <row r="92" spans="1:21" x14ac:dyDescent="0.25">
      <c r="A92" s="53"/>
      <c r="B92" s="47">
        <f>'DAY27'!H92</f>
        <v>200.8</v>
      </c>
      <c r="C92" s="48">
        <v>0</v>
      </c>
      <c r="D92" s="49">
        <v>0</v>
      </c>
      <c r="E92" s="50">
        <v>0</v>
      </c>
      <c r="F92" s="47">
        <v>0</v>
      </c>
      <c r="G92" s="209">
        <v>0</v>
      </c>
      <c r="H92" s="49">
        <f>+(Table130[[#This Row],[OPENING ]]+Table130[[#This Row],[RECEIPTS]]+Table130[[#This Row],[RETURNS]])-(Table130[[#This Row],[EXCHANGED]]+Table130[[#This Row],[SALES]]+Table130[[#This Row],[ISSUES]])</f>
        <v>200.8</v>
      </c>
      <c r="I92" s="48"/>
      <c r="J92" s="51">
        <f t="shared" si="40"/>
        <v>-200.8</v>
      </c>
      <c r="K92" s="48">
        <f>+'DAY27'!K92+'DAY28'!C92</f>
        <v>0</v>
      </c>
      <c r="L92" s="49">
        <f>+'DAY27'!L92+'DAY28'!D92</f>
        <v>0</v>
      </c>
      <c r="M92" s="50">
        <f>+'DAY27'!M92+'DAY28'!E92</f>
        <v>0</v>
      </c>
      <c r="N92" s="47">
        <f>+'DAY27'!N92+'DAY28'!F92</f>
        <v>0</v>
      </c>
      <c r="O92" s="209">
        <f>+'DAY27'!O92+'DAY28'!G92</f>
        <v>0</v>
      </c>
      <c r="P92" s="48">
        <f t="shared" si="41"/>
        <v>0</v>
      </c>
      <c r="Q92" s="49">
        <f t="shared" si="42"/>
        <v>0</v>
      </c>
      <c r="R92" s="50">
        <f t="shared" si="43"/>
        <v>0</v>
      </c>
      <c r="S92" s="47">
        <f t="shared" si="44"/>
        <v>0</v>
      </c>
      <c r="T92" s="209">
        <f t="shared" si="45"/>
        <v>0</v>
      </c>
      <c r="U92" s="54">
        <f t="shared" si="46"/>
        <v>0</v>
      </c>
    </row>
    <row r="93" spans="1:21" x14ac:dyDescent="0.25">
      <c r="A93" s="53"/>
      <c r="B93" s="47">
        <f>'DAY27'!H93</f>
        <v>0</v>
      </c>
      <c r="C93" s="48">
        <v>0</v>
      </c>
      <c r="D93" s="49">
        <v>0</v>
      </c>
      <c r="E93" s="50">
        <v>0</v>
      </c>
      <c r="F93" s="47">
        <v>0</v>
      </c>
      <c r="G93" s="209">
        <v>0</v>
      </c>
      <c r="H93" s="49">
        <f>+(Table130[[#This Row],[OPENING ]]+Table130[[#This Row],[RECEIPTS]]+Table130[[#This Row],[RETURNS]])-(Table130[[#This Row],[EXCHANGED]]+Table130[[#This Row],[SALES]]+Table130[[#This Row],[ISSUES]])</f>
        <v>0</v>
      </c>
      <c r="I93" s="48"/>
      <c r="J93" s="51">
        <f t="shared" si="40"/>
        <v>0</v>
      </c>
      <c r="K93" s="48">
        <f>+'DAY27'!K93+'DAY28'!C93</f>
        <v>0</v>
      </c>
      <c r="L93" s="49">
        <f>+'DAY27'!L93+'DAY28'!D93</f>
        <v>138</v>
      </c>
      <c r="M93" s="50">
        <f>+'DAY27'!M93+'DAY28'!E93</f>
        <v>0</v>
      </c>
      <c r="N93" s="47">
        <f>+'DAY27'!N93+'DAY28'!F93</f>
        <v>0</v>
      </c>
      <c r="O93" s="209">
        <f>+'DAY27'!O93+'DAY28'!G93</f>
        <v>851.44</v>
      </c>
      <c r="P93" s="48">
        <f t="shared" si="41"/>
        <v>0</v>
      </c>
      <c r="Q93" s="49">
        <f t="shared" si="42"/>
        <v>4.9285714285714288</v>
      </c>
      <c r="R93" s="50">
        <f t="shared" si="43"/>
        <v>0</v>
      </c>
      <c r="S93" s="47">
        <f t="shared" si="44"/>
        <v>0</v>
      </c>
      <c r="T93" s="209">
        <f t="shared" si="45"/>
        <v>30.408571428571431</v>
      </c>
      <c r="U93" s="54">
        <f t="shared" si="46"/>
        <v>0</v>
      </c>
    </row>
    <row r="94" spans="1:21" x14ac:dyDescent="0.25">
      <c r="A94" s="53"/>
      <c r="B94" s="47">
        <f>'DAY27'!H94</f>
        <v>0</v>
      </c>
      <c r="C94" s="48">
        <v>0</v>
      </c>
      <c r="D94" s="49">
        <v>0</v>
      </c>
      <c r="E94" s="50">
        <v>0</v>
      </c>
      <c r="F94" s="47">
        <v>0</v>
      </c>
      <c r="G94" s="209">
        <v>0</v>
      </c>
      <c r="H94" s="49">
        <f>+(Table130[[#This Row],[OPENING ]]+Table130[[#This Row],[RECEIPTS]]+Table130[[#This Row],[RETURNS]])-(Table130[[#This Row],[EXCHANGED]]+Table130[[#This Row],[SALES]]+Table130[[#This Row],[ISSUES]])</f>
        <v>0</v>
      </c>
      <c r="I94" s="48"/>
      <c r="J94" s="51">
        <f t="shared" si="40"/>
        <v>0</v>
      </c>
      <c r="K94" s="48">
        <f>+'DAY27'!K94+'DAY28'!C94</f>
        <v>0</v>
      </c>
      <c r="L94" s="49">
        <f>+'DAY27'!L94+'DAY28'!D94</f>
        <v>0</v>
      </c>
      <c r="M94" s="50">
        <f>+'DAY27'!M94+'DAY28'!E94</f>
        <v>0</v>
      </c>
      <c r="N94" s="47">
        <f>+'DAY27'!N94+'DAY28'!F94</f>
        <v>0</v>
      </c>
      <c r="O94" s="209">
        <f>+'DAY27'!O94+'DAY28'!G94</f>
        <v>0</v>
      </c>
      <c r="P94" s="48">
        <f t="shared" si="41"/>
        <v>0</v>
      </c>
      <c r="Q94" s="49">
        <f t="shared" si="42"/>
        <v>0</v>
      </c>
      <c r="R94" s="50">
        <f t="shared" si="43"/>
        <v>0</v>
      </c>
      <c r="S94" s="47">
        <f t="shared" si="44"/>
        <v>0</v>
      </c>
      <c r="T94" s="209">
        <f t="shared" si="45"/>
        <v>0</v>
      </c>
      <c r="U94" s="54">
        <f t="shared" si="46"/>
        <v>0</v>
      </c>
    </row>
    <row r="95" spans="1:21" x14ac:dyDescent="0.25">
      <c r="A95" s="53"/>
      <c r="B95" s="47">
        <f>'DAY27'!H95</f>
        <v>0</v>
      </c>
      <c r="C95" s="48">
        <v>0</v>
      </c>
      <c r="D95" s="49">
        <v>0</v>
      </c>
      <c r="E95" s="50">
        <v>0</v>
      </c>
      <c r="F95" s="47">
        <v>0</v>
      </c>
      <c r="G95" s="209">
        <v>0</v>
      </c>
      <c r="H95" s="49">
        <f>+(Table130[[#This Row],[OPENING ]]+Table130[[#This Row],[RECEIPTS]]+Table130[[#This Row],[RETURNS]])-(Table130[[#This Row],[EXCHANGED]]+Table130[[#This Row],[SALES]]+Table130[[#This Row],[ISSUES]])</f>
        <v>0</v>
      </c>
      <c r="I95" s="48"/>
      <c r="J95" s="51">
        <f t="shared" si="40"/>
        <v>0</v>
      </c>
      <c r="K95" s="48">
        <f>+'DAY27'!K95+'DAY28'!C95</f>
        <v>0</v>
      </c>
      <c r="L95" s="49">
        <f>+'DAY27'!L95+'DAY28'!D95</f>
        <v>0</v>
      </c>
      <c r="M95" s="50">
        <f>+'DAY27'!M95+'DAY28'!E95</f>
        <v>0</v>
      </c>
      <c r="N95" s="47">
        <f>+'DAY27'!N95+'DAY28'!F95</f>
        <v>0</v>
      </c>
      <c r="O95" s="209">
        <f>+'DAY27'!O95+'DAY28'!G95</f>
        <v>0</v>
      </c>
      <c r="P95" s="48">
        <f t="shared" si="41"/>
        <v>0</v>
      </c>
      <c r="Q95" s="49">
        <f t="shared" si="42"/>
        <v>0</v>
      </c>
      <c r="R95" s="50">
        <f t="shared" si="43"/>
        <v>0</v>
      </c>
      <c r="S95" s="47">
        <f t="shared" si="44"/>
        <v>0</v>
      </c>
      <c r="T95" s="209">
        <f t="shared" si="45"/>
        <v>0</v>
      </c>
      <c r="U95" s="54">
        <f t="shared" si="46"/>
        <v>0</v>
      </c>
    </row>
    <row r="96" spans="1:21" x14ac:dyDescent="0.25">
      <c r="A96" s="53"/>
      <c r="B96" s="47">
        <f>'DAY27'!H96</f>
        <v>0</v>
      </c>
      <c r="C96" s="48">
        <v>0</v>
      </c>
      <c r="D96" s="49">
        <v>0</v>
      </c>
      <c r="E96" s="50">
        <v>0</v>
      </c>
      <c r="F96" s="47">
        <v>0</v>
      </c>
      <c r="G96" s="209">
        <v>0</v>
      </c>
      <c r="H96" s="49">
        <f>+(Table130[[#This Row],[OPENING ]]+Table130[[#This Row],[RECEIPTS]]+Table130[[#This Row],[RETURNS]])-(Table130[[#This Row],[EXCHANGED]]+Table130[[#This Row],[SALES]]+Table130[[#This Row],[ISSUES]])</f>
        <v>0</v>
      </c>
      <c r="I96" s="48"/>
      <c r="J96" s="51">
        <f t="shared" si="40"/>
        <v>0</v>
      </c>
      <c r="K96" s="48">
        <f>+'DAY27'!K96+'DAY28'!C96</f>
        <v>0</v>
      </c>
      <c r="L96" s="49">
        <f>+'DAY27'!L96+'DAY28'!D96</f>
        <v>0</v>
      </c>
      <c r="M96" s="50">
        <f>+'DAY27'!M96+'DAY28'!E96</f>
        <v>0</v>
      </c>
      <c r="N96" s="47">
        <f>+'DAY27'!N96+'DAY28'!F96</f>
        <v>0</v>
      </c>
      <c r="O96" s="209">
        <f>+'DAY27'!O96+'DAY28'!G96</f>
        <v>0</v>
      </c>
      <c r="P96" s="48">
        <f t="shared" si="41"/>
        <v>0</v>
      </c>
      <c r="Q96" s="49">
        <f t="shared" si="42"/>
        <v>0</v>
      </c>
      <c r="R96" s="50">
        <f t="shared" si="43"/>
        <v>0</v>
      </c>
      <c r="S96" s="47">
        <f t="shared" si="44"/>
        <v>0</v>
      </c>
      <c r="T96" s="209">
        <f t="shared" si="45"/>
        <v>0</v>
      </c>
      <c r="U96" s="54">
        <f t="shared" si="46"/>
        <v>0</v>
      </c>
    </row>
    <row r="97" spans="1:21" x14ac:dyDescent="0.25">
      <c r="A97" s="151" t="s">
        <v>41</v>
      </c>
      <c r="B97" s="47"/>
      <c r="C97" s="48"/>
      <c r="D97" s="49"/>
      <c r="E97" s="50"/>
      <c r="F97" s="47"/>
      <c r="G97" s="209"/>
      <c r="H97" s="49"/>
      <c r="I97" s="48"/>
      <c r="J97" s="51"/>
      <c r="K97" s="48"/>
      <c r="L97" s="49"/>
      <c r="M97" s="50"/>
      <c r="N97" s="47"/>
      <c r="O97" s="209"/>
      <c r="P97" s="48"/>
      <c r="Q97" s="49"/>
      <c r="R97" s="50"/>
      <c r="S97" s="47"/>
      <c r="T97" s="209"/>
      <c r="U97" s="54"/>
    </row>
    <row r="98" spans="1:21" x14ac:dyDescent="0.25">
      <c r="A98" s="153" t="s">
        <v>40</v>
      </c>
      <c r="B98" s="47"/>
      <c r="C98" s="48"/>
      <c r="D98" s="49"/>
      <c r="E98" s="50"/>
      <c r="F98" s="47"/>
      <c r="G98" s="209"/>
      <c r="H98" s="49"/>
      <c r="I98" s="48"/>
      <c r="J98" s="51"/>
      <c r="K98" s="48"/>
      <c r="L98" s="49"/>
      <c r="M98" s="50"/>
      <c r="N98" s="47"/>
      <c r="O98" s="209"/>
      <c r="P98" s="48"/>
      <c r="Q98" s="49"/>
      <c r="R98" s="50"/>
      <c r="S98" s="47"/>
      <c r="T98" s="209"/>
      <c r="U98" s="54"/>
    </row>
    <row r="99" spans="1:21" x14ac:dyDescent="0.25">
      <c r="A99" s="152" t="s">
        <v>42</v>
      </c>
      <c r="B99" s="47">
        <f>'DAY27'!H99</f>
        <v>0</v>
      </c>
      <c r="C99" s="48">
        <v>0</v>
      </c>
      <c r="D99" s="49">
        <v>0</v>
      </c>
      <c r="E99" s="50">
        <v>0</v>
      </c>
      <c r="F99" s="47">
        <v>0</v>
      </c>
      <c r="G99" s="209">
        <v>0</v>
      </c>
      <c r="H99" s="49">
        <f>+(Table130[[#This Row],[OPENING ]]+Table130[[#This Row],[RECEIPTS]]+Table130[[#This Row],[RETURNS]])-(Table130[[#This Row],[EXCHANGED]]+Table130[[#This Row],[SALES]]+Table130[[#This Row],[ISSUES]])</f>
        <v>0</v>
      </c>
      <c r="I99" s="48">
        <v>0</v>
      </c>
      <c r="J99" s="51">
        <f t="shared" si="0"/>
        <v>0</v>
      </c>
      <c r="K99" s="48">
        <f>+'DAY27'!K99+'DAY28'!C99</f>
        <v>0</v>
      </c>
      <c r="L99" s="49">
        <f>+'DAY27'!L99+'DAY28'!D99</f>
        <v>0</v>
      </c>
      <c r="M99" s="50">
        <f>+'DAY27'!M99+'DAY28'!E99</f>
        <v>0</v>
      </c>
      <c r="N99" s="47">
        <f>+'DAY27'!N99+'DAY28'!F99</f>
        <v>0</v>
      </c>
      <c r="O99" s="209">
        <f>+'DAY27'!O99+'DAY28'!G99</f>
        <v>0</v>
      </c>
      <c r="P99" s="48">
        <f t="shared" si="35"/>
        <v>0</v>
      </c>
      <c r="Q99" s="49">
        <f t="shared" si="36"/>
        <v>0</v>
      </c>
      <c r="R99" s="50">
        <f t="shared" si="37"/>
        <v>0</v>
      </c>
      <c r="S99" s="47">
        <f t="shared" si="38"/>
        <v>0</v>
      </c>
      <c r="T99" s="209">
        <f t="shared" si="39"/>
        <v>0</v>
      </c>
      <c r="U99" s="54">
        <f t="shared" si="1"/>
        <v>0</v>
      </c>
    </row>
    <row r="100" spans="1:21" x14ac:dyDescent="0.25">
      <c r="A100" s="152" t="s">
        <v>43</v>
      </c>
      <c r="B100" s="47">
        <f>'DAY27'!H100</f>
        <v>0</v>
      </c>
      <c r="C100" s="48">
        <v>0</v>
      </c>
      <c r="D100" s="49">
        <v>0</v>
      </c>
      <c r="E100" s="50">
        <v>0</v>
      </c>
      <c r="F100" s="47">
        <v>0</v>
      </c>
      <c r="G100" s="209">
        <v>0</v>
      </c>
      <c r="H100" s="49">
        <f>+(Table130[[#This Row],[OPENING ]]+Table130[[#This Row],[RECEIPTS]]+Table130[[#This Row],[RETURNS]])-(Table130[[#This Row],[EXCHANGED]]+Table130[[#This Row],[SALES]]+Table130[[#This Row],[ISSUES]])</f>
        <v>0</v>
      </c>
      <c r="I100" s="48">
        <v>0</v>
      </c>
      <c r="J100" s="51">
        <f t="shared" si="0"/>
        <v>0</v>
      </c>
      <c r="K100" s="48">
        <f>+'DAY27'!K100+'DAY28'!C100</f>
        <v>0</v>
      </c>
      <c r="L100" s="49">
        <f>+'DAY27'!L100+'DAY28'!D100</f>
        <v>0</v>
      </c>
      <c r="M100" s="50">
        <f>+'DAY27'!M100+'DAY28'!E100</f>
        <v>0</v>
      </c>
      <c r="N100" s="47">
        <f>+'DAY27'!N100+'DAY28'!F100</f>
        <v>0</v>
      </c>
      <c r="O100" s="209">
        <f>+'DAY27'!O100+'DAY28'!G100</f>
        <v>0</v>
      </c>
      <c r="P100" s="48">
        <f t="shared" si="35"/>
        <v>0</v>
      </c>
      <c r="Q100" s="49">
        <f t="shared" si="36"/>
        <v>0</v>
      </c>
      <c r="R100" s="50">
        <f t="shared" si="37"/>
        <v>0</v>
      </c>
      <c r="S100" s="47">
        <f t="shared" si="38"/>
        <v>0</v>
      </c>
      <c r="T100" s="209">
        <f t="shared" si="39"/>
        <v>0</v>
      </c>
      <c r="U100" s="54">
        <f t="shared" si="1"/>
        <v>0</v>
      </c>
    </row>
    <row r="101" spans="1:21" x14ac:dyDescent="0.25">
      <c r="A101" s="153"/>
      <c r="B101" s="47">
        <f>'DAY27'!H101</f>
        <v>0</v>
      </c>
      <c r="C101" s="48">
        <v>0</v>
      </c>
      <c r="D101" s="49">
        <v>0</v>
      </c>
      <c r="E101" s="50">
        <v>0</v>
      </c>
      <c r="F101" s="47">
        <v>0</v>
      </c>
      <c r="G101" s="209">
        <v>0</v>
      </c>
      <c r="H101" s="49">
        <f>+(Table130[[#This Row],[OPENING ]]+Table130[[#This Row],[RECEIPTS]]+Table130[[#This Row],[RETURNS]])-(Table130[[#This Row],[EXCHANGED]]+Table130[[#This Row],[SALES]]+Table130[[#This Row],[ISSUES]])</f>
        <v>0</v>
      </c>
      <c r="I101" s="73">
        <v>0</v>
      </c>
      <c r="J101" s="76">
        <f t="shared" si="0"/>
        <v>0</v>
      </c>
      <c r="K101" s="48">
        <f>+'DAY27'!K101+'DAY28'!C101</f>
        <v>0</v>
      </c>
      <c r="L101" s="49">
        <f>+'DAY27'!L101+'DAY28'!D101</f>
        <v>0</v>
      </c>
      <c r="M101" s="50">
        <f>+'DAY27'!M101+'DAY28'!E101</f>
        <v>0</v>
      </c>
      <c r="N101" s="47">
        <f>+'DAY27'!N101+'DAY28'!F101</f>
        <v>0</v>
      </c>
      <c r="O101" s="209">
        <f>+'DAY27'!O101+'DAY28'!G101</f>
        <v>0</v>
      </c>
      <c r="P101" s="48">
        <f t="shared" si="35"/>
        <v>0</v>
      </c>
      <c r="Q101" s="49">
        <f t="shared" si="36"/>
        <v>0</v>
      </c>
      <c r="R101" s="50">
        <f t="shared" si="37"/>
        <v>0</v>
      </c>
      <c r="S101" s="47">
        <f t="shared" si="38"/>
        <v>0</v>
      </c>
      <c r="T101" s="209">
        <f t="shared" si="39"/>
        <v>0</v>
      </c>
      <c r="U101" s="92">
        <f t="shared" si="1"/>
        <v>0</v>
      </c>
    </row>
    <row r="102" spans="1:21" x14ac:dyDescent="0.25">
      <c r="A102" s="152" t="s">
        <v>87</v>
      </c>
      <c r="B102" s="47">
        <f>'DAY27'!H102</f>
        <v>1888</v>
      </c>
      <c r="C102" s="48">
        <v>0</v>
      </c>
      <c r="D102" s="49">
        <v>0</v>
      </c>
      <c r="E102" s="50">
        <v>0</v>
      </c>
      <c r="F102" s="47">
        <v>0</v>
      </c>
      <c r="G102" s="209">
        <v>0</v>
      </c>
      <c r="H102" s="49">
        <f>+(Table130[[#This Row],[OPENING ]]+Table130[[#This Row],[RECEIPTS]]+Table130[[#This Row],[RETURNS]])-(Table130[[#This Row],[EXCHANGED]]+Table130[[#This Row],[SALES]]+Table130[[#This Row],[ISSUES]])</f>
        <v>1888</v>
      </c>
      <c r="I102" s="73"/>
      <c r="J102" s="76">
        <f t="shared" ref="J102:J114" si="47">+I102-H102</f>
        <v>-1888</v>
      </c>
      <c r="K102" s="48">
        <f>+'DAY27'!K102+'DAY28'!C102</f>
        <v>0</v>
      </c>
      <c r="L102" s="49">
        <f>+'DAY27'!L102+'DAY28'!D102</f>
        <v>138</v>
      </c>
      <c r="M102" s="50">
        <f>+'DAY27'!M102+'DAY28'!E102</f>
        <v>0</v>
      </c>
      <c r="N102" s="47">
        <f>+'DAY27'!N102+'DAY28'!F102</f>
        <v>0</v>
      </c>
      <c r="O102" s="209">
        <f>+'DAY27'!O102+'DAY28'!G102</f>
        <v>1318.44</v>
      </c>
      <c r="P102" s="48">
        <f t="shared" ref="P102:P114" si="48">+K102/28</f>
        <v>0</v>
      </c>
      <c r="Q102" s="49">
        <f t="shared" ref="Q102:Q114" si="49">+L102/28</f>
        <v>4.9285714285714288</v>
      </c>
      <c r="R102" s="50">
        <f t="shared" ref="R102:R114" si="50">+M102/28</f>
        <v>0</v>
      </c>
      <c r="S102" s="47">
        <f t="shared" ref="S102:S114" si="51">+N102/28</f>
        <v>0</v>
      </c>
      <c r="T102" s="209">
        <f t="shared" ref="T102:T114" si="52">+O102/28</f>
        <v>47.087142857142858</v>
      </c>
      <c r="U102" s="92">
        <f t="shared" ref="U102:U114" si="53">IFERROR(+H102/(P102+Q102+R102+S102+T102),0)</f>
        <v>36.296723517618297</v>
      </c>
    </row>
    <row r="103" spans="1:21" x14ac:dyDescent="0.25">
      <c r="A103" s="152" t="s">
        <v>88</v>
      </c>
      <c r="B103" s="47">
        <f>'DAY27'!H103</f>
        <v>0</v>
      </c>
      <c r="C103" s="48">
        <v>0</v>
      </c>
      <c r="D103" s="49">
        <v>0</v>
      </c>
      <c r="E103" s="50">
        <v>0</v>
      </c>
      <c r="F103" s="47">
        <v>0</v>
      </c>
      <c r="G103" s="209">
        <v>0</v>
      </c>
      <c r="H103" s="49">
        <f>+(Table130[[#This Row],[OPENING ]]+Table130[[#This Row],[RECEIPTS]]+Table130[[#This Row],[RETURNS]])-(Table130[[#This Row],[EXCHANGED]]+Table130[[#This Row],[SALES]]+Table130[[#This Row],[ISSUES]])</f>
        <v>0</v>
      </c>
      <c r="I103" s="73"/>
      <c r="J103" s="76">
        <f t="shared" si="47"/>
        <v>0</v>
      </c>
      <c r="K103" s="48">
        <f>+'DAY27'!K103+'DAY28'!C103</f>
        <v>0</v>
      </c>
      <c r="L103" s="49">
        <f>+'DAY27'!L103+'DAY28'!D103</f>
        <v>0</v>
      </c>
      <c r="M103" s="50">
        <f>+'DAY27'!M103+'DAY28'!E103</f>
        <v>0</v>
      </c>
      <c r="N103" s="47">
        <f>+'DAY27'!N103+'DAY28'!F103</f>
        <v>0</v>
      </c>
      <c r="O103" s="209">
        <f>+'DAY27'!O103+'DAY28'!G103</f>
        <v>0</v>
      </c>
      <c r="P103" s="48">
        <f t="shared" si="48"/>
        <v>0</v>
      </c>
      <c r="Q103" s="49">
        <f t="shared" si="49"/>
        <v>0</v>
      </c>
      <c r="R103" s="50">
        <f t="shared" si="50"/>
        <v>0</v>
      </c>
      <c r="S103" s="47">
        <f t="shared" si="51"/>
        <v>0</v>
      </c>
      <c r="T103" s="209">
        <f t="shared" si="52"/>
        <v>0</v>
      </c>
      <c r="U103" s="92">
        <f t="shared" si="53"/>
        <v>0</v>
      </c>
    </row>
    <row r="104" spans="1:21" x14ac:dyDescent="0.25">
      <c r="A104" s="152" t="s">
        <v>95</v>
      </c>
      <c r="B104" s="47">
        <f>'DAY27'!H104</f>
        <v>695.3</v>
      </c>
      <c r="C104" s="48">
        <v>0</v>
      </c>
      <c r="D104" s="49">
        <v>0</v>
      </c>
      <c r="E104" s="50">
        <v>0</v>
      </c>
      <c r="F104" s="47">
        <v>0</v>
      </c>
      <c r="G104" s="209">
        <v>0</v>
      </c>
      <c r="H104" s="49">
        <f>+(Table130[[#This Row],[OPENING ]]+Table130[[#This Row],[RECEIPTS]]+Table130[[#This Row],[RETURNS]])-(Table130[[#This Row],[EXCHANGED]]+Table130[[#This Row],[SALES]]+Table130[[#This Row],[ISSUES]])</f>
        <v>695.3</v>
      </c>
      <c r="I104" s="73"/>
      <c r="J104" s="76">
        <f t="shared" si="47"/>
        <v>-695.3</v>
      </c>
      <c r="K104" s="48">
        <f>+'DAY27'!K104+'DAY28'!C104</f>
        <v>0</v>
      </c>
      <c r="L104" s="49">
        <f>+'DAY27'!L104+'DAY28'!D104</f>
        <v>0</v>
      </c>
      <c r="M104" s="50">
        <f>+'DAY27'!M104+'DAY28'!E104</f>
        <v>0</v>
      </c>
      <c r="N104" s="47">
        <f>+'DAY27'!N104+'DAY28'!F104</f>
        <v>0</v>
      </c>
      <c r="O104" s="209">
        <f>+'DAY27'!O104+'DAY28'!G104</f>
        <v>0</v>
      </c>
      <c r="P104" s="48">
        <f t="shared" si="48"/>
        <v>0</v>
      </c>
      <c r="Q104" s="49">
        <f t="shared" si="49"/>
        <v>0</v>
      </c>
      <c r="R104" s="50">
        <f t="shared" si="50"/>
        <v>0</v>
      </c>
      <c r="S104" s="47">
        <f t="shared" si="51"/>
        <v>0</v>
      </c>
      <c r="T104" s="209">
        <f t="shared" si="52"/>
        <v>0</v>
      </c>
      <c r="U104" s="92">
        <f t="shared" si="53"/>
        <v>0</v>
      </c>
    </row>
    <row r="105" spans="1:21" x14ac:dyDescent="0.25">
      <c r="A105" s="152" t="s">
        <v>132</v>
      </c>
      <c r="B105" s="47">
        <f>'DAY27'!H105</f>
        <v>0</v>
      </c>
      <c r="C105" s="48">
        <v>0</v>
      </c>
      <c r="D105" s="49">
        <v>0</v>
      </c>
      <c r="E105" s="50">
        <v>0</v>
      </c>
      <c r="F105" s="47">
        <v>0</v>
      </c>
      <c r="G105" s="209">
        <v>0</v>
      </c>
      <c r="H105" s="49">
        <f>+(Table130[[#This Row],[OPENING ]]+Table130[[#This Row],[RECEIPTS]]+Table130[[#This Row],[RETURNS]])-(Table130[[#This Row],[EXCHANGED]]+Table130[[#This Row],[SALES]]+Table130[[#This Row],[ISSUES]])</f>
        <v>0</v>
      </c>
      <c r="I105" s="73"/>
      <c r="J105" s="76">
        <f t="shared" si="47"/>
        <v>0</v>
      </c>
      <c r="K105" s="48">
        <f>+'DAY27'!K105+'DAY28'!C105</f>
        <v>0</v>
      </c>
      <c r="L105" s="49">
        <f>+'DAY27'!L105+'DAY28'!D105</f>
        <v>0</v>
      </c>
      <c r="M105" s="50">
        <f>+'DAY27'!M105+'DAY28'!E105</f>
        <v>0</v>
      </c>
      <c r="N105" s="47">
        <f>+'DAY27'!N105+'DAY28'!F105</f>
        <v>0</v>
      </c>
      <c r="O105" s="209">
        <f>+'DAY27'!O105+'DAY28'!G105</f>
        <v>0</v>
      </c>
      <c r="P105" s="48">
        <f t="shared" si="48"/>
        <v>0</v>
      </c>
      <c r="Q105" s="49">
        <f t="shared" si="49"/>
        <v>0</v>
      </c>
      <c r="R105" s="50">
        <f t="shared" si="50"/>
        <v>0</v>
      </c>
      <c r="S105" s="47">
        <f t="shared" si="51"/>
        <v>0</v>
      </c>
      <c r="T105" s="209">
        <f t="shared" si="52"/>
        <v>0</v>
      </c>
      <c r="U105" s="92">
        <f t="shared" si="53"/>
        <v>0</v>
      </c>
    </row>
    <row r="106" spans="1:21" x14ac:dyDescent="0.25">
      <c r="A106" s="152" t="s">
        <v>124</v>
      </c>
      <c r="B106" s="47">
        <f>'DAY27'!H106</f>
        <v>31</v>
      </c>
      <c r="C106" s="48">
        <v>0</v>
      </c>
      <c r="D106" s="49">
        <v>0</v>
      </c>
      <c r="E106" s="50">
        <v>0</v>
      </c>
      <c r="F106" s="47">
        <v>0</v>
      </c>
      <c r="G106" s="209">
        <v>0</v>
      </c>
      <c r="H106" s="49">
        <f>+(Table130[[#This Row],[OPENING ]]+Table130[[#This Row],[RECEIPTS]]+Table130[[#This Row],[RETURNS]])-(Table130[[#This Row],[EXCHANGED]]+Table130[[#This Row],[SALES]]+Table130[[#This Row],[ISSUES]])</f>
        <v>31</v>
      </c>
      <c r="I106" s="73"/>
      <c r="J106" s="76">
        <f t="shared" si="47"/>
        <v>-31</v>
      </c>
      <c r="K106" s="48">
        <f>+'DAY27'!K106+'DAY28'!C106</f>
        <v>0</v>
      </c>
      <c r="L106" s="49">
        <f>+'DAY27'!L106+'DAY28'!D106</f>
        <v>0</v>
      </c>
      <c r="M106" s="50">
        <f>+'DAY27'!M106+'DAY28'!E106</f>
        <v>0</v>
      </c>
      <c r="N106" s="47">
        <f>+'DAY27'!N106+'DAY28'!F106</f>
        <v>0</v>
      </c>
      <c r="O106" s="209">
        <f>+'DAY27'!O106+'DAY28'!G106</f>
        <v>0</v>
      </c>
      <c r="P106" s="48">
        <f t="shared" si="48"/>
        <v>0</v>
      </c>
      <c r="Q106" s="49">
        <f t="shared" si="49"/>
        <v>0</v>
      </c>
      <c r="R106" s="50">
        <f t="shared" si="50"/>
        <v>0</v>
      </c>
      <c r="S106" s="47">
        <f t="shared" si="51"/>
        <v>0</v>
      </c>
      <c r="T106" s="209">
        <f t="shared" si="52"/>
        <v>0</v>
      </c>
      <c r="U106" s="92">
        <f t="shared" si="53"/>
        <v>0</v>
      </c>
    </row>
    <row r="107" spans="1:21" ht="15.75" x14ac:dyDescent="0.3">
      <c r="A107" s="311" t="s">
        <v>89</v>
      </c>
      <c r="B107" s="47">
        <f>'DAY27'!H107</f>
        <v>0</v>
      </c>
      <c r="C107" s="48">
        <v>0</v>
      </c>
      <c r="D107" s="49">
        <v>0</v>
      </c>
      <c r="E107" s="50">
        <v>0</v>
      </c>
      <c r="F107" s="47">
        <v>0</v>
      </c>
      <c r="G107" s="209">
        <v>0</v>
      </c>
      <c r="H107" s="49">
        <f>+(Table130[[#This Row],[OPENING ]]+Table130[[#This Row],[RECEIPTS]]+Table130[[#This Row],[RETURNS]])-(Table130[[#This Row],[EXCHANGED]]+Table130[[#This Row],[SALES]]+Table130[[#This Row],[ISSUES]])</f>
        <v>0</v>
      </c>
      <c r="I107" s="73"/>
      <c r="J107" s="76">
        <f t="shared" si="47"/>
        <v>0</v>
      </c>
      <c r="K107" s="48">
        <f>+'DAY27'!K107+'DAY28'!C107</f>
        <v>0</v>
      </c>
      <c r="L107" s="49">
        <f>+'DAY27'!L107+'DAY28'!D107</f>
        <v>0</v>
      </c>
      <c r="M107" s="50">
        <f>+'DAY27'!M107+'DAY28'!E107</f>
        <v>0</v>
      </c>
      <c r="N107" s="47">
        <f>+'DAY27'!N107+'DAY28'!F107</f>
        <v>0</v>
      </c>
      <c r="O107" s="209">
        <f>+'DAY27'!O107+'DAY28'!G107</f>
        <v>0</v>
      </c>
      <c r="P107" s="48">
        <f t="shared" si="48"/>
        <v>0</v>
      </c>
      <c r="Q107" s="49">
        <f t="shared" si="49"/>
        <v>0</v>
      </c>
      <c r="R107" s="50">
        <f t="shared" si="50"/>
        <v>0</v>
      </c>
      <c r="S107" s="47">
        <f t="shared" si="51"/>
        <v>0</v>
      </c>
      <c r="T107" s="209">
        <f t="shared" si="52"/>
        <v>0</v>
      </c>
      <c r="U107" s="92">
        <f t="shared" si="53"/>
        <v>0</v>
      </c>
    </row>
    <row r="108" spans="1:21" x14ac:dyDescent="0.25">
      <c r="A108" s="193" t="s">
        <v>90</v>
      </c>
      <c r="B108" s="47">
        <f>'DAY27'!H108</f>
        <v>57</v>
      </c>
      <c r="C108" s="48">
        <v>0</v>
      </c>
      <c r="D108" s="49">
        <v>0</v>
      </c>
      <c r="E108" s="50">
        <v>0</v>
      </c>
      <c r="F108" s="47">
        <v>0</v>
      </c>
      <c r="G108" s="209">
        <v>0</v>
      </c>
      <c r="H108" s="49">
        <f>+(Table130[[#This Row],[OPENING ]]+Table130[[#This Row],[RECEIPTS]]+Table130[[#This Row],[RETURNS]])-(Table130[[#This Row],[EXCHANGED]]+Table130[[#This Row],[SALES]]+Table130[[#This Row],[ISSUES]])</f>
        <v>57</v>
      </c>
      <c r="I108" s="73"/>
      <c r="J108" s="76">
        <f t="shared" si="47"/>
        <v>-57</v>
      </c>
      <c r="K108" s="48">
        <f>+'DAY27'!K108+'DAY28'!C108</f>
        <v>0</v>
      </c>
      <c r="L108" s="49">
        <f>+'DAY27'!L108+'DAY28'!D108</f>
        <v>0</v>
      </c>
      <c r="M108" s="50">
        <f>+'DAY27'!M108+'DAY28'!E108</f>
        <v>0</v>
      </c>
      <c r="N108" s="47">
        <f>+'DAY27'!N108+'DAY28'!F108</f>
        <v>0</v>
      </c>
      <c r="O108" s="209">
        <f>+'DAY27'!O108+'DAY28'!G108</f>
        <v>0</v>
      </c>
      <c r="P108" s="48">
        <f t="shared" si="48"/>
        <v>0</v>
      </c>
      <c r="Q108" s="49">
        <f t="shared" si="49"/>
        <v>0</v>
      </c>
      <c r="R108" s="50">
        <f t="shared" si="50"/>
        <v>0</v>
      </c>
      <c r="S108" s="47">
        <f t="shared" si="51"/>
        <v>0</v>
      </c>
      <c r="T108" s="209">
        <f t="shared" si="52"/>
        <v>0</v>
      </c>
      <c r="U108" s="92">
        <f t="shared" si="53"/>
        <v>0</v>
      </c>
    </row>
    <row r="109" spans="1:21" x14ac:dyDescent="0.25">
      <c r="A109" s="193" t="s">
        <v>91</v>
      </c>
      <c r="B109" s="47">
        <f>'DAY27'!H109</f>
        <v>345.3</v>
      </c>
      <c r="C109" s="48">
        <v>0</v>
      </c>
      <c r="D109" s="49">
        <v>0</v>
      </c>
      <c r="E109" s="50">
        <v>0</v>
      </c>
      <c r="F109" s="47">
        <v>0</v>
      </c>
      <c r="G109" s="209">
        <v>0</v>
      </c>
      <c r="H109" s="49">
        <f>+(Table130[[#This Row],[OPENING ]]+Table130[[#This Row],[RECEIPTS]]+Table130[[#This Row],[RETURNS]])-(Table130[[#This Row],[EXCHANGED]]+Table130[[#This Row],[SALES]]+Table130[[#This Row],[ISSUES]])</f>
        <v>345.3</v>
      </c>
      <c r="I109" s="73"/>
      <c r="J109" s="76">
        <f t="shared" si="47"/>
        <v>-345.3</v>
      </c>
      <c r="K109" s="48">
        <f>+'DAY27'!K109+'DAY28'!C109</f>
        <v>0</v>
      </c>
      <c r="L109" s="49">
        <f>+'DAY27'!L109+'DAY28'!D109</f>
        <v>0</v>
      </c>
      <c r="M109" s="50">
        <f>+'DAY27'!M109+'DAY28'!E109</f>
        <v>0</v>
      </c>
      <c r="N109" s="47">
        <f>+'DAY27'!N109+'DAY28'!F109</f>
        <v>0</v>
      </c>
      <c r="O109" s="209">
        <f>+'DAY27'!O109+'DAY28'!G109</f>
        <v>0</v>
      </c>
      <c r="P109" s="48">
        <f t="shared" si="48"/>
        <v>0</v>
      </c>
      <c r="Q109" s="49">
        <f t="shared" si="49"/>
        <v>0</v>
      </c>
      <c r="R109" s="50">
        <f t="shared" si="50"/>
        <v>0</v>
      </c>
      <c r="S109" s="47">
        <f t="shared" si="51"/>
        <v>0</v>
      </c>
      <c r="T109" s="209">
        <f t="shared" si="52"/>
        <v>0</v>
      </c>
      <c r="U109" s="92">
        <f t="shared" si="53"/>
        <v>0</v>
      </c>
    </row>
    <row r="110" spans="1:21" x14ac:dyDescent="0.25">
      <c r="A110" s="193" t="s">
        <v>92</v>
      </c>
      <c r="B110" s="47">
        <f>'DAY27'!H110</f>
        <v>38</v>
      </c>
      <c r="C110" s="48">
        <v>0</v>
      </c>
      <c r="D110" s="49">
        <v>0</v>
      </c>
      <c r="E110" s="50">
        <v>0</v>
      </c>
      <c r="F110" s="47">
        <v>0</v>
      </c>
      <c r="G110" s="209">
        <v>0</v>
      </c>
      <c r="H110" s="49">
        <f>+(Table130[[#This Row],[OPENING ]]+Table130[[#This Row],[RECEIPTS]]+Table130[[#This Row],[RETURNS]])-(Table130[[#This Row],[EXCHANGED]]+Table130[[#This Row],[SALES]]+Table130[[#This Row],[ISSUES]])</f>
        <v>38</v>
      </c>
      <c r="I110" s="73"/>
      <c r="J110" s="76">
        <f t="shared" si="47"/>
        <v>-38</v>
      </c>
      <c r="K110" s="48">
        <f>+'DAY27'!K110+'DAY28'!C110</f>
        <v>0</v>
      </c>
      <c r="L110" s="49">
        <f>+'DAY27'!L110+'DAY28'!D110</f>
        <v>0</v>
      </c>
      <c r="M110" s="50">
        <f>+'DAY27'!M110+'DAY28'!E110</f>
        <v>0</v>
      </c>
      <c r="N110" s="47">
        <f>+'DAY27'!N110+'DAY28'!F110</f>
        <v>0</v>
      </c>
      <c r="O110" s="209">
        <f>+'DAY27'!O110+'DAY28'!G110</f>
        <v>0</v>
      </c>
      <c r="P110" s="48">
        <f t="shared" si="48"/>
        <v>0</v>
      </c>
      <c r="Q110" s="49">
        <f t="shared" si="49"/>
        <v>0</v>
      </c>
      <c r="R110" s="50">
        <f t="shared" si="50"/>
        <v>0</v>
      </c>
      <c r="S110" s="47">
        <f t="shared" si="51"/>
        <v>0</v>
      </c>
      <c r="T110" s="209">
        <f t="shared" si="52"/>
        <v>0</v>
      </c>
      <c r="U110" s="92">
        <f t="shared" si="53"/>
        <v>0</v>
      </c>
    </row>
    <row r="111" spans="1:21" x14ac:dyDescent="0.25">
      <c r="A111" s="193" t="s">
        <v>94</v>
      </c>
      <c r="B111" s="47">
        <f>'DAY27'!H111</f>
        <v>0</v>
      </c>
      <c r="C111" s="48">
        <v>0</v>
      </c>
      <c r="D111" s="49">
        <v>0</v>
      </c>
      <c r="E111" s="50">
        <v>0</v>
      </c>
      <c r="F111" s="47">
        <v>0</v>
      </c>
      <c r="G111" s="209">
        <v>0</v>
      </c>
      <c r="H111" s="49">
        <f>+(Table130[[#This Row],[OPENING ]]+Table130[[#This Row],[RECEIPTS]]+Table130[[#This Row],[RETURNS]])-(Table130[[#This Row],[EXCHANGED]]+Table130[[#This Row],[SALES]]+Table130[[#This Row],[ISSUES]])</f>
        <v>0</v>
      </c>
      <c r="I111" s="73"/>
      <c r="J111" s="76">
        <f t="shared" si="47"/>
        <v>0</v>
      </c>
      <c r="K111" s="48">
        <f>+'DAY27'!K111+'DAY28'!C111</f>
        <v>0</v>
      </c>
      <c r="L111" s="49">
        <f>+'DAY27'!L111+'DAY28'!D111</f>
        <v>0</v>
      </c>
      <c r="M111" s="50">
        <f>+'DAY27'!M111+'DAY28'!E111</f>
        <v>0</v>
      </c>
      <c r="N111" s="47">
        <f>+'DAY27'!N111+'DAY28'!F111</f>
        <v>0</v>
      </c>
      <c r="O111" s="209">
        <f>+'DAY27'!O111+'DAY28'!G111</f>
        <v>0</v>
      </c>
      <c r="P111" s="48">
        <f t="shared" si="48"/>
        <v>0</v>
      </c>
      <c r="Q111" s="49">
        <f t="shared" si="49"/>
        <v>0</v>
      </c>
      <c r="R111" s="50">
        <f t="shared" si="50"/>
        <v>0</v>
      </c>
      <c r="S111" s="47">
        <f t="shared" si="51"/>
        <v>0</v>
      </c>
      <c r="T111" s="209">
        <f t="shared" si="52"/>
        <v>0</v>
      </c>
      <c r="U111" s="92">
        <f t="shared" si="53"/>
        <v>0</v>
      </c>
    </row>
    <row r="112" spans="1:21" x14ac:dyDescent="0.25">
      <c r="A112" s="193" t="s">
        <v>93</v>
      </c>
      <c r="B112" s="47">
        <f>'DAY27'!H112</f>
        <v>0</v>
      </c>
      <c r="C112" s="48">
        <v>0</v>
      </c>
      <c r="D112" s="49">
        <v>0</v>
      </c>
      <c r="E112" s="50">
        <v>0</v>
      </c>
      <c r="F112" s="47">
        <v>0</v>
      </c>
      <c r="G112" s="209">
        <v>0</v>
      </c>
      <c r="H112" s="49">
        <f>+(Table130[[#This Row],[OPENING ]]+Table130[[#This Row],[RECEIPTS]]+Table130[[#This Row],[RETURNS]])-(Table130[[#This Row],[EXCHANGED]]+Table130[[#This Row],[SALES]]+Table130[[#This Row],[ISSUES]])</f>
        <v>0</v>
      </c>
      <c r="I112" s="73"/>
      <c r="J112" s="76">
        <f t="shared" si="47"/>
        <v>0</v>
      </c>
      <c r="K112" s="48">
        <f>+'DAY27'!K112+'DAY28'!C112</f>
        <v>0</v>
      </c>
      <c r="L112" s="49">
        <f>+'DAY27'!L112+'DAY28'!D112</f>
        <v>0</v>
      </c>
      <c r="M112" s="50">
        <f>+'DAY27'!M112+'DAY28'!E112</f>
        <v>0</v>
      </c>
      <c r="N112" s="47">
        <f>+'DAY27'!N112+'DAY28'!F112</f>
        <v>0</v>
      </c>
      <c r="O112" s="209">
        <f>+'DAY27'!O112+'DAY28'!G112</f>
        <v>0</v>
      </c>
      <c r="P112" s="48">
        <f t="shared" si="48"/>
        <v>0</v>
      </c>
      <c r="Q112" s="49">
        <f t="shared" si="49"/>
        <v>0</v>
      </c>
      <c r="R112" s="50">
        <f t="shared" si="50"/>
        <v>0</v>
      </c>
      <c r="S112" s="47">
        <f t="shared" si="51"/>
        <v>0</v>
      </c>
      <c r="T112" s="209">
        <f t="shared" si="52"/>
        <v>0</v>
      </c>
      <c r="U112" s="92">
        <f t="shared" si="53"/>
        <v>0</v>
      </c>
    </row>
    <row r="113" spans="1:21" x14ac:dyDescent="0.25">
      <c r="A113" s="193" t="s">
        <v>114</v>
      </c>
      <c r="B113" s="47">
        <f>'DAY27'!H113</f>
        <v>0</v>
      </c>
      <c r="C113" s="48">
        <v>0</v>
      </c>
      <c r="D113" s="49">
        <v>0</v>
      </c>
      <c r="E113" s="50">
        <v>0</v>
      </c>
      <c r="F113" s="47">
        <v>0</v>
      </c>
      <c r="G113" s="209">
        <v>0</v>
      </c>
      <c r="H113" s="49">
        <f>+(Table130[[#This Row],[OPENING ]]+Table130[[#This Row],[RECEIPTS]]+Table130[[#This Row],[RETURNS]])-(Table130[[#This Row],[EXCHANGED]]+Table130[[#This Row],[SALES]]+Table130[[#This Row],[ISSUES]])</f>
        <v>0</v>
      </c>
      <c r="I113" s="73"/>
      <c r="J113" s="76">
        <f t="shared" si="47"/>
        <v>0</v>
      </c>
      <c r="K113" s="48">
        <f>+'DAY27'!K113+'DAY28'!C113</f>
        <v>0</v>
      </c>
      <c r="L113" s="49">
        <f>+'DAY27'!L113+'DAY28'!D113</f>
        <v>0</v>
      </c>
      <c r="M113" s="50">
        <f>+'DAY27'!M113+'DAY28'!E113</f>
        <v>0</v>
      </c>
      <c r="N113" s="47">
        <f>+'DAY27'!N113+'DAY28'!F113</f>
        <v>0</v>
      </c>
      <c r="O113" s="209">
        <f>+'DAY27'!O113+'DAY28'!G113</f>
        <v>0</v>
      </c>
      <c r="P113" s="48">
        <f t="shared" si="48"/>
        <v>0</v>
      </c>
      <c r="Q113" s="49">
        <f t="shared" si="49"/>
        <v>0</v>
      </c>
      <c r="R113" s="50">
        <f t="shared" si="50"/>
        <v>0</v>
      </c>
      <c r="S113" s="47">
        <f t="shared" si="51"/>
        <v>0</v>
      </c>
      <c r="T113" s="209">
        <f t="shared" si="52"/>
        <v>0</v>
      </c>
      <c r="U113" s="92">
        <f t="shared" si="53"/>
        <v>0</v>
      </c>
    </row>
    <row r="114" spans="1:21" ht="15.75" thickBot="1" x14ac:dyDescent="0.3">
      <c r="A114" s="193" t="s">
        <v>107</v>
      </c>
      <c r="B114" s="47">
        <f>'DAY27'!H114</f>
        <v>4655.43</v>
      </c>
      <c r="C114" s="48">
        <v>0</v>
      </c>
      <c r="D114" s="49">
        <v>0</v>
      </c>
      <c r="E114" s="50">
        <v>0</v>
      </c>
      <c r="F114" s="47">
        <v>0</v>
      </c>
      <c r="G114" s="209">
        <v>0</v>
      </c>
      <c r="H114" s="49">
        <f>+(Table130[[#This Row],[OPENING ]]+Table130[[#This Row],[RECEIPTS]]+Table130[[#This Row],[RETURNS]])-(Table130[[#This Row],[EXCHANGED]]+Table130[[#This Row],[SALES]]+Table130[[#This Row],[ISSUES]])</f>
        <v>4655.43</v>
      </c>
      <c r="I114" s="73"/>
      <c r="J114" s="76">
        <f t="shared" si="47"/>
        <v>-4655.43</v>
      </c>
      <c r="K114" s="48">
        <f>+'DAY27'!K114+'DAY28'!C114</f>
        <v>0</v>
      </c>
      <c r="L114" s="49">
        <f>+'DAY27'!L114+'DAY28'!D114</f>
        <v>138</v>
      </c>
      <c r="M114" s="50">
        <f>+'DAY27'!M114+'DAY28'!E114</f>
        <v>0</v>
      </c>
      <c r="N114" s="47">
        <f>+'DAY27'!N114+'DAY28'!F114</f>
        <v>0</v>
      </c>
      <c r="O114" s="209">
        <f>+'DAY27'!O114+'DAY28'!G114</f>
        <v>851.44</v>
      </c>
      <c r="P114" s="48">
        <f t="shared" si="48"/>
        <v>0</v>
      </c>
      <c r="Q114" s="49">
        <f t="shared" si="49"/>
        <v>4.9285714285714288</v>
      </c>
      <c r="R114" s="50">
        <f t="shared" si="50"/>
        <v>0</v>
      </c>
      <c r="S114" s="47">
        <f t="shared" si="51"/>
        <v>0</v>
      </c>
      <c r="T114" s="209">
        <f t="shared" si="52"/>
        <v>30.408571428571431</v>
      </c>
      <c r="U114" s="92">
        <f t="shared" si="53"/>
        <v>131.74324870633893</v>
      </c>
    </row>
    <row r="115" spans="1:21" ht="17.25" thickBot="1" x14ac:dyDescent="0.35">
      <c r="A115" s="85" t="s">
        <v>55</v>
      </c>
      <c r="B115" s="86">
        <f t="shared" ref="B115:T115" si="54">SUM(B76:B101)</f>
        <v>4655.43</v>
      </c>
      <c r="C115" s="87">
        <f t="shared" si="54"/>
        <v>0</v>
      </c>
      <c r="D115" s="88">
        <f t="shared" si="54"/>
        <v>0</v>
      </c>
      <c r="E115" s="89">
        <f t="shared" si="54"/>
        <v>0</v>
      </c>
      <c r="F115" s="86">
        <f t="shared" si="54"/>
        <v>0</v>
      </c>
      <c r="G115" s="213">
        <f t="shared" si="54"/>
        <v>0</v>
      </c>
      <c r="H115" s="88">
        <f t="shared" si="54"/>
        <v>4655.43</v>
      </c>
      <c r="I115" s="87">
        <f t="shared" si="54"/>
        <v>0</v>
      </c>
      <c r="J115" s="90">
        <f t="shared" si="54"/>
        <v>-4655.43</v>
      </c>
      <c r="K115" s="87">
        <f t="shared" si="54"/>
        <v>0</v>
      </c>
      <c r="L115" s="88">
        <f t="shared" si="54"/>
        <v>138</v>
      </c>
      <c r="M115" s="89">
        <f t="shared" si="54"/>
        <v>0</v>
      </c>
      <c r="N115" s="86">
        <f t="shared" si="54"/>
        <v>0</v>
      </c>
      <c r="O115" s="213">
        <f t="shared" si="54"/>
        <v>851.44</v>
      </c>
      <c r="P115" s="87">
        <f t="shared" si="54"/>
        <v>0</v>
      </c>
      <c r="Q115" s="88">
        <f t="shared" si="54"/>
        <v>4.9285714285714288</v>
      </c>
      <c r="R115" s="89">
        <f t="shared" si="54"/>
        <v>0</v>
      </c>
      <c r="S115" s="86">
        <f t="shared" si="54"/>
        <v>0</v>
      </c>
      <c r="T115" s="213">
        <f t="shared" si="54"/>
        <v>30.408571428571431</v>
      </c>
      <c r="U115" s="91">
        <f t="shared" si="1"/>
        <v>131.74324870633893</v>
      </c>
    </row>
    <row r="116" spans="1:21" x14ac:dyDescent="0.25">
      <c r="A116" s="78"/>
      <c r="B116" s="79"/>
      <c r="C116" s="80"/>
      <c r="D116" s="81"/>
      <c r="E116" s="82"/>
      <c r="F116" s="79"/>
      <c r="G116" s="212"/>
      <c r="H116" s="81"/>
      <c r="I116" s="80"/>
      <c r="J116" s="83"/>
      <c r="K116" s="80"/>
      <c r="L116" s="81"/>
      <c r="M116" s="82"/>
      <c r="N116" s="79"/>
      <c r="O116" s="212"/>
      <c r="P116" s="80"/>
      <c r="Q116" s="81"/>
      <c r="R116" s="82"/>
      <c r="S116" s="79"/>
      <c r="T116" s="212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209"/>
      <c r="H117" s="49"/>
      <c r="I117" s="48"/>
      <c r="J117" s="51"/>
      <c r="K117" s="48"/>
      <c r="L117" s="49"/>
      <c r="M117" s="50"/>
      <c r="N117" s="47"/>
      <c r="O117" s="209"/>
      <c r="P117" s="48"/>
      <c r="Q117" s="49"/>
      <c r="R117" s="50"/>
      <c r="S117" s="47"/>
      <c r="T117" s="209"/>
      <c r="U117" s="54"/>
    </row>
    <row r="118" spans="1:21" ht="15.75" x14ac:dyDescent="0.3">
      <c r="A118" s="309" t="s">
        <v>97</v>
      </c>
      <c r="B118" s="47">
        <f>'DAY27'!H118</f>
        <v>0</v>
      </c>
      <c r="C118" s="48">
        <v>0</v>
      </c>
      <c r="D118" s="49">
        <v>0</v>
      </c>
      <c r="E118" s="50">
        <v>0</v>
      </c>
      <c r="F118" s="47">
        <v>0</v>
      </c>
      <c r="G118" s="209">
        <v>0</v>
      </c>
      <c r="H118" s="49">
        <f>+(Table130[[#This Row],[OPENING ]]+Table130[[#This Row],[RECEIPTS]]+Table130[[#This Row],[RETURNS]])-(Table130[[#This Row],[EXCHANGED]]+Table130[[#This Row],[SALES]]+Table130[[#This Row],[ISSUES]])</f>
        <v>0</v>
      </c>
      <c r="I118" s="48">
        <v>0</v>
      </c>
      <c r="J118" s="51">
        <f t="shared" si="0"/>
        <v>0</v>
      </c>
      <c r="K118" s="48">
        <f>+'DAY27'!K118+'DAY28'!C118</f>
        <v>0</v>
      </c>
      <c r="L118" s="49">
        <f>+'DAY27'!L118+'DAY28'!D118</f>
        <v>19.5</v>
      </c>
      <c r="M118" s="50">
        <f>+'DAY27'!M118+'DAY28'!E118</f>
        <v>0</v>
      </c>
      <c r="N118" s="47">
        <f>+'DAY27'!N118+'DAY28'!F118</f>
        <v>0</v>
      </c>
      <c r="O118" s="209">
        <f>+'DAY27'!O118+'DAY28'!G118</f>
        <v>0</v>
      </c>
      <c r="P118" s="48">
        <f>+K118/28</f>
        <v>0</v>
      </c>
      <c r="Q118" s="49">
        <f>+L118/28</f>
        <v>0.6964285714285714</v>
      </c>
      <c r="R118" s="50">
        <f>+M118/28</f>
        <v>0</v>
      </c>
      <c r="S118" s="47">
        <f>+N118/28</f>
        <v>0</v>
      </c>
      <c r="T118" s="209">
        <f>+O118/28</f>
        <v>0</v>
      </c>
      <c r="U118" s="54">
        <f t="shared" si="1"/>
        <v>0</v>
      </c>
    </row>
    <row r="119" spans="1:21" x14ac:dyDescent="0.25">
      <c r="A119" s="53"/>
      <c r="B119" s="47">
        <f>'DAY27'!H119</f>
        <v>19.5</v>
      </c>
      <c r="C119" s="48">
        <v>0</v>
      </c>
      <c r="D119" s="49">
        <v>0</v>
      </c>
      <c r="E119" s="50">
        <v>0</v>
      </c>
      <c r="F119" s="47">
        <v>0</v>
      </c>
      <c r="G119" s="209">
        <v>0</v>
      </c>
      <c r="H119" s="49">
        <f>+(Table130[[#This Row],[OPENING ]]+Table130[[#This Row],[RECEIPTS]]+Table130[[#This Row],[RETURNS]])-(Table130[[#This Row],[EXCHANGED]]+Table130[[#This Row],[SALES]]+Table130[[#This Row],[ISSUES]])</f>
        <v>19.5</v>
      </c>
      <c r="I119" s="48">
        <v>0</v>
      </c>
      <c r="J119" s="51">
        <f t="shared" si="0"/>
        <v>-19.5</v>
      </c>
      <c r="K119" s="48">
        <f>+'DAY27'!K119+'DAY28'!C119</f>
        <v>0</v>
      </c>
      <c r="L119" s="49">
        <f>+'DAY27'!L119+'DAY28'!D119</f>
        <v>0</v>
      </c>
      <c r="M119" s="50">
        <f>+'DAY27'!M119+'DAY28'!E119</f>
        <v>0</v>
      </c>
      <c r="N119" s="47">
        <f>+'DAY27'!N119+'DAY28'!F119</f>
        <v>0</v>
      </c>
      <c r="O119" s="209">
        <f>+'DAY27'!O119+'DAY28'!G119</f>
        <v>0</v>
      </c>
      <c r="P119" s="48">
        <f t="shared" ref="P119:P134" si="55">+K119/28</f>
        <v>0</v>
      </c>
      <c r="Q119" s="49">
        <f t="shared" ref="Q119:Q134" si="56">+L119/28</f>
        <v>0</v>
      </c>
      <c r="R119" s="50">
        <f t="shared" ref="R119:R134" si="57">+M119/28</f>
        <v>0</v>
      </c>
      <c r="S119" s="47">
        <f t="shared" ref="S119:S134" si="58">+N119/28</f>
        <v>0</v>
      </c>
      <c r="T119" s="209">
        <f t="shared" ref="T119:T134" si="59">+O119/28</f>
        <v>0</v>
      </c>
      <c r="U119" s="54">
        <f t="shared" si="1"/>
        <v>0</v>
      </c>
    </row>
    <row r="120" spans="1:21" x14ac:dyDescent="0.25">
      <c r="A120" s="310" t="s">
        <v>130</v>
      </c>
      <c r="B120" s="47">
        <f>'DAY27'!H120</f>
        <v>5</v>
      </c>
      <c r="C120" s="48">
        <v>0</v>
      </c>
      <c r="D120" s="49">
        <v>0</v>
      </c>
      <c r="E120" s="50">
        <v>0</v>
      </c>
      <c r="F120" s="47">
        <v>0</v>
      </c>
      <c r="G120" s="209">
        <v>0</v>
      </c>
      <c r="H120" s="49">
        <f>+(Table130[[#This Row],[OPENING ]]+Table130[[#This Row],[RECEIPTS]]+Table130[[#This Row],[RETURNS]])-(Table130[[#This Row],[EXCHANGED]]+Table130[[#This Row],[SALES]]+Table130[[#This Row],[ISSUES]])</f>
        <v>5</v>
      </c>
      <c r="I120" s="48">
        <v>0</v>
      </c>
      <c r="J120" s="51">
        <f t="shared" si="0"/>
        <v>-5</v>
      </c>
      <c r="K120" s="48">
        <f>+'DAY27'!K120+'DAY28'!C120</f>
        <v>0</v>
      </c>
      <c r="L120" s="49">
        <f>+'DAY27'!L120+'DAY28'!D120</f>
        <v>0</v>
      </c>
      <c r="M120" s="50">
        <f>+'DAY27'!M120+'DAY28'!E120</f>
        <v>0</v>
      </c>
      <c r="N120" s="47">
        <f>+'DAY27'!N120+'DAY28'!F120</f>
        <v>0</v>
      </c>
      <c r="O120" s="209">
        <f>+'DAY27'!O120+'DAY28'!G120</f>
        <v>0</v>
      </c>
      <c r="P120" s="48">
        <f t="shared" si="55"/>
        <v>0</v>
      </c>
      <c r="Q120" s="49">
        <f t="shared" si="56"/>
        <v>0</v>
      </c>
      <c r="R120" s="50">
        <f t="shared" si="57"/>
        <v>0</v>
      </c>
      <c r="S120" s="47">
        <f t="shared" si="58"/>
        <v>0</v>
      </c>
      <c r="T120" s="209">
        <f t="shared" si="59"/>
        <v>0</v>
      </c>
      <c r="U120" s="54">
        <f t="shared" si="1"/>
        <v>0</v>
      </c>
    </row>
    <row r="121" spans="1:21" x14ac:dyDescent="0.25">
      <c r="A121" s="310" t="s">
        <v>67</v>
      </c>
      <c r="B121" s="47">
        <f>'DAY27'!H121</f>
        <v>0</v>
      </c>
      <c r="C121" s="48">
        <v>0</v>
      </c>
      <c r="D121" s="49">
        <v>0</v>
      </c>
      <c r="E121" s="50">
        <v>0</v>
      </c>
      <c r="F121" s="47">
        <v>0</v>
      </c>
      <c r="G121" s="209">
        <v>0</v>
      </c>
      <c r="H121" s="49">
        <f>+(Table130[[#This Row],[OPENING ]]+Table130[[#This Row],[RECEIPTS]]+Table130[[#This Row],[RETURNS]])-(Table130[[#This Row],[EXCHANGED]]+Table130[[#This Row],[SALES]]+Table130[[#This Row],[ISSUES]])</f>
        <v>0</v>
      </c>
      <c r="I121" s="48">
        <v>0</v>
      </c>
      <c r="J121" s="51">
        <f t="shared" si="0"/>
        <v>0</v>
      </c>
      <c r="K121" s="48">
        <f>+'DAY27'!K121+'DAY28'!C121</f>
        <v>0</v>
      </c>
      <c r="L121" s="49">
        <f>+'DAY27'!L121+'DAY28'!D121</f>
        <v>0</v>
      </c>
      <c r="M121" s="50">
        <f>+'DAY27'!M121+'DAY28'!E121</f>
        <v>0</v>
      </c>
      <c r="N121" s="47">
        <f>+'DAY27'!N121+'DAY28'!F121</f>
        <v>0</v>
      </c>
      <c r="O121" s="209">
        <f>+'DAY27'!O121+'DAY28'!G121</f>
        <v>0</v>
      </c>
      <c r="P121" s="48">
        <f t="shared" si="55"/>
        <v>0</v>
      </c>
      <c r="Q121" s="49">
        <f t="shared" si="56"/>
        <v>0</v>
      </c>
      <c r="R121" s="50">
        <f t="shared" si="57"/>
        <v>0</v>
      </c>
      <c r="S121" s="47">
        <f t="shared" si="58"/>
        <v>0</v>
      </c>
      <c r="T121" s="209">
        <f t="shared" si="59"/>
        <v>0</v>
      </c>
      <c r="U121" s="54">
        <f t="shared" si="1"/>
        <v>0</v>
      </c>
    </row>
    <row r="122" spans="1:21" x14ac:dyDescent="0.25">
      <c r="A122" s="310" t="s">
        <v>66</v>
      </c>
      <c r="B122" s="47">
        <f>'DAY27'!H122</f>
        <v>4</v>
      </c>
      <c r="C122" s="48">
        <v>0</v>
      </c>
      <c r="D122" s="49">
        <v>0</v>
      </c>
      <c r="E122" s="50">
        <v>0</v>
      </c>
      <c r="F122" s="47">
        <v>0</v>
      </c>
      <c r="G122" s="209">
        <v>0</v>
      </c>
      <c r="H122" s="49">
        <f>+(Table130[[#This Row],[OPENING ]]+Table130[[#This Row],[RECEIPTS]]+Table130[[#This Row],[RETURNS]])-(Table130[[#This Row],[EXCHANGED]]+Table130[[#This Row],[SALES]]+Table130[[#This Row],[ISSUES]])</f>
        <v>4</v>
      </c>
      <c r="I122" s="48">
        <v>0</v>
      </c>
      <c r="J122" s="51">
        <f t="shared" si="0"/>
        <v>-4</v>
      </c>
      <c r="K122" s="48">
        <f>+'DAY27'!K122+'DAY28'!C122</f>
        <v>0</v>
      </c>
      <c r="L122" s="49">
        <f>+'DAY27'!L122+'DAY28'!D122</f>
        <v>0</v>
      </c>
      <c r="M122" s="50">
        <f>+'DAY27'!M122+'DAY28'!E122</f>
        <v>0</v>
      </c>
      <c r="N122" s="47">
        <f>+'DAY27'!N122+'DAY28'!F122</f>
        <v>0</v>
      </c>
      <c r="O122" s="209">
        <f>+'DAY27'!O122+'DAY28'!G122</f>
        <v>0</v>
      </c>
      <c r="P122" s="48">
        <f t="shared" si="55"/>
        <v>0</v>
      </c>
      <c r="Q122" s="49">
        <f t="shared" si="56"/>
        <v>0</v>
      </c>
      <c r="R122" s="50">
        <f t="shared" si="57"/>
        <v>0</v>
      </c>
      <c r="S122" s="47">
        <f t="shared" si="58"/>
        <v>0</v>
      </c>
      <c r="T122" s="209">
        <f t="shared" si="59"/>
        <v>0</v>
      </c>
      <c r="U122" s="54">
        <f t="shared" si="1"/>
        <v>0</v>
      </c>
    </row>
    <row r="123" spans="1:21" x14ac:dyDescent="0.25">
      <c r="A123" s="310" t="s">
        <v>68</v>
      </c>
      <c r="B123" s="47">
        <f>'DAY27'!H123</f>
        <v>106</v>
      </c>
      <c r="C123" s="48">
        <v>0</v>
      </c>
      <c r="D123" s="49">
        <v>0</v>
      </c>
      <c r="E123" s="50">
        <v>0</v>
      </c>
      <c r="F123" s="47">
        <v>0</v>
      </c>
      <c r="G123" s="209">
        <v>0</v>
      </c>
      <c r="H123" s="49">
        <f>+(Table130[[#This Row],[OPENING ]]+Table130[[#This Row],[RECEIPTS]]+Table130[[#This Row],[RETURNS]])-(Table130[[#This Row],[EXCHANGED]]+Table130[[#This Row],[SALES]]+Table130[[#This Row],[ISSUES]])</f>
        <v>106</v>
      </c>
      <c r="I123" s="48">
        <v>0</v>
      </c>
      <c r="J123" s="51">
        <f t="shared" si="0"/>
        <v>-106</v>
      </c>
      <c r="K123" s="48">
        <f>+'DAY27'!K123+'DAY28'!C123</f>
        <v>0</v>
      </c>
      <c r="L123" s="49">
        <f>+'DAY27'!L123+'DAY28'!D123</f>
        <v>0</v>
      </c>
      <c r="M123" s="50">
        <f>+'DAY27'!M123+'DAY28'!E123</f>
        <v>0</v>
      </c>
      <c r="N123" s="47">
        <f>+'DAY27'!N123+'DAY28'!F123</f>
        <v>0</v>
      </c>
      <c r="O123" s="209">
        <f>+'DAY27'!O123+'DAY28'!G123</f>
        <v>0</v>
      </c>
      <c r="P123" s="48">
        <f t="shared" si="55"/>
        <v>0</v>
      </c>
      <c r="Q123" s="49">
        <f t="shared" si="56"/>
        <v>0</v>
      </c>
      <c r="R123" s="50">
        <f t="shared" si="57"/>
        <v>0</v>
      </c>
      <c r="S123" s="47">
        <f t="shared" si="58"/>
        <v>0</v>
      </c>
      <c r="T123" s="209">
        <f t="shared" si="59"/>
        <v>0</v>
      </c>
      <c r="U123" s="54">
        <f t="shared" si="1"/>
        <v>0</v>
      </c>
    </row>
    <row r="124" spans="1:21" x14ac:dyDescent="0.25">
      <c r="A124" s="310" t="s">
        <v>69</v>
      </c>
      <c r="B124" s="47">
        <f>'DAY27'!H124</f>
        <v>5</v>
      </c>
      <c r="C124" s="48">
        <v>0</v>
      </c>
      <c r="D124" s="49">
        <v>0</v>
      </c>
      <c r="E124" s="50">
        <v>0</v>
      </c>
      <c r="F124" s="47">
        <v>0</v>
      </c>
      <c r="G124" s="209">
        <v>0</v>
      </c>
      <c r="H124" s="49">
        <f>+(Table130[[#This Row],[OPENING ]]+Table130[[#This Row],[RECEIPTS]]+Table130[[#This Row],[RETURNS]])-(Table130[[#This Row],[EXCHANGED]]+Table130[[#This Row],[SALES]]+Table130[[#This Row],[ISSUES]])</f>
        <v>5</v>
      </c>
      <c r="I124" s="48">
        <v>0</v>
      </c>
      <c r="J124" s="51">
        <f t="shared" si="0"/>
        <v>-5</v>
      </c>
      <c r="K124" s="48">
        <f>+'DAY27'!K124+'DAY28'!C124</f>
        <v>0</v>
      </c>
      <c r="L124" s="49">
        <f>+'DAY27'!L124+'DAY28'!D124</f>
        <v>0</v>
      </c>
      <c r="M124" s="50">
        <f>+'DAY27'!M124+'DAY28'!E124</f>
        <v>0</v>
      </c>
      <c r="N124" s="47">
        <f>+'DAY27'!N124+'DAY28'!F124</f>
        <v>0</v>
      </c>
      <c r="O124" s="209">
        <f>+'DAY27'!O124+'DAY28'!G124</f>
        <v>0</v>
      </c>
      <c r="P124" s="48">
        <f t="shared" si="55"/>
        <v>0</v>
      </c>
      <c r="Q124" s="49">
        <f t="shared" si="56"/>
        <v>0</v>
      </c>
      <c r="R124" s="50">
        <f t="shared" si="57"/>
        <v>0</v>
      </c>
      <c r="S124" s="47">
        <f t="shared" si="58"/>
        <v>0</v>
      </c>
      <c r="T124" s="209">
        <f t="shared" si="59"/>
        <v>0</v>
      </c>
      <c r="U124" s="54">
        <f t="shared" ref="U124:U134" si="60">IFERROR(+H124/(P124+Q124+R124+S124+T124),0)</f>
        <v>0</v>
      </c>
    </row>
    <row r="125" spans="1:21" x14ac:dyDescent="0.25">
      <c r="A125" s="310" t="s">
        <v>70</v>
      </c>
      <c r="B125" s="47">
        <f>'DAY27'!H125</f>
        <v>0</v>
      </c>
      <c r="C125" s="48">
        <v>0</v>
      </c>
      <c r="D125" s="49">
        <v>0</v>
      </c>
      <c r="E125" s="50">
        <v>0</v>
      </c>
      <c r="F125" s="47">
        <v>0</v>
      </c>
      <c r="G125" s="209">
        <v>0</v>
      </c>
      <c r="H125" s="49">
        <f>+(Table130[[#This Row],[OPENING ]]+Table130[[#This Row],[RECEIPTS]]+Table130[[#This Row],[RETURNS]])-(Table130[[#This Row],[EXCHANGED]]+Table130[[#This Row],[SALES]]+Table130[[#This Row],[ISSUES]])</f>
        <v>0</v>
      </c>
      <c r="I125" s="48">
        <v>0</v>
      </c>
      <c r="J125" s="51">
        <f t="shared" si="0"/>
        <v>0</v>
      </c>
      <c r="K125" s="48">
        <f>+'DAY27'!K125+'DAY28'!C125</f>
        <v>0</v>
      </c>
      <c r="L125" s="49">
        <f>+'DAY27'!L125+'DAY28'!D125</f>
        <v>0</v>
      </c>
      <c r="M125" s="50">
        <f>+'DAY27'!M125+'DAY28'!E125</f>
        <v>0</v>
      </c>
      <c r="N125" s="47">
        <f>+'DAY27'!N125+'DAY28'!F125</f>
        <v>0</v>
      </c>
      <c r="O125" s="209">
        <f>+'DAY27'!O125+'DAY28'!G125</f>
        <v>0</v>
      </c>
      <c r="P125" s="48">
        <f t="shared" si="55"/>
        <v>0</v>
      </c>
      <c r="Q125" s="49">
        <f t="shared" si="56"/>
        <v>0</v>
      </c>
      <c r="R125" s="50">
        <f t="shared" si="57"/>
        <v>0</v>
      </c>
      <c r="S125" s="47">
        <f t="shared" si="58"/>
        <v>0</v>
      </c>
      <c r="T125" s="209">
        <f t="shared" si="59"/>
        <v>0</v>
      </c>
      <c r="U125" s="54">
        <f t="shared" si="60"/>
        <v>0</v>
      </c>
    </row>
    <row r="126" spans="1:21" x14ac:dyDescent="0.25">
      <c r="A126" s="310" t="s">
        <v>33</v>
      </c>
      <c r="B126" s="47">
        <f>'DAY27'!H126</f>
        <v>0</v>
      </c>
      <c r="C126" s="48">
        <v>0</v>
      </c>
      <c r="D126" s="49">
        <v>0</v>
      </c>
      <c r="E126" s="50">
        <v>0</v>
      </c>
      <c r="F126" s="47">
        <v>0</v>
      </c>
      <c r="G126" s="209">
        <v>0</v>
      </c>
      <c r="H126" s="49">
        <f>+(Table130[[#This Row],[OPENING ]]+Table130[[#This Row],[RECEIPTS]]+Table130[[#This Row],[RETURNS]])-(Table130[[#This Row],[EXCHANGED]]+Table130[[#This Row],[SALES]]+Table130[[#This Row],[ISSUES]])</f>
        <v>0</v>
      </c>
      <c r="I126" s="48">
        <v>0</v>
      </c>
      <c r="J126" s="51">
        <f t="shared" si="0"/>
        <v>0</v>
      </c>
      <c r="K126" s="48">
        <f>+'DAY27'!K126+'DAY28'!C126</f>
        <v>0</v>
      </c>
      <c r="L126" s="49">
        <f>+'DAY27'!L126+'DAY28'!D126</f>
        <v>0</v>
      </c>
      <c r="M126" s="50">
        <f>+'DAY27'!M126+'DAY28'!E126</f>
        <v>0</v>
      </c>
      <c r="N126" s="47">
        <f>+'DAY27'!N126+'DAY28'!F126</f>
        <v>0</v>
      </c>
      <c r="O126" s="209">
        <f>+'DAY27'!O126+'DAY28'!G126</f>
        <v>0</v>
      </c>
      <c r="P126" s="48">
        <f t="shared" si="55"/>
        <v>0</v>
      </c>
      <c r="Q126" s="49">
        <f t="shared" si="56"/>
        <v>0</v>
      </c>
      <c r="R126" s="50">
        <f t="shared" si="57"/>
        <v>0</v>
      </c>
      <c r="S126" s="47">
        <f t="shared" si="58"/>
        <v>0</v>
      </c>
      <c r="T126" s="209">
        <f t="shared" si="59"/>
        <v>0</v>
      </c>
      <c r="U126" s="54">
        <f t="shared" si="60"/>
        <v>0</v>
      </c>
    </row>
    <row r="127" spans="1:21" x14ac:dyDescent="0.25">
      <c r="A127" s="310" t="s">
        <v>96</v>
      </c>
      <c r="B127" s="47">
        <f>'DAY27'!H127</f>
        <v>14.1</v>
      </c>
      <c r="C127" s="48">
        <v>0</v>
      </c>
      <c r="D127" s="49">
        <v>0</v>
      </c>
      <c r="E127" s="50">
        <v>0</v>
      </c>
      <c r="F127" s="47">
        <v>0</v>
      </c>
      <c r="G127" s="209">
        <v>0</v>
      </c>
      <c r="H127" s="49">
        <f>+(Table130[[#This Row],[OPENING ]]+Table130[[#This Row],[RECEIPTS]]+Table130[[#This Row],[RETURNS]])-(Table130[[#This Row],[EXCHANGED]]+Table130[[#This Row],[SALES]]+Table130[[#This Row],[ISSUES]])</f>
        <v>14.1</v>
      </c>
      <c r="I127" s="48">
        <v>0</v>
      </c>
      <c r="J127" s="51">
        <f t="shared" si="0"/>
        <v>-14.1</v>
      </c>
      <c r="K127" s="48">
        <f>+'DAY27'!K127+'DAY28'!C127</f>
        <v>0</v>
      </c>
      <c r="L127" s="49">
        <f>+'DAY27'!L127+'DAY28'!D127</f>
        <v>0</v>
      </c>
      <c r="M127" s="50">
        <f>+'DAY27'!M127+'DAY28'!E127</f>
        <v>0</v>
      </c>
      <c r="N127" s="47">
        <f>+'DAY27'!N127+'DAY28'!F127</f>
        <v>0</v>
      </c>
      <c r="O127" s="209">
        <f>+'DAY27'!O127+'DAY28'!G127</f>
        <v>0</v>
      </c>
      <c r="P127" s="48">
        <f t="shared" si="55"/>
        <v>0</v>
      </c>
      <c r="Q127" s="49">
        <f t="shared" si="56"/>
        <v>0</v>
      </c>
      <c r="R127" s="50">
        <f t="shared" si="57"/>
        <v>0</v>
      </c>
      <c r="S127" s="47">
        <f t="shared" si="58"/>
        <v>0</v>
      </c>
      <c r="T127" s="209">
        <f t="shared" si="59"/>
        <v>0</v>
      </c>
      <c r="U127" s="54">
        <f t="shared" si="60"/>
        <v>0</v>
      </c>
    </row>
    <row r="128" spans="1:21" x14ac:dyDescent="0.25">
      <c r="A128" s="310" t="s">
        <v>118</v>
      </c>
      <c r="B128" s="47">
        <f>'DAY27'!H128</f>
        <v>20</v>
      </c>
      <c r="C128" s="48">
        <v>0</v>
      </c>
      <c r="D128" s="49">
        <v>0</v>
      </c>
      <c r="E128" s="50">
        <v>0</v>
      </c>
      <c r="F128" s="47">
        <v>0</v>
      </c>
      <c r="G128" s="209">
        <v>0</v>
      </c>
      <c r="H128" s="49">
        <f>+(Table130[[#This Row],[OPENING ]]+Table130[[#This Row],[RECEIPTS]]+Table130[[#This Row],[RETURNS]])-(Table130[[#This Row],[EXCHANGED]]+Table130[[#This Row],[SALES]]+Table130[[#This Row],[ISSUES]])</f>
        <v>20</v>
      </c>
      <c r="I128" s="48">
        <v>0</v>
      </c>
      <c r="J128" s="51">
        <f t="shared" si="0"/>
        <v>-20</v>
      </c>
      <c r="K128" s="48">
        <f>+'DAY27'!K128+'DAY28'!C128</f>
        <v>0</v>
      </c>
      <c r="L128" s="49">
        <f>+'DAY27'!L128+'DAY28'!D128</f>
        <v>0</v>
      </c>
      <c r="M128" s="50">
        <f>+'DAY27'!M128+'DAY28'!E128</f>
        <v>0</v>
      </c>
      <c r="N128" s="47">
        <f>+'DAY27'!N128+'DAY28'!F128</f>
        <v>0</v>
      </c>
      <c r="O128" s="209">
        <f>+'DAY27'!O128+'DAY28'!G128</f>
        <v>0</v>
      </c>
      <c r="P128" s="48">
        <f t="shared" si="55"/>
        <v>0</v>
      </c>
      <c r="Q128" s="49">
        <f t="shared" si="56"/>
        <v>0</v>
      </c>
      <c r="R128" s="50">
        <f t="shared" si="57"/>
        <v>0</v>
      </c>
      <c r="S128" s="47">
        <f t="shared" si="58"/>
        <v>0</v>
      </c>
      <c r="T128" s="209">
        <f t="shared" si="59"/>
        <v>0</v>
      </c>
      <c r="U128" s="54">
        <f t="shared" si="60"/>
        <v>0</v>
      </c>
    </row>
    <row r="129" spans="1:21" x14ac:dyDescent="0.25">
      <c r="A129" s="310" t="s">
        <v>119</v>
      </c>
      <c r="B129" s="47">
        <f>'DAY27'!H129</f>
        <v>0</v>
      </c>
      <c r="C129" s="48">
        <v>0</v>
      </c>
      <c r="D129" s="49">
        <v>0</v>
      </c>
      <c r="E129" s="50">
        <v>0</v>
      </c>
      <c r="F129" s="47">
        <v>0</v>
      </c>
      <c r="G129" s="209">
        <v>0</v>
      </c>
      <c r="H129" s="49">
        <f>+(Table130[[#This Row],[OPENING ]]+Table130[[#This Row],[RECEIPTS]]+Table130[[#This Row],[RETURNS]])-(Table130[[#This Row],[EXCHANGED]]+Table130[[#This Row],[SALES]]+Table130[[#This Row],[ISSUES]])</f>
        <v>0</v>
      </c>
      <c r="I129" s="48">
        <v>0</v>
      </c>
      <c r="J129" s="51">
        <f t="shared" si="0"/>
        <v>0</v>
      </c>
      <c r="K129" s="48">
        <f>+'DAY27'!K129+'DAY28'!C129</f>
        <v>0</v>
      </c>
      <c r="L129" s="49">
        <f>+'DAY27'!L129+'DAY28'!D129</f>
        <v>0</v>
      </c>
      <c r="M129" s="50">
        <f>+'DAY27'!M129+'DAY28'!E129</f>
        <v>0</v>
      </c>
      <c r="N129" s="47">
        <f>+'DAY27'!N129+'DAY28'!F129</f>
        <v>0</v>
      </c>
      <c r="O129" s="209">
        <f>+'DAY27'!O129+'DAY28'!G129</f>
        <v>0</v>
      </c>
      <c r="P129" s="48">
        <f t="shared" si="55"/>
        <v>0</v>
      </c>
      <c r="Q129" s="49">
        <f t="shared" si="56"/>
        <v>0</v>
      </c>
      <c r="R129" s="50">
        <f t="shared" si="57"/>
        <v>0</v>
      </c>
      <c r="S129" s="47">
        <f t="shared" si="58"/>
        <v>0</v>
      </c>
      <c r="T129" s="209">
        <f t="shared" si="59"/>
        <v>0</v>
      </c>
      <c r="U129" s="54">
        <f t="shared" si="60"/>
        <v>0</v>
      </c>
    </row>
    <row r="130" spans="1:21" x14ac:dyDescent="0.25">
      <c r="A130" s="310"/>
      <c r="B130" s="47">
        <f>'DAY27'!H130</f>
        <v>20</v>
      </c>
      <c r="C130" s="48">
        <v>0</v>
      </c>
      <c r="D130" s="49">
        <v>0</v>
      </c>
      <c r="E130" s="50">
        <v>0</v>
      </c>
      <c r="F130" s="47">
        <v>0</v>
      </c>
      <c r="G130" s="209">
        <v>0</v>
      </c>
      <c r="H130" s="49">
        <f>+(Table130[[#This Row],[OPENING ]]+Table130[[#This Row],[RECEIPTS]]+Table130[[#This Row],[RETURNS]])-(Table130[[#This Row],[EXCHANGED]]+Table130[[#This Row],[SALES]]+Table130[[#This Row],[ISSUES]])</f>
        <v>20</v>
      </c>
      <c r="I130" s="48">
        <v>0</v>
      </c>
      <c r="J130" s="51">
        <f t="shared" si="0"/>
        <v>-20</v>
      </c>
      <c r="K130" s="48">
        <f>+'DAY27'!K130+'DAY28'!C130</f>
        <v>0</v>
      </c>
      <c r="L130" s="49">
        <f>+'DAY27'!L130+'DAY28'!D130</f>
        <v>0</v>
      </c>
      <c r="M130" s="50">
        <f>+'DAY27'!M130+'DAY28'!E130</f>
        <v>0</v>
      </c>
      <c r="N130" s="47">
        <f>+'DAY27'!N130+'DAY28'!F130</f>
        <v>0</v>
      </c>
      <c r="O130" s="209">
        <f>+'DAY27'!O130+'DAY28'!G130</f>
        <v>0</v>
      </c>
      <c r="P130" s="48">
        <f t="shared" si="55"/>
        <v>0</v>
      </c>
      <c r="Q130" s="49">
        <f t="shared" si="56"/>
        <v>0</v>
      </c>
      <c r="R130" s="50">
        <f t="shared" si="57"/>
        <v>0</v>
      </c>
      <c r="S130" s="47">
        <f t="shared" si="58"/>
        <v>0</v>
      </c>
      <c r="T130" s="209">
        <f t="shared" si="59"/>
        <v>0</v>
      </c>
      <c r="U130" s="54">
        <f t="shared" si="60"/>
        <v>0</v>
      </c>
    </row>
    <row r="131" spans="1:21" x14ac:dyDescent="0.25">
      <c r="A131" s="310"/>
      <c r="B131" s="47">
        <f>'DAY27'!H131</f>
        <v>0</v>
      </c>
      <c r="C131" s="48">
        <v>0</v>
      </c>
      <c r="D131" s="49">
        <v>0</v>
      </c>
      <c r="E131" s="50">
        <v>0</v>
      </c>
      <c r="F131" s="47">
        <v>0</v>
      </c>
      <c r="G131" s="209">
        <v>0</v>
      </c>
      <c r="H131" s="49">
        <f>+(Table130[[#This Row],[OPENING ]]+Table130[[#This Row],[RECEIPTS]]+Table130[[#This Row],[RETURNS]])-(Table130[[#This Row],[EXCHANGED]]+Table130[[#This Row],[SALES]]+Table130[[#This Row],[ISSUES]])</f>
        <v>0</v>
      </c>
      <c r="I131" s="48">
        <v>0</v>
      </c>
      <c r="J131" s="51">
        <f t="shared" si="0"/>
        <v>0</v>
      </c>
      <c r="K131" s="48">
        <f>+'DAY27'!K131+'DAY28'!C131</f>
        <v>0</v>
      </c>
      <c r="L131" s="49">
        <f>+'DAY27'!L131+'DAY28'!D131</f>
        <v>0</v>
      </c>
      <c r="M131" s="50">
        <f>+'DAY27'!M131+'DAY28'!E131</f>
        <v>0</v>
      </c>
      <c r="N131" s="47">
        <f>+'DAY27'!N131+'DAY28'!F131</f>
        <v>0</v>
      </c>
      <c r="O131" s="209">
        <f>+'DAY27'!O131+'DAY28'!G131</f>
        <v>0</v>
      </c>
      <c r="P131" s="48">
        <f t="shared" si="55"/>
        <v>0</v>
      </c>
      <c r="Q131" s="49">
        <f t="shared" si="56"/>
        <v>0</v>
      </c>
      <c r="R131" s="50">
        <f t="shared" si="57"/>
        <v>0</v>
      </c>
      <c r="S131" s="47">
        <f t="shared" si="58"/>
        <v>0</v>
      </c>
      <c r="T131" s="209">
        <f t="shared" si="59"/>
        <v>0</v>
      </c>
      <c r="U131" s="54">
        <f t="shared" si="60"/>
        <v>0</v>
      </c>
    </row>
    <row r="132" spans="1:21" x14ac:dyDescent="0.25">
      <c r="A132" s="310"/>
      <c r="B132" s="47">
        <f>'DAY27'!H132</f>
        <v>0</v>
      </c>
      <c r="C132" s="48">
        <v>0</v>
      </c>
      <c r="D132" s="49">
        <v>0</v>
      </c>
      <c r="E132" s="50">
        <v>0</v>
      </c>
      <c r="F132" s="47">
        <v>0</v>
      </c>
      <c r="G132" s="209">
        <v>0</v>
      </c>
      <c r="H132" s="49">
        <f>+(Table130[[#This Row],[OPENING ]]+Table130[[#This Row],[RECEIPTS]]+Table130[[#This Row],[RETURNS]])-(Table130[[#This Row],[EXCHANGED]]+Table130[[#This Row],[SALES]]+Table130[[#This Row],[ISSUES]])</f>
        <v>0</v>
      </c>
      <c r="I132" s="48">
        <v>0</v>
      </c>
      <c r="J132" s="51">
        <f t="shared" ref="J132:J134" si="61">+I132-H132</f>
        <v>0</v>
      </c>
      <c r="K132" s="48">
        <f>+'DAY27'!K132+'DAY28'!C132</f>
        <v>0</v>
      </c>
      <c r="L132" s="49">
        <f>+'DAY27'!L132+'DAY28'!D132</f>
        <v>0</v>
      </c>
      <c r="M132" s="50">
        <f>+'DAY27'!M132+'DAY28'!E132</f>
        <v>0</v>
      </c>
      <c r="N132" s="47">
        <f>+'DAY27'!N132+'DAY28'!F132</f>
        <v>0</v>
      </c>
      <c r="O132" s="209">
        <f>+'DAY27'!O132+'DAY28'!G132</f>
        <v>0</v>
      </c>
      <c r="P132" s="48">
        <f t="shared" si="55"/>
        <v>0</v>
      </c>
      <c r="Q132" s="49">
        <f t="shared" si="56"/>
        <v>0</v>
      </c>
      <c r="R132" s="50">
        <f t="shared" si="57"/>
        <v>0</v>
      </c>
      <c r="S132" s="47">
        <f t="shared" si="58"/>
        <v>0</v>
      </c>
      <c r="T132" s="209">
        <f t="shared" si="59"/>
        <v>0</v>
      </c>
      <c r="U132" s="54">
        <f t="shared" si="60"/>
        <v>0</v>
      </c>
    </row>
    <row r="133" spans="1:21" x14ac:dyDescent="0.25">
      <c r="A133" s="53"/>
      <c r="B133" s="47">
        <f>'DAY27'!H133</f>
        <v>0</v>
      </c>
      <c r="C133" s="48">
        <v>0</v>
      </c>
      <c r="D133" s="49">
        <v>0</v>
      </c>
      <c r="E133" s="50">
        <v>0</v>
      </c>
      <c r="F133" s="47">
        <v>0</v>
      </c>
      <c r="G133" s="209">
        <v>0</v>
      </c>
      <c r="H133" s="49">
        <f>+(Table130[[#This Row],[OPENING ]]+Table130[[#This Row],[RECEIPTS]]+Table130[[#This Row],[RETURNS]])-(Table130[[#This Row],[EXCHANGED]]+Table130[[#This Row],[SALES]]+Table130[[#This Row],[ISSUES]])</f>
        <v>0</v>
      </c>
      <c r="I133" s="48">
        <v>0</v>
      </c>
      <c r="J133" s="51">
        <f>+I133-H133</f>
        <v>0</v>
      </c>
      <c r="K133" s="48">
        <f>+'DAY27'!K133+'DAY28'!C133</f>
        <v>0</v>
      </c>
      <c r="L133" s="49">
        <f>+'DAY27'!L133+'DAY28'!D133</f>
        <v>0</v>
      </c>
      <c r="M133" s="50">
        <f>+'DAY27'!M133+'DAY28'!E133</f>
        <v>0</v>
      </c>
      <c r="N133" s="47">
        <f>+'DAY27'!N133+'DAY28'!F133</f>
        <v>0</v>
      </c>
      <c r="O133" s="209">
        <f>+'DAY27'!O133+'DAY28'!G133</f>
        <v>0</v>
      </c>
      <c r="P133" s="48">
        <f t="shared" si="55"/>
        <v>0</v>
      </c>
      <c r="Q133" s="49">
        <f t="shared" si="56"/>
        <v>0</v>
      </c>
      <c r="R133" s="50">
        <f t="shared" si="57"/>
        <v>0</v>
      </c>
      <c r="S133" s="47">
        <f t="shared" si="58"/>
        <v>0</v>
      </c>
      <c r="T133" s="209">
        <f t="shared" si="59"/>
        <v>0</v>
      </c>
      <c r="U133" s="54">
        <f t="shared" si="60"/>
        <v>0</v>
      </c>
    </row>
    <row r="134" spans="1:21" ht="16.5" x14ac:dyDescent="0.3">
      <c r="A134" s="327" t="s">
        <v>98</v>
      </c>
      <c r="B134" s="47">
        <f>'DAY27'!H134</f>
        <v>0</v>
      </c>
      <c r="C134" s="48">
        <v>0</v>
      </c>
      <c r="D134" s="49">
        <v>0</v>
      </c>
      <c r="E134" s="50">
        <v>0</v>
      </c>
      <c r="F134" s="47">
        <v>0</v>
      </c>
      <c r="G134" s="209">
        <v>0</v>
      </c>
      <c r="H134" s="49">
        <f>+(Table130[[#This Row],[OPENING ]]+Table130[[#This Row],[RECEIPTS]]+Table130[[#This Row],[RETURNS]])-(Table130[[#This Row],[EXCHANGED]]+Table130[[#This Row],[SALES]]+Table130[[#This Row],[ISSUES]])</f>
        <v>0</v>
      </c>
      <c r="I134" s="73">
        <v>0</v>
      </c>
      <c r="J134" s="76">
        <f t="shared" si="61"/>
        <v>0</v>
      </c>
      <c r="K134" s="48">
        <f>+'DAY27'!K134+'DAY28'!C134</f>
        <v>0</v>
      </c>
      <c r="L134" s="49">
        <f>+'DAY27'!L134+'DAY28'!D134</f>
        <v>0</v>
      </c>
      <c r="M134" s="50">
        <f>+'DAY27'!M134+'DAY28'!E134</f>
        <v>0</v>
      </c>
      <c r="N134" s="47">
        <f>+'DAY27'!N134+'DAY28'!F134</f>
        <v>0</v>
      </c>
      <c r="O134" s="209">
        <f>+'DAY27'!O134+'DAY28'!G134</f>
        <v>1559.5</v>
      </c>
      <c r="P134" s="48">
        <f t="shared" si="55"/>
        <v>0</v>
      </c>
      <c r="Q134" s="49">
        <f t="shared" si="56"/>
        <v>0</v>
      </c>
      <c r="R134" s="50">
        <f t="shared" si="57"/>
        <v>0</v>
      </c>
      <c r="S134" s="47">
        <f t="shared" si="58"/>
        <v>0</v>
      </c>
      <c r="T134" s="209">
        <f t="shared" si="59"/>
        <v>55.696428571428569</v>
      </c>
      <c r="U134" s="92">
        <f t="shared" si="60"/>
        <v>0</v>
      </c>
    </row>
    <row r="135" spans="1:21" x14ac:dyDescent="0.25">
      <c r="A135" s="308" t="s">
        <v>127</v>
      </c>
      <c r="B135" s="47">
        <f>'DAY27'!H135</f>
        <v>42.2</v>
      </c>
      <c r="C135" s="48">
        <v>0</v>
      </c>
      <c r="D135" s="49">
        <v>0</v>
      </c>
      <c r="E135" s="50">
        <v>0</v>
      </c>
      <c r="F135" s="47">
        <v>0</v>
      </c>
      <c r="G135" s="209">
        <v>0</v>
      </c>
      <c r="H135" s="49">
        <f>+(Table130[[#This Row],[OPENING ]]+Table130[[#This Row],[RECEIPTS]]+Table130[[#This Row],[RETURNS]])-(Table130[[#This Row],[EXCHANGED]]+Table130[[#This Row],[SALES]]+Table130[[#This Row],[ISSUES]])</f>
        <v>42.2</v>
      </c>
      <c r="I135" s="73"/>
      <c r="J135" s="76">
        <f t="shared" ref="J135:J156" si="62">+I135-H135</f>
        <v>-42.2</v>
      </c>
      <c r="K135" s="48">
        <f>+'DAY27'!K135+'DAY28'!C135</f>
        <v>0</v>
      </c>
      <c r="L135" s="49">
        <f>+'DAY27'!L135+'DAY28'!D135</f>
        <v>138</v>
      </c>
      <c r="M135" s="50">
        <f>+'DAY27'!M135+'DAY28'!E135</f>
        <v>0</v>
      </c>
      <c r="N135" s="47">
        <f>+'DAY27'!N135+'DAY28'!F135</f>
        <v>0</v>
      </c>
      <c r="O135" s="209">
        <f>+'DAY27'!O135+'DAY28'!G135</f>
        <v>2410.94</v>
      </c>
      <c r="P135" s="48">
        <f t="shared" ref="P135:P156" si="63">+K135/28</f>
        <v>0</v>
      </c>
      <c r="Q135" s="49">
        <f t="shared" ref="Q135:Q156" si="64">+L135/28</f>
        <v>4.9285714285714288</v>
      </c>
      <c r="R135" s="50">
        <f t="shared" ref="R135:R156" si="65">+M135/28</f>
        <v>0</v>
      </c>
      <c r="S135" s="47">
        <f t="shared" ref="S135:S156" si="66">+N135/28</f>
        <v>0</v>
      </c>
      <c r="T135" s="209">
        <f t="shared" ref="T135:T156" si="67">+O135/28</f>
        <v>86.105000000000004</v>
      </c>
      <c r="U135" s="92">
        <f t="shared" ref="U135:U156" si="68">IFERROR(+H135/(P135+Q135+R135+S135+T135),0)</f>
        <v>0.46356524673001326</v>
      </c>
    </row>
    <row r="136" spans="1:21" x14ac:dyDescent="0.25">
      <c r="A136" s="308" t="s">
        <v>128</v>
      </c>
      <c r="B136" s="47">
        <f>'DAY27'!H136</f>
        <v>220.5</v>
      </c>
      <c r="C136" s="48">
        <v>0</v>
      </c>
      <c r="D136" s="49">
        <v>0</v>
      </c>
      <c r="E136" s="50">
        <v>0</v>
      </c>
      <c r="F136" s="47">
        <v>0</v>
      </c>
      <c r="G136" s="209">
        <v>0</v>
      </c>
      <c r="H136" s="49">
        <f>+(Table130[[#This Row],[OPENING ]]+Table130[[#This Row],[RECEIPTS]]+Table130[[#This Row],[RETURNS]])-(Table130[[#This Row],[EXCHANGED]]+Table130[[#This Row],[SALES]]+Table130[[#This Row],[ISSUES]])</f>
        <v>220.5</v>
      </c>
      <c r="I136" s="73"/>
      <c r="J136" s="76">
        <f t="shared" si="62"/>
        <v>-220.5</v>
      </c>
      <c r="K136" s="48">
        <f>+'DAY27'!K136+'DAY28'!C136</f>
        <v>0</v>
      </c>
      <c r="L136" s="49">
        <f>+'DAY27'!L136+'DAY28'!D136</f>
        <v>0</v>
      </c>
      <c r="M136" s="50">
        <f>+'DAY27'!M136+'DAY28'!E136</f>
        <v>0</v>
      </c>
      <c r="N136" s="47">
        <f>+'DAY27'!N136+'DAY28'!F136</f>
        <v>0</v>
      </c>
      <c r="O136" s="209">
        <f>+'DAY27'!O136+'DAY28'!G136</f>
        <v>0</v>
      </c>
      <c r="P136" s="48">
        <f t="shared" si="63"/>
        <v>0</v>
      </c>
      <c r="Q136" s="49">
        <f t="shared" si="64"/>
        <v>0</v>
      </c>
      <c r="R136" s="50">
        <f t="shared" si="65"/>
        <v>0</v>
      </c>
      <c r="S136" s="47">
        <f t="shared" si="66"/>
        <v>0</v>
      </c>
      <c r="T136" s="209">
        <f t="shared" si="67"/>
        <v>0</v>
      </c>
      <c r="U136" s="92">
        <f t="shared" si="68"/>
        <v>0</v>
      </c>
    </row>
    <row r="137" spans="1:21" x14ac:dyDescent="0.25">
      <c r="A137" s="308" t="s">
        <v>126</v>
      </c>
      <c r="B137" s="47">
        <f>'DAY27'!H137</f>
        <v>63.2</v>
      </c>
      <c r="C137" s="48">
        <v>0</v>
      </c>
      <c r="D137" s="49">
        <v>0</v>
      </c>
      <c r="E137" s="50">
        <v>0</v>
      </c>
      <c r="F137" s="47">
        <v>0</v>
      </c>
      <c r="G137" s="209">
        <v>0</v>
      </c>
      <c r="H137" s="49">
        <f>+(Table130[[#This Row],[OPENING ]]+Table130[[#This Row],[RECEIPTS]]+Table130[[#This Row],[RETURNS]])-(Table130[[#This Row],[EXCHANGED]]+Table130[[#This Row],[SALES]]+Table130[[#This Row],[ISSUES]])</f>
        <v>63.2</v>
      </c>
      <c r="I137" s="73"/>
      <c r="J137" s="76">
        <f t="shared" si="62"/>
        <v>-63.2</v>
      </c>
      <c r="K137" s="48">
        <f>+'DAY27'!K137+'DAY28'!C137</f>
        <v>0</v>
      </c>
      <c r="L137" s="49">
        <f>+'DAY27'!L137+'DAY28'!D137</f>
        <v>0</v>
      </c>
      <c r="M137" s="50">
        <f>+'DAY27'!M137+'DAY28'!E137</f>
        <v>0</v>
      </c>
      <c r="N137" s="47">
        <f>+'DAY27'!N137+'DAY28'!F137</f>
        <v>0</v>
      </c>
      <c r="O137" s="209">
        <f>+'DAY27'!O137+'DAY28'!G137</f>
        <v>0</v>
      </c>
      <c r="P137" s="48">
        <f t="shared" si="63"/>
        <v>0</v>
      </c>
      <c r="Q137" s="49">
        <f t="shared" si="64"/>
        <v>0</v>
      </c>
      <c r="R137" s="50">
        <f t="shared" si="65"/>
        <v>0</v>
      </c>
      <c r="S137" s="47">
        <f t="shared" si="66"/>
        <v>0</v>
      </c>
      <c r="T137" s="209">
        <f t="shared" si="67"/>
        <v>0</v>
      </c>
      <c r="U137" s="92">
        <f t="shared" si="68"/>
        <v>0</v>
      </c>
    </row>
    <row r="138" spans="1:21" x14ac:dyDescent="0.25">
      <c r="A138" s="308"/>
      <c r="B138" s="47">
        <f>'DAY27'!H138</f>
        <v>17.5</v>
      </c>
      <c r="C138" s="48">
        <v>0</v>
      </c>
      <c r="D138" s="49">
        <v>0</v>
      </c>
      <c r="E138" s="50">
        <v>0</v>
      </c>
      <c r="F138" s="47">
        <v>0</v>
      </c>
      <c r="G138" s="209">
        <v>0</v>
      </c>
      <c r="H138" s="49">
        <f>+(Table130[[#This Row],[OPENING ]]+Table130[[#This Row],[RECEIPTS]]+Table130[[#This Row],[RETURNS]])-(Table130[[#This Row],[EXCHANGED]]+Table130[[#This Row],[SALES]]+Table130[[#This Row],[ISSUES]])</f>
        <v>17.5</v>
      </c>
      <c r="I138" s="73"/>
      <c r="J138" s="76">
        <f t="shared" si="62"/>
        <v>-17.5</v>
      </c>
      <c r="K138" s="48">
        <f>+'DAY27'!K138+'DAY28'!C138</f>
        <v>0</v>
      </c>
      <c r="L138" s="49">
        <f>+'DAY27'!L138+'DAY28'!D138</f>
        <v>0</v>
      </c>
      <c r="M138" s="50">
        <f>+'DAY27'!M138+'DAY28'!E138</f>
        <v>0</v>
      </c>
      <c r="N138" s="47">
        <f>+'DAY27'!N138+'DAY28'!F138</f>
        <v>0</v>
      </c>
      <c r="O138" s="209">
        <f>+'DAY27'!O138+'DAY28'!G138</f>
        <v>0</v>
      </c>
      <c r="P138" s="48">
        <f t="shared" si="63"/>
        <v>0</v>
      </c>
      <c r="Q138" s="49">
        <f t="shared" si="64"/>
        <v>0</v>
      </c>
      <c r="R138" s="50">
        <f t="shared" si="65"/>
        <v>0</v>
      </c>
      <c r="S138" s="47">
        <f t="shared" si="66"/>
        <v>0</v>
      </c>
      <c r="T138" s="209">
        <f t="shared" si="67"/>
        <v>0</v>
      </c>
      <c r="U138" s="92">
        <f t="shared" si="68"/>
        <v>0</v>
      </c>
    </row>
    <row r="139" spans="1:21" x14ac:dyDescent="0.25">
      <c r="A139" s="308"/>
      <c r="B139" s="47">
        <f>'DAY27'!H139</f>
        <v>14.7</v>
      </c>
      <c r="C139" s="48">
        <v>0</v>
      </c>
      <c r="D139" s="49">
        <v>0</v>
      </c>
      <c r="E139" s="50">
        <v>0</v>
      </c>
      <c r="F139" s="47">
        <v>0</v>
      </c>
      <c r="G139" s="209">
        <v>0</v>
      </c>
      <c r="H139" s="49">
        <f>+(Table130[[#This Row],[OPENING ]]+Table130[[#This Row],[RECEIPTS]]+Table130[[#This Row],[RETURNS]])-(Table130[[#This Row],[EXCHANGED]]+Table130[[#This Row],[SALES]]+Table130[[#This Row],[ISSUES]])</f>
        <v>14.7</v>
      </c>
      <c r="I139" s="73"/>
      <c r="J139" s="76">
        <f t="shared" si="62"/>
        <v>-14.7</v>
      </c>
      <c r="K139" s="48">
        <f>+'DAY27'!K139+'DAY28'!C139</f>
        <v>0</v>
      </c>
      <c r="L139" s="49">
        <f>+'DAY27'!L139+'DAY28'!D139</f>
        <v>0</v>
      </c>
      <c r="M139" s="50">
        <f>+'DAY27'!M139+'DAY28'!E139</f>
        <v>0</v>
      </c>
      <c r="N139" s="47">
        <f>+'DAY27'!N139+'DAY28'!F139</f>
        <v>0</v>
      </c>
      <c r="O139" s="209">
        <f>+'DAY27'!O139+'DAY28'!G139</f>
        <v>0</v>
      </c>
      <c r="P139" s="48">
        <f t="shared" si="63"/>
        <v>0</v>
      </c>
      <c r="Q139" s="49">
        <f t="shared" si="64"/>
        <v>0</v>
      </c>
      <c r="R139" s="50">
        <f t="shared" si="65"/>
        <v>0</v>
      </c>
      <c r="S139" s="47">
        <f t="shared" si="66"/>
        <v>0</v>
      </c>
      <c r="T139" s="209">
        <f t="shared" si="67"/>
        <v>0</v>
      </c>
      <c r="U139" s="92">
        <f t="shared" si="68"/>
        <v>0</v>
      </c>
    </row>
    <row r="140" spans="1:21" x14ac:dyDescent="0.25">
      <c r="A140" s="308"/>
      <c r="B140" s="47">
        <f>'DAY27'!H140</f>
        <v>0</v>
      </c>
      <c r="C140" s="48">
        <v>0</v>
      </c>
      <c r="D140" s="49">
        <v>0</v>
      </c>
      <c r="E140" s="50">
        <v>0</v>
      </c>
      <c r="F140" s="47">
        <v>0</v>
      </c>
      <c r="G140" s="209">
        <v>0</v>
      </c>
      <c r="H140" s="49">
        <f>+(Table130[[#This Row],[OPENING ]]+Table130[[#This Row],[RECEIPTS]]+Table130[[#This Row],[RETURNS]])-(Table130[[#This Row],[EXCHANGED]]+Table130[[#This Row],[SALES]]+Table130[[#This Row],[ISSUES]])</f>
        <v>0</v>
      </c>
      <c r="I140" s="73"/>
      <c r="J140" s="76">
        <f t="shared" si="62"/>
        <v>0</v>
      </c>
      <c r="K140" s="48">
        <f>+'DAY27'!K140+'DAY28'!C140</f>
        <v>0</v>
      </c>
      <c r="L140" s="49">
        <f>+'DAY27'!L140+'DAY28'!D140</f>
        <v>0</v>
      </c>
      <c r="M140" s="50">
        <f>+'DAY27'!M140+'DAY28'!E140</f>
        <v>0</v>
      </c>
      <c r="N140" s="47">
        <f>+'DAY27'!N140+'DAY28'!F140</f>
        <v>0</v>
      </c>
      <c r="O140" s="209">
        <f>+'DAY27'!O140+'DAY28'!G140</f>
        <v>0</v>
      </c>
      <c r="P140" s="48">
        <f t="shared" si="63"/>
        <v>0</v>
      </c>
      <c r="Q140" s="49">
        <f t="shared" si="64"/>
        <v>0</v>
      </c>
      <c r="R140" s="50">
        <f t="shared" si="65"/>
        <v>0</v>
      </c>
      <c r="S140" s="47">
        <f t="shared" si="66"/>
        <v>0</v>
      </c>
      <c r="T140" s="209">
        <f t="shared" si="67"/>
        <v>0</v>
      </c>
      <c r="U140" s="92">
        <f t="shared" si="68"/>
        <v>0</v>
      </c>
    </row>
    <row r="141" spans="1:21" x14ac:dyDescent="0.25">
      <c r="A141" s="308"/>
      <c r="B141" s="47">
        <f>'DAY27'!H141</f>
        <v>115.5</v>
      </c>
      <c r="C141" s="48">
        <v>0</v>
      </c>
      <c r="D141" s="49">
        <v>0</v>
      </c>
      <c r="E141" s="50">
        <v>0</v>
      </c>
      <c r="F141" s="47">
        <v>0</v>
      </c>
      <c r="G141" s="209">
        <v>0</v>
      </c>
      <c r="H141" s="49">
        <f>+(Table130[[#This Row],[OPENING ]]+Table130[[#This Row],[RECEIPTS]]+Table130[[#This Row],[RETURNS]])-(Table130[[#This Row],[EXCHANGED]]+Table130[[#This Row],[SALES]]+Table130[[#This Row],[ISSUES]])</f>
        <v>115.5</v>
      </c>
      <c r="I141" s="73"/>
      <c r="J141" s="76">
        <f t="shared" si="62"/>
        <v>-115.5</v>
      </c>
      <c r="K141" s="48">
        <f>+'DAY27'!K141+'DAY28'!C141</f>
        <v>0</v>
      </c>
      <c r="L141" s="49">
        <f>+'DAY27'!L141+'DAY28'!D141</f>
        <v>0</v>
      </c>
      <c r="M141" s="50">
        <f>+'DAY27'!M141+'DAY28'!E141</f>
        <v>0</v>
      </c>
      <c r="N141" s="47">
        <f>+'DAY27'!N141+'DAY28'!F141</f>
        <v>0</v>
      </c>
      <c r="O141" s="209">
        <f>+'DAY27'!O141+'DAY28'!G141</f>
        <v>0</v>
      </c>
      <c r="P141" s="48">
        <f t="shared" si="63"/>
        <v>0</v>
      </c>
      <c r="Q141" s="49">
        <f t="shared" si="64"/>
        <v>0</v>
      </c>
      <c r="R141" s="50">
        <f t="shared" si="65"/>
        <v>0</v>
      </c>
      <c r="S141" s="47">
        <f t="shared" si="66"/>
        <v>0</v>
      </c>
      <c r="T141" s="209">
        <f t="shared" si="67"/>
        <v>0</v>
      </c>
      <c r="U141" s="92">
        <f t="shared" si="68"/>
        <v>0</v>
      </c>
    </row>
    <row r="142" spans="1:21" x14ac:dyDescent="0.25">
      <c r="A142" s="308"/>
      <c r="B142" s="47">
        <f>'DAY27'!H142</f>
        <v>81.5</v>
      </c>
      <c r="C142" s="48">
        <v>0</v>
      </c>
      <c r="D142" s="49">
        <v>0</v>
      </c>
      <c r="E142" s="50">
        <v>0</v>
      </c>
      <c r="F142" s="47">
        <v>0</v>
      </c>
      <c r="G142" s="209">
        <v>0</v>
      </c>
      <c r="H142" s="49">
        <f>+(Table130[[#This Row],[OPENING ]]+Table130[[#This Row],[RECEIPTS]]+Table130[[#This Row],[RETURNS]])-(Table130[[#This Row],[EXCHANGED]]+Table130[[#This Row],[SALES]]+Table130[[#This Row],[ISSUES]])</f>
        <v>81.5</v>
      </c>
      <c r="I142" s="73"/>
      <c r="J142" s="76">
        <f t="shared" si="62"/>
        <v>-81.5</v>
      </c>
      <c r="K142" s="48">
        <f>+'DAY27'!K142+'DAY28'!C142</f>
        <v>0</v>
      </c>
      <c r="L142" s="49">
        <f>+'DAY27'!L142+'DAY28'!D142</f>
        <v>15.2</v>
      </c>
      <c r="M142" s="50">
        <f>+'DAY27'!M142+'DAY28'!E142</f>
        <v>0</v>
      </c>
      <c r="N142" s="47">
        <f>+'DAY27'!N142+'DAY28'!F142</f>
        <v>0</v>
      </c>
      <c r="O142" s="209">
        <f>+'DAY27'!O142+'DAY28'!G142</f>
        <v>0</v>
      </c>
      <c r="P142" s="48">
        <f t="shared" si="63"/>
        <v>0</v>
      </c>
      <c r="Q142" s="49">
        <f t="shared" si="64"/>
        <v>0.54285714285714282</v>
      </c>
      <c r="R142" s="50">
        <f t="shared" si="65"/>
        <v>0</v>
      </c>
      <c r="S142" s="47">
        <f t="shared" si="66"/>
        <v>0</v>
      </c>
      <c r="T142" s="209">
        <f t="shared" si="67"/>
        <v>0</v>
      </c>
      <c r="U142" s="92">
        <f t="shared" si="68"/>
        <v>150.13157894736844</v>
      </c>
    </row>
    <row r="143" spans="1:21" x14ac:dyDescent="0.25">
      <c r="A143" s="308"/>
      <c r="B143" s="47">
        <f>'DAY27'!H143</f>
        <v>15.2</v>
      </c>
      <c r="C143" s="48">
        <v>0</v>
      </c>
      <c r="D143" s="49">
        <v>0</v>
      </c>
      <c r="E143" s="50">
        <v>0</v>
      </c>
      <c r="F143" s="47">
        <v>0</v>
      </c>
      <c r="G143" s="209">
        <v>0</v>
      </c>
      <c r="H143" s="49">
        <f>+(Table130[[#This Row],[OPENING ]]+Table130[[#This Row],[RECEIPTS]]+Table130[[#This Row],[RETURNS]])-(Table130[[#This Row],[EXCHANGED]]+Table130[[#This Row],[SALES]]+Table130[[#This Row],[ISSUES]])</f>
        <v>15.2</v>
      </c>
      <c r="I143" s="73"/>
      <c r="J143" s="76">
        <f t="shared" si="62"/>
        <v>-15.2</v>
      </c>
      <c r="K143" s="48">
        <f>+'DAY27'!K143+'DAY28'!C143</f>
        <v>0</v>
      </c>
      <c r="L143" s="49">
        <f>+'DAY27'!L143+'DAY28'!D143</f>
        <v>0</v>
      </c>
      <c r="M143" s="50">
        <f>+'DAY27'!M143+'DAY28'!E143</f>
        <v>0</v>
      </c>
      <c r="N143" s="47">
        <f>+'DAY27'!N143+'DAY28'!F143</f>
        <v>0</v>
      </c>
      <c r="O143" s="209">
        <f>+'DAY27'!O143+'DAY28'!G143</f>
        <v>0</v>
      </c>
      <c r="P143" s="48">
        <f t="shared" si="63"/>
        <v>0</v>
      </c>
      <c r="Q143" s="49">
        <f t="shared" si="64"/>
        <v>0</v>
      </c>
      <c r="R143" s="50">
        <f t="shared" si="65"/>
        <v>0</v>
      </c>
      <c r="S143" s="47">
        <f t="shared" si="66"/>
        <v>0</v>
      </c>
      <c r="T143" s="209">
        <f t="shared" si="67"/>
        <v>0</v>
      </c>
      <c r="U143" s="92">
        <f t="shared" si="68"/>
        <v>0</v>
      </c>
    </row>
    <row r="144" spans="1:21" x14ac:dyDescent="0.25">
      <c r="A144" s="308" t="s">
        <v>113</v>
      </c>
      <c r="B144" s="47">
        <f>'DAY27'!H144</f>
        <v>0</v>
      </c>
      <c r="C144" s="48">
        <v>0</v>
      </c>
      <c r="D144" s="49">
        <v>0</v>
      </c>
      <c r="E144" s="50">
        <v>0</v>
      </c>
      <c r="F144" s="47">
        <v>0</v>
      </c>
      <c r="G144" s="209">
        <v>0</v>
      </c>
      <c r="H144" s="49">
        <f>+(Table130[[#This Row],[OPENING ]]+Table130[[#This Row],[RECEIPTS]]+Table130[[#This Row],[RETURNS]])-(Table130[[#This Row],[EXCHANGED]]+Table130[[#This Row],[SALES]]+Table130[[#This Row],[ISSUES]])</f>
        <v>0</v>
      </c>
      <c r="I144" s="73"/>
      <c r="J144" s="76">
        <f t="shared" si="62"/>
        <v>0</v>
      </c>
      <c r="K144" s="48">
        <f>+'DAY27'!K144+'DAY28'!C144</f>
        <v>0</v>
      </c>
      <c r="L144" s="49">
        <f>+'DAY27'!L144+'DAY28'!D144</f>
        <v>0</v>
      </c>
      <c r="M144" s="50">
        <f>+'DAY27'!M144+'DAY28'!E144</f>
        <v>0</v>
      </c>
      <c r="N144" s="47">
        <f>+'DAY27'!N144+'DAY28'!F144</f>
        <v>0</v>
      </c>
      <c r="O144" s="209">
        <f>+'DAY27'!O144+'DAY28'!G144</f>
        <v>0</v>
      </c>
      <c r="P144" s="48">
        <f t="shared" si="63"/>
        <v>0</v>
      </c>
      <c r="Q144" s="49">
        <f t="shared" si="64"/>
        <v>0</v>
      </c>
      <c r="R144" s="50">
        <f t="shared" si="65"/>
        <v>0</v>
      </c>
      <c r="S144" s="47">
        <f t="shared" si="66"/>
        <v>0</v>
      </c>
      <c r="T144" s="209">
        <f t="shared" si="67"/>
        <v>0</v>
      </c>
      <c r="U144" s="92">
        <f t="shared" si="68"/>
        <v>0</v>
      </c>
    </row>
    <row r="145" spans="1:21" x14ac:dyDescent="0.25">
      <c r="A145" s="308"/>
      <c r="B145" s="47">
        <f>'DAY27'!H145</f>
        <v>0</v>
      </c>
      <c r="C145" s="48">
        <v>0</v>
      </c>
      <c r="D145" s="49">
        <v>0</v>
      </c>
      <c r="E145" s="50">
        <v>0</v>
      </c>
      <c r="F145" s="47">
        <v>0</v>
      </c>
      <c r="G145" s="209">
        <v>0</v>
      </c>
      <c r="H145" s="49">
        <f>+(Table130[[#This Row],[OPENING ]]+Table130[[#This Row],[RECEIPTS]]+Table130[[#This Row],[RETURNS]])-(Table130[[#This Row],[EXCHANGED]]+Table130[[#This Row],[SALES]]+Table130[[#This Row],[ISSUES]])</f>
        <v>0</v>
      </c>
      <c r="I145" s="73"/>
      <c r="J145" s="76">
        <f t="shared" si="62"/>
        <v>0</v>
      </c>
      <c r="K145" s="48">
        <f>+'DAY27'!K145+'DAY28'!C145</f>
        <v>0</v>
      </c>
      <c r="L145" s="49">
        <f>+'DAY27'!L145+'DAY28'!D145</f>
        <v>0</v>
      </c>
      <c r="M145" s="50">
        <f>+'DAY27'!M145+'DAY28'!E145</f>
        <v>0</v>
      </c>
      <c r="N145" s="47">
        <f>+'DAY27'!N145+'DAY28'!F145</f>
        <v>0</v>
      </c>
      <c r="O145" s="209">
        <f>+'DAY27'!O145+'DAY28'!G145</f>
        <v>0</v>
      </c>
      <c r="P145" s="48">
        <f t="shared" si="63"/>
        <v>0</v>
      </c>
      <c r="Q145" s="49">
        <f t="shared" si="64"/>
        <v>0</v>
      </c>
      <c r="R145" s="50">
        <f t="shared" si="65"/>
        <v>0</v>
      </c>
      <c r="S145" s="47">
        <f t="shared" si="66"/>
        <v>0</v>
      </c>
      <c r="T145" s="209">
        <f t="shared" si="67"/>
        <v>0</v>
      </c>
      <c r="U145" s="92">
        <f t="shared" si="68"/>
        <v>0</v>
      </c>
    </row>
    <row r="146" spans="1:21" x14ac:dyDescent="0.25">
      <c r="A146" s="308"/>
      <c r="B146" s="47">
        <f>'DAY27'!H146</f>
        <v>0</v>
      </c>
      <c r="C146" s="48">
        <v>0</v>
      </c>
      <c r="D146" s="49">
        <v>0</v>
      </c>
      <c r="E146" s="50">
        <v>0</v>
      </c>
      <c r="F146" s="47">
        <v>0</v>
      </c>
      <c r="G146" s="209">
        <v>0</v>
      </c>
      <c r="H146" s="49">
        <f>+(Table130[[#This Row],[OPENING ]]+Table130[[#This Row],[RECEIPTS]]+Table130[[#This Row],[RETURNS]])-(Table130[[#This Row],[EXCHANGED]]+Table130[[#This Row],[SALES]]+Table130[[#This Row],[ISSUES]])</f>
        <v>0</v>
      </c>
      <c r="I146" s="73"/>
      <c r="J146" s="76">
        <f t="shared" si="62"/>
        <v>0</v>
      </c>
      <c r="K146" s="48">
        <f>+'DAY27'!K146+'DAY28'!C146</f>
        <v>0</v>
      </c>
      <c r="L146" s="49">
        <f>+'DAY27'!L146+'DAY28'!D146</f>
        <v>0</v>
      </c>
      <c r="M146" s="50">
        <f>+'DAY27'!M146+'DAY28'!E146</f>
        <v>0</v>
      </c>
      <c r="N146" s="47">
        <f>+'DAY27'!N146+'DAY28'!F146</f>
        <v>0</v>
      </c>
      <c r="O146" s="209">
        <f>+'DAY27'!O146+'DAY28'!G146</f>
        <v>0</v>
      </c>
      <c r="P146" s="48">
        <f t="shared" si="63"/>
        <v>0</v>
      </c>
      <c r="Q146" s="49">
        <f t="shared" si="64"/>
        <v>0</v>
      </c>
      <c r="R146" s="50">
        <f t="shared" si="65"/>
        <v>0</v>
      </c>
      <c r="S146" s="47">
        <f t="shared" si="66"/>
        <v>0</v>
      </c>
      <c r="T146" s="209">
        <f t="shared" si="67"/>
        <v>0</v>
      </c>
      <c r="U146" s="92">
        <f t="shared" si="68"/>
        <v>0</v>
      </c>
    </row>
    <row r="147" spans="1:21" x14ac:dyDescent="0.25">
      <c r="A147" s="308"/>
      <c r="B147" s="47">
        <f>'DAY27'!H147</f>
        <v>0</v>
      </c>
      <c r="C147" s="48">
        <v>0</v>
      </c>
      <c r="D147" s="49">
        <v>0</v>
      </c>
      <c r="E147" s="50">
        <v>0</v>
      </c>
      <c r="F147" s="47">
        <v>0</v>
      </c>
      <c r="G147" s="209">
        <v>0</v>
      </c>
      <c r="H147" s="49">
        <f>+(Table130[[#This Row],[OPENING ]]+Table130[[#This Row],[RECEIPTS]]+Table130[[#This Row],[RETURNS]])-(Table130[[#This Row],[EXCHANGED]]+Table130[[#This Row],[SALES]]+Table130[[#This Row],[ISSUES]])</f>
        <v>0</v>
      </c>
      <c r="I147" s="73"/>
      <c r="J147" s="76">
        <f t="shared" si="62"/>
        <v>0</v>
      </c>
      <c r="K147" s="48">
        <f>+'DAY27'!K147+'DAY28'!C147</f>
        <v>0</v>
      </c>
      <c r="L147" s="49">
        <f>+'DAY27'!L147+'DAY28'!D147</f>
        <v>0</v>
      </c>
      <c r="M147" s="50">
        <f>+'DAY27'!M147+'DAY28'!E147</f>
        <v>0</v>
      </c>
      <c r="N147" s="47">
        <f>+'DAY27'!N147+'DAY28'!F147</f>
        <v>0</v>
      </c>
      <c r="O147" s="209">
        <f>+'DAY27'!O147+'DAY28'!G147</f>
        <v>0</v>
      </c>
      <c r="P147" s="48">
        <f t="shared" si="63"/>
        <v>0</v>
      </c>
      <c r="Q147" s="49">
        <f t="shared" si="64"/>
        <v>0</v>
      </c>
      <c r="R147" s="50">
        <f t="shared" si="65"/>
        <v>0</v>
      </c>
      <c r="S147" s="47">
        <f t="shared" si="66"/>
        <v>0</v>
      </c>
      <c r="T147" s="209">
        <f t="shared" si="67"/>
        <v>0</v>
      </c>
      <c r="U147" s="92">
        <f t="shared" si="68"/>
        <v>0</v>
      </c>
    </row>
    <row r="148" spans="1:21" x14ac:dyDescent="0.25">
      <c r="A148" s="308"/>
      <c r="B148" s="47">
        <f>'DAY27'!H148</f>
        <v>49</v>
      </c>
      <c r="C148" s="48">
        <v>0</v>
      </c>
      <c r="D148" s="49">
        <v>0</v>
      </c>
      <c r="E148" s="50">
        <v>0</v>
      </c>
      <c r="F148" s="47">
        <v>0</v>
      </c>
      <c r="G148" s="209">
        <v>0</v>
      </c>
      <c r="H148" s="49">
        <f>+(Table130[[#This Row],[OPENING ]]+Table130[[#This Row],[RECEIPTS]]+Table130[[#This Row],[RETURNS]])-(Table130[[#This Row],[EXCHANGED]]+Table130[[#This Row],[SALES]]+Table130[[#This Row],[ISSUES]])</f>
        <v>49</v>
      </c>
      <c r="I148" s="73"/>
      <c r="J148" s="76">
        <f t="shared" si="62"/>
        <v>-49</v>
      </c>
      <c r="K148" s="48">
        <f>+'DAY27'!K148+'DAY28'!C148</f>
        <v>0</v>
      </c>
      <c r="L148" s="49">
        <f>+'DAY27'!L148+'DAY28'!D148</f>
        <v>0</v>
      </c>
      <c r="M148" s="50">
        <f>+'DAY27'!M148+'DAY28'!E148</f>
        <v>0</v>
      </c>
      <c r="N148" s="47">
        <f>+'DAY27'!N148+'DAY28'!F148</f>
        <v>0</v>
      </c>
      <c r="O148" s="209">
        <f>+'DAY27'!O148+'DAY28'!G148</f>
        <v>0</v>
      </c>
      <c r="P148" s="48">
        <f t="shared" si="63"/>
        <v>0</v>
      </c>
      <c r="Q148" s="49">
        <f t="shared" si="64"/>
        <v>0</v>
      </c>
      <c r="R148" s="50">
        <f t="shared" si="65"/>
        <v>0</v>
      </c>
      <c r="S148" s="47">
        <f t="shared" si="66"/>
        <v>0</v>
      </c>
      <c r="T148" s="209">
        <f t="shared" si="67"/>
        <v>0</v>
      </c>
      <c r="U148" s="92">
        <f t="shared" si="68"/>
        <v>0</v>
      </c>
    </row>
    <row r="149" spans="1:21" x14ac:dyDescent="0.25">
      <c r="A149" s="308"/>
      <c r="B149" s="47">
        <f>'DAY27'!H149</f>
        <v>132</v>
      </c>
      <c r="C149" s="48">
        <v>0</v>
      </c>
      <c r="D149" s="49">
        <v>0</v>
      </c>
      <c r="E149" s="50">
        <v>0</v>
      </c>
      <c r="F149" s="47">
        <v>0</v>
      </c>
      <c r="G149" s="209">
        <v>0</v>
      </c>
      <c r="H149" s="49">
        <f>+(Table130[[#This Row],[OPENING ]]+Table130[[#This Row],[RECEIPTS]]+Table130[[#This Row],[RETURNS]])-(Table130[[#This Row],[EXCHANGED]]+Table130[[#This Row],[SALES]]+Table130[[#This Row],[ISSUES]])</f>
        <v>132</v>
      </c>
      <c r="I149" s="73"/>
      <c r="J149" s="76">
        <f t="shared" si="62"/>
        <v>-132</v>
      </c>
      <c r="K149" s="48">
        <f>+'DAY27'!K149+'DAY28'!C149</f>
        <v>0</v>
      </c>
      <c r="L149" s="49">
        <f>+'DAY27'!L149+'DAY28'!D149</f>
        <v>0</v>
      </c>
      <c r="M149" s="50">
        <f>+'DAY27'!M149+'DAY28'!E149</f>
        <v>0</v>
      </c>
      <c r="N149" s="47">
        <f>+'DAY27'!N149+'DAY28'!F149</f>
        <v>0</v>
      </c>
      <c r="O149" s="209">
        <f>+'DAY27'!O149+'DAY28'!G149</f>
        <v>0</v>
      </c>
      <c r="P149" s="48">
        <f t="shared" si="63"/>
        <v>0</v>
      </c>
      <c r="Q149" s="49">
        <f t="shared" si="64"/>
        <v>0</v>
      </c>
      <c r="R149" s="50">
        <f t="shared" si="65"/>
        <v>0</v>
      </c>
      <c r="S149" s="47">
        <f t="shared" si="66"/>
        <v>0</v>
      </c>
      <c r="T149" s="209">
        <f t="shared" si="67"/>
        <v>0</v>
      </c>
      <c r="U149" s="92">
        <f t="shared" si="68"/>
        <v>0</v>
      </c>
    </row>
    <row r="150" spans="1:21" x14ac:dyDescent="0.25">
      <c r="A150" s="308"/>
      <c r="B150" s="47">
        <f>'DAY27'!H150</f>
        <v>0</v>
      </c>
      <c r="C150" s="48">
        <v>0</v>
      </c>
      <c r="D150" s="49">
        <v>0</v>
      </c>
      <c r="E150" s="50">
        <v>0</v>
      </c>
      <c r="F150" s="47">
        <v>0</v>
      </c>
      <c r="G150" s="209">
        <v>0</v>
      </c>
      <c r="H150" s="49">
        <f>+(Table130[[#This Row],[OPENING ]]+Table130[[#This Row],[RECEIPTS]]+Table130[[#This Row],[RETURNS]])-(Table130[[#This Row],[EXCHANGED]]+Table130[[#This Row],[SALES]]+Table130[[#This Row],[ISSUES]])</f>
        <v>0</v>
      </c>
      <c r="I150" s="73"/>
      <c r="J150" s="76">
        <f t="shared" si="62"/>
        <v>0</v>
      </c>
      <c r="K150" s="48">
        <f>+'DAY27'!K150+'DAY28'!C150</f>
        <v>0</v>
      </c>
      <c r="L150" s="49">
        <f>+'DAY27'!L150+'DAY28'!D150</f>
        <v>0</v>
      </c>
      <c r="M150" s="50">
        <f>+'DAY27'!M150+'DAY28'!E150</f>
        <v>0</v>
      </c>
      <c r="N150" s="47">
        <f>+'DAY27'!N150+'DAY28'!F150</f>
        <v>0</v>
      </c>
      <c r="O150" s="209">
        <f>+'DAY27'!O150+'DAY28'!G150</f>
        <v>0</v>
      </c>
      <c r="P150" s="48">
        <f t="shared" si="63"/>
        <v>0</v>
      </c>
      <c r="Q150" s="49">
        <f t="shared" si="64"/>
        <v>0</v>
      </c>
      <c r="R150" s="50">
        <f t="shared" si="65"/>
        <v>0</v>
      </c>
      <c r="S150" s="47">
        <f t="shared" si="66"/>
        <v>0</v>
      </c>
      <c r="T150" s="209">
        <f t="shared" si="67"/>
        <v>0</v>
      </c>
      <c r="U150" s="92">
        <f t="shared" si="68"/>
        <v>0</v>
      </c>
    </row>
    <row r="151" spans="1:21" x14ac:dyDescent="0.25">
      <c r="A151" s="308"/>
      <c r="B151" s="47">
        <f>'DAY27'!H151</f>
        <v>46</v>
      </c>
      <c r="C151" s="48">
        <v>0</v>
      </c>
      <c r="D151" s="49">
        <v>0</v>
      </c>
      <c r="E151" s="50">
        <v>0</v>
      </c>
      <c r="F151" s="47">
        <v>0</v>
      </c>
      <c r="G151" s="209">
        <v>0</v>
      </c>
      <c r="H151" s="49">
        <f>+(Table130[[#This Row],[OPENING ]]+Table130[[#This Row],[RECEIPTS]]+Table130[[#This Row],[RETURNS]])-(Table130[[#This Row],[EXCHANGED]]+Table130[[#This Row],[SALES]]+Table130[[#This Row],[ISSUES]])</f>
        <v>46</v>
      </c>
      <c r="I151" s="73"/>
      <c r="J151" s="76">
        <f t="shared" si="62"/>
        <v>-46</v>
      </c>
      <c r="K151" s="48">
        <f>+'DAY27'!K151+'DAY28'!C151</f>
        <v>0</v>
      </c>
      <c r="L151" s="49">
        <f>+'DAY27'!L151+'DAY28'!D151</f>
        <v>0</v>
      </c>
      <c r="M151" s="50">
        <f>+'DAY27'!M151+'DAY28'!E151</f>
        <v>0</v>
      </c>
      <c r="N151" s="47">
        <f>+'DAY27'!N151+'DAY28'!F151</f>
        <v>0</v>
      </c>
      <c r="O151" s="209">
        <f>+'DAY27'!O151+'DAY28'!G151</f>
        <v>0</v>
      </c>
      <c r="P151" s="48">
        <f t="shared" si="63"/>
        <v>0</v>
      </c>
      <c r="Q151" s="49">
        <f t="shared" si="64"/>
        <v>0</v>
      </c>
      <c r="R151" s="50">
        <f t="shared" si="65"/>
        <v>0</v>
      </c>
      <c r="S151" s="47">
        <f t="shared" si="66"/>
        <v>0</v>
      </c>
      <c r="T151" s="209">
        <f t="shared" si="67"/>
        <v>0</v>
      </c>
      <c r="U151" s="92">
        <f t="shared" si="68"/>
        <v>0</v>
      </c>
    </row>
    <row r="152" spans="1:21" x14ac:dyDescent="0.25">
      <c r="A152" s="308"/>
      <c r="B152" s="47">
        <f>'DAY27'!H152</f>
        <v>0</v>
      </c>
      <c r="C152" s="48">
        <v>0</v>
      </c>
      <c r="D152" s="49">
        <v>0</v>
      </c>
      <c r="E152" s="50">
        <v>0</v>
      </c>
      <c r="F152" s="47">
        <v>0</v>
      </c>
      <c r="G152" s="209">
        <v>0</v>
      </c>
      <c r="H152" s="49">
        <f>+(Table130[[#This Row],[OPENING ]]+Table130[[#This Row],[RECEIPTS]]+Table130[[#This Row],[RETURNS]])-(Table130[[#This Row],[EXCHANGED]]+Table130[[#This Row],[SALES]]+Table130[[#This Row],[ISSUES]])</f>
        <v>0</v>
      </c>
      <c r="I152" s="73"/>
      <c r="J152" s="76">
        <f t="shared" si="62"/>
        <v>0</v>
      </c>
      <c r="K152" s="48">
        <f>+'DAY27'!K152+'DAY28'!C152</f>
        <v>0</v>
      </c>
      <c r="L152" s="49">
        <f>+'DAY27'!L152+'DAY28'!D152</f>
        <v>0</v>
      </c>
      <c r="M152" s="50">
        <f>+'DAY27'!M152+'DAY28'!E152</f>
        <v>0</v>
      </c>
      <c r="N152" s="47">
        <f>+'DAY27'!N152+'DAY28'!F152</f>
        <v>0</v>
      </c>
      <c r="O152" s="209">
        <f>+'DAY27'!O152+'DAY28'!G152</f>
        <v>0</v>
      </c>
      <c r="P152" s="48">
        <f t="shared" si="63"/>
        <v>0</v>
      </c>
      <c r="Q152" s="49">
        <f t="shared" si="64"/>
        <v>0</v>
      </c>
      <c r="R152" s="50">
        <f t="shared" si="65"/>
        <v>0</v>
      </c>
      <c r="S152" s="47">
        <f t="shared" si="66"/>
        <v>0</v>
      </c>
      <c r="T152" s="209">
        <f t="shared" si="67"/>
        <v>0</v>
      </c>
      <c r="U152" s="92">
        <f t="shared" si="68"/>
        <v>0</v>
      </c>
    </row>
    <row r="153" spans="1:21" x14ac:dyDescent="0.25">
      <c r="A153" s="308"/>
      <c r="B153" s="47">
        <f>'DAY27'!H153</f>
        <v>0</v>
      </c>
      <c r="C153" s="48">
        <v>0</v>
      </c>
      <c r="D153" s="49">
        <v>0</v>
      </c>
      <c r="E153" s="50">
        <v>0</v>
      </c>
      <c r="F153" s="47">
        <v>0</v>
      </c>
      <c r="G153" s="209">
        <v>0</v>
      </c>
      <c r="H153" s="49">
        <f>+(Table130[[#This Row],[OPENING ]]+Table130[[#This Row],[RECEIPTS]]+Table130[[#This Row],[RETURNS]])-(Table130[[#This Row],[EXCHANGED]]+Table130[[#This Row],[SALES]]+Table130[[#This Row],[ISSUES]])</f>
        <v>0</v>
      </c>
      <c r="I153" s="73"/>
      <c r="J153" s="76">
        <f t="shared" si="62"/>
        <v>0</v>
      </c>
      <c r="K153" s="48">
        <f>+'DAY27'!K153+'DAY28'!C153</f>
        <v>0</v>
      </c>
      <c r="L153" s="49">
        <f>+'DAY27'!L153+'DAY28'!D153</f>
        <v>0</v>
      </c>
      <c r="M153" s="50">
        <f>+'DAY27'!M153+'DAY28'!E153</f>
        <v>0</v>
      </c>
      <c r="N153" s="47">
        <f>+'DAY27'!N153+'DAY28'!F153</f>
        <v>0</v>
      </c>
      <c r="O153" s="209">
        <f>+'DAY27'!O153+'DAY28'!G153</f>
        <v>0</v>
      </c>
      <c r="P153" s="48">
        <f t="shared" si="63"/>
        <v>0</v>
      </c>
      <c r="Q153" s="49">
        <f t="shared" si="64"/>
        <v>0</v>
      </c>
      <c r="R153" s="50">
        <f t="shared" si="65"/>
        <v>0</v>
      </c>
      <c r="S153" s="47">
        <f t="shared" si="66"/>
        <v>0</v>
      </c>
      <c r="T153" s="209">
        <f t="shared" si="67"/>
        <v>0</v>
      </c>
      <c r="U153" s="92">
        <f t="shared" si="68"/>
        <v>0</v>
      </c>
    </row>
    <row r="154" spans="1:21" x14ac:dyDescent="0.25">
      <c r="A154" s="308"/>
      <c r="B154" s="47">
        <f>'DAY27'!H154</f>
        <v>0</v>
      </c>
      <c r="C154" s="48">
        <v>0</v>
      </c>
      <c r="D154" s="49">
        <v>0</v>
      </c>
      <c r="E154" s="50">
        <v>0</v>
      </c>
      <c r="F154" s="47">
        <v>0</v>
      </c>
      <c r="G154" s="209">
        <v>0</v>
      </c>
      <c r="H154" s="49">
        <f>+(Table130[[#This Row],[OPENING ]]+Table130[[#This Row],[RECEIPTS]]+Table130[[#This Row],[RETURNS]])-(Table130[[#This Row],[EXCHANGED]]+Table130[[#This Row],[SALES]]+Table130[[#This Row],[ISSUES]])</f>
        <v>0</v>
      </c>
      <c r="I154" s="73"/>
      <c r="J154" s="76">
        <f t="shared" si="62"/>
        <v>0</v>
      </c>
      <c r="K154" s="48">
        <f>+'DAY27'!K154+'DAY28'!C154</f>
        <v>0</v>
      </c>
      <c r="L154" s="49">
        <f>+'DAY27'!L154+'DAY28'!D154</f>
        <v>0</v>
      </c>
      <c r="M154" s="50">
        <f>+'DAY27'!M154+'DAY28'!E154</f>
        <v>0</v>
      </c>
      <c r="N154" s="47">
        <f>+'DAY27'!N154+'DAY28'!F154</f>
        <v>0</v>
      </c>
      <c r="O154" s="209">
        <f>+'DAY27'!O154+'DAY28'!G154</f>
        <v>0</v>
      </c>
      <c r="P154" s="48">
        <f t="shared" si="63"/>
        <v>0</v>
      </c>
      <c r="Q154" s="49">
        <f t="shared" si="64"/>
        <v>0</v>
      </c>
      <c r="R154" s="50">
        <f t="shared" si="65"/>
        <v>0</v>
      </c>
      <c r="S154" s="47">
        <f t="shared" si="66"/>
        <v>0</v>
      </c>
      <c r="T154" s="209">
        <f t="shared" si="67"/>
        <v>0</v>
      </c>
      <c r="U154" s="92">
        <f t="shared" si="68"/>
        <v>0</v>
      </c>
    </row>
    <row r="155" spans="1:21" x14ac:dyDescent="0.25">
      <c r="A155" s="308"/>
      <c r="B155" s="47">
        <f>'DAY27'!H155</f>
        <v>0</v>
      </c>
      <c r="C155" s="48">
        <v>0</v>
      </c>
      <c r="D155" s="49">
        <v>0</v>
      </c>
      <c r="E155" s="50">
        <v>0</v>
      </c>
      <c r="F155" s="47">
        <v>0</v>
      </c>
      <c r="G155" s="209">
        <v>0</v>
      </c>
      <c r="H155" s="49">
        <f>+(Table130[[#This Row],[OPENING ]]+Table130[[#This Row],[RECEIPTS]]+Table130[[#This Row],[RETURNS]])-(Table130[[#This Row],[EXCHANGED]]+Table130[[#This Row],[SALES]]+Table130[[#This Row],[ISSUES]])</f>
        <v>0</v>
      </c>
      <c r="I155" s="73"/>
      <c r="J155" s="76">
        <f t="shared" si="62"/>
        <v>0</v>
      </c>
      <c r="K155" s="48">
        <f>+'DAY27'!K155+'DAY28'!C155</f>
        <v>0</v>
      </c>
      <c r="L155" s="49">
        <f>+'DAY27'!L155+'DAY28'!D155</f>
        <v>0</v>
      </c>
      <c r="M155" s="50">
        <f>+'DAY27'!M155+'DAY28'!E155</f>
        <v>0</v>
      </c>
      <c r="N155" s="47">
        <f>+'DAY27'!N155+'DAY28'!F155</f>
        <v>0</v>
      </c>
      <c r="O155" s="209">
        <f>+'DAY27'!O155+'DAY28'!G155</f>
        <v>0</v>
      </c>
      <c r="P155" s="48">
        <f t="shared" si="63"/>
        <v>0</v>
      </c>
      <c r="Q155" s="49">
        <f t="shared" si="64"/>
        <v>0</v>
      </c>
      <c r="R155" s="50">
        <f t="shared" si="65"/>
        <v>0</v>
      </c>
      <c r="S155" s="47">
        <f t="shared" si="66"/>
        <v>0</v>
      </c>
      <c r="T155" s="209">
        <f t="shared" si="67"/>
        <v>0</v>
      </c>
      <c r="U155" s="92">
        <f t="shared" si="68"/>
        <v>0</v>
      </c>
    </row>
    <row r="156" spans="1:21" x14ac:dyDescent="0.25">
      <c r="A156" s="334"/>
      <c r="B156" s="47">
        <f>'DAY27'!H156</f>
        <v>0</v>
      </c>
      <c r="C156" s="48">
        <v>0</v>
      </c>
      <c r="D156" s="49">
        <v>0</v>
      </c>
      <c r="E156" s="50">
        <v>0</v>
      </c>
      <c r="F156" s="47">
        <v>0</v>
      </c>
      <c r="G156" s="209">
        <v>0</v>
      </c>
      <c r="H156" s="49">
        <f>+(Table130[[#This Row],[OPENING ]]+Table130[[#This Row],[RECEIPTS]]+Table130[[#This Row],[RETURNS]])-(Table130[[#This Row],[EXCHANGED]]+Table130[[#This Row],[SALES]]+Table130[[#This Row],[ISSUES]])</f>
        <v>0</v>
      </c>
      <c r="I156" s="73"/>
      <c r="J156" s="76">
        <f t="shared" si="62"/>
        <v>0</v>
      </c>
      <c r="K156" s="48">
        <f>+'DAY27'!K156+'DAY28'!C156</f>
        <v>0</v>
      </c>
      <c r="L156" s="49">
        <f>+'DAY27'!L156+'DAY28'!D156</f>
        <v>172.7</v>
      </c>
      <c r="M156" s="50">
        <f>+'DAY27'!M156+'DAY28'!E156</f>
        <v>0</v>
      </c>
      <c r="N156" s="47">
        <f>+'DAY27'!N156+'DAY28'!F156</f>
        <v>0</v>
      </c>
      <c r="O156" s="209">
        <f>+'DAY27'!O156+'DAY28'!G156</f>
        <v>3970.44</v>
      </c>
      <c r="P156" s="48">
        <f t="shared" si="63"/>
        <v>0</v>
      </c>
      <c r="Q156" s="49">
        <f t="shared" si="64"/>
        <v>6.1678571428571427</v>
      </c>
      <c r="R156" s="50">
        <f t="shared" si="65"/>
        <v>0</v>
      </c>
      <c r="S156" s="47">
        <f t="shared" si="66"/>
        <v>0</v>
      </c>
      <c r="T156" s="209">
        <f t="shared" si="67"/>
        <v>141.80142857142857</v>
      </c>
      <c r="U156" s="92">
        <f t="shared" si="68"/>
        <v>0</v>
      </c>
    </row>
    <row r="157" spans="1:21" ht="17.25" thickBot="1" x14ac:dyDescent="0.35">
      <c r="A157" s="171" t="s">
        <v>58</v>
      </c>
      <c r="B157" s="155">
        <f t="shared" ref="B157:U157" si="69">SUM(B118:B134)</f>
        <v>193.6</v>
      </c>
      <c r="C157" s="156">
        <f t="shared" si="69"/>
        <v>0</v>
      </c>
      <c r="D157" s="157">
        <f t="shared" si="69"/>
        <v>0</v>
      </c>
      <c r="E157" s="158">
        <f t="shared" si="69"/>
        <v>0</v>
      </c>
      <c r="F157" s="155">
        <f t="shared" si="69"/>
        <v>0</v>
      </c>
      <c r="G157" s="215">
        <f t="shared" si="69"/>
        <v>0</v>
      </c>
      <c r="H157" s="157">
        <f t="shared" si="69"/>
        <v>193.6</v>
      </c>
      <c r="I157" s="156">
        <f t="shared" si="69"/>
        <v>0</v>
      </c>
      <c r="J157" s="172">
        <f t="shared" si="69"/>
        <v>-193.6</v>
      </c>
      <c r="K157" s="156">
        <f t="shared" si="69"/>
        <v>0</v>
      </c>
      <c r="L157" s="157">
        <f t="shared" si="69"/>
        <v>19.5</v>
      </c>
      <c r="M157" s="158">
        <f t="shared" si="69"/>
        <v>0</v>
      </c>
      <c r="N157" s="155">
        <f t="shared" si="69"/>
        <v>0</v>
      </c>
      <c r="O157" s="215">
        <f t="shared" si="69"/>
        <v>1559.5</v>
      </c>
      <c r="P157" s="156">
        <f t="shared" si="69"/>
        <v>0</v>
      </c>
      <c r="Q157" s="157">
        <f t="shared" si="69"/>
        <v>0.6964285714285714</v>
      </c>
      <c r="R157" s="158">
        <f t="shared" si="69"/>
        <v>0</v>
      </c>
      <c r="S157" s="155">
        <f t="shared" si="69"/>
        <v>0</v>
      </c>
      <c r="T157" s="215">
        <f t="shared" si="69"/>
        <v>55.696428571428569</v>
      </c>
      <c r="U157" s="158">
        <f t="shared" si="69"/>
        <v>0</v>
      </c>
    </row>
    <row r="158" spans="1:21" ht="17.25" thickBot="1" x14ac:dyDescent="0.35">
      <c r="A158" s="85" t="s">
        <v>57</v>
      </c>
      <c r="B158" s="86">
        <f>B38+B73+B115+B157</f>
        <v>9871.9300000000021</v>
      </c>
      <c r="C158" s="87">
        <f t="shared" ref="C158:U158" si="70">C38+C73+C115+C157</f>
        <v>0</v>
      </c>
      <c r="D158" s="88">
        <f t="shared" si="70"/>
        <v>0</v>
      </c>
      <c r="E158" s="89">
        <f t="shared" si="70"/>
        <v>0</v>
      </c>
      <c r="F158" s="86">
        <f t="shared" si="70"/>
        <v>0</v>
      </c>
      <c r="G158" s="213">
        <f t="shared" si="70"/>
        <v>0</v>
      </c>
      <c r="H158" s="88">
        <f t="shared" si="70"/>
        <v>9871.9300000000021</v>
      </c>
      <c r="I158" s="87">
        <f t="shared" si="70"/>
        <v>0</v>
      </c>
      <c r="J158" s="90">
        <f t="shared" si="70"/>
        <v>-9871.9300000000021</v>
      </c>
      <c r="K158" s="87">
        <f t="shared" si="70"/>
        <v>10348.999999999998</v>
      </c>
      <c r="L158" s="88">
        <f t="shared" si="70"/>
        <v>236.5</v>
      </c>
      <c r="M158" s="89">
        <f t="shared" si="70"/>
        <v>0</v>
      </c>
      <c r="N158" s="86">
        <f t="shared" si="70"/>
        <v>0</v>
      </c>
      <c r="O158" s="213">
        <f t="shared" si="70"/>
        <v>3346.84</v>
      </c>
      <c r="P158" s="87">
        <f t="shared" si="70"/>
        <v>369.60714285714283</v>
      </c>
      <c r="Q158" s="88">
        <f t="shared" si="70"/>
        <v>8.4464285714285712</v>
      </c>
      <c r="R158" s="89">
        <f t="shared" si="70"/>
        <v>0</v>
      </c>
      <c r="S158" s="86">
        <f t="shared" si="70"/>
        <v>0</v>
      </c>
      <c r="T158" s="213">
        <f t="shared" si="70"/>
        <v>119.53</v>
      </c>
      <c r="U158" s="89">
        <f t="shared" si="70"/>
        <v>193.30160820499788</v>
      </c>
    </row>
  </sheetData>
  <conditionalFormatting sqref="I11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{4955129F-0A2C-4147-BABB-DAEAEF3B8F52}</x14:id>
        </ext>
      </extLst>
    </cfRule>
  </conditionalFormatting>
  <conditionalFormatting sqref="I116:I156 I1:I114">
    <cfRule type="dataBar" priority="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{7F9D6046-4A46-48AE-AA9B-3C2C9B47456F}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55129F-0A2C-4147-BABB-DAEAEF3B8F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I115</xm:sqref>
        </x14:conditionalFormatting>
        <x14:conditionalFormatting xmlns:xm="http://schemas.microsoft.com/office/excel/2006/main">
          <x14:cfRule type="dataBar" id="{7F9D6046-4A46-48AE-AA9B-3C2C9B47456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I116:I156 I1:I114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7998-2E5E-413F-9D20-B037021A1732}">
  <dimension ref="A1:U158"/>
  <sheetViews>
    <sheetView zoomScaleNormal="100" workbookViewId="0">
      <selection activeCell="A2" sqref="A2:A156"/>
    </sheetView>
  </sheetViews>
  <sheetFormatPr defaultRowHeight="15" x14ac:dyDescent="0.25"/>
  <cols>
    <col min="1" max="1" width="27.7109375" customWidth="1"/>
    <col min="2" max="2" width="19.85546875" customWidth="1"/>
    <col min="3" max="3" width="9.42578125" bestFit="1" customWidth="1"/>
    <col min="4" max="4" width="13.140625" customWidth="1"/>
    <col min="5" max="5" width="15.42578125" bestFit="1" customWidth="1"/>
    <col min="6" max="6" width="10.7109375" customWidth="1"/>
    <col min="7" max="7" width="11.5703125" style="224" customWidth="1"/>
    <col min="8" max="8" width="15.42578125" style="1" customWidth="1"/>
    <col min="9" max="9" width="15" style="2" customWidth="1"/>
    <col min="10" max="10" width="10.140625" style="3" bestFit="1" customWidth="1"/>
    <col min="11" max="11" width="15.7109375" bestFit="1" customWidth="1"/>
    <col min="12" max="12" width="12.85546875" bestFit="1" customWidth="1"/>
    <col min="13" max="13" width="13.28515625" bestFit="1" customWidth="1"/>
    <col min="14" max="14" width="13.140625" bestFit="1" customWidth="1"/>
    <col min="15" max="15" width="13.140625" style="224" bestFit="1" customWidth="1"/>
    <col min="20" max="20" width="9.140625" style="224"/>
  </cols>
  <sheetData>
    <row r="1" spans="1:21" ht="15.75" thickBot="1" x14ac:dyDescent="0.3">
      <c r="A1" s="12" t="s">
        <v>56</v>
      </c>
      <c r="B1" s="13"/>
      <c r="C1" s="14"/>
      <c r="D1" s="15"/>
      <c r="E1" s="16"/>
      <c r="F1" s="17"/>
      <c r="G1" s="228"/>
      <c r="H1" s="19"/>
      <c r="I1" s="12"/>
      <c r="J1" s="20"/>
      <c r="K1" s="12"/>
      <c r="L1" s="21"/>
      <c r="M1" s="22"/>
      <c r="N1" s="23"/>
      <c r="O1" s="222"/>
      <c r="P1" s="12"/>
      <c r="Q1" s="21"/>
      <c r="R1" s="22"/>
      <c r="S1" s="23"/>
      <c r="T1" s="222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207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223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223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207"/>
      <c r="H3" s="28" t="s">
        <v>7</v>
      </c>
      <c r="I3" s="27" t="s">
        <v>7</v>
      </c>
      <c r="J3" s="38"/>
      <c r="K3" s="27" t="s">
        <v>9</v>
      </c>
      <c r="L3" s="28" t="s">
        <v>18</v>
      </c>
      <c r="M3" s="29" t="s">
        <v>26</v>
      </c>
      <c r="N3" s="30" t="s">
        <v>26</v>
      </c>
      <c r="O3" s="207" t="s">
        <v>9</v>
      </c>
      <c r="P3" s="27" t="s">
        <v>10</v>
      </c>
      <c r="Q3" s="28" t="s">
        <v>10</v>
      </c>
      <c r="R3" s="29" t="s">
        <v>10</v>
      </c>
      <c r="S3" s="30"/>
      <c r="T3" s="207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208"/>
      <c r="H4" s="43"/>
      <c r="I4" s="42"/>
      <c r="J4" s="45"/>
      <c r="K4" s="42"/>
      <c r="L4" s="43"/>
      <c r="M4" s="44"/>
      <c r="N4" s="41"/>
      <c r="O4" s="208"/>
      <c r="P4" s="42"/>
      <c r="Q4" s="43"/>
      <c r="R4" s="44"/>
      <c r="S4" s="41"/>
      <c r="T4" s="208"/>
      <c r="U4" s="46"/>
    </row>
    <row r="5" spans="1:21" x14ac:dyDescent="0.25">
      <c r="A5" s="189"/>
      <c r="B5" s="47">
        <f>'DAY28'!H5</f>
        <v>0</v>
      </c>
      <c r="C5" s="48">
        <v>0</v>
      </c>
      <c r="D5" s="49">
        <v>0</v>
      </c>
      <c r="E5" s="50">
        <v>0</v>
      </c>
      <c r="F5" s="47">
        <v>0</v>
      </c>
      <c r="G5" s="209">
        <v>0</v>
      </c>
      <c r="H5" s="49">
        <f>+(Table131[[#This Row],[OPENING ]]+Table131[[#This Row],[RECEIPTS]]+Table131[[#This Row],[RETURNS]])-(Table131[[#This Row],[EXCHANGED]]+Table131[[#This Row],[SALES]]+Table131[[#This Row],[ISSUES]])</f>
        <v>0</v>
      </c>
      <c r="I5" s="48">
        <v>0</v>
      </c>
      <c r="J5" s="51">
        <f t="shared" ref="J5:J131" si="0">+I5-H5</f>
        <v>0</v>
      </c>
      <c r="K5" s="48">
        <f>+'DAY28'!K5+'DAY29'!C5</f>
        <v>0</v>
      </c>
      <c r="L5" s="49">
        <f>+'DAY28'!L5+'DAY29'!D5</f>
        <v>0</v>
      </c>
      <c r="M5" s="50">
        <f>+'DAY28'!M5+'DAY29'!E5</f>
        <v>0</v>
      </c>
      <c r="N5" s="47">
        <f>+'DAY28'!N5+'DAY29'!F5</f>
        <v>0</v>
      </c>
      <c r="O5" s="209">
        <f>+'DAY28'!O5+'DAY29'!G5</f>
        <v>0</v>
      </c>
      <c r="P5" s="48">
        <f>+K5/29</f>
        <v>0</v>
      </c>
      <c r="Q5" s="49">
        <f>+L5/29</f>
        <v>0</v>
      </c>
      <c r="R5" s="50">
        <f>+M5/29</f>
        <v>0</v>
      </c>
      <c r="S5" s="47">
        <f>+N5/29</f>
        <v>0</v>
      </c>
      <c r="T5" s="209">
        <f>+O5/29</f>
        <v>0</v>
      </c>
      <c r="U5" s="52">
        <f t="shared" ref="U5:U123" si="1">IFERROR(+H5/(P5+Q5+R5+S5+T5),0)</f>
        <v>0</v>
      </c>
    </row>
    <row r="6" spans="1:21" x14ac:dyDescent="0.25">
      <c r="A6" s="189"/>
      <c r="B6" s="47">
        <f>'DAY28'!H6</f>
        <v>0</v>
      </c>
      <c r="C6" s="48">
        <v>0</v>
      </c>
      <c r="D6" s="49">
        <v>0</v>
      </c>
      <c r="E6" s="50">
        <v>0</v>
      </c>
      <c r="F6" s="47">
        <v>0</v>
      </c>
      <c r="G6" s="209">
        <v>0</v>
      </c>
      <c r="H6" s="49">
        <f>+(Table131[[#This Row],[OPENING ]]+Table131[[#This Row],[RECEIPTS]]+Table131[[#This Row],[RETURNS]])-(Table131[[#This Row],[EXCHANGED]]+Table131[[#This Row],[SALES]]+Table131[[#This Row],[ISSUES]])</f>
        <v>0</v>
      </c>
      <c r="I6" s="48">
        <v>0</v>
      </c>
      <c r="J6" s="51">
        <f t="shared" si="0"/>
        <v>0</v>
      </c>
      <c r="K6" s="48">
        <f>+'DAY28'!K6+'DAY29'!C6</f>
        <v>0</v>
      </c>
      <c r="L6" s="49">
        <f>+'DAY28'!L6+'DAY29'!D6</f>
        <v>0</v>
      </c>
      <c r="M6" s="50">
        <f>+'DAY28'!M6+'DAY29'!E6</f>
        <v>0</v>
      </c>
      <c r="N6" s="47">
        <f>+'DAY28'!N6+'DAY29'!F6</f>
        <v>0</v>
      </c>
      <c r="O6" s="209">
        <f>+'DAY28'!O6+'DAY29'!G6</f>
        <v>0</v>
      </c>
      <c r="P6" s="48">
        <f t="shared" ref="P6:P26" si="2">+K6/29</f>
        <v>0</v>
      </c>
      <c r="Q6" s="49">
        <f t="shared" ref="Q6:Q26" si="3">+L6/29</f>
        <v>0</v>
      </c>
      <c r="R6" s="50">
        <f t="shared" ref="R6:R26" si="4">+M6/29</f>
        <v>0</v>
      </c>
      <c r="S6" s="47">
        <f t="shared" ref="S6:S26" si="5">+N6/29</f>
        <v>0</v>
      </c>
      <c r="T6" s="209">
        <f t="shared" ref="T6:T26" si="6">+O6/29</f>
        <v>0</v>
      </c>
      <c r="U6" s="52">
        <f t="shared" si="1"/>
        <v>0</v>
      </c>
    </row>
    <row r="7" spans="1:21" x14ac:dyDescent="0.25">
      <c r="A7" s="189"/>
      <c r="B7" s="47">
        <f>'DAY28'!H7</f>
        <v>0</v>
      </c>
      <c r="C7" s="48">
        <v>0</v>
      </c>
      <c r="D7" s="49">
        <v>0</v>
      </c>
      <c r="E7" s="50">
        <v>0</v>
      </c>
      <c r="F7" s="47">
        <v>0</v>
      </c>
      <c r="G7" s="209">
        <v>0</v>
      </c>
      <c r="H7" s="49">
        <f>+(Table131[[#This Row],[OPENING ]]+Table131[[#This Row],[RECEIPTS]]+Table131[[#This Row],[RETURNS]])-(Table131[[#This Row],[EXCHANGED]]+Table131[[#This Row],[SALES]]+Table131[[#This Row],[ISSUES]])</f>
        <v>0</v>
      </c>
      <c r="I7" s="48">
        <v>0</v>
      </c>
      <c r="J7" s="51">
        <f t="shared" si="0"/>
        <v>0</v>
      </c>
      <c r="K7" s="48">
        <f>+'DAY28'!K7+'DAY29'!C7</f>
        <v>0</v>
      </c>
      <c r="L7" s="49">
        <f>+'DAY28'!L7+'DAY29'!D7</f>
        <v>0</v>
      </c>
      <c r="M7" s="50">
        <f>+'DAY28'!M7+'DAY29'!E7</f>
        <v>0</v>
      </c>
      <c r="N7" s="47">
        <f>+'DAY28'!N7+'DAY29'!F7</f>
        <v>0</v>
      </c>
      <c r="O7" s="209">
        <f>+'DAY28'!O7+'DAY29'!G7</f>
        <v>0</v>
      </c>
      <c r="P7" s="48">
        <f t="shared" si="2"/>
        <v>0</v>
      </c>
      <c r="Q7" s="49">
        <f t="shared" si="3"/>
        <v>0</v>
      </c>
      <c r="R7" s="50">
        <f t="shared" si="4"/>
        <v>0</v>
      </c>
      <c r="S7" s="47">
        <f t="shared" si="5"/>
        <v>0</v>
      </c>
      <c r="T7" s="209">
        <f t="shared" si="6"/>
        <v>0</v>
      </c>
      <c r="U7" s="52">
        <f t="shared" si="1"/>
        <v>0</v>
      </c>
    </row>
    <row r="8" spans="1:21" x14ac:dyDescent="0.25">
      <c r="A8" s="189" t="s">
        <v>30</v>
      </c>
      <c r="B8" s="47">
        <f>'DAY28'!H8</f>
        <v>8.5</v>
      </c>
      <c r="C8" s="48">
        <v>0</v>
      </c>
      <c r="D8" s="49">
        <v>0</v>
      </c>
      <c r="E8" s="50">
        <v>0</v>
      </c>
      <c r="F8" s="47">
        <v>0</v>
      </c>
      <c r="G8" s="209">
        <v>0</v>
      </c>
      <c r="H8" s="49">
        <f>+(Table131[[#This Row],[OPENING ]]+Table131[[#This Row],[RECEIPTS]]+Table131[[#This Row],[RETURNS]])-(Table131[[#This Row],[EXCHANGED]]+Table131[[#This Row],[SALES]]+Table131[[#This Row],[ISSUES]])</f>
        <v>8.5</v>
      </c>
      <c r="I8" s="48">
        <v>0</v>
      </c>
      <c r="J8" s="51">
        <f t="shared" si="0"/>
        <v>-8.5</v>
      </c>
      <c r="K8" s="48">
        <f>+'DAY28'!K8+'DAY29'!C8</f>
        <v>0</v>
      </c>
      <c r="L8" s="49">
        <f>+'DAY28'!L8+'DAY29'!D8</f>
        <v>0</v>
      </c>
      <c r="M8" s="50">
        <f>+'DAY28'!M8+'DAY29'!E8</f>
        <v>0</v>
      </c>
      <c r="N8" s="47">
        <f>+'DAY28'!N8+'DAY29'!F8</f>
        <v>0</v>
      </c>
      <c r="O8" s="209">
        <f>+'DAY28'!O8+'DAY29'!G8</f>
        <v>0</v>
      </c>
      <c r="P8" s="48">
        <f t="shared" si="2"/>
        <v>0</v>
      </c>
      <c r="Q8" s="49">
        <f t="shared" si="3"/>
        <v>0</v>
      </c>
      <c r="R8" s="50">
        <f t="shared" si="4"/>
        <v>0</v>
      </c>
      <c r="S8" s="47">
        <f t="shared" si="5"/>
        <v>0</v>
      </c>
      <c r="T8" s="209">
        <f t="shared" si="6"/>
        <v>0</v>
      </c>
      <c r="U8" s="52">
        <f t="shared" si="1"/>
        <v>0</v>
      </c>
    </row>
    <row r="9" spans="1:21" x14ac:dyDescent="0.25">
      <c r="A9" s="189" t="s">
        <v>31</v>
      </c>
      <c r="B9" s="47">
        <f>'DAY28'!H9</f>
        <v>15</v>
      </c>
      <c r="C9" s="48">
        <v>0</v>
      </c>
      <c r="D9" s="49">
        <v>0</v>
      </c>
      <c r="E9" s="50">
        <v>0</v>
      </c>
      <c r="F9" s="47">
        <v>0</v>
      </c>
      <c r="G9" s="209">
        <v>0</v>
      </c>
      <c r="H9" s="49">
        <f>+(Table131[[#This Row],[OPENING ]]+Table131[[#This Row],[RECEIPTS]]+Table131[[#This Row],[RETURNS]])-(Table131[[#This Row],[EXCHANGED]]+Table131[[#This Row],[SALES]]+Table131[[#This Row],[ISSUES]])</f>
        <v>15</v>
      </c>
      <c r="I9" s="48">
        <v>0</v>
      </c>
      <c r="J9" s="51">
        <f t="shared" si="0"/>
        <v>-15</v>
      </c>
      <c r="K9" s="48">
        <f>+'DAY28'!K9+'DAY29'!C9</f>
        <v>0</v>
      </c>
      <c r="L9" s="49">
        <f>+'DAY28'!L9+'DAY29'!D9</f>
        <v>0</v>
      </c>
      <c r="M9" s="50">
        <f>+'DAY28'!M9+'DAY29'!E9</f>
        <v>0</v>
      </c>
      <c r="N9" s="47">
        <f>+'DAY28'!N9+'DAY29'!F9</f>
        <v>0</v>
      </c>
      <c r="O9" s="209">
        <f>+'DAY28'!O9+'DAY29'!G9</f>
        <v>0</v>
      </c>
      <c r="P9" s="48">
        <f t="shared" si="2"/>
        <v>0</v>
      </c>
      <c r="Q9" s="49">
        <f t="shared" si="3"/>
        <v>0</v>
      </c>
      <c r="R9" s="50">
        <f t="shared" si="4"/>
        <v>0</v>
      </c>
      <c r="S9" s="47">
        <f t="shared" si="5"/>
        <v>0</v>
      </c>
      <c r="T9" s="209">
        <f t="shared" si="6"/>
        <v>0</v>
      </c>
      <c r="U9" s="52">
        <f t="shared" si="1"/>
        <v>0</v>
      </c>
    </row>
    <row r="10" spans="1:21" x14ac:dyDescent="0.25">
      <c r="A10" s="189" t="s">
        <v>32</v>
      </c>
      <c r="B10" s="47">
        <f>'DAY28'!H10</f>
        <v>18</v>
      </c>
      <c r="C10" s="48">
        <v>0</v>
      </c>
      <c r="D10" s="49">
        <v>0</v>
      </c>
      <c r="E10" s="50">
        <v>0</v>
      </c>
      <c r="F10" s="47">
        <v>0</v>
      </c>
      <c r="G10" s="209">
        <v>0</v>
      </c>
      <c r="H10" s="49">
        <f>+(Table131[[#This Row],[OPENING ]]+Table131[[#This Row],[RECEIPTS]]+Table131[[#This Row],[RETURNS]])-(Table131[[#This Row],[EXCHANGED]]+Table131[[#This Row],[SALES]]+Table131[[#This Row],[ISSUES]])</f>
        <v>18</v>
      </c>
      <c r="I10" s="48">
        <v>0</v>
      </c>
      <c r="J10" s="51">
        <f t="shared" si="0"/>
        <v>-18</v>
      </c>
      <c r="K10" s="48">
        <f>+'DAY28'!K10+'DAY29'!C10</f>
        <v>0</v>
      </c>
      <c r="L10" s="49">
        <f>+'DAY28'!L10+'DAY29'!D10</f>
        <v>0</v>
      </c>
      <c r="M10" s="50">
        <f>+'DAY28'!M10+'DAY29'!E10</f>
        <v>0</v>
      </c>
      <c r="N10" s="47">
        <f>+'DAY28'!N10+'DAY29'!F10</f>
        <v>0</v>
      </c>
      <c r="O10" s="209">
        <f>+'DAY28'!O10+'DAY29'!G10</f>
        <v>0</v>
      </c>
      <c r="P10" s="48">
        <f t="shared" si="2"/>
        <v>0</v>
      </c>
      <c r="Q10" s="49">
        <f t="shared" si="3"/>
        <v>0</v>
      </c>
      <c r="R10" s="50">
        <f t="shared" si="4"/>
        <v>0</v>
      </c>
      <c r="S10" s="47">
        <f t="shared" si="5"/>
        <v>0</v>
      </c>
      <c r="T10" s="209">
        <f t="shared" si="6"/>
        <v>0</v>
      </c>
      <c r="U10" s="52">
        <f t="shared" si="1"/>
        <v>0</v>
      </c>
    </row>
    <row r="11" spans="1:21" x14ac:dyDescent="0.25">
      <c r="A11" s="189" t="s">
        <v>62</v>
      </c>
      <c r="B11" s="47">
        <f>'DAY28'!H11</f>
        <v>10</v>
      </c>
      <c r="C11" s="48">
        <v>0</v>
      </c>
      <c r="D11" s="49">
        <v>0</v>
      </c>
      <c r="E11" s="50">
        <v>0</v>
      </c>
      <c r="F11" s="47">
        <v>0</v>
      </c>
      <c r="G11" s="209">
        <v>0</v>
      </c>
      <c r="H11" s="49">
        <f>+(Table131[[#This Row],[OPENING ]]+Table131[[#This Row],[RECEIPTS]]+Table131[[#This Row],[RETURNS]])-(Table131[[#This Row],[EXCHANGED]]+Table131[[#This Row],[SALES]]+Table131[[#This Row],[ISSUES]])</f>
        <v>10</v>
      </c>
      <c r="I11" s="48">
        <v>0</v>
      </c>
      <c r="J11" s="51">
        <f t="shared" si="0"/>
        <v>-10</v>
      </c>
      <c r="K11" s="48">
        <f>+'DAY28'!K11+'DAY29'!C11</f>
        <v>0</v>
      </c>
      <c r="L11" s="49">
        <f>+'DAY28'!L11+'DAY29'!D11</f>
        <v>0</v>
      </c>
      <c r="M11" s="50">
        <f>+'DAY28'!M11+'DAY29'!E11</f>
        <v>0</v>
      </c>
      <c r="N11" s="47">
        <f>+'DAY28'!N11+'DAY29'!F11</f>
        <v>0</v>
      </c>
      <c r="O11" s="209">
        <f>+'DAY28'!O11+'DAY29'!G11</f>
        <v>0</v>
      </c>
      <c r="P11" s="48">
        <f t="shared" si="2"/>
        <v>0</v>
      </c>
      <c r="Q11" s="49">
        <f t="shared" si="3"/>
        <v>0</v>
      </c>
      <c r="R11" s="50">
        <f t="shared" si="4"/>
        <v>0</v>
      </c>
      <c r="S11" s="47">
        <f t="shared" si="5"/>
        <v>0</v>
      </c>
      <c r="T11" s="209">
        <f t="shared" si="6"/>
        <v>0</v>
      </c>
      <c r="U11" s="52">
        <f t="shared" si="1"/>
        <v>0</v>
      </c>
    </row>
    <row r="12" spans="1:21" x14ac:dyDescent="0.25">
      <c r="A12" s="189" t="s">
        <v>101</v>
      </c>
      <c r="B12" s="47">
        <f>'DAY28'!H12</f>
        <v>28.6</v>
      </c>
      <c r="C12" s="48">
        <v>0</v>
      </c>
      <c r="D12" s="49">
        <v>0</v>
      </c>
      <c r="E12" s="50">
        <v>0</v>
      </c>
      <c r="F12" s="47">
        <v>0</v>
      </c>
      <c r="G12" s="209">
        <v>0</v>
      </c>
      <c r="H12" s="49">
        <f>+(Table131[[#This Row],[OPENING ]]+Table131[[#This Row],[RECEIPTS]]+Table131[[#This Row],[RETURNS]])-(Table131[[#This Row],[EXCHANGED]]+Table131[[#This Row],[SALES]]+Table131[[#This Row],[ISSUES]])</f>
        <v>28.6</v>
      </c>
      <c r="I12" s="48">
        <v>0</v>
      </c>
      <c r="J12" s="51">
        <f t="shared" si="0"/>
        <v>-28.6</v>
      </c>
      <c r="K12" s="48">
        <f>+'DAY28'!K12+'DAY29'!C12</f>
        <v>0</v>
      </c>
      <c r="L12" s="49">
        <f>+'DAY28'!L12+'DAY29'!D12</f>
        <v>0</v>
      </c>
      <c r="M12" s="50">
        <f>+'DAY28'!M12+'DAY29'!E12</f>
        <v>0</v>
      </c>
      <c r="N12" s="47">
        <f>+'DAY28'!N12+'DAY29'!F12</f>
        <v>0</v>
      </c>
      <c r="O12" s="209">
        <f>+'DAY28'!O12+'DAY29'!G12</f>
        <v>0</v>
      </c>
      <c r="P12" s="48">
        <f t="shared" si="2"/>
        <v>0</v>
      </c>
      <c r="Q12" s="49">
        <f t="shared" si="3"/>
        <v>0</v>
      </c>
      <c r="R12" s="50">
        <f t="shared" si="4"/>
        <v>0</v>
      </c>
      <c r="S12" s="47">
        <f t="shared" si="5"/>
        <v>0</v>
      </c>
      <c r="T12" s="209">
        <f t="shared" si="6"/>
        <v>0</v>
      </c>
      <c r="U12" s="52">
        <f t="shared" si="1"/>
        <v>0</v>
      </c>
    </row>
    <row r="13" spans="1:21" x14ac:dyDescent="0.25">
      <c r="A13" s="189" t="s">
        <v>102</v>
      </c>
      <c r="B13" s="47">
        <f>'DAY28'!H13</f>
        <v>23.5</v>
      </c>
      <c r="C13" s="48">
        <v>0</v>
      </c>
      <c r="D13" s="49">
        <v>0</v>
      </c>
      <c r="E13" s="50">
        <v>0</v>
      </c>
      <c r="F13" s="47">
        <v>0</v>
      </c>
      <c r="G13" s="209">
        <v>0</v>
      </c>
      <c r="H13" s="49">
        <f>+(Table131[[#This Row],[OPENING ]]+Table131[[#This Row],[RECEIPTS]]+Table131[[#This Row],[RETURNS]])-(Table131[[#This Row],[EXCHANGED]]+Table131[[#This Row],[SALES]]+Table131[[#This Row],[ISSUES]])</f>
        <v>23.5</v>
      </c>
      <c r="I13" s="48">
        <v>0</v>
      </c>
      <c r="J13" s="51">
        <f t="shared" si="0"/>
        <v>-23.5</v>
      </c>
      <c r="K13" s="48">
        <f>+'DAY28'!K13+'DAY29'!C13</f>
        <v>0</v>
      </c>
      <c r="L13" s="49">
        <f>+'DAY28'!L13+'DAY29'!D13</f>
        <v>0</v>
      </c>
      <c r="M13" s="50">
        <f>+'DAY28'!M13+'DAY29'!E13</f>
        <v>0</v>
      </c>
      <c r="N13" s="47">
        <f>+'DAY28'!N13+'DAY29'!F13</f>
        <v>0</v>
      </c>
      <c r="O13" s="209">
        <f>+'DAY28'!O13+'DAY29'!G13</f>
        <v>0</v>
      </c>
      <c r="P13" s="48">
        <f t="shared" si="2"/>
        <v>0</v>
      </c>
      <c r="Q13" s="49">
        <f t="shared" si="3"/>
        <v>0</v>
      </c>
      <c r="R13" s="50">
        <f t="shared" si="4"/>
        <v>0</v>
      </c>
      <c r="S13" s="47">
        <f t="shared" si="5"/>
        <v>0</v>
      </c>
      <c r="T13" s="209">
        <f t="shared" si="6"/>
        <v>0</v>
      </c>
      <c r="U13" s="52">
        <f t="shared" si="1"/>
        <v>0</v>
      </c>
    </row>
    <row r="14" spans="1:21" x14ac:dyDescent="0.25">
      <c r="A14" s="189" t="s">
        <v>103</v>
      </c>
      <c r="B14" s="47">
        <f>'DAY28'!H14</f>
        <v>30.5</v>
      </c>
      <c r="C14" s="48">
        <v>0</v>
      </c>
      <c r="D14" s="49">
        <v>0</v>
      </c>
      <c r="E14" s="50">
        <v>0</v>
      </c>
      <c r="F14" s="47">
        <v>0</v>
      </c>
      <c r="G14" s="209">
        <v>0</v>
      </c>
      <c r="H14" s="49">
        <f>+(Table131[[#This Row],[OPENING ]]+Table131[[#This Row],[RECEIPTS]]+Table131[[#This Row],[RETURNS]])-(Table131[[#This Row],[EXCHANGED]]+Table131[[#This Row],[SALES]]+Table131[[#This Row],[ISSUES]])</f>
        <v>30.5</v>
      </c>
      <c r="I14" s="48">
        <v>0</v>
      </c>
      <c r="J14" s="51">
        <f t="shared" si="0"/>
        <v>-30.5</v>
      </c>
      <c r="K14" s="48">
        <f>+'DAY28'!K14+'DAY29'!C14</f>
        <v>0</v>
      </c>
      <c r="L14" s="49">
        <f>+'DAY28'!L14+'DAY29'!D14</f>
        <v>0</v>
      </c>
      <c r="M14" s="50">
        <f>+'DAY28'!M14+'DAY29'!E14</f>
        <v>0</v>
      </c>
      <c r="N14" s="47">
        <f>+'DAY28'!N14+'DAY29'!F14</f>
        <v>0</v>
      </c>
      <c r="O14" s="209">
        <f>+'DAY28'!O14+'DAY29'!G14</f>
        <v>0</v>
      </c>
      <c r="P14" s="48">
        <f t="shared" si="2"/>
        <v>0</v>
      </c>
      <c r="Q14" s="49">
        <f t="shared" si="3"/>
        <v>0</v>
      </c>
      <c r="R14" s="50">
        <f t="shared" si="4"/>
        <v>0</v>
      </c>
      <c r="S14" s="47">
        <f t="shared" si="5"/>
        <v>0</v>
      </c>
      <c r="T14" s="209">
        <f t="shared" si="6"/>
        <v>0</v>
      </c>
      <c r="U14" s="52">
        <f t="shared" si="1"/>
        <v>0</v>
      </c>
    </row>
    <row r="15" spans="1:21" x14ac:dyDescent="0.25">
      <c r="A15" s="189" t="s">
        <v>104</v>
      </c>
      <c r="B15" s="47">
        <f>'DAY28'!H15</f>
        <v>33.5</v>
      </c>
      <c r="C15" s="48">
        <v>0</v>
      </c>
      <c r="D15" s="49">
        <v>0</v>
      </c>
      <c r="E15" s="50">
        <v>0</v>
      </c>
      <c r="F15" s="47">
        <v>0</v>
      </c>
      <c r="G15" s="209">
        <v>0</v>
      </c>
      <c r="H15" s="49">
        <f>+(Table131[[#This Row],[OPENING ]]+Table131[[#This Row],[RECEIPTS]]+Table131[[#This Row],[RETURNS]])-(Table131[[#This Row],[EXCHANGED]]+Table131[[#This Row],[SALES]]+Table131[[#This Row],[ISSUES]])</f>
        <v>33.5</v>
      </c>
      <c r="I15" s="48">
        <v>0</v>
      </c>
      <c r="J15" s="51">
        <f t="shared" si="0"/>
        <v>-33.5</v>
      </c>
      <c r="K15" s="48">
        <f>+'DAY28'!K15+'DAY29'!C15</f>
        <v>0</v>
      </c>
      <c r="L15" s="49">
        <f>+'DAY28'!L15+'DAY29'!D15</f>
        <v>0</v>
      </c>
      <c r="M15" s="50">
        <f>+'DAY28'!M15+'DAY29'!E15</f>
        <v>0</v>
      </c>
      <c r="N15" s="47">
        <f>+'DAY28'!N15+'DAY29'!F15</f>
        <v>0</v>
      </c>
      <c r="O15" s="209">
        <f>+'DAY28'!O15+'DAY29'!G15</f>
        <v>0</v>
      </c>
      <c r="P15" s="48">
        <f t="shared" si="2"/>
        <v>0</v>
      </c>
      <c r="Q15" s="49">
        <f t="shared" si="3"/>
        <v>0</v>
      </c>
      <c r="R15" s="50">
        <f t="shared" si="4"/>
        <v>0</v>
      </c>
      <c r="S15" s="47">
        <f t="shared" si="5"/>
        <v>0</v>
      </c>
      <c r="T15" s="209">
        <f t="shared" si="6"/>
        <v>0</v>
      </c>
      <c r="U15" s="52">
        <f t="shared" si="1"/>
        <v>0</v>
      </c>
    </row>
    <row r="16" spans="1:21" x14ac:dyDescent="0.25">
      <c r="A16" s="189" t="s">
        <v>64</v>
      </c>
      <c r="B16" s="47">
        <f>'DAY28'!H16</f>
        <v>36</v>
      </c>
      <c r="C16" s="48">
        <v>0</v>
      </c>
      <c r="D16" s="49">
        <v>0</v>
      </c>
      <c r="E16" s="50">
        <v>0</v>
      </c>
      <c r="F16" s="47">
        <v>0</v>
      </c>
      <c r="G16" s="209">
        <v>0</v>
      </c>
      <c r="H16" s="49">
        <f>+(Table131[[#This Row],[OPENING ]]+Table131[[#This Row],[RECEIPTS]]+Table131[[#This Row],[RETURNS]])-(Table131[[#This Row],[EXCHANGED]]+Table131[[#This Row],[SALES]]+Table131[[#This Row],[ISSUES]])</f>
        <v>36</v>
      </c>
      <c r="I16" s="48">
        <v>0</v>
      </c>
      <c r="J16" s="51">
        <f t="shared" si="0"/>
        <v>-36</v>
      </c>
      <c r="K16" s="48">
        <f>+'DAY28'!K16+'DAY29'!C16</f>
        <v>0</v>
      </c>
      <c r="L16" s="49">
        <f>+'DAY28'!L16+'DAY29'!D16</f>
        <v>0</v>
      </c>
      <c r="M16" s="50">
        <f>+'DAY28'!M16+'DAY29'!E16</f>
        <v>0</v>
      </c>
      <c r="N16" s="47">
        <f>+'DAY28'!N16+'DAY29'!F16</f>
        <v>0</v>
      </c>
      <c r="O16" s="209">
        <f>+'DAY28'!O16+'DAY29'!G16</f>
        <v>0</v>
      </c>
      <c r="P16" s="48">
        <f t="shared" si="2"/>
        <v>0</v>
      </c>
      <c r="Q16" s="49">
        <f t="shared" si="3"/>
        <v>0</v>
      </c>
      <c r="R16" s="50">
        <f t="shared" si="4"/>
        <v>0</v>
      </c>
      <c r="S16" s="47">
        <f t="shared" si="5"/>
        <v>0</v>
      </c>
      <c r="T16" s="209">
        <f t="shared" si="6"/>
        <v>0</v>
      </c>
      <c r="U16" s="52">
        <f t="shared" si="1"/>
        <v>0</v>
      </c>
    </row>
    <row r="17" spans="1:21" x14ac:dyDescent="0.25">
      <c r="A17" s="189" t="s">
        <v>65</v>
      </c>
      <c r="B17" s="47">
        <f>'DAY28'!H17</f>
        <v>0</v>
      </c>
      <c r="C17" s="48">
        <v>0</v>
      </c>
      <c r="D17" s="49">
        <v>0</v>
      </c>
      <c r="E17" s="50">
        <v>0</v>
      </c>
      <c r="F17" s="47">
        <v>0</v>
      </c>
      <c r="G17" s="209">
        <v>0</v>
      </c>
      <c r="H17" s="49">
        <f>+(Table131[[#This Row],[OPENING ]]+Table131[[#This Row],[RECEIPTS]]+Table131[[#This Row],[RETURNS]])-(Table131[[#This Row],[EXCHANGED]]+Table131[[#This Row],[SALES]]+Table131[[#This Row],[ISSUES]])</f>
        <v>0</v>
      </c>
      <c r="I17" s="48">
        <v>0</v>
      </c>
      <c r="J17" s="51">
        <f t="shared" si="0"/>
        <v>0</v>
      </c>
      <c r="K17" s="48">
        <f>+'DAY28'!K17+'DAY29'!C17</f>
        <v>0</v>
      </c>
      <c r="L17" s="49">
        <f>+'DAY28'!L17+'DAY29'!D17</f>
        <v>0</v>
      </c>
      <c r="M17" s="50">
        <f>+'DAY28'!M17+'DAY29'!E17</f>
        <v>0</v>
      </c>
      <c r="N17" s="47">
        <f>+'DAY28'!N17+'DAY29'!F17</f>
        <v>0</v>
      </c>
      <c r="O17" s="209">
        <f>+'DAY28'!O17+'DAY29'!G17</f>
        <v>0</v>
      </c>
      <c r="P17" s="48">
        <f t="shared" si="2"/>
        <v>0</v>
      </c>
      <c r="Q17" s="49">
        <f t="shared" si="3"/>
        <v>0</v>
      </c>
      <c r="R17" s="50">
        <f t="shared" si="4"/>
        <v>0</v>
      </c>
      <c r="S17" s="47">
        <f t="shared" si="5"/>
        <v>0</v>
      </c>
      <c r="T17" s="209">
        <f t="shared" si="6"/>
        <v>0</v>
      </c>
      <c r="U17" s="52">
        <f t="shared" si="1"/>
        <v>0</v>
      </c>
    </row>
    <row r="18" spans="1:21" x14ac:dyDescent="0.25">
      <c r="A18" s="189" t="s">
        <v>63</v>
      </c>
      <c r="B18" s="47">
        <f>'DAY28'!H18</f>
        <v>0</v>
      </c>
      <c r="C18" s="48">
        <v>0</v>
      </c>
      <c r="D18" s="49">
        <v>0</v>
      </c>
      <c r="E18" s="50">
        <v>0</v>
      </c>
      <c r="F18" s="47">
        <v>0</v>
      </c>
      <c r="G18" s="209">
        <v>0</v>
      </c>
      <c r="H18" s="49">
        <f>+(Table131[[#This Row],[OPENING ]]+Table131[[#This Row],[RECEIPTS]]+Table131[[#This Row],[RETURNS]])-(Table131[[#This Row],[EXCHANGED]]+Table131[[#This Row],[SALES]]+Table131[[#This Row],[ISSUES]])</f>
        <v>0</v>
      </c>
      <c r="I18" s="48"/>
      <c r="J18" s="51">
        <f t="shared" ref="J18:J24" si="7">+I18-H18</f>
        <v>0</v>
      </c>
      <c r="K18" s="48">
        <f>+'DAY28'!K25+'DAY29'!C18</f>
        <v>0</v>
      </c>
      <c r="L18" s="49">
        <f>+'DAY28'!L18+'DAY29'!D18</f>
        <v>0</v>
      </c>
      <c r="M18" s="50">
        <f>+'DAY28'!M18+'DAY29'!E18</f>
        <v>0</v>
      </c>
      <c r="N18" s="47">
        <f>+'DAY28'!N18+'DAY29'!F18</f>
        <v>0</v>
      </c>
      <c r="O18" s="209">
        <f>+'DAY28'!O18+'DAY29'!G18</f>
        <v>0</v>
      </c>
      <c r="P18" s="48">
        <f t="shared" ref="P18:P24" si="8">+K18/29</f>
        <v>0</v>
      </c>
      <c r="Q18" s="49">
        <f t="shared" ref="Q18:Q24" si="9">+L18/29</f>
        <v>0</v>
      </c>
      <c r="R18" s="50">
        <f t="shared" ref="R18:R24" si="10">+M18/29</f>
        <v>0</v>
      </c>
      <c r="S18" s="47">
        <f t="shared" ref="S18:S24" si="11">+N18/29</f>
        <v>0</v>
      </c>
      <c r="T18" s="209">
        <f t="shared" ref="T18:T24" si="12">+O18/29</f>
        <v>0</v>
      </c>
      <c r="U18" s="52">
        <f t="shared" ref="U18:U24" si="13">IFERROR(+H18/(P18+Q18+R18+S18+T18),0)</f>
        <v>0</v>
      </c>
    </row>
    <row r="19" spans="1:21" x14ac:dyDescent="0.25">
      <c r="A19" s="189" t="s">
        <v>131</v>
      </c>
      <c r="B19" s="47">
        <f>'DAY28'!H19</f>
        <v>27</v>
      </c>
      <c r="C19" s="48">
        <v>0</v>
      </c>
      <c r="D19" s="49">
        <v>0</v>
      </c>
      <c r="E19" s="50">
        <v>0</v>
      </c>
      <c r="F19" s="47">
        <v>0</v>
      </c>
      <c r="G19" s="209">
        <v>0</v>
      </c>
      <c r="H19" s="49">
        <f>+(Table131[[#This Row],[OPENING ]]+Table131[[#This Row],[RECEIPTS]]+Table131[[#This Row],[RETURNS]])-(Table131[[#This Row],[EXCHANGED]]+Table131[[#This Row],[SALES]]+Table131[[#This Row],[ISSUES]])</f>
        <v>27</v>
      </c>
      <c r="I19" s="48"/>
      <c r="J19" s="51">
        <f t="shared" si="7"/>
        <v>-27</v>
      </c>
      <c r="K19" s="48">
        <f>+'DAY28'!K26+'DAY29'!C19</f>
        <v>0</v>
      </c>
      <c r="L19" s="49">
        <f>+'DAY28'!L19+'DAY29'!D19</f>
        <v>0</v>
      </c>
      <c r="M19" s="50">
        <f>+'DAY28'!M19+'DAY29'!E19</f>
        <v>0</v>
      </c>
      <c r="N19" s="47">
        <f>+'DAY28'!N19+'DAY29'!F19</f>
        <v>0</v>
      </c>
      <c r="O19" s="209">
        <f>+'DAY28'!O19+'DAY29'!G19</f>
        <v>0</v>
      </c>
      <c r="P19" s="48">
        <f t="shared" si="8"/>
        <v>0</v>
      </c>
      <c r="Q19" s="49">
        <f t="shared" si="9"/>
        <v>0</v>
      </c>
      <c r="R19" s="50">
        <f t="shared" si="10"/>
        <v>0</v>
      </c>
      <c r="S19" s="47">
        <f t="shared" si="11"/>
        <v>0</v>
      </c>
      <c r="T19" s="209">
        <f t="shared" si="12"/>
        <v>0</v>
      </c>
      <c r="U19" s="52">
        <f t="shared" si="13"/>
        <v>0</v>
      </c>
    </row>
    <row r="20" spans="1:21" x14ac:dyDescent="0.25">
      <c r="A20" s="189" t="s">
        <v>117</v>
      </c>
      <c r="B20" s="47">
        <f>'DAY28'!H20</f>
        <v>228.5</v>
      </c>
      <c r="C20" s="48">
        <v>0</v>
      </c>
      <c r="D20" s="49">
        <v>0</v>
      </c>
      <c r="E20" s="50">
        <v>0</v>
      </c>
      <c r="F20" s="47">
        <v>0</v>
      </c>
      <c r="G20" s="209">
        <v>0</v>
      </c>
      <c r="H20" s="49">
        <f>+(Table131[[#This Row],[OPENING ]]+Table131[[#This Row],[RECEIPTS]]+Table131[[#This Row],[RETURNS]])-(Table131[[#This Row],[EXCHANGED]]+Table131[[#This Row],[SALES]]+Table131[[#This Row],[ISSUES]])</f>
        <v>228.5</v>
      </c>
      <c r="I20" s="48"/>
      <c r="J20" s="51">
        <f t="shared" si="7"/>
        <v>-228.5</v>
      </c>
      <c r="K20" s="48">
        <f>+'DAY28'!K38+'DAY29'!C20</f>
        <v>9314.0999999999985</v>
      </c>
      <c r="L20" s="49">
        <f>+'DAY28'!L20+'DAY29'!D20</f>
        <v>0</v>
      </c>
      <c r="M20" s="50">
        <f>+'DAY28'!M20+'DAY29'!E20</f>
        <v>0</v>
      </c>
      <c r="N20" s="47">
        <f>+'DAY28'!N20+'DAY29'!F20</f>
        <v>0</v>
      </c>
      <c r="O20" s="209">
        <f>+'DAY28'!O20+'DAY29'!G20</f>
        <v>0</v>
      </c>
      <c r="P20" s="48">
        <f t="shared" si="8"/>
        <v>321.17586206896544</v>
      </c>
      <c r="Q20" s="49">
        <f t="shared" si="9"/>
        <v>0</v>
      </c>
      <c r="R20" s="50">
        <f t="shared" si="10"/>
        <v>0</v>
      </c>
      <c r="S20" s="47">
        <f t="shared" si="11"/>
        <v>0</v>
      </c>
      <c r="T20" s="209">
        <f t="shared" si="12"/>
        <v>0</v>
      </c>
      <c r="U20" s="52">
        <f t="shared" si="13"/>
        <v>0.71144823439731175</v>
      </c>
    </row>
    <row r="21" spans="1:21" x14ac:dyDescent="0.25">
      <c r="A21" s="189" t="s">
        <v>129</v>
      </c>
      <c r="B21" s="47">
        <f>'DAY28'!H21</f>
        <v>70</v>
      </c>
      <c r="C21" s="48">
        <v>0</v>
      </c>
      <c r="D21" s="49">
        <v>0</v>
      </c>
      <c r="E21" s="50">
        <v>0</v>
      </c>
      <c r="F21" s="47">
        <v>0</v>
      </c>
      <c r="G21" s="209">
        <v>0</v>
      </c>
      <c r="H21" s="49">
        <f>+(Table131[[#This Row],[OPENING ]]+Table131[[#This Row],[RECEIPTS]]+Table131[[#This Row],[RETURNS]])-(Table131[[#This Row],[EXCHANGED]]+Table131[[#This Row],[SALES]]+Table131[[#This Row],[ISSUES]])</f>
        <v>70</v>
      </c>
      <c r="I21" s="48"/>
      <c r="J21" s="51">
        <f t="shared" si="7"/>
        <v>-70</v>
      </c>
      <c r="K21" s="48">
        <f>+'DAY28'!K39+'DAY29'!C21</f>
        <v>0</v>
      </c>
      <c r="L21" s="49">
        <f>+'DAY28'!L21+'DAY29'!D21</f>
        <v>0</v>
      </c>
      <c r="M21" s="50">
        <f>+'DAY28'!M21+'DAY29'!E21</f>
        <v>0</v>
      </c>
      <c r="N21" s="47">
        <f>+'DAY28'!N21+'DAY29'!F21</f>
        <v>0</v>
      </c>
      <c r="O21" s="209">
        <f>+'DAY28'!O21+'DAY29'!G21</f>
        <v>0</v>
      </c>
      <c r="P21" s="48">
        <f t="shared" si="8"/>
        <v>0</v>
      </c>
      <c r="Q21" s="49">
        <f t="shared" si="9"/>
        <v>0</v>
      </c>
      <c r="R21" s="50">
        <f t="shared" si="10"/>
        <v>0</v>
      </c>
      <c r="S21" s="47">
        <f t="shared" si="11"/>
        <v>0</v>
      </c>
      <c r="T21" s="209">
        <f t="shared" si="12"/>
        <v>0</v>
      </c>
      <c r="U21" s="52">
        <f t="shared" si="13"/>
        <v>0</v>
      </c>
    </row>
    <row r="22" spans="1:21" x14ac:dyDescent="0.25">
      <c r="A22" s="154"/>
      <c r="B22" s="47">
        <f>'DAY28'!H22</f>
        <v>14</v>
      </c>
      <c r="C22" s="48">
        <v>0</v>
      </c>
      <c r="D22" s="49">
        <v>0</v>
      </c>
      <c r="E22" s="50">
        <v>0</v>
      </c>
      <c r="F22" s="47">
        <v>0</v>
      </c>
      <c r="G22" s="209">
        <v>0</v>
      </c>
      <c r="H22" s="49">
        <f>+(Table131[[#This Row],[OPENING ]]+Table131[[#This Row],[RECEIPTS]]+Table131[[#This Row],[RETURNS]])-(Table131[[#This Row],[EXCHANGED]]+Table131[[#This Row],[SALES]]+Table131[[#This Row],[ISSUES]])</f>
        <v>14</v>
      </c>
      <c r="I22" s="48"/>
      <c r="J22" s="51">
        <f t="shared" si="7"/>
        <v>-14</v>
      </c>
      <c r="K22" s="48">
        <f>+'DAY28'!K40+'DAY29'!C22</f>
        <v>0</v>
      </c>
      <c r="L22" s="49">
        <f>+'DAY28'!L22+'DAY29'!D22</f>
        <v>0</v>
      </c>
      <c r="M22" s="50">
        <f>+'DAY28'!M22+'DAY29'!E22</f>
        <v>0</v>
      </c>
      <c r="N22" s="47">
        <f>+'DAY28'!N22+'DAY29'!F22</f>
        <v>0</v>
      </c>
      <c r="O22" s="209">
        <f>+'DAY28'!O22+'DAY29'!G22</f>
        <v>0</v>
      </c>
      <c r="P22" s="48">
        <f t="shared" si="8"/>
        <v>0</v>
      </c>
      <c r="Q22" s="49">
        <f t="shared" si="9"/>
        <v>0</v>
      </c>
      <c r="R22" s="50">
        <f t="shared" si="10"/>
        <v>0</v>
      </c>
      <c r="S22" s="47">
        <f t="shared" si="11"/>
        <v>0</v>
      </c>
      <c r="T22" s="209">
        <f t="shared" si="12"/>
        <v>0</v>
      </c>
      <c r="U22" s="52">
        <f t="shared" si="13"/>
        <v>0</v>
      </c>
    </row>
    <row r="23" spans="1:21" x14ac:dyDescent="0.25">
      <c r="A23" s="154"/>
      <c r="B23" s="47">
        <f>'DAY28'!H23</f>
        <v>70</v>
      </c>
      <c r="C23" s="48">
        <v>0</v>
      </c>
      <c r="D23" s="49">
        <v>0</v>
      </c>
      <c r="E23" s="50">
        <v>0</v>
      </c>
      <c r="F23" s="47">
        <v>0</v>
      </c>
      <c r="G23" s="209">
        <v>0</v>
      </c>
      <c r="H23" s="49">
        <f>+(Table131[[#This Row],[OPENING ]]+Table131[[#This Row],[RECEIPTS]]+Table131[[#This Row],[RETURNS]])-(Table131[[#This Row],[EXCHANGED]]+Table131[[#This Row],[SALES]]+Table131[[#This Row],[ISSUES]])</f>
        <v>70</v>
      </c>
      <c r="I23" s="48"/>
      <c r="J23" s="51">
        <f t="shared" si="7"/>
        <v>-70</v>
      </c>
      <c r="K23" s="48">
        <f>+'DAY28'!K41+'DAY29'!C23</f>
        <v>0</v>
      </c>
      <c r="L23" s="49">
        <f>+'DAY28'!L23+'DAY29'!D23</f>
        <v>0</v>
      </c>
      <c r="M23" s="50">
        <f>+'DAY28'!M23+'DAY29'!E23</f>
        <v>0</v>
      </c>
      <c r="N23" s="47">
        <f>+'DAY28'!N23+'DAY29'!F23</f>
        <v>0</v>
      </c>
      <c r="O23" s="209">
        <f>+'DAY28'!O23+'DAY29'!G23</f>
        <v>0</v>
      </c>
      <c r="P23" s="48">
        <f t="shared" si="8"/>
        <v>0</v>
      </c>
      <c r="Q23" s="49">
        <f t="shared" si="9"/>
        <v>0</v>
      </c>
      <c r="R23" s="50">
        <f t="shared" si="10"/>
        <v>0</v>
      </c>
      <c r="S23" s="47">
        <f t="shared" si="11"/>
        <v>0</v>
      </c>
      <c r="T23" s="209">
        <f t="shared" si="12"/>
        <v>0</v>
      </c>
      <c r="U23" s="52">
        <f t="shared" si="13"/>
        <v>0</v>
      </c>
    </row>
    <row r="24" spans="1:21" x14ac:dyDescent="0.25">
      <c r="A24" s="154"/>
      <c r="B24" s="47">
        <f>'DAY28'!H24</f>
        <v>49</v>
      </c>
      <c r="C24" s="48">
        <v>0</v>
      </c>
      <c r="D24" s="49">
        <v>0</v>
      </c>
      <c r="E24" s="50">
        <v>0</v>
      </c>
      <c r="F24" s="47">
        <v>0</v>
      </c>
      <c r="G24" s="209">
        <v>0</v>
      </c>
      <c r="H24" s="49">
        <f>+(Table131[[#This Row],[OPENING ]]+Table131[[#This Row],[RECEIPTS]]+Table131[[#This Row],[RETURNS]])-(Table131[[#This Row],[EXCHANGED]]+Table131[[#This Row],[SALES]]+Table131[[#This Row],[ISSUES]])</f>
        <v>49</v>
      </c>
      <c r="I24" s="48"/>
      <c r="J24" s="51">
        <f t="shared" si="7"/>
        <v>-49</v>
      </c>
      <c r="K24" s="48">
        <f>+'DAY28'!K42+'DAY29'!C24</f>
        <v>0</v>
      </c>
      <c r="L24" s="49">
        <f>+'DAY28'!L24+'DAY29'!D24</f>
        <v>0</v>
      </c>
      <c r="M24" s="50">
        <f>+'DAY28'!M24+'DAY29'!E24</f>
        <v>0</v>
      </c>
      <c r="N24" s="47">
        <f>+'DAY28'!N24+'DAY29'!F24</f>
        <v>0</v>
      </c>
      <c r="O24" s="209">
        <f>+'DAY28'!O24+'DAY29'!G24</f>
        <v>0</v>
      </c>
      <c r="P24" s="48">
        <f t="shared" si="8"/>
        <v>0</v>
      </c>
      <c r="Q24" s="49">
        <f t="shared" si="9"/>
        <v>0</v>
      </c>
      <c r="R24" s="50">
        <f t="shared" si="10"/>
        <v>0</v>
      </c>
      <c r="S24" s="47">
        <f t="shared" si="11"/>
        <v>0</v>
      </c>
      <c r="T24" s="209">
        <f t="shared" si="12"/>
        <v>0</v>
      </c>
      <c r="U24" s="52">
        <f t="shared" si="13"/>
        <v>0</v>
      </c>
    </row>
    <row r="25" spans="1:21" x14ac:dyDescent="0.25">
      <c r="A25" s="154"/>
      <c r="B25" s="47">
        <f>'DAY28'!H25</f>
        <v>0</v>
      </c>
      <c r="C25" s="80">
        <v>0</v>
      </c>
      <c r="D25" s="81">
        <v>0</v>
      </c>
      <c r="E25" s="82">
        <v>0</v>
      </c>
      <c r="F25" s="79">
        <v>0</v>
      </c>
      <c r="G25" s="212">
        <v>0</v>
      </c>
      <c r="H25" s="81">
        <f>+(Table131[[#This Row],[OPENING ]]+Table131[[#This Row],[RECEIPTS]]+Table131[[#This Row],[RETURNS]])-(Table131[[#This Row],[EXCHANGED]]+Table131[[#This Row],[SALES]]+Table131[[#This Row],[ISSUES]])</f>
        <v>0</v>
      </c>
      <c r="I25" s="80">
        <v>0</v>
      </c>
      <c r="J25" s="83">
        <f t="shared" si="0"/>
        <v>0</v>
      </c>
      <c r="K25" s="80">
        <f>+'DAY28'!K25+'DAY29'!C25</f>
        <v>0</v>
      </c>
      <c r="L25" s="49">
        <f>+'DAY28'!L25+'DAY29'!D25</f>
        <v>0</v>
      </c>
      <c r="M25" s="50">
        <f>+'DAY28'!M25+'DAY29'!E25</f>
        <v>0</v>
      </c>
      <c r="N25" s="47">
        <f>+'DAY28'!N25+'DAY29'!F25</f>
        <v>0</v>
      </c>
      <c r="O25" s="209">
        <f>+'DAY28'!O25+'DAY29'!G25</f>
        <v>0</v>
      </c>
      <c r="P25" s="80">
        <f t="shared" si="2"/>
        <v>0</v>
      </c>
      <c r="Q25" s="81">
        <f t="shared" si="3"/>
        <v>0</v>
      </c>
      <c r="R25" s="82">
        <f t="shared" si="4"/>
        <v>0</v>
      </c>
      <c r="S25" s="79">
        <f t="shared" si="5"/>
        <v>0</v>
      </c>
      <c r="T25" s="212">
        <f t="shared" si="6"/>
        <v>0</v>
      </c>
      <c r="U25" s="174">
        <f t="shared" si="1"/>
        <v>0</v>
      </c>
    </row>
    <row r="26" spans="1:21" x14ac:dyDescent="0.25">
      <c r="A26" s="312" t="s">
        <v>106</v>
      </c>
      <c r="B26" s="47">
        <f>'DAY28'!H26</f>
        <v>0</v>
      </c>
      <c r="C26" s="73">
        <v>0</v>
      </c>
      <c r="D26" s="74">
        <v>0</v>
      </c>
      <c r="E26" s="75">
        <v>0</v>
      </c>
      <c r="F26" s="72">
        <v>0</v>
      </c>
      <c r="G26" s="210">
        <v>0</v>
      </c>
      <c r="H26" s="49">
        <f>+(Table131[[#This Row],[OPENING ]]+Table131[[#This Row],[RECEIPTS]]+Table131[[#This Row],[RETURNS]])-(Table131[[#This Row],[EXCHANGED]]+Table131[[#This Row],[SALES]]+Table131[[#This Row],[ISSUES]])</f>
        <v>0</v>
      </c>
      <c r="I26" s="73"/>
      <c r="J26" s="76">
        <f t="shared" si="0"/>
        <v>0</v>
      </c>
      <c r="K26" s="48">
        <f>+'DAY28'!K26+'DAY29'!C26</f>
        <v>0</v>
      </c>
      <c r="L26" s="49">
        <f>+'DAY28'!L26+'DAY29'!D26</f>
        <v>0</v>
      </c>
      <c r="M26" s="50">
        <f>+'DAY28'!M26+'DAY29'!E26</f>
        <v>0</v>
      </c>
      <c r="N26" s="47">
        <f>+'DAY28'!N26+'DAY29'!F26</f>
        <v>0</v>
      </c>
      <c r="O26" s="209">
        <f>+'DAY28'!O26+'DAY29'!G26</f>
        <v>0</v>
      </c>
      <c r="P26" s="48">
        <f t="shared" si="2"/>
        <v>0</v>
      </c>
      <c r="Q26" s="49">
        <f t="shared" si="3"/>
        <v>0</v>
      </c>
      <c r="R26" s="50">
        <f t="shared" si="4"/>
        <v>0</v>
      </c>
      <c r="S26" s="47">
        <f t="shared" si="5"/>
        <v>0</v>
      </c>
      <c r="T26" s="209">
        <f t="shared" si="6"/>
        <v>0</v>
      </c>
      <c r="U26" s="77">
        <f t="shared" si="1"/>
        <v>0</v>
      </c>
    </row>
    <row r="27" spans="1:21" x14ac:dyDescent="0.25">
      <c r="A27" s="154" t="s">
        <v>61</v>
      </c>
      <c r="B27" s="47">
        <f>'DAY28'!H27</f>
        <v>506.2</v>
      </c>
      <c r="C27" s="73">
        <v>0</v>
      </c>
      <c r="D27" s="74">
        <v>0</v>
      </c>
      <c r="E27" s="75">
        <v>0</v>
      </c>
      <c r="F27" s="72">
        <v>0</v>
      </c>
      <c r="G27" s="210">
        <v>0</v>
      </c>
      <c r="H27" s="49">
        <f>+(Table131[[#This Row],[OPENING ]]+Table131[[#This Row],[RECEIPTS]]+Table131[[#This Row],[RETURNS]])-(Table131[[#This Row],[EXCHANGED]]+Table131[[#This Row],[SALES]]+Table131[[#This Row],[ISSUES]])</f>
        <v>506.2</v>
      </c>
      <c r="I27" s="73"/>
      <c r="J27" s="76">
        <f t="shared" ref="J27:J37" si="14">+I27-H27</f>
        <v>-506.2</v>
      </c>
      <c r="K27" s="48">
        <f>+'DAY28'!K27+'DAY29'!C27</f>
        <v>1034.9000000000001</v>
      </c>
      <c r="L27" s="49">
        <f>+'DAY28'!L27+'DAY29'!D27</f>
        <v>0</v>
      </c>
      <c r="M27" s="50">
        <f>+'DAY28'!M27+'DAY29'!E27</f>
        <v>0</v>
      </c>
      <c r="N27" s="47">
        <f>+'DAY28'!N27+'DAY29'!F27</f>
        <v>0</v>
      </c>
      <c r="O27" s="209">
        <f>+'DAY28'!O27+'DAY29'!G27</f>
        <v>0</v>
      </c>
      <c r="P27" s="48">
        <f t="shared" ref="P27:P37" si="15">+K27/29</f>
        <v>35.686206896551724</v>
      </c>
      <c r="Q27" s="49">
        <f t="shared" ref="Q27:Q37" si="16">+L27/29</f>
        <v>0</v>
      </c>
      <c r="R27" s="50">
        <f t="shared" ref="R27:R37" si="17">+M27/29</f>
        <v>0</v>
      </c>
      <c r="S27" s="47">
        <f t="shared" ref="S27:S37" si="18">+N27/29</f>
        <v>0</v>
      </c>
      <c r="T27" s="209">
        <f t="shared" ref="T27:T37" si="19">+O27/29</f>
        <v>0</v>
      </c>
      <c r="U27" s="77">
        <f t="shared" ref="U27:U37" si="20">IFERROR(+H27/(P27+Q27+R27+S27+T27),0)</f>
        <v>14.18475214996618</v>
      </c>
    </row>
    <row r="28" spans="1:21" x14ac:dyDescent="0.25">
      <c r="A28" s="53"/>
      <c r="B28" s="47">
        <f>'DAY28'!H28</f>
        <v>0</v>
      </c>
      <c r="C28" s="73">
        <v>0</v>
      </c>
      <c r="D28" s="74">
        <v>0</v>
      </c>
      <c r="E28" s="75">
        <v>0</v>
      </c>
      <c r="F28" s="72">
        <v>0</v>
      </c>
      <c r="G28" s="210">
        <v>0</v>
      </c>
      <c r="H28" s="49">
        <f>+(Table131[[#This Row],[OPENING ]]+Table131[[#This Row],[RECEIPTS]]+Table131[[#This Row],[RETURNS]])-(Table131[[#This Row],[EXCHANGED]]+Table131[[#This Row],[SALES]]+Table131[[#This Row],[ISSUES]])</f>
        <v>0</v>
      </c>
      <c r="I28" s="73"/>
      <c r="J28" s="76">
        <f t="shared" si="14"/>
        <v>0</v>
      </c>
      <c r="K28" s="48">
        <f>+'DAY28'!K28+'DAY29'!C28</f>
        <v>0</v>
      </c>
      <c r="L28" s="49">
        <f>+'DAY28'!L28+'DAY29'!D28</f>
        <v>0</v>
      </c>
      <c r="M28" s="50">
        <f>+'DAY28'!M28+'DAY29'!E28</f>
        <v>0</v>
      </c>
      <c r="N28" s="47">
        <f>+'DAY28'!N28+'DAY29'!F28</f>
        <v>0</v>
      </c>
      <c r="O28" s="209">
        <f>+'DAY28'!O28+'DAY29'!G28</f>
        <v>0</v>
      </c>
      <c r="P28" s="48">
        <f t="shared" si="15"/>
        <v>0</v>
      </c>
      <c r="Q28" s="49">
        <f t="shared" si="16"/>
        <v>0</v>
      </c>
      <c r="R28" s="50">
        <f t="shared" si="17"/>
        <v>0</v>
      </c>
      <c r="S28" s="47">
        <f t="shared" si="18"/>
        <v>0</v>
      </c>
      <c r="T28" s="209">
        <f t="shared" si="19"/>
        <v>0</v>
      </c>
      <c r="U28" s="77">
        <f t="shared" si="20"/>
        <v>0</v>
      </c>
    </row>
    <row r="29" spans="1:21" x14ac:dyDescent="0.25">
      <c r="A29" s="53"/>
      <c r="B29" s="47">
        <f>'DAY28'!H29</f>
        <v>254.5</v>
      </c>
      <c r="C29" s="73">
        <v>0</v>
      </c>
      <c r="D29" s="74">
        <v>0</v>
      </c>
      <c r="E29" s="75">
        <v>0</v>
      </c>
      <c r="F29" s="72">
        <v>0</v>
      </c>
      <c r="G29" s="210">
        <v>0</v>
      </c>
      <c r="H29" s="49">
        <f>+(Table131[[#This Row],[OPENING ]]+Table131[[#This Row],[RECEIPTS]]+Table131[[#This Row],[RETURNS]])-(Table131[[#This Row],[EXCHANGED]]+Table131[[#This Row],[SALES]]+Table131[[#This Row],[ISSUES]])</f>
        <v>254.5</v>
      </c>
      <c r="I29" s="73"/>
      <c r="J29" s="76">
        <f t="shared" si="14"/>
        <v>-254.5</v>
      </c>
      <c r="K29" s="48">
        <f>+'DAY28'!K29+'DAY29'!C29</f>
        <v>0</v>
      </c>
      <c r="L29" s="49">
        <f>+'DAY28'!L29+'DAY29'!D29</f>
        <v>0</v>
      </c>
      <c r="M29" s="50">
        <f>+'DAY28'!M29+'DAY29'!E29</f>
        <v>0</v>
      </c>
      <c r="N29" s="47">
        <f>+'DAY28'!N29+'DAY29'!F29</f>
        <v>0</v>
      </c>
      <c r="O29" s="209">
        <f>+'DAY28'!O29+'DAY29'!G29</f>
        <v>63.8</v>
      </c>
      <c r="P29" s="48">
        <f t="shared" si="15"/>
        <v>0</v>
      </c>
      <c r="Q29" s="49">
        <f t="shared" si="16"/>
        <v>0</v>
      </c>
      <c r="R29" s="50">
        <f t="shared" si="17"/>
        <v>0</v>
      </c>
      <c r="S29" s="47">
        <f t="shared" si="18"/>
        <v>0</v>
      </c>
      <c r="T29" s="209">
        <f t="shared" si="19"/>
        <v>2.1999999999999997</v>
      </c>
      <c r="U29" s="77">
        <f t="shared" si="20"/>
        <v>115.6818181818182</v>
      </c>
    </row>
    <row r="30" spans="1:21" x14ac:dyDescent="0.25">
      <c r="A30" s="53"/>
      <c r="B30" s="47">
        <f>'DAY28'!H30</f>
        <v>0</v>
      </c>
      <c r="C30" s="73">
        <v>0</v>
      </c>
      <c r="D30" s="74">
        <v>0</v>
      </c>
      <c r="E30" s="75">
        <v>0</v>
      </c>
      <c r="F30" s="72">
        <v>0</v>
      </c>
      <c r="G30" s="210">
        <v>0</v>
      </c>
      <c r="H30" s="49">
        <f>+(Table131[[#This Row],[OPENING ]]+Table131[[#This Row],[RECEIPTS]]+Table131[[#This Row],[RETURNS]])-(Table131[[#This Row],[EXCHANGED]]+Table131[[#This Row],[SALES]]+Table131[[#This Row],[ISSUES]])</f>
        <v>0</v>
      </c>
      <c r="I30" s="73"/>
      <c r="J30" s="76">
        <f t="shared" si="14"/>
        <v>0</v>
      </c>
      <c r="K30" s="48">
        <f>+'DAY28'!K30+'DAY29'!C30</f>
        <v>0</v>
      </c>
      <c r="L30" s="49">
        <f>+'DAY28'!L30+'DAY29'!D30</f>
        <v>0</v>
      </c>
      <c r="M30" s="50">
        <f>+'DAY28'!M30+'DAY29'!E30</f>
        <v>0</v>
      </c>
      <c r="N30" s="47">
        <f>+'DAY28'!N30+'DAY29'!F30</f>
        <v>0</v>
      </c>
      <c r="O30" s="209">
        <f>+'DAY28'!O30+'DAY29'!G30</f>
        <v>0</v>
      </c>
      <c r="P30" s="48">
        <f t="shared" si="15"/>
        <v>0</v>
      </c>
      <c r="Q30" s="49">
        <f t="shared" si="16"/>
        <v>0</v>
      </c>
      <c r="R30" s="50">
        <f t="shared" si="17"/>
        <v>0</v>
      </c>
      <c r="S30" s="47">
        <f t="shared" si="18"/>
        <v>0</v>
      </c>
      <c r="T30" s="209">
        <f t="shared" si="19"/>
        <v>0</v>
      </c>
      <c r="U30" s="77">
        <f t="shared" si="20"/>
        <v>0</v>
      </c>
    </row>
    <row r="31" spans="1:21" x14ac:dyDescent="0.25">
      <c r="A31" s="53"/>
      <c r="B31" s="47">
        <f>'DAY28'!H31</f>
        <v>0</v>
      </c>
      <c r="C31" s="73">
        <v>0</v>
      </c>
      <c r="D31" s="74">
        <v>0</v>
      </c>
      <c r="E31" s="75">
        <v>0</v>
      </c>
      <c r="F31" s="72">
        <v>0</v>
      </c>
      <c r="G31" s="210">
        <v>0</v>
      </c>
      <c r="H31" s="49">
        <f>+(Table131[[#This Row],[OPENING ]]+Table131[[#This Row],[RECEIPTS]]+Table131[[#This Row],[RETURNS]])-(Table131[[#This Row],[EXCHANGED]]+Table131[[#This Row],[SALES]]+Table131[[#This Row],[ISSUES]])</f>
        <v>0</v>
      </c>
      <c r="I31" s="73"/>
      <c r="J31" s="76">
        <f t="shared" si="14"/>
        <v>0</v>
      </c>
      <c r="K31" s="48">
        <f>+'DAY28'!K31+'DAY29'!C31</f>
        <v>0</v>
      </c>
      <c r="L31" s="49">
        <f>+'DAY28'!L31+'DAY29'!D31</f>
        <v>0</v>
      </c>
      <c r="M31" s="50">
        <f>+'DAY28'!M31+'DAY29'!E31</f>
        <v>0</v>
      </c>
      <c r="N31" s="47">
        <f>+'DAY28'!N31+'DAY29'!F31</f>
        <v>0</v>
      </c>
      <c r="O31" s="209">
        <f>+'DAY28'!O31+'DAY29'!G31</f>
        <v>0</v>
      </c>
      <c r="P31" s="48">
        <f t="shared" si="15"/>
        <v>0</v>
      </c>
      <c r="Q31" s="49">
        <f t="shared" si="16"/>
        <v>0</v>
      </c>
      <c r="R31" s="50">
        <f t="shared" si="17"/>
        <v>0</v>
      </c>
      <c r="S31" s="47">
        <f t="shared" si="18"/>
        <v>0</v>
      </c>
      <c r="T31" s="209">
        <f t="shared" si="19"/>
        <v>0</v>
      </c>
      <c r="U31" s="77">
        <f t="shared" si="20"/>
        <v>0</v>
      </c>
    </row>
    <row r="32" spans="1:21" x14ac:dyDescent="0.25">
      <c r="A32" s="53"/>
      <c r="B32" s="47">
        <f>'DAY28'!H32</f>
        <v>0</v>
      </c>
      <c r="C32" s="73">
        <v>0</v>
      </c>
      <c r="D32" s="74">
        <v>0</v>
      </c>
      <c r="E32" s="75">
        <v>0</v>
      </c>
      <c r="F32" s="72">
        <v>0</v>
      </c>
      <c r="G32" s="210">
        <v>0</v>
      </c>
      <c r="H32" s="49">
        <f>+(Table131[[#This Row],[OPENING ]]+Table131[[#This Row],[RECEIPTS]]+Table131[[#This Row],[RETURNS]])-(Table131[[#This Row],[EXCHANGED]]+Table131[[#This Row],[SALES]]+Table131[[#This Row],[ISSUES]])</f>
        <v>0</v>
      </c>
      <c r="I32" s="73"/>
      <c r="J32" s="76">
        <f t="shared" si="14"/>
        <v>0</v>
      </c>
      <c r="K32" s="48">
        <f>+'DAY28'!K32+'DAY29'!C32</f>
        <v>0</v>
      </c>
      <c r="L32" s="49">
        <f>+'DAY28'!L32+'DAY29'!D32</f>
        <v>0</v>
      </c>
      <c r="M32" s="50">
        <f>+'DAY28'!M32+'DAY29'!E32</f>
        <v>0</v>
      </c>
      <c r="N32" s="47">
        <f>+'DAY28'!N32+'DAY29'!F32</f>
        <v>0</v>
      </c>
      <c r="O32" s="209">
        <f>+'DAY28'!O32+'DAY29'!G32</f>
        <v>0</v>
      </c>
      <c r="P32" s="48">
        <f t="shared" si="15"/>
        <v>0</v>
      </c>
      <c r="Q32" s="49">
        <f t="shared" si="16"/>
        <v>0</v>
      </c>
      <c r="R32" s="50">
        <f t="shared" si="17"/>
        <v>0</v>
      </c>
      <c r="S32" s="47">
        <f t="shared" si="18"/>
        <v>0</v>
      </c>
      <c r="T32" s="209">
        <f t="shared" si="19"/>
        <v>0</v>
      </c>
      <c r="U32" s="77">
        <f t="shared" si="20"/>
        <v>0</v>
      </c>
    </row>
    <row r="33" spans="1:21" x14ac:dyDescent="0.25">
      <c r="A33" s="53"/>
      <c r="B33" s="47">
        <f>'DAY28'!H33</f>
        <v>0</v>
      </c>
      <c r="C33" s="73">
        <v>0</v>
      </c>
      <c r="D33" s="74">
        <v>0</v>
      </c>
      <c r="E33" s="75">
        <v>0</v>
      </c>
      <c r="F33" s="72">
        <v>0</v>
      </c>
      <c r="G33" s="210">
        <v>0</v>
      </c>
      <c r="H33" s="49">
        <f>+(Table131[[#This Row],[OPENING ]]+Table131[[#This Row],[RECEIPTS]]+Table131[[#This Row],[RETURNS]])-(Table131[[#This Row],[EXCHANGED]]+Table131[[#This Row],[SALES]]+Table131[[#This Row],[ISSUES]])</f>
        <v>0</v>
      </c>
      <c r="I33" s="73"/>
      <c r="J33" s="76">
        <f t="shared" si="14"/>
        <v>0</v>
      </c>
      <c r="K33" s="48">
        <f>+'DAY28'!K33+'DAY29'!C33</f>
        <v>0</v>
      </c>
      <c r="L33" s="49">
        <f>+'DAY28'!L33+'DAY29'!D33</f>
        <v>0</v>
      </c>
      <c r="M33" s="50">
        <f>+'DAY28'!M33+'DAY29'!E33</f>
        <v>0</v>
      </c>
      <c r="N33" s="47">
        <f>+'DAY28'!N33+'DAY29'!F33</f>
        <v>0</v>
      </c>
      <c r="O33" s="209">
        <f>+'DAY28'!O33+'DAY29'!G33</f>
        <v>0</v>
      </c>
      <c r="P33" s="48">
        <f t="shared" si="15"/>
        <v>0</v>
      </c>
      <c r="Q33" s="49">
        <f t="shared" si="16"/>
        <v>0</v>
      </c>
      <c r="R33" s="50">
        <f t="shared" si="17"/>
        <v>0</v>
      </c>
      <c r="S33" s="47">
        <f t="shared" si="18"/>
        <v>0</v>
      </c>
      <c r="T33" s="209">
        <f t="shared" si="19"/>
        <v>0</v>
      </c>
      <c r="U33" s="77">
        <f t="shared" si="20"/>
        <v>0</v>
      </c>
    </row>
    <row r="34" spans="1:21" x14ac:dyDescent="0.25">
      <c r="A34" s="53"/>
      <c r="B34" s="47">
        <f>'DAY28'!H34</f>
        <v>58.1</v>
      </c>
      <c r="C34" s="73">
        <v>0</v>
      </c>
      <c r="D34" s="74">
        <v>0</v>
      </c>
      <c r="E34" s="75">
        <v>0</v>
      </c>
      <c r="F34" s="72">
        <v>0</v>
      </c>
      <c r="G34" s="210">
        <v>0</v>
      </c>
      <c r="H34" s="49">
        <f>+(Table131[[#This Row],[OPENING ]]+Table131[[#This Row],[RECEIPTS]]+Table131[[#This Row],[RETURNS]])-(Table131[[#This Row],[EXCHANGED]]+Table131[[#This Row],[SALES]]+Table131[[#This Row],[ISSUES]])</f>
        <v>58.1</v>
      </c>
      <c r="I34" s="73"/>
      <c r="J34" s="76">
        <f t="shared" si="14"/>
        <v>-58.1</v>
      </c>
      <c r="K34" s="48">
        <f>+'DAY28'!K34+'DAY29'!C34</f>
        <v>0</v>
      </c>
      <c r="L34" s="49">
        <f>+'DAY28'!L34+'DAY29'!D34</f>
        <v>0</v>
      </c>
      <c r="M34" s="50">
        <f>+'DAY28'!M34+'DAY29'!E34</f>
        <v>0</v>
      </c>
      <c r="N34" s="47">
        <f>+'DAY28'!N34+'DAY29'!F34</f>
        <v>0</v>
      </c>
      <c r="O34" s="209">
        <f>+'DAY28'!O34+'DAY29'!G34</f>
        <v>0</v>
      </c>
      <c r="P34" s="48">
        <f t="shared" si="15"/>
        <v>0</v>
      </c>
      <c r="Q34" s="49">
        <f t="shared" si="16"/>
        <v>0</v>
      </c>
      <c r="R34" s="50">
        <f t="shared" si="17"/>
        <v>0</v>
      </c>
      <c r="S34" s="47">
        <f t="shared" si="18"/>
        <v>0</v>
      </c>
      <c r="T34" s="209">
        <f t="shared" si="19"/>
        <v>0</v>
      </c>
      <c r="U34" s="77">
        <f t="shared" si="20"/>
        <v>0</v>
      </c>
    </row>
    <row r="35" spans="1:21" x14ac:dyDescent="0.25">
      <c r="A35" s="53"/>
      <c r="B35" s="47">
        <f>'DAY28'!H35</f>
        <v>0</v>
      </c>
      <c r="C35" s="73">
        <v>0</v>
      </c>
      <c r="D35" s="74">
        <v>0</v>
      </c>
      <c r="E35" s="75">
        <v>0</v>
      </c>
      <c r="F35" s="72">
        <v>0</v>
      </c>
      <c r="G35" s="210">
        <v>0</v>
      </c>
      <c r="H35" s="49">
        <f>+(Table131[[#This Row],[OPENING ]]+Table131[[#This Row],[RECEIPTS]]+Table131[[#This Row],[RETURNS]])-(Table131[[#This Row],[EXCHANGED]]+Table131[[#This Row],[SALES]]+Table131[[#This Row],[ISSUES]])</f>
        <v>0</v>
      </c>
      <c r="I35" s="73"/>
      <c r="J35" s="76">
        <f t="shared" si="14"/>
        <v>0</v>
      </c>
      <c r="K35" s="48">
        <f>+'DAY28'!K35+'DAY29'!C35</f>
        <v>0</v>
      </c>
      <c r="L35" s="49">
        <f>+'DAY28'!L35+'DAY29'!D35</f>
        <v>0</v>
      </c>
      <c r="M35" s="50">
        <f>+'DAY28'!M35+'DAY29'!E35</f>
        <v>0</v>
      </c>
      <c r="N35" s="47">
        <f>+'DAY28'!N35+'DAY29'!F35</f>
        <v>0</v>
      </c>
      <c r="O35" s="209">
        <f>+'DAY28'!O35+'DAY29'!G35</f>
        <v>0</v>
      </c>
      <c r="P35" s="48">
        <f t="shared" si="15"/>
        <v>0</v>
      </c>
      <c r="Q35" s="49">
        <f t="shared" si="16"/>
        <v>0</v>
      </c>
      <c r="R35" s="50">
        <f t="shared" si="17"/>
        <v>0</v>
      </c>
      <c r="S35" s="47">
        <f t="shared" si="18"/>
        <v>0</v>
      </c>
      <c r="T35" s="209">
        <f t="shared" si="19"/>
        <v>0</v>
      </c>
      <c r="U35" s="77">
        <f t="shared" si="20"/>
        <v>0</v>
      </c>
    </row>
    <row r="36" spans="1:21" x14ac:dyDescent="0.25">
      <c r="A36" s="53"/>
      <c r="B36" s="47">
        <f>'DAY28'!H36</f>
        <v>31.35</v>
      </c>
      <c r="C36" s="73">
        <v>0</v>
      </c>
      <c r="D36" s="74">
        <v>0</v>
      </c>
      <c r="E36" s="75">
        <v>0</v>
      </c>
      <c r="F36" s="72">
        <v>0</v>
      </c>
      <c r="G36" s="210">
        <v>0</v>
      </c>
      <c r="H36" s="49">
        <f>+(Table131[[#This Row],[OPENING ]]+Table131[[#This Row],[RECEIPTS]]+Table131[[#This Row],[RETURNS]])-(Table131[[#This Row],[EXCHANGED]]+Table131[[#This Row],[SALES]]+Table131[[#This Row],[ISSUES]])</f>
        <v>31.35</v>
      </c>
      <c r="I36" s="73"/>
      <c r="J36" s="76">
        <f t="shared" si="14"/>
        <v>-31.35</v>
      </c>
      <c r="K36" s="48">
        <f>+'DAY28'!K36+'DAY29'!C36</f>
        <v>0</v>
      </c>
      <c r="L36" s="49">
        <f>+'DAY28'!L36+'DAY29'!D36</f>
        <v>0</v>
      </c>
      <c r="M36" s="50">
        <f>+'DAY28'!M36+'DAY29'!E36</f>
        <v>0</v>
      </c>
      <c r="N36" s="47">
        <f>+'DAY28'!N36+'DAY29'!F36</f>
        <v>0</v>
      </c>
      <c r="O36" s="209">
        <f>+'DAY28'!O36+'DAY29'!G36</f>
        <v>0</v>
      </c>
      <c r="P36" s="48">
        <f t="shared" si="15"/>
        <v>0</v>
      </c>
      <c r="Q36" s="49">
        <f t="shared" si="16"/>
        <v>0</v>
      </c>
      <c r="R36" s="50">
        <f t="shared" si="17"/>
        <v>0</v>
      </c>
      <c r="S36" s="47">
        <f t="shared" si="18"/>
        <v>0</v>
      </c>
      <c r="T36" s="209">
        <f t="shared" si="19"/>
        <v>0</v>
      </c>
      <c r="U36" s="77">
        <f t="shared" si="20"/>
        <v>0</v>
      </c>
    </row>
    <row r="37" spans="1:21" ht="15.75" thickBot="1" x14ac:dyDescent="0.3">
      <c r="A37" s="53"/>
      <c r="B37" s="47">
        <f>'DAY28'!H37</f>
        <v>0</v>
      </c>
      <c r="C37" s="73">
        <v>0</v>
      </c>
      <c r="D37" s="74">
        <v>0</v>
      </c>
      <c r="E37" s="75">
        <v>0</v>
      </c>
      <c r="F37" s="72">
        <v>0</v>
      </c>
      <c r="G37" s="210">
        <v>0</v>
      </c>
      <c r="H37" s="49">
        <f>+(Table131[[#This Row],[OPENING ]]+Table131[[#This Row],[RECEIPTS]]+Table131[[#This Row],[RETURNS]])-(Table131[[#This Row],[EXCHANGED]]+Table131[[#This Row],[SALES]]+Table131[[#This Row],[ISSUES]])</f>
        <v>0</v>
      </c>
      <c r="I37" s="73"/>
      <c r="J37" s="76">
        <f t="shared" si="14"/>
        <v>0</v>
      </c>
      <c r="K37" s="48">
        <f>+'DAY28'!K37+'DAY29'!C37</f>
        <v>0</v>
      </c>
      <c r="L37" s="49">
        <f>+'DAY28'!L37+'DAY29'!D37</f>
        <v>0</v>
      </c>
      <c r="M37" s="50">
        <f>+'DAY28'!M37+'DAY29'!E37</f>
        <v>0</v>
      </c>
      <c r="N37" s="47">
        <f>+'DAY28'!N37+'DAY29'!F37</f>
        <v>0</v>
      </c>
      <c r="O37" s="209">
        <f>+'DAY28'!O37+'DAY29'!G37</f>
        <v>0</v>
      </c>
      <c r="P37" s="48">
        <f t="shared" si="15"/>
        <v>0</v>
      </c>
      <c r="Q37" s="49">
        <f t="shared" si="16"/>
        <v>0</v>
      </c>
      <c r="R37" s="50">
        <f t="shared" si="17"/>
        <v>0</v>
      </c>
      <c r="S37" s="47">
        <f t="shared" si="18"/>
        <v>0</v>
      </c>
      <c r="T37" s="209">
        <f t="shared" si="19"/>
        <v>0</v>
      </c>
      <c r="U37" s="77">
        <f t="shared" si="20"/>
        <v>0</v>
      </c>
    </row>
    <row r="38" spans="1:21" ht="17.25" thickBot="1" x14ac:dyDescent="0.35">
      <c r="A38" s="85" t="s">
        <v>29</v>
      </c>
      <c r="B38" s="86">
        <f t="shared" ref="B38:T38" si="21">SUM(B5:B26)</f>
        <v>662.1</v>
      </c>
      <c r="C38" s="87">
        <f t="shared" si="21"/>
        <v>0</v>
      </c>
      <c r="D38" s="88">
        <f t="shared" si="21"/>
        <v>0</v>
      </c>
      <c r="E38" s="89">
        <f t="shared" si="21"/>
        <v>0</v>
      </c>
      <c r="F38" s="86">
        <f t="shared" si="21"/>
        <v>0</v>
      </c>
      <c r="G38" s="213">
        <f t="shared" si="21"/>
        <v>0</v>
      </c>
      <c r="H38" s="88">
        <f t="shared" si="21"/>
        <v>662.1</v>
      </c>
      <c r="I38" s="87">
        <f t="shared" si="21"/>
        <v>0</v>
      </c>
      <c r="J38" s="90">
        <f t="shared" si="21"/>
        <v>-662.1</v>
      </c>
      <c r="K38" s="87">
        <f t="shared" si="21"/>
        <v>9314.0999999999985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213">
        <f t="shared" si="21"/>
        <v>0</v>
      </c>
      <c r="P38" s="87">
        <f t="shared" si="21"/>
        <v>321.17586206896544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213">
        <f t="shared" si="21"/>
        <v>0</v>
      </c>
      <c r="U38" s="91">
        <f t="shared" si="1"/>
        <v>2.0614874222952304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212"/>
      <c r="H39" s="81"/>
      <c r="I39" s="80"/>
      <c r="J39" s="83"/>
      <c r="K39" s="80"/>
      <c r="L39" s="81"/>
      <c r="M39" s="82"/>
      <c r="N39" s="79"/>
      <c r="O39" s="212"/>
      <c r="P39" s="80"/>
      <c r="Q39" s="81"/>
      <c r="R39" s="82"/>
      <c r="S39" s="79"/>
      <c r="T39" s="212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209"/>
      <c r="H40" s="49"/>
      <c r="I40" s="48"/>
      <c r="J40" s="51"/>
      <c r="K40" s="48"/>
      <c r="L40" s="49"/>
      <c r="M40" s="50"/>
      <c r="N40" s="47"/>
      <c r="O40" s="209"/>
      <c r="P40" s="48"/>
      <c r="Q40" s="49"/>
      <c r="R40" s="50"/>
      <c r="S40" s="47"/>
      <c r="T40" s="209"/>
      <c r="U40" s="54"/>
    </row>
    <row r="41" spans="1:21" x14ac:dyDescent="0.25">
      <c r="A41" s="154" t="s">
        <v>46</v>
      </c>
      <c r="B41" s="47">
        <f>'DAY28'!H41</f>
        <v>452.6</v>
      </c>
      <c r="C41" s="48">
        <v>0</v>
      </c>
      <c r="D41" s="49">
        <v>0</v>
      </c>
      <c r="E41" s="50">
        <v>0</v>
      </c>
      <c r="F41" s="47">
        <v>0</v>
      </c>
      <c r="G41" s="209">
        <v>0</v>
      </c>
      <c r="H41" s="49">
        <f>+(Table131[[#This Row],[OPENING ]]+Table131[[#This Row],[RECEIPTS]]+Table131[[#This Row],[RETURNS]])-(Table131[[#This Row],[EXCHANGED]]+Table131[[#This Row],[SALES]]+Table131[[#This Row],[ISSUES]])</f>
        <v>452.6</v>
      </c>
      <c r="I41" s="48">
        <v>0</v>
      </c>
      <c r="J41" s="51">
        <f t="shared" si="0"/>
        <v>-452.6</v>
      </c>
      <c r="K41" s="48">
        <f>+'DAY28'!K41+'DAY29'!C41</f>
        <v>0</v>
      </c>
      <c r="L41" s="49">
        <f>+'DAY28'!L41+'DAY29'!D41</f>
        <v>0</v>
      </c>
      <c r="M41" s="50">
        <f>+'DAY28'!M41+'DAY29'!E41</f>
        <v>0</v>
      </c>
      <c r="N41" s="47">
        <f>+'DAY28'!N41+'DAY29'!F41</f>
        <v>0</v>
      </c>
      <c r="O41" s="209">
        <f>+'DAY28'!O41+'DAY29'!G41</f>
        <v>0</v>
      </c>
      <c r="P41" s="48">
        <f>+K41/29</f>
        <v>0</v>
      </c>
      <c r="Q41" s="49">
        <f>+L41/29</f>
        <v>0</v>
      </c>
      <c r="R41" s="50">
        <f>+M41/29</f>
        <v>0</v>
      </c>
      <c r="S41" s="47">
        <f>+N41/29</f>
        <v>0</v>
      </c>
      <c r="T41" s="209">
        <f>+O41/29</f>
        <v>0</v>
      </c>
      <c r="U41" s="54">
        <f t="shared" si="1"/>
        <v>0</v>
      </c>
    </row>
    <row r="42" spans="1:21" x14ac:dyDescent="0.25">
      <c r="A42" s="154" t="s">
        <v>47</v>
      </c>
      <c r="B42" s="47">
        <f>'DAY28'!H42</f>
        <v>555.6</v>
      </c>
      <c r="C42" s="48">
        <v>0</v>
      </c>
      <c r="D42" s="49">
        <v>0</v>
      </c>
      <c r="E42" s="50">
        <v>0</v>
      </c>
      <c r="F42" s="47">
        <v>0</v>
      </c>
      <c r="G42" s="209">
        <v>0</v>
      </c>
      <c r="H42" s="49">
        <f>+(Table131[[#This Row],[OPENING ]]+Table131[[#This Row],[RECEIPTS]]+Table131[[#This Row],[RETURNS]])-(Table131[[#This Row],[EXCHANGED]]+Table131[[#This Row],[SALES]]+Table131[[#This Row],[ISSUES]])</f>
        <v>555.6</v>
      </c>
      <c r="I42" s="48">
        <v>0</v>
      </c>
      <c r="J42" s="51">
        <f t="shared" si="0"/>
        <v>-555.6</v>
      </c>
      <c r="K42" s="48">
        <f>+'DAY28'!K42+'DAY29'!C42</f>
        <v>0</v>
      </c>
      <c r="L42" s="49">
        <f>+'DAY28'!L42+'DAY29'!D42</f>
        <v>0</v>
      </c>
      <c r="M42" s="50">
        <f>+'DAY28'!M42+'DAY29'!E42</f>
        <v>0</v>
      </c>
      <c r="N42" s="47">
        <f>+'DAY28'!N42+'DAY29'!F42</f>
        <v>0</v>
      </c>
      <c r="O42" s="209">
        <f>+'DAY28'!O42+'DAY29'!G42</f>
        <v>0</v>
      </c>
      <c r="P42" s="48">
        <f t="shared" ref="P42:P57" si="22">+K42/29</f>
        <v>0</v>
      </c>
      <c r="Q42" s="49">
        <f t="shared" ref="Q42:Q57" si="23">+L42/29</f>
        <v>0</v>
      </c>
      <c r="R42" s="50">
        <f t="shared" ref="R42:R57" si="24">+M42/29</f>
        <v>0</v>
      </c>
      <c r="S42" s="47">
        <f t="shared" ref="S42:S57" si="25">+N42/29</f>
        <v>0</v>
      </c>
      <c r="T42" s="209">
        <f t="shared" ref="T42:T57" si="26">+O42/29</f>
        <v>0</v>
      </c>
      <c r="U42" s="54">
        <f t="shared" si="1"/>
        <v>0</v>
      </c>
    </row>
    <row r="43" spans="1:21" x14ac:dyDescent="0.25">
      <c r="A43" s="154" t="s">
        <v>48</v>
      </c>
      <c r="B43" s="47">
        <f>'DAY28'!H43</f>
        <v>0</v>
      </c>
      <c r="C43" s="48">
        <v>0</v>
      </c>
      <c r="D43" s="49">
        <v>0</v>
      </c>
      <c r="E43" s="50">
        <v>0</v>
      </c>
      <c r="F43" s="47">
        <v>0</v>
      </c>
      <c r="G43" s="209">
        <v>0</v>
      </c>
      <c r="H43" s="49">
        <f>+(Table131[[#This Row],[OPENING ]]+Table131[[#This Row],[RECEIPTS]]+Table131[[#This Row],[RETURNS]])-(Table131[[#This Row],[EXCHANGED]]+Table131[[#This Row],[SALES]]+Table131[[#This Row],[ISSUES]])</f>
        <v>0</v>
      </c>
      <c r="I43" s="48">
        <v>0</v>
      </c>
      <c r="J43" s="51">
        <f t="shared" si="0"/>
        <v>0</v>
      </c>
      <c r="K43" s="48">
        <f>+'DAY28'!K43+'DAY29'!C43</f>
        <v>0</v>
      </c>
      <c r="L43" s="49">
        <f>+'DAY28'!L43+'DAY29'!D43</f>
        <v>0</v>
      </c>
      <c r="M43" s="50">
        <f>+'DAY28'!M43+'DAY29'!E43</f>
        <v>0</v>
      </c>
      <c r="N43" s="47">
        <f>+'DAY28'!N43+'DAY29'!F43</f>
        <v>0</v>
      </c>
      <c r="O43" s="209">
        <f>+'DAY28'!O43+'DAY29'!G43</f>
        <v>0</v>
      </c>
      <c r="P43" s="48">
        <f t="shared" si="22"/>
        <v>0</v>
      </c>
      <c r="Q43" s="49">
        <f t="shared" si="23"/>
        <v>0</v>
      </c>
      <c r="R43" s="50">
        <f t="shared" si="24"/>
        <v>0</v>
      </c>
      <c r="S43" s="47">
        <f t="shared" si="25"/>
        <v>0</v>
      </c>
      <c r="T43" s="209">
        <f t="shared" si="26"/>
        <v>0</v>
      </c>
      <c r="U43" s="54">
        <f t="shared" si="1"/>
        <v>0</v>
      </c>
    </row>
    <row r="44" spans="1:21" x14ac:dyDescent="0.25">
      <c r="A44" s="154" t="s">
        <v>49</v>
      </c>
      <c r="B44" s="47">
        <f>'DAY28'!H44</f>
        <v>0</v>
      </c>
      <c r="C44" s="48">
        <v>0</v>
      </c>
      <c r="D44" s="49">
        <v>0</v>
      </c>
      <c r="E44" s="50">
        <v>0</v>
      </c>
      <c r="F44" s="47">
        <v>0</v>
      </c>
      <c r="G44" s="209">
        <v>0</v>
      </c>
      <c r="H44" s="49">
        <f>+(Table131[[#This Row],[OPENING ]]+Table131[[#This Row],[RECEIPTS]]+Table131[[#This Row],[RETURNS]])-(Table131[[#This Row],[EXCHANGED]]+Table131[[#This Row],[SALES]]+Table131[[#This Row],[ISSUES]])</f>
        <v>0</v>
      </c>
      <c r="I44" s="48">
        <v>0</v>
      </c>
      <c r="J44" s="51">
        <f t="shared" si="0"/>
        <v>0</v>
      </c>
      <c r="K44" s="48">
        <f>+'DAY28'!K44+'DAY29'!C44</f>
        <v>0</v>
      </c>
      <c r="L44" s="49">
        <f>+'DAY28'!L44+'DAY29'!D44</f>
        <v>0</v>
      </c>
      <c r="M44" s="50">
        <f>+'DAY28'!M44+'DAY29'!E44</f>
        <v>0</v>
      </c>
      <c r="N44" s="47">
        <f>+'DAY28'!N44+'DAY29'!F44</f>
        <v>0</v>
      </c>
      <c r="O44" s="209">
        <f>+'DAY28'!O44+'DAY29'!G44</f>
        <v>0</v>
      </c>
      <c r="P44" s="48">
        <f t="shared" si="22"/>
        <v>0</v>
      </c>
      <c r="Q44" s="49">
        <f t="shared" si="23"/>
        <v>0</v>
      </c>
      <c r="R44" s="50">
        <f t="shared" si="24"/>
        <v>0</v>
      </c>
      <c r="S44" s="47">
        <f t="shared" si="25"/>
        <v>0</v>
      </c>
      <c r="T44" s="209">
        <f t="shared" si="26"/>
        <v>0</v>
      </c>
      <c r="U44" s="54">
        <f t="shared" si="1"/>
        <v>0</v>
      </c>
    </row>
    <row r="45" spans="1:21" x14ac:dyDescent="0.25">
      <c r="A45" s="154" t="s">
        <v>76</v>
      </c>
      <c r="B45" s="47">
        <f>'DAY28'!H45</f>
        <v>320.29999999999995</v>
      </c>
      <c r="C45" s="48">
        <v>0</v>
      </c>
      <c r="D45" s="49">
        <v>0</v>
      </c>
      <c r="E45" s="50">
        <v>0</v>
      </c>
      <c r="F45" s="47">
        <v>0</v>
      </c>
      <c r="G45" s="209">
        <v>0</v>
      </c>
      <c r="H45" s="49">
        <f>+(Table131[[#This Row],[OPENING ]]+Table131[[#This Row],[RECEIPTS]]+Table131[[#This Row],[RETURNS]])-(Table131[[#This Row],[EXCHANGED]]+Table131[[#This Row],[SALES]]+Table131[[#This Row],[ISSUES]])</f>
        <v>320.29999999999995</v>
      </c>
      <c r="I45" s="48">
        <v>0</v>
      </c>
      <c r="J45" s="51">
        <f t="shared" si="0"/>
        <v>-320.29999999999995</v>
      </c>
      <c r="K45" s="48">
        <f>+'DAY28'!K45+'DAY29'!C45</f>
        <v>1034.9000000000001</v>
      </c>
      <c r="L45" s="49">
        <f>+'DAY28'!L45+'DAY29'!D45</f>
        <v>0</v>
      </c>
      <c r="M45" s="50">
        <f>+'DAY28'!M45+'DAY29'!E45</f>
        <v>0</v>
      </c>
      <c r="N45" s="47">
        <f>+'DAY28'!N45+'DAY29'!F45</f>
        <v>0</v>
      </c>
      <c r="O45" s="209">
        <f>+'DAY28'!O45+'DAY29'!G45</f>
        <v>795.90000000000009</v>
      </c>
      <c r="P45" s="48">
        <f t="shared" si="22"/>
        <v>35.686206896551724</v>
      </c>
      <c r="Q45" s="49">
        <f t="shared" si="23"/>
        <v>0</v>
      </c>
      <c r="R45" s="50">
        <f t="shared" si="24"/>
        <v>0</v>
      </c>
      <c r="S45" s="47">
        <f t="shared" si="25"/>
        <v>0</v>
      </c>
      <c r="T45" s="209">
        <f t="shared" si="26"/>
        <v>27.444827586206898</v>
      </c>
      <c r="U45" s="54">
        <f t="shared" si="1"/>
        <v>5.0735743937076681</v>
      </c>
    </row>
    <row r="46" spans="1:21" x14ac:dyDescent="0.25">
      <c r="A46" s="154" t="s">
        <v>111</v>
      </c>
      <c r="B46" s="47">
        <f>'DAY28'!H46</f>
        <v>122.2</v>
      </c>
      <c r="C46" s="48">
        <v>0</v>
      </c>
      <c r="D46" s="49">
        <v>0</v>
      </c>
      <c r="E46" s="50">
        <v>0</v>
      </c>
      <c r="F46" s="47">
        <v>0</v>
      </c>
      <c r="G46" s="209">
        <v>0</v>
      </c>
      <c r="H46" s="49">
        <f>+(Table131[[#This Row],[OPENING ]]+Table131[[#This Row],[RECEIPTS]]+Table131[[#This Row],[RETURNS]])-(Table131[[#This Row],[EXCHANGED]]+Table131[[#This Row],[SALES]]+Table131[[#This Row],[ISSUES]])</f>
        <v>122.2</v>
      </c>
      <c r="I46" s="48">
        <v>0</v>
      </c>
      <c r="J46" s="51">
        <f t="shared" si="0"/>
        <v>-122.2</v>
      </c>
      <c r="K46" s="48">
        <f>+'DAY28'!K46+'DAY29'!C46</f>
        <v>0</v>
      </c>
      <c r="L46" s="49">
        <f>+'DAY28'!L46+'DAY29'!D46</f>
        <v>0</v>
      </c>
      <c r="M46" s="50">
        <f>+'DAY28'!M46+'DAY29'!E46</f>
        <v>0</v>
      </c>
      <c r="N46" s="47">
        <f>+'DAY28'!N46+'DAY29'!F46</f>
        <v>0</v>
      </c>
      <c r="O46" s="209">
        <f>+'DAY28'!O46+'DAY29'!G46</f>
        <v>0</v>
      </c>
      <c r="P46" s="48">
        <f t="shared" si="22"/>
        <v>0</v>
      </c>
      <c r="Q46" s="49">
        <f t="shared" si="23"/>
        <v>0</v>
      </c>
      <c r="R46" s="50">
        <f t="shared" si="24"/>
        <v>0</v>
      </c>
      <c r="S46" s="47">
        <f t="shared" si="25"/>
        <v>0</v>
      </c>
      <c r="T46" s="209">
        <f t="shared" si="26"/>
        <v>0</v>
      </c>
      <c r="U46" s="54">
        <f t="shared" si="1"/>
        <v>0</v>
      </c>
    </row>
    <row r="47" spans="1:21" x14ac:dyDescent="0.25">
      <c r="A47" s="154" t="s">
        <v>85</v>
      </c>
      <c r="B47" s="47">
        <f>'DAY28'!H47</f>
        <v>0</v>
      </c>
      <c r="C47" s="48">
        <v>0</v>
      </c>
      <c r="D47" s="49">
        <v>0</v>
      </c>
      <c r="E47" s="50">
        <v>0</v>
      </c>
      <c r="F47" s="47">
        <v>0</v>
      </c>
      <c r="G47" s="209">
        <v>0</v>
      </c>
      <c r="H47" s="49">
        <f>+(Table131[[#This Row],[OPENING ]]+Table131[[#This Row],[RECEIPTS]]+Table131[[#This Row],[RETURNS]])-(Table131[[#This Row],[EXCHANGED]]+Table131[[#This Row],[SALES]]+Table131[[#This Row],[ISSUES]])</f>
        <v>0</v>
      </c>
      <c r="I47" s="48">
        <v>0</v>
      </c>
      <c r="J47" s="51">
        <f t="shared" si="0"/>
        <v>0</v>
      </c>
      <c r="K47" s="48">
        <f>+'DAY28'!K47+'DAY29'!C47</f>
        <v>0</v>
      </c>
      <c r="L47" s="49">
        <f>+'DAY28'!L47+'DAY29'!D47</f>
        <v>0</v>
      </c>
      <c r="M47" s="50">
        <f>+'DAY28'!M47+'DAY29'!E47</f>
        <v>0</v>
      </c>
      <c r="N47" s="47">
        <f>+'DAY28'!N47+'DAY29'!F47</f>
        <v>0</v>
      </c>
      <c r="O47" s="209">
        <f>+'DAY28'!O47+'DAY29'!G47</f>
        <v>0</v>
      </c>
      <c r="P47" s="48">
        <f t="shared" si="22"/>
        <v>0</v>
      </c>
      <c r="Q47" s="49">
        <f t="shared" si="23"/>
        <v>0</v>
      </c>
      <c r="R47" s="50">
        <f t="shared" si="24"/>
        <v>0</v>
      </c>
      <c r="S47" s="47">
        <f t="shared" si="25"/>
        <v>0</v>
      </c>
      <c r="T47" s="209">
        <f t="shared" si="26"/>
        <v>0</v>
      </c>
      <c r="U47" s="54">
        <f t="shared" si="1"/>
        <v>0</v>
      </c>
    </row>
    <row r="48" spans="1:21" x14ac:dyDescent="0.25">
      <c r="A48" s="154" t="s">
        <v>78</v>
      </c>
      <c r="B48" s="47">
        <f>'DAY28'!H48</f>
        <v>7</v>
      </c>
      <c r="C48" s="48">
        <v>0</v>
      </c>
      <c r="D48" s="49">
        <v>0</v>
      </c>
      <c r="E48" s="50">
        <v>0</v>
      </c>
      <c r="F48" s="47">
        <v>0</v>
      </c>
      <c r="G48" s="209">
        <v>0</v>
      </c>
      <c r="H48" s="49">
        <f>+(Table131[[#This Row],[OPENING ]]+Table131[[#This Row],[RECEIPTS]]+Table131[[#This Row],[RETURNS]])-(Table131[[#This Row],[EXCHANGED]]+Table131[[#This Row],[SALES]]+Table131[[#This Row],[ISSUES]])</f>
        <v>7</v>
      </c>
      <c r="I48" s="48">
        <v>0</v>
      </c>
      <c r="J48" s="51">
        <f t="shared" si="0"/>
        <v>-7</v>
      </c>
      <c r="K48" s="48">
        <f>+'DAY28'!K48+'DAY29'!C48</f>
        <v>0</v>
      </c>
      <c r="L48" s="49">
        <f>+'DAY28'!L48+'DAY29'!D48</f>
        <v>0</v>
      </c>
      <c r="M48" s="50">
        <f>+'DAY28'!M48+'DAY29'!E48</f>
        <v>0</v>
      </c>
      <c r="N48" s="47">
        <f>+'DAY28'!N48+'DAY29'!F48</f>
        <v>0</v>
      </c>
      <c r="O48" s="209">
        <f>+'DAY28'!O48+'DAY29'!G48</f>
        <v>0</v>
      </c>
      <c r="P48" s="48">
        <f t="shared" si="22"/>
        <v>0</v>
      </c>
      <c r="Q48" s="49">
        <f t="shared" si="23"/>
        <v>0</v>
      </c>
      <c r="R48" s="50">
        <f t="shared" si="24"/>
        <v>0</v>
      </c>
      <c r="S48" s="47">
        <f t="shared" si="25"/>
        <v>0</v>
      </c>
      <c r="T48" s="209">
        <f t="shared" si="26"/>
        <v>0</v>
      </c>
      <c r="U48" s="54">
        <f t="shared" si="1"/>
        <v>0</v>
      </c>
    </row>
    <row r="49" spans="1:21" x14ac:dyDescent="0.25">
      <c r="A49" s="154" t="s">
        <v>77</v>
      </c>
      <c r="B49" s="47">
        <f>'DAY28'!H49</f>
        <v>17.3</v>
      </c>
      <c r="C49" s="48">
        <v>0</v>
      </c>
      <c r="D49" s="49">
        <v>0</v>
      </c>
      <c r="E49" s="50">
        <v>0</v>
      </c>
      <c r="F49" s="47">
        <v>0</v>
      </c>
      <c r="G49" s="209">
        <v>0</v>
      </c>
      <c r="H49" s="49">
        <f>+(Table131[[#This Row],[OPENING ]]+Table131[[#This Row],[RECEIPTS]]+Table131[[#This Row],[RETURNS]])-(Table131[[#This Row],[EXCHANGED]]+Table131[[#This Row],[SALES]]+Table131[[#This Row],[ISSUES]])</f>
        <v>17.3</v>
      </c>
      <c r="I49" s="48">
        <v>0</v>
      </c>
      <c r="J49" s="51">
        <f t="shared" si="0"/>
        <v>-17.3</v>
      </c>
      <c r="K49" s="48">
        <f>+'DAY28'!K49+'DAY29'!C49</f>
        <v>0</v>
      </c>
      <c r="L49" s="49">
        <f>+'DAY28'!L49+'DAY29'!D49</f>
        <v>0</v>
      </c>
      <c r="M49" s="50">
        <f>+'DAY28'!M49+'DAY29'!E49</f>
        <v>0</v>
      </c>
      <c r="N49" s="47">
        <f>+'DAY28'!N49+'DAY29'!F49</f>
        <v>0</v>
      </c>
      <c r="O49" s="209">
        <f>+'DAY28'!O49+'DAY29'!G49</f>
        <v>0</v>
      </c>
      <c r="P49" s="48">
        <f t="shared" si="22"/>
        <v>0</v>
      </c>
      <c r="Q49" s="49">
        <f t="shared" si="23"/>
        <v>0</v>
      </c>
      <c r="R49" s="50">
        <f t="shared" si="24"/>
        <v>0</v>
      </c>
      <c r="S49" s="47">
        <f t="shared" si="25"/>
        <v>0</v>
      </c>
      <c r="T49" s="209">
        <f t="shared" si="26"/>
        <v>0</v>
      </c>
      <c r="U49" s="54">
        <f t="shared" si="1"/>
        <v>0</v>
      </c>
    </row>
    <row r="50" spans="1:21" x14ac:dyDescent="0.25">
      <c r="A50" s="154" t="s">
        <v>110</v>
      </c>
      <c r="B50" s="47">
        <f>'DAY28'!H50</f>
        <v>400.5</v>
      </c>
      <c r="C50" s="48">
        <v>0</v>
      </c>
      <c r="D50" s="49">
        <v>0</v>
      </c>
      <c r="E50" s="50">
        <v>0</v>
      </c>
      <c r="F50" s="47">
        <v>0</v>
      </c>
      <c r="G50" s="209">
        <v>0</v>
      </c>
      <c r="H50" s="49">
        <f>+(Table131[[#This Row],[OPENING ]]+Table131[[#This Row],[RECEIPTS]]+Table131[[#This Row],[RETURNS]])-(Table131[[#This Row],[EXCHANGED]]+Table131[[#This Row],[SALES]]+Table131[[#This Row],[ISSUES]])</f>
        <v>400.5</v>
      </c>
      <c r="I50" s="48">
        <v>0</v>
      </c>
      <c r="J50" s="51">
        <f t="shared" si="0"/>
        <v>-400.5</v>
      </c>
      <c r="K50" s="48">
        <f>+'DAY28'!K50+'DAY29'!C50</f>
        <v>0</v>
      </c>
      <c r="L50" s="49">
        <f>+'DAY28'!L50+'DAY29'!D50</f>
        <v>0</v>
      </c>
      <c r="M50" s="50">
        <f>+'DAY28'!M50+'DAY29'!E50</f>
        <v>0</v>
      </c>
      <c r="N50" s="47">
        <f>+'DAY28'!N50+'DAY29'!F50</f>
        <v>0</v>
      </c>
      <c r="O50" s="209">
        <f>+'DAY28'!O50+'DAY29'!G50</f>
        <v>140</v>
      </c>
      <c r="P50" s="48">
        <f t="shared" si="22"/>
        <v>0</v>
      </c>
      <c r="Q50" s="49">
        <f t="shared" si="23"/>
        <v>0</v>
      </c>
      <c r="R50" s="50">
        <f t="shared" si="24"/>
        <v>0</v>
      </c>
      <c r="S50" s="47">
        <f t="shared" si="25"/>
        <v>0</v>
      </c>
      <c r="T50" s="209">
        <f t="shared" si="26"/>
        <v>4.8275862068965516</v>
      </c>
      <c r="U50" s="54">
        <f t="shared" si="1"/>
        <v>82.960714285714289</v>
      </c>
    </row>
    <row r="51" spans="1:21" x14ac:dyDescent="0.25">
      <c r="A51" s="154" t="s">
        <v>79</v>
      </c>
      <c r="B51" s="47">
        <f>'DAY28'!H51</f>
        <v>0</v>
      </c>
      <c r="C51" s="48">
        <v>0</v>
      </c>
      <c r="D51" s="49">
        <v>0</v>
      </c>
      <c r="E51" s="50">
        <v>0</v>
      </c>
      <c r="F51" s="47">
        <v>0</v>
      </c>
      <c r="G51" s="209">
        <v>0</v>
      </c>
      <c r="H51" s="49">
        <f>+(Table131[[#This Row],[OPENING ]]+Table131[[#This Row],[RECEIPTS]]+Table131[[#This Row],[RETURNS]])-(Table131[[#This Row],[EXCHANGED]]+Table131[[#This Row],[SALES]]+Table131[[#This Row],[ISSUES]])</f>
        <v>0</v>
      </c>
      <c r="I51" s="48">
        <v>0</v>
      </c>
      <c r="J51" s="51">
        <f t="shared" si="0"/>
        <v>0</v>
      </c>
      <c r="K51" s="48">
        <f>+'DAY28'!K51+'DAY29'!C51</f>
        <v>0</v>
      </c>
      <c r="L51" s="49">
        <f>+'DAY28'!L51+'DAY29'!D51</f>
        <v>0</v>
      </c>
      <c r="M51" s="50">
        <f>+'DAY28'!M51+'DAY29'!E51</f>
        <v>0</v>
      </c>
      <c r="N51" s="47">
        <f>+'DAY28'!N51+'DAY29'!F51</f>
        <v>0</v>
      </c>
      <c r="O51" s="209">
        <f>+'DAY28'!O51+'DAY29'!G51</f>
        <v>0</v>
      </c>
      <c r="P51" s="48">
        <f t="shared" si="22"/>
        <v>0</v>
      </c>
      <c r="Q51" s="49">
        <f t="shared" si="23"/>
        <v>0</v>
      </c>
      <c r="R51" s="50">
        <f t="shared" si="24"/>
        <v>0</v>
      </c>
      <c r="S51" s="47">
        <f t="shared" si="25"/>
        <v>0</v>
      </c>
      <c r="T51" s="209">
        <f t="shared" si="26"/>
        <v>0</v>
      </c>
      <c r="U51" s="54">
        <f t="shared" si="1"/>
        <v>0</v>
      </c>
    </row>
    <row r="52" spans="1:21" x14ac:dyDescent="0.25">
      <c r="A52" s="154" t="s">
        <v>80</v>
      </c>
      <c r="B52" s="47">
        <f>'DAY28'!H52</f>
        <v>0</v>
      </c>
      <c r="C52" s="48">
        <v>0</v>
      </c>
      <c r="D52" s="49">
        <v>0</v>
      </c>
      <c r="E52" s="50">
        <v>0</v>
      </c>
      <c r="F52" s="47">
        <v>0</v>
      </c>
      <c r="G52" s="209">
        <v>0</v>
      </c>
      <c r="H52" s="49">
        <f>+(Table131[[#This Row],[OPENING ]]+Table131[[#This Row],[RECEIPTS]]+Table131[[#This Row],[RETURNS]])-(Table131[[#This Row],[EXCHANGED]]+Table131[[#This Row],[SALES]]+Table131[[#This Row],[ISSUES]])</f>
        <v>0</v>
      </c>
      <c r="I52" s="48">
        <v>0</v>
      </c>
      <c r="J52" s="51">
        <f t="shared" si="0"/>
        <v>0</v>
      </c>
      <c r="K52" s="48">
        <f>+'DAY28'!K52+'DAY29'!C52</f>
        <v>0</v>
      </c>
      <c r="L52" s="49">
        <f>+'DAY28'!L52+'DAY29'!D52</f>
        <v>0</v>
      </c>
      <c r="M52" s="50">
        <f>+'DAY28'!M52+'DAY29'!E52</f>
        <v>0</v>
      </c>
      <c r="N52" s="47">
        <f>+'DAY28'!N52+'DAY29'!F52</f>
        <v>0</v>
      </c>
      <c r="O52" s="209">
        <f>+'DAY28'!O52+'DAY29'!G52</f>
        <v>0</v>
      </c>
      <c r="P52" s="48">
        <f t="shared" si="22"/>
        <v>0</v>
      </c>
      <c r="Q52" s="49">
        <f t="shared" si="23"/>
        <v>0</v>
      </c>
      <c r="R52" s="50">
        <f t="shared" si="24"/>
        <v>0</v>
      </c>
      <c r="S52" s="47">
        <f t="shared" si="25"/>
        <v>0</v>
      </c>
      <c r="T52" s="209">
        <f t="shared" si="26"/>
        <v>0</v>
      </c>
      <c r="U52" s="54">
        <f t="shared" si="1"/>
        <v>0</v>
      </c>
    </row>
    <row r="53" spans="1:21" x14ac:dyDescent="0.25">
      <c r="A53" s="154" t="s">
        <v>83</v>
      </c>
      <c r="B53" s="47">
        <f>'DAY28'!H53</f>
        <v>0</v>
      </c>
      <c r="C53" s="48">
        <v>0</v>
      </c>
      <c r="D53" s="49">
        <v>0</v>
      </c>
      <c r="E53" s="50">
        <v>0</v>
      </c>
      <c r="F53" s="47">
        <v>0</v>
      </c>
      <c r="G53" s="209">
        <v>0</v>
      </c>
      <c r="H53" s="49">
        <f>+(Table131[[#This Row],[OPENING ]]+Table131[[#This Row],[RECEIPTS]]+Table131[[#This Row],[RETURNS]])-(Table131[[#This Row],[EXCHANGED]]+Table131[[#This Row],[SALES]]+Table131[[#This Row],[ISSUES]])</f>
        <v>0</v>
      </c>
      <c r="I53" s="48">
        <v>0</v>
      </c>
      <c r="J53" s="51">
        <f>+I53-H53</f>
        <v>0</v>
      </c>
      <c r="K53" s="48">
        <f>+'DAY28'!K53+'DAY29'!C53</f>
        <v>0</v>
      </c>
      <c r="L53" s="49">
        <f>+'DAY28'!L53+'DAY29'!D53</f>
        <v>0</v>
      </c>
      <c r="M53" s="50">
        <f>+'DAY28'!M53+'DAY29'!E53</f>
        <v>0</v>
      </c>
      <c r="N53" s="47">
        <f>+'DAY28'!N53+'DAY29'!F53</f>
        <v>0</v>
      </c>
      <c r="O53" s="209">
        <f>+'DAY28'!O53+'DAY29'!G53</f>
        <v>0</v>
      </c>
      <c r="P53" s="48">
        <f t="shared" si="22"/>
        <v>0</v>
      </c>
      <c r="Q53" s="49">
        <f t="shared" si="23"/>
        <v>0</v>
      </c>
      <c r="R53" s="50">
        <f t="shared" si="24"/>
        <v>0</v>
      </c>
      <c r="S53" s="47">
        <f t="shared" si="25"/>
        <v>0</v>
      </c>
      <c r="T53" s="209">
        <f t="shared" si="26"/>
        <v>0</v>
      </c>
      <c r="U53" s="54">
        <f t="shared" si="1"/>
        <v>0</v>
      </c>
    </row>
    <row r="54" spans="1:21" x14ac:dyDescent="0.25">
      <c r="A54" s="154" t="s">
        <v>72</v>
      </c>
      <c r="B54" s="47">
        <f>'DAY28'!H54</f>
        <v>0</v>
      </c>
      <c r="C54" s="48">
        <v>0</v>
      </c>
      <c r="D54" s="49">
        <v>0</v>
      </c>
      <c r="E54" s="50">
        <v>0</v>
      </c>
      <c r="F54" s="47">
        <v>0</v>
      </c>
      <c r="G54" s="209">
        <v>0</v>
      </c>
      <c r="H54" s="49">
        <f>+(Table131[[#This Row],[OPENING ]]+Table131[[#This Row],[RECEIPTS]]+Table131[[#This Row],[RETURNS]])-(Table131[[#This Row],[EXCHANGED]]+Table131[[#This Row],[SALES]]+Table131[[#This Row],[ISSUES]])</f>
        <v>0</v>
      </c>
      <c r="I54" s="48">
        <v>0</v>
      </c>
      <c r="J54" s="51">
        <f>+I54-H54</f>
        <v>0</v>
      </c>
      <c r="K54" s="48">
        <f>+'DAY28'!K54+'DAY29'!C54</f>
        <v>0</v>
      </c>
      <c r="L54" s="49">
        <f>+'DAY28'!L54+'DAY29'!D54</f>
        <v>0</v>
      </c>
      <c r="M54" s="50">
        <f>+'DAY28'!M54+'DAY29'!E54</f>
        <v>0</v>
      </c>
      <c r="N54" s="47">
        <f>+'DAY28'!N54+'DAY29'!F54</f>
        <v>0</v>
      </c>
      <c r="O54" s="209">
        <f>+'DAY28'!O54+'DAY29'!G54</f>
        <v>0</v>
      </c>
      <c r="P54" s="48">
        <f t="shared" si="22"/>
        <v>0</v>
      </c>
      <c r="Q54" s="49">
        <f t="shared" si="23"/>
        <v>0</v>
      </c>
      <c r="R54" s="50">
        <f t="shared" si="24"/>
        <v>0</v>
      </c>
      <c r="S54" s="47">
        <f t="shared" si="25"/>
        <v>0</v>
      </c>
      <c r="T54" s="209">
        <f t="shared" si="26"/>
        <v>0</v>
      </c>
      <c r="U54" s="54">
        <f t="shared" si="1"/>
        <v>0</v>
      </c>
    </row>
    <row r="55" spans="1:21" x14ac:dyDescent="0.25">
      <c r="A55" s="154" t="s">
        <v>81</v>
      </c>
      <c r="B55" s="47">
        <f>'DAY28'!H55</f>
        <v>676.3</v>
      </c>
      <c r="C55" s="48">
        <v>0</v>
      </c>
      <c r="D55" s="49">
        <v>0</v>
      </c>
      <c r="E55" s="50">
        <v>0</v>
      </c>
      <c r="F55" s="47">
        <v>0</v>
      </c>
      <c r="G55" s="209">
        <v>0</v>
      </c>
      <c r="H55" s="49">
        <f>+(Table131[[#This Row],[OPENING ]]+Table131[[#This Row],[RECEIPTS]]+Table131[[#This Row],[RETURNS]])-(Table131[[#This Row],[EXCHANGED]]+Table131[[#This Row],[SALES]]+Table131[[#This Row],[ISSUES]])</f>
        <v>676.3</v>
      </c>
      <c r="I55" s="48">
        <v>0</v>
      </c>
      <c r="J55" s="51">
        <f>+I55-H55</f>
        <v>-676.3</v>
      </c>
      <c r="K55" s="48">
        <f>+'DAY28'!K55+'DAY29'!C55</f>
        <v>0</v>
      </c>
      <c r="L55" s="49">
        <f>+'DAY28'!L55+'DAY29'!D55</f>
        <v>0</v>
      </c>
      <c r="M55" s="50">
        <f>+'DAY28'!M55+'DAY29'!E55</f>
        <v>0</v>
      </c>
      <c r="N55" s="47">
        <f>+'DAY28'!N55+'DAY29'!F55</f>
        <v>0</v>
      </c>
      <c r="O55" s="209">
        <f>+'DAY28'!O55+'DAY29'!G55</f>
        <v>0</v>
      </c>
      <c r="P55" s="48">
        <f t="shared" si="22"/>
        <v>0</v>
      </c>
      <c r="Q55" s="49">
        <f t="shared" si="23"/>
        <v>0</v>
      </c>
      <c r="R55" s="50">
        <f t="shared" si="24"/>
        <v>0</v>
      </c>
      <c r="S55" s="47">
        <f t="shared" si="25"/>
        <v>0</v>
      </c>
      <c r="T55" s="209">
        <f t="shared" si="26"/>
        <v>0</v>
      </c>
      <c r="U55" s="54">
        <f t="shared" si="1"/>
        <v>0</v>
      </c>
    </row>
    <row r="56" spans="1:21" x14ac:dyDescent="0.25">
      <c r="A56" s="154" t="s">
        <v>84</v>
      </c>
      <c r="B56" s="47">
        <f>'DAY28'!H56</f>
        <v>0</v>
      </c>
      <c r="C56" s="48">
        <v>0</v>
      </c>
      <c r="D56" s="49">
        <v>0</v>
      </c>
      <c r="E56" s="50">
        <v>0</v>
      </c>
      <c r="F56" s="47">
        <v>0</v>
      </c>
      <c r="G56" s="209">
        <v>0</v>
      </c>
      <c r="H56" s="49">
        <f>+(Table131[[#This Row],[OPENING ]]+Table131[[#This Row],[RECEIPTS]]+Table131[[#This Row],[RETURNS]])-(Table131[[#This Row],[EXCHANGED]]+Table131[[#This Row],[SALES]]+Table131[[#This Row],[ISSUES]])</f>
        <v>0</v>
      </c>
      <c r="I56" s="48">
        <v>0</v>
      </c>
      <c r="J56" s="51">
        <f>+I56-H56</f>
        <v>0</v>
      </c>
      <c r="K56" s="48">
        <f>+'DAY28'!K56+'DAY29'!C56</f>
        <v>0</v>
      </c>
      <c r="L56" s="49">
        <f>+'DAY28'!L56+'DAY29'!D56</f>
        <v>0</v>
      </c>
      <c r="M56" s="50">
        <f>+'DAY28'!M56+'DAY29'!E56</f>
        <v>0</v>
      </c>
      <c r="N56" s="47">
        <f>+'DAY28'!N56+'DAY29'!F56</f>
        <v>0</v>
      </c>
      <c r="O56" s="209">
        <f>+'DAY28'!O56+'DAY29'!G56</f>
        <v>0</v>
      </c>
      <c r="P56" s="48">
        <f t="shared" si="22"/>
        <v>0</v>
      </c>
      <c r="Q56" s="49">
        <f t="shared" si="23"/>
        <v>0</v>
      </c>
      <c r="R56" s="50">
        <f t="shared" si="24"/>
        <v>0</v>
      </c>
      <c r="S56" s="47">
        <f t="shared" si="25"/>
        <v>0</v>
      </c>
      <c r="T56" s="209">
        <f t="shared" si="26"/>
        <v>0</v>
      </c>
      <c r="U56" s="54">
        <f t="shared" si="1"/>
        <v>0</v>
      </c>
    </row>
    <row r="57" spans="1:21" x14ac:dyDescent="0.25">
      <c r="A57" s="154" t="s">
        <v>82</v>
      </c>
      <c r="B57" s="47">
        <f>'DAY28'!H57</f>
        <v>1809</v>
      </c>
      <c r="C57" s="73">
        <v>0</v>
      </c>
      <c r="D57" s="74">
        <v>0</v>
      </c>
      <c r="E57" s="75">
        <v>0</v>
      </c>
      <c r="F57" s="72">
        <v>0</v>
      </c>
      <c r="G57" s="210">
        <v>0</v>
      </c>
      <c r="H57" s="49">
        <f>+(Table131[[#This Row],[OPENING ]]+Table131[[#This Row],[RECEIPTS]]+Table131[[#This Row],[RETURNS]])-(Table131[[#This Row],[EXCHANGED]]+Table131[[#This Row],[SALES]]+Table131[[#This Row],[ISSUES]])</f>
        <v>1809</v>
      </c>
      <c r="I57" s="73">
        <v>0</v>
      </c>
      <c r="J57" s="76">
        <f t="shared" si="0"/>
        <v>-1809</v>
      </c>
      <c r="K57" s="48">
        <f>+'DAY28'!K57+'DAY29'!C57</f>
        <v>0</v>
      </c>
      <c r="L57" s="49">
        <f>+'DAY28'!L57+'DAY29'!D57</f>
        <v>79</v>
      </c>
      <c r="M57" s="50">
        <f>+'DAY28'!M57+'DAY29'!E57</f>
        <v>0</v>
      </c>
      <c r="N57" s="47">
        <f>+'DAY28'!N57+'DAY29'!F57</f>
        <v>0</v>
      </c>
      <c r="O57" s="209">
        <f>+'DAY28'!O57+'DAY29'!G57</f>
        <v>0</v>
      </c>
      <c r="P57" s="48">
        <f t="shared" si="22"/>
        <v>0</v>
      </c>
      <c r="Q57" s="49">
        <f t="shared" si="23"/>
        <v>2.7241379310344827</v>
      </c>
      <c r="R57" s="50">
        <f t="shared" si="24"/>
        <v>0</v>
      </c>
      <c r="S57" s="47">
        <f t="shared" si="25"/>
        <v>0</v>
      </c>
      <c r="T57" s="209">
        <f t="shared" si="26"/>
        <v>0</v>
      </c>
      <c r="U57" s="92">
        <f t="shared" si="1"/>
        <v>664.0632911392405</v>
      </c>
    </row>
    <row r="58" spans="1:21" x14ac:dyDescent="0.25">
      <c r="A58" s="154" t="s">
        <v>50</v>
      </c>
      <c r="B58" s="47">
        <f>'DAY28'!H58</f>
        <v>6798.0400000000009</v>
      </c>
      <c r="C58" s="73">
        <v>0</v>
      </c>
      <c r="D58" s="74">
        <v>0</v>
      </c>
      <c r="E58" s="75">
        <v>0</v>
      </c>
      <c r="F58" s="72">
        <v>0</v>
      </c>
      <c r="G58" s="210">
        <v>0</v>
      </c>
      <c r="H58" s="49">
        <f>+(Table131[[#This Row],[OPENING ]]+Table131[[#This Row],[RECEIPTS]]+Table131[[#This Row],[RETURNS]])-(Table131[[#This Row],[EXCHANGED]]+Table131[[#This Row],[SALES]]+Table131[[#This Row],[ISSUES]])</f>
        <v>6798.0400000000009</v>
      </c>
      <c r="I58" s="73"/>
      <c r="J58" s="76">
        <f t="shared" ref="J58:J72" si="27">+I58-H58</f>
        <v>-6798.0400000000009</v>
      </c>
      <c r="K58" s="48">
        <f>+'DAY28'!K58+'DAY29'!C58</f>
        <v>3087.4</v>
      </c>
      <c r="L58" s="49">
        <f>+'DAY28'!L58+'DAY29'!D58</f>
        <v>217.3</v>
      </c>
      <c r="M58" s="50">
        <f>+'DAY28'!M58+'DAY29'!E58</f>
        <v>0</v>
      </c>
      <c r="N58" s="47">
        <f>+'DAY28'!N58+'DAY29'!F58</f>
        <v>0</v>
      </c>
      <c r="O58" s="209">
        <f>+'DAY28'!O58+'DAY29'!G58</f>
        <v>2237</v>
      </c>
      <c r="P58" s="48">
        <f t="shared" ref="P58:P72" si="28">+K58/29</f>
        <v>106.46206896551725</v>
      </c>
      <c r="Q58" s="49">
        <f t="shared" ref="Q58:Q72" si="29">+L58/29</f>
        <v>7.4931034482758623</v>
      </c>
      <c r="R58" s="50">
        <f t="shared" ref="R58:R72" si="30">+M58/29</f>
        <v>0</v>
      </c>
      <c r="S58" s="47">
        <f t="shared" ref="S58:S72" si="31">+N58/29</f>
        <v>0</v>
      </c>
      <c r="T58" s="209">
        <f t="shared" ref="T58:T72" si="32">+O58/29</f>
        <v>77.137931034482762</v>
      </c>
      <c r="U58" s="92">
        <f t="shared" ref="U58:U72" si="33">IFERROR(+H58/(P58+Q58+R58+S58+T58),0)</f>
        <v>35.574491582005521</v>
      </c>
    </row>
    <row r="59" spans="1:21" x14ac:dyDescent="0.25">
      <c r="A59" s="154" t="s">
        <v>51</v>
      </c>
      <c r="B59" s="47">
        <f>'DAY28'!H59</f>
        <v>0</v>
      </c>
      <c r="C59" s="73">
        <v>0</v>
      </c>
      <c r="D59" s="74">
        <v>0</v>
      </c>
      <c r="E59" s="75">
        <v>0</v>
      </c>
      <c r="F59" s="72">
        <v>0</v>
      </c>
      <c r="G59" s="210">
        <v>0</v>
      </c>
      <c r="H59" s="49">
        <f>+(Table131[[#This Row],[OPENING ]]+Table131[[#This Row],[RECEIPTS]]+Table131[[#This Row],[RETURNS]])-(Table131[[#This Row],[EXCHANGED]]+Table131[[#This Row],[SALES]]+Table131[[#This Row],[ISSUES]])</f>
        <v>0</v>
      </c>
      <c r="I59" s="73"/>
      <c r="J59" s="76">
        <f t="shared" si="27"/>
        <v>0</v>
      </c>
      <c r="K59" s="48">
        <f>+'DAY28'!K59+'DAY29'!C59</f>
        <v>0</v>
      </c>
      <c r="L59" s="49">
        <f>+'DAY28'!L59+'DAY29'!D59</f>
        <v>0</v>
      </c>
      <c r="M59" s="50">
        <f>+'DAY28'!M59+'DAY29'!E59</f>
        <v>0</v>
      </c>
      <c r="N59" s="47">
        <f>+'DAY28'!N59+'DAY29'!F59</f>
        <v>0</v>
      </c>
      <c r="O59" s="209">
        <f>+'DAY28'!O59+'DAY29'!G59</f>
        <v>0</v>
      </c>
      <c r="P59" s="48">
        <f t="shared" si="28"/>
        <v>0</v>
      </c>
      <c r="Q59" s="49">
        <f t="shared" si="29"/>
        <v>0</v>
      </c>
      <c r="R59" s="50">
        <f t="shared" si="30"/>
        <v>0</v>
      </c>
      <c r="S59" s="47">
        <f t="shared" si="31"/>
        <v>0</v>
      </c>
      <c r="T59" s="209">
        <f t="shared" si="32"/>
        <v>0</v>
      </c>
      <c r="U59" s="92">
        <f t="shared" si="33"/>
        <v>0</v>
      </c>
    </row>
    <row r="60" spans="1:21" x14ac:dyDescent="0.25">
      <c r="A60" s="154" t="s">
        <v>52</v>
      </c>
      <c r="B60" s="47">
        <f>'DAY28'!H60</f>
        <v>0</v>
      </c>
      <c r="C60" s="73">
        <v>0</v>
      </c>
      <c r="D60" s="74">
        <v>0</v>
      </c>
      <c r="E60" s="75">
        <v>0</v>
      </c>
      <c r="F60" s="72">
        <v>0</v>
      </c>
      <c r="G60" s="210">
        <v>0</v>
      </c>
      <c r="H60" s="49">
        <f>+(Table131[[#This Row],[OPENING ]]+Table131[[#This Row],[RECEIPTS]]+Table131[[#This Row],[RETURNS]])-(Table131[[#This Row],[EXCHANGED]]+Table131[[#This Row],[SALES]]+Table131[[#This Row],[ISSUES]])</f>
        <v>0</v>
      </c>
      <c r="I60" s="73"/>
      <c r="J60" s="76">
        <f t="shared" si="27"/>
        <v>0</v>
      </c>
      <c r="K60" s="48">
        <f>+'DAY28'!K60+'DAY29'!C60</f>
        <v>0</v>
      </c>
      <c r="L60" s="49">
        <f>+'DAY28'!L60+'DAY29'!D60</f>
        <v>0</v>
      </c>
      <c r="M60" s="50">
        <f>+'DAY28'!M60+'DAY29'!E60</f>
        <v>0</v>
      </c>
      <c r="N60" s="47">
        <f>+'DAY28'!N60+'DAY29'!F60</f>
        <v>0</v>
      </c>
      <c r="O60" s="209">
        <f>+'DAY28'!O60+'DAY29'!G60</f>
        <v>0</v>
      </c>
      <c r="P60" s="48">
        <f t="shared" si="28"/>
        <v>0</v>
      </c>
      <c r="Q60" s="49">
        <f t="shared" si="29"/>
        <v>0</v>
      </c>
      <c r="R60" s="50">
        <f t="shared" si="30"/>
        <v>0</v>
      </c>
      <c r="S60" s="47">
        <f t="shared" si="31"/>
        <v>0</v>
      </c>
      <c r="T60" s="209">
        <f t="shared" si="32"/>
        <v>0</v>
      </c>
      <c r="U60" s="92">
        <f t="shared" si="33"/>
        <v>0</v>
      </c>
    </row>
    <row r="61" spans="1:21" x14ac:dyDescent="0.25">
      <c r="A61" s="154" t="s">
        <v>53</v>
      </c>
      <c r="B61" s="47">
        <f>'DAY28'!H61</f>
        <v>1267.3399999999999</v>
      </c>
      <c r="C61" s="73">
        <v>0</v>
      </c>
      <c r="D61" s="74">
        <v>0</v>
      </c>
      <c r="E61" s="75">
        <v>0</v>
      </c>
      <c r="F61" s="72">
        <v>0</v>
      </c>
      <c r="G61" s="210">
        <v>0</v>
      </c>
      <c r="H61" s="49">
        <f>+(Table131[[#This Row],[OPENING ]]+Table131[[#This Row],[RECEIPTS]]+Table131[[#This Row],[RETURNS]])-(Table131[[#This Row],[EXCHANGED]]+Table131[[#This Row],[SALES]]+Table131[[#This Row],[ISSUES]])</f>
        <v>1267.3399999999999</v>
      </c>
      <c r="I61" s="73"/>
      <c r="J61" s="76">
        <f t="shared" si="27"/>
        <v>-1267.3399999999999</v>
      </c>
      <c r="K61" s="48">
        <f>+'DAY28'!K61+'DAY29'!C61</f>
        <v>0</v>
      </c>
      <c r="L61" s="49">
        <f>+'DAY28'!L61+'DAY29'!D61</f>
        <v>0</v>
      </c>
      <c r="M61" s="50">
        <f>+'DAY28'!M61+'DAY29'!E61</f>
        <v>0</v>
      </c>
      <c r="N61" s="47">
        <f>+'DAY28'!N61+'DAY29'!F61</f>
        <v>0</v>
      </c>
      <c r="O61" s="209">
        <f>+'DAY28'!O61+'DAY29'!G61</f>
        <v>0</v>
      </c>
      <c r="P61" s="48">
        <f t="shared" si="28"/>
        <v>0</v>
      </c>
      <c r="Q61" s="49">
        <f t="shared" si="29"/>
        <v>0</v>
      </c>
      <c r="R61" s="50">
        <f t="shared" si="30"/>
        <v>0</v>
      </c>
      <c r="S61" s="47">
        <f t="shared" si="31"/>
        <v>0</v>
      </c>
      <c r="T61" s="209">
        <f t="shared" si="32"/>
        <v>0</v>
      </c>
      <c r="U61" s="92">
        <f t="shared" si="33"/>
        <v>0</v>
      </c>
    </row>
    <row r="62" spans="1:21" x14ac:dyDescent="0.25">
      <c r="A62" s="154" t="s">
        <v>54</v>
      </c>
      <c r="B62" s="47">
        <f>'DAY28'!H62</f>
        <v>96.1</v>
      </c>
      <c r="C62" s="73">
        <v>0</v>
      </c>
      <c r="D62" s="74">
        <v>0</v>
      </c>
      <c r="E62" s="75">
        <v>0</v>
      </c>
      <c r="F62" s="72">
        <v>0</v>
      </c>
      <c r="G62" s="210">
        <v>0</v>
      </c>
      <c r="H62" s="49">
        <f>+(Table131[[#This Row],[OPENING ]]+Table131[[#This Row],[RECEIPTS]]+Table131[[#This Row],[RETURNS]])-(Table131[[#This Row],[EXCHANGED]]+Table131[[#This Row],[SALES]]+Table131[[#This Row],[ISSUES]])</f>
        <v>96.1</v>
      </c>
      <c r="I62" s="73"/>
      <c r="J62" s="76">
        <f t="shared" si="27"/>
        <v>-96.1</v>
      </c>
      <c r="K62" s="48">
        <f>+'DAY28'!K62+'DAY29'!C62</f>
        <v>0</v>
      </c>
      <c r="L62" s="49">
        <f>+'DAY28'!L62+'DAY29'!D62</f>
        <v>0</v>
      </c>
      <c r="M62" s="50">
        <f>+'DAY28'!M62+'DAY29'!E62</f>
        <v>0</v>
      </c>
      <c r="N62" s="47">
        <f>+'DAY28'!N62+'DAY29'!F62</f>
        <v>0</v>
      </c>
      <c r="O62" s="209">
        <f>+'DAY28'!O62+'DAY29'!G62</f>
        <v>0</v>
      </c>
      <c r="P62" s="48">
        <f t="shared" si="28"/>
        <v>0</v>
      </c>
      <c r="Q62" s="49">
        <f t="shared" si="29"/>
        <v>0</v>
      </c>
      <c r="R62" s="50">
        <f t="shared" si="30"/>
        <v>0</v>
      </c>
      <c r="S62" s="47">
        <f t="shared" si="31"/>
        <v>0</v>
      </c>
      <c r="T62" s="209">
        <f t="shared" si="32"/>
        <v>0</v>
      </c>
      <c r="U62" s="92">
        <f t="shared" si="33"/>
        <v>0</v>
      </c>
    </row>
    <row r="63" spans="1:21" x14ac:dyDescent="0.25">
      <c r="A63" s="154" t="s">
        <v>109</v>
      </c>
      <c r="B63" s="47">
        <f>'DAY28'!H63</f>
        <v>0</v>
      </c>
      <c r="C63" s="73">
        <v>0</v>
      </c>
      <c r="D63" s="74">
        <v>0</v>
      </c>
      <c r="E63" s="75">
        <v>0</v>
      </c>
      <c r="F63" s="72">
        <v>0</v>
      </c>
      <c r="G63" s="210">
        <v>0</v>
      </c>
      <c r="H63" s="49">
        <f>+(Table131[[#This Row],[OPENING ]]+Table131[[#This Row],[RECEIPTS]]+Table131[[#This Row],[RETURNS]])-(Table131[[#This Row],[EXCHANGED]]+Table131[[#This Row],[SALES]]+Table131[[#This Row],[ISSUES]])</f>
        <v>0</v>
      </c>
      <c r="I63" s="73"/>
      <c r="J63" s="76">
        <f t="shared" si="27"/>
        <v>0</v>
      </c>
      <c r="K63" s="48">
        <f>+'DAY28'!K63+'DAY29'!C63</f>
        <v>0</v>
      </c>
      <c r="L63" s="49">
        <f>+'DAY28'!L63+'DAY29'!D63</f>
        <v>0</v>
      </c>
      <c r="M63" s="50">
        <f>+'DAY28'!M63+'DAY29'!E63</f>
        <v>0</v>
      </c>
      <c r="N63" s="47">
        <f>+'DAY28'!N63+'DAY29'!F63</f>
        <v>0</v>
      </c>
      <c r="O63" s="209">
        <f>+'DAY28'!O63+'DAY29'!G63</f>
        <v>0</v>
      </c>
      <c r="P63" s="48">
        <f t="shared" si="28"/>
        <v>0</v>
      </c>
      <c r="Q63" s="49">
        <f t="shared" si="29"/>
        <v>0</v>
      </c>
      <c r="R63" s="50">
        <f t="shared" si="30"/>
        <v>0</v>
      </c>
      <c r="S63" s="47">
        <f t="shared" si="31"/>
        <v>0</v>
      </c>
      <c r="T63" s="209">
        <f t="shared" si="32"/>
        <v>0</v>
      </c>
      <c r="U63" s="92">
        <f t="shared" si="33"/>
        <v>0</v>
      </c>
    </row>
    <row r="64" spans="1:21" x14ac:dyDescent="0.25">
      <c r="A64" s="154" t="s">
        <v>112</v>
      </c>
      <c r="B64" s="47">
        <f>'DAY28'!H64</f>
        <v>0</v>
      </c>
      <c r="C64" s="73">
        <v>0</v>
      </c>
      <c r="D64" s="74">
        <v>0</v>
      </c>
      <c r="E64" s="75">
        <v>0</v>
      </c>
      <c r="F64" s="72">
        <v>0</v>
      </c>
      <c r="G64" s="210">
        <v>0</v>
      </c>
      <c r="H64" s="49">
        <f>+(Table131[[#This Row],[OPENING ]]+Table131[[#This Row],[RECEIPTS]]+Table131[[#This Row],[RETURNS]])-(Table131[[#This Row],[EXCHANGED]]+Table131[[#This Row],[SALES]]+Table131[[#This Row],[ISSUES]])</f>
        <v>0</v>
      </c>
      <c r="I64" s="73"/>
      <c r="J64" s="76">
        <f t="shared" si="27"/>
        <v>0</v>
      </c>
      <c r="K64" s="48">
        <f>+'DAY28'!K64+'DAY29'!C64</f>
        <v>0</v>
      </c>
      <c r="L64" s="49">
        <f>+'DAY28'!L64+'DAY29'!D64</f>
        <v>0</v>
      </c>
      <c r="M64" s="50">
        <f>+'DAY28'!M64+'DAY29'!E64</f>
        <v>0</v>
      </c>
      <c r="N64" s="47">
        <f>+'DAY28'!N64+'DAY29'!F64</f>
        <v>0</v>
      </c>
      <c r="O64" s="209">
        <f>+'DAY28'!O64+'DAY29'!G64</f>
        <v>0</v>
      </c>
      <c r="P64" s="48">
        <f t="shared" si="28"/>
        <v>0</v>
      </c>
      <c r="Q64" s="49">
        <f t="shared" si="29"/>
        <v>0</v>
      </c>
      <c r="R64" s="50">
        <f t="shared" si="30"/>
        <v>0</v>
      </c>
      <c r="S64" s="47">
        <f t="shared" si="31"/>
        <v>0</v>
      </c>
      <c r="T64" s="209">
        <f t="shared" si="32"/>
        <v>0</v>
      </c>
      <c r="U64" s="92">
        <f t="shared" si="33"/>
        <v>0</v>
      </c>
    </row>
    <row r="65" spans="1:21" x14ac:dyDescent="0.25">
      <c r="A65" s="154" t="s">
        <v>115</v>
      </c>
      <c r="B65" s="47">
        <f>'DAY28'!H65</f>
        <v>1289.1400000000001</v>
      </c>
      <c r="C65" s="73">
        <v>0</v>
      </c>
      <c r="D65" s="74">
        <v>0</v>
      </c>
      <c r="E65" s="75">
        <v>0</v>
      </c>
      <c r="F65" s="72">
        <v>0</v>
      </c>
      <c r="G65" s="210">
        <v>0</v>
      </c>
      <c r="H65" s="49">
        <f>+(Table131[[#This Row],[OPENING ]]+Table131[[#This Row],[RECEIPTS]]+Table131[[#This Row],[RETURNS]])-(Table131[[#This Row],[EXCHANGED]]+Table131[[#This Row],[SALES]]+Table131[[#This Row],[ISSUES]])</f>
        <v>1289.1400000000001</v>
      </c>
      <c r="I65" s="73"/>
      <c r="J65" s="76">
        <f t="shared" si="27"/>
        <v>-1289.1400000000001</v>
      </c>
      <c r="K65" s="48">
        <f>+'DAY28'!K65+'DAY29'!C65</f>
        <v>0</v>
      </c>
      <c r="L65" s="49">
        <f>+'DAY28'!L65+'DAY29'!D65</f>
        <v>0</v>
      </c>
      <c r="M65" s="50">
        <f>+'DAY28'!M65+'DAY29'!E65</f>
        <v>0</v>
      </c>
      <c r="N65" s="47">
        <f>+'DAY28'!N65+'DAY29'!F65</f>
        <v>0</v>
      </c>
      <c r="O65" s="209">
        <f>+'DAY28'!O65+'DAY29'!G65</f>
        <v>0</v>
      </c>
      <c r="P65" s="48">
        <f t="shared" si="28"/>
        <v>0</v>
      </c>
      <c r="Q65" s="49">
        <f t="shared" si="29"/>
        <v>0</v>
      </c>
      <c r="R65" s="50">
        <f t="shared" si="30"/>
        <v>0</v>
      </c>
      <c r="S65" s="47">
        <f t="shared" si="31"/>
        <v>0</v>
      </c>
      <c r="T65" s="209">
        <f t="shared" si="32"/>
        <v>0</v>
      </c>
      <c r="U65" s="92">
        <f t="shared" si="33"/>
        <v>0</v>
      </c>
    </row>
    <row r="66" spans="1:21" x14ac:dyDescent="0.25">
      <c r="A66" s="154" t="s">
        <v>116</v>
      </c>
      <c r="B66" s="47">
        <f>'DAY28'!H66</f>
        <v>64.75</v>
      </c>
      <c r="C66" s="73">
        <v>0</v>
      </c>
      <c r="D66" s="74">
        <v>0</v>
      </c>
      <c r="E66" s="75">
        <v>0</v>
      </c>
      <c r="F66" s="72">
        <v>0</v>
      </c>
      <c r="G66" s="210">
        <v>0</v>
      </c>
      <c r="H66" s="49">
        <f>+(Table131[[#This Row],[OPENING ]]+Table131[[#This Row],[RECEIPTS]]+Table131[[#This Row],[RETURNS]])-(Table131[[#This Row],[EXCHANGED]]+Table131[[#This Row],[SALES]]+Table131[[#This Row],[ISSUES]])</f>
        <v>64.75</v>
      </c>
      <c r="I66" s="73"/>
      <c r="J66" s="76">
        <f t="shared" si="27"/>
        <v>-64.75</v>
      </c>
      <c r="K66" s="48">
        <f>+'DAY28'!K66+'DAY29'!C66</f>
        <v>0</v>
      </c>
      <c r="L66" s="49">
        <f>+'DAY28'!L66+'DAY29'!D66</f>
        <v>0</v>
      </c>
      <c r="M66" s="50">
        <f>+'DAY28'!M66+'DAY29'!E66</f>
        <v>0</v>
      </c>
      <c r="N66" s="47">
        <f>+'DAY28'!N66+'DAY29'!F66</f>
        <v>0</v>
      </c>
      <c r="O66" s="209">
        <f>+'DAY28'!O66+'DAY29'!G66</f>
        <v>0</v>
      </c>
      <c r="P66" s="48">
        <f t="shared" si="28"/>
        <v>0</v>
      </c>
      <c r="Q66" s="49">
        <f t="shared" si="29"/>
        <v>0</v>
      </c>
      <c r="R66" s="50">
        <f t="shared" si="30"/>
        <v>0</v>
      </c>
      <c r="S66" s="47">
        <f t="shared" si="31"/>
        <v>0</v>
      </c>
      <c r="T66" s="209">
        <f t="shared" si="32"/>
        <v>0</v>
      </c>
      <c r="U66" s="92">
        <f t="shared" si="33"/>
        <v>0</v>
      </c>
    </row>
    <row r="67" spans="1:21" x14ac:dyDescent="0.25">
      <c r="A67" s="154" t="s">
        <v>121</v>
      </c>
      <c r="B67" s="47">
        <f>'DAY28'!H67</f>
        <v>0</v>
      </c>
      <c r="C67" s="73">
        <v>0</v>
      </c>
      <c r="D67" s="74">
        <v>0</v>
      </c>
      <c r="E67" s="75">
        <v>0</v>
      </c>
      <c r="F67" s="72">
        <v>0</v>
      </c>
      <c r="G67" s="210">
        <v>0</v>
      </c>
      <c r="H67" s="49">
        <f>+(Table131[[#This Row],[OPENING ]]+Table131[[#This Row],[RECEIPTS]]+Table131[[#This Row],[RETURNS]])-(Table131[[#This Row],[EXCHANGED]]+Table131[[#This Row],[SALES]]+Table131[[#This Row],[ISSUES]])</f>
        <v>0</v>
      </c>
      <c r="I67" s="73"/>
      <c r="J67" s="76">
        <f t="shared" si="27"/>
        <v>0</v>
      </c>
      <c r="K67" s="48">
        <f>+'DAY28'!K67+'DAY29'!C67</f>
        <v>0</v>
      </c>
      <c r="L67" s="49">
        <f>+'DAY28'!L67+'DAY29'!D67</f>
        <v>0</v>
      </c>
      <c r="M67" s="50">
        <f>+'DAY28'!M67+'DAY29'!E67</f>
        <v>0</v>
      </c>
      <c r="N67" s="47">
        <f>+'DAY28'!N67+'DAY29'!F67</f>
        <v>0</v>
      </c>
      <c r="O67" s="209">
        <f>+'DAY28'!O67+'DAY29'!G67</f>
        <v>0</v>
      </c>
      <c r="P67" s="48">
        <f t="shared" si="28"/>
        <v>0</v>
      </c>
      <c r="Q67" s="49">
        <f t="shared" si="29"/>
        <v>0</v>
      </c>
      <c r="R67" s="50">
        <f t="shared" si="30"/>
        <v>0</v>
      </c>
      <c r="S67" s="47">
        <f t="shared" si="31"/>
        <v>0</v>
      </c>
      <c r="T67" s="209">
        <f t="shared" si="32"/>
        <v>0</v>
      </c>
      <c r="U67" s="92">
        <f t="shared" si="33"/>
        <v>0</v>
      </c>
    </row>
    <row r="68" spans="1:21" x14ac:dyDescent="0.25">
      <c r="A68" s="154" t="s">
        <v>120</v>
      </c>
      <c r="B68" s="47">
        <f>'DAY28'!H68</f>
        <v>497.9</v>
      </c>
      <c r="C68" s="73">
        <v>0</v>
      </c>
      <c r="D68" s="74">
        <v>0</v>
      </c>
      <c r="E68" s="75">
        <v>0</v>
      </c>
      <c r="F68" s="72">
        <v>0</v>
      </c>
      <c r="G68" s="210">
        <v>0</v>
      </c>
      <c r="H68" s="49">
        <f>+(Table131[[#This Row],[OPENING ]]+Table131[[#This Row],[RECEIPTS]]+Table131[[#This Row],[RETURNS]])-(Table131[[#This Row],[EXCHANGED]]+Table131[[#This Row],[SALES]]+Table131[[#This Row],[ISSUES]])</f>
        <v>497.9</v>
      </c>
      <c r="I68" s="73"/>
      <c r="J68" s="76">
        <f t="shared" si="27"/>
        <v>-497.9</v>
      </c>
      <c r="K68" s="48">
        <f>+'DAY28'!K68+'DAY29'!C68</f>
        <v>0</v>
      </c>
      <c r="L68" s="49">
        <f>+'DAY28'!L68+'DAY29'!D68</f>
        <v>0</v>
      </c>
      <c r="M68" s="50">
        <f>+'DAY28'!M68+'DAY29'!E68</f>
        <v>0</v>
      </c>
      <c r="N68" s="47">
        <f>+'DAY28'!N68+'DAY29'!F68</f>
        <v>0</v>
      </c>
      <c r="O68" s="209">
        <f>+'DAY28'!O68+'DAY29'!G68</f>
        <v>0</v>
      </c>
      <c r="P68" s="48">
        <f t="shared" si="28"/>
        <v>0</v>
      </c>
      <c r="Q68" s="49">
        <f t="shared" si="29"/>
        <v>0</v>
      </c>
      <c r="R68" s="50">
        <f t="shared" si="30"/>
        <v>0</v>
      </c>
      <c r="S68" s="47">
        <f t="shared" si="31"/>
        <v>0</v>
      </c>
      <c r="T68" s="209">
        <f t="shared" si="32"/>
        <v>0</v>
      </c>
      <c r="U68" s="92">
        <f t="shared" si="33"/>
        <v>0</v>
      </c>
    </row>
    <row r="69" spans="1:21" x14ac:dyDescent="0.25">
      <c r="A69" s="154" t="s">
        <v>122</v>
      </c>
      <c r="B69" s="47">
        <f>'DAY28'!H69</f>
        <v>424.4</v>
      </c>
      <c r="C69" s="73">
        <v>0</v>
      </c>
      <c r="D69" s="74">
        <v>0</v>
      </c>
      <c r="E69" s="75">
        <v>0</v>
      </c>
      <c r="F69" s="72">
        <v>0</v>
      </c>
      <c r="G69" s="210">
        <v>0</v>
      </c>
      <c r="H69" s="49">
        <f>+(Table131[[#This Row],[OPENING ]]+Table131[[#This Row],[RECEIPTS]]+Table131[[#This Row],[RETURNS]])-(Table131[[#This Row],[EXCHANGED]]+Table131[[#This Row],[SALES]]+Table131[[#This Row],[ISSUES]])</f>
        <v>424.4</v>
      </c>
      <c r="I69" s="73"/>
      <c r="J69" s="76">
        <f t="shared" si="27"/>
        <v>-424.4</v>
      </c>
      <c r="K69" s="48">
        <f>+'DAY28'!K69+'DAY29'!C69</f>
        <v>0</v>
      </c>
      <c r="L69" s="49">
        <f>+'DAY28'!L69+'DAY29'!D69</f>
        <v>0</v>
      </c>
      <c r="M69" s="50">
        <f>+'DAY28'!M69+'DAY29'!E69</f>
        <v>0</v>
      </c>
      <c r="N69" s="47">
        <f>+'DAY28'!N69+'DAY29'!F69</f>
        <v>0</v>
      </c>
      <c r="O69" s="209">
        <f>+'DAY28'!O69+'DAY29'!G69</f>
        <v>0</v>
      </c>
      <c r="P69" s="48">
        <f t="shared" si="28"/>
        <v>0</v>
      </c>
      <c r="Q69" s="49">
        <f t="shared" si="29"/>
        <v>0</v>
      </c>
      <c r="R69" s="50">
        <f t="shared" si="30"/>
        <v>0</v>
      </c>
      <c r="S69" s="47">
        <f t="shared" si="31"/>
        <v>0</v>
      </c>
      <c r="T69" s="209">
        <f t="shared" si="32"/>
        <v>0</v>
      </c>
      <c r="U69" s="92">
        <f t="shared" si="33"/>
        <v>0</v>
      </c>
    </row>
    <row r="70" spans="1:21" x14ac:dyDescent="0.25">
      <c r="A70" s="53"/>
      <c r="B70" s="47">
        <f>'DAY28'!H70</f>
        <v>0</v>
      </c>
      <c r="C70" s="73">
        <v>0</v>
      </c>
      <c r="D70" s="74">
        <v>0</v>
      </c>
      <c r="E70" s="75">
        <v>0</v>
      </c>
      <c r="F70" s="72">
        <v>0</v>
      </c>
      <c r="G70" s="210">
        <v>0</v>
      </c>
      <c r="H70" s="49">
        <f>+(Table131[[#This Row],[OPENING ]]+Table131[[#This Row],[RECEIPTS]]+Table131[[#This Row],[RETURNS]])-(Table131[[#This Row],[EXCHANGED]]+Table131[[#This Row],[SALES]]+Table131[[#This Row],[ISSUES]])</f>
        <v>0</v>
      </c>
      <c r="I70" s="73"/>
      <c r="J70" s="76">
        <f t="shared" si="27"/>
        <v>0</v>
      </c>
      <c r="K70" s="48">
        <f>+'DAY28'!K70+'DAY29'!C70</f>
        <v>0</v>
      </c>
      <c r="L70" s="49">
        <f>+'DAY28'!L70+'DAY29'!D70</f>
        <v>0</v>
      </c>
      <c r="M70" s="50">
        <f>+'DAY28'!M70+'DAY29'!E70</f>
        <v>0</v>
      </c>
      <c r="N70" s="47">
        <f>+'DAY28'!N70+'DAY29'!F70</f>
        <v>0</v>
      </c>
      <c r="O70" s="209">
        <f>+'DAY28'!O70+'DAY29'!G70</f>
        <v>0</v>
      </c>
      <c r="P70" s="48">
        <f t="shared" si="28"/>
        <v>0</v>
      </c>
      <c r="Q70" s="49">
        <f t="shared" si="29"/>
        <v>0</v>
      </c>
      <c r="R70" s="50">
        <f t="shared" si="30"/>
        <v>0</v>
      </c>
      <c r="S70" s="47">
        <f t="shared" si="31"/>
        <v>0</v>
      </c>
      <c r="T70" s="209">
        <f t="shared" si="32"/>
        <v>0</v>
      </c>
      <c r="U70" s="92">
        <f t="shared" si="33"/>
        <v>0</v>
      </c>
    </row>
    <row r="71" spans="1:21" x14ac:dyDescent="0.25">
      <c r="A71" s="53"/>
      <c r="B71" s="47">
        <f>'DAY28'!H71</f>
        <v>263.8</v>
      </c>
      <c r="C71" s="73">
        <v>0</v>
      </c>
      <c r="D71" s="74">
        <v>0</v>
      </c>
      <c r="E71" s="75">
        <v>0</v>
      </c>
      <c r="F71" s="72">
        <v>0</v>
      </c>
      <c r="G71" s="210">
        <v>0</v>
      </c>
      <c r="H71" s="49">
        <f>+(Table131[[#This Row],[OPENING ]]+Table131[[#This Row],[RECEIPTS]]+Table131[[#This Row],[RETURNS]])-(Table131[[#This Row],[EXCHANGED]]+Table131[[#This Row],[SALES]]+Table131[[#This Row],[ISSUES]])</f>
        <v>263.8</v>
      </c>
      <c r="I71" s="73"/>
      <c r="J71" s="76">
        <f t="shared" si="27"/>
        <v>-263.8</v>
      </c>
      <c r="K71" s="48">
        <f>+'DAY28'!K71+'DAY29'!C71</f>
        <v>0</v>
      </c>
      <c r="L71" s="49">
        <f>+'DAY28'!L71+'DAY29'!D71</f>
        <v>0</v>
      </c>
      <c r="M71" s="50">
        <f>+'DAY28'!M71+'DAY29'!E71</f>
        <v>0</v>
      </c>
      <c r="N71" s="47">
        <f>+'DAY28'!N71+'DAY29'!F71</f>
        <v>0</v>
      </c>
      <c r="O71" s="209">
        <f>+'DAY28'!O71+'DAY29'!G71</f>
        <v>0</v>
      </c>
      <c r="P71" s="48">
        <f t="shared" si="28"/>
        <v>0</v>
      </c>
      <c r="Q71" s="49">
        <f t="shared" si="29"/>
        <v>0</v>
      </c>
      <c r="R71" s="50">
        <f t="shared" si="30"/>
        <v>0</v>
      </c>
      <c r="S71" s="47">
        <f t="shared" si="31"/>
        <v>0</v>
      </c>
      <c r="T71" s="209">
        <f t="shared" si="32"/>
        <v>0</v>
      </c>
      <c r="U71" s="92">
        <f t="shared" si="33"/>
        <v>0</v>
      </c>
    </row>
    <row r="72" spans="1:21" ht="15.75" thickBot="1" x14ac:dyDescent="0.3">
      <c r="A72" s="53"/>
      <c r="B72" s="47">
        <f>'DAY28'!H72</f>
        <v>0</v>
      </c>
      <c r="C72" s="73">
        <v>0</v>
      </c>
      <c r="D72" s="74">
        <v>0</v>
      </c>
      <c r="E72" s="75">
        <v>0</v>
      </c>
      <c r="F72" s="72">
        <v>0</v>
      </c>
      <c r="G72" s="210">
        <v>0</v>
      </c>
      <c r="H72" s="49">
        <f>+(Table131[[#This Row],[OPENING ]]+Table131[[#This Row],[RECEIPTS]]+Table131[[#This Row],[RETURNS]])-(Table131[[#This Row],[EXCHANGED]]+Table131[[#This Row],[SALES]]+Table131[[#This Row],[ISSUES]])</f>
        <v>0</v>
      </c>
      <c r="I72" s="73"/>
      <c r="J72" s="76">
        <f t="shared" si="27"/>
        <v>0</v>
      </c>
      <c r="K72" s="48">
        <f>+'DAY28'!K72+'DAY29'!C72</f>
        <v>0</v>
      </c>
      <c r="L72" s="49">
        <f>+'DAY28'!L72+'DAY29'!D72</f>
        <v>0</v>
      </c>
      <c r="M72" s="50">
        <f>+'DAY28'!M72+'DAY29'!E72</f>
        <v>0</v>
      </c>
      <c r="N72" s="47">
        <f>+'DAY28'!N72+'DAY29'!F72</f>
        <v>0</v>
      </c>
      <c r="O72" s="209">
        <f>+'DAY28'!O72+'DAY29'!G72</f>
        <v>0</v>
      </c>
      <c r="P72" s="48">
        <f t="shared" si="28"/>
        <v>0</v>
      </c>
      <c r="Q72" s="49">
        <f t="shared" si="29"/>
        <v>0</v>
      </c>
      <c r="R72" s="50">
        <f t="shared" si="30"/>
        <v>0</v>
      </c>
      <c r="S72" s="47">
        <f t="shared" si="31"/>
        <v>0</v>
      </c>
      <c r="T72" s="209">
        <f t="shared" si="32"/>
        <v>0</v>
      </c>
      <c r="U72" s="92">
        <f t="shared" si="33"/>
        <v>0</v>
      </c>
    </row>
    <row r="73" spans="1:21" ht="17.25" thickBot="1" x14ac:dyDescent="0.35">
      <c r="A73" s="85" t="s">
        <v>37</v>
      </c>
      <c r="B73" s="86">
        <f>SUM(B41:B57)</f>
        <v>4360.8</v>
      </c>
      <c r="C73" s="87">
        <f t="shared" ref="C73:T73" si="34">SUM(C41:C57)</f>
        <v>0</v>
      </c>
      <c r="D73" s="88">
        <f t="shared" si="34"/>
        <v>0</v>
      </c>
      <c r="E73" s="89">
        <f t="shared" si="34"/>
        <v>0</v>
      </c>
      <c r="F73" s="86">
        <f t="shared" si="34"/>
        <v>0</v>
      </c>
      <c r="G73" s="213">
        <f t="shared" si="34"/>
        <v>0</v>
      </c>
      <c r="H73" s="88">
        <f t="shared" si="34"/>
        <v>4360.8</v>
      </c>
      <c r="I73" s="87">
        <f t="shared" si="34"/>
        <v>0</v>
      </c>
      <c r="J73" s="90">
        <f>SUM(J41:J57)</f>
        <v>-4360.8</v>
      </c>
      <c r="K73" s="87">
        <f t="shared" si="34"/>
        <v>1034.9000000000001</v>
      </c>
      <c r="L73" s="88">
        <f t="shared" si="34"/>
        <v>79</v>
      </c>
      <c r="M73" s="89">
        <f t="shared" si="34"/>
        <v>0</v>
      </c>
      <c r="N73" s="87">
        <f t="shared" si="34"/>
        <v>0</v>
      </c>
      <c r="O73" s="213">
        <f t="shared" si="34"/>
        <v>935.90000000000009</v>
      </c>
      <c r="P73" s="87">
        <f t="shared" si="34"/>
        <v>35.686206896551724</v>
      </c>
      <c r="Q73" s="88">
        <f t="shared" si="34"/>
        <v>2.7241379310344827</v>
      </c>
      <c r="R73" s="89">
        <f t="shared" si="34"/>
        <v>0</v>
      </c>
      <c r="S73" s="86">
        <f t="shared" si="34"/>
        <v>0</v>
      </c>
      <c r="T73" s="213">
        <f t="shared" si="34"/>
        <v>32.272413793103453</v>
      </c>
      <c r="U73" s="91">
        <f t="shared" si="1"/>
        <v>61.695384915601515</v>
      </c>
    </row>
    <row r="74" spans="1:21" ht="15.75" x14ac:dyDescent="0.3">
      <c r="A74" s="78"/>
      <c r="B74" s="93"/>
      <c r="C74" s="56"/>
      <c r="D74" s="62"/>
      <c r="E74" s="63"/>
      <c r="F74" s="60"/>
      <c r="G74" s="214"/>
      <c r="H74" s="94"/>
      <c r="I74" s="56"/>
      <c r="J74" s="95"/>
      <c r="K74" s="56"/>
      <c r="L74" s="62"/>
      <c r="M74" s="63"/>
      <c r="N74" s="60"/>
      <c r="O74" s="218"/>
      <c r="P74" s="61"/>
      <c r="Q74" s="62"/>
      <c r="R74" s="63"/>
      <c r="S74" s="60"/>
      <c r="T74" s="214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209"/>
      <c r="H75" s="49"/>
      <c r="I75" s="48"/>
      <c r="J75" s="51"/>
      <c r="K75" s="48"/>
      <c r="L75" s="49"/>
      <c r="M75" s="50"/>
      <c r="N75" s="47"/>
      <c r="O75" s="209"/>
      <c r="P75" s="48"/>
      <c r="Q75" s="49"/>
      <c r="R75" s="50"/>
      <c r="S75" s="47"/>
      <c r="T75" s="209"/>
      <c r="U75" s="50"/>
    </row>
    <row r="76" spans="1:21" x14ac:dyDescent="0.25">
      <c r="A76" s="152" t="s">
        <v>44</v>
      </c>
      <c r="B76" s="47">
        <f>'DAY28'!H76</f>
        <v>1267.3399999999999</v>
      </c>
      <c r="C76" s="48">
        <v>0</v>
      </c>
      <c r="D76" s="49">
        <v>0</v>
      </c>
      <c r="E76" s="50">
        <v>0</v>
      </c>
      <c r="F76" s="47">
        <v>0</v>
      </c>
      <c r="G76" s="209">
        <v>0</v>
      </c>
      <c r="H76" s="49">
        <f>+(Table131[[#This Row],[OPENING ]]+Table131[[#This Row],[RECEIPTS]]+Table131[[#This Row],[RETURNS]])-(Table131[[#This Row],[EXCHANGED]]+Table131[[#This Row],[SALES]]+Table131[[#This Row],[ISSUES]])</f>
        <v>1267.3399999999999</v>
      </c>
      <c r="I76" s="48">
        <v>0</v>
      </c>
      <c r="J76" s="51">
        <f t="shared" si="0"/>
        <v>-1267.3399999999999</v>
      </c>
      <c r="K76" s="48">
        <f>+'DAY28'!K76+'DAY29'!C76</f>
        <v>0</v>
      </c>
      <c r="L76" s="49">
        <f>+'DAY28'!L76+'DAY29'!D76</f>
        <v>0</v>
      </c>
      <c r="M76" s="50">
        <f>+'DAY28'!M76+'DAY29'!E76</f>
        <v>0</v>
      </c>
      <c r="N76" s="47">
        <f>+'DAY28'!N76+'DAY29'!F76</f>
        <v>0</v>
      </c>
      <c r="O76" s="209">
        <f>+'DAY28'!O76+'DAY29'!G76</f>
        <v>0</v>
      </c>
      <c r="P76" s="48">
        <f t="shared" ref="P76" si="35">+K76/29</f>
        <v>0</v>
      </c>
      <c r="Q76" s="49">
        <f t="shared" ref="Q76" si="36">+L76/29</f>
        <v>0</v>
      </c>
      <c r="R76" s="50">
        <f t="shared" ref="R76" si="37">+M76/29</f>
        <v>0</v>
      </c>
      <c r="S76" s="47">
        <f t="shared" ref="S76" si="38">+N76/29</f>
        <v>0</v>
      </c>
      <c r="T76" s="209">
        <f t="shared" ref="T76" si="39">+O76/29</f>
        <v>0</v>
      </c>
      <c r="U76" s="54">
        <f t="shared" si="1"/>
        <v>0</v>
      </c>
    </row>
    <row r="77" spans="1:21" x14ac:dyDescent="0.25">
      <c r="A77" s="152" t="s">
        <v>35</v>
      </c>
      <c r="B77" s="47">
        <f>'DAY28'!H77</f>
        <v>96.1</v>
      </c>
      <c r="C77" s="48">
        <v>0</v>
      </c>
      <c r="D77" s="49">
        <v>0</v>
      </c>
      <c r="E77" s="50">
        <v>0</v>
      </c>
      <c r="F77" s="47">
        <v>0</v>
      </c>
      <c r="G77" s="209">
        <v>0</v>
      </c>
      <c r="H77" s="49">
        <f>+(Table131[[#This Row],[OPENING ]]+Table131[[#This Row],[RECEIPTS]]+Table131[[#This Row],[RETURNS]])-(Table131[[#This Row],[EXCHANGED]]+Table131[[#This Row],[SALES]]+Table131[[#This Row],[ISSUES]])</f>
        <v>96.1</v>
      </c>
      <c r="I77" s="48">
        <v>0</v>
      </c>
      <c r="J77" s="51">
        <f t="shared" si="0"/>
        <v>-96.1</v>
      </c>
      <c r="K77" s="48">
        <f>+'DAY28'!K77+'DAY29'!C77</f>
        <v>0</v>
      </c>
      <c r="L77" s="49">
        <f>+'DAY28'!L77+'DAY29'!D77</f>
        <v>0</v>
      </c>
      <c r="M77" s="50">
        <f>+'DAY28'!M77+'DAY29'!E77</f>
        <v>0</v>
      </c>
      <c r="N77" s="47">
        <f>+'DAY28'!N77+'DAY29'!F77</f>
        <v>0</v>
      </c>
      <c r="O77" s="209">
        <f>+'DAY28'!O77+'DAY29'!G77</f>
        <v>0</v>
      </c>
      <c r="P77" s="48">
        <f t="shared" ref="P77:P101" si="40">+K77/29</f>
        <v>0</v>
      </c>
      <c r="Q77" s="49">
        <f t="shared" ref="Q77:Q101" si="41">+L77/29</f>
        <v>0</v>
      </c>
      <c r="R77" s="50">
        <f t="shared" ref="R77:R101" si="42">+M77/29</f>
        <v>0</v>
      </c>
      <c r="S77" s="47">
        <f t="shared" ref="S77:S101" si="43">+N77/29</f>
        <v>0</v>
      </c>
      <c r="T77" s="209">
        <f t="shared" ref="T77:T101" si="44">+O77/29</f>
        <v>0</v>
      </c>
      <c r="U77" s="54">
        <f t="shared" si="1"/>
        <v>0</v>
      </c>
    </row>
    <row r="78" spans="1:21" x14ac:dyDescent="0.25">
      <c r="A78" s="192"/>
      <c r="B78" s="47">
        <f>'DAY28'!H78</f>
        <v>0</v>
      </c>
      <c r="C78" s="48">
        <v>0</v>
      </c>
      <c r="D78" s="49">
        <v>0</v>
      </c>
      <c r="E78" s="50">
        <v>0</v>
      </c>
      <c r="F78" s="47">
        <v>0</v>
      </c>
      <c r="G78" s="209">
        <v>0</v>
      </c>
      <c r="H78" s="49">
        <f>+(Table131[[#This Row],[OPENING ]]+Table131[[#This Row],[RECEIPTS]]+Table131[[#This Row],[RETURNS]])-(Table131[[#This Row],[EXCHANGED]]+Table131[[#This Row],[SALES]]+Table131[[#This Row],[ISSUES]])</f>
        <v>0</v>
      </c>
      <c r="I78" s="48">
        <v>0</v>
      </c>
      <c r="J78" s="51">
        <f t="shared" si="0"/>
        <v>0</v>
      </c>
      <c r="K78" s="48">
        <f>+'DAY28'!K78+'DAY29'!C78</f>
        <v>0</v>
      </c>
      <c r="L78" s="49">
        <f>+'DAY28'!L78+'DAY29'!D78</f>
        <v>0</v>
      </c>
      <c r="M78" s="50">
        <f>+'DAY28'!M78+'DAY29'!E78</f>
        <v>0</v>
      </c>
      <c r="N78" s="47">
        <f>+'DAY28'!N78+'DAY29'!F78</f>
        <v>0</v>
      </c>
      <c r="O78" s="209">
        <f>+'DAY28'!O78+'DAY29'!G78</f>
        <v>0</v>
      </c>
      <c r="P78" s="48">
        <f t="shared" si="40"/>
        <v>0</v>
      </c>
      <c r="Q78" s="49">
        <f t="shared" si="41"/>
        <v>0</v>
      </c>
      <c r="R78" s="50">
        <f t="shared" si="42"/>
        <v>0</v>
      </c>
      <c r="S78" s="47">
        <f t="shared" si="43"/>
        <v>0</v>
      </c>
      <c r="T78" s="209">
        <f t="shared" si="44"/>
        <v>0</v>
      </c>
      <c r="U78" s="54">
        <f t="shared" si="1"/>
        <v>0</v>
      </c>
    </row>
    <row r="79" spans="1:21" x14ac:dyDescent="0.25">
      <c r="A79" s="153" t="s">
        <v>39</v>
      </c>
      <c r="B79" s="47">
        <f>'DAY28'!H79</f>
        <v>0</v>
      </c>
      <c r="C79" s="48">
        <v>0</v>
      </c>
      <c r="D79" s="49">
        <v>0</v>
      </c>
      <c r="E79" s="50">
        <v>0</v>
      </c>
      <c r="F79" s="47">
        <v>0</v>
      </c>
      <c r="G79" s="209">
        <v>0</v>
      </c>
      <c r="H79" s="49">
        <f>+(Table131[[#This Row],[OPENING ]]+Table131[[#This Row],[RECEIPTS]]+Table131[[#This Row],[RETURNS]])-(Table131[[#This Row],[EXCHANGED]]+Table131[[#This Row],[SALES]]+Table131[[#This Row],[ISSUES]])</f>
        <v>0</v>
      </c>
      <c r="I79" s="48">
        <v>0</v>
      </c>
      <c r="J79" s="51">
        <f t="shared" si="0"/>
        <v>0</v>
      </c>
      <c r="K79" s="48">
        <f>+'DAY28'!K79+'DAY29'!C79</f>
        <v>0</v>
      </c>
      <c r="L79" s="49">
        <f>+'DAY28'!L79+'DAY29'!D79</f>
        <v>0</v>
      </c>
      <c r="M79" s="50">
        <f>+'DAY28'!M79+'DAY29'!E79</f>
        <v>0</v>
      </c>
      <c r="N79" s="47">
        <f>+'DAY28'!N79+'DAY29'!F79</f>
        <v>0</v>
      </c>
      <c r="O79" s="209">
        <f>+'DAY28'!O79+'DAY29'!G79</f>
        <v>0</v>
      </c>
      <c r="P79" s="48">
        <f t="shared" si="40"/>
        <v>0</v>
      </c>
      <c r="Q79" s="49">
        <f t="shared" si="41"/>
        <v>0</v>
      </c>
      <c r="R79" s="50">
        <f t="shared" si="42"/>
        <v>0</v>
      </c>
      <c r="S79" s="47">
        <f t="shared" si="43"/>
        <v>0</v>
      </c>
      <c r="T79" s="209">
        <f t="shared" si="44"/>
        <v>0</v>
      </c>
      <c r="U79" s="54">
        <f t="shared" si="1"/>
        <v>0</v>
      </c>
    </row>
    <row r="80" spans="1:21" x14ac:dyDescent="0.25">
      <c r="A80" s="152" t="s">
        <v>44</v>
      </c>
      <c r="B80" s="47">
        <f>'DAY28'!H80</f>
        <v>1289.1400000000001</v>
      </c>
      <c r="C80" s="48">
        <v>0</v>
      </c>
      <c r="D80" s="49">
        <v>0</v>
      </c>
      <c r="E80" s="50">
        <v>0</v>
      </c>
      <c r="F80" s="47">
        <v>0</v>
      </c>
      <c r="G80" s="209">
        <v>0</v>
      </c>
      <c r="H80" s="49">
        <f>+(Table131[[#This Row],[OPENING ]]+Table131[[#This Row],[RECEIPTS]]+Table131[[#This Row],[RETURNS]])-(Table131[[#This Row],[EXCHANGED]]+Table131[[#This Row],[SALES]]+Table131[[#This Row],[ISSUES]])</f>
        <v>1289.1400000000001</v>
      </c>
      <c r="I80" s="48">
        <v>0</v>
      </c>
      <c r="J80" s="51">
        <f t="shared" si="0"/>
        <v>-1289.1400000000001</v>
      </c>
      <c r="K80" s="48">
        <f>+'DAY28'!K80+'DAY29'!C80</f>
        <v>0</v>
      </c>
      <c r="L80" s="49">
        <f>+'DAY28'!L80+'DAY29'!D80</f>
        <v>0</v>
      </c>
      <c r="M80" s="50">
        <f>+'DAY28'!M80+'DAY29'!E80</f>
        <v>0</v>
      </c>
      <c r="N80" s="47">
        <f>+'DAY28'!N80+'DAY29'!F80</f>
        <v>0</v>
      </c>
      <c r="O80" s="209">
        <f>+'DAY28'!O80+'DAY29'!G80</f>
        <v>0</v>
      </c>
      <c r="P80" s="48">
        <f t="shared" si="40"/>
        <v>0</v>
      </c>
      <c r="Q80" s="49">
        <f t="shared" si="41"/>
        <v>0</v>
      </c>
      <c r="R80" s="50">
        <f t="shared" si="42"/>
        <v>0</v>
      </c>
      <c r="S80" s="47">
        <f t="shared" si="43"/>
        <v>0</v>
      </c>
      <c r="T80" s="209">
        <f t="shared" si="44"/>
        <v>0</v>
      </c>
      <c r="U80" s="54">
        <f t="shared" si="1"/>
        <v>0</v>
      </c>
    </row>
    <row r="81" spans="1:21" x14ac:dyDescent="0.25">
      <c r="A81" s="152" t="s">
        <v>34</v>
      </c>
      <c r="B81" s="47">
        <f>'DAY28'!H81</f>
        <v>64.75</v>
      </c>
      <c r="C81" s="48">
        <v>0</v>
      </c>
      <c r="D81" s="49">
        <v>0</v>
      </c>
      <c r="E81" s="50">
        <v>0</v>
      </c>
      <c r="F81" s="47">
        <v>0</v>
      </c>
      <c r="G81" s="209">
        <v>0</v>
      </c>
      <c r="H81" s="49">
        <f>+(Table131[[#This Row],[OPENING ]]+Table131[[#This Row],[RECEIPTS]]+Table131[[#This Row],[RETURNS]])-(Table131[[#This Row],[EXCHANGED]]+Table131[[#This Row],[SALES]]+Table131[[#This Row],[ISSUES]])</f>
        <v>64.75</v>
      </c>
      <c r="I81" s="48">
        <v>0</v>
      </c>
      <c r="J81" s="51">
        <f t="shared" si="0"/>
        <v>-64.75</v>
      </c>
      <c r="K81" s="48">
        <f>+'DAY28'!K81+'DAY29'!C81</f>
        <v>0</v>
      </c>
      <c r="L81" s="49">
        <f>+'DAY28'!L81+'DAY29'!D81</f>
        <v>0</v>
      </c>
      <c r="M81" s="50">
        <f>+'DAY28'!M81+'DAY29'!E81</f>
        <v>0</v>
      </c>
      <c r="N81" s="47">
        <f>+'DAY28'!N81+'DAY29'!F81</f>
        <v>0</v>
      </c>
      <c r="O81" s="209">
        <f>+'DAY28'!O81+'DAY29'!G81</f>
        <v>0</v>
      </c>
      <c r="P81" s="48">
        <f t="shared" si="40"/>
        <v>0</v>
      </c>
      <c r="Q81" s="49">
        <f t="shared" si="41"/>
        <v>0</v>
      </c>
      <c r="R81" s="50">
        <f t="shared" si="42"/>
        <v>0</v>
      </c>
      <c r="S81" s="47">
        <f t="shared" si="43"/>
        <v>0</v>
      </c>
      <c r="T81" s="209">
        <f t="shared" si="44"/>
        <v>0</v>
      </c>
      <c r="U81" s="54">
        <f t="shared" si="1"/>
        <v>0</v>
      </c>
    </row>
    <row r="82" spans="1:21" x14ac:dyDescent="0.25">
      <c r="A82" s="153" t="s">
        <v>45</v>
      </c>
      <c r="B82" s="47">
        <f>'DAY28'!H82</f>
        <v>0</v>
      </c>
      <c r="C82" s="48">
        <v>0</v>
      </c>
      <c r="D82" s="49">
        <v>0</v>
      </c>
      <c r="E82" s="50">
        <v>0</v>
      </c>
      <c r="F82" s="47">
        <v>0</v>
      </c>
      <c r="G82" s="209">
        <v>0</v>
      </c>
      <c r="H82" s="49">
        <f>+(Table131[[#This Row],[OPENING ]]+Table131[[#This Row],[RECEIPTS]]+Table131[[#This Row],[RETURNS]])-(Table131[[#This Row],[EXCHANGED]]+Table131[[#This Row],[SALES]]+Table131[[#This Row],[ISSUES]])</f>
        <v>0</v>
      </c>
      <c r="I82" s="48">
        <v>0</v>
      </c>
      <c r="J82" s="51">
        <f t="shared" si="0"/>
        <v>0</v>
      </c>
      <c r="K82" s="48">
        <f>+'DAY28'!K82+'DAY29'!C82</f>
        <v>0</v>
      </c>
      <c r="L82" s="49">
        <f>+'DAY28'!L82+'DAY29'!D82</f>
        <v>0</v>
      </c>
      <c r="M82" s="50">
        <f>+'DAY28'!M82+'DAY29'!E82</f>
        <v>0</v>
      </c>
      <c r="N82" s="47">
        <f>+'DAY28'!N82+'DAY29'!F82</f>
        <v>0</v>
      </c>
      <c r="O82" s="209">
        <f>+'DAY28'!O82+'DAY29'!G82</f>
        <v>0</v>
      </c>
      <c r="P82" s="48">
        <f t="shared" si="40"/>
        <v>0</v>
      </c>
      <c r="Q82" s="49">
        <f t="shared" si="41"/>
        <v>0</v>
      </c>
      <c r="R82" s="50">
        <f t="shared" si="42"/>
        <v>0</v>
      </c>
      <c r="S82" s="47">
        <f t="shared" si="43"/>
        <v>0</v>
      </c>
      <c r="T82" s="209">
        <f t="shared" si="44"/>
        <v>0</v>
      </c>
      <c r="U82" s="54">
        <f t="shared" si="1"/>
        <v>0</v>
      </c>
    </row>
    <row r="83" spans="1:21" x14ac:dyDescent="0.25">
      <c r="A83" s="152" t="s">
        <v>71</v>
      </c>
      <c r="B83" s="47">
        <f>'DAY28'!H83</f>
        <v>497.9</v>
      </c>
      <c r="C83" s="48">
        <v>0</v>
      </c>
      <c r="D83" s="49">
        <v>0</v>
      </c>
      <c r="E83" s="50">
        <v>0</v>
      </c>
      <c r="F83" s="47">
        <v>0</v>
      </c>
      <c r="G83" s="209">
        <v>0</v>
      </c>
      <c r="H83" s="49">
        <f>+(Table131[[#This Row],[OPENING ]]+Table131[[#This Row],[RECEIPTS]]+Table131[[#This Row],[RETURNS]])-(Table131[[#This Row],[EXCHANGED]]+Table131[[#This Row],[SALES]]+Table131[[#This Row],[ISSUES]])</f>
        <v>497.9</v>
      </c>
      <c r="I83" s="48">
        <v>0</v>
      </c>
      <c r="J83" s="51">
        <f t="shared" si="0"/>
        <v>-497.9</v>
      </c>
      <c r="K83" s="48">
        <f>+'DAY28'!K83+'DAY29'!C83</f>
        <v>0</v>
      </c>
      <c r="L83" s="49">
        <f>+'DAY28'!L83+'DAY29'!D83</f>
        <v>0</v>
      </c>
      <c r="M83" s="50">
        <f>+'DAY28'!M83+'DAY29'!E83</f>
        <v>0</v>
      </c>
      <c r="N83" s="47">
        <f>+'DAY28'!N83+'DAY29'!F83</f>
        <v>0</v>
      </c>
      <c r="O83" s="209">
        <f>+'DAY28'!O83+'DAY29'!G83</f>
        <v>0</v>
      </c>
      <c r="P83" s="48">
        <f t="shared" si="40"/>
        <v>0</v>
      </c>
      <c r="Q83" s="49">
        <f t="shared" si="41"/>
        <v>0</v>
      </c>
      <c r="R83" s="50">
        <f t="shared" si="42"/>
        <v>0</v>
      </c>
      <c r="S83" s="47">
        <f t="shared" si="43"/>
        <v>0</v>
      </c>
      <c r="T83" s="209">
        <f t="shared" si="44"/>
        <v>0</v>
      </c>
      <c r="U83" s="54">
        <f t="shared" si="1"/>
        <v>0</v>
      </c>
    </row>
    <row r="84" spans="1:21" x14ac:dyDescent="0.25">
      <c r="A84" s="152" t="s">
        <v>86</v>
      </c>
      <c r="B84" s="47">
        <f>'DAY28'!H84</f>
        <v>424.4</v>
      </c>
      <c r="C84" s="48">
        <v>0</v>
      </c>
      <c r="D84" s="49">
        <v>0</v>
      </c>
      <c r="E84" s="50">
        <v>0</v>
      </c>
      <c r="F84" s="47">
        <v>0</v>
      </c>
      <c r="G84" s="209">
        <v>0</v>
      </c>
      <c r="H84" s="49">
        <f>+(Table131[[#This Row],[OPENING ]]+Table131[[#This Row],[RECEIPTS]]+Table131[[#This Row],[RETURNS]])-(Table131[[#This Row],[EXCHANGED]]+Table131[[#This Row],[SALES]]+Table131[[#This Row],[ISSUES]])</f>
        <v>424.4</v>
      </c>
      <c r="I84" s="48">
        <v>0</v>
      </c>
      <c r="J84" s="51">
        <f t="shared" si="0"/>
        <v>-424.4</v>
      </c>
      <c r="K84" s="48">
        <f>+'DAY28'!K84+'DAY29'!C84</f>
        <v>0</v>
      </c>
      <c r="L84" s="49">
        <f>+'DAY28'!L84+'DAY29'!D84</f>
        <v>0</v>
      </c>
      <c r="M84" s="50">
        <f>+'DAY28'!M84+'DAY29'!E84</f>
        <v>0</v>
      </c>
      <c r="N84" s="47">
        <f>+'DAY28'!N84+'DAY29'!F84</f>
        <v>0</v>
      </c>
      <c r="O84" s="209">
        <f>+'DAY28'!O84+'DAY29'!G84</f>
        <v>0</v>
      </c>
      <c r="P84" s="48">
        <f t="shared" si="40"/>
        <v>0</v>
      </c>
      <c r="Q84" s="49">
        <f t="shared" si="41"/>
        <v>0</v>
      </c>
      <c r="R84" s="50">
        <f t="shared" si="42"/>
        <v>0</v>
      </c>
      <c r="S84" s="47">
        <f t="shared" si="43"/>
        <v>0</v>
      </c>
      <c r="T84" s="209">
        <f t="shared" si="44"/>
        <v>0</v>
      </c>
      <c r="U84" s="54">
        <f t="shared" si="1"/>
        <v>0</v>
      </c>
    </row>
    <row r="85" spans="1:21" x14ac:dyDescent="0.25">
      <c r="A85" s="53"/>
      <c r="B85" s="47">
        <f>'DAY28'!H85</f>
        <v>0</v>
      </c>
      <c r="C85" s="48">
        <v>0</v>
      </c>
      <c r="D85" s="49">
        <v>0</v>
      </c>
      <c r="E85" s="50">
        <v>0</v>
      </c>
      <c r="F85" s="47">
        <v>0</v>
      </c>
      <c r="G85" s="209">
        <v>0</v>
      </c>
      <c r="H85" s="49">
        <f>+(Table131[[#This Row],[OPENING ]]+Table131[[#This Row],[RECEIPTS]]+Table131[[#This Row],[RETURNS]])-(Table131[[#This Row],[EXCHANGED]]+Table131[[#This Row],[SALES]]+Table131[[#This Row],[ISSUES]])</f>
        <v>0</v>
      </c>
      <c r="I85" s="48">
        <v>0</v>
      </c>
      <c r="J85" s="51">
        <f t="shared" si="0"/>
        <v>0</v>
      </c>
      <c r="K85" s="48">
        <f>+'DAY28'!K85+'DAY29'!C85</f>
        <v>0</v>
      </c>
      <c r="L85" s="49">
        <f>+'DAY28'!L85+'DAY29'!D85</f>
        <v>0</v>
      </c>
      <c r="M85" s="50">
        <f>+'DAY28'!M85+'DAY29'!E85</f>
        <v>0</v>
      </c>
      <c r="N85" s="47">
        <f>+'DAY28'!N85+'DAY29'!F85</f>
        <v>0</v>
      </c>
      <c r="O85" s="209">
        <f>+'DAY28'!O85+'DAY29'!G85</f>
        <v>0</v>
      </c>
      <c r="P85" s="48">
        <f t="shared" si="40"/>
        <v>0</v>
      </c>
      <c r="Q85" s="49">
        <f t="shared" si="41"/>
        <v>0</v>
      </c>
      <c r="R85" s="50">
        <f t="shared" si="42"/>
        <v>0</v>
      </c>
      <c r="S85" s="47">
        <f t="shared" si="43"/>
        <v>0</v>
      </c>
      <c r="T85" s="209">
        <f t="shared" si="44"/>
        <v>0</v>
      </c>
      <c r="U85" s="54">
        <f t="shared" si="1"/>
        <v>0</v>
      </c>
    </row>
    <row r="86" spans="1:21" x14ac:dyDescent="0.25">
      <c r="A86" s="53"/>
      <c r="B86" s="47">
        <f>'DAY28'!H86</f>
        <v>263.8</v>
      </c>
      <c r="C86" s="48">
        <v>0</v>
      </c>
      <c r="D86" s="49">
        <v>0</v>
      </c>
      <c r="E86" s="50">
        <v>0</v>
      </c>
      <c r="F86" s="47">
        <v>0</v>
      </c>
      <c r="G86" s="209">
        <v>0</v>
      </c>
      <c r="H86" s="49">
        <f>+(Table131[[#This Row],[OPENING ]]+Table131[[#This Row],[RECEIPTS]]+Table131[[#This Row],[RETURNS]])-(Table131[[#This Row],[EXCHANGED]]+Table131[[#This Row],[SALES]]+Table131[[#This Row],[ISSUES]])</f>
        <v>263.8</v>
      </c>
      <c r="I86" s="48">
        <v>0</v>
      </c>
      <c r="J86" s="51">
        <f t="shared" si="0"/>
        <v>-263.8</v>
      </c>
      <c r="K86" s="48">
        <f>+'DAY28'!K86+'DAY29'!C86</f>
        <v>0</v>
      </c>
      <c r="L86" s="49">
        <f>+'DAY28'!L86+'DAY29'!D86</f>
        <v>0</v>
      </c>
      <c r="M86" s="50">
        <f>+'DAY28'!M86+'DAY29'!E86</f>
        <v>0</v>
      </c>
      <c r="N86" s="47">
        <f>+'DAY28'!N86+'DAY29'!F86</f>
        <v>0</v>
      </c>
      <c r="O86" s="209">
        <f>+'DAY28'!O86+'DAY29'!G86</f>
        <v>0</v>
      </c>
      <c r="P86" s="48">
        <f t="shared" si="40"/>
        <v>0</v>
      </c>
      <c r="Q86" s="49">
        <f t="shared" si="41"/>
        <v>0</v>
      </c>
      <c r="R86" s="50">
        <f t="shared" si="42"/>
        <v>0</v>
      </c>
      <c r="S86" s="47">
        <f t="shared" si="43"/>
        <v>0</v>
      </c>
      <c r="T86" s="209">
        <f t="shared" si="44"/>
        <v>0</v>
      </c>
      <c r="U86" s="54">
        <f t="shared" si="1"/>
        <v>0</v>
      </c>
    </row>
    <row r="87" spans="1:21" x14ac:dyDescent="0.25">
      <c r="A87" s="53"/>
      <c r="B87" s="47">
        <f>'DAY28'!H87</f>
        <v>0</v>
      </c>
      <c r="C87" s="48">
        <v>0</v>
      </c>
      <c r="D87" s="49">
        <v>0</v>
      </c>
      <c r="E87" s="50">
        <v>0</v>
      </c>
      <c r="F87" s="47">
        <v>0</v>
      </c>
      <c r="G87" s="209">
        <v>0</v>
      </c>
      <c r="H87" s="49">
        <f>+(Table131[[#This Row],[OPENING ]]+Table131[[#This Row],[RECEIPTS]]+Table131[[#This Row],[RETURNS]])-(Table131[[#This Row],[EXCHANGED]]+Table131[[#This Row],[SALES]]+Table131[[#This Row],[ISSUES]])</f>
        <v>0</v>
      </c>
      <c r="I87" s="48">
        <v>0</v>
      </c>
      <c r="J87" s="51">
        <f t="shared" si="0"/>
        <v>0</v>
      </c>
      <c r="K87" s="48">
        <f>+'DAY28'!K87+'DAY29'!C87</f>
        <v>0</v>
      </c>
      <c r="L87" s="49">
        <f>+'DAY28'!L87+'DAY29'!D87</f>
        <v>0</v>
      </c>
      <c r="M87" s="50">
        <f>+'DAY28'!M87+'DAY29'!E87</f>
        <v>0</v>
      </c>
      <c r="N87" s="47">
        <f>+'DAY28'!N87+'DAY29'!F87</f>
        <v>0</v>
      </c>
      <c r="O87" s="209">
        <f>+'DAY28'!O87+'DAY29'!G87</f>
        <v>0</v>
      </c>
      <c r="P87" s="48">
        <f t="shared" si="40"/>
        <v>0</v>
      </c>
      <c r="Q87" s="49">
        <f t="shared" si="41"/>
        <v>0</v>
      </c>
      <c r="R87" s="50">
        <f t="shared" si="42"/>
        <v>0</v>
      </c>
      <c r="S87" s="47">
        <f t="shared" si="43"/>
        <v>0</v>
      </c>
      <c r="T87" s="209">
        <f t="shared" si="44"/>
        <v>0</v>
      </c>
      <c r="U87" s="54">
        <f t="shared" si="1"/>
        <v>0</v>
      </c>
    </row>
    <row r="88" spans="1:21" x14ac:dyDescent="0.25">
      <c r="A88" s="53"/>
      <c r="B88" s="47">
        <f>'DAY28'!H88</f>
        <v>0</v>
      </c>
      <c r="C88" s="48">
        <v>0</v>
      </c>
      <c r="D88" s="49">
        <v>0</v>
      </c>
      <c r="E88" s="50">
        <v>0</v>
      </c>
      <c r="F88" s="47">
        <v>0</v>
      </c>
      <c r="G88" s="209">
        <v>0</v>
      </c>
      <c r="H88" s="49">
        <f>+(Table131[[#This Row],[OPENING ]]+Table131[[#This Row],[RECEIPTS]]+Table131[[#This Row],[RETURNS]])-(Table131[[#This Row],[EXCHANGED]]+Table131[[#This Row],[SALES]]+Table131[[#This Row],[ISSUES]])</f>
        <v>0</v>
      </c>
      <c r="I88" s="48"/>
      <c r="J88" s="51">
        <f t="shared" ref="J88:J95" si="45">+I88-H88</f>
        <v>0</v>
      </c>
      <c r="K88" s="48">
        <f>+'DAY28'!K88+'DAY29'!C88</f>
        <v>0</v>
      </c>
      <c r="L88" s="49">
        <f>+'DAY28'!L88+'DAY29'!D88</f>
        <v>0</v>
      </c>
      <c r="M88" s="50">
        <f>+'DAY28'!M88+'DAY29'!E88</f>
        <v>0</v>
      </c>
      <c r="N88" s="47">
        <f>+'DAY28'!N88+'DAY29'!F88</f>
        <v>0</v>
      </c>
      <c r="O88" s="209">
        <f>+'DAY28'!O88+'DAY29'!G88</f>
        <v>0</v>
      </c>
      <c r="P88" s="48">
        <f t="shared" ref="P88:P95" si="46">+K88/29</f>
        <v>0</v>
      </c>
      <c r="Q88" s="49">
        <f t="shared" ref="Q88:Q95" si="47">+L88/29</f>
        <v>0</v>
      </c>
      <c r="R88" s="50">
        <f t="shared" ref="R88:R95" si="48">+M88/29</f>
        <v>0</v>
      </c>
      <c r="S88" s="47">
        <f t="shared" ref="S88:S95" si="49">+N88/29</f>
        <v>0</v>
      </c>
      <c r="T88" s="209">
        <f t="shared" ref="T88:T95" si="50">+O88/29</f>
        <v>0</v>
      </c>
      <c r="U88" s="54">
        <f t="shared" ref="U88:U95" si="51">IFERROR(+H88/(P88+Q88+R88+S88+T88),0)</f>
        <v>0</v>
      </c>
    </row>
    <row r="89" spans="1:21" x14ac:dyDescent="0.25">
      <c r="A89" s="53"/>
      <c r="B89" s="47">
        <f>'DAY28'!H89</f>
        <v>0</v>
      </c>
      <c r="C89" s="48">
        <v>0</v>
      </c>
      <c r="D89" s="49">
        <v>0</v>
      </c>
      <c r="E89" s="50">
        <v>0</v>
      </c>
      <c r="F89" s="47">
        <v>0</v>
      </c>
      <c r="G89" s="209">
        <v>0</v>
      </c>
      <c r="H89" s="49">
        <f>+(Table131[[#This Row],[OPENING ]]+Table131[[#This Row],[RECEIPTS]]+Table131[[#This Row],[RETURNS]])-(Table131[[#This Row],[EXCHANGED]]+Table131[[#This Row],[SALES]]+Table131[[#This Row],[ISSUES]])</f>
        <v>0</v>
      </c>
      <c r="I89" s="48"/>
      <c r="J89" s="51">
        <f t="shared" si="45"/>
        <v>0</v>
      </c>
      <c r="K89" s="48">
        <f>+'DAY28'!K89+'DAY29'!C89</f>
        <v>0</v>
      </c>
      <c r="L89" s="49">
        <f>+'DAY28'!L89+'DAY29'!D89</f>
        <v>0</v>
      </c>
      <c r="M89" s="50">
        <f>+'DAY28'!M89+'DAY29'!E89</f>
        <v>0</v>
      </c>
      <c r="N89" s="47">
        <f>+'DAY28'!N89+'DAY29'!F89</f>
        <v>0</v>
      </c>
      <c r="O89" s="209">
        <f>+'DAY28'!O89+'DAY29'!G89</f>
        <v>0</v>
      </c>
      <c r="P89" s="48">
        <f t="shared" si="46"/>
        <v>0</v>
      </c>
      <c r="Q89" s="49">
        <f t="shared" si="47"/>
        <v>0</v>
      </c>
      <c r="R89" s="50">
        <f t="shared" si="48"/>
        <v>0</v>
      </c>
      <c r="S89" s="47">
        <f t="shared" si="49"/>
        <v>0</v>
      </c>
      <c r="T89" s="209">
        <f t="shared" si="50"/>
        <v>0</v>
      </c>
      <c r="U89" s="54">
        <f t="shared" si="51"/>
        <v>0</v>
      </c>
    </row>
    <row r="90" spans="1:21" x14ac:dyDescent="0.25">
      <c r="A90" s="53"/>
      <c r="B90" s="47">
        <f>'DAY28'!H90</f>
        <v>0</v>
      </c>
      <c r="C90" s="48">
        <v>0</v>
      </c>
      <c r="D90" s="49">
        <v>0</v>
      </c>
      <c r="E90" s="50">
        <v>0</v>
      </c>
      <c r="F90" s="47">
        <v>0</v>
      </c>
      <c r="G90" s="209">
        <v>0</v>
      </c>
      <c r="H90" s="49">
        <f>+(Table131[[#This Row],[OPENING ]]+Table131[[#This Row],[RECEIPTS]]+Table131[[#This Row],[RETURNS]])-(Table131[[#This Row],[EXCHANGED]]+Table131[[#This Row],[SALES]]+Table131[[#This Row],[ISSUES]])</f>
        <v>0</v>
      </c>
      <c r="I90" s="48"/>
      <c r="J90" s="51">
        <f t="shared" si="45"/>
        <v>0</v>
      </c>
      <c r="K90" s="48">
        <f>+'DAY28'!K90+'DAY29'!C90</f>
        <v>0</v>
      </c>
      <c r="L90" s="49">
        <f>+'DAY28'!L90+'DAY29'!D90</f>
        <v>0</v>
      </c>
      <c r="M90" s="50">
        <f>+'DAY28'!M90+'DAY29'!E90</f>
        <v>0</v>
      </c>
      <c r="N90" s="47">
        <f>+'DAY28'!N90+'DAY29'!F90</f>
        <v>0</v>
      </c>
      <c r="O90" s="209">
        <f>+'DAY28'!O90+'DAY29'!G90</f>
        <v>0</v>
      </c>
      <c r="P90" s="48">
        <f t="shared" si="46"/>
        <v>0</v>
      </c>
      <c r="Q90" s="49">
        <f t="shared" si="47"/>
        <v>0</v>
      </c>
      <c r="R90" s="50">
        <f t="shared" si="48"/>
        <v>0</v>
      </c>
      <c r="S90" s="47">
        <f t="shared" si="49"/>
        <v>0</v>
      </c>
      <c r="T90" s="209">
        <f t="shared" si="50"/>
        <v>0</v>
      </c>
      <c r="U90" s="54">
        <f t="shared" si="51"/>
        <v>0</v>
      </c>
    </row>
    <row r="91" spans="1:21" x14ac:dyDescent="0.25">
      <c r="A91" s="53"/>
      <c r="B91" s="47">
        <f>'DAY28'!H91</f>
        <v>551.20000000000005</v>
      </c>
      <c r="C91" s="48">
        <v>0</v>
      </c>
      <c r="D91" s="49">
        <v>0</v>
      </c>
      <c r="E91" s="50">
        <v>0</v>
      </c>
      <c r="F91" s="47">
        <v>0</v>
      </c>
      <c r="G91" s="209">
        <v>0</v>
      </c>
      <c r="H91" s="49">
        <f>+(Table131[[#This Row],[OPENING ]]+Table131[[#This Row],[RECEIPTS]]+Table131[[#This Row],[RETURNS]])-(Table131[[#This Row],[EXCHANGED]]+Table131[[#This Row],[SALES]]+Table131[[#This Row],[ISSUES]])</f>
        <v>551.20000000000005</v>
      </c>
      <c r="I91" s="48"/>
      <c r="J91" s="51">
        <f t="shared" si="45"/>
        <v>-551.20000000000005</v>
      </c>
      <c r="K91" s="48">
        <f>+'DAY28'!K91+'DAY29'!C91</f>
        <v>0</v>
      </c>
      <c r="L91" s="49">
        <f>+'DAY28'!L91+'DAY29'!D91</f>
        <v>0</v>
      </c>
      <c r="M91" s="50">
        <f>+'DAY28'!M91+'DAY29'!E91</f>
        <v>0</v>
      </c>
      <c r="N91" s="47">
        <f>+'DAY28'!N91+'DAY29'!F91</f>
        <v>0</v>
      </c>
      <c r="O91" s="209">
        <f>+'DAY28'!O91+'DAY29'!G91</f>
        <v>0</v>
      </c>
      <c r="P91" s="48">
        <f t="shared" si="46"/>
        <v>0</v>
      </c>
      <c r="Q91" s="49">
        <f t="shared" si="47"/>
        <v>0</v>
      </c>
      <c r="R91" s="50">
        <f t="shared" si="48"/>
        <v>0</v>
      </c>
      <c r="S91" s="47">
        <f t="shared" si="49"/>
        <v>0</v>
      </c>
      <c r="T91" s="209">
        <f t="shared" si="50"/>
        <v>0</v>
      </c>
      <c r="U91" s="54">
        <f t="shared" si="51"/>
        <v>0</v>
      </c>
    </row>
    <row r="92" spans="1:21" x14ac:dyDescent="0.25">
      <c r="A92" s="53"/>
      <c r="B92" s="47">
        <f>'DAY28'!H92</f>
        <v>200.8</v>
      </c>
      <c r="C92" s="48">
        <v>0</v>
      </c>
      <c r="D92" s="49">
        <v>0</v>
      </c>
      <c r="E92" s="50">
        <v>0</v>
      </c>
      <c r="F92" s="47">
        <v>0</v>
      </c>
      <c r="G92" s="209">
        <v>0</v>
      </c>
      <c r="H92" s="49">
        <f>+(Table131[[#This Row],[OPENING ]]+Table131[[#This Row],[RECEIPTS]]+Table131[[#This Row],[RETURNS]])-(Table131[[#This Row],[EXCHANGED]]+Table131[[#This Row],[SALES]]+Table131[[#This Row],[ISSUES]])</f>
        <v>200.8</v>
      </c>
      <c r="I92" s="48"/>
      <c r="J92" s="51">
        <f t="shared" si="45"/>
        <v>-200.8</v>
      </c>
      <c r="K92" s="48">
        <f>+'DAY28'!K92+'DAY29'!C92</f>
        <v>0</v>
      </c>
      <c r="L92" s="49">
        <f>+'DAY28'!L92+'DAY29'!D92</f>
        <v>0</v>
      </c>
      <c r="M92" s="50">
        <f>+'DAY28'!M92+'DAY29'!E92</f>
        <v>0</v>
      </c>
      <c r="N92" s="47">
        <f>+'DAY28'!N92+'DAY29'!F92</f>
        <v>0</v>
      </c>
      <c r="O92" s="209">
        <f>+'DAY28'!O92+'DAY29'!G92</f>
        <v>0</v>
      </c>
      <c r="P92" s="48">
        <f t="shared" si="46"/>
        <v>0</v>
      </c>
      <c r="Q92" s="49">
        <f t="shared" si="47"/>
        <v>0</v>
      </c>
      <c r="R92" s="50">
        <f t="shared" si="48"/>
        <v>0</v>
      </c>
      <c r="S92" s="47">
        <f t="shared" si="49"/>
        <v>0</v>
      </c>
      <c r="T92" s="209">
        <f t="shared" si="50"/>
        <v>0</v>
      </c>
      <c r="U92" s="54">
        <f t="shared" si="51"/>
        <v>0</v>
      </c>
    </row>
    <row r="93" spans="1:21" x14ac:dyDescent="0.25">
      <c r="A93" s="53"/>
      <c r="B93" s="47">
        <f>'DAY28'!H93</f>
        <v>0</v>
      </c>
      <c r="C93" s="48">
        <v>0</v>
      </c>
      <c r="D93" s="49">
        <v>0</v>
      </c>
      <c r="E93" s="50">
        <v>0</v>
      </c>
      <c r="F93" s="47">
        <v>0</v>
      </c>
      <c r="G93" s="209">
        <v>0</v>
      </c>
      <c r="H93" s="49">
        <f>+(Table131[[#This Row],[OPENING ]]+Table131[[#This Row],[RECEIPTS]]+Table131[[#This Row],[RETURNS]])-(Table131[[#This Row],[EXCHANGED]]+Table131[[#This Row],[SALES]]+Table131[[#This Row],[ISSUES]])</f>
        <v>0</v>
      </c>
      <c r="I93" s="48"/>
      <c r="J93" s="51">
        <f t="shared" si="45"/>
        <v>0</v>
      </c>
      <c r="K93" s="48">
        <f>+'DAY28'!K93+'DAY29'!C93</f>
        <v>0</v>
      </c>
      <c r="L93" s="49">
        <f>+'DAY28'!L93+'DAY29'!D93</f>
        <v>138</v>
      </c>
      <c r="M93" s="50">
        <f>+'DAY28'!M93+'DAY29'!E93</f>
        <v>0</v>
      </c>
      <c r="N93" s="47">
        <f>+'DAY28'!N93+'DAY29'!F93</f>
        <v>0</v>
      </c>
      <c r="O93" s="209">
        <f>+'DAY28'!O93+'DAY29'!G93</f>
        <v>851.44</v>
      </c>
      <c r="P93" s="48">
        <f t="shared" si="46"/>
        <v>0</v>
      </c>
      <c r="Q93" s="49">
        <f t="shared" si="47"/>
        <v>4.7586206896551726</v>
      </c>
      <c r="R93" s="50">
        <f t="shared" si="48"/>
        <v>0</v>
      </c>
      <c r="S93" s="47">
        <f t="shared" si="49"/>
        <v>0</v>
      </c>
      <c r="T93" s="209">
        <f t="shared" si="50"/>
        <v>29.360000000000003</v>
      </c>
      <c r="U93" s="54">
        <f t="shared" si="51"/>
        <v>0</v>
      </c>
    </row>
    <row r="94" spans="1:21" x14ac:dyDescent="0.25">
      <c r="A94" s="53"/>
      <c r="B94" s="47">
        <f>'DAY28'!H94</f>
        <v>0</v>
      </c>
      <c r="C94" s="48">
        <v>0</v>
      </c>
      <c r="D94" s="49">
        <v>0</v>
      </c>
      <c r="E94" s="50">
        <v>0</v>
      </c>
      <c r="F94" s="47">
        <v>0</v>
      </c>
      <c r="G94" s="209">
        <v>0</v>
      </c>
      <c r="H94" s="49">
        <f>+(Table131[[#This Row],[OPENING ]]+Table131[[#This Row],[RECEIPTS]]+Table131[[#This Row],[RETURNS]])-(Table131[[#This Row],[EXCHANGED]]+Table131[[#This Row],[SALES]]+Table131[[#This Row],[ISSUES]])</f>
        <v>0</v>
      </c>
      <c r="I94" s="48"/>
      <c r="J94" s="51">
        <f t="shared" si="45"/>
        <v>0</v>
      </c>
      <c r="K94" s="48">
        <f>+'DAY28'!K94+'DAY29'!C94</f>
        <v>0</v>
      </c>
      <c r="L94" s="49">
        <f>+'DAY28'!L94+'DAY29'!D94</f>
        <v>0</v>
      </c>
      <c r="M94" s="50">
        <f>+'DAY28'!M94+'DAY29'!E94</f>
        <v>0</v>
      </c>
      <c r="N94" s="47">
        <f>+'DAY28'!N94+'DAY29'!F94</f>
        <v>0</v>
      </c>
      <c r="O94" s="209">
        <f>+'DAY28'!O94+'DAY29'!G94</f>
        <v>0</v>
      </c>
      <c r="P94" s="48">
        <f t="shared" si="46"/>
        <v>0</v>
      </c>
      <c r="Q94" s="49">
        <f t="shared" si="47"/>
        <v>0</v>
      </c>
      <c r="R94" s="50">
        <f t="shared" si="48"/>
        <v>0</v>
      </c>
      <c r="S94" s="47">
        <f t="shared" si="49"/>
        <v>0</v>
      </c>
      <c r="T94" s="209">
        <f t="shared" si="50"/>
        <v>0</v>
      </c>
      <c r="U94" s="54">
        <f t="shared" si="51"/>
        <v>0</v>
      </c>
    </row>
    <row r="95" spans="1:21" x14ac:dyDescent="0.25">
      <c r="A95" s="53"/>
      <c r="B95" s="47">
        <f>'DAY28'!H95</f>
        <v>0</v>
      </c>
      <c r="C95" s="48">
        <v>0</v>
      </c>
      <c r="D95" s="49">
        <v>0</v>
      </c>
      <c r="E95" s="50">
        <v>0</v>
      </c>
      <c r="F95" s="47">
        <v>0</v>
      </c>
      <c r="G95" s="209">
        <v>0</v>
      </c>
      <c r="H95" s="49">
        <f>+(Table131[[#This Row],[OPENING ]]+Table131[[#This Row],[RECEIPTS]]+Table131[[#This Row],[RETURNS]])-(Table131[[#This Row],[EXCHANGED]]+Table131[[#This Row],[SALES]]+Table131[[#This Row],[ISSUES]])</f>
        <v>0</v>
      </c>
      <c r="I95" s="48"/>
      <c r="J95" s="51">
        <f t="shared" si="45"/>
        <v>0</v>
      </c>
      <c r="K95" s="48">
        <f>+'DAY28'!K95+'DAY29'!C95</f>
        <v>0</v>
      </c>
      <c r="L95" s="49">
        <f>+'DAY28'!L95+'DAY29'!D95</f>
        <v>0</v>
      </c>
      <c r="M95" s="50">
        <f>+'DAY28'!M95+'DAY29'!E95</f>
        <v>0</v>
      </c>
      <c r="N95" s="47">
        <f>+'DAY28'!N95+'DAY29'!F95</f>
        <v>0</v>
      </c>
      <c r="O95" s="209">
        <f>+'DAY28'!O95+'DAY29'!G95</f>
        <v>0</v>
      </c>
      <c r="P95" s="48">
        <f t="shared" si="46"/>
        <v>0</v>
      </c>
      <c r="Q95" s="49">
        <f t="shared" si="47"/>
        <v>0</v>
      </c>
      <c r="R95" s="50">
        <f t="shared" si="48"/>
        <v>0</v>
      </c>
      <c r="S95" s="47">
        <f t="shared" si="49"/>
        <v>0</v>
      </c>
      <c r="T95" s="209">
        <f t="shared" si="50"/>
        <v>0</v>
      </c>
      <c r="U95" s="54">
        <f t="shared" si="51"/>
        <v>0</v>
      </c>
    </row>
    <row r="96" spans="1:21" x14ac:dyDescent="0.25">
      <c r="A96" s="53"/>
      <c r="B96" s="47">
        <f>'DAY28'!H96</f>
        <v>0</v>
      </c>
      <c r="C96" s="48">
        <v>0</v>
      </c>
      <c r="D96" s="49">
        <v>0</v>
      </c>
      <c r="E96" s="50">
        <v>0</v>
      </c>
      <c r="F96" s="47">
        <v>0</v>
      </c>
      <c r="G96" s="209">
        <v>0</v>
      </c>
      <c r="H96" s="49">
        <f>+(Table131[[#This Row],[OPENING ]]+Table131[[#This Row],[RECEIPTS]]+Table131[[#This Row],[RETURNS]])-(Table131[[#This Row],[EXCHANGED]]+Table131[[#This Row],[SALES]]+Table131[[#This Row],[ISSUES]])</f>
        <v>0</v>
      </c>
      <c r="I96" s="48"/>
      <c r="J96" s="51">
        <f t="shared" ref="J96" si="52">+I96-H96</f>
        <v>0</v>
      </c>
      <c r="K96" s="48">
        <f>+'DAY28'!K96+'DAY29'!C96</f>
        <v>0</v>
      </c>
      <c r="L96" s="49">
        <f>+'DAY28'!L96+'DAY29'!D96</f>
        <v>0</v>
      </c>
      <c r="M96" s="50">
        <f>+'DAY28'!M96+'DAY29'!E96</f>
        <v>0</v>
      </c>
      <c r="N96" s="47">
        <f>+'DAY28'!N96+'DAY29'!F96</f>
        <v>0</v>
      </c>
      <c r="O96" s="209">
        <f>+'DAY28'!O96+'DAY29'!G96</f>
        <v>0</v>
      </c>
      <c r="P96" s="48">
        <f t="shared" ref="P96" si="53">+K96/29</f>
        <v>0</v>
      </c>
      <c r="Q96" s="49">
        <f t="shared" ref="Q96" si="54">+L96/29</f>
        <v>0</v>
      </c>
      <c r="R96" s="50">
        <f t="shared" ref="R96" si="55">+M96/29</f>
        <v>0</v>
      </c>
      <c r="S96" s="47">
        <f t="shared" ref="S96" si="56">+N96/29</f>
        <v>0</v>
      </c>
      <c r="T96" s="209">
        <f t="shared" ref="T96" si="57">+O96/29</f>
        <v>0</v>
      </c>
      <c r="U96" s="54">
        <f t="shared" ref="U96" si="58">IFERROR(+H96/(P96+Q96+R96+S96+T96),0)</f>
        <v>0</v>
      </c>
    </row>
    <row r="97" spans="1:21" x14ac:dyDescent="0.25">
      <c r="A97" s="151" t="s">
        <v>41</v>
      </c>
      <c r="B97" s="47"/>
      <c r="C97" s="48"/>
      <c r="D97" s="49"/>
      <c r="E97" s="50"/>
      <c r="F97" s="47"/>
      <c r="G97" s="209"/>
      <c r="H97" s="49"/>
      <c r="I97" s="48"/>
      <c r="J97" s="51"/>
      <c r="K97" s="48"/>
      <c r="L97" s="49"/>
      <c r="M97" s="50"/>
      <c r="N97" s="47"/>
      <c r="O97" s="209"/>
      <c r="P97" s="48"/>
      <c r="Q97" s="49"/>
      <c r="R97" s="50"/>
      <c r="S97" s="47"/>
      <c r="T97" s="209"/>
      <c r="U97" s="54"/>
    </row>
    <row r="98" spans="1:21" x14ac:dyDescent="0.25">
      <c r="A98" s="153" t="s">
        <v>40</v>
      </c>
      <c r="B98" s="47"/>
      <c r="C98" s="48"/>
      <c r="D98" s="49"/>
      <c r="E98" s="50"/>
      <c r="F98" s="47"/>
      <c r="G98" s="209"/>
      <c r="H98" s="49"/>
      <c r="I98" s="48"/>
      <c r="J98" s="51"/>
      <c r="K98" s="48"/>
      <c r="L98" s="49"/>
      <c r="M98" s="50"/>
      <c r="N98" s="47"/>
      <c r="O98" s="209"/>
      <c r="P98" s="48"/>
      <c r="Q98" s="49"/>
      <c r="R98" s="50"/>
      <c r="S98" s="47"/>
      <c r="T98" s="209"/>
      <c r="U98" s="54"/>
    </row>
    <row r="99" spans="1:21" x14ac:dyDescent="0.25">
      <c r="A99" s="152" t="s">
        <v>42</v>
      </c>
      <c r="B99" s="47">
        <f>'DAY28'!H99</f>
        <v>0</v>
      </c>
      <c r="C99" s="48">
        <v>0</v>
      </c>
      <c r="D99" s="49">
        <v>0</v>
      </c>
      <c r="E99" s="50">
        <v>0</v>
      </c>
      <c r="F99" s="47">
        <v>0</v>
      </c>
      <c r="G99" s="209">
        <v>0</v>
      </c>
      <c r="H99" s="49">
        <f>+(Table131[[#This Row],[OPENING ]]+Table131[[#This Row],[RECEIPTS]]+Table131[[#This Row],[RETURNS]])-(Table131[[#This Row],[EXCHANGED]]+Table131[[#This Row],[SALES]]+Table131[[#This Row],[ISSUES]])</f>
        <v>0</v>
      </c>
      <c r="I99" s="48">
        <v>0</v>
      </c>
      <c r="J99" s="51">
        <f t="shared" si="0"/>
        <v>0</v>
      </c>
      <c r="K99" s="48">
        <f>+'DAY28'!K99+'DAY29'!C99</f>
        <v>0</v>
      </c>
      <c r="L99" s="49">
        <f>+'DAY28'!L99+'DAY29'!D99</f>
        <v>0</v>
      </c>
      <c r="M99" s="50">
        <f>+'DAY28'!M99+'DAY29'!E99</f>
        <v>0</v>
      </c>
      <c r="N99" s="47">
        <f>+'DAY28'!N99+'DAY29'!F99</f>
        <v>0</v>
      </c>
      <c r="O99" s="209">
        <f>+'DAY28'!O99+'DAY29'!G99</f>
        <v>0</v>
      </c>
      <c r="P99" s="48">
        <f t="shared" si="40"/>
        <v>0</v>
      </c>
      <c r="Q99" s="49">
        <f t="shared" si="41"/>
        <v>0</v>
      </c>
      <c r="R99" s="50">
        <f t="shared" si="42"/>
        <v>0</v>
      </c>
      <c r="S99" s="47">
        <f t="shared" si="43"/>
        <v>0</v>
      </c>
      <c r="T99" s="209">
        <f t="shared" si="44"/>
        <v>0</v>
      </c>
      <c r="U99" s="54">
        <f t="shared" si="1"/>
        <v>0</v>
      </c>
    </row>
    <row r="100" spans="1:21" x14ac:dyDescent="0.25">
      <c r="A100" s="152" t="s">
        <v>43</v>
      </c>
      <c r="B100" s="47">
        <f>'DAY28'!H100</f>
        <v>0</v>
      </c>
      <c r="C100" s="48">
        <v>0</v>
      </c>
      <c r="D100" s="49">
        <v>0</v>
      </c>
      <c r="E100" s="50">
        <v>0</v>
      </c>
      <c r="F100" s="47">
        <v>0</v>
      </c>
      <c r="G100" s="209">
        <v>0</v>
      </c>
      <c r="H100" s="49">
        <f>+(Table131[[#This Row],[OPENING ]]+Table131[[#This Row],[RECEIPTS]]+Table131[[#This Row],[RETURNS]])-(Table131[[#This Row],[EXCHANGED]]+Table131[[#This Row],[SALES]]+Table131[[#This Row],[ISSUES]])</f>
        <v>0</v>
      </c>
      <c r="I100" s="48">
        <v>0</v>
      </c>
      <c r="J100" s="51">
        <f t="shared" si="0"/>
        <v>0</v>
      </c>
      <c r="K100" s="48">
        <f>+'DAY28'!K100+'DAY29'!C100</f>
        <v>0</v>
      </c>
      <c r="L100" s="49">
        <f>+'DAY28'!L100+'DAY29'!D100</f>
        <v>0</v>
      </c>
      <c r="M100" s="50">
        <f>+'DAY28'!M100+'DAY29'!E100</f>
        <v>0</v>
      </c>
      <c r="N100" s="47">
        <f>+'DAY28'!N100+'DAY29'!F100</f>
        <v>0</v>
      </c>
      <c r="O100" s="209">
        <f>+'DAY28'!O100+'DAY29'!G100</f>
        <v>0</v>
      </c>
      <c r="P100" s="48">
        <f t="shared" si="40"/>
        <v>0</v>
      </c>
      <c r="Q100" s="49">
        <f t="shared" si="41"/>
        <v>0</v>
      </c>
      <c r="R100" s="50">
        <f t="shared" si="42"/>
        <v>0</v>
      </c>
      <c r="S100" s="47">
        <f t="shared" si="43"/>
        <v>0</v>
      </c>
      <c r="T100" s="209">
        <f t="shared" si="44"/>
        <v>0</v>
      </c>
      <c r="U100" s="54">
        <f t="shared" si="1"/>
        <v>0</v>
      </c>
    </row>
    <row r="101" spans="1:21" x14ac:dyDescent="0.25">
      <c r="A101" s="153"/>
      <c r="B101" s="47">
        <f>'DAY28'!H101</f>
        <v>0</v>
      </c>
      <c r="C101" s="73">
        <v>0</v>
      </c>
      <c r="D101" s="74">
        <v>0</v>
      </c>
      <c r="E101" s="75">
        <v>0</v>
      </c>
      <c r="F101" s="72">
        <v>0</v>
      </c>
      <c r="G101" s="210">
        <v>0</v>
      </c>
      <c r="H101" s="49">
        <f>+(Table131[[#This Row],[OPENING ]]+Table131[[#This Row],[RECEIPTS]]+Table131[[#This Row],[RETURNS]])-(Table131[[#This Row],[EXCHANGED]]+Table131[[#This Row],[SALES]]+Table131[[#This Row],[ISSUES]])</f>
        <v>0</v>
      </c>
      <c r="I101" s="73">
        <v>0</v>
      </c>
      <c r="J101" s="76">
        <f t="shared" si="0"/>
        <v>0</v>
      </c>
      <c r="K101" s="48">
        <f>+'DAY28'!K101+'DAY29'!C101</f>
        <v>0</v>
      </c>
      <c r="L101" s="49">
        <f>+'DAY28'!L101+'DAY29'!D101</f>
        <v>0</v>
      </c>
      <c r="M101" s="50">
        <f>+'DAY28'!M101+'DAY29'!E101</f>
        <v>0</v>
      </c>
      <c r="N101" s="47">
        <f>+'DAY28'!N101+'DAY29'!F101</f>
        <v>0</v>
      </c>
      <c r="O101" s="209">
        <f>+'DAY28'!O101+'DAY29'!G101</f>
        <v>0</v>
      </c>
      <c r="P101" s="48">
        <f t="shared" si="40"/>
        <v>0</v>
      </c>
      <c r="Q101" s="49">
        <f t="shared" si="41"/>
        <v>0</v>
      </c>
      <c r="R101" s="50">
        <f t="shared" si="42"/>
        <v>0</v>
      </c>
      <c r="S101" s="47">
        <f t="shared" si="43"/>
        <v>0</v>
      </c>
      <c r="T101" s="209">
        <f t="shared" si="44"/>
        <v>0</v>
      </c>
      <c r="U101" s="92">
        <f t="shared" si="1"/>
        <v>0</v>
      </c>
    </row>
    <row r="102" spans="1:21" x14ac:dyDescent="0.25">
      <c r="A102" s="152" t="s">
        <v>87</v>
      </c>
      <c r="B102" s="47">
        <f>'DAY28'!H102</f>
        <v>1888</v>
      </c>
      <c r="C102" s="73">
        <v>0</v>
      </c>
      <c r="D102" s="74">
        <v>0</v>
      </c>
      <c r="E102" s="75">
        <v>0</v>
      </c>
      <c r="F102" s="72">
        <v>0</v>
      </c>
      <c r="G102" s="210">
        <v>0</v>
      </c>
      <c r="H102" s="49">
        <f>+(Table131[[#This Row],[OPENING ]]+Table131[[#This Row],[RECEIPTS]]+Table131[[#This Row],[RETURNS]])-(Table131[[#This Row],[EXCHANGED]]+Table131[[#This Row],[SALES]]+Table131[[#This Row],[ISSUES]])</f>
        <v>1888</v>
      </c>
      <c r="I102" s="73"/>
      <c r="J102" s="76">
        <f t="shared" ref="J102:J114" si="59">+I102-H102</f>
        <v>-1888</v>
      </c>
      <c r="K102" s="48">
        <f>+'DAY28'!K102+'DAY29'!C102</f>
        <v>0</v>
      </c>
      <c r="L102" s="49">
        <f>+'DAY28'!L102+'DAY29'!D102</f>
        <v>138</v>
      </c>
      <c r="M102" s="50">
        <f>+'DAY28'!M102+'DAY29'!E102</f>
        <v>0</v>
      </c>
      <c r="N102" s="47">
        <f>+'DAY28'!N102+'DAY29'!F102</f>
        <v>0</v>
      </c>
      <c r="O102" s="209">
        <f>+'DAY28'!O102+'DAY29'!G102</f>
        <v>1318.44</v>
      </c>
      <c r="P102" s="48">
        <f t="shared" ref="P102:P114" si="60">+K102/29</f>
        <v>0</v>
      </c>
      <c r="Q102" s="49">
        <f t="shared" ref="Q102:Q114" si="61">+L102/29</f>
        <v>4.7586206896551726</v>
      </c>
      <c r="R102" s="50">
        <f t="shared" ref="R102:R114" si="62">+M102/29</f>
        <v>0</v>
      </c>
      <c r="S102" s="47">
        <f t="shared" ref="S102:S114" si="63">+N102/29</f>
        <v>0</v>
      </c>
      <c r="T102" s="209">
        <f t="shared" ref="T102:T114" si="64">+O102/29</f>
        <v>45.463448275862071</v>
      </c>
      <c r="U102" s="92">
        <f t="shared" ref="U102:U114" si="65">IFERROR(+H102/(P102+Q102+R102+S102+T102),0)</f>
        <v>37.593035071818953</v>
      </c>
    </row>
    <row r="103" spans="1:21" x14ac:dyDescent="0.25">
      <c r="A103" s="152" t="s">
        <v>88</v>
      </c>
      <c r="B103" s="47">
        <f>'DAY28'!H103</f>
        <v>0</v>
      </c>
      <c r="C103" s="73">
        <v>0</v>
      </c>
      <c r="D103" s="74">
        <v>0</v>
      </c>
      <c r="E103" s="75">
        <v>0</v>
      </c>
      <c r="F103" s="72">
        <v>0</v>
      </c>
      <c r="G103" s="210">
        <v>0</v>
      </c>
      <c r="H103" s="49">
        <f>+(Table131[[#This Row],[OPENING ]]+Table131[[#This Row],[RECEIPTS]]+Table131[[#This Row],[RETURNS]])-(Table131[[#This Row],[EXCHANGED]]+Table131[[#This Row],[SALES]]+Table131[[#This Row],[ISSUES]])</f>
        <v>0</v>
      </c>
      <c r="I103" s="73"/>
      <c r="J103" s="76">
        <f t="shared" si="59"/>
        <v>0</v>
      </c>
      <c r="K103" s="48">
        <f>+'DAY28'!K103+'DAY29'!C103</f>
        <v>0</v>
      </c>
      <c r="L103" s="49">
        <f>+'DAY28'!L103+'DAY29'!D103</f>
        <v>0</v>
      </c>
      <c r="M103" s="50">
        <f>+'DAY28'!M103+'DAY29'!E103</f>
        <v>0</v>
      </c>
      <c r="N103" s="47">
        <f>+'DAY28'!N103+'DAY29'!F103</f>
        <v>0</v>
      </c>
      <c r="O103" s="209">
        <f>+'DAY28'!O103+'DAY29'!G103</f>
        <v>0</v>
      </c>
      <c r="P103" s="48">
        <f t="shared" si="60"/>
        <v>0</v>
      </c>
      <c r="Q103" s="49">
        <f t="shared" si="61"/>
        <v>0</v>
      </c>
      <c r="R103" s="50">
        <f t="shared" si="62"/>
        <v>0</v>
      </c>
      <c r="S103" s="47">
        <f t="shared" si="63"/>
        <v>0</v>
      </c>
      <c r="T103" s="209">
        <f t="shared" si="64"/>
        <v>0</v>
      </c>
      <c r="U103" s="92">
        <f t="shared" si="65"/>
        <v>0</v>
      </c>
    </row>
    <row r="104" spans="1:21" x14ac:dyDescent="0.25">
      <c r="A104" s="152" t="s">
        <v>95</v>
      </c>
      <c r="B104" s="47">
        <f>'DAY28'!H104</f>
        <v>695.3</v>
      </c>
      <c r="C104" s="73">
        <v>0</v>
      </c>
      <c r="D104" s="74">
        <v>0</v>
      </c>
      <c r="E104" s="75">
        <v>0</v>
      </c>
      <c r="F104" s="72">
        <v>0</v>
      </c>
      <c r="G104" s="210">
        <v>0</v>
      </c>
      <c r="H104" s="49">
        <f>+(Table131[[#This Row],[OPENING ]]+Table131[[#This Row],[RECEIPTS]]+Table131[[#This Row],[RETURNS]])-(Table131[[#This Row],[EXCHANGED]]+Table131[[#This Row],[SALES]]+Table131[[#This Row],[ISSUES]])</f>
        <v>695.3</v>
      </c>
      <c r="I104" s="73"/>
      <c r="J104" s="76">
        <f t="shared" si="59"/>
        <v>-695.3</v>
      </c>
      <c r="K104" s="48">
        <f>+'DAY28'!K104+'DAY29'!C104</f>
        <v>0</v>
      </c>
      <c r="L104" s="49">
        <f>+'DAY28'!L104+'DAY29'!D104</f>
        <v>0</v>
      </c>
      <c r="M104" s="50">
        <f>+'DAY28'!M104+'DAY29'!E104</f>
        <v>0</v>
      </c>
      <c r="N104" s="47">
        <f>+'DAY28'!N104+'DAY29'!F104</f>
        <v>0</v>
      </c>
      <c r="O104" s="209">
        <f>+'DAY28'!O104+'DAY29'!G104</f>
        <v>0</v>
      </c>
      <c r="P104" s="48">
        <f t="shared" si="60"/>
        <v>0</v>
      </c>
      <c r="Q104" s="49">
        <f t="shared" si="61"/>
        <v>0</v>
      </c>
      <c r="R104" s="50">
        <f t="shared" si="62"/>
        <v>0</v>
      </c>
      <c r="S104" s="47">
        <f t="shared" si="63"/>
        <v>0</v>
      </c>
      <c r="T104" s="209">
        <f t="shared" si="64"/>
        <v>0</v>
      </c>
      <c r="U104" s="92">
        <f t="shared" si="65"/>
        <v>0</v>
      </c>
    </row>
    <row r="105" spans="1:21" x14ac:dyDescent="0.25">
      <c r="A105" s="152" t="s">
        <v>132</v>
      </c>
      <c r="B105" s="47">
        <f>'DAY28'!H105</f>
        <v>0</v>
      </c>
      <c r="C105" s="73">
        <v>0</v>
      </c>
      <c r="D105" s="74">
        <v>0</v>
      </c>
      <c r="E105" s="75">
        <v>0</v>
      </c>
      <c r="F105" s="72">
        <v>0</v>
      </c>
      <c r="G105" s="210">
        <v>0</v>
      </c>
      <c r="H105" s="49">
        <f>+(Table131[[#This Row],[OPENING ]]+Table131[[#This Row],[RECEIPTS]]+Table131[[#This Row],[RETURNS]])-(Table131[[#This Row],[EXCHANGED]]+Table131[[#This Row],[SALES]]+Table131[[#This Row],[ISSUES]])</f>
        <v>0</v>
      </c>
      <c r="I105" s="73"/>
      <c r="J105" s="76">
        <f t="shared" si="59"/>
        <v>0</v>
      </c>
      <c r="K105" s="48">
        <f>+'DAY28'!K105+'DAY29'!C105</f>
        <v>0</v>
      </c>
      <c r="L105" s="49">
        <f>+'DAY28'!L105+'DAY29'!D105</f>
        <v>0</v>
      </c>
      <c r="M105" s="50">
        <f>+'DAY28'!M105+'DAY29'!E105</f>
        <v>0</v>
      </c>
      <c r="N105" s="47">
        <f>+'DAY28'!N105+'DAY29'!F105</f>
        <v>0</v>
      </c>
      <c r="O105" s="209">
        <f>+'DAY28'!O105+'DAY29'!G105</f>
        <v>0</v>
      </c>
      <c r="P105" s="48">
        <f t="shared" si="60"/>
        <v>0</v>
      </c>
      <c r="Q105" s="49">
        <f t="shared" si="61"/>
        <v>0</v>
      </c>
      <c r="R105" s="50">
        <f t="shared" si="62"/>
        <v>0</v>
      </c>
      <c r="S105" s="47">
        <f t="shared" si="63"/>
        <v>0</v>
      </c>
      <c r="T105" s="209">
        <f t="shared" si="64"/>
        <v>0</v>
      </c>
      <c r="U105" s="92">
        <f t="shared" si="65"/>
        <v>0</v>
      </c>
    </row>
    <row r="106" spans="1:21" x14ac:dyDescent="0.25">
      <c r="A106" s="152" t="s">
        <v>124</v>
      </c>
      <c r="B106" s="47">
        <f>'DAY28'!H106</f>
        <v>31</v>
      </c>
      <c r="C106" s="73">
        <v>0</v>
      </c>
      <c r="D106" s="74">
        <v>0</v>
      </c>
      <c r="E106" s="75">
        <v>0</v>
      </c>
      <c r="F106" s="72">
        <v>0</v>
      </c>
      <c r="G106" s="210">
        <v>0</v>
      </c>
      <c r="H106" s="49">
        <f>+(Table131[[#This Row],[OPENING ]]+Table131[[#This Row],[RECEIPTS]]+Table131[[#This Row],[RETURNS]])-(Table131[[#This Row],[EXCHANGED]]+Table131[[#This Row],[SALES]]+Table131[[#This Row],[ISSUES]])</f>
        <v>31</v>
      </c>
      <c r="I106" s="73"/>
      <c r="J106" s="76">
        <f t="shared" si="59"/>
        <v>-31</v>
      </c>
      <c r="K106" s="48">
        <f>+'DAY28'!K106+'DAY29'!C106</f>
        <v>0</v>
      </c>
      <c r="L106" s="49">
        <f>+'DAY28'!L106+'DAY29'!D106</f>
        <v>0</v>
      </c>
      <c r="M106" s="50">
        <f>+'DAY28'!M106+'DAY29'!E106</f>
        <v>0</v>
      </c>
      <c r="N106" s="47">
        <f>+'DAY28'!N106+'DAY29'!F106</f>
        <v>0</v>
      </c>
      <c r="O106" s="209">
        <f>+'DAY28'!O106+'DAY29'!G106</f>
        <v>0</v>
      </c>
      <c r="P106" s="48">
        <f t="shared" si="60"/>
        <v>0</v>
      </c>
      <c r="Q106" s="49">
        <f t="shared" si="61"/>
        <v>0</v>
      </c>
      <c r="R106" s="50">
        <f t="shared" si="62"/>
        <v>0</v>
      </c>
      <c r="S106" s="47">
        <f t="shared" si="63"/>
        <v>0</v>
      </c>
      <c r="T106" s="209">
        <f t="shared" si="64"/>
        <v>0</v>
      </c>
      <c r="U106" s="92">
        <f t="shared" si="65"/>
        <v>0</v>
      </c>
    </row>
    <row r="107" spans="1:21" ht="15.75" x14ac:dyDescent="0.3">
      <c r="A107" s="311" t="s">
        <v>89</v>
      </c>
      <c r="B107" s="47">
        <f>'DAY28'!H107</f>
        <v>0</v>
      </c>
      <c r="C107" s="73">
        <v>0</v>
      </c>
      <c r="D107" s="74">
        <v>0</v>
      </c>
      <c r="E107" s="75">
        <v>0</v>
      </c>
      <c r="F107" s="72">
        <v>0</v>
      </c>
      <c r="G107" s="210">
        <v>0</v>
      </c>
      <c r="H107" s="49">
        <f>+(Table131[[#This Row],[OPENING ]]+Table131[[#This Row],[RECEIPTS]]+Table131[[#This Row],[RETURNS]])-(Table131[[#This Row],[EXCHANGED]]+Table131[[#This Row],[SALES]]+Table131[[#This Row],[ISSUES]])</f>
        <v>0</v>
      </c>
      <c r="I107" s="73"/>
      <c r="J107" s="76">
        <f t="shared" si="59"/>
        <v>0</v>
      </c>
      <c r="K107" s="48">
        <f>+'DAY28'!K107+'DAY29'!C107</f>
        <v>0</v>
      </c>
      <c r="L107" s="49">
        <f>+'DAY28'!L107+'DAY29'!D107</f>
        <v>0</v>
      </c>
      <c r="M107" s="50">
        <f>+'DAY28'!M107+'DAY29'!E107</f>
        <v>0</v>
      </c>
      <c r="N107" s="47">
        <f>+'DAY28'!N107+'DAY29'!F107</f>
        <v>0</v>
      </c>
      <c r="O107" s="209">
        <f>+'DAY28'!O107+'DAY29'!G107</f>
        <v>0</v>
      </c>
      <c r="P107" s="48">
        <f t="shared" si="60"/>
        <v>0</v>
      </c>
      <c r="Q107" s="49">
        <f t="shared" si="61"/>
        <v>0</v>
      </c>
      <c r="R107" s="50">
        <f t="shared" si="62"/>
        <v>0</v>
      </c>
      <c r="S107" s="47">
        <f t="shared" si="63"/>
        <v>0</v>
      </c>
      <c r="T107" s="209">
        <f t="shared" si="64"/>
        <v>0</v>
      </c>
      <c r="U107" s="92">
        <f t="shared" si="65"/>
        <v>0</v>
      </c>
    </row>
    <row r="108" spans="1:21" x14ac:dyDescent="0.25">
      <c r="A108" s="193" t="s">
        <v>90</v>
      </c>
      <c r="B108" s="47">
        <f>'DAY28'!H108</f>
        <v>57</v>
      </c>
      <c r="C108" s="73">
        <v>0</v>
      </c>
      <c r="D108" s="74">
        <v>0</v>
      </c>
      <c r="E108" s="75">
        <v>0</v>
      </c>
      <c r="F108" s="72">
        <v>0</v>
      </c>
      <c r="G108" s="210">
        <v>0</v>
      </c>
      <c r="H108" s="49">
        <f>+(Table131[[#This Row],[OPENING ]]+Table131[[#This Row],[RECEIPTS]]+Table131[[#This Row],[RETURNS]])-(Table131[[#This Row],[EXCHANGED]]+Table131[[#This Row],[SALES]]+Table131[[#This Row],[ISSUES]])</f>
        <v>57</v>
      </c>
      <c r="I108" s="73"/>
      <c r="J108" s="76">
        <f t="shared" si="59"/>
        <v>-57</v>
      </c>
      <c r="K108" s="48">
        <f>+'DAY28'!K108+'DAY29'!C108</f>
        <v>0</v>
      </c>
      <c r="L108" s="49">
        <f>+'DAY28'!L108+'DAY29'!D108</f>
        <v>0</v>
      </c>
      <c r="M108" s="50">
        <f>+'DAY28'!M108+'DAY29'!E108</f>
        <v>0</v>
      </c>
      <c r="N108" s="47">
        <f>+'DAY28'!N108+'DAY29'!F108</f>
        <v>0</v>
      </c>
      <c r="O108" s="209">
        <f>+'DAY28'!O108+'DAY29'!G108</f>
        <v>0</v>
      </c>
      <c r="P108" s="48">
        <f t="shared" si="60"/>
        <v>0</v>
      </c>
      <c r="Q108" s="49">
        <f t="shared" si="61"/>
        <v>0</v>
      </c>
      <c r="R108" s="50">
        <f t="shared" si="62"/>
        <v>0</v>
      </c>
      <c r="S108" s="47">
        <f t="shared" si="63"/>
        <v>0</v>
      </c>
      <c r="T108" s="209">
        <f t="shared" si="64"/>
        <v>0</v>
      </c>
      <c r="U108" s="92">
        <f t="shared" si="65"/>
        <v>0</v>
      </c>
    </row>
    <row r="109" spans="1:21" x14ac:dyDescent="0.25">
      <c r="A109" s="193" t="s">
        <v>91</v>
      </c>
      <c r="B109" s="47">
        <f>'DAY28'!H109</f>
        <v>345.3</v>
      </c>
      <c r="C109" s="73">
        <v>0</v>
      </c>
      <c r="D109" s="74">
        <v>0</v>
      </c>
      <c r="E109" s="75">
        <v>0</v>
      </c>
      <c r="F109" s="72">
        <v>0</v>
      </c>
      <c r="G109" s="210">
        <v>0</v>
      </c>
      <c r="H109" s="49">
        <f>+(Table131[[#This Row],[OPENING ]]+Table131[[#This Row],[RECEIPTS]]+Table131[[#This Row],[RETURNS]])-(Table131[[#This Row],[EXCHANGED]]+Table131[[#This Row],[SALES]]+Table131[[#This Row],[ISSUES]])</f>
        <v>345.3</v>
      </c>
      <c r="I109" s="73"/>
      <c r="J109" s="76">
        <f t="shared" si="59"/>
        <v>-345.3</v>
      </c>
      <c r="K109" s="48">
        <f>+'DAY28'!K109+'DAY29'!C109</f>
        <v>0</v>
      </c>
      <c r="L109" s="49">
        <f>+'DAY28'!L109+'DAY29'!D109</f>
        <v>0</v>
      </c>
      <c r="M109" s="50">
        <f>+'DAY28'!M109+'DAY29'!E109</f>
        <v>0</v>
      </c>
      <c r="N109" s="47">
        <f>+'DAY28'!N109+'DAY29'!F109</f>
        <v>0</v>
      </c>
      <c r="O109" s="209">
        <f>+'DAY28'!O109+'DAY29'!G109</f>
        <v>0</v>
      </c>
      <c r="P109" s="48">
        <f t="shared" si="60"/>
        <v>0</v>
      </c>
      <c r="Q109" s="49">
        <f t="shared" si="61"/>
        <v>0</v>
      </c>
      <c r="R109" s="50">
        <f t="shared" si="62"/>
        <v>0</v>
      </c>
      <c r="S109" s="47">
        <f t="shared" si="63"/>
        <v>0</v>
      </c>
      <c r="T109" s="209">
        <f t="shared" si="64"/>
        <v>0</v>
      </c>
      <c r="U109" s="92">
        <f t="shared" si="65"/>
        <v>0</v>
      </c>
    </row>
    <row r="110" spans="1:21" x14ac:dyDescent="0.25">
      <c r="A110" s="193" t="s">
        <v>92</v>
      </c>
      <c r="B110" s="47">
        <f>'DAY28'!H110</f>
        <v>38</v>
      </c>
      <c r="C110" s="73">
        <v>0</v>
      </c>
      <c r="D110" s="74">
        <v>0</v>
      </c>
      <c r="E110" s="75">
        <v>0</v>
      </c>
      <c r="F110" s="72">
        <v>0</v>
      </c>
      <c r="G110" s="210">
        <v>0</v>
      </c>
      <c r="H110" s="49">
        <f>+(Table131[[#This Row],[OPENING ]]+Table131[[#This Row],[RECEIPTS]]+Table131[[#This Row],[RETURNS]])-(Table131[[#This Row],[EXCHANGED]]+Table131[[#This Row],[SALES]]+Table131[[#This Row],[ISSUES]])</f>
        <v>38</v>
      </c>
      <c r="I110" s="73"/>
      <c r="J110" s="76">
        <f t="shared" si="59"/>
        <v>-38</v>
      </c>
      <c r="K110" s="48">
        <f>+'DAY28'!K110+'DAY29'!C110</f>
        <v>0</v>
      </c>
      <c r="L110" s="49">
        <f>+'DAY28'!L110+'DAY29'!D110</f>
        <v>0</v>
      </c>
      <c r="M110" s="50">
        <f>+'DAY28'!M110+'DAY29'!E110</f>
        <v>0</v>
      </c>
      <c r="N110" s="47">
        <f>+'DAY28'!N110+'DAY29'!F110</f>
        <v>0</v>
      </c>
      <c r="O110" s="209">
        <f>+'DAY28'!O110+'DAY29'!G110</f>
        <v>0</v>
      </c>
      <c r="P110" s="48">
        <f t="shared" si="60"/>
        <v>0</v>
      </c>
      <c r="Q110" s="49">
        <f t="shared" si="61"/>
        <v>0</v>
      </c>
      <c r="R110" s="50">
        <f t="shared" si="62"/>
        <v>0</v>
      </c>
      <c r="S110" s="47">
        <f t="shared" si="63"/>
        <v>0</v>
      </c>
      <c r="T110" s="209">
        <f t="shared" si="64"/>
        <v>0</v>
      </c>
      <c r="U110" s="92">
        <f t="shared" si="65"/>
        <v>0</v>
      </c>
    </row>
    <row r="111" spans="1:21" x14ac:dyDescent="0.25">
      <c r="A111" s="193" t="s">
        <v>94</v>
      </c>
      <c r="B111" s="47">
        <f>'DAY28'!H111</f>
        <v>0</v>
      </c>
      <c r="C111" s="73">
        <v>0</v>
      </c>
      <c r="D111" s="74">
        <v>0</v>
      </c>
      <c r="E111" s="75">
        <v>0</v>
      </c>
      <c r="F111" s="72">
        <v>0</v>
      </c>
      <c r="G111" s="210">
        <v>0</v>
      </c>
      <c r="H111" s="49">
        <f>+(Table131[[#This Row],[OPENING ]]+Table131[[#This Row],[RECEIPTS]]+Table131[[#This Row],[RETURNS]])-(Table131[[#This Row],[EXCHANGED]]+Table131[[#This Row],[SALES]]+Table131[[#This Row],[ISSUES]])</f>
        <v>0</v>
      </c>
      <c r="I111" s="73"/>
      <c r="J111" s="76">
        <f t="shared" si="59"/>
        <v>0</v>
      </c>
      <c r="K111" s="48">
        <f>+'DAY28'!K111+'DAY29'!C111</f>
        <v>0</v>
      </c>
      <c r="L111" s="49">
        <f>+'DAY28'!L111+'DAY29'!D111</f>
        <v>0</v>
      </c>
      <c r="M111" s="50">
        <f>+'DAY28'!M111+'DAY29'!E111</f>
        <v>0</v>
      </c>
      <c r="N111" s="47">
        <f>+'DAY28'!N111+'DAY29'!F111</f>
        <v>0</v>
      </c>
      <c r="O111" s="209">
        <f>+'DAY28'!O111+'DAY29'!G111</f>
        <v>0</v>
      </c>
      <c r="P111" s="48">
        <f t="shared" si="60"/>
        <v>0</v>
      </c>
      <c r="Q111" s="49">
        <f t="shared" si="61"/>
        <v>0</v>
      </c>
      <c r="R111" s="50">
        <f t="shared" si="62"/>
        <v>0</v>
      </c>
      <c r="S111" s="47">
        <f t="shared" si="63"/>
        <v>0</v>
      </c>
      <c r="T111" s="209">
        <f t="shared" si="64"/>
        <v>0</v>
      </c>
      <c r="U111" s="92">
        <f t="shared" si="65"/>
        <v>0</v>
      </c>
    </row>
    <row r="112" spans="1:21" x14ac:dyDescent="0.25">
      <c r="A112" s="193" t="s">
        <v>93</v>
      </c>
      <c r="B112" s="47">
        <f>'DAY28'!H112</f>
        <v>0</v>
      </c>
      <c r="C112" s="73">
        <v>0</v>
      </c>
      <c r="D112" s="74">
        <v>0</v>
      </c>
      <c r="E112" s="75">
        <v>0</v>
      </c>
      <c r="F112" s="72">
        <v>0</v>
      </c>
      <c r="G112" s="210">
        <v>0</v>
      </c>
      <c r="H112" s="49">
        <f>+(Table131[[#This Row],[OPENING ]]+Table131[[#This Row],[RECEIPTS]]+Table131[[#This Row],[RETURNS]])-(Table131[[#This Row],[EXCHANGED]]+Table131[[#This Row],[SALES]]+Table131[[#This Row],[ISSUES]])</f>
        <v>0</v>
      </c>
      <c r="I112" s="73"/>
      <c r="J112" s="76">
        <f t="shared" si="59"/>
        <v>0</v>
      </c>
      <c r="K112" s="48">
        <f>+'DAY28'!K112+'DAY29'!C112</f>
        <v>0</v>
      </c>
      <c r="L112" s="49">
        <f>+'DAY28'!L112+'DAY29'!D112</f>
        <v>0</v>
      </c>
      <c r="M112" s="50">
        <f>+'DAY28'!M112+'DAY29'!E112</f>
        <v>0</v>
      </c>
      <c r="N112" s="47">
        <f>+'DAY28'!N112+'DAY29'!F112</f>
        <v>0</v>
      </c>
      <c r="O112" s="209">
        <f>+'DAY28'!O112+'DAY29'!G112</f>
        <v>0</v>
      </c>
      <c r="P112" s="48">
        <f t="shared" si="60"/>
        <v>0</v>
      </c>
      <c r="Q112" s="49">
        <f t="shared" si="61"/>
        <v>0</v>
      </c>
      <c r="R112" s="50">
        <f t="shared" si="62"/>
        <v>0</v>
      </c>
      <c r="S112" s="47">
        <f t="shared" si="63"/>
        <v>0</v>
      </c>
      <c r="T112" s="209">
        <f t="shared" si="64"/>
        <v>0</v>
      </c>
      <c r="U112" s="92">
        <f t="shared" si="65"/>
        <v>0</v>
      </c>
    </row>
    <row r="113" spans="1:21" x14ac:dyDescent="0.25">
      <c r="A113" s="193" t="s">
        <v>114</v>
      </c>
      <c r="B113" s="47">
        <f>'DAY28'!H113</f>
        <v>0</v>
      </c>
      <c r="C113" s="73">
        <v>0</v>
      </c>
      <c r="D113" s="74">
        <v>0</v>
      </c>
      <c r="E113" s="75">
        <v>0</v>
      </c>
      <c r="F113" s="72">
        <v>0</v>
      </c>
      <c r="G113" s="210">
        <v>0</v>
      </c>
      <c r="H113" s="49">
        <f>+(Table131[[#This Row],[OPENING ]]+Table131[[#This Row],[RECEIPTS]]+Table131[[#This Row],[RETURNS]])-(Table131[[#This Row],[EXCHANGED]]+Table131[[#This Row],[SALES]]+Table131[[#This Row],[ISSUES]])</f>
        <v>0</v>
      </c>
      <c r="I113" s="73"/>
      <c r="J113" s="76">
        <f t="shared" si="59"/>
        <v>0</v>
      </c>
      <c r="K113" s="48">
        <f>+'DAY28'!K113+'DAY29'!C113</f>
        <v>0</v>
      </c>
      <c r="L113" s="49">
        <f>+'DAY28'!L113+'DAY29'!D113</f>
        <v>0</v>
      </c>
      <c r="M113" s="50">
        <f>+'DAY28'!M113+'DAY29'!E113</f>
        <v>0</v>
      </c>
      <c r="N113" s="47">
        <f>+'DAY28'!N113+'DAY29'!F113</f>
        <v>0</v>
      </c>
      <c r="O113" s="209">
        <f>+'DAY28'!O113+'DAY29'!G113</f>
        <v>0</v>
      </c>
      <c r="P113" s="48">
        <f t="shared" si="60"/>
        <v>0</v>
      </c>
      <c r="Q113" s="49">
        <f t="shared" si="61"/>
        <v>0</v>
      </c>
      <c r="R113" s="50">
        <f t="shared" si="62"/>
        <v>0</v>
      </c>
      <c r="S113" s="47">
        <f t="shared" si="63"/>
        <v>0</v>
      </c>
      <c r="T113" s="209">
        <f t="shared" si="64"/>
        <v>0</v>
      </c>
      <c r="U113" s="92">
        <f t="shared" si="65"/>
        <v>0</v>
      </c>
    </row>
    <row r="114" spans="1:21" ht="15.75" thickBot="1" x14ac:dyDescent="0.3">
      <c r="A114" s="193" t="s">
        <v>107</v>
      </c>
      <c r="B114" s="47">
        <f>'DAY28'!H114</f>
        <v>4655.43</v>
      </c>
      <c r="C114" s="73">
        <v>0</v>
      </c>
      <c r="D114" s="74">
        <v>0</v>
      </c>
      <c r="E114" s="75">
        <v>0</v>
      </c>
      <c r="F114" s="72">
        <v>0</v>
      </c>
      <c r="G114" s="210">
        <v>0</v>
      </c>
      <c r="H114" s="49">
        <f>+(Table131[[#This Row],[OPENING ]]+Table131[[#This Row],[RECEIPTS]]+Table131[[#This Row],[RETURNS]])-(Table131[[#This Row],[EXCHANGED]]+Table131[[#This Row],[SALES]]+Table131[[#This Row],[ISSUES]])</f>
        <v>4655.43</v>
      </c>
      <c r="I114" s="73"/>
      <c r="J114" s="76">
        <f t="shared" si="59"/>
        <v>-4655.43</v>
      </c>
      <c r="K114" s="48">
        <f>+'DAY28'!K114+'DAY29'!C114</f>
        <v>0</v>
      </c>
      <c r="L114" s="49">
        <f>+'DAY28'!L114+'DAY29'!D114</f>
        <v>138</v>
      </c>
      <c r="M114" s="50">
        <f>+'DAY28'!M114+'DAY29'!E114</f>
        <v>0</v>
      </c>
      <c r="N114" s="47">
        <f>+'DAY28'!N114+'DAY29'!F114</f>
        <v>0</v>
      </c>
      <c r="O114" s="209">
        <f>+'DAY28'!O114+'DAY29'!G114</f>
        <v>851.44</v>
      </c>
      <c r="P114" s="48">
        <f t="shared" si="60"/>
        <v>0</v>
      </c>
      <c r="Q114" s="49">
        <f t="shared" si="61"/>
        <v>4.7586206896551726</v>
      </c>
      <c r="R114" s="50">
        <f t="shared" si="62"/>
        <v>0</v>
      </c>
      <c r="S114" s="47">
        <f t="shared" si="63"/>
        <v>0</v>
      </c>
      <c r="T114" s="209">
        <f t="shared" si="64"/>
        <v>29.360000000000003</v>
      </c>
      <c r="U114" s="92">
        <f t="shared" si="65"/>
        <v>136.44836473156533</v>
      </c>
    </row>
    <row r="115" spans="1:21" ht="17.25" thickBot="1" x14ac:dyDescent="0.35">
      <c r="A115" s="85" t="s">
        <v>55</v>
      </c>
      <c r="B115" s="86">
        <f t="shared" ref="B115:T115" si="66">SUM(B76:B101)</f>
        <v>4655.43</v>
      </c>
      <c r="C115" s="87">
        <f t="shared" si="66"/>
        <v>0</v>
      </c>
      <c r="D115" s="88">
        <f t="shared" si="66"/>
        <v>0</v>
      </c>
      <c r="E115" s="89">
        <f t="shared" si="66"/>
        <v>0</v>
      </c>
      <c r="F115" s="86">
        <f t="shared" si="66"/>
        <v>0</v>
      </c>
      <c r="G115" s="213">
        <f t="shared" si="66"/>
        <v>0</v>
      </c>
      <c r="H115" s="88">
        <f t="shared" si="66"/>
        <v>4655.43</v>
      </c>
      <c r="I115" s="87">
        <f t="shared" si="66"/>
        <v>0</v>
      </c>
      <c r="J115" s="90">
        <f t="shared" si="66"/>
        <v>-4655.43</v>
      </c>
      <c r="K115" s="87">
        <f t="shared" si="66"/>
        <v>0</v>
      </c>
      <c r="L115" s="88">
        <f t="shared" si="66"/>
        <v>138</v>
      </c>
      <c r="M115" s="89">
        <f t="shared" si="66"/>
        <v>0</v>
      </c>
      <c r="N115" s="86">
        <f t="shared" si="66"/>
        <v>0</v>
      </c>
      <c r="O115" s="213">
        <f t="shared" si="66"/>
        <v>851.44</v>
      </c>
      <c r="P115" s="87">
        <f t="shared" si="66"/>
        <v>0</v>
      </c>
      <c r="Q115" s="88">
        <f t="shared" si="66"/>
        <v>4.7586206896551726</v>
      </c>
      <c r="R115" s="89">
        <f t="shared" si="66"/>
        <v>0</v>
      </c>
      <c r="S115" s="86">
        <f t="shared" si="66"/>
        <v>0</v>
      </c>
      <c r="T115" s="213">
        <f t="shared" si="66"/>
        <v>29.360000000000003</v>
      </c>
      <c r="U115" s="91">
        <f t="shared" si="1"/>
        <v>136.44836473156533</v>
      </c>
    </row>
    <row r="116" spans="1:21" x14ac:dyDescent="0.25">
      <c r="A116" s="78"/>
      <c r="B116" s="79"/>
      <c r="C116" s="80"/>
      <c r="D116" s="81"/>
      <c r="E116" s="82"/>
      <c r="F116" s="79"/>
      <c r="G116" s="212"/>
      <c r="H116" s="81"/>
      <c r="I116" s="80"/>
      <c r="J116" s="83">
        <f t="shared" si="0"/>
        <v>0</v>
      </c>
      <c r="K116" s="80"/>
      <c r="L116" s="81"/>
      <c r="M116" s="82"/>
      <c r="N116" s="79"/>
      <c r="O116" s="212"/>
      <c r="P116" s="80"/>
      <c r="Q116" s="81"/>
      <c r="R116" s="82"/>
      <c r="S116" s="79"/>
      <c r="T116" s="212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209"/>
      <c r="H117" s="49"/>
      <c r="I117" s="48"/>
      <c r="J117" s="51">
        <f t="shared" si="0"/>
        <v>0</v>
      </c>
      <c r="K117" s="48"/>
      <c r="L117" s="49"/>
      <c r="M117" s="50"/>
      <c r="N117" s="47"/>
      <c r="O117" s="209"/>
      <c r="P117" s="48"/>
      <c r="Q117" s="49"/>
      <c r="R117" s="50"/>
      <c r="S117" s="47"/>
      <c r="T117" s="209"/>
      <c r="U117" s="54"/>
    </row>
    <row r="118" spans="1:21" ht="15.75" x14ac:dyDescent="0.3">
      <c r="A118" s="309" t="s">
        <v>97</v>
      </c>
      <c r="B118" s="47">
        <f>'DAY28'!H118</f>
        <v>0</v>
      </c>
      <c r="C118" s="48">
        <v>0</v>
      </c>
      <c r="D118" s="49">
        <v>0</v>
      </c>
      <c r="E118" s="50">
        <v>0</v>
      </c>
      <c r="F118" s="47">
        <v>0</v>
      </c>
      <c r="G118" s="209">
        <v>0</v>
      </c>
      <c r="H118" s="49">
        <f>+(Table131[[#This Row],[OPENING ]]+Table131[[#This Row],[RECEIPTS]]+Table131[[#This Row],[RETURNS]])-(Table131[[#This Row],[EXCHANGED]]+Table131[[#This Row],[SALES]]+Table131[[#This Row],[ISSUES]])</f>
        <v>0</v>
      </c>
      <c r="I118" s="48">
        <v>0</v>
      </c>
      <c r="J118" s="51">
        <f t="shared" si="0"/>
        <v>0</v>
      </c>
      <c r="K118" s="48">
        <f>+'DAY28'!K118+'DAY29'!C118</f>
        <v>0</v>
      </c>
      <c r="L118" s="49">
        <f>+'DAY28'!L118+'DAY29'!D118</f>
        <v>19.5</v>
      </c>
      <c r="M118" s="50">
        <f>+'DAY28'!M118+'DAY29'!E118</f>
        <v>0</v>
      </c>
      <c r="N118" s="47">
        <f>+'DAY28'!N118+'DAY29'!F118</f>
        <v>0</v>
      </c>
      <c r="O118" s="209">
        <f>+'DAY28'!O118+'DAY29'!G118</f>
        <v>0</v>
      </c>
      <c r="P118" s="48">
        <f t="shared" ref="P118" si="67">+K118/29</f>
        <v>0</v>
      </c>
      <c r="Q118" s="49">
        <f t="shared" ref="Q118" si="68">+L118/29</f>
        <v>0.67241379310344829</v>
      </c>
      <c r="R118" s="50">
        <f t="shared" ref="R118" si="69">+M118/29</f>
        <v>0</v>
      </c>
      <c r="S118" s="47">
        <f t="shared" ref="S118" si="70">+N118/29</f>
        <v>0</v>
      </c>
      <c r="T118" s="209">
        <f t="shared" ref="T118" si="71">+O118/29</f>
        <v>0</v>
      </c>
      <c r="U118" s="54">
        <f t="shared" si="1"/>
        <v>0</v>
      </c>
    </row>
    <row r="119" spans="1:21" x14ac:dyDescent="0.25">
      <c r="A119" s="53"/>
      <c r="B119" s="47">
        <f>'DAY28'!H119</f>
        <v>19.5</v>
      </c>
      <c r="C119" s="48">
        <v>0</v>
      </c>
      <c r="D119" s="49">
        <v>0</v>
      </c>
      <c r="E119" s="50">
        <v>0</v>
      </c>
      <c r="F119" s="47">
        <v>0</v>
      </c>
      <c r="G119" s="209">
        <v>0</v>
      </c>
      <c r="H119" s="49">
        <f>+(Table131[[#This Row],[OPENING ]]+Table131[[#This Row],[RECEIPTS]]+Table131[[#This Row],[RETURNS]])-(Table131[[#This Row],[EXCHANGED]]+Table131[[#This Row],[SALES]]+Table131[[#This Row],[ISSUES]])</f>
        <v>19.5</v>
      </c>
      <c r="I119" s="48">
        <v>0</v>
      </c>
      <c r="J119" s="51">
        <f t="shared" si="0"/>
        <v>-19.5</v>
      </c>
      <c r="K119" s="48">
        <f t="shared" ref="K119:O133" si="72">+C119</f>
        <v>0</v>
      </c>
      <c r="L119" s="49">
        <f t="shared" si="72"/>
        <v>0</v>
      </c>
      <c r="M119" s="50">
        <f t="shared" si="72"/>
        <v>0</v>
      </c>
      <c r="N119" s="47">
        <f t="shared" si="72"/>
        <v>0</v>
      </c>
      <c r="O119" s="209">
        <f t="shared" si="72"/>
        <v>0</v>
      </c>
      <c r="P119" s="48">
        <f t="shared" ref="P119:S133" si="73">+K119/1</f>
        <v>0</v>
      </c>
      <c r="Q119" s="49">
        <f t="shared" si="73"/>
        <v>0</v>
      </c>
      <c r="R119" s="50">
        <f t="shared" si="73"/>
        <v>0</v>
      </c>
      <c r="S119" s="47">
        <f t="shared" si="73"/>
        <v>0</v>
      </c>
      <c r="T119" s="209">
        <f t="shared" ref="T119:T134" si="74">+K119/1</f>
        <v>0</v>
      </c>
      <c r="U119" s="54">
        <f t="shared" si="1"/>
        <v>0</v>
      </c>
    </row>
    <row r="120" spans="1:21" x14ac:dyDescent="0.25">
      <c r="A120" s="310" t="s">
        <v>130</v>
      </c>
      <c r="B120" s="47">
        <f>'DAY28'!H120</f>
        <v>5</v>
      </c>
      <c r="C120" s="48">
        <v>0</v>
      </c>
      <c r="D120" s="49">
        <v>0</v>
      </c>
      <c r="E120" s="50">
        <v>0</v>
      </c>
      <c r="F120" s="47">
        <v>0</v>
      </c>
      <c r="G120" s="209">
        <v>0</v>
      </c>
      <c r="H120" s="49">
        <f>+(Table131[[#This Row],[OPENING ]]+Table131[[#This Row],[RECEIPTS]]+Table131[[#This Row],[RETURNS]])-(Table131[[#This Row],[EXCHANGED]]+Table131[[#This Row],[SALES]]+Table131[[#This Row],[ISSUES]])</f>
        <v>5</v>
      </c>
      <c r="I120" s="48">
        <v>0</v>
      </c>
      <c r="J120" s="51">
        <f t="shared" si="0"/>
        <v>-5</v>
      </c>
      <c r="K120" s="48">
        <f t="shared" si="72"/>
        <v>0</v>
      </c>
      <c r="L120" s="49">
        <f t="shared" si="72"/>
        <v>0</v>
      </c>
      <c r="M120" s="50">
        <f t="shared" si="72"/>
        <v>0</v>
      </c>
      <c r="N120" s="47">
        <f t="shared" si="72"/>
        <v>0</v>
      </c>
      <c r="O120" s="209">
        <f t="shared" si="72"/>
        <v>0</v>
      </c>
      <c r="P120" s="48">
        <f t="shared" si="73"/>
        <v>0</v>
      </c>
      <c r="Q120" s="49">
        <f t="shared" si="73"/>
        <v>0</v>
      </c>
      <c r="R120" s="50">
        <f t="shared" si="73"/>
        <v>0</v>
      </c>
      <c r="S120" s="47">
        <f t="shared" si="73"/>
        <v>0</v>
      </c>
      <c r="T120" s="209">
        <f t="shared" si="74"/>
        <v>0</v>
      </c>
      <c r="U120" s="54">
        <f t="shared" si="1"/>
        <v>0</v>
      </c>
    </row>
    <row r="121" spans="1:21" x14ac:dyDescent="0.25">
      <c r="A121" s="310" t="s">
        <v>67</v>
      </c>
      <c r="B121" s="47">
        <f>'DAY28'!H121</f>
        <v>0</v>
      </c>
      <c r="C121" s="48">
        <v>0</v>
      </c>
      <c r="D121" s="49">
        <v>0</v>
      </c>
      <c r="E121" s="50">
        <v>0</v>
      </c>
      <c r="F121" s="47">
        <v>0</v>
      </c>
      <c r="G121" s="209">
        <v>0</v>
      </c>
      <c r="H121" s="49">
        <f>+(Table131[[#This Row],[OPENING ]]+Table131[[#This Row],[RECEIPTS]]+Table131[[#This Row],[RETURNS]])-(Table131[[#This Row],[EXCHANGED]]+Table131[[#This Row],[SALES]]+Table131[[#This Row],[ISSUES]])</f>
        <v>0</v>
      </c>
      <c r="I121" s="48">
        <v>0</v>
      </c>
      <c r="J121" s="51">
        <f t="shared" si="0"/>
        <v>0</v>
      </c>
      <c r="K121" s="48">
        <f t="shared" si="72"/>
        <v>0</v>
      </c>
      <c r="L121" s="49">
        <f t="shared" si="72"/>
        <v>0</v>
      </c>
      <c r="M121" s="50">
        <f t="shared" si="72"/>
        <v>0</v>
      </c>
      <c r="N121" s="47">
        <f t="shared" si="72"/>
        <v>0</v>
      </c>
      <c r="O121" s="209">
        <f t="shared" si="72"/>
        <v>0</v>
      </c>
      <c r="P121" s="48">
        <f t="shared" si="73"/>
        <v>0</v>
      </c>
      <c r="Q121" s="49">
        <f t="shared" si="73"/>
        <v>0</v>
      </c>
      <c r="R121" s="50">
        <f t="shared" si="73"/>
        <v>0</v>
      </c>
      <c r="S121" s="47">
        <f t="shared" si="73"/>
        <v>0</v>
      </c>
      <c r="T121" s="209">
        <f t="shared" si="74"/>
        <v>0</v>
      </c>
      <c r="U121" s="54">
        <f t="shared" si="1"/>
        <v>0</v>
      </c>
    </row>
    <row r="122" spans="1:21" x14ac:dyDescent="0.25">
      <c r="A122" s="310" t="s">
        <v>66</v>
      </c>
      <c r="B122" s="47">
        <f>'DAY28'!H122</f>
        <v>4</v>
      </c>
      <c r="C122" s="48">
        <v>0</v>
      </c>
      <c r="D122" s="49">
        <v>0</v>
      </c>
      <c r="E122" s="50">
        <v>0</v>
      </c>
      <c r="F122" s="47">
        <v>0</v>
      </c>
      <c r="G122" s="209">
        <v>0</v>
      </c>
      <c r="H122" s="49">
        <f>+(Table131[[#This Row],[OPENING ]]+Table131[[#This Row],[RECEIPTS]]+Table131[[#This Row],[RETURNS]])-(Table131[[#This Row],[EXCHANGED]]+Table131[[#This Row],[SALES]]+Table131[[#This Row],[ISSUES]])</f>
        <v>4</v>
      </c>
      <c r="I122" s="48">
        <v>0</v>
      </c>
      <c r="J122" s="51">
        <f t="shared" si="0"/>
        <v>-4</v>
      </c>
      <c r="K122" s="48">
        <f t="shared" si="72"/>
        <v>0</v>
      </c>
      <c r="L122" s="49">
        <f t="shared" si="72"/>
        <v>0</v>
      </c>
      <c r="M122" s="50">
        <f t="shared" si="72"/>
        <v>0</v>
      </c>
      <c r="N122" s="47">
        <f t="shared" si="72"/>
        <v>0</v>
      </c>
      <c r="O122" s="209">
        <f t="shared" si="72"/>
        <v>0</v>
      </c>
      <c r="P122" s="48">
        <f t="shared" si="73"/>
        <v>0</v>
      </c>
      <c r="Q122" s="49">
        <f t="shared" si="73"/>
        <v>0</v>
      </c>
      <c r="R122" s="50">
        <f t="shared" si="73"/>
        <v>0</v>
      </c>
      <c r="S122" s="47">
        <f t="shared" si="73"/>
        <v>0</v>
      </c>
      <c r="T122" s="209">
        <f t="shared" si="74"/>
        <v>0</v>
      </c>
      <c r="U122" s="54">
        <f t="shared" si="1"/>
        <v>0</v>
      </c>
    </row>
    <row r="123" spans="1:21" x14ac:dyDescent="0.25">
      <c r="A123" s="310" t="s">
        <v>68</v>
      </c>
      <c r="B123" s="47">
        <f>'DAY28'!H123</f>
        <v>106</v>
      </c>
      <c r="C123" s="48">
        <v>0</v>
      </c>
      <c r="D123" s="49">
        <v>0</v>
      </c>
      <c r="E123" s="50">
        <v>0</v>
      </c>
      <c r="F123" s="47">
        <v>0</v>
      </c>
      <c r="G123" s="209">
        <v>0</v>
      </c>
      <c r="H123" s="49">
        <f>+(Table131[[#This Row],[OPENING ]]+Table131[[#This Row],[RECEIPTS]]+Table131[[#This Row],[RETURNS]])-(Table131[[#This Row],[EXCHANGED]]+Table131[[#This Row],[SALES]]+Table131[[#This Row],[ISSUES]])</f>
        <v>106</v>
      </c>
      <c r="I123" s="48">
        <v>0</v>
      </c>
      <c r="J123" s="51">
        <f t="shared" si="0"/>
        <v>-106</v>
      </c>
      <c r="K123" s="48">
        <f t="shared" si="72"/>
        <v>0</v>
      </c>
      <c r="L123" s="49">
        <f t="shared" si="72"/>
        <v>0</v>
      </c>
      <c r="M123" s="50">
        <f t="shared" si="72"/>
        <v>0</v>
      </c>
      <c r="N123" s="47">
        <f t="shared" si="72"/>
        <v>0</v>
      </c>
      <c r="O123" s="209">
        <f t="shared" si="72"/>
        <v>0</v>
      </c>
      <c r="P123" s="48">
        <f t="shared" si="73"/>
        <v>0</v>
      </c>
      <c r="Q123" s="49">
        <f t="shared" si="73"/>
        <v>0</v>
      </c>
      <c r="R123" s="50">
        <f t="shared" si="73"/>
        <v>0</v>
      </c>
      <c r="S123" s="47">
        <f t="shared" si="73"/>
        <v>0</v>
      </c>
      <c r="T123" s="209">
        <f t="shared" si="74"/>
        <v>0</v>
      </c>
      <c r="U123" s="54">
        <f t="shared" si="1"/>
        <v>0</v>
      </c>
    </row>
    <row r="124" spans="1:21" x14ac:dyDescent="0.25">
      <c r="A124" s="310" t="s">
        <v>69</v>
      </c>
      <c r="B124" s="47">
        <f>'DAY28'!H124</f>
        <v>5</v>
      </c>
      <c r="C124" s="48">
        <v>0</v>
      </c>
      <c r="D124" s="49">
        <v>0</v>
      </c>
      <c r="E124" s="50">
        <v>0</v>
      </c>
      <c r="F124" s="47">
        <v>0</v>
      </c>
      <c r="G124" s="209">
        <v>0</v>
      </c>
      <c r="H124" s="49">
        <f>+(Table131[[#This Row],[OPENING ]]+Table131[[#This Row],[RECEIPTS]]+Table131[[#This Row],[RETURNS]])-(Table131[[#This Row],[EXCHANGED]]+Table131[[#This Row],[SALES]]+Table131[[#This Row],[ISSUES]])</f>
        <v>5</v>
      </c>
      <c r="I124" s="48">
        <v>0</v>
      </c>
      <c r="J124" s="51">
        <f t="shared" si="0"/>
        <v>-5</v>
      </c>
      <c r="K124" s="48">
        <f t="shared" si="72"/>
        <v>0</v>
      </c>
      <c r="L124" s="49">
        <f t="shared" si="72"/>
        <v>0</v>
      </c>
      <c r="M124" s="50">
        <f t="shared" si="72"/>
        <v>0</v>
      </c>
      <c r="N124" s="47">
        <f t="shared" si="72"/>
        <v>0</v>
      </c>
      <c r="O124" s="209">
        <f t="shared" si="72"/>
        <v>0</v>
      </c>
      <c r="P124" s="48">
        <f t="shared" si="73"/>
        <v>0</v>
      </c>
      <c r="Q124" s="49">
        <f t="shared" si="73"/>
        <v>0</v>
      </c>
      <c r="R124" s="50">
        <f t="shared" si="73"/>
        <v>0</v>
      </c>
      <c r="S124" s="47">
        <f t="shared" si="73"/>
        <v>0</v>
      </c>
      <c r="T124" s="209">
        <f t="shared" si="74"/>
        <v>0</v>
      </c>
      <c r="U124" s="54">
        <f t="shared" ref="U124:U134" si="75">IFERROR(+H124/(P124+Q124+R124+S124+T124),0)</f>
        <v>0</v>
      </c>
    </row>
    <row r="125" spans="1:21" x14ac:dyDescent="0.25">
      <c r="A125" s="310" t="s">
        <v>70</v>
      </c>
      <c r="B125" s="47">
        <f>'DAY28'!H125</f>
        <v>0</v>
      </c>
      <c r="C125" s="48">
        <v>0</v>
      </c>
      <c r="D125" s="49">
        <v>0</v>
      </c>
      <c r="E125" s="50">
        <v>0</v>
      </c>
      <c r="F125" s="47">
        <v>0</v>
      </c>
      <c r="G125" s="209">
        <v>0</v>
      </c>
      <c r="H125" s="49">
        <f>+(Table131[[#This Row],[OPENING ]]+Table131[[#This Row],[RECEIPTS]]+Table131[[#This Row],[RETURNS]])-(Table131[[#This Row],[EXCHANGED]]+Table131[[#This Row],[SALES]]+Table131[[#This Row],[ISSUES]])</f>
        <v>0</v>
      </c>
      <c r="I125" s="48">
        <v>0</v>
      </c>
      <c r="J125" s="51">
        <f t="shared" si="0"/>
        <v>0</v>
      </c>
      <c r="K125" s="48">
        <f t="shared" si="72"/>
        <v>0</v>
      </c>
      <c r="L125" s="49">
        <f t="shared" si="72"/>
        <v>0</v>
      </c>
      <c r="M125" s="50">
        <f t="shared" si="72"/>
        <v>0</v>
      </c>
      <c r="N125" s="47">
        <f t="shared" si="72"/>
        <v>0</v>
      </c>
      <c r="O125" s="209">
        <f t="shared" si="72"/>
        <v>0</v>
      </c>
      <c r="P125" s="48">
        <f t="shared" si="73"/>
        <v>0</v>
      </c>
      <c r="Q125" s="49">
        <f t="shared" si="73"/>
        <v>0</v>
      </c>
      <c r="R125" s="50">
        <f t="shared" si="73"/>
        <v>0</v>
      </c>
      <c r="S125" s="47">
        <f t="shared" si="73"/>
        <v>0</v>
      </c>
      <c r="T125" s="209">
        <f t="shared" si="74"/>
        <v>0</v>
      </c>
      <c r="U125" s="54">
        <f t="shared" si="75"/>
        <v>0</v>
      </c>
    </row>
    <row r="126" spans="1:21" x14ac:dyDescent="0.25">
      <c r="A126" s="310" t="s">
        <v>33</v>
      </c>
      <c r="B126" s="47">
        <f>'DAY28'!H126</f>
        <v>0</v>
      </c>
      <c r="C126" s="48">
        <v>0</v>
      </c>
      <c r="D126" s="49">
        <v>0</v>
      </c>
      <c r="E126" s="50">
        <v>0</v>
      </c>
      <c r="F126" s="47">
        <v>0</v>
      </c>
      <c r="G126" s="209">
        <v>0</v>
      </c>
      <c r="H126" s="49">
        <f>+(Table131[[#This Row],[OPENING ]]+Table131[[#This Row],[RECEIPTS]]+Table131[[#This Row],[RETURNS]])-(Table131[[#This Row],[EXCHANGED]]+Table131[[#This Row],[SALES]]+Table131[[#This Row],[ISSUES]])</f>
        <v>0</v>
      </c>
      <c r="I126" s="48">
        <v>0</v>
      </c>
      <c r="J126" s="51">
        <f t="shared" si="0"/>
        <v>0</v>
      </c>
      <c r="K126" s="48">
        <f t="shared" si="72"/>
        <v>0</v>
      </c>
      <c r="L126" s="49">
        <f t="shared" si="72"/>
        <v>0</v>
      </c>
      <c r="M126" s="50">
        <f t="shared" si="72"/>
        <v>0</v>
      </c>
      <c r="N126" s="47">
        <f t="shared" si="72"/>
        <v>0</v>
      </c>
      <c r="O126" s="209">
        <f t="shared" si="72"/>
        <v>0</v>
      </c>
      <c r="P126" s="48">
        <f t="shared" si="73"/>
        <v>0</v>
      </c>
      <c r="Q126" s="49">
        <f t="shared" si="73"/>
        <v>0</v>
      </c>
      <c r="R126" s="50">
        <f t="shared" si="73"/>
        <v>0</v>
      </c>
      <c r="S126" s="47">
        <f t="shared" si="73"/>
        <v>0</v>
      </c>
      <c r="T126" s="209">
        <f t="shared" si="74"/>
        <v>0</v>
      </c>
      <c r="U126" s="54">
        <f t="shared" si="75"/>
        <v>0</v>
      </c>
    </row>
    <row r="127" spans="1:21" x14ac:dyDescent="0.25">
      <c r="A127" s="310" t="s">
        <v>96</v>
      </c>
      <c r="B127" s="47">
        <f>'DAY28'!H127</f>
        <v>14.1</v>
      </c>
      <c r="C127" s="48">
        <v>0</v>
      </c>
      <c r="D127" s="49">
        <v>0</v>
      </c>
      <c r="E127" s="50">
        <v>0</v>
      </c>
      <c r="F127" s="47">
        <v>0</v>
      </c>
      <c r="G127" s="209">
        <v>0</v>
      </c>
      <c r="H127" s="49">
        <f>+(Table131[[#This Row],[OPENING ]]+Table131[[#This Row],[RECEIPTS]]+Table131[[#This Row],[RETURNS]])-(Table131[[#This Row],[EXCHANGED]]+Table131[[#This Row],[SALES]]+Table131[[#This Row],[ISSUES]])</f>
        <v>14.1</v>
      </c>
      <c r="I127" s="48">
        <v>0</v>
      </c>
      <c r="J127" s="51">
        <f t="shared" si="0"/>
        <v>-14.1</v>
      </c>
      <c r="K127" s="48">
        <f t="shared" si="72"/>
        <v>0</v>
      </c>
      <c r="L127" s="49">
        <f t="shared" si="72"/>
        <v>0</v>
      </c>
      <c r="M127" s="50">
        <f t="shared" si="72"/>
        <v>0</v>
      </c>
      <c r="N127" s="47">
        <f t="shared" si="72"/>
        <v>0</v>
      </c>
      <c r="O127" s="209">
        <f t="shared" si="72"/>
        <v>0</v>
      </c>
      <c r="P127" s="48">
        <f t="shared" si="73"/>
        <v>0</v>
      </c>
      <c r="Q127" s="49">
        <f t="shared" si="73"/>
        <v>0</v>
      </c>
      <c r="R127" s="50">
        <f t="shared" si="73"/>
        <v>0</v>
      </c>
      <c r="S127" s="47">
        <f t="shared" si="73"/>
        <v>0</v>
      </c>
      <c r="T127" s="209">
        <f t="shared" si="74"/>
        <v>0</v>
      </c>
      <c r="U127" s="54">
        <f t="shared" si="75"/>
        <v>0</v>
      </c>
    </row>
    <row r="128" spans="1:21" x14ac:dyDescent="0.25">
      <c r="A128" s="310" t="s">
        <v>118</v>
      </c>
      <c r="B128" s="47">
        <f>'DAY28'!H128</f>
        <v>20</v>
      </c>
      <c r="C128" s="48">
        <v>0</v>
      </c>
      <c r="D128" s="49">
        <v>0</v>
      </c>
      <c r="E128" s="50">
        <v>0</v>
      </c>
      <c r="F128" s="47">
        <v>0</v>
      </c>
      <c r="G128" s="209">
        <v>0</v>
      </c>
      <c r="H128" s="49">
        <f>+(Table131[[#This Row],[OPENING ]]+Table131[[#This Row],[RECEIPTS]]+Table131[[#This Row],[RETURNS]])-(Table131[[#This Row],[EXCHANGED]]+Table131[[#This Row],[SALES]]+Table131[[#This Row],[ISSUES]])</f>
        <v>20</v>
      </c>
      <c r="I128" s="48">
        <v>0</v>
      </c>
      <c r="J128" s="51">
        <f t="shared" si="0"/>
        <v>-20</v>
      </c>
      <c r="K128" s="48">
        <f t="shared" si="72"/>
        <v>0</v>
      </c>
      <c r="L128" s="49">
        <f t="shared" si="72"/>
        <v>0</v>
      </c>
      <c r="M128" s="50">
        <f t="shared" si="72"/>
        <v>0</v>
      </c>
      <c r="N128" s="47">
        <f t="shared" si="72"/>
        <v>0</v>
      </c>
      <c r="O128" s="209">
        <f t="shared" si="72"/>
        <v>0</v>
      </c>
      <c r="P128" s="48">
        <f t="shared" si="73"/>
        <v>0</v>
      </c>
      <c r="Q128" s="49">
        <f t="shared" si="73"/>
        <v>0</v>
      </c>
      <c r="R128" s="50">
        <f t="shared" si="73"/>
        <v>0</v>
      </c>
      <c r="S128" s="47">
        <f t="shared" si="73"/>
        <v>0</v>
      </c>
      <c r="T128" s="209">
        <f t="shared" si="74"/>
        <v>0</v>
      </c>
      <c r="U128" s="54">
        <f t="shared" si="75"/>
        <v>0</v>
      </c>
    </row>
    <row r="129" spans="1:21" x14ac:dyDescent="0.25">
      <c r="A129" s="310" t="s">
        <v>119</v>
      </c>
      <c r="B129" s="47">
        <f>'DAY28'!H129</f>
        <v>0</v>
      </c>
      <c r="C129" s="48">
        <v>0</v>
      </c>
      <c r="D129" s="49">
        <v>0</v>
      </c>
      <c r="E129" s="50">
        <v>0</v>
      </c>
      <c r="F129" s="47">
        <v>0</v>
      </c>
      <c r="G129" s="209">
        <v>0</v>
      </c>
      <c r="H129" s="49">
        <f>+(Table131[[#This Row],[OPENING ]]+Table131[[#This Row],[RECEIPTS]]+Table131[[#This Row],[RETURNS]])-(Table131[[#This Row],[EXCHANGED]]+Table131[[#This Row],[SALES]]+Table131[[#This Row],[ISSUES]])</f>
        <v>0</v>
      </c>
      <c r="I129" s="48">
        <v>0</v>
      </c>
      <c r="J129" s="51">
        <f t="shared" si="0"/>
        <v>0</v>
      </c>
      <c r="K129" s="48">
        <f t="shared" si="72"/>
        <v>0</v>
      </c>
      <c r="L129" s="49">
        <f t="shared" si="72"/>
        <v>0</v>
      </c>
      <c r="M129" s="50">
        <f t="shared" si="72"/>
        <v>0</v>
      </c>
      <c r="N129" s="47">
        <f t="shared" si="72"/>
        <v>0</v>
      </c>
      <c r="O129" s="209">
        <f t="shared" si="72"/>
        <v>0</v>
      </c>
      <c r="P129" s="48">
        <f t="shared" si="73"/>
        <v>0</v>
      </c>
      <c r="Q129" s="49">
        <f t="shared" si="73"/>
        <v>0</v>
      </c>
      <c r="R129" s="50">
        <f t="shared" si="73"/>
        <v>0</v>
      </c>
      <c r="S129" s="47">
        <f t="shared" si="73"/>
        <v>0</v>
      </c>
      <c r="T129" s="209">
        <f t="shared" si="74"/>
        <v>0</v>
      </c>
      <c r="U129" s="54">
        <f t="shared" si="75"/>
        <v>0</v>
      </c>
    </row>
    <row r="130" spans="1:21" x14ac:dyDescent="0.25">
      <c r="A130" s="310"/>
      <c r="B130" s="47">
        <f>'DAY28'!H130</f>
        <v>20</v>
      </c>
      <c r="C130" s="48">
        <v>0</v>
      </c>
      <c r="D130" s="49">
        <v>0</v>
      </c>
      <c r="E130" s="50">
        <v>0</v>
      </c>
      <c r="F130" s="47">
        <v>0</v>
      </c>
      <c r="G130" s="209">
        <v>0</v>
      </c>
      <c r="H130" s="49">
        <f>+(Table131[[#This Row],[OPENING ]]+Table131[[#This Row],[RECEIPTS]]+Table131[[#This Row],[RETURNS]])-(Table131[[#This Row],[EXCHANGED]]+Table131[[#This Row],[SALES]]+Table131[[#This Row],[ISSUES]])</f>
        <v>20</v>
      </c>
      <c r="I130" s="48">
        <v>0</v>
      </c>
      <c r="J130" s="51">
        <f t="shared" si="0"/>
        <v>-20</v>
      </c>
      <c r="K130" s="48">
        <f t="shared" si="72"/>
        <v>0</v>
      </c>
      <c r="L130" s="49">
        <f t="shared" si="72"/>
        <v>0</v>
      </c>
      <c r="M130" s="50">
        <f t="shared" si="72"/>
        <v>0</v>
      </c>
      <c r="N130" s="47">
        <f t="shared" si="72"/>
        <v>0</v>
      </c>
      <c r="O130" s="209">
        <f t="shared" si="72"/>
        <v>0</v>
      </c>
      <c r="P130" s="48">
        <f t="shared" si="73"/>
        <v>0</v>
      </c>
      <c r="Q130" s="49">
        <f t="shared" si="73"/>
        <v>0</v>
      </c>
      <c r="R130" s="50">
        <f t="shared" si="73"/>
        <v>0</v>
      </c>
      <c r="S130" s="47">
        <f t="shared" si="73"/>
        <v>0</v>
      </c>
      <c r="T130" s="209">
        <f t="shared" si="74"/>
        <v>0</v>
      </c>
      <c r="U130" s="54">
        <f t="shared" si="75"/>
        <v>0</v>
      </c>
    </row>
    <row r="131" spans="1:21" x14ac:dyDescent="0.25">
      <c r="A131" s="310"/>
      <c r="B131" s="47">
        <f>'DAY28'!H131</f>
        <v>0</v>
      </c>
      <c r="C131" s="48">
        <v>0</v>
      </c>
      <c r="D131" s="49">
        <v>0</v>
      </c>
      <c r="E131" s="50">
        <v>0</v>
      </c>
      <c r="F131" s="47">
        <v>0</v>
      </c>
      <c r="G131" s="209">
        <v>0</v>
      </c>
      <c r="H131" s="49">
        <f>+(Table131[[#This Row],[OPENING ]]+Table131[[#This Row],[RECEIPTS]]+Table131[[#This Row],[RETURNS]])-(Table131[[#This Row],[EXCHANGED]]+Table131[[#This Row],[SALES]]+Table131[[#This Row],[ISSUES]])</f>
        <v>0</v>
      </c>
      <c r="I131" s="48">
        <v>0</v>
      </c>
      <c r="J131" s="51">
        <f t="shared" si="0"/>
        <v>0</v>
      </c>
      <c r="K131" s="48">
        <f t="shared" si="72"/>
        <v>0</v>
      </c>
      <c r="L131" s="49">
        <f t="shared" si="72"/>
        <v>0</v>
      </c>
      <c r="M131" s="50">
        <f t="shared" si="72"/>
        <v>0</v>
      </c>
      <c r="N131" s="47">
        <f t="shared" si="72"/>
        <v>0</v>
      </c>
      <c r="O131" s="209">
        <f t="shared" si="72"/>
        <v>0</v>
      </c>
      <c r="P131" s="48">
        <f t="shared" si="73"/>
        <v>0</v>
      </c>
      <c r="Q131" s="49">
        <f t="shared" si="73"/>
        <v>0</v>
      </c>
      <c r="R131" s="50">
        <f t="shared" si="73"/>
        <v>0</v>
      </c>
      <c r="S131" s="47">
        <f t="shared" si="73"/>
        <v>0</v>
      </c>
      <c r="T131" s="209">
        <f t="shared" si="74"/>
        <v>0</v>
      </c>
      <c r="U131" s="54">
        <f t="shared" si="75"/>
        <v>0</v>
      </c>
    </row>
    <row r="132" spans="1:21" x14ac:dyDescent="0.25">
      <c r="A132" s="310"/>
      <c r="B132" s="47">
        <f>'DAY28'!H132</f>
        <v>0</v>
      </c>
      <c r="C132" s="48">
        <v>0</v>
      </c>
      <c r="D132" s="49">
        <v>0</v>
      </c>
      <c r="E132" s="50">
        <v>0</v>
      </c>
      <c r="F132" s="47">
        <v>0</v>
      </c>
      <c r="G132" s="209">
        <v>0</v>
      </c>
      <c r="H132" s="49">
        <f>+(Table131[[#This Row],[OPENING ]]+Table131[[#This Row],[RECEIPTS]]+Table131[[#This Row],[RETURNS]])-(Table131[[#This Row],[EXCHANGED]]+Table131[[#This Row],[SALES]]+Table131[[#This Row],[ISSUES]])</f>
        <v>0</v>
      </c>
      <c r="I132" s="48">
        <v>0</v>
      </c>
      <c r="J132" s="51">
        <f t="shared" ref="J132:J134" si="76">+I132-H132</f>
        <v>0</v>
      </c>
      <c r="K132" s="48">
        <f t="shared" si="72"/>
        <v>0</v>
      </c>
      <c r="L132" s="49">
        <f t="shared" si="72"/>
        <v>0</v>
      </c>
      <c r="M132" s="50">
        <f t="shared" si="72"/>
        <v>0</v>
      </c>
      <c r="N132" s="47">
        <f t="shared" si="72"/>
        <v>0</v>
      </c>
      <c r="O132" s="209">
        <f t="shared" si="72"/>
        <v>0</v>
      </c>
      <c r="P132" s="48">
        <f t="shared" si="73"/>
        <v>0</v>
      </c>
      <c r="Q132" s="49">
        <f t="shared" si="73"/>
        <v>0</v>
      </c>
      <c r="R132" s="50">
        <f t="shared" si="73"/>
        <v>0</v>
      </c>
      <c r="S132" s="47">
        <f t="shared" si="73"/>
        <v>0</v>
      </c>
      <c r="T132" s="209">
        <f t="shared" si="74"/>
        <v>0</v>
      </c>
      <c r="U132" s="54">
        <f t="shared" si="75"/>
        <v>0</v>
      </c>
    </row>
    <row r="133" spans="1:21" x14ac:dyDescent="0.25">
      <c r="A133" s="53"/>
      <c r="B133" s="47">
        <f>'DAY28'!H133</f>
        <v>0</v>
      </c>
      <c r="C133" s="48">
        <v>0</v>
      </c>
      <c r="D133" s="49">
        <v>0</v>
      </c>
      <c r="E133" s="50">
        <v>0</v>
      </c>
      <c r="F133" s="47">
        <v>0</v>
      </c>
      <c r="G133" s="209">
        <v>0</v>
      </c>
      <c r="H133" s="49">
        <f>+(Table131[[#This Row],[OPENING ]]+Table131[[#This Row],[RECEIPTS]]+Table131[[#This Row],[RETURNS]])-(Table131[[#This Row],[EXCHANGED]]+Table131[[#This Row],[SALES]]+Table131[[#This Row],[ISSUES]])</f>
        <v>0</v>
      </c>
      <c r="I133" s="48">
        <v>0</v>
      </c>
      <c r="J133" s="51">
        <f>+I133-H133</f>
        <v>0</v>
      </c>
      <c r="K133" s="48">
        <f t="shared" si="72"/>
        <v>0</v>
      </c>
      <c r="L133" s="49">
        <f t="shared" si="72"/>
        <v>0</v>
      </c>
      <c r="M133" s="50">
        <f t="shared" si="72"/>
        <v>0</v>
      </c>
      <c r="N133" s="47">
        <f t="shared" si="72"/>
        <v>0</v>
      </c>
      <c r="O133" s="209">
        <f t="shared" si="72"/>
        <v>0</v>
      </c>
      <c r="P133" s="48">
        <f t="shared" si="73"/>
        <v>0</v>
      </c>
      <c r="Q133" s="49">
        <f t="shared" si="73"/>
        <v>0</v>
      </c>
      <c r="R133" s="50">
        <f t="shared" si="73"/>
        <v>0</v>
      </c>
      <c r="S133" s="47">
        <f t="shared" si="73"/>
        <v>0</v>
      </c>
      <c r="T133" s="209">
        <f t="shared" si="74"/>
        <v>0</v>
      </c>
      <c r="U133" s="54">
        <f t="shared" si="75"/>
        <v>0</v>
      </c>
    </row>
    <row r="134" spans="1:21" ht="16.5" x14ac:dyDescent="0.3">
      <c r="A134" s="327" t="s">
        <v>98</v>
      </c>
      <c r="B134" s="47">
        <f>'DAY28'!H134</f>
        <v>0</v>
      </c>
      <c r="C134" s="73">
        <v>0</v>
      </c>
      <c r="D134" s="74">
        <v>0</v>
      </c>
      <c r="E134" s="75">
        <v>0</v>
      </c>
      <c r="F134" s="72">
        <v>0</v>
      </c>
      <c r="G134" s="210">
        <v>0</v>
      </c>
      <c r="H134" s="49">
        <f>+(Table131[[#This Row],[OPENING ]]+Table131[[#This Row],[RECEIPTS]]+Table131[[#This Row],[RETURNS]])-(Table131[[#This Row],[EXCHANGED]]+Table131[[#This Row],[SALES]]+Table131[[#This Row],[ISSUES]])</f>
        <v>0</v>
      </c>
      <c r="I134" s="73">
        <v>0</v>
      </c>
      <c r="J134" s="76">
        <f t="shared" si="76"/>
        <v>0</v>
      </c>
      <c r="K134" s="73">
        <f t="shared" ref="K134:O134" si="77">+C134</f>
        <v>0</v>
      </c>
      <c r="L134" s="74">
        <f t="shared" si="77"/>
        <v>0</v>
      </c>
      <c r="M134" s="75">
        <f t="shared" si="77"/>
        <v>0</v>
      </c>
      <c r="N134" s="72">
        <f t="shared" si="77"/>
        <v>0</v>
      </c>
      <c r="O134" s="210">
        <f t="shared" si="77"/>
        <v>0</v>
      </c>
      <c r="P134" s="73">
        <f t="shared" ref="P134:S134" si="78">+K134/1</f>
        <v>0</v>
      </c>
      <c r="Q134" s="74">
        <f t="shared" si="78"/>
        <v>0</v>
      </c>
      <c r="R134" s="75">
        <f t="shared" si="78"/>
        <v>0</v>
      </c>
      <c r="S134" s="72">
        <f t="shared" si="78"/>
        <v>0</v>
      </c>
      <c r="T134" s="210">
        <f t="shared" si="74"/>
        <v>0</v>
      </c>
      <c r="U134" s="92">
        <f t="shared" si="75"/>
        <v>0</v>
      </c>
    </row>
    <row r="135" spans="1:21" x14ac:dyDescent="0.25">
      <c r="A135" s="308" t="s">
        <v>127</v>
      </c>
      <c r="B135" s="47">
        <f>'DAY28'!H135</f>
        <v>42.2</v>
      </c>
      <c r="C135" s="73">
        <v>0</v>
      </c>
      <c r="D135" s="74">
        <v>0</v>
      </c>
      <c r="E135" s="75">
        <v>0</v>
      </c>
      <c r="F135" s="72">
        <v>0</v>
      </c>
      <c r="G135" s="210">
        <v>0</v>
      </c>
      <c r="H135" s="49">
        <f>+(Table131[[#This Row],[OPENING ]]+Table131[[#This Row],[RECEIPTS]]+Table131[[#This Row],[RETURNS]])-(Table131[[#This Row],[EXCHANGED]]+Table131[[#This Row],[SALES]]+Table131[[#This Row],[ISSUES]])</f>
        <v>42.2</v>
      </c>
      <c r="I135" s="73"/>
      <c r="J135" s="76">
        <f t="shared" ref="J135:J156" si="79">+I135-H135</f>
        <v>-42.2</v>
      </c>
      <c r="K135" s="73">
        <f t="shared" ref="K135:K156" si="80">+C135</f>
        <v>0</v>
      </c>
      <c r="L135" s="74">
        <f t="shared" ref="L135:L156" si="81">+D135</f>
        <v>0</v>
      </c>
      <c r="M135" s="75">
        <f t="shared" ref="M135:M156" si="82">+E135</f>
        <v>0</v>
      </c>
      <c r="N135" s="72">
        <f t="shared" ref="N135:N156" si="83">+F135</f>
        <v>0</v>
      </c>
      <c r="O135" s="210">
        <f t="shared" ref="O135:O156" si="84">+G135</f>
        <v>0</v>
      </c>
      <c r="P135" s="73">
        <f t="shared" ref="P135:P156" si="85">+K135/1</f>
        <v>0</v>
      </c>
      <c r="Q135" s="74">
        <f t="shared" ref="Q135:Q156" si="86">+L135/1</f>
        <v>0</v>
      </c>
      <c r="R135" s="75">
        <f t="shared" ref="R135:R156" si="87">+M135/1</f>
        <v>0</v>
      </c>
      <c r="S135" s="72">
        <f t="shared" ref="S135:S156" si="88">+N135/1</f>
        <v>0</v>
      </c>
      <c r="T135" s="210">
        <f t="shared" ref="T135:T156" si="89">+K135/1</f>
        <v>0</v>
      </c>
      <c r="U135" s="92">
        <f t="shared" ref="U135:U156" si="90">IFERROR(+H135/(P135+Q135+R135+S135+T135),0)</f>
        <v>0</v>
      </c>
    </row>
    <row r="136" spans="1:21" x14ac:dyDescent="0.25">
      <c r="A136" s="308" t="s">
        <v>128</v>
      </c>
      <c r="B136" s="47">
        <f>'DAY28'!H136</f>
        <v>220.5</v>
      </c>
      <c r="C136" s="73">
        <v>0</v>
      </c>
      <c r="D136" s="74">
        <v>0</v>
      </c>
      <c r="E136" s="75">
        <v>0</v>
      </c>
      <c r="F136" s="72">
        <v>0</v>
      </c>
      <c r="G136" s="210">
        <v>0</v>
      </c>
      <c r="H136" s="49">
        <f>+(Table131[[#This Row],[OPENING ]]+Table131[[#This Row],[RECEIPTS]]+Table131[[#This Row],[RETURNS]])-(Table131[[#This Row],[EXCHANGED]]+Table131[[#This Row],[SALES]]+Table131[[#This Row],[ISSUES]])</f>
        <v>220.5</v>
      </c>
      <c r="I136" s="73"/>
      <c r="J136" s="76">
        <f t="shared" si="79"/>
        <v>-220.5</v>
      </c>
      <c r="K136" s="73">
        <f t="shared" si="80"/>
        <v>0</v>
      </c>
      <c r="L136" s="74">
        <f t="shared" si="81"/>
        <v>0</v>
      </c>
      <c r="M136" s="75">
        <f t="shared" si="82"/>
        <v>0</v>
      </c>
      <c r="N136" s="72">
        <f t="shared" si="83"/>
        <v>0</v>
      </c>
      <c r="O136" s="210">
        <f t="shared" si="84"/>
        <v>0</v>
      </c>
      <c r="P136" s="73">
        <f t="shared" si="85"/>
        <v>0</v>
      </c>
      <c r="Q136" s="74">
        <f t="shared" si="86"/>
        <v>0</v>
      </c>
      <c r="R136" s="75">
        <f t="shared" si="87"/>
        <v>0</v>
      </c>
      <c r="S136" s="72">
        <f t="shared" si="88"/>
        <v>0</v>
      </c>
      <c r="T136" s="210">
        <f t="shared" si="89"/>
        <v>0</v>
      </c>
      <c r="U136" s="92">
        <f t="shared" si="90"/>
        <v>0</v>
      </c>
    </row>
    <row r="137" spans="1:21" x14ac:dyDescent="0.25">
      <c r="A137" s="308" t="s">
        <v>126</v>
      </c>
      <c r="B137" s="47">
        <f>'DAY28'!H137</f>
        <v>63.2</v>
      </c>
      <c r="C137" s="73">
        <v>0</v>
      </c>
      <c r="D137" s="74">
        <v>0</v>
      </c>
      <c r="E137" s="75">
        <v>0</v>
      </c>
      <c r="F137" s="72">
        <v>0</v>
      </c>
      <c r="G137" s="210">
        <v>0</v>
      </c>
      <c r="H137" s="49">
        <f>+(Table131[[#This Row],[OPENING ]]+Table131[[#This Row],[RECEIPTS]]+Table131[[#This Row],[RETURNS]])-(Table131[[#This Row],[EXCHANGED]]+Table131[[#This Row],[SALES]]+Table131[[#This Row],[ISSUES]])</f>
        <v>63.2</v>
      </c>
      <c r="I137" s="73"/>
      <c r="J137" s="76">
        <f t="shared" si="79"/>
        <v>-63.2</v>
      </c>
      <c r="K137" s="73">
        <f t="shared" si="80"/>
        <v>0</v>
      </c>
      <c r="L137" s="74">
        <f t="shared" si="81"/>
        <v>0</v>
      </c>
      <c r="M137" s="75">
        <f t="shared" si="82"/>
        <v>0</v>
      </c>
      <c r="N137" s="72">
        <f t="shared" si="83"/>
        <v>0</v>
      </c>
      <c r="O137" s="210">
        <f t="shared" si="84"/>
        <v>0</v>
      </c>
      <c r="P137" s="73">
        <f t="shared" si="85"/>
        <v>0</v>
      </c>
      <c r="Q137" s="74">
        <f t="shared" si="86"/>
        <v>0</v>
      </c>
      <c r="R137" s="75">
        <f t="shared" si="87"/>
        <v>0</v>
      </c>
      <c r="S137" s="72">
        <f t="shared" si="88"/>
        <v>0</v>
      </c>
      <c r="T137" s="210">
        <f t="shared" si="89"/>
        <v>0</v>
      </c>
      <c r="U137" s="92">
        <f t="shared" si="90"/>
        <v>0</v>
      </c>
    </row>
    <row r="138" spans="1:21" x14ac:dyDescent="0.25">
      <c r="A138" s="308"/>
      <c r="B138" s="47">
        <f>'DAY28'!H138</f>
        <v>17.5</v>
      </c>
      <c r="C138" s="73">
        <v>0</v>
      </c>
      <c r="D138" s="74">
        <v>0</v>
      </c>
      <c r="E138" s="75">
        <v>0</v>
      </c>
      <c r="F138" s="72">
        <v>0</v>
      </c>
      <c r="G138" s="210">
        <v>0</v>
      </c>
      <c r="H138" s="49">
        <f>+(Table131[[#This Row],[OPENING ]]+Table131[[#This Row],[RECEIPTS]]+Table131[[#This Row],[RETURNS]])-(Table131[[#This Row],[EXCHANGED]]+Table131[[#This Row],[SALES]]+Table131[[#This Row],[ISSUES]])</f>
        <v>17.5</v>
      </c>
      <c r="I138" s="73"/>
      <c r="J138" s="76">
        <f t="shared" si="79"/>
        <v>-17.5</v>
      </c>
      <c r="K138" s="73">
        <f t="shared" si="80"/>
        <v>0</v>
      </c>
      <c r="L138" s="74">
        <f t="shared" si="81"/>
        <v>0</v>
      </c>
      <c r="M138" s="75">
        <f t="shared" si="82"/>
        <v>0</v>
      </c>
      <c r="N138" s="72">
        <f t="shared" si="83"/>
        <v>0</v>
      </c>
      <c r="O138" s="210">
        <f t="shared" si="84"/>
        <v>0</v>
      </c>
      <c r="P138" s="73">
        <f t="shared" si="85"/>
        <v>0</v>
      </c>
      <c r="Q138" s="74">
        <f t="shared" si="86"/>
        <v>0</v>
      </c>
      <c r="R138" s="75">
        <f t="shared" si="87"/>
        <v>0</v>
      </c>
      <c r="S138" s="72">
        <f t="shared" si="88"/>
        <v>0</v>
      </c>
      <c r="T138" s="210">
        <f t="shared" si="89"/>
        <v>0</v>
      </c>
      <c r="U138" s="92">
        <f t="shared" si="90"/>
        <v>0</v>
      </c>
    </row>
    <row r="139" spans="1:21" x14ac:dyDescent="0.25">
      <c r="A139" s="308"/>
      <c r="B139" s="47">
        <f>'DAY28'!H139</f>
        <v>14.7</v>
      </c>
      <c r="C139" s="73">
        <v>0</v>
      </c>
      <c r="D139" s="74">
        <v>0</v>
      </c>
      <c r="E139" s="75">
        <v>0</v>
      </c>
      <c r="F139" s="72">
        <v>0</v>
      </c>
      <c r="G139" s="210">
        <v>0</v>
      </c>
      <c r="H139" s="49">
        <f>+(Table131[[#This Row],[OPENING ]]+Table131[[#This Row],[RECEIPTS]]+Table131[[#This Row],[RETURNS]])-(Table131[[#This Row],[EXCHANGED]]+Table131[[#This Row],[SALES]]+Table131[[#This Row],[ISSUES]])</f>
        <v>14.7</v>
      </c>
      <c r="I139" s="73"/>
      <c r="J139" s="76">
        <f t="shared" si="79"/>
        <v>-14.7</v>
      </c>
      <c r="K139" s="73">
        <f t="shared" si="80"/>
        <v>0</v>
      </c>
      <c r="L139" s="74">
        <f t="shared" si="81"/>
        <v>0</v>
      </c>
      <c r="M139" s="75">
        <f t="shared" si="82"/>
        <v>0</v>
      </c>
      <c r="N139" s="72">
        <f t="shared" si="83"/>
        <v>0</v>
      </c>
      <c r="O139" s="210">
        <f t="shared" si="84"/>
        <v>0</v>
      </c>
      <c r="P139" s="73">
        <f t="shared" si="85"/>
        <v>0</v>
      </c>
      <c r="Q139" s="74">
        <f t="shared" si="86"/>
        <v>0</v>
      </c>
      <c r="R139" s="75">
        <f t="shared" si="87"/>
        <v>0</v>
      </c>
      <c r="S139" s="72">
        <f t="shared" si="88"/>
        <v>0</v>
      </c>
      <c r="T139" s="210">
        <f t="shared" si="89"/>
        <v>0</v>
      </c>
      <c r="U139" s="92">
        <f t="shared" si="90"/>
        <v>0</v>
      </c>
    </row>
    <row r="140" spans="1:21" x14ac:dyDescent="0.25">
      <c r="A140" s="308"/>
      <c r="B140" s="47">
        <f>'DAY28'!H140</f>
        <v>0</v>
      </c>
      <c r="C140" s="73">
        <v>0</v>
      </c>
      <c r="D140" s="74">
        <v>0</v>
      </c>
      <c r="E140" s="75">
        <v>0</v>
      </c>
      <c r="F140" s="72">
        <v>0</v>
      </c>
      <c r="G140" s="210">
        <v>0</v>
      </c>
      <c r="H140" s="49">
        <f>+(Table131[[#This Row],[OPENING ]]+Table131[[#This Row],[RECEIPTS]]+Table131[[#This Row],[RETURNS]])-(Table131[[#This Row],[EXCHANGED]]+Table131[[#This Row],[SALES]]+Table131[[#This Row],[ISSUES]])</f>
        <v>0</v>
      </c>
      <c r="I140" s="73"/>
      <c r="J140" s="76">
        <f t="shared" si="79"/>
        <v>0</v>
      </c>
      <c r="K140" s="73">
        <f t="shared" si="80"/>
        <v>0</v>
      </c>
      <c r="L140" s="74">
        <f t="shared" si="81"/>
        <v>0</v>
      </c>
      <c r="M140" s="75">
        <f t="shared" si="82"/>
        <v>0</v>
      </c>
      <c r="N140" s="72">
        <f t="shared" si="83"/>
        <v>0</v>
      </c>
      <c r="O140" s="210">
        <f t="shared" si="84"/>
        <v>0</v>
      </c>
      <c r="P140" s="73">
        <f t="shared" si="85"/>
        <v>0</v>
      </c>
      <c r="Q140" s="74">
        <f t="shared" si="86"/>
        <v>0</v>
      </c>
      <c r="R140" s="75">
        <f t="shared" si="87"/>
        <v>0</v>
      </c>
      <c r="S140" s="72">
        <f t="shared" si="88"/>
        <v>0</v>
      </c>
      <c r="T140" s="210">
        <f t="shared" si="89"/>
        <v>0</v>
      </c>
      <c r="U140" s="92">
        <f t="shared" si="90"/>
        <v>0</v>
      </c>
    </row>
    <row r="141" spans="1:21" x14ac:dyDescent="0.25">
      <c r="A141" s="308"/>
      <c r="B141" s="47">
        <f>'DAY28'!H141</f>
        <v>115.5</v>
      </c>
      <c r="C141" s="73">
        <v>0</v>
      </c>
      <c r="D141" s="74">
        <v>0</v>
      </c>
      <c r="E141" s="75">
        <v>0</v>
      </c>
      <c r="F141" s="72">
        <v>0</v>
      </c>
      <c r="G141" s="210">
        <v>0</v>
      </c>
      <c r="H141" s="49">
        <f>+(Table131[[#This Row],[OPENING ]]+Table131[[#This Row],[RECEIPTS]]+Table131[[#This Row],[RETURNS]])-(Table131[[#This Row],[EXCHANGED]]+Table131[[#This Row],[SALES]]+Table131[[#This Row],[ISSUES]])</f>
        <v>115.5</v>
      </c>
      <c r="I141" s="73"/>
      <c r="J141" s="76">
        <f t="shared" si="79"/>
        <v>-115.5</v>
      </c>
      <c r="K141" s="73">
        <f t="shared" si="80"/>
        <v>0</v>
      </c>
      <c r="L141" s="74">
        <f t="shared" si="81"/>
        <v>0</v>
      </c>
      <c r="M141" s="75">
        <f t="shared" si="82"/>
        <v>0</v>
      </c>
      <c r="N141" s="72">
        <f t="shared" si="83"/>
        <v>0</v>
      </c>
      <c r="O141" s="210">
        <f t="shared" si="84"/>
        <v>0</v>
      </c>
      <c r="P141" s="73">
        <f t="shared" si="85"/>
        <v>0</v>
      </c>
      <c r="Q141" s="74">
        <f t="shared" si="86"/>
        <v>0</v>
      </c>
      <c r="R141" s="75">
        <f t="shared" si="87"/>
        <v>0</v>
      </c>
      <c r="S141" s="72">
        <f t="shared" si="88"/>
        <v>0</v>
      </c>
      <c r="T141" s="210">
        <f t="shared" si="89"/>
        <v>0</v>
      </c>
      <c r="U141" s="92">
        <f t="shared" si="90"/>
        <v>0</v>
      </c>
    </row>
    <row r="142" spans="1:21" x14ac:dyDescent="0.25">
      <c r="A142" s="308"/>
      <c r="B142" s="47">
        <f>'DAY28'!H142</f>
        <v>81.5</v>
      </c>
      <c r="C142" s="73">
        <v>0</v>
      </c>
      <c r="D142" s="74">
        <v>0</v>
      </c>
      <c r="E142" s="75">
        <v>0</v>
      </c>
      <c r="F142" s="72">
        <v>0</v>
      </c>
      <c r="G142" s="210">
        <v>0</v>
      </c>
      <c r="H142" s="49">
        <f>+(Table131[[#This Row],[OPENING ]]+Table131[[#This Row],[RECEIPTS]]+Table131[[#This Row],[RETURNS]])-(Table131[[#This Row],[EXCHANGED]]+Table131[[#This Row],[SALES]]+Table131[[#This Row],[ISSUES]])</f>
        <v>81.5</v>
      </c>
      <c r="I142" s="73"/>
      <c r="J142" s="76">
        <f t="shared" si="79"/>
        <v>-81.5</v>
      </c>
      <c r="K142" s="73">
        <f t="shared" si="80"/>
        <v>0</v>
      </c>
      <c r="L142" s="74">
        <f t="shared" si="81"/>
        <v>0</v>
      </c>
      <c r="M142" s="75">
        <f t="shared" si="82"/>
        <v>0</v>
      </c>
      <c r="N142" s="72">
        <f t="shared" si="83"/>
        <v>0</v>
      </c>
      <c r="O142" s="210">
        <f t="shared" si="84"/>
        <v>0</v>
      </c>
      <c r="P142" s="73">
        <f t="shared" si="85"/>
        <v>0</v>
      </c>
      <c r="Q142" s="74">
        <f t="shared" si="86"/>
        <v>0</v>
      </c>
      <c r="R142" s="75">
        <f t="shared" si="87"/>
        <v>0</v>
      </c>
      <c r="S142" s="72">
        <f t="shared" si="88"/>
        <v>0</v>
      </c>
      <c r="T142" s="210">
        <f t="shared" si="89"/>
        <v>0</v>
      </c>
      <c r="U142" s="92">
        <f t="shared" si="90"/>
        <v>0</v>
      </c>
    </row>
    <row r="143" spans="1:21" x14ac:dyDescent="0.25">
      <c r="A143" s="308"/>
      <c r="B143" s="47">
        <f>'DAY28'!H143</f>
        <v>15.2</v>
      </c>
      <c r="C143" s="73">
        <v>0</v>
      </c>
      <c r="D143" s="74">
        <v>0</v>
      </c>
      <c r="E143" s="75">
        <v>0</v>
      </c>
      <c r="F143" s="72">
        <v>0</v>
      </c>
      <c r="G143" s="210">
        <v>0</v>
      </c>
      <c r="H143" s="49">
        <f>+(Table131[[#This Row],[OPENING ]]+Table131[[#This Row],[RECEIPTS]]+Table131[[#This Row],[RETURNS]])-(Table131[[#This Row],[EXCHANGED]]+Table131[[#This Row],[SALES]]+Table131[[#This Row],[ISSUES]])</f>
        <v>15.2</v>
      </c>
      <c r="I143" s="73"/>
      <c r="J143" s="76">
        <f t="shared" si="79"/>
        <v>-15.2</v>
      </c>
      <c r="K143" s="73">
        <f t="shared" si="80"/>
        <v>0</v>
      </c>
      <c r="L143" s="74">
        <f t="shared" si="81"/>
        <v>0</v>
      </c>
      <c r="M143" s="75">
        <f t="shared" si="82"/>
        <v>0</v>
      </c>
      <c r="N143" s="72">
        <f t="shared" si="83"/>
        <v>0</v>
      </c>
      <c r="O143" s="210">
        <f t="shared" si="84"/>
        <v>0</v>
      </c>
      <c r="P143" s="73">
        <f t="shared" si="85"/>
        <v>0</v>
      </c>
      <c r="Q143" s="74">
        <f t="shared" si="86"/>
        <v>0</v>
      </c>
      <c r="R143" s="75">
        <f t="shared" si="87"/>
        <v>0</v>
      </c>
      <c r="S143" s="72">
        <f t="shared" si="88"/>
        <v>0</v>
      </c>
      <c r="T143" s="210">
        <f t="shared" si="89"/>
        <v>0</v>
      </c>
      <c r="U143" s="92">
        <f t="shared" si="90"/>
        <v>0</v>
      </c>
    </row>
    <row r="144" spans="1:21" x14ac:dyDescent="0.25">
      <c r="A144" s="308" t="s">
        <v>113</v>
      </c>
      <c r="B144" s="47">
        <f>'DAY28'!H144</f>
        <v>0</v>
      </c>
      <c r="C144" s="73">
        <v>0</v>
      </c>
      <c r="D144" s="74">
        <v>0</v>
      </c>
      <c r="E144" s="75">
        <v>0</v>
      </c>
      <c r="F144" s="72">
        <v>0</v>
      </c>
      <c r="G144" s="210">
        <v>0</v>
      </c>
      <c r="H144" s="49">
        <f>+(Table131[[#This Row],[OPENING ]]+Table131[[#This Row],[RECEIPTS]]+Table131[[#This Row],[RETURNS]])-(Table131[[#This Row],[EXCHANGED]]+Table131[[#This Row],[SALES]]+Table131[[#This Row],[ISSUES]])</f>
        <v>0</v>
      </c>
      <c r="I144" s="73"/>
      <c r="J144" s="76">
        <f t="shared" si="79"/>
        <v>0</v>
      </c>
      <c r="K144" s="73">
        <f t="shared" si="80"/>
        <v>0</v>
      </c>
      <c r="L144" s="74">
        <f t="shared" si="81"/>
        <v>0</v>
      </c>
      <c r="M144" s="75">
        <f t="shared" si="82"/>
        <v>0</v>
      </c>
      <c r="N144" s="72">
        <f t="shared" si="83"/>
        <v>0</v>
      </c>
      <c r="O144" s="210">
        <f t="shared" si="84"/>
        <v>0</v>
      </c>
      <c r="P144" s="73">
        <f t="shared" si="85"/>
        <v>0</v>
      </c>
      <c r="Q144" s="74">
        <f t="shared" si="86"/>
        <v>0</v>
      </c>
      <c r="R144" s="75">
        <f t="shared" si="87"/>
        <v>0</v>
      </c>
      <c r="S144" s="72">
        <f t="shared" si="88"/>
        <v>0</v>
      </c>
      <c r="T144" s="210">
        <f t="shared" si="89"/>
        <v>0</v>
      </c>
      <c r="U144" s="92">
        <f t="shared" si="90"/>
        <v>0</v>
      </c>
    </row>
    <row r="145" spans="1:21" x14ac:dyDescent="0.25">
      <c r="A145" s="308"/>
      <c r="B145" s="47">
        <f>'DAY28'!H145</f>
        <v>0</v>
      </c>
      <c r="C145" s="73">
        <v>0</v>
      </c>
      <c r="D145" s="74">
        <v>0</v>
      </c>
      <c r="E145" s="75">
        <v>0</v>
      </c>
      <c r="F145" s="72">
        <v>0</v>
      </c>
      <c r="G145" s="210">
        <v>0</v>
      </c>
      <c r="H145" s="49">
        <f>+(Table131[[#This Row],[OPENING ]]+Table131[[#This Row],[RECEIPTS]]+Table131[[#This Row],[RETURNS]])-(Table131[[#This Row],[EXCHANGED]]+Table131[[#This Row],[SALES]]+Table131[[#This Row],[ISSUES]])</f>
        <v>0</v>
      </c>
      <c r="I145" s="73"/>
      <c r="J145" s="76">
        <f t="shared" si="79"/>
        <v>0</v>
      </c>
      <c r="K145" s="73">
        <f t="shared" si="80"/>
        <v>0</v>
      </c>
      <c r="L145" s="74">
        <f t="shared" si="81"/>
        <v>0</v>
      </c>
      <c r="M145" s="75">
        <f t="shared" si="82"/>
        <v>0</v>
      </c>
      <c r="N145" s="72">
        <f t="shared" si="83"/>
        <v>0</v>
      </c>
      <c r="O145" s="210">
        <f t="shared" si="84"/>
        <v>0</v>
      </c>
      <c r="P145" s="73">
        <f t="shared" si="85"/>
        <v>0</v>
      </c>
      <c r="Q145" s="74">
        <f t="shared" si="86"/>
        <v>0</v>
      </c>
      <c r="R145" s="75">
        <f t="shared" si="87"/>
        <v>0</v>
      </c>
      <c r="S145" s="72">
        <f t="shared" si="88"/>
        <v>0</v>
      </c>
      <c r="T145" s="210">
        <f t="shared" si="89"/>
        <v>0</v>
      </c>
      <c r="U145" s="92">
        <f t="shared" si="90"/>
        <v>0</v>
      </c>
    </row>
    <row r="146" spans="1:21" x14ac:dyDescent="0.25">
      <c r="A146" s="308"/>
      <c r="B146" s="47">
        <f>'DAY28'!H146</f>
        <v>0</v>
      </c>
      <c r="C146" s="73">
        <v>0</v>
      </c>
      <c r="D146" s="74">
        <v>0</v>
      </c>
      <c r="E146" s="75">
        <v>0</v>
      </c>
      <c r="F146" s="72">
        <v>0</v>
      </c>
      <c r="G146" s="210">
        <v>0</v>
      </c>
      <c r="H146" s="49">
        <f>+(Table131[[#This Row],[OPENING ]]+Table131[[#This Row],[RECEIPTS]]+Table131[[#This Row],[RETURNS]])-(Table131[[#This Row],[EXCHANGED]]+Table131[[#This Row],[SALES]]+Table131[[#This Row],[ISSUES]])</f>
        <v>0</v>
      </c>
      <c r="I146" s="73"/>
      <c r="J146" s="76">
        <f t="shared" si="79"/>
        <v>0</v>
      </c>
      <c r="K146" s="73">
        <f t="shared" si="80"/>
        <v>0</v>
      </c>
      <c r="L146" s="74">
        <f t="shared" si="81"/>
        <v>0</v>
      </c>
      <c r="M146" s="75">
        <f t="shared" si="82"/>
        <v>0</v>
      </c>
      <c r="N146" s="72">
        <f t="shared" si="83"/>
        <v>0</v>
      </c>
      <c r="O146" s="210">
        <f t="shared" si="84"/>
        <v>0</v>
      </c>
      <c r="P146" s="73">
        <f t="shared" si="85"/>
        <v>0</v>
      </c>
      <c r="Q146" s="74">
        <f t="shared" si="86"/>
        <v>0</v>
      </c>
      <c r="R146" s="75">
        <f t="shared" si="87"/>
        <v>0</v>
      </c>
      <c r="S146" s="72">
        <f t="shared" si="88"/>
        <v>0</v>
      </c>
      <c r="T146" s="210">
        <f t="shared" si="89"/>
        <v>0</v>
      </c>
      <c r="U146" s="92">
        <f t="shared" si="90"/>
        <v>0</v>
      </c>
    </row>
    <row r="147" spans="1:21" x14ac:dyDescent="0.25">
      <c r="A147" s="308"/>
      <c r="B147" s="47">
        <f>'DAY28'!H147</f>
        <v>0</v>
      </c>
      <c r="C147" s="73">
        <v>0</v>
      </c>
      <c r="D147" s="74">
        <v>0</v>
      </c>
      <c r="E147" s="75">
        <v>0</v>
      </c>
      <c r="F147" s="72">
        <v>0</v>
      </c>
      <c r="G147" s="210">
        <v>0</v>
      </c>
      <c r="H147" s="49">
        <f>+(Table131[[#This Row],[OPENING ]]+Table131[[#This Row],[RECEIPTS]]+Table131[[#This Row],[RETURNS]])-(Table131[[#This Row],[EXCHANGED]]+Table131[[#This Row],[SALES]]+Table131[[#This Row],[ISSUES]])</f>
        <v>0</v>
      </c>
      <c r="I147" s="73"/>
      <c r="J147" s="76">
        <f t="shared" si="79"/>
        <v>0</v>
      </c>
      <c r="K147" s="73">
        <f t="shared" si="80"/>
        <v>0</v>
      </c>
      <c r="L147" s="74">
        <f t="shared" si="81"/>
        <v>0</v>
      </c>
      <c r="M147" s="75">
        <f t="shared" si="82"/>
        <v>0</v>
      </c>
      <c r="N147" s="72">
        <f t="shared" si="83"/>
        <v>0</v>
      </c>
      <c r="O147" s="210">
        <f t="shared" si="84"/>
        <v>0</v>
      </c>
      <c r="P147" s="73">
        <f t="shared" si="85"/>
        <v>0</v>
      </c>
      <c r="Q147" s="74">
        <f t="shared" si="86"/>
        <v>0</v>
      </c>
      <c r="R147" s="75">
        <f t="shared" si="87"/>
        <v>0</v>
      </c>
      <c r="S147" s="72">
        <f t="shared" si="88"/>
        <v>0</v>
      </c>
      <c r="T147" s="210">
        <f t="shared" si="89"/>
        <v>0</v>
      </c>
      <c r="U147" s="92">
        <f t="shared" si="90"/>
        <v>0</v>
      </c>
    </row>
    <row r="148" spans="1:21" x14ac:dyDescent="0.25">
      <c r="A148" s="308"/>
      <c r="B148" s="47">
        <f>'DAY28'!H148</f>
        <v>49</v>
      </c>
      <c r="C148" s="73">
        <v>0</v>
      </c>
      <c r="D148" s="74">
        <v>0</v>
      </c>
      <c r="E148" s="75">
        <v>0</v>
      </c>
      <c r="F148" s="72">
        <v>0</v>
      </c>
      <c r="G148" s="210">
        <v>0</v>
      </c>
      <c r="H148" s="49">
        <f>+(Table131[[#This Row],[OPENING ]]+Table131[[#This Row],[RECEIPTS]]+Table131[[#This Row],[RETURNS]])-(Table131[[#This Row],[EXCHANGED]]+Table131[[#This Row],[SALES]]+Table131[[#This Row],[ISSUES]])</f>
        <v>49</v>
      </c>
      <c r="I148" s="73"/>
      <c r="J148" s="76">
        <f t="shared" si="79"/>
        <v>-49</v>
      </c>
      <c r="K148" s="73">
        <f t="shared" si="80"/>
        <v>0</v>
      </c>
      <c r="L148" s="74">
        <f t="shared" si="81"/>
        <v>0</v>
      </c>
      <c r="M148" s="75">
        <f t="shared" si="82"/>
        <v>0</v>
      </c>
      <c r="N148" s="72">
        <f t="shared" si="83"/>
        <v>0</v>
      </c>
      <c r="O148" s="210">
        <f t="shared" si="84"/>
        <v>0</v>
      </c>
      <c r="P148" s="73">
        <f t="shared" si="85"/>
        <v>0</v>
      </c>
      <c r="Q148" s="74">
        <f t="shared" si="86"/>
        <v>0</v>
      </c>
      <c r="R148" s="75">
        <f t="shared" si="87"/>
        <v>0</v>
      </c>
      <c r="S148" s="72">
        <f t="shared" si="88"/>
        <v>0</v>
      </c>
      <c r="T148" s="210">
        <f t="shared" si="89"/>
        <v>0</v>
      </c>
      <c r="U148" s="92">
        <f t="shared" si="90"/>
        <v>0</v>
      </c>
    </row>
    <row r="149" spans="1:21" x14ac:dyDescent="0.25">
      <c r="A149" s="308"/>
      <c r="B149" s="47">
        <f>'DAY28'!H149</f>
        <v>132</v>
      </c>
      <c r="C149" s="73">
        <v>0</v>
      </c>
      <c r="D149" s="74">
        <v>0</v>
      </c>
      <c r="E149" s="75">
        <v>0</v>
      </c>
      <c r="F149" s="72">
        <v>0</v>
      </c>
      <c r="G149" s="210">
        <v>0</v>
      </c>
      <c r="H149" s="49">
        <f>+(Table131[[#This Row],[OPENING ]]+Table131[[#This Row],[RECEIPTS]]+Table131[[#This Row],[RETURNS]])-(Table131[[#This Row],[EXCHANGED]]+Table131[[#This Row],[SALES]]+Table131[[#This Row],[ISSUES]])</f>
        <v>132</v>
      </c>
      <c r="I149" s="73"/>
      <c r="J149" s="76">
        <f t="shared" si="79"/>
        <v>-132</v>
      </c>
      <c r="K149" s="73">
        <f t="shared" si="80"/>
        <v>0</v>
      </c>
      <c r="L149" s="74">
        <f t="shared" si="81"/>
        <v>0</v>
      </c>
      <c r="M149" s="75">
        <f t="shared" si="82"/>
        <v>0</v>
      </c>
      <c r="N149" s="72">
        <f t="shared" si="83"/>
        <v>0</v>
      </c>
      <c r="O149" s="210">
        <f t="shared" si="84"/>
        <v>0</v>
      </c>
      <c r="P149" s="73">
        <f t="shared" si="85"/>
        <v>0</v>
      </c>
      <c r="Q149" s="74">
        <f t="shared" si="86"/>
        <v>0</v>
      </c>
      <c r="R149" s="75">
        <f t="shared" si="87"/>
        <v>0</v>
      </c>
      <c r="S149" s="72">
        <f t="shared" si="88"/>
        <v>0</v>
      </c>
      <c r="T149" s="210">
        <f t="shared" si="89"/>
        <v>0</v>
      </c>
      <c r="U149" s="92">
        <f t="shared" si="90"/>
        <v>0</v>
      </c>
    </row>
    <row r="150" spans="1:21" x14ac:dyDescent="0.25">
      <c r="A150" s="308"/>
      <c r="B150" s="47">
        <f>'DAY28'!H150</f>
        <v>0</v>
      </c>
      <c r="C150" s="73">
        <v>0</v>
      </c>
      <c r="D150" s="74">
        <v>0</v>
      </c>
      <c r="E150" s="75">
        <v>0</v>
      </c>
      <c r="F150" s="72">
        <v>0</v>
      </c>
      <c r="G150" s="210">
        <v>0</v>
      </c>
      <c r="H150" s="49">
        <f>+(Table131[[#This Row],[OPENING ]]+Table131[[#This Row],[RECEIPTS]]+Table131[[#This Row],[RETURNS]])-(Table131[[#This Row],[EXCHANGED]]+Table131[[#This Row],[SALES]]+Table131[[#This Row],[ISSUES]])</f>
        <v>0</v>
      </c>
      <c r="I150" s="73"/>
      <c r="J150" s="76">
        <f t="shared" si="79"/>
        <v>0</v>
      </c>
      <c r="K150" s="73">
        <f t="shared" si="80"/>
        <v>0</v>
      </c>
      <c r="L150" s="74">
        <f t="shared" si="81"/>
        <v>0</v>
      </c>
      <c r="M150" s="75">
        <f t="shared" si="82"/>
        <v>0</v>
      </c>
      <c r="N150" s="72">
        <f t="shared" si="83"/>
        <v>0</v>
      </c>
      <c r="O150" s="210">
        <f t="shared" si="84"/>
        <v>0</v>
      </c>
      <c r="P150" s="73">
        <f t="shared" si="85"/>
        <v>0</v>
      </c>
      <c r="Q150" s="74">
        <f t="shared" si="86"/>
        <v>0</v>
      </c>
      <c r="R150" s="75">
        <f t="shared" si="87"/>
        <v>0</v>
      </c>
      <c r="S150" s="72">
        <f t="shared" si="88"/>
        <v>0</v>
      </c>
      <c r="T150" s="210">
        <f t="shared" si="89"/>
        <v>0</v>
      </c>
      <c r="U150" s="92">
        <f t="shared" si="90"/>
        <v>0</v>
      </c>
    </row>
    <row r="151" spans="1:21" x14ac:dyDescent="0.25">
      <c r="A151" s="308"/>
      <c r="B151" s="47">
        <f>'DAY28'!H151</f>
        <v>46</v>
      </c>
      <c r="C151" s="73">
        <v>0</v>
      </c>
      <c r="D151" s="74">
        <v>0</v>
      </c>
      <c r="E151" s="75">
        <v>0</v>
      </c>
      <c r="F151" s="72">
        <v>0</v>
      </c>
      <c r="G151" s="210">
        <v>0</v>
      </c>
      <c r="H151" s="49">
        <f>+(Table131[[#This Row],[OPENING ]]+Table131[[#This Row],[RECEIPTS]]+Table131[[#This Row],[RETURNS]])-(Table131[[#This Row],[EXCHANGED]]+Table131[[#This Row],[SALES]]+Table131[[#This Row],[ISSUES]])</f>
        <v>46</v>
      </c>
      <c r="I151" s="73"/>
      <c r="J151" s="76">
        <f t="shared" si="79"/>
        <v>-46</v>
      </c>
      <c r="K151" s="73">
        <f t="shared" si="80"/>
        <v>0</v>
      </c>
      <c r="L151" s="74">
        <f t="shared" si="81"/>
        <v>0</v>
      </c>
      <c r="M151" s="75">
        <f t="shared" si="82"/>
        <v>0</v>
      </c>
      <c r="N151" s="72">
        <f t="shared" si="83"/>
        <v>0</v>
      </c>
      <c r="O151" s="210">
        <f t="shared" si="84"/>
        <v>0</v>
      </c>
      <c r="P151" s="73">
        <f t="shared" si="85"/>
        <v>0</v>
      </c>
      <c r="Q151" s="74">
        <f t="shared" si="86"/>
        <v>0</v>
      </c>
      <c r="R151" s="75">
        <f t="shared" si="87"/>
        <v>0</v>
      </c>
      <c r="S151" s="72">
        <f t="shared" si="88"/>
        <v>0</v>
      </c>
      <c r="T151" s="210">
        <f t="shared" si="89"/>
        <v>0</v>
      </c>
      <c r="U151" s="92">
        <f t="shared" si="90"/>
        <v>0</v>
      </c>
    </row>
    <row r="152" spans="1:21" x14ac:dyDescent="0.25">
      <c r="A152" s="308"/>
      <c r="B152" s="47">
        <f>'DAY28'!H152</f>
        <v>0</v>
      </c>
      <c r="C152" s="73">
        <v>0</v>
      </c>
      <c r="D152" s="74">
        <v>0</v>
      </c>
      <c r="E152" s="75">
        <v>0</v>
      </c>
      <c r="F152" s="72">
        <v>0</v>
      </c>
      <c r="G152" s="210">
        <v>0</v>
      </c>
      <c r="H152" s="49">
        <f>+(Table131[[#This Row],[OPENING ]]+Table131[[#This Row],[RECEIPTS]]+Table131[[#This Row],[RETURNS]])-(Table131[[#This Row],[EXCHANGED]]+Table131[[#This Row],[SALES]]+Table131[[#This Row],[ISSUES]])</f>
        <v>0</v>
      </c>
      <c r="I152" s="73"/>
      <c r="J152" s="76">
        <f t="shared" si="79"/>
        <v>0</v>
      </c>
      <c r="K152" s="73">
        <f t="shared" si="80"/>
        <v>0</v>
      </c>
      <c r="L152" s="74">
        <f t="shared" si="81"/>
        <v>0</v>
      </c>
      <c r="M152" s="75">
        <f t="shared" si="82"/>
        <v>0</v>
      </c>
      <c r="N152" s="72">
        <f t="shared" si="83"/>
        <v>0</v>
      </c>
      <c r="O152" s="210">
        <f t="shared" si="84"/>
        <v>0</v>
      </c>
      <c r="P152" s="73">
        <f t="shared" si="85"/>
        <v>0</v>
      </c>
      <c r="Q152" s="74">
        <f t="shared" si="86"/>
        <v>0</v>
      </c>
      <c r="R152" s="75">
        <f t="shared" si="87"/>
        <v>0</v>
      </c>
      <c r="S152" s="72">
        <f t="shared" si="88"/>
        <v>0</v>
      </c>
      <c r="T152" s="210">
        <f t="shared" si="89"/>
        <v>0</v>
      </c>
      <c r="U152" s="92">
        <f t="shared" si="90"/>
        <v>0</v>
      </c>
    </row>
    <row r="153" spans="1:21" x14ac:dyDescent="0.25">
      <c r="A153" s="308"/>
      <c r="B153" s="47">
        <f>'DAY28'!H153</f>
        <v>0</v>
      </c>
      <c r="C153" s="73">
        <v>0</v>
      </c>
      <c r="D153" s="74">
        <v>0</v>
      </c>
      <c r="E153" s="75">
        <v>0</v>
      </c>
      <c r="F153" s="72">
        <v>0</v>
      </c>
      <c r="G153" s="210">
        <v>0</v>
      </c>
      <c r="H153" s="49">
        <f>+(Table131[[#This Row],[OPENING ]]+Table131[[#This Row],[RECEIPTS]]+Table131[[#This Row],[RETURNS]])-(Table131[[#This Row],[EXCHANGED]]+Table131[[#This Row],[SALES]]+Table131[[#This Row],[ISSUES]])</f>
        <v>0</v>
      </c>
      <c r="I153" s="73"/>
      <c r="J153" s="76">
        <f t="shared" si="79"/>
        <v>0</v>
      </c>
      <c r="K153" s="73">
        <f t="shared" si="80"/>
        <v>0</v>
      </c>
      <c r="L153" s="74">
        <f t="shared" si="81"/>
        <v>0</v>
      </c>
      <c r="M153" s="75">
        <f t="shared" si="82"/>
        <v>0</v>
      </c>
      <c r="N153" s="72">
        <f t="shared" si="83"/>
        <v>0</v>
      </c>
      <c r="O153" s="210">
        <f t="shared" si="84"/>
        <v>0</v>
      </c>
      <c r="P153" s="73">
        <f t="shared" si="85"/>
        <v>0</v>
      </c>
      <c r="Q153" s="74">
        <f t="shared" si="86"/>
        <v>0</v>
      </c>
      <c r="R153" s="75">
        <f t="shared" si="87"/>
        <v>0</v>
      </c>
      <c r="S153" s="72">
        <f t="shared" si="88"/>
        <v>0</v>
      </c>
      <c r="T153" s="210">
        <f t="shared" si="89"/>
        <v>0</v>
      </c>
      <c r="U153" s="92">
        <f t="shared" si="90"/>
        <v>0</v>
      </c>
    </row>
    <row r="154" spans="1:21" x14ac:dyDescent="0.25">
      <c r="A154" s="308"/>
      <c r="B154" s="47">
        <f>'DAY28'!H154</f>
        <v>0</v>
      </c>
      <c r="C154" s="73">
        <v>0</v>
      </c>
      <c r="D154" s="74">
        <v>0</v>
      </c>
      <c r="E154" s="75">
        <v>0</v>
      </c>
      <c r="F154" s="72">
        <v>0</v>
      </c>
      <c r="G154" s="210">
        <v>0</v>
      </c>
      <c r="H154" s="49">
        <f>+(Table131[[#This Row],[OPENING ]]+Table131[[#This Row],[RECEIPTS]]+Table131[[#This Row],[RETURNS]])-(Table131[[#This Row],[EXCHANGED]]+Table131[[#This Row],[SALES]]+Table131[[#This Row],[ISSUES]])</f>
        <v>0</v>
      </c>
      <c r="I154" s="73"/>
      <c r="J154" s="76">
        <f t="shared" si="79"/>
        <v>0</v>
      </c>
      <c r="K154" s="73">
        <f t="shared" si="80"/>
        <v>0</v>
      </c>
      <c r="L154" s="74">
        <f t="shared" si="81"/>
        <v>0</v>
      </c>
      <c r="M154" s="75">
        <f t="shared" si="82"/>
        <v>0</v>
      </c>
      <c r="N154" s="72">
        <f t="shared" si="83"/>
        <v>0</v>
      </c>
      <c r="O154" s="210">
        <f t="shared" si="84"/>
        <v>0</v>
      </c>
      <c r="P154" s="73">
        <f t="shared" si="85"/>
        <v>0</v>
      </c>
      <c r="Q154" s="74">
        <f t="shared" si="86"/>
        <v>0</v>
      </c>
      <c r="R154" s="75">
        <f t="shared" si="87"/>
        <v>0</v>
      </c>
      <c r="S154" s="72">
        <f t="shared" si="88"/>
        <v>0</v>
      </c>
      <c r="T154" s="210">
        <f t="shared" si="89"/>
        <v>0</v>
      </c>
      <c r="U154" s="92">
        <f t="shared" si="90"/>
        <v>0</v>
      </c>
    </row>
    <row r="155" spans="1:21" x14ac:dyDescent="0.25">
      <c r="A155" s="308"/>
      <c r="B155" s="47">
        <f>'DAY28'!H155</f>
        <v>0</v>
      </c>
      <c r="C155" s="73">
        <v>0</v>
      </c>
      <c r="D155" s="74">
        <v>0</v>
      </c>
      <c r="E155" s="75">
        <v>0</v>
      </c>
      <c r="F155" s="72">
        <v>0</v>
      </c>
      <c r="G155" s="210">
        <v>0</v>
      </c>
      <c r="H155" s="49">
        <f>+(Table131[[#This Row],[OPENING ]]+Table131[[#This Row],[RECEIPTS]]+Table131[[#This Row],[RETURNS]])-(Table131[[#This Row],[EXCHANGED]]+Table131[[#This Row],[SALES]]+Table131[[#This Row],[ISSUES]])</f>
        <v>0</v>
      </c>
      <c r="I155" s="73"/>
      <c r="J155" s="76">
        <f t="shared" si="79"/>
        <v>0</v>
      </c>
      <c r="K155" s="73">
        <f t="shared" si="80"/>
        <v>0</v>
      </c>
      <c r="L155" s="74">
        <f t="shared" si="81"/>
        <v>0</v>
      </c>
      <c r="M155" s="75">
        <f t="shared" si="82"/>
        <v>0</v>
      </c>
      <c r="N155" s="72">
        <f t="shared" si="83"/>
        <v>0</v>
      </c>
      <c r="O155" s="210">
        <f t="shared" si="84"/>
        <v>0</v>
      </c>
      <c r="P155" s="73">
        <f t="shared" si="85"/>
        <v>0</v>
      </c>
      <c r="Q155" s="74">
        <f t="shared" si="86"/>
        <v>0</v>
      </c>
      <c r="R155" s="75">
        <f t="shared" si="87"/>
        <v>0</v>
      </c>
      <c r="S155" s="72">
        <f t="shared" si="88"/>
        <v>0</v>
      </c>
      <c r="T155" s="210">
        <f t="shared" si="89"/>
        <v>0</v>
      </c>
      <c r="U155" s="92">
        <f t="shared" si="90"/>
        <v>0</v>
      </c>
    </row>
    <row r="156" spans="1:21" x14ac:dyDescent="0.25">
      <c r="A156" s="334"/>
      <c r="B156" s="47">
        <f>'DAY28'!H156</f>
        <v>0</v>
      </c>
      <c r="C156" s="73">
        <v>0</v>
      </c>
      <c r="D156" s="74">
        <v>0</v>
      </c>
      <c r="E156" s="75">
        <v>0</v>
      </c>
      <c r="F156" s="72">
        <v>0</v>
      </c>
      <c r="G156" s="210">
        <v>0</v>
      </c>
      <c r="H156" s="49">
        <f>+(Table131[[#This Row],[OPENING ]]+Table131[[#This Row],[RECEIPTS]]+Table131[[#This Row],[RETURNS]])-(Table131[[#This Row],[EXCHANGED]]+Table131[[#This Row],[SALES]]+Table131[[#This Row],[ISSUES]])</f>
        <v>0</v>
      </c>
      <c r="I156" s="73"/>
      <c r="J156" s="76">
        <f t="shared" si="79"/>
        <v>0</v>
      </c>
      <c r="K156" s="73">
        <f t="shared" si="80"/>
        <v>0</v>
      </c>
      <c r="L156" s="74">
        <f t="shared" si="81"/>
        <v>0</v>
      </c>
      <c r="M156" s="75">
        <f t="shared" si="82"/>
        <v>0</v>
      </c>
      <c r="N156" s="72">
        <f t="shared" si="83"/>
        <v>0</v>
      </c>
      <c r="O156" s="210">
        <f t="shared" si="84"/>
        <v>0</v>
      </c>
      <c r="P156" s="73">
        <f t="shared" si="85"/>
        <v>0</v>
      </c>
      <c r="Q156" s="74">
        <f t="shared" si="86"/>
        <v>0</v>
      </c>
      <c r="R156" s="75">
        <f t="shared" si="87"/>
        <v>0</v>
      </c>
      <c r="S156" s="72">
        <f t="shared" si="88"/>
        <v>0</v>
      </c>
      <c r="T156" s="210">
        <f t="shared" si="89"/>
        <v>0</v>
      </c>
      <c r="U156" s="92">
        <f t="shared" si="90"/>
        <v>0</v>
      </c>
    </row>
    <row r="157" spans="1:21" ht="17.25" thickBot="1" x14ac:dyDescent="0.35">
      <c r="A157" s="171" t="s">
        <v>58</v>
      </c>
      <c r="B157" s="155">
        <f t="shared" ref="B157:U157" si="91">SUM(B118:B134)</f>
        <v>193.6</v>
      </c>
      <c r="C157" s="156">
        <f t="shared" si="91"/>
        <v>0</v>
      </c>
      <c r="D157" s="157">
        <f t="shared" si="91"/>
        <v>0</v>
      </c>
      <c r="E157" s="158">
        <f t="shared" si="91"/>
        <v>0</v>
      </c>
      <c r="F157" s="155">
        <f t="shared" si="91"/>
        <v>0</v>
      </c>
      <c r="G157" s="215">
        <f t="shared" si="91"/>
        <v>0</v>
      </c>
      <c r="H157" s="157">
        <f t="shared" si="91"/>
        <v>193.6</v>
      </c>
      <c r="I157" s="156">
        <f t="shared" si="91"/>
        <v>0</v>
      </c>
      <c r="J157" s="172">
        <f t="shared" si="91"/>
        <v>-193.6</v>
      </c>
      <c r="K157" s="156">
        <f t="shared" si="91"/>
        <v>0</v>
      </c>
      <c r="L157" s="157">
        <f t="shared" si="91"/>
        <v>19.5</v>
      </c>
      <c r="M157" s="158">
        <f t="shared" si="91"/>
        <v>0</v>
      </c>
      <c r="N157" s="155">
        <f t="shared" si="91"/>
        <v>0</v>
      </c>
      <c r="O157" s="215">
        <f t="shared" si="91"/>
        <v>0</v>
      </c>
      <c r="P157" s="156">
        <f t="shared" si="91"/>
        <v>0</v>
      </c>
      <c r="Q157" s="157">
        <f t="shared" si="91"/>
        <v>0.67241379310344829</v>
      </c>
      <c r="R157" s="158">
        <f t="shared" si="91"/>
        <v>0</v>
      </c>
      <c r="S157" s="155">
        <f t="shared" si="91"/>
        <v>0</v>
      </c>
      <c r="T157" s="215">
        <f t="shared" si="91"/>
        <v>0</v>
      </c>
      <c r="U157" s="158">
        <f t="shared" si="91"/>
        <v>0</v>
      </c>
    </row>
    <row r="158" spans="1:21" ht="17.25" thickBot="1" x14ac:dyDescent="0.35">
      <c r="A158" s="85" t="s">
        <v>57</v>
      </c>
      <c r="B158" s="86">
        <f>B38+B73+B115+B157</f>
        <v>9871.9300000000021</v>
      </c>
      <c r="C158" s="87">
        <f t="shared" ref="C158:U158" si="92">C38+C73+C115+C157</f>
        <v>0</v>
      </c>
      <c r="D158" s="88">
        <f t="shared" si="92"/>
        <v>0</v>
      </c>
      <c r="E158" s="89">
        <f t="shared" si="92"/>
        <v>0</v>
      </c>
      <c r="F158" s="86">
        <f t="shared" si="92"/>
        <v>0</v>
      </c>
      <c r="G158" s="213">
        <f t="shared" si="92"/>
        <v>0</v>
      </c>
      <c r="H158" s="88">
        <f t="shared" si="92"/>
        <v>9871.9300000000021</v>
      </c>
      <c r="I158" s="87">
        <f t="shared" si="92"/>
        <v>0</v>
      </c>
      <c r="J158" s="90">
        <f t="shared" si="92"/>
        <v>-9871.9300000000021</v>
      </c>
      <c r="K158" s="87">
        <f t="shared" si="92"/>
        <v>10348.999999999998</v>
      </c>
      <c r="L158" s="88">
        <f t="shared" si="92"/>
        <v>236.5</v>
      </c>
      <c r="M158" s="89">
        <f t="shared" si="92"/>
        <v>0</v>
      </c>
      <c r="N158" s="86">
        <f t="shared" si="92"/>
        <v>0</v>
      </c>
      <c r="O158" s="213">
        <f t="shared" si="92"/>
        <v>1787.3400000000001</v>
      </c>
      <c r="P158" s="87">
        <f t="shared" si="92"/>
        <v>356.86206896551715</v>
      </c>
      <c r="Q158" s="88">
        <f t="shared" si="92"/>
        <v>8.1551724137931032</v>
      </c>
      <c r="R158" s="89">
        <f t="shared" si="92"/>
        <v>0</v>
      </c>
      <c r="S158" s="86">
        <f t="shared" si="92"/>
        <v>0</v>
      </c>
      <c r="T158" s="213">
        <f t="shared" si="92"/>
        <v>61.632413793103453</v>
      </c>
      <c r="U158" s="89">
        <f t="shared" si="92"/>
        <v>200.20523706946207</v>
      </c>
    </row>
  </sheetData>
  <conditionalFormatting sqref="I11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{387F130B-1799-42F5-B4C7-EC7D024DB549}</x14:id>
        </ext>
      </extLst>
    </cfRule>
  </conditionalFormatting>
  <conditionalFormatting sqref="I116:I156 I1:I114">
    <cfRule type="dataBar" priority="5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{89AEC186-10B0-4D71-879D-FD09A0017FC8}</x14:id>
        </ext>
      </extLst>
    </cfRule>
  </conditionalFormatting>
  <pageMargins left="0.7" right="0.7" top="0.75" bottom="0.75" header="0.3" footer="0.3"/>
  <ignoredErrors>
    <ignoredError sqref="J38" calculatedColumn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7F130B-1799-42F5-B4C7-EC7D024DB5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I115</xm:sqref>
        </x14:conditionalFormatting>
        <x14:conditionalFormatting xmlns:xm="http://schemas.microsoft.com/office/excel/2006/main">
          <x14:cfRule type="dataBar" id="{89AEC186-10B0-4D71-879D-FD09A0017FC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I116:I156 I1:I114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11A0-1D09-44CF-9270-AD1DFB545FA7}">
  <dimension ref="A1:V195"/>
  <sheetViews>
    <sheetView zoomScaleNormal="100" workbookViewId="0">
      <selection activeCell="A2" sqref="A2:A156"/>
    </sheetView>
  </sheetViews>
  <sheetFormatPr defaultRowHeight="15" x14ac:dyDescent="0.25"/>
  <cols>
    <col min="1" max="1" width="32" customWidth="1"/>
    <col min="2" max="2" width="15.140625" customWidth="1"/>
    <col min="3" max="3" width="13.85546875" customWidth="1"/>
    <col min="4" max="4" width="14.140625" customWidth="1"/>
    <col min="5" max="5" width="15.140625" customWidth="1"/>
    <col min="6" max="6" width="13.28515625" customWidth="1"/>
    <col min="7" max="7" width="10.85546875" style="224" bestFit="1" customWidth="1"/>
    <col min="8" max="8" width="18.42578125" style="1" customWidth="1"/>
    <col min="9" max="9" width="18.42578125" style="2" customWidth="1"/>
    <col min="10" max="10" width="12" style="3" bestFit="1" customWidth="1"/>
    <col min="15" max="15" width="9.140625" style="224"/>
    <col min="20" max="20" width="9.140625" style="224"/>
  </cols>
  <sheetData>
    <row r="1" spans="1:22" ht="17.25" thickBot="1" x14ac:dyDescent="0.35">
      <c r="A1" s="12" t="s">
        <v>56</v>
      </c>
      <c r="B1" s="100"/>
      <c r="C1" s="101"/>
      <c r="D1" s="102"/>
      <c r="E1" s="103"/>
      <c r="F1" s="104"/>
      <c r="G1" s="298"/>
      <c r="H1" s="105"/>
      <c r="I1" s="106"/>
      <c r="J1" s="107"/>
      <c r="K1" s="106"/>
      <c r="L1" s="108"/>
      <c r="M1" s="109"/>
      <c r="N1" s="110"/>
      <c r="O1" s="306"/>
      <c r="P1" s="106"/>
      <c r="Q1" s="108"/>
      <c r="R1" s="109"/>
      <c r="S1" s="110"/>
      <c r="T1" s="306"/>
      <c r="U1" s="109"/>
      <c r="V1" s="66"/>
    </row>
    <row r="2" spans="1:22" ht="17.25" thickBot="1" x14ac:dyDescent="0.35">
      <c r="A2" s="25" t="s">
        <v>14</v>
      </c>
      <c r="B2" s="111" t="s">
        <v>12</v>
      </c>
      <c r="C2" s="112" t="s">
        <v>5</v>
      </c>
      <c r="D2" s="113" t="s">
        <v>15</v>
      </c>
      <c r="E2" s="114" t="s">
        <v>17</v>
      </c>
      <c r="F2" s="115" t="s">
        <v>16</v>
      </c>
      <c r="G2" s="299" t="s">
        <v>6</v>
      </c>
      <c r="H2" s="116" t="s">
        <v>0</v>
      </c>
      <c r="I2" s="117" t="s">
        <v>1</v>
      </c>
      <c r="J2" s="118" t="s">
        <v>13</v>
      </c>
      <c r="K2" s="117" t="s">
        <v>19</v>
      </c>
      <c r="L2" s="116" t="s">
        <v>24</v>
      </c>
      <c r="M2" s="119" t="s">
        <v>25</v>
      </c>
      <c r="N2" s="111" t="s">
        <v>27</v>
      </c>
      <c r="O2" s="307" t="s">
        <v>2</v>
      </c>
      <c r="P2" s="117" t="s">
        <v>20</v>
      </c>
      <c r="Q2" s="116" t="s">
        <v>21</v>
      </c>
      <c r="R2" s="119" t="s">
        <v>22</v>
      </c>
      <c r="S2" s="111" t="s">
        <v>23</v>
      </c>
      <c r="T2" s="307" t="s">
        <v>3</v>
      </c>
      <c r="U2" s="120" t="s">
        <v>4</v>
      </c>
      <c r="V2" s="66"/>
    </row>
    <row r="3" spans="1:22" ht="17.25" thickBot="1" x14ac:dyDescent="0.35">
      <c r="A3" s="37"/>
      <c r="B3" s="115" t="s">
        <v>4</v>
      </c>
      <c r="C3" s="112"/>
      <c r="D3" s="113"/>
      <c r="E3" s="114"/>
      <c r="F3" s="115"/>
      <c r="G3" s="299"/>
      <c r="H3" s="113" t="s">
        <v>7</v>
      </c>
      <c r="I3" s="112" t="s">
        <v>7</v>
      </c>
      <c r="J3" s="121"/>
      <c r="K3" s="112" t="s">
        <v>9</v>
      </c>
      <c r="L3" s="113" t="s">
        <v>18</v>
      </c>
      <c r="M3" s="114" t="s">
        <v>26</v>
      </c>
      <c r="N3" s="115" t="s">
        <v>26</v>
      </c>
      <c r="O3" s="299" t="s">
        <v>9</v>
      </c>
      <c r="P3" s="112" t="s">
        <v>10</v>
      </c>
      <c r="Q3" s="113" t="s">
        <v>10</v>
      </c>
      <c r="R3" s="114" t="s">
        <v>10</v>
      </c>
      <c r="S3" s="115"/>
      <c r="T3" s="299" t="s">
        <v>10</v>
      </c>
      <c r="U3" s="122" t="s">
        <v>11</v>
      </c>
      <c r="V3" s="66"/>
    </row>
    <row r="4" spans="1:22" ht="16.5" x14ac:dyDescent="0.3">
      <c r="A4" s="40" t="s">
        <v>100</v>
      </c>
      <c r="B4" s="123"/>
      <c r="C4" s="124"/>
      <c r="D4" s="125"/>
      <c r="E4" s="126"/>
      <c r="F4" s="123"/>
      <c r="G4" s="300"/>
      <c r="H4" s="125"/>
      <c r="I4" s="124"/>
      <c r="J4" s="57"/>
      <c r="K4" s="124"/>
      <c r="L4" s="125"/>
      <c r="M4" s="126"/>
      <c r="N4" s="123"/>
      <c r="O4" s="300"/>
      <c r="P4" s="124"/>
      <c r="Q4" s="125"/>
      <c r="R4" s="126"/>
      <c r="S4" s="123"/>
      <c r="T4" s="300"/>
      <c r="U4" s="127"/>
      <c r="V4" s="66"/>
    </row>
    <row r="5" spans="1:22" ht="16.5" x14ac:dyDescent="0.3">
      <c r="A5" s="189"/>
      <c r="B5" s="68">
        <f>'DAY29'!H5</f>
        <v>0</v>
      </c>
      <c r="C5" s="69">
        <v>0</v>
      </c>
      <c r="D5" s="70">
        <v>0</v>
      </c>
      <c r="E5" s="71">
        <v>0</v>
      </c>
      <c r="F5" s="68">
        <v>0</v>
      </c>
      <c r="G5" s="301">
        <v>0</v>
      </c>
      <c r="H5" s="70">
        <f>+(Table132[[#This Row],[OPENING ]]+Table132[[#This Row],[RECEIPTS]]+Table132[[#This Row],[RETURNS]])-(Table132[[#This Row],[EXCHANGED]]+Table132[[#This Row],[SALES]]+Table132[[#This Row],[ISSUES]])</f>
        <v>0</v>
      </c>
      <c r="I5" s="69">
        <v>0</v>
      </c>
      <c r="J5" s="58">
        <f t="shared" ref="J5:J131" si="0">+I5-H5</f>
        <v>0</v>
      </c>
      <c r="K5" s="69">
        <f>+'DAY29'!K5+'DAY30'!C5</f>
        <v>0</v>
      </c>
      <c r="L5" s="70">
        <f>+'DAY29'!L5+'DAY30'!D5</f>
        <v>0</v>
      </c>
      <c r="M5" s="71">
        <f>+'DAY29'!M5+'DAY30'!E5</f>
        <v>0</v>
      </c>
      <c r="N5" s="68">
        <f>+'DAY29'!N5+'DAY30'!F5</f>
        <v>0</v>
      </c>
      <c r="O5" s="301">
        <f>+'DAY29'!O5+'DAY30'!G5</f>
        <v>0</v>
      </c>
      <c r="P5" s="69">
        <f>+K5/30</f>
        <v>0</v>
      </c>
      <c r="Q5" s="70">
        <f>+L5/30</f>
        <v>0</v>
      </c>
      <c r="R5" s="71">
        <f>+M5/30</f>
        <v>0</v>
      </c>
      <c r="S5" s="68">
        <f>+N5/30</f>
        <v>0</v>
      </c>
      <c r="T5" s="301">
        <f>+K5/30</f>
        <v>0</v>
      </c>
      <c r="U5" s="128">
        <f t="shared" ref="U5:U123" si="1">IFERROR(+H5/(P5+Q5+R5+S5+T5),0)</f>
        <v>0</v>
      </c>
      <c r="V5" s="66"/>
    </row>
    <row r="6" spans="1:22" ht="16.5" x14ac:dyDescent="0.3">
      <c r="A6" s="189"/>
      <c r="B6" s="68">
        <f>'DAY29'!H6</f>
        <v>0</v>
      </c>
      <c r="C6" s="69">
        <v>0</v>
      </c>
      <c r="D6" s="70">
        <v>0</v>
      </c>
      <c r="E6" s="71">
        <v>0</v>
      </c>
      <c r="F6" s="68">
        <v>0</v>
      </c>
      <c r="G6" s="301">
        <v>0</v>
      </c>
      <c r="H6" s="70">
        <f>+(Table132[[#This Row],[OPENING ]]+Table132[[#This Row],[RECEIPTS]]+Table132[[#This Row],[RETURNS]])-(Table132[[#This Row],[EXCHANGED]]+Table132[[#This Row],[SALES]]+Table132[[#This Row],[ISSUES]])</f>
        <v>0</v>
      </c>
      <c r="I6" s="69">
        <v>0</v>
      </c>
      <c r="J6" s="58">
        <f t="shared" si="0"/>
        <v>0</v>
      </c>
      <c r="K6" s="69">
        <f>+'DAY29'!K6+'DAY30'!C6</f>
        <v>0</v>
      </c>
      <c r="L6" s="70">
        <f>+'DAY29'!L6+'DAY30'!D6</f>
        <v>0</v>
      </c>
      <c r="M6" s="71">
        <f>+'DAY29'!M6+'DAY30'!E6</f>
        <v>0</v>
      </c>
      <c r="N6" s="68">
        <f>+'DAY29'!N6+'DAY30'!F6</f>
        <v>0</v>
      </c>
      <c r="O6" s="301">
        <f>+'DAY29'!O6+'DAY30'!G6</f>
        <v>0</v>
      </c>
      <c r="P6" s="69">
        <f t="shared" ref="P6:P26" si="2">+K6/30</f>
        <v>0</v>
      </c>
      <c r="Q6" s="70">
        <f t="shared" ref="Q6:Q26" si="3">+L6/30</f>
        <v>0</v>
      </c>
      <c r="R6" s="71">
        <f t="shared" ref="R6:R26" si="4">+M6/30</f>
        <v>0</v>
      </c>
      <c r="S6" s="68">
        <f t="shared" ref="S6:S26" si="5">+N6/30</f>
        <v>0</v>
      </c>
      <c r="T6" s="301">
        <f t="shared" ref="T6:T26" si="6">+K6/30</f>
        <v>0</v>
      </c>
      <c r="U6" s="128">
        <f t="shared" si="1"/>
        <v>0</v>
      </c>
      <c r="V6" s="66"/>
    </row>
    <row r="7" spans="1:22" ht="16.5" x14ac:dyDescent="0.3">
      <c r="A7" s="189"/>
      <c r="B7" s="68">
        <f>'DAY29'!H7</f>
        <v>0</v>
      </c>
      <c r="C7" s="69">
        <v>0</v>
      </c>
      <c r="D7" s="70">
        <v>0</v>
      </c>
      <c r="E7" s="71">
        <v>0</v>
      </c>
      <c r="F7" s="68">
        <v>0</v>
      </c>
      <c r="G7" s="301">
        <v>0</v>
      </c>
      <c r="H7" s="70">
        <f>+(Table132[[#This Row],[OPENING ]]+Table132[[#This Row],[RECEIPTS]]+Table132[[#This Row],[RETURNS]])-(Table132[[#This Row],[EXCHANGED]]+Table132[[#This Row],[SALES]]+Table132[[#This Row],[ISSUES]])</f>
        <v>0</v>
      </c>
      <c r="I7" s="69">
        <v>0</v>
      </c>
      <c r="J7" s="58">
        <f t="shared" si="0"/>
        <v>0</v>
      </c>
      <c r="K7" s="69">
        <f>+'DAY29'!K7+'DAY30'!C7</f>
        <v>0</v>
      </c>
      <c r="L7" s="70">
        <f>+'DAY29'!L7+'DAY30'!D7</f>
        <v>0</v>
      </c>
      <c r="M7" s="71">
        <f>+'DAY29'!M7+'DAY30'!E7</f>
        <v>0</v>
      </c>
      <c r="N7" s="68">
        <f>+'DAY29'!N7+'DAY30'!F7</f>
        <v>0</v>
      </c>
      <c r="O7" s="301">
        <f>+'DAY29'!O7+'DAY30'!G7</f>
        <v>0</v>
      </c>
      <c r="P7" s="69">
        <f t="shared" si="2"/>
        <v>0</v>
      </c>
      <c r="Q7" s="70">
        <f t="shared" si="3"/>
        <v>0</v>
      </c>
      <c r="R7" s="71">
        <f t="shared" si="4"/>
        <v>0</v>
      </c>
      <c r="S7" s="68">
        <f t="shared" si="5"/>
        <v>0</v>
      </c>
      <c r="T7" s="301">
        <f t="shared" si="6"/>
        <v>0</v>
      </c>
      <c r="U7" s="128">
        <f t="shared" si="1"/>
        <v>0</v>
      </c>
      <c r="V7" s="66"/>
    </row>
    <row r="8" spans="1:22" ht="16.5" x14ac:dyDescent="0.3">
      <c r="A8" s="189" t="s">
        <v>30</v>
      </c>
      <c r="B8" s="68">
        <f>'DAY29'!H8</f>
        <v>8.5</v>
      </c>
      <c r="C8" s="69">
        <v>0</v>
      </c>
      <c r="D8" s="70">
        <v>0</v>
      </c>
      <c r="E8" s="71">
        <v>0</v>
      </c>
      <c r="F8" s="68">
        <v>0</v>
      </c>
      <c r="G8" s="301">
        <v>0</v>
      </c>
      <c r="H8" s="70">
        <f>+(Table132[[#This Row],[OPENING ]]+Table132[[#This Row],[RECEIPTS]]+Table132[[#This Row],[RETURNS]])-(Table132[[#This Row],[EXCHANGED]]+Table132[[#This Row],[SALES]]+Table132[[#This Row],[ISSUES]])</f>
        <v>8.5</v>
      </c>
      <c r="I8" s="69">
        <v>0</v>
      </c>
      <c r="J8" s="58">
        <f t="shared" si="0"/>
        <v>-8.5</v>
      </c>
      <c r="K8" s="69">
        <f>+'DAY29'!K8+'DAY30'!C8</f>
        <v>0</v>
      </c>
      <c r="L8" s="70">
        <f>+'DAY29'!L8+'DAY30'!D8</f>
        <v>0</v>
      </c>
      <c r="M8" s="71">
        <f>+'DAY29'!M8+'DAY30'!E8</f>
        <v>0</v>
      </c>
      <c r="N8" s="68">
        <f>+'DAY29'!N8+'DAY30'!F8</f>
        <v>0</v>
      </c>
      <c r="O8" s="301">
        <f>+'DAY29'!O8+'DAY30'!G8</f>
        <v>0</v>
      </c>
      <c r="P8" s="69">
        <f t="shared" si="2"/>
        <v>0</v>
      </c>
      <c r="Q8" s="70">
        <f t="shared" si="3"/>
        <v>0</v>
      </c>
      <c r="R8" s="71">
        <f t="shared" si="4"/>
        <v>0</v>
      </c>
      <c r="S8" s="68">
        <f t="shared" si="5"/>
        <v>0</v>
      </c>
      <c r="T8" s="301">
        <f t="shared" si="6"/>
        <v>0</v>
      </c>
      <c r="U8" s="128">
        <f t="shared" si="1"/>
        <v>0</v>
      </c>
      <c r="V8" s="66"/>
    </row>
    <row r="9" spans="1:22" ht="16.5" x14ac:dyDescent="0.3">
      <c r="A9" s="189" t="s">
        <v>31</v>
      </c>
      <c r="B9" s="68">
        <f>'DAY29'!H9</f>
        <v>15</v>
      </c>
      <c r="C9" s="69">
        <v>0</v>
      </c>
      <c r="D9" s="70">
        <v>0</v>
      </c>
      <c r="E9" s="71">
        <v>0</v>
      </c>
      <c r="F9" s="68">
        <v>0</v>
      </c>
      <c r="G9" s="301">
        <v>0</v>
      </c>
      <c r="H9" s="70">
        <f>+(Table132[[#This Row],[OPENING ]]+Table132[[#This Row],[RECEIPTS]]+Table132[[#This Row],[RETURNS]])-(Table132[[#This Row],[EXCHANGED]]+Table132[[#This Row],[SALES]]+Table132[[#This Row],[ISSUES]])</f>
        <v>15</v>
      </c>
      <c r="I9" s="69">
        <v>0</v>
      </c>
      <c r="J9" s="58">
        <f t="shared" si="0"/>
        <v>-15</v>
      </c>
      <c r="K9" s="69">
        <f>+'DAY29'!K9+'DAY30'!C9</f>
        <v>0</v>
      </c>
      <c r="L9" s="70">
        <f>+'DAY29'!L9+'DAY30'!D9</f>
        <v>0</v>
      </c>
      <c r="M9" s="71">
        <f>+'DAY29'!M9+'DAY30'!E9</f>
        <v>0</v>
      </c>
      <c r="N9" s="68">
        <f>+'DAY29'!N9+'DAY30'!F9</f>
        <v>0</v>
      </c>
      <c r="O9" s="301">
        <f>+'DAY29'!O9+'DAY30'!G9</f>
        <v>0</v>
      </c>
      <c r="P9" s="69">
        <f t="shared" si="2"/>
        <v>0</v>
      </c>
      <c r="Q9" s="70">
        <f t="shared" si="3"/>
        <v>0</v>
      </c>
      <c r="R9" s="71">
        <f t="shared" si="4"/>
        <v>0</v>
      </c>
      <c r="S9" s="68">
        <f t="shared" si="5"/>
        <v>0</v>
      </c>
      <c r="T9" s="301">
        <f t="shared" si="6"/>
        <v>0</v>
      </c>
      <c r="U9" s="128">
        <f t="shared" si="1"/>
        <v>0</v>
      </c>
      <c r="V9" s="66"/>
    </row>
    <row r="10" spans="1:22" ht="16.5" x14ac:dyDescent="0.3">
      <c r="A10" s="189" t="s">
        <v>32</v>
      </c>
      <c r="B10" s="68">
        <f>'DAY29'!H10</f>
        <v>18</v>
      </c>
      <c r="C10" s="69">
        <v>0</v>
      </c>
      <c r="D10" s="70">
        <v>0</v>
      </c>
      <c r="E10" s="71">
        <v>0</v>
      </c>
      <c r="F10" s="68">
        <v>0</v>
      </c>
      <c r="G10" s="301">
        <v>0</v>
      </c>
      <c r="H10" s="70">
        <f>+(Table132[[#This Row],[OPENING ]]+Table132[[#This Row],[RECEIPTS]]+Table132[[#This Row],[RETURNS]])-(Table132[[#This Row],[EXCHANGED]]+Table132[[#This Row],[SALES]]+Table132[[#This Row],[ISSUES]])</f>
        <v>18</v>
      </c>
      <c r="I10" s="69">
        <v>0</v>
      </c>
      <c r="J10" s="58">
        <f t="shared" si="0"/>
        <v>-18</v>
      </c>
      <c r="K10" s="69">
        <f>+'DAY29'!K10+'DAY30'!C10</f>
        <v>0</v>
      </c>
      <c r="L10" s="70">
        <f>+'DAY29'!L10+'DAY30'!D10</f>
        <v>0</v>
      </c>
      <c r="M10" s="71">
        <f>+'DAY29'!M10+'DAY30'!E10</f>
        <v>0</v>
      </c>
      <c r="N10" s="68">
        <f>+'DAY29'!N10+'DAY30'!F10</f>
        <v>0</v>
      </c>
      <c r="O10" s="301">
        <f>+'DAY29'!O10+'DAY30'!G10</f>
        <v>0</v>
      </c>
      <c r="P10" s="69">
        <f t="shared" si="2"/>
        <v>0</v>
      </c>
      <c r="Q10" s="70">
        <f t="shared" si="3"/>
        <v>0</v>
      </c>
      <c r="R10" s="71">
        <f t="shared" si="4"/>
        <v>0</v>
      </c>
      <c r="S10" s="68">
        <f t="shared" si="5"/>
        <v>0</v>
      </c>
      <c r="T10" s="301">
        <f t="shared" si="6"/>
        <v>0</v>
      </c>
      <c r="U10" s="128">
        <f t="shared" si="1"/>
        <v>0</v>
      </c>
      <c r="V10" s="66"/>
    </row>
    <row r="11" spans="1:22" ht="16.5" x14ac:dyDescent="0.3">
      <c r="A11" s="189" t="s">
        <v>62</v>
      </c>
      <c r="B11" s="68">
        <f>'DAY29'!H11</f>
        <v>10</v>
      </c>
      <c r="C11" s="69">
        <v>0</v>
      </c>
      <c r="D11" s="70">
        <v>0</v>
      </c>
      <c r="E11" s="71">
        <v>0</v>
      </c>
      <c r="F11" s="68">
        <v>0</v>
      </c>
      <c r="G11" s="301">
        <v>0</v>
      </c>
      <c r="H11" s="70">
        <f>+(Table132[[#This Row],[OPENING ]]+Table132[[#This Row],[RECEIPTS]]+Table132[[#This Row],[RETURNS]])-(Table132[[#This Row],[EXCHANGED]]+Table132[[#This Row],[SALES]]+Table132[[#This Row],[ISSUES]])</f>
        <v>10</v>
      </c>
      <c r="I11" s="69">
        <v>0</v>
      </c>
      <c r="J11" s="58">
        <f t="shared" si="0"/>
        <v>-10</v>
      </c>
      <c r="K11" s="69">
        <f>+'DAY29'!K11+'DAY30'!C11</f>
        <v>0</v>
      </c>
      <c r="L11" s="70">
        <f>+'DAY29'!L11+'DAY30'!D11</f>
        <v>0</v>
      </c>
      <c r="M11" s="71">
        <f>+'DAY29'!M11+'DAY30'!E11</f>
        <v>0</v>
      </c>
      <c r="N11" s="68">
        <f>+'DAY29'!N11+'DAY30'!F11</f>
        <v>0</v>
      </c>
      <c r="O11" s="301">
        <f>+'DAY29'!O11+'DAY30'!G11</f>
        <v>0</v>
      </c>
      <c r="P11" s="69">
        <f t="shared" si="2"/>
        <v>0</v>
      </c>
      <c r="Q11" s="70">
        <f t="shared" si="3"/>
        <v>0</v>
      </c>
      <c r="R11" s="71">
        <f t="shared" si="4"/>
        <v>0</v>
      </c>
      <c r="S11" s="68">
        <f t="shared" si="5"/>
        <v>0</v>
      </c>
      <c r="T11" s="301">
        <f t="shared" si="6"/>
        <v>0</v>
      </c>
      <c r="U11" s="128">
        <f t="shared" si="1"/>
        <v>0</v>
      </c>
      <c r="V11" s="66"/>
    </row>
    <row r="12" spans="1:22" ht="16.5" x14ac:dyDescent="0.3">
      <c r="A12" s="189" t="s">
        <v>101</v>
      </c>
      <c r="B12" s="68">
        <f>'DAY29'!H12</f>
        <v>28.6</v>
      </c>
      <c r="C12" s="69">
        <v>0</v>
      </c>
      <c r="D12" s="70">
        <v>0</v>
      </c>
      <c r="E12" s="71">
        <v>0</v>
      </c>
      <c r="F12" s="68">
        <v>0</v>
      </c>
      <c r="G12" s="301">
        <v>0</v>
      </c>
      <c r="H12" s="70">
        <f>+(Table132[[#This Row],[OPENING ]]+Table132[[#This Row],[RECEIPTS]]+Table132[[#This Row],[RETURNS]])-(Table132[[#This Row],[EXCHANGED]]+Table132[[#This Row],[SALES]]+Table132[[#This Row],[ISSUES]])</f>
        <v>28.6</v>
      </c>
      <c r="I12" s="69">
        <v>0</v>
      </c>
      <c r="J12" s="58">
        <f t="shared" si="0"/>
        <v>-28.6</v>
      </c>
      <c r="K12" s="69">
        <f>+'DAY29'!K12+'DAY30'!C12</f>
        <v>0</v>
      </c>
      <c r="L12" s="70">
        <f>+'DAY29'!L12+'DAY30'!D12</f>
        <v>0</v>
      </c>
      <c r="M12" s="71">
        <f>+'DAY29'!M12+'DAY30'!E12</f>
        <v>0</v>
      </c>
      <c r="N12" s="68">
        <f>+'DAY29'!N12+'DAY30'!F12</f>
        <v>0</v>
      </c>
      <c r="O12" s="301">
        <f>+'DAY29'!O12+'DAY30'!G12</f>
        <v>0</v>
      </c>
      <c r="P12" s="69">
        <f t="shared" si="2"/>
        <v>0</v>
      </c>
      <c r="Q12" s="70">
        <f t="shared" si="3"/>
        <v>0</v>
      </c>
      <c r="R12" s="71">
        <f t="shared" si="4"/>
        <v>0</v>
      </c>
      <c r="S12" s="68">
        <f t="shared" si="5"/>
        <v>0</v>
      </c>
      <c r="T12" s="301">
        <f t="shared" si="6"/>
        <v>0</v>
      </c>
      <c r="U12" s="128">
        <f t="shared" si="1"/>
        <v>0</v>
      </c>
      <c r="V12" s="66"/>
    </row>
    <row r="13" spans="1:22" ht="16.5" x14ac:dyDescent="0.3">
      <c r="A13" s="189" t="s">
        <v>102</v>
      </c>
      <c r="B13" s="68">
        <f>'DAY29'!H13</f>
        <v>23.5</v>
      </c>
      <c r="C13" s="69">
        <v>0</v>
      </c>
      <c r="D13" s="70">
        <v>0</v>
      </c>
      <c r="E13" s="71">
        <v>0</v>
      </c>
      <c r="F13" s="68">
        <v>0</v>
      </c>
      <c r="G13" s="301">
        <v>0</v>
      </c>
      <c r="H13" s="70">
        <f>+(Table132[[#This Row],[OPENING ]]+Table132[[#This Row],[RECEIPTS]]+Table132[[#This Row],[RETURNS]])-(Table132[[#This Row],[EXCHANGED]]+Table132[[#This Row],[SALES]]+Table132[[#This Row],[ISSUES]])</f>
        <v>23.5</v>
      </c>
      <c r="I13" s="69">
        <v>0</v>
      </c>
      <c r="J13" s="58">
        <f t="shared" si="0"/>
        <v>-23.5</v>
      </c>
      <c r="K13" s="69">
        <f>+'DAY29'!K13+'DAY30'!C13</f>
        <v>0</v>
      </c>
      <c r="L13" s="70">
        <f>+'DAY29'!L13+'DAY30'!D13</f>
        <v>0</v>
      </c>
      <c r="M13" s="71">
        <f>+'DAY29'!M13+'DAY30'!E13</f>
        <v>0</v>
      </c>
      <c r="N13" s="68">
        <f>+'DAY29'!N13+'DAY30'!F13</f>
        <v>0</v>
      </c>
      <c r="O13" s="301">
        <f>+'DAY29'!O13+'DAY30'!G13</f>
        <v>0</v>
      </c>
      <c r="P13" s="69">
        <f t="shared" si="2"/>
        <v>0</v>
      </c>
      <c r="Q13" s="70">
        <f t="shared" si="3"/>
        <v>0</v>
      </c>
      <c r="R13" s="71">
        <f t="shared" si="4"/>
        <v>0</v>
      </c>
      <c r="S13" s="68">
        <f t="shared" si="5"/>
        <v>0</v>
      </c>
      <c r="T13" s="301">
        <f t="shared" si="6"/>
        <v>0</v>
      </c>
      <c r="U13" s="128">
        <f t="shared" si="1"/>
        <v>0</v>
      </c>
      <c r="V13" s="66"/>
    </row>
    <row r="14" spans="1:22" ht="16.5" x14ac:dyDescent="0.3">
      <c r="A14" s="189" t="s">
        <v>103</v>
      </c>
      <c r="B14" s="68">
        <f>'DAY29'!H14</f>
        <v>30.5</v>
      </c>
      <c r="C14" s="69">
        <v>0</v>
      </c>
      <c r="D14" s="70">
        <v>0</v>
      </c>
      <c r="E14" s="71">
        <v>0</v>
      </c>
      <c r="F14" s="68">
        <v>0</v>
      </c>
      <c r="G14" s="301">
        <v>0</v>
      </c>
      <c r="H14" s="70">
        <f>+(Table132[[#This Row],[OPENING ]]+Table132[[#This Row],[RECEIPTS]]+Table132[[#This Row],[RETURNS]])-(Table132[[#This Row],[EXCHANGED]]+Table132[[#This Row],[SALES]]+Table132[[#This Row],[ISSUES]])</f>
        <v>30.5</v>
      </c>
      <c r="I14" s="69">
        <v>0</v>
      </c>
      <c r="J14" s="58">
        <f t="shared" si="0"/>
        <v>-30.5</v>
      </c>
      <c r="K14" s="69">
        <f>+'DAY29'!K14+'DAY30'!C14</f>
        <v>0</v>
      </c>
      <c r="L14" s="70">
        <f>+'DAY29'!L14+'DAY30'!D14</f>
        <v>0</v>
      </c>
      <c r="M14" s="71">
        <f>+'DAY29'!M14+'DAY30'!E14</f>
        <v>0</v>
      </c>
      <c r="N14" s="68">
        <f>+'DAY29'!N14+'DAY30'!F14</f>
        <v>0</v>
      </c>
      <c r="O14" s="301">
        <f>+'DAY29'!O14+'DAY30'!G14</f>
        <v>0</v>
      </c>
      <c r="P14" s="69">
        <f t="shared" si="2"/>
        <v>0</v>
      </c>
      <c r="Q14" s="70">
        <f t="shared" si="3"/>
        <v>0</v>
      </c>
      <c r="R14" s="71">
        <f t="shared" si="4"/>
        <v>0</v>
      </c>
      <c r="S14" s="68">
        <f t="shared" si="5"/>
        <v>0</v>
      </c>
      <c r="T14" s="301">
        <f t="shared" si="6"/>
        <v>0</v>
      </c>
      <c r="U14" s="128">
        <f t="shared" si="1"/>
        <v>0</v>
      </c>
      <c r="V14" s="66"/>
    </row>
    <row r="15" spans="1:22" ht="16.5" x14ac:dyDescent="0.3">
      <c r="A15" s="189" t="s">
        <v>104</v>
      </c>
      <c r="B15" s="68">
        <f>'DAY29'!H15</f>
        <v>33.5</v>
      </c>
      <c r="C15" s="69">
        <v>0</v>
      </c>
      <c r="D15" s="70">
        <v>0</v>
      </c>
      <c r="E15" s="71">
        <v>0</v>
      </c>
      <c r="F15" s="68">
        <v>0</v>
      </c>
      <c r="G15" s="301">
        <v>0</v>
      </c>
      <c r="H15" s="70">
        <f>+(Table132[[#This Row],[OPENING ]]+Table132[[#This Row],[RECEIPTS]]+Table132[[#This Row],[RETURNS]])-(Table132[[#This Row],[EXCHANGED]]+Table132[[#This Row],[SALES]]+Table132[[#This Row],[ISSUES]])</f>
        <v>33.5</v>
      </c>
      <c r="I15" s="69">
        <v>0</v>
      </c>
      <c r="J15" s="58">
        <f t="shared" si="0"/>
        <v>-33.5</v>
      </c>
      <c r="K15" s="69">
        <f>+'DAY29'!K15+'DAY30'!C15</f>
        <v>0</v>
      </c>
      <c r="L15" s="70">
        <f>+'DAY29'!L15+'DAY30'!D15</f>
        <v>0</v>
      </c>
      <c r="M15" s="71">
        <f>+'DAY29'!M15+'DAY30'!E15</f>
        <v>0</v>
      </c>
      <c r="N15" s="68">
        <f>+'DAY29'!N15+'DAY30'!F15</f>
        <v>0</v>
      </c>
      <c r="O15" s="301">
        <f>+'DAY29'!O15+'DAY30'!G15</f>
        <v>0</v>
      </c>
      <c r="P15" s="69">
        <f t="shared" si="2"/>
        <v>0</v>
      </c>
      <c r="Q15" s="70">
        <f t="shared" si="3"/>
        <v>0</v>
      </c>
      <c r="R15" s="71">
        <f t="shared" si="4"/>
        <v>0</v>
      </c>
      <c r="S15" s="68">
        <f t="shared" si="5"/>
        <v>0</v>
      </c>
      <c r="T15" s="301">
        <f t="shared" si="6"/>
        <v>0</v>
      </c>
      <c r="U15" s="128">
        <f t="shared" si="1"/>
        <v>0</v>
      </c>
      <c r="V15" s="66"/>
    </row>
    <row r="16" spans="1:22" ht="16.5" x14ac:dyDescent="0.3">
      <c r="A16" s="189" t="s">
        <v>64</v>
      </c>
      <c r="B16" s="68">
        <f>'DAY29'!H16</f>
        <v>36</v>
      </c>
      <c r="C16" s="69">
        <v>0</v>
      </c>
      <c r="D16" s="70">
        <v>0</v>
      </c>
      <c r="E16" s="71">
        <v>0</v>
      </c>
      <c r="F16" s="68">
        <v>0</v>
      </c>
      <c r="G16" s="301">
        <v>0</v>
      </c>
      <c r="H16" s="70">
        <f>+(Table132[[#This Row],[OPENING ]]+Table132[[#This Row],[RECEIPTS]]+Table132[[#This Row],[RETURNS]])-(Table132[[#This Row],[EXCHANGED]]+Table132[[#This Row],[SALES]]+Table132[[#This Row],[ISSUES]])</f>
        <v>36</v>
      </c>
      <c r="I16" s="69">
        <v>0</v>
      </c>
      <c r="J16" s="58">
        <f t="shared" si="0"/>
        <v>-36</v>
      </c>
      <c r="K16" s="69">
        <f>+'DAY29'!K16+'DAY30'!C16</f>
        <v>0</v>
      </c>
      <c r="L16" s="70">
        <f>+'DAY29'!L16+'DAY30'!D16</f>
        <v>0</v>
      </c>
      <c r="M16" s="71">
        <f>+'DAY29'!M16+'DAY30'!E16</f>
        <v>0</v>
      </c>
      <c r="N16" s="68">
        <f>+'DAY29'!N16+'DAY30'!F16</f>
        <v>0</v>
      </c>
      <c r="O16" s="301">
        <f>+'DAY29'!O16+'DAY30'!G16</f>
        <v>0</v>
      </c>
      <c r="P16" s="69">
        <f t="shared" si="2"/>
        <v>0</v>
      </c>
      <c r="Q16" s="70">
        <f t="shared" si="3"/>
        <v>0</v>
      </c>
      <c r="R16" s="71">
        <f t="shared" si="4"/>
        <v>0</v>
      </c>
      <c r="S16" s="68">
        <f t="shared" si="5"/>
        <v>0</v>
      </c>
      <c r="T16" s="301">
        <f t="shared" si="6"/>
        <v>0</v>
      </c>
      <c r="U16" s="128">
        <f t="shared" si="1"/>
        <v>0</v>
      </c>
      <c r="V16" s="66"/>
    </row>
    <row r="17" spans="1:22" ht="16.5" x14ac:dyDescent="0.3">
      <c r="A17" s="189" t="s">
        <v>65</v>
      </c>
      <c r="B17" s="68">
        <f>'DAY29'!H17</f>
        <v>0</v>
      </c>
      <c r="C17" s="69">
        <v>0</v>
      </c>
      <c r="D17" s="70">
        <v>0</v>
      </c>
      <c r="E17" s="71">
        <v>0</v>
      </c>
      <c r="F17" s="68">
        <v>0</v>
      </c>
      <c r="G17" s="301">
        <v>0</v>
      </c>
      <c r="H17" s="70">
        <f>+(Table132[[#This Row],[OPENING ]]+Table132[[#This Row],[RECEIPTS]]+Table132[[#This Row],[RETURNS]])-(Table132[[#This Row],[EXCHANGED]]+Table132[[#This Row],[SALES]]+Table132[[#This Row],[ISSUES]])</f>
        <v>0</v>
      </c>
      <c r="I17" s="69">
        <v>0</v>
      </c>
      <c r="J17" s="58">
        <f t="shared" si="0"/>
        <v>0</v>
      </c>
      <c r="K17" s="69">
        <f>+'DAY29'!K17+'DAY30'!C17</f>
        <v>0</v>
      </c>
      <c r="L17" s="70">
        <f>+'DAY29'!L17+'DAY30'!D17</f>
        <v>0</v>
      </c>
      <c r="M17" s="71">
        <f>+'DAY29'!M17+'DAY30'!E17</f>
        <v>0</v>
      </c>
      <c r="N17" s="68">
        <f>+'DAY29'!N17+'DAY30'!F17</f>
        <v>0</v>
      </c>
      <c r="O17" s="301">
        <f>+'DAY29'!O17+'DAY30'!G17</f>
        <v>0</v>
      </c>
      <c r="P17" s="69">
        <f t="shared" si="2"/>
        <v>0</v>
      </c>
      <c r="Q17" s="70">
        <f t="shared" si="3"/>
        <v>0</v>
      </c>
      <c r="R17" s="71">
        <f t="shared" si="4"/>
        <v>0</v>
      </c>
      <c r="S17" s="68">
        <f t="shared" si="5"/>
        <v>0</v>
      </c>
      <c r="T17" s="301">
        <f t="shared" si="6"/>
        <v>0</v>
      </c>
      <c r="U17" s="128">
        <f t="shared" si="1"/>
        <v>0</v>
      </c>
      <c r="V17" s="66"/>
    </row>
    <row r="18" spans="1:22" ht="16.5" x14ac:dyDescent="0.3">
      <c r="A18" s="189" t="s">
        <v>63</v>
      </c>
      <c r="B18" s="68">
        <f>'DAY29'!H18</f>
        <v>0</v>
      </c>
      <c r="C18" s="69">
        <v>0</v>
      </c>
      <c r="D18" s="70">
        <v>0</v>
      </c>
      <c r="E18" s="71">
        <v>0</v>
      </c>
      <c r="F18" s="68">
        <v>0</v>
      </c>
      <c r="G18" s="301">
        <v>0</v>
      </c>
      <c r="H18" s="70">
        <f>+(Table132[[#This Row],[OPENING ]]+Table132[[#This Row],[RECEIPTS]]+Table132[[#This Row],[RETURNS]])-(Table132[[#This Row],[EXCHANGED]]+Table132[[#This Row],[SALES]]+Table132[[#This Row],[ISSUES]])</f>
        <v>0</v>
      </c>
      <c r="I18" s="69">
        <v>0</v>
      </c>
      <c r="J18" s="58">
        <f t="shared" ref="J18:J24" si="7">+I18-H18</f>
        <v>0</v>
      </c>
      <c r="K18" s="69">
        <f>+'DAY29'!K25+'DAY30'!C18</f>
        <v>0</v>
      </c>
      <c r="L18" s="70">
        <f>+'DAY29'!L18+'DAY30'!D18</f>
        <v>0</v>
      </c>
      <c r="M18" s="71">
        <f>+'DAY29'!M18+'DAY30'!E18</f>
        <v>0</v>
      </c>
      <c r="N18" s="68">
        <f>+'DAY29'!N18+'DAY30'!F18</f>
        <v>0</v>
      </c>
      <c r="O18" s="301">
        <f>+'DAY29'!O18+'DAY30'!G18</f>
        <v>0</v>
      </c>
      <c r="P18" s="69">
        <f t="shared" ref="P18:P24" si="8">+K18/30</f>
        <v>0</v>
      </c>
      <c r="Q18" s="70">
        <f t="shared" ref="Q18:Q24" si="9">+L18/30</f>
        <v>0</v>
      </c>
      <c r="R18" s="71">
        <f t="shared" ref="R18:R24" si="10">+M18/30</f>
        <v>0</v>
      </c>
      <c r="S18" s="68">
        <f t="shared" ref="S18:S24" si="11">+N18/30</f>
        <v>0</v>
      </c>
      <c r="T18" s="301">
        <f t="shared" ref="T18:T24" si="12">+K18/30</f>
        <v>0</v>
      </c>
      <c r="U18" s="128">
        <f t="shared" ref="U18:U24" si="13">IFERROR(+H18/(P18+Q18+R18+S18+T18),0)</f>
        <v>0</v>
      </c>
      <c r="V18" s="66"/>
    </row>
    <row r="19" spans="1:22" ht="16.5" x14ac:dyDescent="0.3">
      <c r="A19" s="189" t="s">
        <v>131</v>
      </c>
      <c r="B19" s="68">
        <f>'DAY29'!H19</f>
        <v>27</v>
      </c>
      <c r="C19" s="69">
        <v>0</v>
      </c>
      <c r="D19" s="70">
        <v>0</v>
      </c>
      <c r="E19" s="71">
        <v>0</v>
      </c>
      <c r="F19" s="68">
        <v>0</v>
      </c>
      <c r="G19" s="301">
        <v>0</v>
      </c>
      <c r="H19" s="70">
        <f>+(Table132[[#This Row],[OPENING ]]+Table132[[#This Row],[RECEIPTS]]+Table132[[#This Row],[RETURNS]])-(Table132[[#This Row],[EXCHANGED]]+Table132[[#This Row],[SALES]]+Table132[[#This Row],[ISSUES]])</f>
        <v>27</v>
      </c>
      <c r="I19" s="69">
        <v>0</v>
      </c>
      <c r="J19" s="58">
        <f t="shared" si="7"/>
        <v>-27</v>
      </c>
      <c r="K19" s="69">
        <f>+'DAY29'!K26+'DAY30'!C19</f>
        <v>0</v>
      </c>
      <c r="L19" s="70">
        <f>+'DAY29'!L19+'DAY30'!D19</f>
        <v>0</v>
      </c>
      <c r="M19" s="71">
        <f>+'DAY29'!M19+'DAY30'!E19</f>
        <v>0</v>
      </c>
      <c r="N19" s="68">
        <f>+'DAY29'!N19+'DAY30'!F19</f>
        <v>0</v>
      </c>
      <c r="O19" s="301">
        <f>+'DAY29'!O19+'DAY30'!G19</f>
        <v>0</v>
      </c>
      <c r="P19" s="69">
        <f t="shared" si="8"/>
        <v>0</v>
      </c>
      <c r="Q19" s="70">
        <f t="shared" si="9"/>
        <v>0</v>
      </c>
      <c r="R19" s="71">
        <f t="shared" si="10"/>
        <v>0</v>
      </c>
      <c r="S19" s="68">
        <f t="shared" si="11"/>
        <v>0</v>
      </c>
      <c r="T19" s="301">
        <f t="shared" si="12"/>
        <v>0</v>
      </c>
      <c r="U19" s="128">
        <f t="shared" si="13"/>
        <v>0</v>
      </c>
      <c r="V19" s="66"/>
    </row>
    <row r="20" spans="1:22" ht="16.5" x14ac:dyDescent="0.3">
      <c r="A20" s="189" t="s">
        <v>117</v>
      </c>
      <c r="B20" s="68">
        <f>'DAY29'!H20</f>
        <v>228.5</v>
      </c>
      <c r="C20" s="69">
        <v>0</v>
      </c>
      <c r="D20" s="70">
        <v>0</v>
      </c>
      <c r="E20" s="71">
        <v>0</v>
      </c>
      <c r="F20" s="68">
        <v>0</v>
      </c>
      <c r="G20" s="301">
        <v>0</v>
      </c>
      <c r="H20" s="70">
        <f>+(Table132[[#This Row],[OPENING ]]+Table132[[#This Row],[RECEIPTS]]+Table132[[#This Row],[RETURNS]])-(Table132[[#This Row],[EXCHANGED]]+Table132[[#This Row],[SALES]]+Table132[[#This Row],[ISSUES]])</f>
        <v>228.5</v>
      </c>
      <c r="I20" s="69">
        <v>0</v>
      </c>
      <c r="J20" s="58">
        <f t="shared" si="7"/>
        <v>-228.5</v>
      </c>
      <c r="K20" s="69">
        <f>+'DAY29'!K38+'DAY30'!C20</f>
        <v>9314.0999999999985</v>
      </c>
      <c r="L20" s="70">
        <f>+'DAY29'!L20+'DAY30'!D20</f>
        <v>0</v>
      </c>
      <c r="M20" s="71">
        <f>+'DAY29'!M20+'DAY30'!E20</f>
        <v>0</v>
      </c>
      <c r="N20" s="68">
        <f>+'DAY29'!N20+'DAY30'!F20</f>
        <v>0</v>
      </c>
      <c r="O20" s="301">
        <f>+'DAY29'!O20+'DAY30'!G20</f>
        <v>0</v>
      </c>
      <c r="P20" s="69">
        <f t="shared" si="8"/>
        <v>310.46999999999997</v>
      </c>
      <c r="Q20" s="70">
        <f t="shared" si="9"/>
        <v>0</v>
      </c>
      <c r="R20" s="71">
        <f t="shared" si="10"/>
        <v>0</v>
      </c>
      <c r="S20" s="68">
        <f t="shared" si="11"/>
        <v>0</v>
      </c>
      <c r="T20" s="301">
        <f t="shared" si="12"/>
        <v>310.46999999999997</v>
      </c>
      <c r="U20" s="128">
        <f t="shared" si="13"/>
        <v>0.36799046606757502</v>
      </c>
      <c r="V20" s="66"/>
    </row>
    <row r="21" spans="1:22" ht="16.5" x14ac:dyDescent="0.3">
      <c r="A21" s="189" t="s">
        <v>129</v>
      </c>
      <c r="B21" s="68">
        <f>'DAY29'!H21</f>
        <v>70</v>
      </c>
      <c r="C21" s="69">
        <v>0</v>
      </c>
      <c r="D21" s="70">
        <v>0</v>
      </c>
      <c r="E21" s="71">
        <v>0</v>
      </c>
      <c r="F21" s="68">
        <v>0</v>
      </c>
      <c r="G21" s="301">
        <v>0</v>
      </c>
      <c r="H21" s="70">
        <f>+(Table132[[#This Row],[OPENING ]]+Table132[[#This Row],[RECEIPTS]]+Table132[[#This Row],[RETURNS]])-(Table132[[#This Row],[EXCHANGED]]+Table132[[#This Row],[SALES]]+Table132[[#This Row],[ISSUES]])</f>
        <v>70</v>
      </c>
      <c r="I21" s="69">
        <v>0</v>
      </c>
      <c r="J21" s="58">
        <f t="shared" si="7"/>
        <v>-70</v>
      </c>
      <c r="K21" s="69">
        <f>+'DAY29'!K39+'DAY30'!C21</f>
        <v>0</v>
      </c>
      <c r="L21" s="70">
        <f>+'DAY29'!L21+'DAY30'!D21</f>
        <v>0</v>
      </c>
      <c r="M21" s="71">
        <f>+'DAY29'!M21+'DAY30'!E21</f>
        <v>0</v>
      </c>
      <c r="N21" s="68">
        <f>+'DAY29'!N21+'DAY30'!F21</f>
        <v>0</v>
      </c>
      <c r="O21" s="301">
        <f>+'DAY29'!O21+'DAY30'!G21</f>
        <v>0</v>
      </c>
      <c r="P21" s="69">
        <f t="shared" si="8"/>
        <v>0</v>
      </c>
      <c r="Q21" s="70">
        <f t="shared" si="9"/>
        <v>0</v>
      </c>
      <c r="R21" s="71">
        <f t="shared" si="10"/>
        <v>0</v>
      </c>
      <c r="S21" s="68">
        <f t="shared" si="11"/>
        <v>0</v>
      </c>
      <c r="T21" s="301">
        <f t="shared" si="12"/>
        <v>0</v>
      </c>
      <c r="U21" s="128">
        <f t="shared" si="13"/>
        <v>0</v>
      </c>
      <c r="V21" s="66"/>
    </row>
    <row r="22" spans="1:22" ht="16.5" x14ac:dyDescent="0.3">
      <c r="A22" s="154"/>
      <c r="B22" s="68">
        <f>'DAY29'!H22</f>
        <v>14</v>
      </c>
      <c r="C22" s="69">
        <v>0</v>
      </c>
      <c r="D22" s="70">
        <v>0</v>
      </c>
      <c r="E22" s="71">
        <v>0</v>
      </c>
      <c r="F22" s="68">
        <v>0</v>
      </c>
      <c r="G22" s="301">
        <v>0</v>
      </c>
      <c r="H22" s="70">
        <f>+(Table132[[#This Row],[OPENING ]]+Table132[[#This Row],[RECEIPTS]]+Table132[[#This Row],[RETURNS]])-(Table132[[#This Row],[EXCHANGED]]+Table132[[#This Row],[SALES]]+Table132[[#This Row],[ISSUES]])</f>
        <v>14</v>
      </c>
      <c r="I22" s="69">
        <v>0</v>
      </c>
      <c r="J22" s="58">
        <f t="shared" si="7"/>
        <v>-14</v>
      </c>
      <c r="K22" s="69">
        <f>+'DAY29'!K40+'DAY30'!C22</f>
        <v>0</v>
      </c>
      <c r="L22" s="70">
        <f>+'DAY29'!L22+'DAY30'!D22</f>
        <v>0</v>
      </c>
      <c r="M22" s="71">
        <f>+'DAY29'!M22+'DAY30'!E22</f>
        <v>0</v>
      </c>
      <c r="N22" s="68">
        <f>+'DAY29'!N22+'DAY30'!F22</f>
        <v>0</v>
      </c>
      <c r="O22" s="301">
        <f>+'DAY29'!O22+'DAY30'!G22</f>
        <v>0</v>
      </c>
      <c r="P22" s="69">
        <f t="shared" si="8"/>
        <v>0</v>
      </c>
      <c r="Q22" s="70">
        <f t="shared" si="9"/>
        <v>0</v>
      </c>
      <c r="R22" s="71">
        <f t="shared" si="10"/>
        <v>0</v>
      </c>
      <c r="S22" s="68">
        <f t="shared" si="11"/>
        <v>0</v>
      </c>
      <c r="T22" s="301">
        <f t="shared" si="12"/>
        <v>0</v>
      </c>
      <c r="U22" s="128">
        <f t="shared" si="13"/>
        <v>0</v>
      </c>
      <c r="V22" s="66"/>
    </row>
    <row r="23" spans="1:22" ht="16.5" x14ac:dyDescent="0.3">
      <c r="A23" s="154"/>
      <c r="B23" s="68">
        <f>'DAY29'!H23</f>
        <v>70</v>
      </c>
      <c r="C23" s="69">
        <v>0</v>
      </c>
      <c r="D23" s="70">
        <v>0</v>
      </c>
      <c r="E23" s="71">
        <v>0</v>
      </c>
      <c r="F23" s="68">
        <v>0</v>
      </c>
      <c r="G23" s="301">
        <v>0</v>
      </c>
      <c r="H23" s="70">
        <f>+(Table132[[#This Row],[OPENING ]]+Table132[[#This Row],[RECEIPTS]]+Table132[[#This Row],[RETURNS]])-(Table132[[#This Row],[EXCHANGED]]+Table132[[#This Row],[SALES]]+Table132[[#This Row],[ISSUES]])</f>
        <v>70</v>
      </c>
      <c r="I23" s="69">
        <v>0</v>
      </c>
      <c r="J23" s="58">
        <f t="shared" si="7"/>
        <v>-70</v>
      </c>
      <c r="K23" s="69">
        <f>+'DAY29'!K41+'DAY30'!C23</f>
        <v>0</v>
      </c>
      <c r="L23" s="70">
        <f>+'DAY29'!L23+'DAY30'!D23</f>
        <v>0</v>
      </c>
      <c r="M23" s="71">
        <f>+'DAY29'!M23+'DAY30'!E23</f>
        <v>0</v>
      </c>
      <c r="N23" s="68">
        <f>+'DAY29'!N23+'DAY30'!F23</f>
        <v>0</v>
      </c>
      <c r="O23" s="301">
        <f>+'DAY29'!O23+'DAY30'!G23</f>
        <v>0</v>
      </c>
      <c r="P23" s="69">
        <f t="shared" si="8"/>
        <v>0</v>
      </c>
      <c r="Q23" s="70">
        <f t="shared" si="9"/>
        <v>0</v>
      </c>
      <c r="R23" s="71">
        <f t="shared" si="10"/>
        <v>0</v>
      </c>
      <c r="S23" s="68">
        <f t="shared" si="11"/>
        <v>0</v>
      </c>
      <c r="T23" s="301">
        <f t="shared" si="12"/>
        <v>0</v>
      </c>
      <c r="U23" s="128">
        <f t="shared" si="13"/>
        <v>0</v>
      </c>
      <c r="V23" s="66"/>
    </row>
    <row r="24" spans="1:22" ht="16.5" x14ac:dyDescent="0.3">
      <c r="A24" s="154"/>
      <c r="B24" s="68">
        <f>'DAY29'!H24</f>
        <v>49</v>
      </c>
      <c r="C24" s="69">
        <v>0</v>
      </c>
      <c r="D24" s="70">
        <v>0</v>
      </c>
      <c r="E24" s="71">
        <v>0</v>
      </c>
      <c r="F24" s="68">
        <v>0</v>
      </c>
      <c r="G24" s="301">
        <v>0</v>
      </c>
      <c r="H24" s="70">
        <f>+(Table132[[#This Row],[OPENING ]]+Table132[[#This Row],[RECEIPTS]]+Table132[[#This Row],[RETURNS]])-(Table132[[#This Row],[EXCHANGED]]+Table132[[#This Row],[SALES]]+Table132[[#This Row],[ISSUES]])</f>
        <v>49</v>
      </c>
      <c r="I24" s="69">
        <v>0</v>
      </c>
      <c r="J24" s="58">
        <f t="shared" si="7"/>
        <v>-49</v>
      </c>
      <c r="K24" s="69">
        <f>+'DAY29'!K42+'DAY30'!C24</f>
        <v>0</v>
      </c>
      <c r="L24" s="70">
        <f>+'DAY29'!L24+'DAY30'!D24</f>
        <v>0</v>
      </c>
      <c r="M24" s="71">
        <f>+'DAY29'!M24+'DAY30'!E24</f>
        <v>0</v>
      </c>
      <c r="N24" s="68">
        <f>+'DAY29'!N24+'DAY30'!F24</f>
        <v>0</v>
      </c>
      <c r="O24" s="301">
        <f>+'DAY29'!O24+'DAY30'!G24</f>
        <v>0</v>
      </c>
      <c r="P24" s="69">
        <f t="shared" si="8"/>
        <v>0</v>
      </c>
      <c r="Q24" s="70">
        <f t="shared" si="9"/>
        <v>0</v>
      </c>
      <c r="R24" s="71">
        <f t="shared" si="10"/>
        <v>0</v>
      </c>
      <c r="S24" s="68">
        <f t="shared" si="11"/>
        <v>0</v>
      </c>
      <c r="T24" s="301">
        <f t="shared" si="12"/>
        <v>0</v>
      </c>
      <c r="U24" s="128">
        <f t="shared" si="13"/>
        <v>0</v>
      </c>
      <c r="V24" s="66"/>
    </row>
    <row r="25" spans="1:22" ht="16.5" x14ac:dyDescent="0.3">
      <c r="A25" s="154"/>
      <c r="B25" s="68">
        <f>'DAY29'!H25</f>
        <v>0</v>
      </c>
      <c r="C25" s="134">
        <v>0</v>
      </c>
      <c r="D25" s="135">
        <v>0</v>
      </c>
      <c r="E25" s="136">
        <v>0</v>
      </c>
      <c r="F25" s="133">
        <v>0</v>
      </c>
      <c r="G25" s="302">
        <v>0</v>
      </c>
      <c r="H25" s="135">
        <f>+(Table132[[#This Row],[OPENING ]]+Table132[[#This Row],[RECEIPTS]]+Table132[[#This Row],[RETURNS]])-(Table132[[#This Row],[EXCHANGED]]+Table132[[#This Row],[SALES]]+Table132[[#This Row],[ISSUES]])</f>
        <v>0</v>
      </c>
      <c r="I25" s="134">
        <v>0</v>
      </c>
      <c r="J25" s="64">
        <f t="shared" si="0"/>
        <v>0</v>
      </c>
      <c r="K25" s="134">
        <f>+'DAY29'!K25+'DAY30'!C25</f>
        <v>0</v>
      </c>
      <c r="L25" s="70">
        <f>+'DAY29'!L25+'DAY30'!D25</f>
        <v>0</v>
      </c>
      <c r="M25" s="71">
        <f>+'DAY29'!M25+'DAY30'!E25</f>
        <v>0</v>
      </c>
      <c r="N25" s="68">
        <f>+'DAY29'!N25+'DAY30'!F25</f>
        <v>0</v>
      </c>
      <c r="O25" s="301">
        <f>+'DAY29'!O25+'DAY30'!G25</f>
        <v>0</v>
      </c>
      <c r="P25" s="134">
        <f t="shared" si="2"/>
        <v>0</v>
      </c>
      <c r="Q25" s="135">
        <f t="shared" si="3"/>
        <v>0</v>
      </c>
      <c r="R25" s="136">
        <f t="shared" si="4"/>
        <v>0</v>
      </c>
      <c r="S25" s="133">
        <f t="shared" si="5"/>
        <v>0</v>
      </c>
      <c r="T25" s="302">
        <f t="shared" si="6"/>
        <v>0</v>
      </c>
      <c r="U25" s="191">
        <f t="shared" si="1"/>
        <v>0</v>
      </c>
      <c r="V25" s="66"/>
    </row>
    <row r="26" spans="1:22" ht="17.25" thickBot="1" x14ac:dyDescent="0.35">
      <c r="A26" s="312" t="s">
        <v>106</v>
      </c>
      <c r="B26" s="68">
        <f>'DAY29'!H26</f>
        <v>0</v>
      </c>
      <c r="C26" s="129">
        <v>0</v>
      </c>
      <c r="D26" s="130">
        <v>0</v>
      </c>
      <c r="E26" s="131">
        <v>0</v>
      </c>
      <c r="F26" s="150">
        <v>0</v>
      </c>
      <c r="G26" s="303">
        <v>0</v>
      </c>
      <c r="H26" s="70">
        <f>+(Table132[[#This Row],[OPENING ]]+Table132[[#This Row],[RECEIPTS]]+Table132[[#This Row],[RETURNS]])-(Table132[[#This Row],[EXCHANGED]]+Table132[[#This Row],[SALES]]+Table132[[#This Row],[ISSUES]])</f>
        <v>0</v>
      </c>
      <c r="I26" s="129">
        <v>0</v>
      </c>
      <c r="J26" s="59">
        <f t="shared" si="0"/>
        <v>0</v>
      </c>
      <c r="K26" s="69">
        <f>+'DAY29'!K26+'DAY30'!C26</f>
        <v>0</v>
      </c>
      <c r="L26" s="70">
        <f>+'DAY29'!L26+'DAY30'!D26</f>
        <v>0</v>
      </c>
      <c r="M26" s="71">
        <f>+'DAY29'!M26+'DAY30'!E26</f>
        <v>0</v>
      </c>
      <c r="N26" s="68">
        <f>+'DAY29'!N26+'DAY30'!F26</f>
        <v>0</v>
      </c>
      <c r="O26" s="301">
        <f>+'DAY29'!O26+'DAY30'!G26</f>
        <v>0</v>
      </c>
      <c r="P26" s="69">
        <f t="shared" si="2"/>
        <v>0</v>
      </c>
      <c r="Q26" s="70">
        <f t="shared" si="3"/>
        <v>0</v>
      </c>
      <c r="R26" s="71">
        <f t="shared" si="4"/>
        <v>0</v>
      </c>
      <c r="S26" s="68">
        <f t="shared" si="5"/>
        <v>0</v>
      </c>
      <c r="T26" s="301">
        <f t="shared" si="6"/>
        <v>0</v>
      </c>
      <c r="U26" s="132">
        <f t="shared" si="1"/>
        <v>0</v>
      </c>
      <c r="V26" s="66"/>
    </row>
    <row r="27" spans="1:22" ht="17.25" thickBot="1" x14ac:dyDescent="0.35">
      <c r="A27" s="154" t="s">
        <v>61</v>
      </c>
      <c r="B27" s="68">
        <f>'DAY29'!H27</f>
        <v>506.2</v>
      </c>
      <c r="C27" s="129">
        <v>0</v>
      </c>
      <c r="D27" s="130">
        <v>0</v>
      </c>
      <c r="E27" s="131">
        <v>0</v>
      </c>
      <c r="F27" s="150">
        <v>0</v>
      </c>
      <c r="G27" s="303">
        <v>0</v>
      </c>
      <c r="H27" s="70">
        <f>+(Table132[[#This Row],[OPENING ]]+Table132[[#This Row],[RECEIPTS]]+Table132[[#This Row],[RETURNS]])-(Table132[[#This Row],[EXCHANGED]]+Table132[[#This Row],[SALES]]+Table132[[#This Row],[ISSUES]])</f>
        <v>506.2</v>
      </c>
      <c r="I27" s="129"/>
      <c r="J27" s="59">
        <f t="shared" ref="J27:J37" si="14">+I27-H27</f>
        <v>-506.2</v>
      </c>
      <c r="K27" s="69">
        <f>+'DAY29'!K27+'DAY30'!C27</f>
        <v>1034.9000000000001</v>
      </c>
      <c r="L27" s="70">
        <f>+'DAY29'!L27+'DAY30'!D27</f>
        <v>0</v>
      </c>
      <c r="M27" s="71">
        <f>+'DAY29'!M27+'DAY30'!E27</f>
        <v>0</v>
      </c>
      <c r="N27" s="68">
        <f>+'DAY29'!N27+'DAY30'!F27</f>
        <v>0</v>
      </c>
      <c r="O27" s="301">
        <f>+'DAY29'!O27+'DAY30'!G27</f>
        <v>0</v>
      </c>
      <c r="P27" s="69">
        <f t="shared" ref="P27:P37" si="15">+K27/30</f>
        <v>34.49666666666667</v>
      </c>
      <c r="Q27" s="70">
        <f t="shared" ref="Q27:Q37" si="16">+L27/30</f>
        <v>0</v>
      </c>
      <c r="R27" s="71">
        <f t="shared" ref="R27:R37" si="17">+M27/30</f>
        <v>0</v>
      </c>
      <c r="S27" s="68">
        <f t="shared" ref="S27:S37" si="18">+N27/30</f>
        <v>0</v>
      </c>
      <c r="T27" s="301">
        <f t="shared" ref="T27:T37" si="19">+K27/30</f>
        <v>34.49666666666667</v>
      </c>
      <c r="U27" s="132">
        <f t="shared" ref="U27:U37" si="20">IFERROR(+H27/(P27+Q27+R27+S27+T27),0)</f>
        <v>7.3369407672238856</v>
      </c>
      <c r="V27" s="66"/>
    </row>
    <row r="28" spans="1:22" ht="17.25" thickBot="1" x14ac:dyDescent="0.35">
      <c r="A28" s="53"/>
      <c r="B28" s="68">
        <f>'DAY29'!H28</f>
        <v>0</v>
      </c>
      <c r="C28" s="129">
        <v>0</v>
      </c>
      <c r="D28" s="130">
        <v>0</v>
      </c>
      <c r="E28" s="131">
        <v>0</v>
      </c>
      <c r="F28" s="150">
        <v>0</v>
      </c>
      <c r="G28" s="303">
        <v>0</v>
      </c>
      <c r="H28" s="70">
        <f>+(Table132[[#This Row],[OPENING ]]+Table132[[#This Row],[RECEIPTS]]+Table132[[#This Row],[RETURNS]])-(Table132[[#This Row],[EXCHANGED]]+Table132[[#This Row],[SALES]]+Table132[[#This Row],[ISSUES]])</f>
        <v>0</v>
      </c>
      <c r="I28" s="129"/>
      <c r="J28" s="59">
        <f t="shared" si="14"/>
        <v>0</v>
      </c>
      <c r="K28" s="69">
        <f>+'DAY29'!K28+'DAY30'!C28</f>
        <v>0</v>
      </c>
      <c r="L28" s="70">
        <f>+'DAY29'!L28+'DAY30'!D28</f>
        <v>0</v>
      </c>
      <c r="M28" s="71">
        <f>+'DAY29'!M28+'DAY30'!E28</f>
        <v>0</v>
      </c>
      <c r="N28" s="68">
        <f>+'DAY29'!N28+'DAY30'!F28</f>
        <v>0</v>
      </c>
      <c r="O28" s="301">
        <f>+'DAY29'!O28+'DAY30'!G28</f>
        <v>0</v>
      </c>
      <c r="P28" s="69">
        <f t="shared" si="15"/>
        <v>0</v>
      </c>
      <c r="Q28" s="70">
        <f t="shared" si="16"/>
        <v>0</v>
      </c>
      <c r="R28" s="71">
        <f t="shared" si="17"/>
        <v>0</v>
      </c>
      <c r="S28" s="68">
        <f t="shared" si="18"/>
        <v>0</v>
      </c>
      <c r="T28" s="301">
        <f t="shared" si="19"/>
        <v>0</v>
      </c>
      <c r="U28" s="132">
        <f t="shared" si="20"/>
        <v>0</v>
      </c>
      <c r="V28" s="66"/>
    </row>
    <row r="29" spans="1:22" ht="17.25" thickBot="1" x14ac:dyDescent="0.35">
      <c r="A29" s="53"/>
      <c r="B29" s="68">
        <f>'DAY29'!H29</f>
        <v>254.5</v>
      </c>
      <c r="C29" s="129">
        <v>0</v>
      </c>
      <c r="D29" s="130">
        <v>0</v>
      </c>
      <c r="E29" s="131">
        <v>0</v>
      </c>
      <c r="F29" s="150">
        <v>0</v>
      </c>
      <c r="G29" s="303">
        <v>0</v>
      </c>
      <c r="H29" s="70">
        <f>+(Table132[[#This Row],[OPENING ]]+Table132[[#This Row],[RECEIPTS]]+Table132[[#This Row],[RETURNS]])-(Table132[[#This Row],[EXCHANGED]]+Table132[[#This Row],[SALES]]+Table132[[#This Row],[ISSUES]])</f>
        <v>254.5</v>
      </c>
      <c r="I29" s="129"/>
      <c r="J29" s="59">
        <f t="shared" si="14"/>
        <v>-254.5</v>
      </c>
      <c r="K29" s="69">
        <f>+'DAY29'!K29+'DAY30'!C29</f>
        <v>0</v>
      </c>
      <c r="L29" s="70">
        <f>+'DAY29'!L29+'DAY30'!D29</f>
        <v>0</v>
      </c>
      <c r="M29" s="71">
        <f>+'DAY29'!M29+'DAY30'!E29</f>
        <v>0</v>
      </c>
      <c r="N29" s="68">
        <f>+'DAY29'!N29+'DAY30'!F29</f>
        <v>0</v>
      </c>
      <c r="O29" s="301">
        <f>+'DAY29'!O29+'DAY30'!G29</f>
        <v>63.8</v>
      </c>
      <c r="P29" s="69">
        <f t="shared" si="15"/>
        <v>0</v>
      </c>
      <c r="Q29" s="70">
        <f t="shared" si="16"/>
        <v>0</v>
      </c>
      <c r="R29" s="71">
        <f t="shared" si="17"/>
        <v>0</v>
      </c>
      <c r="S29" s="68">
        <f t="shared" si="18"/>
        <v>0</v>
      </c>
      <c r="T29" s="301">
        <f t="shared" si="19"/>
        <v>0</v>
      </c>
      <c r="U29" s="132">
        <f t="shared" si="20"/>
        <v>0</v>
      </c>
      <c r="V29" s="66"/>
    </row>
    <row r="30" spans="1:22" ht="17.25" thickBot="1" x14ac:dyDescent="0.35">
      <c r="A30" s="53"/>
      <c r="B30" s="68">
        <f>'DAY29'!H30</f>
        <v>0</v>
      </c>
      <c r="C30" s="129">
        <v>0</v>
      </c>
      <c r="D30" s="130">
        <v>0</v>
      </c>
      <c r="E30" s="131">
        <v>0</v>
      </c>
      <c r="F30" s="150">
        <v>0</v>
      </c>
      <c r="G30" s="303">
        <v>0</v>
      </c>
      <c r="H30" s="70">
        <f>+(Table132[[#This Row],[OPENING ]]+Table132[[#This Row],[RECEIPTS]]+Table132[[#This Row],[RETURNS]])-(Table132[[#This Row],[EXCHANGED]]+Table132[[#This Row],[SALES]]+Table132[[#This Row],[ISSUES]])</f>
        <v>0</v>
      </c>
      <c r="I30" s="129"/>
      <c r="J30" s="59">
        <f t="shared" si="14"/>
        <v>0</v>
      </c>
      <c r="K30" s="69">
        <f>+'DAY29'!K30+'DAY30'!C30</f>
        <v>0</v>
      </c>
      <c r="L30" s="70">
        <f>+'DAY29'!L30+'DAY30'!D30</f>
        <v>0</v>
      </c>
      <c r="M30" s="71">
        <f>+'DAY29'!M30+'DAY30'!E30</f>
        <v>0</v>
      </c>
      <c r="N30" s="68">
        <f>+'DAY29'!N30+'DAY30'!F30</f>
        <v>0</v>
      </c>
      <c r="O30" s="301">
        <f>+'DAY29'!O30+'DAY30'!G30</f>
        <v>0</v>
      </c>
      <c r="P30" s="69">
        <f t="shared" si="15"/>
        <v>0</v>
      </c>
      <c r="Q30" s="70">
        <f t="shared" si="16"/>
        <v>0</v>
      </c>
      <c r="R30" s="71">
        <f t="shared" si="17"/>
        <v>0</v>
      </c>
      <c r="S30" s="68">
        <f t="shared" si="18"/>
        <v>0</v>
      </c>
      <c r="T30" s="301">
        <f t="shared" si="19"/>
        <v>0</v>
      </c>
      <c r="U30" s="132">
        <f t="shared" si="20"/>
        <v>0</v>
      </c>
      <c r="V30" s="66"/>
    </row>
    <row r="31" spans="1:22" ht="17.25" thickBot="1" x14ac:dyDescent="0.35">
      <c r="A31" s="53"/>
      <c r="B31" s="68">
        <f>'DAY29'!H31</f>
        <v>0</v>
      </c>
      <c r="C31" s="129">
        <v>0</v>
      </c>
      <c r="D31" s="130">
        <v>0</v>
      </c>
      <c r="E31" s="131">
        <v>0</v>
      </c>
      <c r="F31" s="150">
        <v>0</v>
      </c>
      <c r="G31" s="303">
        <v>0</v>
      </c>
      <c r="H31" s="70">
        <f>+(Table132[[#This Row],[OPENING ]]+Table132[[#This Row],[RECEIPTS]]+Table132[[#This Row],[RETURNS]])-(Table132[[#This Row],[EXCHANGED]]+Table132[[#This Row],[SALES]]+Table132[[#This Row],[ISSUES]])</f>
        <v>0</v>
      </c>
      <c r="I31" s="129"/>
      <c r="J31" s="59">
        <f t="shared" si="14"/>
        <v>0</v>
      </c>
      <c r="K31" s="69">
        <f>+'DAY29'!K31+'DAY30'!C31</f>
        <v>0</v>
      </c>
      <c r="L31" s="70">
        <f>+'DAY29'!L31+'DAY30'!D31</f>
        <v>0</v>
      </c>
      <c r="M31" s="71">
        <f>+'DAY29'!M31+'DAY30'!E31</f>
        <v>0</v>
      </c>
      <c r="N31" s="68">
        <f>+'DAY29'!N31+'DAY30'!F31</f>
        <v>0</v>
      </c>
      <c r="O31" s="301">
        <f>+'DAY29'!O31+'DAY30'!G31</f>
        <v>0</v>
      </c>
      <c r="P31" s="69">
        <f t="shared" si="15"/>
        <v>0</v>
      </c>
      <c r="Q31" s="70">
        <f t="shared" si="16"/>
        <v>0</v>
      </c>
      <c r="R31" s="71">
        <f t="shared" si="17"/>
        <v>0</v>
      </c>
      <c r="S31" s="68">
        <f t="shared" si="18"/>
        <v>0</v>
      </c>
      <c r="T31" s="301">
        <f t="shared" si="19"/>
        <v>0</v>
      </c>
      <c r="U31" s="132">
        <f t="shared" si="20"/>
        <v>0</v>
      </c>
      <c r="V31" s="66"/>
    </row>
    <row r="32" spans="1:22" ht="17.25" thickBot="1" x14ac:dyDescent="0.35">
      <c r="A32" s="53"/>
      <c r="B32" s="68">
        <f>'DAY29'!H32</f>
        <v>0</v>
      </c>
      <c r="C32" s="129">
        <v>0</v>
      </c>
      <c r="D32" s="130">
        <v>0</v>
      </c>
      <c r="E32" s="131">
        <v>0</v>
      </c>
      <c r="F32" s="150">
        <v>0</v>
      </c>
      <c r="G32" s="303">
        <v>0</v>
      </c>
      <c r="H32" s="70">
        <f>+(Table132[[#This Row],[OPENING ]]+Table132[[#This Row],[RECEIPTS]]+Table132[[#This Row],[RETURNS]])-(Table132[[#This Row],[EXCHANGED]]+Table132[[#This Row],[SALES]]+Table132[[#This Row],[ISSUES]])</f>
        <v>0</v>
      </c>
      <c r="I32" s="129"/>
      <c r="J32" s="59">
        <f t="shared" si="14"/>
        <v>0</v>
      </c>
      <c r="K32" s="69">
        <f>+'DAY29'!K32+'DAY30'!C32</f>
        <v>0</v>
      </c>
      <c r="L32" s="70">
        <f>+'DAY29'!L32+'DAY30'!D32</f>
        <v>0</v>
      </c>
      <c r="M32" s="71">
        <f>+'DAY29'!M32+'DAY30'!E32</f>
        <v>0</v>
      </c>
      <c r="N32" s="68">
        <f>+'DAY29'!N32+'DAY30'!F32</f>
        <v>0</v>
      </c>
      <c r="O32" s="301">
        <f>+'DAY29'!O32+'DAY30'!G32</f>
        <v>0</v>
      </c>
      <c r="P32" s="69">
        <f t="shared" si="15"/>
        <v>0</v>
      </c>
      <c r="Q32" s="70">
        <f t="shared" si="16"/>
        <v>0</v>
      </c>
      <c r="R32" s="71">
        <f t="shared" si="17"/>
        <v>0</v>
      </c>
      <c r="S32" s="68">
        <f t="shared" si="18"/>
        <v>0</v>
      </c>
      <c r="T32" s="301">
        <f t="shared" si="19"/>
        <v>0</v>
      </c>
      <c r="U32" s="132">
        <f t="shared" si="20"/>
        <v>0</v>
      </c>
      <c r="V32" s="66"/>
    </row>
    <row r="33" spans="1:22" ht="17.25" thickBot="1" x14ac:dyDescent="0.35">
      <c r="A33" s="53"/>
      <c r="B33" s="68">
        <f>'DAY29'!H33</f>
        <v>0</v>
      </c>
      <c r="C33" s="129">
        <v>0</v>
      </c>
      <c r="D33" s="130">
        <v>0</v>
      </c>
      <c r="E33" s="131">
        <v>0</v>
      </c>
      <c r="F33" s="150">
        <v>0</v>
      </c>
      <c r="G33" s="303">
        <v>0</v>
      </c>
      <c r="H33" s="70">
        <f>+(Table132[[#This Row],[OPENING ]]+Table132[[#This Row],[RECEIPTS]]+Table132[[#This Row],[RETURNS]])-(Table132[[#This Row],[EXCHANGED]]+Table132[[#This Row],[SALES]]+Table132[[#This Row],[ISSUES]])</f>
        <v>0</v>
      </c>
      <c r="I33" s="129"/>
      <c r="J33" s="59">
        <f t="shared" si="14"/>
        <v>0</v>
      </c>
      <c r="K33" s="69">
        <f>+'DAY29'!K33+'DAY30'!C33</f>
        <v>0</v>
      </c>
      <c r="L33" s="70">
        <f>+'DAY29'!L33+'DAY30'!D33</f>
        <v>0</v>
      </c>
      <c r="M33" s="71">
        <f>+'DAY29'!M33+'DAY30'!E33</f>
        <v>0</v>
      </c>
      <c r="N33" s="68">
        <f>+'DAY29'!N33+'DAY30'!F33</f>
        <v>0</v>
      </c>
      <c r="O33" s="301">
        <f>+'DAY29'!O33+'DAY30'!G33</f>
        <v>0</v>
      </c>
      <c r="P33" s="69">
        <f t="shared" si="15"/>
        <v>0</v>
      </c>
      <c r="Q33" s="70">
        <f t="shared" si="16"/>
        <v>0</v>
      </c>
      <c r="R33" s="71">
        <f t="shared" si="17"/>
        <v>0</v>
      </c>
      <c r="S33" s="68">
        <f t="shared" si="18"/>
        <v>0</v>
      </c>
      <c r="T33" s="301">
        <f t="shared" si="19"/>
        <v>0</v>
      </c>
      <c r="U33" s="132">
        <f t="shared" si="20"/>
        <v>0</v>
      </c>
      <c r="V33" s="66"/>
    </row>
    <row r="34" spans="1:22" ht="17.25" thickBot="1" x14ac:dyDescent="0.35">
      <c r="A34" s="53"/>
      <c r="B34" s="68">
        <f>'DAY29'!H34</f>
        <v>58.1</v>
      </c>
      <c r="C34" s="129">
        <v>0</v>
      </c>
      <c r="D34" s="130">
        <v>0</v>
      </c>
      <c r="E34" s="131">
        <v>0</v>
      </c>
      <c r="F34" s="150">
        <v>0</v>
      </c>
      <c r="G34" s="303">
        <v>0</v>
      </c>
      <c r="H34" s="70">
        <f>+(Table132[[#This Row],[OPENING ]]+Table132[[#This Row],[RECEIPTS]]+Table132[[#This Row],[RETURNS]])-(Table132[[#This Row],[EXCHANGED]]+Table132[[#This Row],[SALES]]+Table132[[#This Row],[ISSUES]])</f>
        <v>58.1</v>
      </c>
      <c r="I34" s="129"/>
      <c r="J34" s="59">
        <f t="shared" si="14"/>
        <v>-58.1</v>
      </c>
      <c r="K34" s="69">
        <f>+'DAY29'!K34+'DAY30'!C34</f>
        <v>0</v>
      </c>
      <c r="L34" s="70">
        <f>+'DAY29'!L34+'DAY30'!D34</f>
        <v>0</v>
      </c>
      <c r="M34" s="71">
        <f>+'DAY29'!M34+'DAY30'!E34</f>
        <v>0</v>
      </c>
      <c r="N34" s="68">
        <f>+'DAY29'!N34+'DAY30'!F34</f>
        <v>0</v>
      </c>
      <c r="O34" s="301">
        <f>+'DAY29'!O34+'DAY30'!G34</f>
        <v>0</v>
      </c>
      <c r="P34" s="69">
        <f t="shared" si="15"/>
        <v>0</v>
      </c>
      <c r="Q34" s="70">
        <f t="shared" si="16"/>
        <v>0</v>
      </c>
      <c r="R34" s="71">
        <f t="shared" si="17"/>
        <v>0</v>
      </c>
      <c r="S34" s="68">
        <f t="shared" si="18"/>
        <v>0</v>
      </c>
      <c r="T34" s="301">
        <f t="shared" si="19"/>
        <v>0</v>
      </c>
      <c r="U34" s="132">
        <f t="shared" si="20"/>
        <v>0</v>
      </c>
      <c r="V34" s="66"/>
    </row>
    <row r="35" spans="1:22" ht="17.25" thickBot="1" x14ac:dyDescent="0.35">
      <c r="A35" s="53"/>
      <c r="B35" s="68">
        <f>'DAY29'!H35</f>
        <v>0</v>
      </c>
      <c r="C35" s="129">
        <v>0</v>
      </c>
      <c r="D35" s="130">
        <v>0</v>
      </c>
      <c r="E35" s="131">
        <v>0</v>
      </c>
      <c r="F35" s="150">
        <v>0</v>
      </c>
      <c r="G35" s="303">
        <v>0</v>
      </c>
      <c r="H35" s="70">
        <f>+(Table132[[#This Row],[OPENING ]]+Table132[[#This Row],[RECEIPTS]]+Table132[[#This Row],[RETURNS]])-(Table132[[#This Row],[EXCHANGED]]+Table132[[#This Row],[SALES]]+Table132[[#This Row],[ISSUES]])</f>
        <v>0</v>
      </c>
      <c r="I35" s="129"/>
      <c r="J35" s="59">
        <f t="shared" si="14"/>
        <v>0</v>
      </c>
      <c r="K35" s="69">
        <f>+'DAY29'!K35+'DAY30'!C35</f>
        <v>0</v>
      </c>
      <c r="L35" s="70">
        <f>+'DAY29'!L35+'DAY30'!D35</f>
        <v>0</v>
      </c>
      <c r="M35" s="71">
        <f>+'DAY29'!M35+'DAY30'!E35</f>
        <v>0</v>
      </c>
      <c r="N35" s="68">
        <f>+'DAY29'!N35+'DAY30'!F35</f>
        <v>0</v>
      </c>
      <c r="O35" s="301">
        <f>+'DAY29'!O35+'DAY30'!G35</f>
        <v>0</v>
      </c>
      <c r="P35" s="69">
        <f t="shared" si="15"/>
        <v>0</v>
      </c>
      <c r="Q35" s="70">
        <f t="shared" si="16"/>
        <v>0</v>
      </c>
      <c r="R35" s="71">
        <f t="shared" si="17"/>
        <v>0</v>
      </c>
      <c r="S35" s="68">
        <f t="shared" si="18"/>
        <v>0</v>
      </c>
      <c r="T35" s="301">
        <f t="shared" si="19"/>
        <v>0</v>
      </c>
      <c r="U35" s="132">
        <f t="shared" si="20"/>
        <v>0</v>
      </c>
      <c r="V35" s="66"/>
    </row>
    <row r="36" spans="1:22" ht="17.25" thickBot="1" x14ac:dyDescent="0.35">
      <c r="A36" s="53"/>
      <c r="B36" s="68">
        <f>'DAY29'!H36</f>
        <v>31.35</v>
      </c>
      <c r="C36" s="129">
        <v>0</v>
      </c>
      <c r="D36" s="130">
        <v>0</v>
      </c>
      <c r="E36" s="131">
        <v>0</v>
      </c>
      <c r="F36" s="150">
        <v>0</v>
      </c>
      <c r="G36" s="303">
        <v>0</v>
      </c>
      <c r="H36" s="70">
        <f>+(Table132[[#This Row],[OPENING ]]+Table132[[#This Row],[RECEIPTS]]+Table132[[#This Row],[RETURNS]])-(Table132[[#This Row],[EXCHANGED]]+Table132[[#This Row],[SALES]]+Table132[[#This Row],[ISSUES]])</f>
        <v>31.35</v>
      </c>
      <c r="I36" s="129"/>
      <c r="J36" s="59">
        <f t="shared" si="14"/>
        <v>-31.35</v>
      </c>
      <c r="K36" s="69">
        <f>+'DAY29'!K36+'DAY30'!C36</f>
        <v>0</v>
      </c>
      <c r="L36" s="70">
        <f>+'DAY29'!L36+'DAY30'!D36</f>
        <v>0</v>
      </c>
      <c r="M36" s="71">
        <f>+'DAY29'!M36+'DAY30'!E36</f>
        <v>0</v>
      </c>
      <c r="N36" s="68">
        <f>+'DAY29'!N36+'DAY30'!F36</f>
        <v>0</v>
      </c>
      <c r="O36" s="301">
        <f>+'DAY29'!O36+'DAY30'!G36</f>
        <v>0</v>
      </c>
      <c r="P36" s="69">
        <f t="shared" si="15"/>
        <v>0</v>
      </c>
      <c r="Q36" s="70">
        <f t="shared" si="16"/>
        <v>0</v>
      </c>
      <c r="R36" s="71">
        <f t="shared" si="17"/>
        <v>0</v>
      </c>
      <c r="S36" s="68">
        <f t="shared" si="18"/>
        <v>0</v>
      </c>
      <c r="T36" s="301">
        <f t="shared" si="19"/>
        <v>0</v>
      </c>
      <c r="U36" s="132">
        <f t="shared" si="20"/>
        <v>0</v>
      </c>
      <c r="V36" s="66"/>
    </row>
    <row r="37" spans="1:22" ht="17.25" thickBot="1" x14ac:dyDescent="0.35">
      <c r="A37" s="53"/>
      <c r="B37" s="68">
        <f>'DAY29'!H37</f>
        <v>0</v>
      </c>
      <c r="C37" s="129">
        <v>0</v>
      </c>
      <c r="D37" s="130">
        <v>0</v>
      </c>
      <c r="E37" s="131">
        <v>0</v>
      </c>
      <c r="F37" s="150">
        <v>0</v>
      </c>
      <c r="G37" s="303">
        <v>0</v>
      </c>
      <c r="H37" s="70">
        <f>+(Table132[[#This Row],[OPENING ]]+Table132[[#This Row],[RECEIPTS]]+Table132[[#This Row],[RETURNS]])-(Table132[[#This Row],[EXCHANGED]]+Table132[[#This Row],[SALES]]+Table132[[#This Row],[ISSUES]])</f>
        <v>0</v>
      </c>
      <c r="I37" s="129"/>
      <c r="J37" s="59">
        <f t="shared" si="14"/>
        <v>0</v>
      </c>
      <c r="K37" s="69">
        <f>+'DAY29'!K37+'DAY30'!C37</f>
        <v>0</v>
      </c>
      <c r="L37" s="70">
        <f>+'DAY29'!L37+'DAY30'!D37</f>
        <v>0</v>
      </c>
      <c r="M37" s="71">
        <f>+'DAY29'!M37+'DAY30'!E37</f>
        <v>0</v>
      </c>
      <c r="N37" s="68">
        <f>+'DAY29'!N37+'DAY30'!F37</f>
        <v>0</v>
      </c>
      <c r="O37" s="301">
        <f>+'DAY29'!O37+'DAY30'!G37</f>
        <v>0</v>
      </c>
      <c r="P37" s="69">
        <f t="shared" si="15"/>
        <v>0</v>
      </c>
      <c r="Q37" s="70">
        <f t="shared" si="16"/>
        <v>0</v>
      </c>
      <c r="R37" s="71">
        <f t="shared" si="17"/>
        <v>0</v>
      </c>
      <c r="S37" s="68">
        <f t="shared" si="18"/>
        <v>0</v>
      </c>
      <c r="T37" s="301">
        <f t="shared" si="19"/>
        <v>0</v>
      </c>
      <c r="U37" s="132">
        <f t="shared" si="20"/>
        <v>0</v>
      </c>
      <c r="V37" s="66"/>
    </row>
    <row r="38" spans="1:22" ht="17.25" thickBot="1" x14ac:dyDescent="0.35">
      <c r="A38" s="85" t="s">
        <v>29</v>
      </c>
      <c r="B38" s="86">
        <f t="shared" ref="B38:T38" si="21">SUM(B5:B26)</f>
        <v>662.1</v>
      </c>
      <c r="C38" s="87">
        <f t="shared" si="21"/>
        <v>0</v>
      </c>
      <c r="D38" s="88">
        <f t="shared" si="21"/>
        <v>0</v>
      </c>
      <c r="E38" s="89">
        <f t="shared" si="21"/>
        <v>0</v>
      </c>
      <c r="F38" s="86">
        <f t="shared" si="21"/>
        <v>0</v>
      </c>
      <c r="G38" s="213">
        <f t="shared" si="21"/>
        <v>0</v>
      </c>
      <c r="H38" s="88">
        <f t="shared" si="21"/>
        <v>662.1</v>
      </c>
      <c r="I38" s="87">
        <f t="shared" si="21"/>
        <v>0</v>
      </c>
      <c r="J38" s="98">
        <f t="shared" si="0"/>
        <v>-662.1</v>
      </c>
      <c r="K38" s="87">
        <f t="shared" si="21"/>
        <v>9314.0999999999985</v>
      </c>
      <c r="L38" s="88">
        <f t="shared" si="21"/>
        <v>0</v>
      </c>
      <c r="M38" s="89">
        <f t="shared" si="21"/>
        <v>0</v>
      </c>
      <c r="N38" s="86">
        <f t="shared" si="21"/>
        <v>0</v>
      </c>
      <c r="O38" s="213">
        <f t="shared" si="21"/>
        <v>0</v>
      </c>
      <c r="P38" s="87">
        <f t="shared" si="21"/>
        <v>310.46999999999997</v>
      </c>
      <c r="Q38" s="88">
        <f t="shared" si="21"/>
        <v>0</v>
      </c>
      <c r="R38" s="89">
        <f t="shared" si="21"/>
        <v>0</v>
      </c>
      <c r="S38" s="86">
        <f t="shared" si="21"/>
        <v>0</v>
      </c>
      <c r="T38" s="213">
        <f t="shared" si="21"/>
        <v>310.46999999999997</v>
      </c>
      <c r="U38" s="91">
        <f t="shared" si="1"/>
        <v>1.0662865977389122</v>
      </c>
      <c r="V38" s="66"/>
    </row>
    <row r="39" spans="1:22" ht="19.5" x14ac:dyDescent="0.35">
      <c r="A39" s="173" t="s">
        <v>60</v>
      </c>
      <c r="B39" s="133"/>
      <c r="C39" s="134"/>
      <c r="D39" s="135"/>
      <c r="E39" s="136"/>
      <c r="F39" s="133"/>
      <c r="G39" s="302"/>
      <c r="H39" s="135"/>
      <c r="I39" s="134"/>
      <c r="J39" s="64"/>
      <c r="K39" s="134"/>
      <c r="L39" s="135"/>
      <c r="M39" s="136"/>
      <c r="N39" s="133"/>
      <c r="O39" s="302"/>
      <c r="P39" s="134"/>
      <c r="Q39" s="135"/>
      <c r="R39" s="136"/>
      <c r="S39" s="133"/>
      <c r="T39" s="302"/>
      <c r="U39" s="137"/>
      <c r="V39" s="66"/>
    </row>
    <row r="40" spans="1:22" ht="16.5" x14ac:dyDescent="0.3">
      <c r="A40" s="55" t="s">
        <v>36</v>
      </c>
      <c r="B40" s="68"/>
      <c r="C40" s="69"/>
      <c r="D40" s="70"/>
      <c r="E40" s="71"/>
      <c r="F40" s="68"/>
      <c r="G40" s="301"/>
      <c r="H40" s="70"/>
      <c r="I40" s="69"/>
      <c r="J40" s="58"/>
      <c r="K40" s="69"/>
      <c r="L40" s="70"/>
      <c r="M40" s="71"/>
      <c r="N40" s="68"/>
      <c r="O40" s="301"/>
      <c r="P40" s="69"/>
      <c r="Q40" s="70"/>
      <c r="R40" s="71"/>
      <c r="S40" s="68"/>
      <c r="T40" s="301"/>
      <c r="U40" s="138"/>
      <c r="V40" s="66"/>
    </row>
    <row r="41" spans="1:22" ht="16.5" x14ac:dyDescent="0.3">
      <c r="A41" s="154" t="s">
        <v>46</v>
      </c>
      <c r="B41" s="68">
        <f>'DAY29'!H41</f>
        <v>452.6</v>
      </c>
      <c r="C41" s="69">
        <v>0</v>
      </c>
      <c r="D41" s="70">
        <v>0</v>
      </c>
      <c r="E41" s="71">
        <v>0</v>
      </c>
      <c r="F41" s="68">
        <v>0</v>
      </c>
      <c r="G41" s="301">
        <v>0</v>
      </c>
      <c r="H41" s="70">
        <f>+(Table132[[#This Row],[OPENING ]]+Table132[[#This Row],[RECEIPTS]]+Table132[[#This Row],[RETURNS]])-(Table132[[#This Row],[EXCHANGED]]+Table132[[#This Row],[SALES]]+Table132[[#This Row],[ISSUES]])</f>
        <v>452.6</v>
      </c>
      <c r="I41" s="69">
        <v>0</v>
      </c>
      <c r="J41" s="58">
        <f t="shared" si="0"/>
        <v>-452.6</v>
      </c>
      <c r="K41" s="69">
        <f>+'DAY29'!K41+'DAY30'!C41</f>
        <v>0</v>
      </c>
      <c r="L41" s="70">
        <f>+'DAY29'!L41+'DAY30'!D41</f>
        <v>0</v>
      </c>
      <c r="M41" s="71">
        <f>+'DAY29'!M41+'DAY30'!E41</f>
        <v>0</v>
      </c>
      <c r="N41" s="68">
        <f>+'DAY29'!N41+'DAY30'!F41</f>
        <v>0</v>
      </c>
      <c r="O41" s="301">
        <f>+'DAY29'!O41+'DAY30'!G41</f>
        <v>0</v>
      </c>
      <c r="P41" s="69">
        <f>+K41/30</f>
        <v>0</v>
      </c>
      <c r="Q41" s="70">
        <f>+L41/30</f>
        <v>0</v>
      </c>
      <c r="R41" s="71">
        <f>+M41/30</f>
        <v>0</v>
      </c>
      <c r="S41" s="68">
        <f>+N41/30</f>
        <v>0</v>
      </c>
      <c r="T41" s="301">
        <f>+K41/30</f>
        <v>0</v>
      </c>
      <c r="U41" s="138">
        <f t="shared" si="1"/>
        <v>0</v>
      </c>
      <c r="V41" s="66"/>
    </row>
    <row r="42" spans="1:22" ht="16.5" x14ac:dyDescent="0.3">
      <c r="A42" s="154" t="s">
        <v>47</v>
      </c>
      <c r="B42" s="68">
        <f>'DAY29'!H42</f>
        <v>555.6</v>
      </c>
      <c r="C42" s="69">
        <v>0</v>
      </c>
      <c r="D42" s="70">
        <v>0</v>
      </c>
      <c r="E42" s="71">
        <v>0</v>
      </c>
      <c r="F42" s="68">
        <v>0</v>
      </c>
      <c r="G42" s="301">
        <v>0</v>
      </c>
      <c r="H42" s="70">
        <f>+(Table132[[#This Row],[OPENING ]]+Table132[[#This Row],[RECEIPTS]]+Table132[[#This Row],[RETURNS]])-(Table132[[#This Row],[EXCHANGED]]+Table132[[#This Row],[SALES]]+Table132[[#This Row],[ISSUES]])</f>
        <v>555.6</v>
      </c>
      <c r="I42" s="69">
        <v>0</v>
      </c>
      <c r="J42" s="58">
        <f t="shared" si="0"/>
        <v>-555.6</v>
      </c>
      <c r="K42" s="69">
        <f>+'DAY29'!K42+'DAY30'!C42</f>
        <v>0</v>
      </c>
      <c r="L42" s="70">
        <f>+'DAY29'!L42+'DAY30'!D42</f>
        <v>0</v>
      </c>
      <c r="M42" s="71">
        <f>+'DAY29'!M42+'DAY30'!E42</f>
        <v>0</v>
      </c>
      <c r="N42" s="68">
        <f>+'DAY29'!N42+'DAY30'!F42</f>
        <v>0</v>
      </c>
      <c r="O42" s="301">
        <f>+'DAY29'!O42+'DAY30'!G42</f>
        <v>0</v>
      </c>
      <c r="P42" s="69">
        <f t="shared" ref="P42:P57" si="22">+K42/30</f>
        <v>0</v>
      </c>
      <c r="Q42" s="70">
        <f t="shared" ref="Q42:Q57" si="23">+L42/30</f>
        <v>0</v>
      </c>
      <c r="R42" s="71">
        <f t="shared" ref="R42:R57" si="24">+M42/30</f>
        <v>0</v>
      </c>
      <c r="S42" s="68">
        <f t="shared" ref="S42:S57" si="25">+N42/30</f>
        <v>0</v>
      </c>
      <c r="T42" s="301">
        <f t="shared" ref="T42:T57" si="26">+K42/30</f>
        <v>0</v>
      </c>
      <c r="U42" s="138">
        <f t="shared" si="1"/>
        <v>0</v>
      </c>
      <c r="V42" s="66"/>
    </row>
    <row r="43" spans="1:22" ht="16.5" x14ac:dyDescent="0.3">
      <c r="A43" s="154" t="s">
        <v>48</v>
      </c>
      <c r="B43" s="68">
        <f>'DAY29'!H43</f>
        <v>0</v>
      </c>
      <c r="C43" s="69">
        <v>0</v>
      </c>
      <c r="D43" s="70">
        <v>0</v>
      </c>
      <c r="E43" s="71">
        <v>0</v>
      </c>
      <c r="F43" s="68">
        <v>0</v>
      </c>
      <c r="G43" s="301">
        <v>0</v>
      </c>
      <c r="H43" s="70">
        <f>+(Table132[[#This Row],[OPENING ]]+Table132[[#This Row],[RECEIPTS]]+Table132[[#This Row],[RETURNS]])-(Table132[[#This Row],[EXCHANGED]]+Table132[[#This Row],[SALES]]+Table132[[#This Row],[ISSUES]])</f>
        <v>0</v>
      </c>
      <c r="I43" s="69">
        <v>0</v>
      </c>
      <c r="J43" s="58">
        <f t="shared" si="0"/>
        <v>0</v>
      </c>
      <c r="K43" s="69">
        <f>+'DAY29'!K43+'DAY30'!C43</f>
        <v>0</v>
      </c>
      <c r="L43" s="70">
        <f>+'DAY29'!L43+'DAY30'!D43</f>
        <v>0</v>
      </c>
      <c r="M43" s="71">
        <f>+'DAY29'!M43+'DAY30'!E43</f>
        <v>0</v>
      </c>
      <c r="N43" s="68">
        <f>+'DAY29'!N43+'DAY30'!F43</f>
        <v>0</v>
      </c>
      <c r="O43" s="301">
        <f>+'DAY29'!O43+'DAY30'!G43</f>
        <v>0</v>
      </c>
      <c r="P43" s="69">
        <f t="shared" si="22"/>
        <v>0</v>
      </c>
      <c r="Q43" s="70">
        <f t="shared" si="23"/>
        <v>0</v>
      </c>
      <c r="R43" s="71">
        <f t="shared" si="24"/>
        <v>0</v>
      </c>
      <c r="S43" s="68">
        <f t="shared" si="25"/>
        <v>0</v>
      </c>
      <c r="T43" s="301">
        <f t="shared" si="26"/>
        <v>0</v>
      </c>
      <c r="U43" s="138">
        <f t="shared" si="1"/>
        <v>0</v>
      </c>
      <c r="V43" s="66"/>
    </row>
    <row r="44" spans="1:22" ht="16.5" x14ac:dyDescent="0.3">
      <c r="A44" s="154" t="s">
        <v>49</v>
      </c>
      <c r="B44" s="68">
        <f>'DAY29'!H44</f>
        <v>0</v>
      </c>
      <c r="C44" s="69">
        <v>0</v>
      </c>
      <c r="D44" s="70">
        <v>0</v>
      </c>
      <c r="E44" s="71">
        <v>0</v>
      </c>
      <c r="F44" s="68">
        <v>0</v>
      </c>
      <c r="G44" s="301">
        <v>0</v>
      </c>
      <c r="H44" s="70">
        <f>+(Table132[[#This Row],[OPENING ]]+Table132[[#This Row],[RECEIPTS]]+Table132[[#This Row],[RETURNS]])-(Table132[[#This Row],[EXCHANGED]]+Table132[[#This Row],[SALES]]+Table132[[#This Row],[ISSUES]])</f>
        <v>0</v>
      </c>
      <c r="I44" s="69">
        <v>0</v>
      </c>
      <c r="J44" s="58">
        <f t="shared" si="0"/>
        <v>0</v>
      </c>
      <c r="K44" s="69">
        <f>+'DAY29'!K44+'DAY30'!C44</f>
        <v>0</v>
      </c>
      <c r="L44" s="70">
        <f>+'DAY29'!L44+'DAY30'!D44</f>
        <v>0</v>
      </c>
      <c r="M44" s="71">
        <f>+'DAY29'!M44+'DAY30'!E44</f>
        <v>0</v>
      </c>
      <c r="N44" s="68">
        <f>+'DAY29'!N44+'DAY30'!F44</f>
        <v>0</v>
      </c>
      <c r="O44" s="301">
        <f>+'DAY29'!O44+'DAY30'!G44</f>
        <v>0</v>
      </c>
      <c r="P44" s="69">
        <f t="shared" si="22"/>
        <v>0</v>
      </c>
      <c r="Q44" s="70">
        <f t="shared" si="23"/>
        <v>0</v>
      </c>
      <c r="R44" s="71">
        <f t="shared" si="24"/>
        <v>0</v>
      </c>
      <c r="S44" s="68">
        <f t="shared" si="25"/>
        <v>0</v>
      </c>
      <c r="T44" s="301">
        <f t="shared" si="26"/>
        <v>0</v>
      </c>
      <c r="U44" s="138">
        <f t="shared" si="1"/>
        <v>0</v>
      </c>
      <c r="V44" s="66"/>
    </row>
    <row r="45" spans="1:22" ht="16.5" x14ac:dyDescent="0.3">
      <c r="A45" s="154" t="s">
        <v>76</v>
      </c>
      <c r="B45" s="68">
        <f>'DAY29'!H45</f>
        <v>320.29999999999995</v>
      </c>
      <c r="C45" s="69">
        <v>0</v>
      </c>
      <c r="D45" s="70">
        <v>0</v>
      </c>
      <c r="E45" s="71">
        <v>0</v>
      </c>
      <c r="F45" s="68">
        <v>0</v>
      </c>
      <c r="G45" s="301">
        <v>0</v>
      </c>
      <c r="H45" s="70">
        <f>+(Table132[[#This Row],[OPENING ]]+Table132[[#This Row],[RECEIPTS]]+Table132[[#This Row],[RETURNS]])-(Table132[[#This Row],[EXCHANGED]]+Table132[[#This Row],[SALES]]+Table132[[#This Row],[ISSUES]])</f>
        <v>320.29999999999995</v>
      </c>
      <c r="I45" s="69">
        <v>0</v>
      </c>
      <c r="J45" s="58">
        <f t="shared" si="0"/>
        <v>-320.29999999999995</v>
      </c>
      <c r="K45" s="69">
        <f>+'DAY29'!K45+'DAY30'!C45</f>
        <v>1034.9000000000001</v>
      </c>
      <c r="L45" s="70">
        <f>+'DAY29'!L45+'DAY30'!D45</f>
        <v>0</v>
      </c>
      <c r="M45" s="71">
        <f>+'DAY29'!M45+'DAY30'!E45</f>
        <v>0</v>
      </c>
      <c r="N45" s="68">
        <f>+'DAY29'!N45+'DAY30'!F45</f>
        <v>0</v>
      </c>
      <c r="O45" s="301">
        <f>+'DAY29'!O45+'DAY30'!G45</f>
        <v>795.90000000000009</v>
      </c>
      <c r="P45" s="69">
        <f t="shared" si="22"/>
        <v>34.49666666666667</v>
      </c>
      <c r="Q45" s="70">
        <f t="shared" si="23"/>
        <v>0</v>
      </c>
      <c r="R45" s="71">
        <f t="shared" si="24"/>
        <v>0</v>
      </c>
      <c r="S45" s="68">
        <f t="shared" si="25"/>
        <v>0</v>
      </c>
      <c r="T45" s="301">
        <f t="shared" si="26"/>
        <v>34.49666666666667</v>
      </c>
      <c r="U45" s="138">
        <f t="shared" si="1"/>
        <v>4.6424775340612605</v>
      </c>
      <c r="V45" s="66"/>
    </row>
    <row r="46" spans="1:22" ht="16.5" x14ac:dyDescent="0.3">
      <c r="A46" s="154" t="s">
        <v>111</v>
      </c>
      <c r="B46" s="68">
        <f>'DAY29'!H46</f>
        <v>122.2</v>
      </c>
      <c r="C46" s="69">
        <v>0</v>
      </c>
      <c r="D46" s="70">
        <v>0</v>
      </c>
      <c r="E46" s="71">
        <v>0</v>
      </c>
      <c r="F46" s="68">
        <v>0</v>
      </c>
      <c r="G46" s="301">
        <v>0</v>
      </c>
      <c r="H46" s="70">
        <f>+(Table132[[#This Row],[OPENING ]]+Table132[[#This Row],[RECEIPTS]]+Table132[[#This Row],[RETURNS]])-(Table132[[#This Row],[EXCHANGED]]+Table132[[#This Row],[SALES]]+Table132[[#This Row],[ISSUES]])</f>
        <v>122.2</v>
      </c>
      <c r="I46" s="69">
        <v>0</v>
      </c>
      <c r="J46" s="58">
        <f t="shared" si="0"/>
        <v>-122.2</v>
      </c>
      <c r="K46" s="69">
        <f>+'DAY29'!K46+'DAY30'!C46</f>
        <v>0</v>
      </c>
      <c r="L46" s="70">
        <f>+'DAY29'!L46+'DAY30'!D46</f>
        <v>0</v>
      </c>
      <c r="M46" s="71">
        <f>+'DAY29'!M46+'DAY30'!E46</f>
        <v>0</v>
      </c>
      <c r="N46" s="68">
        <f>+'DAY29'!N46+'DAY30'!F46</f>
        <v>0</v>
      </c>
      <c r="O46" s="301">
        <f>+'DAY29'!O46+'DAY30'!G46</f>
        <v>0</v>
      </c>
      <c r="P46" s="69">
        <f t="shared" si="22"/>
        <v>0</v>
      </c>
      <c r="Q46" s="70">
        <f t="shared" si="23"/>
        <v>0</v>
      </c>
      <c r="R46" s="71">
        <f t="shared" si="24"/>
        <v>0</v>
      </c>
      <c r="S46" s="68">
        <f t="shared" si="25"/>
        <v>0</v>
      </c>
      <c r="T46" s="301">
        <f t="shared" si="26"/>
        <v>0</v>
      </c>
      <c r="U46" s="138">
        <f t="shared" si="1"/>
        <v>0</v>
      </c>
      <c r="V46" s="66"/>
    </row>
    <row r="47" spans="1:22" ht="16.5" x14ac:dyDescent="0.3">
      <c r="A47" s="154" t="s">
        <v>85</v>
      </c>
      <c r="B47" s="68">
        <f>'DAY29'!H47</f>
        <v>0</v>
      </c>
      <c r="C47" s="69">
        <v>0</v>
      </c>
      <c r="D47" s="70">
        <v>0</v>
      </c>
      <c r="E47" s="71">
        <v>0</v>
      </c>
      <c r="F47" s="68">
        <v>0</v>
      </c>
      <c r="G47" s="301">
        <v>0</v>
      </c>
      <c r="H47" s="70">
        <f>+(Table132[[#This Row],[OPENING ]]+Table132[[#This Row],[RECEIPTS]]+Table132[[#This Row],[RETURNS]])-(Table132[[#This Row],[EXCHANGED]]+Table132[[#This Row],[SALES]]+Table132[[#This Row],[ISSUES]])</f>
        <v>0</v>
      </c>
      <c r="I47" s="69">
        <v>0</v>
      </c>
      <c r="J47" s="58">
        <f t="shared" si="0"/>
        <v>0</v>
      </c>
      <c r="K47" s="69">
        <f>+'DAY29'!K47+'DAY30'!C47</f>
        <v>0</v>
      </c>
      <c r="L47" s="70">
        <f>+'DAY29'!L47+'DAY30'!D47</f>
        <v>0</v>
      </c>
      <c r="M47" s="71">
        <f>+'DAY29'!M47+'DAY30'!E47</f>
        <v>0</v>
      </c>
      <c r="N47" s="68">
        <f>+'DAY29'!N47+'DAY30'!F47</f>
        <v>0</v>
      </c>
      <c r="O47" s="301">
        <f>+'DAY29'!O47+'DAY30'!G47</f>
        <v>0</v>
      </c>
      <c r="P47" s="69">
        <f t="shared" si="22"/>
        <v>0</v>
      </c>
      <c r="Q47" s="70">
        <f t="shared" si="23"/>
        <v>0</v>
      </c>
      <c r="R47" s="71">
        <f t="shared" si="24"/>
        <v>0</v>
      </c>
      <c r="S47" s="68">
        <f t="shared" si="25"/>
        <v>0</v>
      </c>
      <c r="T47" s="301">
        <f t="shared" si="26"/>
        <v>0</v>
      </c>
      <c r="U47" s="138">
        <f t="shared" si="1"/>
        <v>0</v>
      </c>
      <c r="V47" s="66"/>
    </row>
    <row r="48" spans="1:22" ht="16.5" x14ac:dyDescent="0.3">
      <c r="A48" s="154" t="s">
        <v>78</v>
      </c>
      <c r="B48" s="68">
        <f>'DAY29'!H48</f>
        <v>7</v>
      </c>
      <c r="C48" s="69">
        <v>0</v>
      </c>
      <c r="D48" s="70">
        <v>0</v>
      </c>
      <c r="E48" s="71">
        <v>0</v>
      </c>
      <c r="F48" s="68">
        <v>0</v>
      </c>
      <c r="G48" s="301">
        <v>0</v>
      </c>
      <c r="H48" s="70">
        <f>+(Table132[[#This Row],[OPENING ]]+Table132[[#This Row],[RECEIPTS]]+Table132[[#This Row],[RETURNS]])-(Table132[[#This Row],[EXCHANGED]]+Table132[[#This Row],[SALES]]+Table132[[#This Row],[ISSUES]])</f>
        <v>7</v>
      </c>
      <c r="I48" s="69">
        <v>0</v>
      </c>
      <c r="J48" s="58">
        <f t="shared" si="0"/>
        <v>-7</v>
      </c>
      <c r="K48" s="69">
        <f>+'DAY29'!K48+'DAY30'!C48</f>
        <v>0</v>
      </c>
      <c r="L48" s="70">
        <f>+'DAY29'!L48+'DAY30'!D48</f>
        <v>0</v>
      </c>
      <c r="M48" s="71">
        <f>+'DAY29'!M48+'DAY30'!E48</f>
        <v>0</v>
      </c>
      <c r="N48" s="68">
        <f>+'DAY29'!N48+'DAY30'!F48</f>
        <v>0</v>
      </c>
      <c r="O48" s="301">
        <f>+'DAY29'!O48+'DAY30'!G48</f>
        <v>0</v>
      </c>
      <c r="P48" s="69">
        <f t="shared" si="22"/>
        <v>0</v>
      </c>
      <c r="Q48" s="70">
        <f t="shared" si="23"/>
        <v>0</v>
      </c>
      <c r="R48" s="71">
        <f t="shared" si="24"/>
        <v>0</v>
      </c>
      <c r="S48" s="68">
        <f t="shared" si="25"/>
        <v>0</v>
      </c>
      <c r="T48" s="301">
        <f t="shared" si="26"/>
        <v>0</v>
      </c>
      <c r="U48" s="138">
        <f t="shared" si="1"/>
        <v>0</v>
      </c>
      <c r="V48" s="66"/>
    </row>
    <row r="49" spans="1:22" ht="16.5" x14ac:dyDescent="0.3">
      <c r="A49" s="154" t="s">
        <v>77</v>
      </c>
      <c r="B49" s="68">
        <f>'DAY29'!H49</f>
        <v>17.3</v>
      </c>
      <c r="C49" s="69">
        <v>0</v>
      </c>
      <c r="D49" s="70">
        <v>0</v>
      </c>
      <c r="E49" s="71">
        <v>0</v>
      </c>
      <c r="F49" s="68">
        <v>0</v>
      </c>
      <c r="G49" s="301">
        <v>0</v>
      </c>
      <c r="H49" s="70">
        <f>+(Table132[[#This Row],[OPENING ]]+Table132[[#This Row],[RECEIPTS]]+Table132[[#This Row],[RETURNS]])-(Table132[[#This Row],[EXCHANGED]]+Table132[[#This Row],[SALES]]+Table132[[#This Row],[ISSUES]])</f>
        <v>17.3</v>
      </c>
      <c r="I49" s="69">
        <v>0</v>
      </c>
      <c r="J49" s="58">
        <f t="shared" si="0"/>
        <v>-17.3</v>
      </c>
      <c r="K49" s="69">
        <f>+'DAY29'!K49+'DAY30'!C49</f>
        <v>0</v>
      </c>
      <c r="L49" s="70">
        <f>+'DAY29'!L49+'DAY30'!D49</f>
        <v>0</v>
      </c>
      <c r="M49" s="71">
        <f>+'DAY29'!M49+'DAY30'!E49</f>
        <v>0</v>
      </c>
      <c r="N49" s="68">
        <f>+'DAY29'!N49+'DAY30'!F49</f>
        <v>0</v>
      </c>
      <c r="O49" s="301">
        <f>+'DAY29'!O49+'DAY30'!G49</f>
        <v>0</v>
      </c>
      <c r="P49" s="69">
        <f t="shared" si="22"/>
        <v>0</v>
      </c>
      <c r="Q49" s="70">
        <f t="shared" si="23"/>
        <v>0</v>
      </c>
      <c r="R49" s="71">
        <f t="shared" si="24"/>
        <v>0</v>
      </c>
      <c r="S49" s="68">
        <f t="shared" si="25"/>
        <v>0</v>
      </c>
      <c r="T49" s="301">
        <f t="shared" si="26"/>
        <v>0</v>
      </c>
      <c r="U49" s="138">
        <f t="shared" si="1"/>
        <v>0</v>
      </c>
      <c r="V49" s="66"/>
    </row>
    <row r="50" spans="1:22" ht="16.5" x14ac:dyDescent="0.3">
      <c r="A50" s="154" t="s">
        <v>110</v>
      </c>
      <c r="B50" s="68">
        <f>'DAY29'!H50</f>
        <v>400.5</v>
      </c>
      <c r="C50" s="69">
        <v>0</v>
      </c>
      <c r="D50" s="70">
        <v>0</v>
      </c>
      <c r="E50" s="71">
        <v>0</v>
      </c>
      <c r="F50" s="68">
        <v>0</v>
      </c>
      <c r="G50" s="301">
        <v>0</v>
      </c>
      <c r="H50" s="70">
        <f>+(Table132[[#This Row],[OPENING ]]+Table132[[#This Row],[RECEIPTS]]+Table132[[#This Row],[RETURNS]])-(Table132[[#This Row],[EXCHANGED]]+Table132[[#This Row],[SALES]]+Table132[[#This Row],[ISSUES]])</f>
        <v>400.5</v>
      </c>
      <c r="I50" s="69">
        <v>0</v>
      </c>
      <c r="J50" s="58">
        <f t="shared" si="0"/>
        <v>-400.5</v>
      </c>
      <c r="K50" s="69">
        <f>+'DAY29'!K50+'DAY30'!C50</f>
        <v>0</v>
      </c>
      <c r="L50" s="70">
        <f>+'DAY29'!L50+'DAY30'!D50</f>
        <v>0</v>
      </c>
      <c r="M50" s="71">
        <f>+'DAY29'!M50+'DAY30'!E50</f>
        <v>0</v>
      </c>
      <c r="N50" s="68">
        <f>+'DAY29'!N50+'DAY30'!F50</f>
        <v>0</v>
      </c>
      <c r="O50" s="301">
        <f>+'DAY29'!O50+'DAY30'!G50</f>
        <v>140</v>
      </c>
      <c r="P50" s="69">
        <f t="shared" si="22"/>
        <v>0</v>
      </c>
      <c r="Q50" s="70">
        <f t="shared" si="23"/>
        <v>0</v>
      </c>
      <c r="R50" s="71">
        <f t="shared" si="24"/>
        <v>0</v>
      </c>
      <c r="S50" s="68">
        <f t="shared" si="25"/>
        <v>0</v>
      </c>
      <c r="T50" s="301">
        <f t="shared" si="26"/>
        <v>0</v>
      </c>
      <c r="U50" s="138">
        <f t="shared" si="1"/>
        <v>0</v>
      </c>
      <c r="V50" s="66"/>
    </row>
    <row r="51" spans="1:22" ht="16.5" x14ac:dyDescent="0.3">
      <c r="A51" s="154" t="s">
        <v>79</v>
      </c>
      <c r="B51" s="68">
        <f>'DAY29'!H51</f>
        <v>0</v>
      </c>
      <c r="C51" s="69">
        <v>0</v>
      </c>
      <c r="D51" s="70">
        <v>0</v>
      </c>
      <c r="E51" s="71">
        <v>0</v>
      </c>
      <c r="F51" s="68">
        <v>0</v>
      </c>
      <c r="G51" s="301">
        <v>0</v>
      </c>
      <c r="H51" s="70">
        <f>+(Table132[[#This Row],[OPENING ]]+Table132[[#This Row],[RECEIPTS]]+Table132[[#This Row],[RETURNS]])-(Table132[[#This Row],[EXCHANGED]]+Table132[[#This Row],[SALES]]+Table132[[#This Row],[ISSUES]])</f>
        <v>0</v>
      </c>
      <c r="I51" s="69">
        <v>0</v>
      </c>
      <c r="J51" s="58">
        <f t="shared" si="0"/>
        <v>0</v>
      </c>
      <c r="K51" s="69">
        <f>+'DAY29'!K51+'DAY30'!C51</f>
        <v>0</v>
      </c>
      <c r="L51" s="70">
        <f>+'DAY29'!L51+'DAY30'!D51</f>
        <v>0</v>
      </c>
      <c r="M51" s="71">
        <f>+'DAY29'!M51+'DAY30'!E51</f>
        <v>0</v>
      </c>
      <c r="N51" s="68">
        <f>+'DAY29'!N51+'DAY30'!F51</f>
        <v>0</v>
      </c>
      <c r="O51" s="301">
        <f>+'DAY29'!O51+'DAY30'!G51</f>
        <v>0</v>
      </c>
      <c r="P51" s="69">
        <f t="shared" si="22"/>
        <v>0</v>
      </c>
      <c r="Q51" s="70">
        <f t="shared" si="23"/>
        <v>0</v>
      </c>
      <c r="R51" s="71">
        <f t="shared" si="24"/>
        <v>0</v>
      </c>
      <c r="S51" s="68">
        <f t="shared" si="25"/>
        <v>0</v>
      </c>
      <c r="T51" s="301">
        <f t="shared" si="26"/>
        <v>0</v>
      </c>
      <c r="U51" s="138">
        <f t="shared" si="1"/>
        <v>0</v>
      </c>
      <c r="V51" s="66"/>
    </row>
    <row r="52" spans="1:22" ht="16.5" x14ac:dyDescent="0.3">
      <c r="A52" s="154" t="s">
        <v>80</v>
      </c>
      <c r="B52" s="68">
        <f>'DAY29'!H52</f>
        <v>0</v>
      </c>
      <c r="C52" s="69">
        <v>0</v>
      </c>
      <c r="D52" s="70">
        <v>0</v>
      </c>
      <c r="E52" s="71">
        <v>0</v>
      </c>
      <c r="F52" s="68">
        <v>0</v>
      </c>
      <c r="G52" s="301">
        <v>0</v>
      </c>
      <c r="H52" s="70">
        <f>+(Table132[[#This Row],[OPENING ]]+Table132[[#This Row],[RECEIPTS]]+Table132[[#This Row],[RETURNS]])-(Table132[[#This Row],[EXCHANGED]]+Table132[[#This Row],[SALES]]+Table132[[#This Row],[ISSUES]])</f>
        <v>0</v>
      </c>
      <c r="I52" s="69">
        <v>0</v>
      </c>
      <c r="J52" s="58">
        <f t="shared" si="0"/>
        <v>0</v>
      </c>
      <c r="K52" s="69">
        <f>+'DAY29'!K52+'DAY30'!C52</f>
        <v>0</v>
      </c>
      <c r="L52" s="70">
        <f>+'DAY29'!L52+'DAY30'!D52</f>
        <v>0</v>
      </c>
      <c r="M52" s="71">
        <f>+'DAY29'!M52+'DAY30'!E52</f>
        <v>0</v>
      </c>
      <c r="N52" s="68">
        <f>+'DAY29'!N52+'DAY30'!F52</f>
        <v>0</v>
      </c>
      <c r="O52" s="301">
        <f>+'DAY29'!O52+'DAY30'!G52</f>
        <v>0</v>
      </c>
      <c r="P52" s="69">
        <f t="shared" si="22"/>
        <v>0</v>
      </c>
      <c r="Q52" s="70">
        <f t="shared" si="23"/>
        <v>0</v>
      </c>
      <c r="R52" s="71">
        <f t="shared" si="24"/>
        <v>0</v>
      </c>
      <c r="S52" s="68">
        <f t="shared" si="25"/>
        <v>0</v>
      </c>
      <c r="T52" s="301">
        <f t="shared" si="26"/>
        <v>0</v>
      </c>
      <c r="U52" s="138">
        <f t="shared" si="1"/>
        <v>0</v>
      </c>
      <c r="V52" s="66"/>
    </row>
    <row r="53" spans="1:22" ht="16.5" x14ac:dyDescent="0.3">
      <c r="A53" s="154" t="s">
        <v>83</v>
      </c>
      <c r="B53" s="68">
        <f>'DAY29'!H53</f>
        <v>0</v>
      </c>
      <c r="C53" s="69">
        <v>0</v>
      </c>
      <c r="D53" s="70">
        <v>0</v>
      </c>
      <c r="E53" s="71">
        <v>0</v>
      </c>
      <c r="F53" s="68">
        <v>0</v>
      </c>
      <c r="G53" s="301">
        <v>0</v>
      </c>
      <c r="H53" s="70">
        <f>+(Table132[[#This Row],[OPENING ]]+Table132[[#This Row],[RECEIPTS]]+Table132[[#This Row],[RETURNS]])-(Table132[[#This Row],[EXCHANGED]]+Table132[[#This Row],[SALES]]+Table132[[#This Row],[ISSUES]])</f>
        <v>0</v>
      </c>
      <c r="I53" s="69">
        <v>0</v>
      </c>
      <c r="J53" s="58">
        <f>+I53-H53</f>
        <v>0</v>
      </c>
      <c r="K53" s="69">
        <f>+'DAY29'!K53+'DAY30'!C53</f>
        <v>0</v>
      </c>
      <c r="L53" s="70">
        <f>+'DAY29'!L53+'DAY30'!D53</f>
        <v>0</v>
      </c>
      <c r="M53" s="71">
        <f>+'DAY29'!M53+'DAY30'!E53</f>
        <v>0</v>
      </c>
      <c r="N53" s="68">
        <f>+'DAY29'!N53+'DAY30'!F53</f>
        <v>0</v>
      </c>
      <c r="O53" s="301">
        <f>+'DAY29'!O53+'DAY30'!G53</f>
        <v>0</v>
      </c>
      <c r="P53" s="69">
        <f t="shared" si="22"/>
        <v>0</v>
      </c>
      <c r="Q53" s="70">
        <f t="shared" si="23"/>
        <v>0</v>
      </c>
      <c r="R53" s="71">
        <f t="shared" si="24"/>
        <v>0</v>
      </c>
      <c r="S53" s="68">
        <f t="shared" si="25"/>
        <v>0</v>
      </c>
      <c r="T53" s="301">
        <f t="shared" si="26"/>
        <v>0</v>
      </c>
      <c r="U53" s="138">
        <f t="shared" si="1"/>
        <v>0</v>
      </c>
      <c r="V53" s="66"/>
    </row>
    <row r="54" spans="1:22" ht="16.5" x14ac:dyDescent="0.3">
      <c r="A54" s="154" t="s">
        <v>72</v>
      </c>
      <c r="B54" s="68">
        <f>'DAY29'!H54</f>
        <v>0</v>
      </c>
      <c r="C54" s="69">
        <v>0</v>
      </c>
      <c r="D54" s="70">
        <v>0</v>
      </c>
      <c r="E54" s="71">
        <v>0</v>
      </c>
      <c r="F54" s="68">
        <v>0</v>
      </c>
      <c r="G54" s="301">
        <v>0</v>
      </c>
      <c r="H54" s="70">
        <f>+(Table132[[#This Row],[OPENING ]]+Table132[[#This Row],[RECEIPTS]]+Table132[[#This Row],[RETURNS]])-(Table132[[#This Row],[EXCHANGED]]+Table132[[#This Row],[SALES]]+Table132[[#This Row],[ISSUES]])</f>
        <v>0</v>
      </c>
      <c r="I54" s="69">
        <v>0</v>
      </c>
      <c r="J54" s="58">
        <f>+I54-H54</f>
        <v>0</v>
      </c>
      <c r="K54" s="69">
        <f>+'DAY29'!K54+'DAY30'!C54</f>
        <v>0</v>
      </c>
      <c r="L54" s="70">
        <f>+'DAY29'!L54+'DAY30'!D54</f>
        <v>0</v>
      </c>
      <c r="M54" s="71">
        <f>+'DAY29'!M54+'DAY30'!E54</f>
        <v>0</v>
      </c>
      <c r="N54" s="68">
        <f>+'DAY29'!N54+'DAY30'!F54</f>
        <v>0</v>
      </c>
      <c r="O54" s="301">
        <f>+'DAY29'!O54+'DAY30'!G54</f>
        <v>0</v>
      </c>
      <c r="P54" s="69">
        <f t="shared" si="22"/>
        <v>0</v>
      </c>
      <c r="Q54" s="70">
        <f t="shared" si="23"/>
        <v>0</v>
      </c>
      <c r="R54" s="71">
        <f t="shared" si="24"/>
        <v>0</v>
      </c>
      <c r="S54" s="68">
        <f t="shared" si="25"/>
        <v>0</v>
      </c>
      <c r="T54" s="301">
        <f t="shared" si="26"/>
        <v>0</v>
      </c>
      <c r="U54" s="138">
        <f t="shared" si="1"/>
        <v>0</v>
      </c>
      <c r="V54" s="66"/>
    </row>
    <row r="55" spans="1:22" ht="16.5" x14ac:dyDescent="0.3">
      <c r="A55" s="154" t="s">
        <v>81</v>
      </c>
      <c r="B55" s="68">
        <f>'DAY29'!H55</f>
        <v>676.3</v>
      </c>
      <c r="C55" s="69">
        <v>0</v>
      </c>
      <c r="D55" s="70">
        <v>0</v>
      </c>
      <c r="E55" s="71">
        <v>0</v>
      </c>
      <c r="F55" s="68">
        <v>0</v>
      </c>
      <c r="G55" s="301">
        <v>0</v>
      </c>
      <c r="H55" s="70">
        <f>+(Table132[[#This Row],[OPENING ]]+Table132[[#This Row],[RECEIPTS]]+Table132[[#This Row],[RETURNS]])-(Table132[[#This Row],[EXCHANGED]]+Table132[[#This Row],[SALES]]+Table132[[#This Row],[ISSUES]])</f>
        <v>676.3</v>
      </c>
      <c r="I55" s="69">
        <v>0</v>
      </c>
      <c r="J55" s="58">
        <f>+I55-H55</f>
        <v>-676.3</v>
      </c>
      <c r="K55" s="69">
        <f>+'DAY29'!K55+'DAY30'!C55</f>
        <v>0</v>
      </c>
      <c r="L55" s="70">
        <f>+'DAY29'!L55+'DAY30'!D55</f>
        <v>0</v>
      </c>
      <c r="M55" s="71">
        <f>+'DAY29'!M55+'DAY30'!E55</f>
        <v>0</v>
      </c>
      <c r="N55" s="68">
        <f>+'DAY29'!N55+'DAY30'!F55</f>
        <v>0</v>
      </c>
      <c r="O55" s="301">
        <f>+'DAY29'!O55+'DAY30'!G55</f>
        <v>0</v>
      </c>
      <c r="P55" s="69">
        <f t="shared" si="22"/>
        <v>0</v>
      </c>
      <c r="Q55" s="70">
        <f t="shared" si="23"/>
        <v>0</v>
      </c>
      <c r="R55" s="71">
        <f t="shared" si="24"/>
        <v>0</v>
      </c>
      <c r="S55" s="68">
        <f t="shared" si="25"/>
        <v>0</v>
      </c>
      <c r="T55" s="301">
        <f t="shared" si="26"/>
        <v>0</v>
      </c>
      <c r="U55" s="138">
        <f t="shared" si="1"/>
        <v>0</v>
      </c>
      <c r="V55" s="66"/>
    </row>
    <row r="56" spans="1:22" ht="16.5" x14ac:dyDescent="0.3">
      <c r="A56" s="154" t="s">
        <v>84</v>
      </c>
      <c r="B56" s="68">
        <f>'DAY29'!H56</f>
        <v>0</v>
      </c>
      <c r="C56" s="69">
        <v>0</v>
      </c>
      <c r="D56" s="70">
        <v>0</v>
      </c>
      <c r="E56" s="71">
        <v>0</v>
      </c>
      <c r="F56" s="68">
        <v>0</v>
      </c>
      <c r="G56" s="301">
        <v>0</v>
      </c>
      <c r="H56" s="70">
        <f>+(Table132[[#This Row],[OPENING ]]+Table132[[#This Row],[RECEIPTS]]+Table132[[#This Row],[RETURNS]])-(Table132[[#This Row],[EXCHANGED]]+Table132[[#This Row],[SALES]]+Table132[[#This Row],[ISSUES]])</f>
        <v>0</v>
      </c>
      <c r="I56" s="69">
        <v>0</v>
      </c>
      <c r="J56" s="58">
        <f>+I56-H56</f>
        <v>0</v>
      </c>
      <c r="K56" s="69">
        <f>+'DAY29'!K56+'DAY30'!C56</f>
        <v>0</v>
      </c>
      <c r="L56" s="70">
        <f>+'DAY29'!L56+'DAY30'!D56</f>
        <v>0</v>
      </c>
      <c r="M56" s="71">
        <f>+'DAY29'!M56+'DAY30'!E56</f>
        <v>0</v>
      </c>
      <c r="N56" s="68">
        <f>+'DAY29'!N56+'DAY30'!F56</f>
        <v>0</v>
      </c>
      <c r="O56" s="301">
        <f>+'DAY29'!O56+'DAY30'!G56</f>
        <v>0</v>
      </c>
      <c r="P56" s="69">
        <f t="shared" si="22"/>
        <v>0</v>
      </c>
      <c r="Q56" s="70">
        <f t="shared" si="23"/>
        <v>0</v>
      </c>
      <c r="R56" s="71">
        <f t="shared" si="24"/>
        <v>0</v>
      </c>
      <c r="S56" s="68">
        <f t="shared" si="25"/>
        <v>0</v>
      </c>
      <c r="T56" s="301">
        <f t="shared" si="26"/>
        <v>0</v>
      </c>
      <c r="U56" s="138">
        <f t="shared" si="1"/>
        <v>0</v>
      </c>
      <c r="V56" s="66"/>
    </row>
    <row r="57" spans="1:22" ht="16.5" x14ac:dyDescent="0.3">
      <c r="A57" s="154" t="s">
        <v>82</v>
      </c>
      <c r="B57" s="68">
        <f>'DAY29'!H57</f>
        <v>1809</v>
      </c>
      <c r="C57" s="129">
        <v>0</v>
      </c>
      <c r="D57" s="130">
        <v>0</v>
      </c>
      <c r="E57" s="131">
        <v>0</v>
      </c>
      <c r="F57" s="150">
        <v>0</v>
      </c>
      <c r="G57" s="303">
        <v>0</v>
      </c>
      <c r="H57" s="70">
        <f>+(Table132[[#This Row],[OPENING ]]+Table132[[#This Row],[RECEIPTS]]+Table132[[#This Row],[RETURNS]])-(Table132[[#This Row],[EXCHANGED]]+Table132[[#This Row],[SALES]]+Table132[[#This Row],[ISSUES]])</f>
        <v>1809</v>
      </c>
      <c r="I57" s="129">
        <v>0</v>
      </c>
      <c r="J57" s="139">
        <f t="shared" si="0"/>
        <v>-1809</v>
      </c>
      <c r="K57" s="69">
        <f>+'DAY29'!K57+'DAY30'!C57</f>
        <v>0</v>
      </c>
      <c r="L57" s="70">
        <f>+'DAY29'!L57+'DAY30'!D57</f>
        <v>79</v>
      </c>
      <c r="M57" s="71">
        <f>+'DAY29'!M57+'DAY30'!E57</f>
        <v>0</v>
      </c>
      <c r="N57" s="68">
        <f>+'DAY29'!N57+'DAY30'!F57</f>
        <v>0</v>
      </c>
      <c r="O57" s="301">
        <f>+'DAY29'!O57+'DAY30'!G57</f>
        <v>0</v>
      </c>
      <c r="P57" s="69">
        <f t="shared" si="22"/>
        <v>0</v>
      </c>
      <c r="Q57" s="70">
        <f t="shared" si="23"/>
        <v>2.6333333333333333</v>
      </c>
      <c r="R57" s="71">
        <f t="shared" si="24"/>
        <v>0</v>
      </c>
      <c r="S57" s="68">
        <f t="shared" si="25"/>
        <v>0</v>
      </c>
      <c r="T57" s="301">
        <f t="shared" si="26"/>
        <v>0</v>
      </c>
      <c r="U57" s="140">
        <f t="shared" si="1"/>
        <v>686.96202531645565</v>
      </c>
      <c r="V57" s="66"/>
    </row>
    <row r="58" spans="1:22" ht="16.5" x14ac:dyDescent="0.3">
      <c r="A58" s="154" t="s">
        <v>50</v>
      </c>
      <c r="B58" s="68">
        <f>'DAY29'!H58</f>
        <v>6798.0400000000009</v>
      </c>
      <c r="C58" s="129">
        <v>0</v>
      </c>
      <c r="D58" s="130">
        <v>0</v>
      </c>
      <c r="E58" s="131">
        <v>0</v>
      </c>
      <c r="F58" s="150">
        <v>0</v>
      </c>
      <c r="G58" s="303">
        <v>0</v>
      </c>
      <c r="H58" s="70">
        <f>+(Table132[[#This Row],[OPENING ]]+Table132[[#This Row],[RECEIPTS]]+Table132[[#This Row],[RETURNS]])-(Table132[[#This Row],[EXCHANGED]]+Table132[[#This Row],[SALES]]+Table132[[#This Row],[ISSUES]])</f>
        <v>6798.0400000000009</v>
      </c>
      <c r="I58" s="129"/>
      <c r="J58" s="139">
        <f t="shared" ref="J58:J72" si="27">+I58-H58</f>
        <v>-6798.0400000000009</v>
      </c>
      <c r="K58" s="69">
        <f>+'DAY29'!K58+'DAY30'!C58</f>
        <v>3087.4</v>
      </c>
      <c r="L58" s="70">
        <f>+'DAY29'!L58+'DAY30'!D58</f>
        <v>217.3</v>
      </c>
      <c r="M58" s="71">
        <f>+'DAY29'!M58+'DAY30'!E58</f>
        <v>0</v>
      </c>
      <c r="N58" s="68">
        <f>+'DAY29'!N58+'DAY30'!F58</f>
        <v>0</v>
      </c>
      <c r="O58" s="301">
        <f>+'DAY29'!O58+'DAY30'!G58</f>
        <v>2237</v>
      </c>
      <c r="P58" s="69">
        <f t="shared" ref="P58:P72" si="28">+K58/30</f>
        <v>102.91333333333334</v>
      </c>
      <c r="Q58" s="70">
        <f t="shared" ref="Q58:Q72" si="29">+L58/30</f>
        <v>7.2433333333333341</v>
      </c>
      <c r="R58" s="71">
        <f t="shared" ref="R58:R72" si="30">+M58/30</f>
        <v>0</v>
      </c>
      <c r="S58" s="68">
        <f t="shared" ref="S58:S72" si="31">+N58/30</f>
        <v>0</v>
      </c>
      <c r="T58" s="301">
        <f t="shared" ref="T58:T72" si="32">+K58/30</f>
        <v>102.91333333333334</v>
      </c>
      <c r="U58" s="140">
        <f t="shared" ref="U58:U72" si="33">IFERROR(+H58/(P58+Q58+R58+S58+T58),0)</f>
        <v>31.905195475665277</v>
      </c>
      <c r="V58" s="66"/>
    </row>
    <row r="59" spans="1:22" ht="16.5" x14ac:dyDescent="0.3">
      <c r="A59" s="154" t="s">
        <v>51</v>
      </c>
      <c r="B59" s="68">
        <f>'DAY29'!H59</f>
        <v>0</v>
      </c>
      <c r="C59" s="129">
        <v>0</v>
      </c>
      <c r="D59" s="130">
        <v>0</v>
      </c>
      <c r="E59" s="131">
        <v>0</v>
      </c>
      <c r="F59" s="150">
        <v>0</v>
      </c>
      <c r="G59" s="303">
        <v>0</v>
      </c>
      <c r="H59" s="70">
        <f>+(Table132[[#This Row],[OPENING ]]+Table132[[#This Row],[RECEIPTS]]+Table132[[#This Row],[RETURNS]])-(Table132[[#This Row],[EXCHANGED]]+Table132[[#This Row],[SALES]]+Table132[[#This Row],[ISSUES]])</f>
        <v>0</v>
      </c>
      <c r="I59" s="129"/>
      <c r="J59" s="139">
        <f t="shared" si="27"/>
        <v>0</v>
      </c>
      <c r="K59" s="69">
        <f>+'DAY29'!K59+'DAY30'!C59</f>
        <v>0</v>
      </c>
      <c r="L59" s="70">
        <f>+'DAY29'!L59+'DAY30'!D59</f>
        <v>0</v>
      </c>
      <c r="M59" s="71">
        <f>+'DAY29'!M59+'DAY30'!E59</f>
        <v>0</v>
      </c>
      <c r="N59" s="68">
        <f>+'DAY29'!N59+'DAY30'!F59</f>
        <v>0</v>
      </c>
      <c r="O59" s="301">
        <f>+'DAY29'!O59+'DAY30'!G59</f>
        <v>0</v>
      </c>
      <c r="P59" s="69">
        <f t="shared" si="28"/>
        <v>0</v>
      </c>
      <c r="Q59" s="70">
        <f t="shared" si="29"/>
        <v>0</v>
      </c>
      <c r="R59" s="71">
        <f t="shared" si="30"/>
        <v>0</v>
      </c>
      <c r="S59" s="68">
        <f t="shared" si="31"/>
        <v>0</v>
      </c>
      <c r="T59" s="301">
        <f t="shared" si="32"/>
        <v>0</v>
      </c>
      <c r="U59" s="140">
        <f t="shared" si="33"/>
        <v>0</v>
      </c>
      <c r="V59" s="66"/>
    </row>
    <row r="60" spans="1:22" ht="16.5" x14ac:dyDescent="0.3">
      <c r="A60" s="154" t="s">
        <v>52</v>
      </c>
      <c r="B60" s="68">
        <f>'DAY29'!H60</f>
        <v>0</v>
      </c>
      <c r="C60" s="129">
        <v>0</v>
      </c>
      <c r="D60" s="130">
        <v>0</v>
      </c>
      <c r="E60" s="131">
        <v>0</v>
      </c>
      <c r="F60" s="150">
        <v>0</v>
      </c>
      <c r="G60" s="303">
        <v>0</v>
      </c>
      <c r="H60" s="70">
        <f>+(Table132[[#This Row],[OPENING ]]+Table132[[#This Row],[RECEIPTS]]+Table132[[#This Row],[RETURNS]])-(Table132[[#This Row],[EXCHANGED]]+Table132[[#This Row],[SALES]]+Table132[[#This Row],[ISSUES]])</f>
        <v>0</v>
      </c>
      <c r="I60" s="129"/>
      <c r="J60" s="139">
        <f t="shared" si="27"/>
        <v>0</v>
      </c>
      <c r="K60" s="69">
        <f>+'DAY29'!K60+'DAY30'!C60</f>
        <v>0</v>
      </c>
      <c r="L60" s="70">
        <f>+'DAY29'!L60+'DAY30'!D60</f>
        <v>0</v>
      </c>
      <c r="M60" s="71">
        <f>+'DAY29'!M60+'DAY30'!E60</f>
        <v>0</v>
      </c>
      <c r="N60" s="68">
        <f>+'DAY29'!N60+'DAY30'!F60</f>
        <v>0</v>
      </c>
      <c r="O60" s="301">
        <f>+'DAY29'!O60+'DAY30'!G60</f>
        <v>0</v>
      </c>
      <c r="P60" s="69">
        <f t="shared" si="28"/>
        <v>0</v>
      </c>
      <c r="Q60" s="70">
        <f t="shared" si="29"/>
        <v>0</v>
      </c>
      <c r="R60" s="71">
        <f t="shared" si="30"/>
        <v>0</v>
      </c>
      <c r="S60" s="68">
        <f t="shared" si="31"/>
        <v>0</v>
      </c>
      <c r="T60" s="301">
        <f t="shared" si="32"/>
        <v>0</v>
      </c>
      <c r="U60" s="140">
        <f t="shared" si="33"/>
        <v>0</v>
      </c>
      <c r="V60" s="66"/>
    </row>
    <row r="61" spans="1:22" ht="16.5" x14ac:dyDescent="0.3">
      <c r="A61" s="154" t="s">
        <v>53</v>
      </c>
      <c r="B61" s="68">
        <f>'DAY29'!H61</f>
        <v>1267.3399999999999</v>
      </c>
      <c r="C61" s="129">
        <v>0</v>
      </c>
      <c r="D61" s="130">
        <v>0</v>
      </c>
      <c r="E61" s="131">
        <v>0</v>
      </c>
      <c r="F61" s="150">
        <v>0</v>
      </c>
      <c r="G61" s="303">
        <v>0</v>
      </c>
      <c r="H61" s="70">
        <f>+(Table132[[#This Row],[OPENING ]]+Table132[[#This Row],[RECEIPTS]]+Table132[[#This Row],[RETURNS]])-(Table132[[#This Row],[EXCHANGED]]+Table132[[#This Row],[SALES]]+Table132[[#This Row],[ISSUES]])</f>
        <v>1267.3399999999999</v>
      </c>
      <c r="I61" s="129"/>
      <c r="J61" s="139">
        <f t="shared" si="27"/>
        <v>-1267.3399999999999</v>
      </c>
      <c r="K61" s="69">
        <f>+'DAY29'!K61+'DAY30'!C61</f>
        <v>0</v>
      </c>
      <c r="L61" s="70">
        <f>+'DAY29'!L61+'DAY30'!D61</f>
        <v>0</v>
      </c>
      <c r="M61" s="71">
        <f>+'DAY29'!M61+'DAY30'!E61</f>
        <v>0</v>
      </c>
      <c r="N61" s="68">
        <f>+'DAY29'!N61+'DAY30'!F61</f>
        <v>0</v>
      </c>
      <c r="O61" s="301">
        <f>+'DAY29'!O61+'DAY30'!G61</f>
        <v>0</v>
      </c>
      <c r="P61" s="69">
        <f t="shared" si="28"/>
        <v>0</v>
      </c>
      <c r="Q61" s="70">
        <f t="shared" si="29"/>
        <v>0</v>
      </c>
      <c r="R61" s="71">
        <f t="shared" si="30"/>
        <v>0</v>
      </c>
      <c r="S61" s="68">
        <f t="shared" si="31"/>
        <v>0</v>
      </c>
      <c r="T61" s="301">
        <f t="shared" si="32"/>
        <v>0</v>
      </c>
      <c r="U61" s="140">
        <f t="shared" si="33"/>
        <v>0</v>
      </c>
      <c r="V61" s="66"/>
    </row>
    <row r="62" spans="1:22" ht="16.5" x14ac:dyDescent="0.3">
      <c r="A62" s="154" t="s">
        <v>54</v>
      </c>
      <c r="B62" s="68">
        <f>'DAY29'!H62</f>
        <v>96.1</v>
      </c>
      <c r="C62" s="129">
        <v>0</v>
      </c>
      <c r="D62" s="130">
        <v>0</v>
      </c>
      <c r="E62" s="131">
        <v>0</v>
      </c>
      <c r="F62" s="150">
        <v>0</v>
      </c>
      <c r="G62" s="303">
        <v>0</v>
      </c>
      <c r="H62" s="70">
        <f>+(Table132[[#This Row],[OPENING ]]+Table132[[#This Row],[RECEIPTS]]+Table132[[#This Row],[RETURNS]])-(Table132[[#This Row],[EXCHANGED]]+Table132[[#This Row],[SALES]]+Table132[[#This Row],[ISSUES]])</f>
        <v>96.1</v>
      </c>
      <c r="I62" s="129"/>
      <c r="J62" s="139">
        <f t="shared" si="27"/>
        <v>-96.1</v>
      </c>
      <c r="K62" s="69">
        <f>+'DAY29'!K62+'DAY30'!C62</f>
        <v>0</v>
      </c>
      <c r="L62" s="70">
        <f>+'DAY29'!L62+'DAY30'!D62</f>
        <v>0</v>
      </c>
      <c r="M62" s="71">
        <f>+'DAY29'!M62+'DAY30'!E62</f>
        <v>0</v>
      </c>
      <c r="N62" s="68">
        <f>+'DAY29'!N62+'DAY30'!F62</f>
        <v>0</v>
      </c>
      <c r="O62" s="301">
        <f>+'DAY29'!O62+'DAY30'!G62</f>
        <v>0</v>
      </c>
      <c r="P62" s="69">
        <f t="shared" si="28"/>
        <v>0</v>
      </c>
      <c r="Q62" s="70">
        <f t="shared" si="29"/>
        <v>0</v>
      </c>
      <c r="R62" s="71">
        <f t="shared" si="30"/>
        <v>0</v>
      </c>
      <c r="S62" s="68">
        <f t="shared" si="31"/>
        <v>0</v>
      </c>
      <c r="T62" s="301">
        <f t="shared" si="32"/>
        <v>0</v>
      </c>
      <c r="U62" s="140">
        <f t="shared" si="33"/>
        <v>0</v>
      </c>
      <c r="V62" s="66"/>
    </row>
    <row r="63" spans="1:22" ht="16.5" x14ac:dyDescent="0.3">
      <c r="A63" s="154" t="s">
        <v>109</v>
      </c>
      <c r="B63" s="68">
        <f>'DAY29'!H63</f>
        <v>0</v>
      </c>
      <c r="C63" s="129">
        <v>0</v>
      </c>
      <c r="D63" s="130">
        <v>0</v>
      </c>
      <c r="E63" s="131">
        <v>0</v>
      </c>
      <c r="F63" s="150">
        <v>0</v>
      </c>
      <c r="G63" s="303">
        <v>0</v>
      </c>
      <c r="H63" s="70">
        <f>+(Table132[[#This Row],[OPENING ]]+Table132[[#This Row],[RECEIPTS]]+Table132[[#This Row],[RETURNS]])-(Table132[[#This Row],[EXCHANGED]]+Table132[[#This Row],[SALES]]+Table132[[#This Row],[ISSUES]])</f>
        <v>0</v>
      </c>
      <c r="I63" s="129"/>
      <c r="J63" s="139">
        <f t="shared" si="27"/>
        <v>0</v>
      </c>
      <c r="K63" s="69">
        <f>+'DAY29'!K63+'DAY30'!C63</f>
        <v>0</v>
      </c>
      <c r="L63" s="70">
        <f>+'DAY29'!L63+'DAY30'!D63</f>
        <v>0</v>
      </c>
      <c r="M63" s="71">
        <f>+'DAY29'!M63+'DAY30'!E63</f>
        <v>0</v>
      </c>
      <c r="N63" s="68">
        <f>+'DAY29'!N63+'DAY30'!F63</f>
        <v>0</v>
      </c>
      <c r="O63" s="301">
        <f>+'DAY29'!O63+'DAY30'!G63</f>
        <v>0</v>
      </c>
      <c r="P63" s="69">
        <f t="shared" si="28"/>
        <v>0</v>
      </c>
      <c r="Q63" s="70">
        <f t="shared" si="29"/>
        <v>0</v>
      </c>
      <c r="R63" s="71">
        <f t="shared" si="30"/>
        <v>0</v>
      </c>
      <c r="S63" s="68">
        <f t="shared" si="31"/>
        <v>0</v>
      </c>
      <c r="T63" s="301">
        <f t="shared" si="32"/>
        <v>0</v>
      </c>
      <c r="U63" s="140">
        <f t="shared" si="33"/>
        <v>0</v>
      </c>
      <c r="V63" s="66"/>
    </row>
    <row r="64" spans="1:22" ht="16.5" x14ac:dyDescent="0.3">
      <c r="A64" s="154" t="s">
        <v>112</v>
      </c>
      <c r="B64" s="68">
        <f>'DAY29'!H64</f>
        <v>0</v>
      </c>
      <c r="C64" s="129">
        <v>0</v>
      </c>
      <c r="D64" s="130">
        <v>0</v>
      </c>
      <c r="E64" s="131">
        <v>0</v>
      </c>
      <c r="F64" s="150">
        <v>0</v>
      </c>
      <c r="G64" s="303">
        <v>0</v>
      </c>
      <c r="H64" s="70">
        <f>+(Table132[[#This Row],[OPENING ]]+Table132[[#This Row],[RECEIPTS]]+Table132[[#This Row],[RETURNS]])-(Table132[[#This Row],[EXCHANGED]]+Table132[[#This Row],[SALES]]+Table132[[#This Row],[ISSUES]])</f>
        <v>0</v>
      </c>
      <c r="I64" s="129"/>
      <c r="J64" s="139">
        <f t="shared" si="27"/>
        <v>0</v>
      </c>
      <c r="K64" s="69">
        <f>+'DAY29'!K64+'DAY30'!C64</f>
        <v>0</v>
      </c>
      <c r="L64" s="70">
        <f>+'DAY29'!L64+'DAY30'!D64</f>
        <v>0</v>
      </c>
      <c r="M64" s="71">
        <f>+'DAY29'!M64+'DAY30'!E64</f>
        <v>0</v>
      </c>
      <c r="N64" s="68">
        <f>+'DAY29'!N64+'DAY30'!F64</f>
        <v>0</v>
      </c>
      <c r="O64" s="301">
        <f>+'DAY29'!O64+'DAY30'!G64</f>
        <v>0</v>
      </c>
      <c r="P64" s="69">
        <f t="shared" si="28"/>
        <v>0</v>
      </c>
      <c r="Q64" s="70">
        <f t="shared" si="29"/>
        <v>0</v>
      </c>
      <c r="R64" s="71">
        <f t="shared" si="30"/>
        <v>0</v>
      </c>
      <c r="S64" s="68">
        <f t="shared" si="31"/>
        <v>0</v>
      </c>
      <c r="T64" s="301">
        <f t="shared" si="32"/>
        <v>0</v>
      </c>
      <c r="U64" s="140">
        <f t="shared" si="33"/>
        <v>0</v>
      </c>
      <c r="V64" s="66"/>
    </row>
    <row r="65" spans="1:22" ht="16.5" x14ac:dyDescent="0.3">
      <c r="A65" s="154" t="s">
        <v>115</v>
      </c>
      <c r="B65" s="68">
        <f>'DAY29'!H65</f>
        <v>1289.1400000000001</v>
      </c>
      <c r="C65" s="129">
        <v>0</v>
      </c>
      <c r="D65" s="130">
        <v>0</v>
      </c>
      <c r="E65" s="131">
        <v>0</v>
      </c>
      <c r="F65" s="150">
        <v>0</v>
      </c>
      <c r="G65" s="303">
        <v>0</v>
      </c>
      <c r="H65" s="70">
        <f>+(Table132[[#This Row],[OPENING ]]+Table132[[#This Row],[RECEIPTS]]+Table132[[#This Row],[RETURNS]])-(Table132[[#This Row],[EXCHANGED]]+Table132[[#This Row],[SALES]]+Table132[[#This Row],[ISSUES]])</f>
        <v>1289.1400000000001</v>
      </c>
      <c r="I65" s="129"/>
      <c r="J65" s="139">
        <f t="shared" si="27"/>
        <v>-1289.1400000000001</v>
      </c>
      <c r="K65" s="69">
        <f>+'DAY29'!K65+'DAY30'!C65</f>
        <v>0</v>
      </c>
      <c r="L65" s="70">
        <f>+'DAY29'!L65+'DAY30'!D65</f>
        <v>0</v>
      </c>
      <c r="M65" s="71">
        <f>+'DAY29'!M65+'DAY30'!E65</f>
        <v>0</v>
      </c>
      <c r="N65" s="68">
        <f>+'DAY29'!N65+'DAY30'!F65</f>
        <v>0</v>
      </c>
      <c r="O65" s="301">
        <f>+'DAY29'!O65+'DAY30'!G65</f>
        <v>0</v>
      </c>
      <c r="P65" s="69">
        <f t="shared" si="28"/>
        <v>0</v>
      </c>
      <c r="Q65" s="70">
        <f t="shared" si="29"/>
        <v>0</v>
      </c>
      <c r="R65" s="71">
        <f t="shared" si="30"/>
        <v>0</v>
      </c>
      <c r="S65" s="68">
        <f t="shared" si="31"/>
        <v>0</v>
      </c>
      <c r="T65" s="301">
        <f t="shared" si="32"/>
        <v>0</v>
      </c>
      <c r="U65" s="140">
        <f t="shared" si="33"/>
        <v>0</v>
      </c>
      <c r="V65" s="66"/>
    </row>
    <row r="66" spans="1:22" ht="16.5" x14ac:dyDescent="0.3">
      <c r="A66" s="154" t="s">
        <v>116</v>
      </c>
      <c r="B66" s="68">
        <f>'DAY29'!H66</f>
        <v>64.75</v>
      </c>
      <c r="C66" s="129">
        <v>0</v>
      </c>
      <c r="D66" s="130">
        <v>0</v>
      </c>
      <c r="E66" s="131">
        <v>0</v>
      </c>
      <c r="F66" s="150">
        <v>0</v>
      </c>
      <c r="G66" s="303">
        <v>0</v>
      </c>
      <c r="H66" s="70">
        <f>+(Table132[[#This Row],[OPENING ]]+Table132[[#This Row],[RECEIPTS]]+Table132[[#This Row],[RETURNS]])-(Table132[[#This Row],[EXCHANGED]]+Table132[[#This Row],[SALES]]+Table132[[#This Row],[ISSUES]])</f>
        <v>64.75</v>
      </c>
      <c r="I66" s="129"/>
      <c r="J66" s="139">
        <f t="shared" si="27"/>
        <v>-64.75</v>
      </c>
      <c r="K66" s="69">
        <f>+'DAY29'!K66+'DAY30'!C66</f>
        <v>0</v>
      </c>
      <c r="L66" s="70">
        <f>+'DAY29'!L66+'DAY30'!D66</f>
        <v>0</v>
      </c>
      <c r="M66" s="71">
        <f>+'DAY29'!M66+'DAY30'!E66</f>
        <v>0</v>
      </c>
      <c r="N66" s="68">
        <f>+'DAY29'!N66+'DAY30'!F66</f>
        <v>0</v>
      </c>
      <c r="O66" s="301">
        <f>+'DAY29'!O66+'DAY30'!G66</f>
        <v>0</v>
      </c>
      <c r="P66" s="69">
        <f t="shared" si="28"/>
        <v>0</v>
      </c>
      <c r="Q66" s="70">
        <f t="shared" si="29"/>
        <v>0</v>
      </c>
      <c r="R66" s="71">
        <f t="shared" si="30"/>
        <v>0</v>
      </c>
      <c r="S66" s="68">
        <f t="shared" si="31"/>
        <v>0</v>
      </c>
      <c r="T66" s="301">
        <f t="shared" si="32"/>
        <v>0</v>
      </c>
      <c r="U66" s="140">
        <f t="shared" si="33"/>
        <v>0</v>
      </c>
      <c r="V66" s="66"/>
    </row>
    <row r="67" spans="1:22" ht="16.5" x14ac:dyDescent="0.3">
      <c r="A67" s="154" t="s">
        <v>121</v>
      </c>
      <c r="B67" s="68">
        <f>'DAY29'!H67</f>
        <v>0</v>
      </c>
      <c r="C67" s="129">
        <v>0</v>
      </c>
      <c r="D67" s="130">
        <v>0</v>
      </c>
      <c r="E67" s="131">
        <v>0</v>
      </c>
      <c r="F67" s="150">
        <v>0</v>
      </c>
      <c r="G67" s="303">
        <v>0</v>
      </c>
      <c r="H67" s="70">
        <f>+(Table132[[#This Row],[OPENING ]]+Table132[[#This Row],[RECEIPTS]]+Table132[[#This Row],[RETURNS]])-(Table132[[#This Row],[EXCHANGED]]+Table132[[#This Row],[SALES]]+Table132[[#This Row],[ISSUES]])</f>
        <v>0</v>
      </c>
      <c r="I67" s="129"/>
      <c r="J67" s="139">
        <f t="shared" si="27"/>
        <v>0</v>
      </c>
      <c r="K67" s="69">
        <f>+'DAY29'!K67+'DAY30'!C67</f>
        <v>0</v>
      </c>
      <c r="L67" s="70">
        <f>+'DAY29'!L67+'DAY30'!D67</f>
        <v>0</v>
      </c>
      <c r="M67" s="71">
        <f>+'DAY29'!M67+'DAY30'!E67</f>
        <v>0</v>
      </c>
      <c r="N67" s="68">
        <f>+'DAY29'!N67+'DAY30'!F67</f>
        <v>0</v>
      </c>
      <c r="O67" s="301">
        <f>+'DAY29'!O67+'DAY30'!G67</f>
        <v>0</v>
      </c>
      <c r="P67" s="69">
        <f t="shared" si="28"/>
        <v>0</v>
      </c>
      <c r="Q67" s="70">
        <f t="shared" si="29"/>
        <v>0</v>
      </c>
      <c r="R67" s="71">
        <f t="shared" si="30"/>
        <v>0</v>
      </c>
      <c r="S67" s="68">
        <f t="shared" si="31"/>
        <v>0</v>
      </c>
      <c r="T67" s="301">
        <f t="shared" si="32"/>
        <v>0</v>
      </c>
      <c r="U67" s="140">
        <f t="shared" si="33"/>
        <v>0</v>
      </c>
      <c r="V67" s="66"/>
    </row>
    <row r="68" spans="1:22" ht="16.5" x14ac:dyDescent="0.3">
      <c r="A68" s="154" t="s">
        <v>120</v>
      </c>
      <c r="B68" s="68">
        <f>'DAY29'!H68</f>
        <v>497.9</v>
      </c>
      <c r="C68" s="129">
        <v>0</v>
      </c>
      <c r="D68" s="130">
        <v>0</v>
      </c>
      <c r="E68" s="131">
        <v>0</v>
      </c>
      <c r="F68" s="150">
        <v>0</v>
      </c>
      <c r="G68" s="303">
        <v>0</v>
      </c>
      <c r="H68" s="70">
        <f>+(Table132[[#This Row],[OPENING ]]+Table132[[#This Row],[RECEIPTS]]+Table132[[#This Row],[RETURNS]])-(Table132[[#This Row],[EXCHANGED]]+Table132[[#This Row],[SALES]]+Table132[[#This Row],[ISSUES]])</f>
        <v>497.9</v>
      </c>
      <c r="I68" s="129"/>
      <c r="J68" s="139">
        <f t="shared" si="27"/>
        <v>-497.9</v>
      </c>
      <c r="K68" s="69">
        <f>+'DAY29'!K68+'DAY30'!C68</f>
        <v>0</v>
      </c>
      <c r="L68" s="70">
        <f>+'DAY29'!L68+'DAY30'!D68</f>
        <v>0</v>
      </c>
      <c r="M68" s="71">
        <f>+'DAY29'!M68+'DAY30'!E68</f>
        <v>0</v>
      </c>
      <c r="N68" s="68">
        <f>+'DAY29'!N68+'DAY30'!F68</f>
        <v>0</v>
      </c>
      <c r="O68" s="301">
        <f>+'DAY29'!O68+'DAY30'!G68</f>
        <v>0</v>
      </c>
      <c r="P68" s="69">
        <f t="shared" si="28"/>
        <v>0</v>
      </c>
      <c r="Q68" s="70">
        <f t="shared" si="29"/>
        <v>0</v>
      </c>
      <c r="R68" s="71">
        <f t="shared" si="30"/>
        <v>0</v>
      </c>
      <c r="S68" s="68">
        <f t="shared" si="31"/>
        <v>0</v>
      </c>
      <c r="T68" s="301">
        <f t="shared" si="32"/>
        <v>0</v>
      </c>
      <c r="U68" s="140">
        <f t="shared" si="33"/>
        <v>0</v>
      </c>
      <c r="V68" s="66"/>
    </row>
    <row r="69" spans="1:22" ht="16.5" x14ac:dyDescent="0.3">
      <c r="A69" s="154" t="s">
        <v>122</v>
      </c>
      <c r="B69" s="68">
        <f>'DAY29'!H69</f>
        <v>424.4</v>
      </c>
      <c r="C69" s="129">
        <v>0</v>
      </c>
      <c r="D69" s="130">
        <v>0</v>
      </c>
      <c r="E69" s="131">
        <v>0</v>
      </c>
      <c r="F69" s="150">
        <v>0</v>
      </c>
      <c r="G69" s="303">
        <v>0</v>
      </c>
      <c r="H69" s="70">
        <f>+(Table132[[#This Row],[OPENING ]]+Table132[[#This Row],[RECEIPTS]]+Table132[[#This Row],[RETURNS]])-(Table132[[#This Row],[EXCHANGED]]+Table132[[#This Row],[SALES]]+Table132[[#This Row],[ISSUES]])</f>
        <v>424.4</v>
      </c>
      <c r="I69" s="129"/>
      <c r="J69" s="139">
        <f t="shared" si="27"/>
        <v>-424.4</v>
      </c>
      <c r="K69" s="69">
        <f>+'DAY29'!K69+'DAY30'!C69</f>
        <v>0</v>
      </c>
      <c r="L69" s="70">
        <f>+'DAY29'!L69+'DAY30'!D69</f>
        <v>0</v>
      </c>
      <c r="M69" s="71">
        <f>+'DAY29'!M69+'DAY30'!E69</f>
        <v>0</v>
      </c>
      <c r="N69" s="68">
        <f>+'DAY29'!N69+'DAY30'!F69</f>
        <v>0</v>
      </c>
      <c r="O69" s="301">
        <f>+'DAY29'!O69+'DAY30'!G69</f>
        <v>0</v>
      </c>
      <c r="P69" s="69">
        <f t="shared" si="28"/>
        <v>0</v>
      </c>
      <c r="Q69" s="70">
        <f t="shared" si="29"/>
        <v>0</v>
      </c>
      <c r="R69" s="71">
        <f t="shared" si="30"/>
        <v>0</v>
      </c>
      <c r="S69" s="68">
        <f t="shared" si="31"/>
        <v>0</v>
      </c>
      <c r="T69" s="301">
        <f t="shared" si="32"/>
        <v>0</v>
      </c>
      <c r="U69" s="140">
        <f t="shared" si="33"/>
        <v>0</v>
      </c>
      <c r="V69" s="66"/>
    </row>
    <row r="70" spans="1:22" ht="16.5" x14ac:dyDescent="0.3">
      <c r="A70" s="53"/>
      <c r="B70" s="68">
        <f>'DAY29'!H70</f>
        <v>0</v>
      </c>
      <c r="C70" s="129">
        <v>0</v>
      </c>
      <c r="D70" s="130">
        <v>0</v>
      </c>
      <c r="E70" s="131">
        <v>0</v>
      </c>
      <c r="F70" s="150">
        <v>0</v>
      </c>
      <c r="G70" s="303">
        <v>0</v>
      </c>
      <c r="H70" s="70">
        <f>+(Table132[[#This Row],[OPENING ]]+Table132[[#This Row],[RECEIPTS]]+Table132[[#This Row],[RETURNS]])-(Table132[[#This Row],[EXCHANGED]]+Table132[[#This Row],[SALES]]+Table132[[#This Row],[ISSUES]])</f>
        <v>0</v>
      </c>
      <c r="I70" s="129"/>
      <c r="J70" s="139">
        <f t="shared" si="27"/>
        <v>0</v>
      </c>
      <c r="K70" s="69">
        <f>+'DAY29'!K70+'DAY30'!C70</f>
        <v>0</v>
      </c>
      <c r="L70" s="70">
        <f>+'DAY29'!L70+'DAY30'!D70</f>
        <v>0</v>
      </c>
      <c r="M70" s="71">
        <f>+'DAY29'!M70+'DAY30'!E70</f>
        <v>0</v>
      </c>
      <c r="N70" s="68">
        <f>+'DAY29'!N70+'DAY30'!F70</f>
        <v>0</v>
      </c>
      <c r="O70" s="301">
        <f>+'DAY29'!O70+'DAY30'!G70</f>
        <v>0</v>
      </c>
      <c r="P70" s="69">
        <f t="shared" si="28"/>
        <v>0</v>
      </c>
      <c r="Q70" s="70">
        <f t="shared" si="29"/>
        <v>0</v>
      </c>
      <c r="R70" s="71">
        <f t="shared" si="30"/>
        <v>0</v>
      </c>
      <c r="S70" s="68">
        <f t="shared" si="31"/>
        <v>0</v>
      </c>
      <c r="T70" s="301">
        <f t="shared" si="32"/>
        <v>0</v>
      </c>
      <c r="U70" s="140">
        <f t="shared" si="33"/>
        <v>0</v>
      </c>
      <c r="V70" s="66"/>
    </row>
    <row r="71" spans="1:22" ht="16.5" x14ac:dyDescent="0.3">
      <c r="A71" s="53"/>
      <c r="B71" s="68">
        <f>'DAY29'!H71</f>
        <v>263.8</v>
      </c>
      <c r="C71" s="129">
        <v>0</v>
      </c>
      <c r="D71" s="130">
        <v>0</v>
      </c>
      <c r="E71" s="131">
        <v>0</v>
      </c>
      <c r="F71" s="150">
        <v>0</v>
      </c>
      <c r="G71" s="303">
        <v>0</v>
      </c>
      <c r="H71" s="70">
        <f>+(Table132[[#This Row],[OPENING ]]+Table132[[#This Row],[RECEIPTS]]+Table132[[#This Row],[RETURNS]])-(Table132[[#This Row],[EXCHANGED]]+Table132[[#This Row],[SALES]]+Table132[[#This Row],[ISSUES]])</f>
        <v>263.8</v>
      </c>
      <c r="I71" s="129"/>
      <c r="J71" s="139">
        <f t="shared" si="27"/>
        <v>-263.8</v>
      </c>
      <c r="K71" s="69">
        <f>+'DAY29'!K71+'DAY30'!C71</f>
        <v>0</v>
      </c>
      <c r="L71" s="70">
        <f>+'DAY29'!L71+'DAY30'!D71</f>
        <v>0</v>
      </c>
      <c r="M71" s="71">
        <f>+'DAY29'!M71+'DAY30'!E71</f>
        <v>0</v>
      </c>
      <c r="N71" s="68">
        <f>+'DAY29'!N71+'DAY30'!F71</f>
        <v>0</v>
      </c>
      <c r="O71" s="301">
        <f>+'DAY29'!O71+'DAY30'!G71</f>
        <v>0</v>
      </c>
      <c r="P71" s="69">
        <f t="shared" si="28"/>
        <v>0</v>
      </c>
      <c r="Q71" s="70">
        <f t="shared" si="29"/>
        <v>0</v>
      </c>
      <c r="R71" s="71">
        <f t="shared" si="30"/>
        <v>0</v>
      </c>
      <c r="S71" s="68">
        <f t="shared" si="31"/>
        <v>0</v>
      </c>
      <c r="T71" s="301">
        <f t="shared" si="32"/>
        <v>0</v>
      </c>
      <c r="U71" s="140">
        <f t="shared" si="33"/>
        <v>0</v>
      </c>
      <c r="V71" s="66"/>
    </row>
    <row r="72" spans="1:22" ht="17.25" thickBot="1" x14ac:dyDescent="0.35">
      <c r="A72" s="53"/>
      <c r="B72" s="68">
        <f>'DAY29'!H72</f>
        <v>0</v>
      </c>
      <c r="C72" s="129">
        <v>0</v>
      </c>
      <c r="D72" s="130">
        <v>0</v>
      </c>
      <c r="E72" s="131">
        <v>0</v>
      </c>
      <c r="F72" s="150">
        <v>0</v>
      </c>
      <c r="G72" s="303">
        <v>0</v>
      </c>
      <c r="H72" s="70">
        <f>+(Table132[[#This Row],[OPENING ]]+Table132[[#This Row],[RECEIPTS]]+Table132[[#This Row],[RETURNS]])-(Table132[[#This Row],[EXCHANGED]]+Table132[[#This Row],[SALES]]+Table132[[#This Row],[ISSUES]])</f>
        <v>0</v>
      </c>
      <c r="I72" s="129"/>
      <c r="J72" s="139">
        <f t="shared" si="27"/>
        <v>0</v>
      </c>
      <c r="K72" s="69">
        <f>+'DAY29'!K72+'DAY30'!C72</f>
        <v>0</v>
      </c>
      <c r="L72" s="70">
        <f>+'DAY29'!L72+'DAY30'!D72</f>
        <v>0</v>
      </c>
      <c r="M72" s="71">
        <f>+'DAY29'!M72+'DAY30'!E72</f>
        <v>0</v>
      </c>
      <c r="N72" s="68">
        <f>+'DAY29'!N72+'DAY30'!F72</f>
        <v>0</v>
      </c>
      <c r="O72" s="301">
        <f>+'DAY29'!O72+'DAY30'!G72</f>
        <v>0</v>
      </c>
      <c r="P72" s="69">
        <f t="shared" si="28"/>
        <v>0</v>
      </c>
      <c r="Q72" s="70">
        <f t="shared" si="29"/>
        <v>0</v>
      </c>
      <c r="R72" s="71">
        <f t="shared" si="30"/>
        <v>0</v>
      </c>
      <c r="S72" s="68">
        <f t="shared" si="31"/>
        <v>0</v>
      </c>
      <c r="T72" s="301">
        <f t="shared" si="32"/>
        <v>0</v>
      </c>
      <c r="U72" s="140">
        <f t="shared" si="33"/>
        <v>0</v>
      </c>
      <c r="V72" s="66"/>
    </row>
    <row r="73" spans="1:22" ht="17.25" thickBot="1" x14ac:dyDescent="0.35">
      <c r="A73" s="85" t="s">
        <v>37</v>
      </c>
      <c r="B73" s="86">
        <f>SUM(B41:B57)</f>
        <v>4360.8</v>
      </c>
      <c r="C73" s="87">
        <f t="shared" ref="C73:T73" si="34">SUM(C41:C57)</f>
        <v>0</v>
      </c>
      <c r="D73" s="88">
        <f t="shared" si="34"/>
        <v>0</v>
      </c>
      <c r="E73" s="89">
        <f t="shared" si="34"/>
        <v>0</v>
      </c>
      <c r="F73" s="86">
        <f t="shared" si="34"/>
        <v>0</v>
      </c>
      <c r="G73" s="213">
        <f t="shared" si="34"/>
        <v>0</v>
      </c>
      <c r="H73" s="88">
        <f t="shared" si="34"/>
        <v>4360.8</v>
      </c>
      <c r="I73" s="87">
        <f t="shared" si="34"/>
        <v>0</v>
      </c>
      <c r="J73" s="90">
        <f>+I73-H73</f>
        <v>-4360.8</v>
      </c>
      <c r="K73" s="87">
        <f t="shared" si="34"/>
        <v>1034.9000000000001</v>
      </c>
      <c r="L73" s="88">
        <f t="shared" si="34"/>
        <v>79</v>
      </c>
      <c r="M73" s="89">
        <f t="shared" si="34"/>
        <v>0</v>
      </c>
      <c r="N73" s="87">
        <f t="shared" si="34"/>
        <v>0</v>
      </c>
      <c r="O73" s="213">
        <f t="shared" si="34"/>
        <v>935.90000000000009</v>
      </c>
      <c r="P73" s="87">
        <f t="shared" si="34"/>
        <v>34.49666666666667</v>
      </c>
      <c r="Q73" s="88">
        <f t="shared" si="34"/>
        <v>2.6333333333333333</v>
      </c>
      <c r="R73" s="89">
        <f t="shared" si="34"/>
        <v>0</v>
      </c>
      <c r="S73" s="86">
        <f t="shared" si="34"/>
        <v>0</v>
      </c>
      <c r="T73" s="213">
        <f t="shared" si="34"/>
        <v>34.49666666666667</v>
      </c>
      <c r="U73" s="91">
        <f t="shared" si="1"/>
        <v>60.882352941176471</v>
      </c>
      <c r="V73" s="66"/>
    </row>
    <row r="74" spans="1:22" ht="16.5" x14ac:dyDescent="0.3">
      <c r="A74" s="78"/>
      <c r="B74" s="141"/>
      <c r="C74" s="67"/>
      <c r="D74" s="135"/>
      <c r="E74" s="136"/>
      <c r="F74" s="133"/>
      <c r="G74" s="304"/>
      <c r="H74" s="142"/>
      <c r="I74" s="67"/>
      <c r="J74" s="99"/>
      <c r="K74" s="67"/>
      <c r="L74" s="135"/>
      <c r="M74" s="136"/>
      <c r="N74" s="133"/>
      <c r="O74" s="302"/>
      <c r="P74" s="134"/>
      <c r="Q74" s="135"/>
      <c r="R74" s="136"/>
      <c r="S74" s="133"/>
      <c r="T74" s="304"/>
      <c r="U74" s="143"/>
      <c r="V74" s="66"/>
    </row>
    <row r="75" spans="1:22" ht="16.5" x14ac:dyDescent="0.3">
      <c r="A75" s="55" t="s">
        <v>38</v>
      </c>
      <c r="B75" s="68"/>
      <c r="C75" s="69"/>
      <c r="D75" s="70"/>
      <c r="E75" s="71"/>
      <c r="F75" s="68"/>
      <c r="G75" s="301"/>
      <c r="H75" s="70"/>
      <c r="I75" s="69"/>
      <c r="J75" s="58"/>
      <c r="K75" s="69"/>
      <c r="L75" s="70"/>
      <c r="M75" s="71"/>
      <c r="N75" s="68"/>
      <c r="O75" s="301"/>
      <c r="P75" s="69"/>
      <c r="Q75" s="70"/>
      <c r="R75" s="71"/>
      <c r="S75" s="68"/>
      <c r="T75" s="301"/>
      <c r="U75" s="71"/>
      <c r="V75" s="66"/>
    </row>
    <row r="76" spans="1:22" ht="16.5" x14ac:dyDescent="0.3">
      <c r="A76" s="152" t="s">
        <v>44</v>
      </c>
      <c r="B76" s="68">
        <f>'DAY29'!H76</f>
        <v>1267.3399999999999</v>
      </c>
      <c r="C76" s="69">
        <v>0</v>
      </c>
      <c r="D76" s="70">
        <v>0</v>
      </c>
      <c r="E76" s="71">
        <v>0</v>
      </c>
      <c r="F76" s="68">
        <v>0</v>
      </c>
      <c r="G76" s="301">
        <v>0</v>
      </c>
      <c r="H76" s="70">
        <f>+(Table132[[#This Row],[OPENING ]]+Table132[[#This Row],[RECEIPTS]]+Table132[[#This Row],[RETURNS]])-(Table132[[#This Row],[EXCHANGED]]+Table132[[#This Row],[SALES]]+Table132[[#This Row],[ISSUES]])</f>
        <v>1267.3399999999999</v>
      </c>
      <c r="I76" s="69">
        <v>0</v>
      </c>
      <c r="J76" s="58">
        <f t="shared" si="0"/>
        <v>-1267.3399999999999</v>
      </c>
      <c r="K76" s="69">
        <f>+'DAY29'!K76+'DAY30'!C76</f>
        <v>0</v>
      </c>
      <c r="L76" s="70">
        <f>+'DAY29'!L76+'DAY30'!D76</f>
        <v>0</v>
      </c>
      <c r="M76" s="71">
        <f>+'DAY29'!M76+'DAY30'!E76</f>
        <v>0</v>
      </c>
      <c r="N76" s="68">
        <f>+'DAY29'!N76+'DAY30'!F76</f>
        <v>0</v>
      </c>
      <c r="O76" s="301">
        <f>+'DAY29'!O76+'DAY30'!G76</f>
        <v>0</v>
      </c>
      <c r="P76" s="69">
        <f>+K76/30</f>
        <v>0</v>
      </c>
      <c r="Q76" s="70">
        <f>+L76/30</f>
        <v>0</v>
      </c>
      <c r="R76" s="71">
        <f>+M76/30</f>
        <v>0</v>
      </c>
      <c r="S76" s="68">
        <f>+N76/30</f>
        <v>0</v>
      </c>
      <c r="T76" s="301">
        <f>+K76/30</f>
        <v>0</v>
      </c>
      <c r="U76" s="138">
        <f t="shared" si="1"/>
        <v>0</v>
      </c>
      <c r="V76" s="66"/>
    </row>
    <row r="77" spans="1:22" ht="16.5" x14ac:dyDescent="0.3">
      <c r="A77" s="152" t="s">
        <v>35</v>
      </c>
      <c r="B77" s="68">
        <f>'DAY29'!H77</f>
        <v>96.1</v>
      </c>
      <c r="C77" s="69">
        <v>0</v>
      </c>
      <c r="D77" s="70">
        <v>0</v>
      </c>
      <c r="E77" s="71">
        <v>0</v>
      </c>
      <c r="F77" s="68">
        <v>0</v>
      </c>
      <c r="G77" s="301">
        <v>0</v>
      </c>
      <c r="H77" s="70">
        <f>+(Table132[[#This Row],[OPENING ]]+Table132[[#This Row],[RECEIPTS]]+Table132[[#This Row],[RETURNS]])-(Table132[[#This Row],[EXCHANGED]]+Table132[[#This Row],[SALES]]+Table132[[#This Row],[ISSUES]])</f>
        <v>96.1</v>
      </c>
      <c r="I77" s="69">
        <v>0</v>
      </c>
      <c r="J77" s="58">
        <f t="shared" si="0"/>
        <v>-96.1</v>
      </c>
      <c r="K77" s="69">
        <f>+'DAY29'!K77+'DAY30'!C77</f>
        <v>0</v>
      </c>
      <c r="L77" s="70">
        <f>+'DAY29'!L77+'DAY30'!D77</f>
        <v>0</v>
      </c>
      <c r="M77" s="71">
        <f>+'DAY29'!M77+'DAY30'!E77</f>
        <v>0</v>
      </c>
      <c r="N77" s="68">
        <f>+'DAY29'!N77+'DAY30'!F77</f>
        <v>0</v>
      </c>
      <c r="O77" s="301">
        <f>+'DAY29'!O77+'DAY30'!G77</f>
        <v>0</v>
      </c>
      <c r="P77" s="69">
        <f t="shared" ref="P77:P101" si="35">+K77/30</f>
        <v>0</v>
      </c>
      <c r="Q77" s="70">
        <f t="shared" ref="Q77:Q101" si="36">+L77/30</f>
        <v>0</v>
      </c>
      <c r="R77" s="71">
        <f t="shared" ref="R77:R101" si="37">+M77/30</f>
        <v>0</v>
      </c>
      <c r="S77" s="68">
        <f t="shared" ref="S77:S101" si="38">+N77/30</f>
        <v>0</v>
      </c>
      <c r="T77" s="301">
        <f t="shared" ref="T77:T101" si="39">+K77/30</f>
        <v>0</v>
      </c>
      <c r="U77" s="138">
        <f t="shared" si="1"/>
        <v>0</v>
      </c>
      <c r="V77" s="66"/>
    </row>
    <row r="78" spans="1:22" ht="16.5" x14ac:dyDescent="0.3">
      <c r="A78" s="192"/>
      <c r="B78" s="68">
        <f>'DAY29'!H78</f>
        <v>0</v>
      </c>
      <c r="C78" s="69">
        <v>0</v>
      </c>
      <c r="D78" s="70">
        <v>0</v>
      </c>
      <c r="E78" s="71">
        <v>0</v>
      </c>
      <c r="F78" s="68">
        <v>0</v>
      </c>
      <c r="G78" s="301">
        <v>0</v>
      </c>
      <c r="H78" s="70">
        <f>+(Table132[[#This Row],[OPENING ]]+Table132[[#This Row],[RECEIPTS]]+Table132[[#This Row],[RETURNS]])-(Table132[[#This Row],[EXCHANGED]]+Table132[[#This Row],[SALES]]+Table132[[#This Row],[ISSUES]])</f>
        <v>0</v>
      </c>
      <c r="I78" s="69">
        <v>0</v>
      </c>
      <c r="J78" s="58">
        <f t="shared" si="0"/>
        <v>0</v>
      </c>
      <c r="K78" s="69">
        <f>+'DAY29'!K78+'DAY30'!C78</f>
        <v>0</v>
      </c>
      <c r="L78" s="70">
        <f>+'DAY29'!L78+'DAY30'!D78</f>
        <v>0</v>
      </c>
      <c r="M78" s="71">
        <f>+'DAY29'!M78+'DAY30'!E78</f>
        <v>0</v>
      </c>
      <c r="N78" s="68">
        <f>+'DAY29'!N78+'DAY30'!F78</f>
        <v>0</v>
      </c>
      <c r="O78" s="301">
        <f>+'DAY29'!O78+'DAY30'!G78</f>
        <v>0</v>
      </c>
      <c r="P78" s="69">
        <f t="shared" si="35"/>
        <v>0</v>
      </c>
      <c r="Q78" s="70">
        <f t="shared" si="36"/>
        <v>0</v>
      </c>
      <c r="R78" s="71">
        <f t="shared" si="37"/>
        <v>0</v>
      </c>
      <c r="S78" s="68">
        <f t="shared" si="38"/>
        <v>0</v>
      </c>
      <c r="T78" s="301">
        <f t="shared" si="39"/>
        <v>0</v>
      </c>
      <c r="U78" s="138">
        <f t="shared" si="1"/>
        <v>0</v>
      </c>
      <c r="V78" s="66"/>
    </row>
    <row r="79" spans="1:22" ht="16.5" x14ac:dyDescent="0.3">
      <c r="A79" s="153" t="s">
        <v>39</v>
      </c>
      <c r="B79" s="68">
        <f>'DAY29'!H79</f>
        <v>0</v>
      </c>
      <c r="C79" s="69">
        <v>0</v>
      </c>
      <c r="D79" s="70">
        <v>0</v>
      </c>
      <c r="E79" s="71">
        <v>0</v>
      </c>
      <c r="F79" s="68">
        <v>0</v>
      </c>
      <c r="G79" s="301">
        <v>0</v>
      </c>
      <c r="H79" s="70">
        <f>+(Table132[[#This Row],[OPENING ]]+Table132[[#This Row],[RECEIPTS]]+Table132[[#This Row],[RETURNS]])-(Table132[[#This Row],[EXCHANGED]]+Table132[[#This Row],[SALES]]+Table132[[#This Row],[ISSUES]])</f>
        <v>0</v>
      </c>
      <c r="I79" s="69">
        <v>0</v>
      </c>
      <c r="J79" s="58">
        <f t="shared" si="0"/>
        <v>0</v>
      </c>
      <c r="K79" s="69">
        <f>+'DAY29'!K79+'DAY30'!C79</f>
        <v>0</v>
      </c>
      <c r="L79" s="70">
        <f>+'DAY29'!L79+'DAY30'!D79</f>
        <v>0</v>
      </c>
      <c r="M79" s="71">
        <f>+'DAY29'!M79+'DAY30'!E79</f>
        <v>0</v>
      </c>
      <c r="N79" s="68">
        <f>+'DAY29'!N79+'DAY30'!F79</f>
        <v>0</v>
      </c>
      <c r="O79" s="301">
        <f>+'DAY29'!O79+'DAY30'!G79</f>
        <v>0</v>
      </c>
      <c r="P79" s="69">
        <f t="shared" si="35"/>
        <v>0</v>
      </c>
      <c r="Q79" s="70">
        <f t="shared" si="36"/>
        <v>0</v>
      </c>
      <c r="R79" s="71">
        <f t="shared" si="37"/>
        <v>0</v>
      </c>
      <c r="S79" s="68">
        <f t="shared" si="38"/>
        <v>0</v>
      </c>
      <c r="T79" s="301">
        <f t="shared" si="39"/>
        <v>0</v>
      </c>
      <c r="U79" s="138">
        <f t="shared" si="1"/>
        <v>0</v>
      </c>
      <c r="V79" s="66"/>
    </row>
    <row r="80" spans="1:22" ht="16.5" x14ac:dyDescent="0.3">
      <c r="A80" s="152" t="s">
        <v>44</v>
      </c>
      <c r="B80" s="68">
        <f>'DAY29'!H80</f>
        <v>1289.1400000000001</v>
      </c>
      <c r="C80" s="69">
        <v>0</v>
      </c>
      <c r="D80" s="70">
        <v>0</v>
      </c>
      <c r="E80" s="71">
        <v>0</v>
      </c>
      <c r="F80" s="68">
        <v>0</v>
      </c>
      <c r="G80" s="301">
        <v>0</v>
      </c>
      <c r="H80" s="70">
        <f>+(Table132[[#This Row],[OPENING ]]+Table132[[#This Row],[RECEIPTS]]+Table132[[#This Row],[RETURNS]])-(Table132[[#This Row],[EXCHANGED]]+Table132[[#This Row],[SALES]]+Table132[[#This Row],[ISSUES]])</f>
        <v>1289.1400000000001</v>
      </c>
      <c r="I80" s="69">
        <v>0</v>
      </c>
      <c r="J80" s="58">
        <f t="shared" si="0"/>
        <v>-1289.1400000000001</v>
      </c>
      <c r="K80" s="69">
        <f>+'DAY29'!K80+'DAY30'!C80</f>
        <v>0</v>
      </c>
      <c r="L80" s="70">
        <f>+'DAY29'!L80+'DAY30'!D80</f>
        <v>0</v>
      </c>
      <c r="M80" s="71">
        <f>+'DAY29'!M80+'DAY30'!E80</f>
        <v>0</v>
      </c>
      <c r="N80" s="68">
        <f>+'DAY29'!N80+'DAY30'!F80</f>
        <v>0</v>
      </c>
      <c r="O80" s="301">
        <f>+'DAY29'!O80+'DAY30'!G80</f>
        <v>0</v>
      </c>
      <c r="P80" s="69">
        <f t="shared" si="35"/>
        <v>0</v>
      </c>
      <c r="Q80" s="70">
        <f t="shared" si="36"/>
        <v>0</v>
      </c>
      <c r="R80" s="71">
        <f t="shared" si="37"/>
        <v>0</v>
      </c>
      <c r="S80" s="68">
        <f t="shared" si="38"/>
        <v>0</v>
      </c>
      <c r="T80" s="301">
        <f t="shared" si="39"/>
        <v>0</v>
      </c>
      <c r="U80" s="138">
        <f t="shared" si="1"/>
        <v>0</v>
      </c>
      <c r="V80" s="66"/>
    </row>
    <row r="81" spans="1:22" ht="16.5" x14ac:dyDescent="0.3">
      <c r="A81" s="152" t="s">
        <v>34</v>
      </c>
      <c r="B81" s="68">
        <f>'DAY29'!H81</f>
        <v>64.75</v>
      </c>
      <c r="C81" s="69">
        <v>0</v>
      </c>
      <c r="D81" s="70">
        <v>0</v>
      </c>
      <c r="E81" s="71">
        <v>0</v>
      </c>
      <c r="F81" s="68">
        <v>0</v>
      </c>
      <c r="G81" s="301">
        <v>0</v>
      </c>
      <c r="H81" s="70">
        <f>+(Table132[[#This Row],[OPENING ]]+Table132[[#This Row],[RECEIPTS]]+Table132[[#This Row],[RETURNS]])-(Table132[[#This Row],[EXCHANGED]]+Table132[[#This Row],[SALES]]+Table132[[#This Row],[ISSUES]])</f>
        <v>64.75</v>
      </c>
      <c r="I81" s="69">
        <v>0</v>
      </c>
      <c r="J81" s="58">
        <f t="shared" si="0"/>
        <v>-64.75</v>
      </c>
      <c r="K81" s="69">
        <f>+'DAY29'!K81+'DAY30'!C81</f>
        <v>0</v>
      </c>
      <c r="L81" s="70">
        <f>+'DAY29'!L81+'DAY30'!D81</f>
        <v>0</v>
      </c>
      <c r="M81" s="71">
        <f>+'DAY29'!M81+'DAY30'!E81</f>
        <v>0</v>
      </c>
      <c r="N81" s="68">
        <f>+'DAY29'!N81+'DAY30'!F81</f>
        <v>0</v>
      </c>
      <c r="O81" s="301">
        <f>+'DAY29'!O81+'DAY30'!G81</f>
        <v>0</v>
      </c>
      <c r="P81" s="69">
        <f t="shared" si="35"/>
        <v>0</v>
      </c>
      <c r="Q81" s="70">
        <f t="shared" si="36"/>
        <v>0</v>
      </c>
      <c r="R81" s="71">
        <f t="shared" si="37"/>
        <v>0</v>
      </c>
      <c r="S81" s="68">
        <f t="shared" si="38"/>
        <v>0</v>
      </c>
      <c r="T81" s="301">
        <f t="shared" si="39"/>
        <v>0</v>
      </c>
      <c r="U81" s="138">
        <f t="shared" si="1"/>
        <v>0</v>
      </c>
      <c r="V81" s="66"/>
    </row>
    <row r="82" spans="1:22" ht="16.5" x14ac:dyDescent="0.3">
      <c r="A82" s="153" t="s">
        <v>45</v>
      </c>
      <c r="B82" s="68">
        <f>'DAY29'!H82</f>
        <v>0</v>
      </c>
      <c r="C82" s="69">
        <v>0</v>
      </c>
      <c r="D82" s="70">
        <v>0</v>
      </c>
      <c r="E82" s="71">
        <v>0</v>
      </c>
      <c r="F82" s="68">
        <v>0</v>
      </c>
      <c r="G82" s="301">
        <v>0</v>
      </c>
      <c r="H82" s="70">
        <f>+(Table132[[#This Row],[OPENING ]]+Table132[[#This Row],[RECEIPTS]]+Table132[[#This Row],[RETURNS]])-(Table132[[#This Row],[EXCHANGED]]+Table132[[#This Row],[SALES]]+Table132[[#This Row],[ISSUES]])</f>
        <v>0</v>
      </c>
      <c r="I82" s="69">
        <v>0</v>
      </c>
      <c r="J82" s="58">
        <f t="shared" si="0"/>
        <v>0</v>
      </c>
      <c r="K82" s="69">
        <f>+'DAY29'!K82+'DAY30'!C82</f>
        <v>0</v>
      </c>
      <c r="L82" s="70">
        <f>+'DAY29'!L82+'DAY30'!D82</f>
        <v>0</v>
      </c>
      <c r="M82" s="71">
        <f>+'DAY29'!M82+'DAY30'!E82</f>
        <v>0</v>
      </c>
      <c r="N82" s="68">
        <f>+'DAY29'!N82+'DAY30'!F82</f>
        <v>0</v>
      </c>
      <c r="O82" s="301">
        <f>+'DAY29'!O82+'DAY30'!G82</f>
        <v>0</v>
      </c>
      <c r="P82" s="69">
        <f t="shared" si="35"/>
        <v>0</v>
      </c>
      <c r="Q82" s="70">
        <f t="shared" si="36"/>
        <v>0</v>
      </c>
      <c r="R82" s="71">
        <f t="shared" si="37"/>
        <v>0</v>
      </c>
      <c r="S82" s="68">
        <f t="shared" si="38"/>
        <v>0</v>
      </c>
      <c r="T82" s="301">
        <f t="shared" si="39"/>
        <v>0</v>
      </c>
      <c r="U82" s="138">
        <f t="shared" si="1"/>
        <v>0</v>
      </c>
      <c r="V82" s="66"/>
    </row>
    <row r="83" spans="1:22" ht="16.5" x14ac:dyDescent="0.3">
      <c r="A83" s="152" t="s">
        <v>71</v>
      </c>
      <c r="B83" s="68">
        <f>'DAY29'!H83</f>
        <v>497.9</v>
      </c>
      <c r="C83" s="69">
        <v>0</v>
      </c>
      <c r="D83" s="70">
        <v>0</v>
      </c>
      <c r="E83" s="71">
        <v>0</v>
      </c>
      <c r="F83" s="68">
        <v>0</v>
      </c>
      <c r="G83" s="301">
        <v>0</v>
      </c>
      <c r="H83" s="70">
        <f>+(Table132[[#This Row],[OPENING ]]+Table132[[#This Row],[RECEIPTS]]+Table132[[#This Row],[RETURNS]])-(Table132[[#This Row],[EXCHANGED]]+Table132[[#This Row],[SALES]]+Table132[[#This Row],[ISSUES]])</f>
        <v>497.9</v>
      </c>
      <c r="I83" s="69">
        <v>0</v>
      </c>
      <c r="J83" s="58">
        <f t="shared" si="0"/>
        <v>-497.9</v>
      </c>
      <c r="K83" s="69">
        <f>+'DAY29'!K83+'DAY30'!C83</f>
        <v>0</v>
      </c>
      <c r="L83" s="70">
        <f>+'DAY29'!L83+'DAY30'!D83</f>
        <v>0</v>
      </c>
      <c r="M83" s="71">
        <f>+'DAY29'!M83+'DAY30'!E83</f>
        <v>0</v>
      </c>
      <c r="N83" s="68">
        <f>+'DAY29'!N83+'DAY30'!F83</f>
        <v>0</v>
      </c>
      <c r="O83" s="301">
        <f>+'DAY29'!O83+'DAY30'!G83</f>
        <v>0</v>
      </c>
      <c r="P83" s="69">
        <f t="shared" si="35"/>
        <v>0</v>
      </c>
      <c r="Q83" s="70">
        <f t="shared" si="36"/>
        <v>0</v>
      </c>
      <c r="R83" s="71">
        <f t="shared" si="37"/>
        <v>0</v>
      </c>
      <c r="S83" s="68">
        <f t="shared" si="38"/>
        <v>0</v>
      </c>
      <c r="T83" s="301">
        <f t="shared" si="39"/>
        <v>0</v>
      </c>
      <c r="U83" s="138">
        <f t="shared" si="1"/>
        <v>0</v>
      </c>
      <c r="V83" s="66"/>
    </row>
    <row r="84" spans="1:22" ht="16.5" x14ac:dyDescent="0.3">
      <c r="A84" s="152" t="s">
        <v>86</v>
      </c>
      <c r="B84" s="68">
        <f>'DAY29'!H84</f>
        <v>424.4</v>
      </c>
      <c r="C84" s="69">
        <v>0</v>
      </c>
      <c r="D84" s="70">
        <v>0</v>
      </c>
      <c r="E84" s="71">
        <v>0</v>
      </c>
      <c r="F84" s="68">
        <v>0</v>
      </c>
      <c r="G84" s="301">
        <v>0</v>
      </c>
      <c r="H84" s="70">
        <f>+(Table132[[#This Row],[OPENING ]]+Table132[[#This Row],[RECEIPTS]]+Table132[[#This Row],[RETURNS]])-(Table132[[#This Row],[EXCHANGED]]+Table132[[#This Row],[SALES]]+Table132[[#This Row],[ISSUES]])</f>
        <v>424.4</v>
      </c>
      <c r="I84" s="69">
        <v>0</v>
      </c>
      <c r="J84" s="58">
        <f t="shared" si="0"/>
        <v>-424.4</v>
      </c>
      <c r="K84" s="69">
        <f>+'DAY29'!K84+'DAY30'!C84</f>
        <v>0</v>
      </c>
      <c r="L84" s="70">
        <f>+'DAY29'!L84+'DAY30'!D84</f>
        <v>0</v>
      </c>
      <c r="M84" s="71">
        <f>+'DAY29'!M84+'DAY30'!E84</f>
        <v>0</v>
      </c>
      <c r="N84" s="68">
        <f>+'DAY29'!N84+'DAY30'!F84</f>
        <v>0</v>
      </c>
      <c r="O84" s="301">
        <f>+'DAY29'!O84+'DAY30'!G84</f>
        <v>0</v>
      </c>
      <c r="P84" s="69">
        <f t="shared" si="35"/>
        <v>0</v>
      </c>
      <c r="Q84" s="70">
        <f t="shared" si="36"/>
        <v>0</v>
      </c>
      <c r="R84" s="71">
        <f t="shared" si="37"/>
        <v>0</v>
      </c>
      <c r="S84" s="68">
        <f t="shared" si="38"/>
        <v>0</v>
      </c>
      <c r="T84" s="301">
        <f t="shared" si="39"/>
        <v>0</v>
      </c>
      <c r="U84" s="138">
        <f t="shared" si="1"/>
        <v>0</v>
      </c>
      <c r="V84" s="66"/>
    </row>
    <row r="85" spans="1:22" ht="16.5" x14ac:dyDescent="0.3">
      <c r="A85" s="53"/>
      <c r="B85" s="68">
        <f>'DAY29'!H85</f>
        <v>0</v>
      </c>
      <c r="C85" s="69">
        <v>0</v>
      </c>
      <c r="D85" s="70">
        <v>0</v>
      </c>
      <c r="E85" s="71">
        <v>0</v>
      </c>
      <c r="F85" s="68">
        <v>0</v>
      </c>
      <c r="G85" s="301">
        <v>0</v>
      </c>
      <c r="H85" s="70">
        <f>+(Table132[[#This Row],[OPENING ]]+Table132[[#This Row],[RECEIPTS]]+Table132[[#This Row],[RETURNS]])-(Table132[[#This Row],[EXCHANGED]]+Table132[[#This Row],[SALES]]+Table132[[#This Row],[ISSUES]])</f>
        <v>0</v>
      </c>
      <c r="I85" s="69">
        <v>0</v>
      </c>
      <c r="J85" s="58">
        <f t="shared" si="0"/>
        <v>0</v>
      </c>
      <c r="K85" s="69">
        <f>+'DAY29'!K85+'DAY30'!C85</f>
        <v>0</v>
      </c>
      <c r="L85" s="70">
        <f>+'DAY29'!L85+'DAY30'!D85</f>
        <v>0</v>
      </c>
      <c r="M85" s="71">
        <f>+'DAY29'!M85+'DAY30'!E85</f>
        <v>0</v>
      </c>
      <c r="N85" s="68">
        <f>+'DAY29'!N85+'DAY30'!F85</f>
        <v>0</v>
      </c>
      <c r="O85" s="301">
        <f>+'DAY29'!O85+'DAY30'!G85</f>
        <v>0</v>
      </c>
      <c r="P85" s="69">
        <f t="shared" si="35"/>
        <v>0</v>
      </c>
      <c r="Q85" s="70">
        <f t="shared" si="36"/>
        <v>0</v>
      </c>
      <c r="R85" s="71">
        <f t="shared" si="37"/>
        <v>0</v>
      </c>
      <c r="S85" s="68">
        <f t="shared" si="38"/>
        <v>0</v>
      </c>
      <c r="T85" s="301">
        <f t="shared" si="39"/>
        <v>0</v>
      </c>
      <c r="U85" s="138">
        <f t="shared" si="1"/>
        <v>0</v>
      </c>
      <c r="V85" s="66"/>
    </row>
    <row r="86" spans="1:22" ht="16.5" x14ac:dyDescent="0.3">
      <c r="A86" s="53"/>
      <c r="B86" s="68">
        <f>'DAY29'!H86</f>
        <v>263.8</v>
      </c>
      <c r="C86" s="69">
        <v>0</v>
      </c>
      <c r="D86" s="70">
        <v>0</v>
      </c>
      <c r="E86" s="71">
        <v>0</v>
      </c>
      <c r="F86" s="68">
        <v>0</v>
      </c>
      <c r="G86" s="301">
        <v>0</v>
      </c>
      <c r="H86" s="70">
        <f>+(Table132[[#This Row],[OPENING ]]+Table132[[#This Row],[RECEIPTS]]+Table132[[#This Row],[RETURNS]])-(Table132[[#This Row],[EXCHANGED]]+Table132[[#This Row],[SALES]]+Table132[[#This Row],[ISSUES]])</f>
        <v>263.8</v>
      </c>
      <c r="I86" s="69">
        <v>0</v>
      </c>
      <c r="J86" s="58">
        <f t="shared" si="0"/>
        <v>-263.8</v>
      </c>
      <c r="K86" s="69">
        <f>+'DAY29'!K86+'DAY30'!C86</f>
        <v>0</v>
      </c>
      <c r="L86" s="70">
        <f>+'DAY29'!L86+'DAY30'!D86</f>
        <v>0</v>
      </c>
      <c r="M86" s="71">
        <f>+'DAY29'!M86+'DAY30'!E86</f>
        <v>0</v>
      </c>
      <c r="N86" s="68">
        <f>+'DAY29'!N86+'DAY30'!F86</f>
        <v>0</v>
      </c>
      <c r="O86" s="301">
        <f>+'DAY29'!O86+'DAY30'!G86</f>
        <v>0</v>
      </c>
      <c r="P86" s="69">
        <f t="shared" si="35"/>
        <v>0</v>
      </c>
      <c r="Q86" s="70">
        <f t="shared" si="36"/>
        <v>0</v>
      </c>
      <c r="R86" s="71">
        <f t="shared" si="37"/>
        <v>0</v>
      </c>
      <c r="S86" s="68">
        <f t="shared" si="38"/>
        <v>0</v>
      </c>
      <c r="T86" s="301">
        <f t="shared" si="39"/>
        <v>0</v>
      </c>
      <c r="U86" s="138">
        <f t="shared" si="1"/>
        <v>0</v>
      </c>
      <c r="V86" s="66"/>
    </row>
    <row r="87" spans="1:22" ht="16.5" x14ac:dyDescent="0.3">
      <c r="A87" s="53"/>
      <c r="B87" s="68">
        <f>'DAY29'!H87</f>
        <v>0</v>
      </c>
      <c r="C87" s="69">
        <v>0</v>
      </c>
      <c r="D87" s="70">
        <v>0</v>
      </c>
      <c r="E87" s="71">
        <v>0</v>
      </c>
      <c r="F87" s="68">
        <v>0</v>
      </c>
      <c r="G87" s="301">
        <v>0</v>
      </c>
      <c r="H87" s="70">
        <f>+(Table132[[#This Row],[OPENING ]]+Table132[[#This Row],[RECEIPTS]]+Table132[[#This Row],[RETURNS]])-(Table132[[#This Row],[EXCHANGED]]+Table132[[#This Row],[SALES]]+Table132[[#This Row],[ISSUES]])</f>
        <v>0</v>
      </c>
      <c r="I87" s="69">
        <v>0</v>
      </c>
      <c r="J87" s="58">
        <f t="shared" si="0"/>
        <v>0</v>
      </c>
      <c r="K87" s="69">
        <f>+'DAY29'!K87+'DAY30'!C87</f>
        <v>0</v>
      </c>
      <c r="L87" s="70">
        <f>+'DAY29'!L87+'DAY30'!D87</f>
        <v>0</v>
      </c>
      <c r="M87" s="71">
        <f>+'DAY29'!M87+'DAY30'!E87</f>
        <v>0</v>
      </c>
      <c r="N87" s="68">
        <f>+'DAY29'!N87+'DAY30'!F87</f>
        <v>0</v>
      </c>
      <c r="O87" s="301">
        <f>+'DAY29'!O87+'DAY30'!G87</f>
        <v>0</v>
      </c>
      <c r="P87" s="69">
        <f t="shared" si="35"/>
        <v>0</v>
      </c>
      <c r="Q87" s="70">
        <f t="shared" si="36"/>
        <v>0</v>
      </c>
      <c r="R87" s="71">
        <f t="shared" si="37"/>
        <v>0</v>
      </c>
      <c r="S87" s="68">
        <f t="shared" si="38"/>
        <v>0</v>
      </c>
      <c r="T87" s="301">
        <f t="shared" si="39"/>
        <v>0</v>
      </c>
      <c r="U87" s="138">
        <f t="shared" si="1"/>
        <v>0</v>
      </c>
      <c r="V87" s="66"/>
    </row>
    <row r="88" spans="1:22" ht="16.5" x14ac:dyDescent="0.3">
      <c r="A88" s="53"/>
      <c r="B88" s="68">
        <f>'DAY29'!H88</f>
        <v>0</v>
      </c>
      <c r="C88" s="69">
        <v>0</v>
      </c>
      <c r="D88" s="70">
        <v>0</v>
      </c>
      <c r="E88" s="71">
        <v>0</v>
      </c>
      <c r="F88" s="68">
        <v>0</v>
      </c>
      <c r="G88" s="301">
        <v>0</v>
      </c>
      <c r="H88" s="70">
        <f>+(Table132[[#This Row],[OPENING ]]+Table132[[#This Row],[RECEIPTS]]+Table132[[#This Row],[RETURNS]])-(Table132[[#This Row],[EXCHANGED]]+Table132[[#This Row],[SALES]]+Table132[[#This Row],[ISSUES]])</f>
        <v>0</v>
      </c>
      <c r="I88" s="69"/>
      <c r="J88" s="58">
        <f t="shared" ref="J88:J96" si="40">+I88-H88</f>
        <v>0</v>
      </c>
      <c r="K88" s="69">
        <f>+'DAY29'!K88+'DAY30'!C88</f>
        <v>0</v>
      </c>
      <c r="L88" s="70">
        <f>+'DAY29'!L88+'DAY30'!D88</f>
        <v>0</v>
      </c>
      <c r="M88" s="71">
        <f>+'DAY29'!M88+'DAY30'!E88</f>
        <v>0</v>
      </c>
      <c r="N88" s="68">
        <f>+'DAY29'!N88+'DAY30'!F88</f>
        <v>0</v>
      </c>
      <c r="O88" s="301">
        <f>+'DAY29'!O88+'DAY30'!G88</f>
        <v>0</v>
      </c>
      <c r="P88" s="69">
        <f t="shared" ref="P88:P96" si="41">+K88/30</f>
        <v>0</v>
      </c>
      <c r="Q88" s="70">
        <f t="shared" ref="Q88:Q96" si="42">+L88/30</f>
        <v>0</v>
      </c>
      <c r="R88" s="71">
        <f t="shared" ref="R88:R96" si="43">+M88/30</f>
        <v>0</v>
      </c>
      <c r="S88" s="68">
        <f t="shared" ref="S88:S96" si="44">+N88/30</f>
        <v>0</v>
      </c>
      <c r="T88" s="301">
        <f t="shared" ref="T88:T96" si="45">+K88/30</f>
        <v>0</v>
      </c>
      <c r="U88" s="138">
        <f t="shared" ref="U88:U96" si="46">IFERROR(+H88/(P88+Q88+R88+S88+T88),0)</f>
        <v>0</v>
      </c>
      <c r="V88" s="66"/>
    </row>
    <row r="89" spans="1:22" ht="16.5" x14ac:dyDescent="0.3">
      <c r="A89" s="53"/>
      <c r="B89" s="68">
        <f>'DAY29'!H89</f>
        <v>0</v>
      </c>
      <c r="C89" s="69">
        <v>0</v>
      </c>
      <c r="D89" s="70">
        <v>0</v>
      </c>
      <c r="E89" s="71">
        <v>0</v>
      </c>
      <c r="F89" s="68">
        <v>0</v>
      </c>
      <c r="G89" s="301">
        <v>0</v>
      </c>
      <c r="H89" s="70">
        <f>+(Table132[[#This Row],[OPENING ]]+Table132[[#This Row],[RECEIPTS]]+Table132[[#This Row],[RETURNS]])-(Table132[[#This Row],[EXCHANGED]]+Table132[[#This Row],[SALES]]+Table132[[#This Row],[ISSUES]])</f>
        <v>0</v>
      </c>
      <c r="I89" s="69"/>
      <c r="J89" s="58">
        <f t="shared" si="40"/>
        <v>0</v>
      </c>
      <c r="K89" s="69">
        <f>+'DAY29'!K89+'DAY30'!C89</f>
        <v>0</v>
      </c>
      <c r="L89" s="70">
        <f>+'DAY29'!L89+'DAY30'!D89</f>
        <v>0</v>
      </c>
      <c r="M89" s="71">
        <f>+'DAY29'!M89+'DAY30'!E89</f>
        <v>0</v>
      </c>
      <c r="N89" s="68">
        <f>+'DAY29'!N89+'DAY30'!F89</f>
        <v>0</v>
      </c>
      <c r="O89" s="301">
        <f>+'DAY29'!O89+'DAY30'!G89</f>
        <v>0</v>
      </c>
      <c r="P89" s="69">
        <f t="shared" si="41"/>
        <v>0</v>
      </c>
      <c r="Q89" s="70">
        <f t="shared" si="42"/>
        <v>0</v>
      </c>
      <c r="R89" s="71">
        <f t="shared" si="43"/>
        <v>0</v>
      </c>
      <c r="S89" s="68">
        <f t="shared" si="44"/>
        <v>0</v>
      </c>
      <c r="T89" s="301">
        <f t="shared" si="45"/>
        <v>0</v>
      </c>
      <c r="U89" s="138">
        <f t="shared" si="46"/>
        <v>0</v>
      </c>
      <c r="V89" s="66"/>
    </row>
    <row r="90" spans="1:22" ht="16.5" x14ac:dyDescent="0.3">
      <c r="A90" s="53"/>
      <c r="B90" s="68">
        <f>'DAY29'!H90</f>
        <v>0</v>
      </c>
      <c r="C90" s="69">
        <v>0</v>
      </c>
      <c r="D90" s="70">
        <v>0</v>
      </c>
      <c r="E90" s="71">
        <v>0</v>
      </c>
      <c r="F90" s="68">
        <v>0</v>
      </c>
      <c r="G90" s="301">
        <v>0</v>
      </c>
      <c r="H90" s="70">
        <f>+(Table132[[#This Row],[OPENING ]]+Table132[[#This Row],[RECEIPTS]]+Table132[[#This Row],[RETURNS]])-(Table132[[#This Row],[EXCHANGED]]+Table132[[#This Row],[SALES]]+Table132[[#This Row],[ISSUES]])</f>
        <v>0</v>
      </c>
      <c r="I90" s="69"/>
      <c r="J90" s="58">
        <f t="shared" si="40"/>
        <v>0</v>
      </c>
      <c r="K90" s="69">
        <f>+'DAY29'!K90+'DAY30'!C90</f>
        <v>0</v>
      </c>
      <c r="L90" s="70">
        <f>+'DAY29'!L90+'DAY30'!D90</f>
        <v>0</v>
      </c>
      <c r="M90" s="71">
        <f>+'DAY29'!M90+'DAY30'!E90</f>
        <v>0</v>
      </c>
      <c r="N90" s="68">
        <f>+'DAY29'!N90+'DAY30'!F90</f>
        <v>0</v>
      </c>
      <c r="O90" s="301">
        <f>+'DAY29'!O90+'DAY30'!G90</f>
        <v>0</v>
      </c>
      <c r="P90" s="69">
        <f t="shared" si="41"/>
        <v>0</v>
      </c>
      <c r="Q90" s="70">
        <f t="shared" si="42"/>
        <v>0</v>
      </c>
      <c r="R90" s="71">
        <f t="shared" si="43"/>
        <v>0</v>
      </c>
      <c r="S90" s="68">
        <f t="shared" si="44"/>
        <v>0</v>
      </c>
      <c r="T90" s="301">
        <f t="shared" si="45"/>
        <v>0</v>
      </c>
      <c r="U90" s="138">
        <f t="shared" si="46"/>
        <v>0</v>
      </c>
      <c r="V90" s="66"/>
    </row>
    <row r="91" spans="1:22" ht="16.5" x14ac:dyDescent="0.3">
      <c r="A91" s="53"/>
      <c r="B91" s="68">
        <f>'DAY29'!H91</f>
        <v>551.20000000000005</v>
      </c>
      <c r="C91" s="69">
        <v>0</v>
      </c>
      <c r="D91" s="70">
        <v>0</v>
      </c>
      <c r="E91" s="71">
        <v>0</v>
      </c>
      <c r="F91" s="68">
        <v>0</v>
      </c>
      <c r="G91" s="301">
        <v>0</v>
      </c>
      <c r="H91" s="70">
        <f>+(Table132[[#This Row],[OPENING ]]+Table132[[#This Row],[RECEIPTS]]+Table132[[#This Row],[RETURNS]])-(Table132[[#This Row],[EXCHANGED]]+Table132[[#This Row],[SALES]]+Table132[[#This Row],[ISSUES]])</f>
        <v>551.20000000000005</v>
      </c>
      <c r="I91" s="69"/>
      <c r="J91" s="58">
        <f t="shared" si="40"/>
        <v>-551.20000000000005</v>
      </c>
      <c r="K91" s="69">
        <f>+'DAY29'!K91+'DAY30'!C91</f>
        <v>0</v>
      </c>
      <c r="L91" s="70">
        <f>+'DAY29'!L91+'DAY30'!D91</f>
        <v>0</v>
      </c>
      <c r="M91" s="71">
        <f>+'DAY29'!M91+'DAY30'!E91</f>
        <v>0</v>
      </c>
      <c r="N91" s="68">
        <f>+'DAY29'!N91+'DAY30'!F91</f>
        <v>0</v>
      </c>
      <c r="O91" s="301">
        <f>+'DAY29'!O91+'DAY30'!G91</f>
        <v>0</v>
      </c>
      <c r="P91" s="69">
        <f t="shared" si="41"/>
        <v>0</v>
      </c>
      <c r="Q91" s="70">
        <f t="shared" si="42"/>
        <v>0</v>
      </c>
      <c r="R91" s="71">
        <f t="shared" si="43"/>
        <v>0</v>
      </c>
      <c r="S91" s="68">
        <f t="shared" si="44"/>
        <v>0</v>
      </c>
      <c r="T91" s="301">
        <f t="shared" si="45"/>
        <v>0</v>
      </c>
      <c r="U91" s="138">
        <f t="shared" si="46"/>
        <v>0</v>
      </c>
      <c r="V91" s="66"/>
    </row>
    <row r="92" spans="1:22" ht="16.5" x14ac:dyDescent="0.3">
      <c r="A92" s="53"/>
      <c r="B92" s="68">
        <f>'DAY29'!H92</f>
        <v>200.8</v>
      </c>
      <c r="C92" s="69">
        <v>0</v>
      </c>
      <c r="D92" s="70">
        <v>0</v>
      </c>
      <c r="E92" s="71">
        <v>0</v>
      </c>
      <c r="F92" s="68">
        <v>0</v>
      </c>
      <c r="G92" s="301">
        <v>0</v>
      </c>
      <c r="H92" s="70">
        <f>+(Table132[[#This Row],[OPENING ]]+Table132[[#This Row],[RECEIPTS]]+Table132[[#This Row],[RETURNS]])-(Table132[[#This Row],[EXCHANGED]]+Table132[[#This Row],[SALES]]+Table132[[#This Row],[ISSUES]])</f>
        <v>200.8</v>
      </c>
      <c r="I92" s="69"/>
      <c r="J92" s="58">
        <f t="shared" si="40"/>
        <v>-200.8</v>
      </c>
      <c r="K92" s="69">
        <f>+'DAY29'!K92+'DAY30'!C92</f>
        <v>0</v>
      </c>
      <c r="L92" s="70">
        <f>+'DAY29'!L92+'DAY30'!D92</f>
        <v>0</v>
      </c>
      <c r="M92" s="71">
        <f>+'DAY29'!M92+'DAY30'!E92</f>
        <v>0</v>
      </c>
      <c r="N92" s="68">
        <f>+'DAY29'!N92+'DAY30'!F92</f>
        <v>0</v>
      </c>
      <c r="O92" s="301">
        <f>+'DAY29'!O92+'DAY30'!G92</f>
        <v>0</v>
      </c>
      <c r="P92" s="69">
        <f t="shared" si="41"/>
        <v>0</v>
      </c>
      <c r="Q92" s="70">
        <f t="shared" si="42"/>
        <v>0</v>
      </c>
      <c r="R92" s="71">
        <f t="shared" si="43"/>
        <v>0</v>
      </c>
      <c r="S92" s="68">
        <f t="shared" si="44"/>
        <v>0</v>
      </c>
      <c r="T92" s="301">
        <f t="shared" si="45"/>
        <v>0</v>
      </c>
      <c r="U92" s="138">
        <f t="shared" si="46"/>
        <v>0</v>
      </c>
      <c r="V92" s="66"/>
    </row>
    <row r="93" spans="1:22" ht="16.5" x14ac:dyDescent="0.3">
      <c r="A93" s="53"/>
      <c r="B93" s="68">
        <f>'DAY29'!H93</f>
        <v>0</v>
      </c>
      <c r="C93" s="69">
        <v>0</v>
      </c>
      <c r="D93" s="70">
        <v>0</v>
      </c>
      <c r="E93" s="71">
        <v>0</v>
      </c>
      <c r="F93" s="68">
        <v>0</v>
      </c>
      <c r="G93" s="301">
        <v>0</v>
      </c>
      <c r="H93" s="70">
        <f>+(Table132[[#This Row],[OPENING ]]+Table132[[#This Row],[RECEIPTS]]+Table132[[#This Row],[RETURNS]])-(Table132[[#This Row],[EXCHANGED]]+Table132[[#This Row],[SALES]]+Table132[[#This Row],[ISSUES]])</f>
        <v>0</v>
      </c>
      <c r="I93" s="69"/>
      <c r="J93" s="58">
        <f t="shared" si="40"/>
        <v>0</v>
      </c>
      <c r="K93" s="69">
        <f>+'DAY29'!K93+'DAY30'!C93</f>
        <v>0</v>
      </c>
      <c r="L93" s="70">
        <f>+'DAY29'!L93+'DAY30'!D93</f>
        <v>138</v>
      </c>
      <c r="M93" s="71">
        <f>+'DAY29'!M93+'DAY30'!E93</f>
        <v>0</v>
      </c>
      <c r="N93" s="68">
        <f>+'DAY29'!N93+'DAY30'!F93</f>
        <v>0</v>
      </c>
      <c r="O93" s="301">
        <f>+'DAY29'!O93+'DAY30'!G93</f>
        <v>851.44</v>
      </c>
      <c r="P93" s="69">
        <f t="shared" si="41"/>
        <v>0</v>
      </c>
      <c r="Q93" s="70">
        <f t="shared" si="42"/>
        <v>4.5999999999999996</v>
      </c>
      <c r="R93" s="71">
        <f t="shared" si="43"/>
        <v>0</v>
      </c>
      <c r="S93" s="68">
        <f t="shared" si="44"/>
        <v>0</v>
      </c>
      <c r="T93" s="301">
        <f t="shared" si="45"/>
        <v>0</v>
      </c>
      <c r="U93" s="138">
        <f t="shared" si="46"/>
        <v>0</v>
      </c>
      <c r="V93" s="66"/>
    </row>
    <row r="94" spans="1:22" ht="16.5" x14ac:dyDescent="0.3">
      <c r="A94" s="53"/>
      <c r="B94" s="68">
        <f>'DAY29'!H94</f>
        <v>0</v>
      </c>
      <c r="C94" s="69">
        <v>0</v>
      </c>
      <c r="D94" s="70">
        <v>0</v>
      </c>
      <c r="E94" s="71">
        <v>0</v>
      </c>
      <c r="F94" s="68">
        <v>0</v>
      </c>
      <c r="G94" s="301">
        <v>0</v>
      </c>
      <c r="H94" s="70">
        <f>+(Table132[[#This Row],[OPENING ]]+Table132[[#This Row],[RECEIPTS]]+Table132[[#This Row],[RETURNS]])-(Table132[[#This Row],[EXCHANGED]]+Table132[[#This Row],[SALES]]+Table132[[#This Row],[ISSUES]])</f>
        <v>0</v>
      </c>
      <c r="I94" s="69"/>
      <c r="J94" s="58">
        <f t="shared" si="40"/>
        <v>0</v>
      </c>
      <c r="K94" s="69">
        <f>+'DAY29'!K94+'DAY30'!C94</f>
        <v>0</v>
      </c>
      <c r="L94" s="70">
        <f>+'DAY29'!L94+'DAY30'!D94</f>
        <v>0</v>
      </c>
      <c r="M94" s="71">
        <f>+'DAY29'!M94+'DAY30'!E94</f>
        <v>0</v>
      </c>
      <c r="N94" s="68">
        <f>+'DAY29'!N94+'DAY30'!F94</f>
        <v>0</v>
      </c>
      <c r="O94" s="301">
        <f>+'DAY29'!O94+'DAY30'!G94</f>
        <v>0</v>
      </c>
      <c r="P94" s="69">
        <f t="shared" si="41"/>
        <v>0</v>
      </c>
      <c r="Q94" s="70">
        <f t="shared" si="42"/>
        <v>0</v>
      </c>
      <c r="R94" s="71">
        <f t="shared" si="43"/>
        <v>0</v>
      </c>
      <c r="S94" s="68">
        <f t="shared" si="44"/>
        <v>0</v>
      </c>
      <c r="T94" s="301">
        <f t="shared" si="45"/>
        <v>0</v>
      </c>
      <c r="U94" s="138">
        <f t="shared" si="46"/>
        <v>0</v>
      </c>
      <c r="V94" s="66"/>
    </row>
    <row r="95" spans="1:22" ht="16.5" x14ac:dyDescent="0.3">
      <c r="A95" s="53"/>
      <c r="B95" s="68">
        <f>'DAY29'!H95</f>
        <v>0</v>
      </c>
      <c r="C95" s="69">
        <v>0</v>
      </c>
      <c r="D95" s="70">
        <v>0</v>
      </c>
      <c r="E95" s="71">
        <v>0</v>
      </c>
      <c r="F95" s="68">
        <v>0</v>
      </c>
      <c r="G95" s="301">
        <v>0</v>
      </c>
      <c r="H95" s="70">
        <f>+(Table132[[#This Row],[OPENING ]]+Table132[[#This Row],[RECEIPTS]]+Table132[[#This Row],[RETURNS]])-(Table132[[#This Row],[EXCHANGED]]+Table132[[#This Row],[SALES]]+Table132[[#This Row],[ISSUES]])</f>
        <v>0</v>
      </c>
      <c r="I95" s="69"/>
      <c r="J95" s="58">
        <f t="shared" si="40"/>
        <v>0</v>
      </c>
      <c r="K95" s="69">
        <f>+'DAY29'!K95+'DAY30'!C95</f>
        <v>0</v>
      </c>
      <c r="L95" s="70">
        <f>+'DAY29'!L95+'DAY30'!D95</f>
        <v>0</v>
      </c>
      <c r="M95" s="71">
        <f>+'DAY29'!M95+'DAY30'!E95</f>
        <v>0</v>
      </c>
      <c r="N95" s="68">
        <f>+'DAY29'!N95+'DAY30'!F95</f>
        <v>0</v>
      </c>
      <c r="O95" s="301">
        <f>+'DAY29'!O95+'DAY30'!G95</f>
        <v>0</v>
      </c>
      <c r="P95" s="69">
        <f t="shared" si="41"/>
        <v>0</v>
      </c>
      <c r="Q95" s="70">
        <f t="shared" si="42"/>
        <v>0</v>
      </c>
      <c r="R95" s="71">
        <f t="shared" si="43"/>
        <v>0</v>
      </c>
      <c r="S95" s="68">
        <f t="shared" si="44"/>
        <v>0</v>
      </c>
      <c r="T95" s="301">
        <f t="shared" si="45"/>
        <v>0</v>
      </c>
      <c r="U95" s="138">
        <f t="shared" si="46"/>
        <v>0</v>
      </c>
      <c r="V95" s="66"/>
    </row>
    <row r="96" spans="1:22" ht="16.5" x14ac:dyDescent="0.3">
      <c r="A96" s="53"/>
      <c r="B96" s="68">
        <f>'DAY29'!H96</f>
        <v>0</v>
      </c>
      <c r="C96" s="69">
        <v>0</v>
      </c>
      <c r="D96" s="70">
        <v>0</v>
      </c>
      <c r="E96" s="71">
        <v>0</v>
      </c>
      <c r="F96" s="68">
        <v>0</v>
      </c>
      <c r="G96" s="301">
        <v>0</v>
      </c>
      <c r="H96" s="70">
        <f>+(Table132[[#This Row],[OPENING ]]+Table132[[#This Row],[RECEIPTS]]+Table132[[#This Row],[RETURNS]])-(Table132[[#This Row],[EXCHANGED]]+Table132[[#This Row],[SALES]]+Table132[[#This Row],[ISSUES]])</f>
        <v>0</v>
      </c>
      <c r="I96" s="69"/>
      <c r="J96" s="58">
        <f t="shared" si="40"/>
        <v>0</v>
      </c>
      <c r="K96" s="69">
        <f>+'DAY29'!K96+'DAY30'!C96</f>
        <v>0</v>
      </c>
      <c r="L96" s="70">
        <f>+'DAY29'!L96+'DAY30'!D96</f>
        <v>0</v>
      </c>
      <c r="M96" s="71">
        <f>+'DAY29'!M96+'DAY30'!E96</f>
        <v>0</v>
      </c>
      <c r="N96" s="68">
        <f>+'DAY29'!N96+'DAY30'!F96</f>
        <v>0</v>
      </c>
      <c r="O96" s="301">
        <f>+'DAY29'!O96+'DAY30'!G96</f>
        <v>0</v>
      </c>
      <c r="P96" s="69">
        <f t="shared" si="41"/>
        <v>0</v>
      </c>
      <c r="Q96" s="70">
        <f t="shared" si="42"/>
        <v>0</v>
      </c>
      <c r="R96" s="71">
        <f t="shared" si="43"/>
        <v>0</v>
      </c>
      <c r="S96" s="68">
        <f t="shared" si="44"/>
        <v>0</v>
      </c>
      <c r="T96" s="301">
        <f t="shared" si="45"/>
        <v>0</v>
      </c>
      <c r="U96" s="138">
        <f t="shared" si="46"/>
        <v>0</v>
      </c>
      <c r="V96" s="66"/>
    </row>
    <row r="97" spans="1:22" ht="16.5" x14ac:dyDescent="0.3">
      <c r="A97" s="151" t="s">
        <v>41</v>
      </c>
      <c r="B97" s="68"/>
      <c r="C97" s="69"/>
      <c r="D97" s="70"/>
      <c r="E97" s="71"/>
      <c r="F97" s="68"/>
      <c r="G97" s="301"/>
      <c r="H97" s="70"/>
      <c r="I97" s="69"/>
      <c r="J97" s="58"/>
      <c r="K97" s="69"/>
      <c r="L97" s="70"/>
      <c r="M97" s="71"/>
      <c r="N97" s="68"/>
      <c r="O97" s="301"/>
      <c r="P97" s="69"/>
      <c r="Q97" s="70"/>
      <c r="R97" s="71"/>
      <c r="S97" s="68"/>
      <c r="T97" s="301"/>
      <c r="U97" s="138"/>
      <c r="V97" s="66"/>
    </row>
    <row r="98" spans="1:22" ht="16.5" x14ac:dyDescent="0.3">
      <c r="A98" s="153" t="s">
        <v>40</v>
      </c>
      <c r="B98" s="68"/>
      <c r="C98" s="69"/>
      <c r="D98" s="70"/>
      <c r="E98" s="71"/>
      <c r="F98" s="68"/>
      <c r="G98" s="301"/>
      <c r="H98" s="70"/>
      <c r="I98" s="69"/>
      <c r="J98" s="58"/>
      <c r="K98" s="69"/>
      <c r="L98" s="70"/>
      <c r="M98" s="71"/>
      <c r="N98" s="68"/>
      <c r="O98" s="301"/>
      <c r="P98" s="69"/>
      <c r="Q98" s="70"/>
      <c r="R98" s="71"/>
      <c r="S98" s="68"/>
      <c r="T98" s="301"/>
      <c r="U98" s="138"/>
      <c r="V98" s="66"/>
    </row>
    <row r="99" spans="1:22" ht="16.5" x14ac:dyDescent="0.3">
      <c r="A99" s="152" t="s">
        <v>42</v>
      </c>
      <c r="B99" s="68">
        <f>'DAY29'!H99</f>
        <v>0</v>
      </c>
      <c r="C99" s="69">
        <v>0</v>
      </c>
      <c r="D99" s="70">
        <v>0</v>
      </c>
      <c r="E99" s="71">
        <v>0</v>
      </c>
      <c r="F99" s="68">
        <v>0</v>
      </c>
      <c r="G99" s="301">
        <v>0</v>
      </c>
      <c r="H99" s="70">
        <f>+(Table132[[#This Row],[OPENING ]]+Table132[[#This Row],[RECEIPTS]]+Table132[[#This Row],[RETURNS]])-(Table132[[#This Row],[EXCHANGED]]+Table132[[#This Row],[SALES]]+Table132[[#This Row],[ISSUES]])</f>
        <v>0</v>
      </c>
      <c r="I99" s="69">
        <v>0</v>
      </c>
      <c r="J99" s="58">
        <f t="shared" si="0"/>
        <v>0</v>
      </c>
      <c r="K99" s="69">
        <f>+'DAY29'!K99+'DAY30'!C99</f>
        <v>0</v>
      </c>
      <c r="L99" s="70">
        <f>+'DAY29'!L99+'DAY30'!D99</f>
        <v>0</v>
      </c>
      <c r="M99" s="71">
        <f>+'DAY29'!M99+'DAY30'!E99</f>
        <v>0</v>
      </c>
      <c r="N99" s="68">
        <f>+'DAY29'!N99+'DAY30'!F99</f>
        <v>0</v>
      </c>
      <c r="O99" s="301">
        <f>+'DAY29'!O99+'DAY30'!G99</f>
        <v>0</v>
      </c>
      <c r="P99" s="69">
        <f t="shared" si="35"/>
        <v>0</v>
      </c>
      <c r="Q99" s="70">
        <f t="shared" si="36"/>
        <v>0</v>
      </c>
      <c r="R99" s="71">
        <f t="shared" si="37"/>
        <v>0</v>
      </c>
      <c r="S99" s="68">
        <f t="shared" si="38"/>
        <v>0</v>
      </c>
      <c r="T99" s="301">
        <f t="shared" si="39"/>
        <v>0</v>
      </c>
      <c r="U99" s="138">
        <f t="shared" si="1"/>
        <v>0</v>
      </c>
      <c r="V99" s="66"/>
    </row>
    <row r="100" spans="1:22" ht="16.5" x14ac:dyDescent="0.3">
      <c r="A100" s="152" t="s">
        <v>43</v>
      </c>
      <c r="B100" s="68">
        <f>'DAY29'!H100</f>
        <v>0</v>
      </c>
      <c r="C100" s="69">
        <v>0</v>
      </c>
      <c r="D100" s="70">
        <v>0</v>
      </c>
      <c r="E100" s="71">
        <v>0</v>
      </c>
      <c r="F100" s="68">
        <v>0</v>
      </c>
      <c r="G100" s="301">
        <v>0</v>
      </c>
      <c r="H100" s="70">
        <f>+(Table132[[#This Row],[OPENING ]]+Table132[[#This Row],[RECEIPTS]]+Table132[[#This Row],[RETURNS]])-(Table132[[#This Row],[EXCHANGED]]+Table132[[#This Row],[SALES]]+Table132[[#This Row],[ISSUES]])</f>
        <v>0</v>
      </c>
      <c r="I100" s="69">
        <v>0</v>
      </c>
      <c r="J100" s="58">
        <f t="shared" si="0"/>
        <v>0</v>
      </c>
      <c r="K100" s="69">
        <f>+'DAY29'!K100+'DAY30'!C100</f>
        <v>0</v>
      </c>
      <c r="L100" s="70">
        <f>+'DAY29'!L100+'DAY30'!D100</f>
        <v>0</v>
      </c>
      <c r="M100" s="71">
        <f>+'DAY29'!M100+'DAY30'!E100</f>
        <v>0</v>
      </c>
      <c r="N100" s="68">
        <f>+'DAY29'!N100+'DAY30'!F100</f>
        <v>0</v>
      </c>
      <c r="O100" s="301">
        <f>+'DAY29'!O100+'DAY30'!G100</f>
        <v>0</v>
      </c>
      <c r="P100" s="69">
        <f t="shared" si="35"/>
        <v>0</v>
      </c>
      <c r="Q100" s="70">
        <f t="shared" si="36"/>
        <v>0</v>
      </c>
      <c r="R100" s="71">
        <f t="shared" si="37"/>
        <v>0</v>
      </c>
      <c r="S100" s="68">
        <f t="shared" si="38"/>
        <v>0</v>
      </c>
      <c r="T100" s="301">
        <f t="shared" si="39"/>
        <v>0</v>
      </c>
      <c r="U100" s="138">
        <f t="shared" si="1"/>
        <v>0</v>
      </c>
      <c r="V100" s="66"/>
    </row>
    <row r="101" spans="1:22" ht="16.5" x14ac:dyDescent="0.3">
      <c r="A101" s="153"/>
      <c r="B101" s="68">
        <f>'DAY29'!H101</f>
        <v>0</v>
      </c>
      <c r="C101" s="129">
        <v>0</v>
      </c>
      <c r="D101" s="130">
        <v>0</v>
      </c>
      <c r="E101" s="131">
        <v>0</v>
      </c>
      <c r="F101" s="150">
        <v>0</v>
      </c>
      <c r="G101" s="303">
        <v>0</v>
      </c>
      <c r="H101" s="70">
        <f>+(Table132[[#This Row],[OPENING ]]+Table132[[#This Row],[RECEIPTS]]+Table132[[#This Row],[RETURNS]])-(Table132[[#This Row],[EXCHANGED]]+Table132[[#This Row],[SALES]]+Table132[[#This Row],[ISSUES]])</f>
        <v>0</v>
      </c>
      <c r="I101" s="129">
        <v>0</v>
      </c>
      <c r="J101" s="139">
        <f t="shared" si="0"/>
        <v>0</v>
      </c>
      <c r="K101" s="69">
        <f>+'DAY29'!K101+'DAY30'!C101</f>
        <v>0</v>
      </c>
      <c r="L101" s="70">
        <f>+'DAY29'!L101+'DAY30'!D101</f>
        <v>0</v>
      </c>
      <c r="M101" s="71">
        <f>+'DAY29'!M101+'DAY30'!E101</f>
        <v>0</v>
      </c>
      <c r="N101" s="68">
        <f>+'DAY29'!N101+'DAY30'!F101</f>
        <v>0</v>
      </c>
      <c r="O101" s="301">
        <f>+'DAY29'!O101+'DAY30'!G101</f>
        <v>0</v>
      </c>
      <c r="P101" s="69">
        <f t="shared" si="35"/>
        <v>0</v>
      </c>
      <c r="Q101" s="70">
        <f t="shared" si="36"/>
        <v>0</v>
      </c>
      <c r="R101" s="71">
        <f t="shared" si="37"/>
        <v>0</v>
      </c>
      <c r="S101" s="68">
        <f t="shared" si="38"/>
        <v>0</v>
      </c>
      <c r="T101" s="301">
        <f t="shared" si="39"/>
        <v>0</v>
      </c>
      <c r="U101" s="140">
        <f t="shared" si="1"/>
        <v>0</v>
      </c>
      <c r="V101" s="66"/>
    </row>
    <row r="102" spans="1:22" ht="16.5" x14ac:dyDescent="0.3">
      <c r="A102" s="152" t="s">
        <v>87</v>
      </c>
      <c r="B102" s="68">
        <f>'DAY29'!H102</f>
        <v>1888</v>
      </c>
      <c r="C102" s="129">
        <v>0</v>
      </c>
      <c r="D102" s="130">
        <v>0</v>
      </c>
      <c r="E102" s="131">
        <v>0</v>
      </c>
      <c r="F102" s="150">
        <v>0</v>
      </c>
      <c r="G102" s="303">
        <v>0</v>
      </c>
      <c r="H102" s="70">
        <f>+(Table132[[#This Row],[OPENING ]]+Table132[[#This Row],[RECEIPTS]]+Table132[[#This Row],[RETURNS]])-(Table132[[#This Row],[EXCHANGED]]+Table132[[#This Row],[SALES]]+Table132[[#This Row],[ISSUES]])</f>
        <v>1888</v>
      </c>
      <c r="I102" s="129"/>
      <c r="J102" s="139">
        <f t="shared" ref="J102:J114" si="47">+I102-H102</f>
        <v>-1888</v>
      </c>
      <c r="K102" s="69">
        <f>+'DAY29'!K102+'DAY30'!C102</f>
        <v>0</v>
      </c>
      <c r="L102" s="70">
        <f>+'DAY29'!L102+'DAY30'!D102</f>
        <v>138</v>
      </c>
      <c r="M102" s="71">
        <f>+'DAY29'!M102+'DAY30'!E102</f>
        <v>0</v>
      </c>
      <c r="N102" s="68">
        <f>+'DAY29'!N102+'DAY30'!F102</f>
        <v>0</v>
      </c>
      <c r="O102" s="301">
        <f>+'DAY29'!O102+'DAY30'!G102</f>
        <v>1318.44</v>
      </c>
      <c r="P102" s="69">
        <f t="shared" ref="P102:P114" si="48">+K102/30</f>
        <v>0</v>
      </c>
      <c r="Q102" s="70">
        <f t="shared" ref="Q102:Q114" si="49">+L102/30</f>
        <v>4.5999999999999996</v>
      </c>
      <c r="R102" s="71">
        <f t="shared" ref="R102:R114" si="50">+M102/30</f>
        <v>0</v>
      </c>
      <c r="S102" s="68">
        <f t="shared" ref="S102:S114" si="51">+N102/30</f>
        <v>0</v>
      </c>
      <c r="T102" s="301">
        <f t="shared" ref="T102:T114" si="52">+K102/30</f>
        <v>0</v>
      </c>
      <c r="U102" s="140">
        <f t="shared" ref="U102:U114" si="53">IFERROR(+H102/(P102+Q102+R102+S102+T102),0)</f>
        <v>410.43478260869568</v>
      </c>
      <c r="V102" s="66"/>
    </row>
    <row r="103" spans="1:22" ht="16.5" x14ac:dyDescent="0.3">
      <c r="A103" s="152" t="s">
        <v>88</v>
      </c>
      <c r="B103" s="68">
        <f>'DAY29'!H103</f>
        <v>0</v>
      </c>
      <c r="C103" s="129">
        <v>0</v>
      </c>
      <c r="D103" s="130">
        <v>0</v>
      </c>
      <c r="E103" s="131">
        <v>0</v>
      </c>
      <c r="F103" s="150">
        <v>0</v>
      </c>
      <c r="G103" s="303">
        <v>0</v>
      </c>
      <c r="H103" s="70">
        <f>+(Table132[[#This Row],[OPENING ]]+Table132[[#This Row],[RECEIPTS]]+Table132[[#This Row],[RETURNS]])-(Table132[[#This Row],[EXCHANGED]]+Table132[[#This Row],[SALES]]+Table132[[#This Row],[ISSUES]])</f>
        <v>0</v>
      </c>
      <c r="I103" s="129"/>
      <c r="J103" s="139">
        <f t="shared" si="47"/>
        <v>0</v>
      </c>
      <c r="K103" s="69">
        <f>+'DAY29'!K103+'DAY30'!C103</f>
        <v>0</v>
      </c>
      <c r="L103" s="70">
        <f>+'DAY29'!L103+'DAY30'!D103</f>
        <v>0</v>
      </c>
      <c r="M103" s="71">
        <f>+'DAY29'!M103+'DAY30'!E103</f>
        <v>0</v>
      </c>
      <c r="N103" s="68">
        <f>+'DAY29'!N103+'DAY30'!F103</f>
        <v>0</v>
      </c>
      <c r="O103" s="301">
        <f>+'DAY29'!O103+'DAY30'!G103</f>
        <v>0</v>
      </c>
      <c r="P103" s="69">
        <f t="shared" si="48"/>
        <v>0</v>
      </c>
      <c r="Q103" s="70">
        <f t="shared" si="49"/>
        <v>0</v>
      </c>
      <c r="R103" s="71">
        <f t="shared" si="50"/>
        <v>0</v>
      </c>
      <c r="S103" s="68">
        <f t="shared" si="51"/>
        <v>0</v>
      </c>
      <c r="T103" s="301">
        <f t="shared" si="52"/>
        <v>0</v>
      </c>
      <c r="U103" s="140">
        <f t="shared" si="53"/>
        <v>0</v>
      </c>
      <c r="V103" s="66"/>
    </row>
    <row r="104" spans="1:22" ht="16.5" x14ac:dyDescent="0.3">
      <c r="A104" s="152" t="s">
        <v>95</v>
      </c>
      <c r="B104" s="68">
        <f>'DAY29'!H104</f>
        <v>695.3</v>
      </c>
      <c r="C104" s="129">
        <v>0</v>
      </c>
      <c r="D104" s="130">
        <v>0</v>
      </c>
      <c r="E104" s="131">
        <v>0</v>
      </c>
      <c r="F104" s="150">
        <v>0</v>
      </c>
      <c r="G104" s="303">
        <v>0</v>
      </c>
      <c r="H104" s="70">
        <f>+(Table132[[#This Row],[OPENING ]]+Table132[[#This Row],[RECEIPTS]]+Table132[[#This Row],[RETURNS]])-(Table132[[#This Row],[EXCHANGED]]+Table132[[#This Row],[SALES]]+Table132[[#This Row],[ISSUES]])</f>
        <v>695.3</v>
      </c>
      <c r="I104" s="129"/>
      <c r="J104" s="139">
        <f t="shared" si="47"/>
        <v>-695.3</v>
      </c>
      <c r="K104" s="69">
        <f>+'DAY29'!K104+'DAY30'!C104</f>
        <v>0</v>
      </c>
      <c r="L104" s="70">
        <f>+'DAY29'!L104+'DAY30'!D104</f>
        <v>0</v>
      </c>
      <c r="M104" s="71">
        <f>+'DAY29'!M104+'DAY30'!E104</f>
        <v>0</v>
      </c>
      <c r="N104" s="68">
        <f>+'DAY29'!N104+'DAY30'!F104</f>
        <v>0</v>
      </c>
      <c r="O104" s="301">
        <f>+'DAY29'!O104+'DAY30'!G104</f>
        <v>0</v>
      </c>
      <c r="P104" s="69">
        <f t="shared" si="48"/>
        <v>0</v>
      </c>
      <c r="Q104" s="70">
        <f t="shared" si="49"/>
        <v>0</v>
      </c>
      <c r="R104" s="71">
        <f t="shared" si="50"/>
        <v>0</v>
      </c>
      <c r="S104" s="68">
        <f t="shared" si="51"/>
        <v>0</v>
      </c>
      <c r="T104" s="301">
        <f t="shared" si="52"/>
        <v>0</v>
      </c>
      <c r="U104" s="140">
        <f t="shared" si="53"/>
        <v>0</v>
      </c>
      <c r="V104" s="66"/>
    </row>
    <row r="105" spans="1:22" ht="16.5" x14ac:dyDescent="0.3">
      <c r="A105" s="152" t="s">
        <v>132</v>
      </c>
      <c r="B105" s="68">
        <f>'DAY29'!H105</f>
        <v>0</v>
      </c>
      <c r="C105" s="129">
        <v>0</v>
      </c>
      <c r="D105" s="130">
        <v>0</v>
      </c>
      <c r="E105" s="131">
        <v>0</v>
      </c>
      <c r="F105" s="150">
        <v>0</v>
      </c>
      <c r="G105" s="303">
        <v>0</v>
      </c>
      <c r="H105" s="70">
        <f>+(Table132[[#This Row],[OPENING ]]+Table132[[#This Row],[RECEIPTS]]+Table132[[#This Row],[RETURNS]])-(Table132[[#This Row],[EXCHANGED]]+Table132[[#This Row],[SALES]]+Table132[[#This Row],[ISSUES]])</f>
        <v>0</v>
      </c>
      <c r="I105" s="129"/>
      <c r="J105" s="139">
        <f t="shared" si="47"/>
        <v>0</v>
      </c>
      <c r="K105" s="69">
        <f>+'DAY29'!K105+'DAY30'!C105</f>
        <v>0</v>
      </c>
      <c r="L105" s="70">
        <f>+'DAY29'!L105+'DAY30'!D105</f>
        <v>0</v>
      </c>
      <c r="M105" s="71">
        <f>+'DAY29'!M105+'DAY30'!E105</f>
        <v>0</v>
      </c>
      <c r="N105" s="68">
        <f>+'DAY29'!N105+'DAY30'!F105</f>
        <v>0</v>
      </c>
      <c r="O105" s="301">
        <f>+'DAY29'!O105+'DAY30'!G105</f>
        <v>0</v>
      </c>
      <c r="P105" s="69">
        <f t="shared" si="48"/>
        <v>0</v>
      </c>
      <c r="Q105" s="70">
        <f t="shared" si="49"/>
        <v>0</v>
      </c>
      <c r="R105" s="71">
        <f t="shared" si="50"/>
        <v>0</v>
      </c>
      <c r="S105" s="68">
        <f t="shared" si="51"/>
        <v>0</v>
      </c>
      <c r="T105" s="301">
        <f t="shared" si="52"/>
        <v>0</v>
      </c>
      <c r="U105" s="140">
        <f t="shared" si="53"/>
        <v>0</v>
      </c>
      <c r="V105" s="66"/>
    </row>
    <row r="106" spans="1:22" ht="16.5" x14ac:dyDescent="0.3">
      <c r="A106" s="152" t="s">
        <v>124</v>
      </c>
      <c r="B106" s="68">
        <f>'DAY29'!H106</f>
        <v>31</v>
      </c>
      <c r="C106" s="129">
        <v>0</v>
      </c>
      <c r="D106" s="130">
        <v>0</v>
      </c>
      <c r="E106" s="131">
        <v>0</v>
      </c>
      <c r="F106" s="150">
        <v>0</v>
      </c>
      <c r="G106" s="303">
        <v>0</v>
      </c>
      <c r="H106" s="70">
        <f>+(Table132[[#This Row],[OPENING ]]+Table132[[#This Row],[RECEIPTS]]+Table132[[#This Row],[RETURNS]])-(Table132[[#This Row],[EXCHANGED]]+Table132[[#This Row],[SALES]]+Table132[[#This Row],[ISSUES]])</f>
        <v>31</v>
      </c>
      <c r="I106" s="129"/>
      <c r="J106" s="139">
        <f t="shared" si="47"/>
        <v>-31</v>
      </c>
      <c r="K106" s="69">
        <f>+'DAY29'!K106+'DAY30'!C106</f>
        <v>0</v>
      </c>
      <c r="L106" s="70">
        <f>+'DAY29'!L106+'DAY30'!D106</f>
        <v>0</v>
      </c>
      <c r="M106" s="71">
        <f>+'DAY29'!M106+'DAY30'!E106</f>
        <v>0</v>
      </c>
      <c r="N106" s="68">
        <f>+'DAY29'!N106+'DAY30'!F106</f>
        <v>0</v>
      </c>
      <c r="O106" s="301">
        <f>+'DAY29'!O106+'DAY30'!G106</f>
        <v>0</v>
      </c>
      <c r="P106" s="69">
        <f t="shared" si="48"/>
        <v>0</v>
      </c>
      <c r="Q106" s="70">
        <f t="shared" si="49"/>
        <v>0</v>
      </c>
      <c r="R106" s="71">
        <f t="shared" si="50"/>
        <v>0</v>
      </c>
      <c r="S106" s="68">
        <f t="shared" si="51"/>
        <v>0</v>
      </c>
      <c r="T106" s="301">
        <f t="shared" si="52"/>
        <v>0</v>
      </c>
      <c r="U106" s="140">
        <f t="shared" si="53"/>
        <v>0</v>
      </c>
      <c r="V106" s="66"/>
    </row>
    <row r="107" spans="1:22" ht="16.5" x14ac:dyDescent="0.3">
      <c r="A107" s="311" t="s">
        <v>89</v>
      </c>
      <c r="B107" s="68">
        <f>'DAY29'!H107</f>
        <v>0</v>
      </c>
      <c r="C107" s="129">
        <v>0</v>
      </c>
      <c r="D107" s="130">
        <v>0</v>
      </c>
      <c r="E107" s="131">
        <v>0</v>
      </c>
      <c r="F107" s="150">
        <v>0</v>
      </c>
      <c r="G107" s="303">
        <v>0</v>
      </c>
      <c r="H107" s="70">
        <f>+(Table132[[#This Row],[OPENING ]]+Table132[[#This Row],[RECEIPTS]]+Table132[[#This Row],[RETURNS]])-(Table132[[#This Row],[EXCHANGED]]+Table132[[#This Row],[SALES]]+Table132[[#This Row],[ISSUES]])</f>
        <v>0</v>
      </c>
      <c r="I107" s="129"/>
      <c r="J107" s="139">
        <f t="shared" si="47"/>
        <v>0</v>
      </c>
      <c r="K107" s="69">
        <f>+'DAY29'!K107+'DAY30'!C107</f>
        <v>0</v>
      </c>
      <c r="L107" s="70">
        <f>+'DAY29'!L107+'DAY30'!D107</f>
        <v>0</v>
      </c>
      <c r="M107" s="71">
        <f>+'DAY29'!M107+'DAY30'!E107</f>
        <v>0</v>
      </c>
      <c r="N107" s="68">
        <f>+'DAY29'!N107+'DAY30'!F107</f>
        <v>0</v>
      </c>
      <c r="O107" s="301">
        <f>+'DAY29'!O107+'DAY30'!G107</f>
        <v>0</v>
      </c>
      <c r="P107" s="69">
        <f t="shared" si="48"/>
        <v>0</v>
      </c>
      <c r="Q107" s="70">
        <f t="shared" si="49"/>
        <v>0</v>
      </c>
      <c r="R107" s="71">
        <f t="shared" si="50"/>
        <v>0</v>
      </c>
      <c r="S107" s="68">
        <f t="shared" si="51"/>
        <v>0</v>
      </c>
      <c r="T107" s="301">
        <f t="shared" si="52"/>
        <v>0</v>
      </c>
      <c r="U107" s="140">
        <f t="shared" si="53"/>
        <v>0</v>
      </c>
      <c r="V107" s="66"/>
    </row>
    <row r="108" spans="1:22" ht="16.5" x14ac:dyDescent="0.3">
      <c r="A108" s="193" t="s">
        <v>90</v>
      </c>
      <c r="B108" s="68">
        <f>'DAY29'!H108</f>
        <v>57</v>
      </c>
      <c r="C108" s="129">
        <v>0</v>
      </c>
      <c r="D108" s="130">
        <v>0</v>
      </c>
      <c r="E108" s="131">
        <v>0</v>
      </c>
      <c r="F108" s="150">
        <v>0</v>
      </c>
      <c r="G108" s="303">
        <v>0</v>
      </c>
      <c r="H108" s="70">
        <f>+(Table132[[#This Row],[OPENING ]]+Table132[[#This Row],[RECEIPTS]]+Table132[[#This Row],[RETURNS]])-(Table132[[#This Row],[EXCHANGED]]+Table132[[#This Row],[SALES]]+Table132[[#This Row],[ISSUES]])</f>
        <v>57</v>
      </c>
      <c r="I108" s="129"/>
      <c r="J108" s="139">
        <f t="shared" si="47"/>
        <v>-57</v>
      </c>
      <c r="K108" s="69">
        <f>+'DAY29'!K108+'DAY30'!C108</f>
        <v>0</v>
      </c>
      <c r="L108" s="70">
        <f>+'DAY29'!L108+'DAY30'!D108</f>
        <v>0</v>
      </c>
      <c r="M108" s="71">
        <f>+'DAY29'!M108+'DAY30'!E108</f>
        <v>0</v>
      </c>
      <c r="N108" s="68">
        <f>+'DAY29'!N108+'DAY30'!F108</f>
        <v>0</v>
      </c>
      <c r="O108" s="301">
        <f>+'DAY29'!O108+'DAY30'!G108</f>
        <v>0</v>
      </c>
      <c r="P108" s="69">
        <f t="shared" si="48"/>
        <v>0</v>
      </c>
      <c r="Q108" s="70">
        <f t="shared" si="49"/>
        <v>0</v>
      </c>
      <c r="R108" s="71">
        <f t="shared" si="50"/>
        <v>0</v>
      </c>
      <c r="S108" s="68">
        <f t="shared" si="51"/>
        <v>0</v>
      </c>
      <c r="T108" s="301">
        <f t="shared" si="52"/>
        <v>0</v>
      </c>
      <c r="U108" s="140">
        <f t="shared" si="53"/>
        <v>0</v>
      </c>
      <c r="V108" s="66"/>
    </row>
    <row r="109" spans="1:22" ht="16.5" x14ac:dyDescent="0.3">
      <c r="A109" s="193" t="s">
        <v>91</v>
      </c>
      <c r="B109" s="68">
        <f>'DAY29'!H109</f>
        <v>345.3</v>
      </c>
      <c r="C109" s="129">
        <v>0</v>
      </c>
      <c r="D109" s="130">
        <v>0</v>
      </c>
      <c r="E109" s="131">
        <v>0</v>
      </c>
      <c r="F109" s="150">
        <v>0</v>
      </c>
      <c r="G109" s="303">
        <v>0</v>
      </c>
      <c r="H109" s="70">
        <f>+(Table132[[#This Row],[OPENING ]]+Table132[[#This Row],[RECEIPTS]]+Table132[[#This Row],[RETURNS]])-(Table132[[#This Row],[EXCHANGED]]+Table132[[#This Row],[SALES]]+Table132[[#This Row],[ISSUES]])</f>
        <v>345.3</v>
      </c>
      <c r="I109" s="129"/>
      <c r="J109" s="139">
        <f t="shared" si="47"/>
        <v>-345.3</v>
      </c>
      <c r="K109" s="69">
        <f>+'DAY29'!K109+'DAY30'!C109</f>
        <v>0</v>
      </c>
      <c r="L109" s="70">
        <f>+'DAY29'!L109+'DAY30'!D109</f>
        <v>0</v>
      </c>
      <c r="M109" s="71">
        <f>+'DAY29'!M109+'DAY30'!E109</f>
        <v>0</v>
      </c>
      <c r="N109" s="68">
        <f>+'DAY29'!N109+'DAY30'!F109</f>
        <v>0</v>
      </c>
      <c r="O109" s="301">
        <f>+'DAY29'!O109+'DAY30'!G109</f>
        <v>0</v>
      </c>
      <c r="P109" s="69">
        <f t="shared" si="48"/>
        <v>0</v>
      </c>
      <c r="Q109" s="70">
        <f t="shared" si="49"/>
        <v>0</v>
      </c>
      <c r="R109" s="71">
        <f t="shared" si="50"/>
        <v>0</v>
      </c>
      <c r="S109" s="68">
        <f t="shared" si="51"/>
        <v>0</v>
      </c>
      <c r="T109" s="301">
        <f t="shared" si="52"/>
        <v>0</v>
      </c>
      <c r="U109" s="140">
        <f t="shared" si="53"/>
        <v>0</v>
      </c>
      <c r="V109" s="66"/>
    </row>
    <row r="110" spans="1:22" ht="16.5" x14ac:dyDescent="0.3">
      <c r="A110" s="193" t="s">
        <v>92</v>
      </c>
      <c r="B110" s="68">
        <f>'DAY29'!H110</f>
        <v>38</v>
      </c>
      <c r="C110" s="129">
        <v>0</v>
      </c>
      <c r="D110" s="130">
        <v>0</v>
      </c>
      <c r="E110" s="131">
        <v>0</v>
      </c>
      <c r="F110" s="150">
        <v>0</v>
      </c>
      <c r="G110" s="303">
        <v>0</v>
      </c>
      <c r="H110" s="70">
        <f>+(Table132[[#This Row],[OPENING ]]+Table132[[#This Row],[RECEIPTS]]+Table132[[#This Row],[RETURNS]])-(Table132[[#This Row],[EXCHANGED]]+Table132[[#This Row],[SALES]]+Table132[[#This Row],[ISSUES]])</f>
        <v>38</v>
      </c>
      <c r="I110" s="129"/>
      <c r="J110" s="139">
        <f t="shared" si="47"/>
        <v>-38</v>
      </c>
      <c r="K110" s="69">
        <f>+'DAY29'!K110+'DAY30'!C110</f>
        <v>0</v>
      </c>
      <c r="L110" s="70">
        <f>+'DAY29'!L110+'DAY30'!D110</f>
        <v>0</v>
      </c>
      <c r="M110" s="71">
        <f>+'DAY29'!M110+'DAY30'!E110</f>
        <v>0</v>
      </c>
      <c r="N110" s="68">
        <f>+'DAY29'!N110+'DAY30'!F110</f>
        <v>0</v>
      </c>
      <c r="O110" s="301">
        <f>+'DAY29'!O110+'DAY30'!G110</f>
        <v>0</v>
      </c>
      <c r="P110" s="69">
        <f t="shared" si="48"/>
        <v>0</v>
      </c>
      <c r="Q110" s="70">
        <f t="shared" si="49"/>
        <v>0</v>
      </c>
      <c r="R110" s="71">
        <f t="shared" si="50"/>
        <v>0</v>
      </c>
      <c r="S110" s="68">
        <f t="shared" si="51"/>
        <v>0</v>
      </c>
      <c r="T110" s="301">
        <f t="shared" si="52"/>
        <v>0</v>
      </c>
      <c r="U110" s="140">
        <f t="shared" si="53"/>
        <v>0</v>
      </c>
      <c r="V110" s="66"/>
    </row>
    <row r="111" spans="1:22" ht="16.5" x14ac:dyDescent="0.3">
      <c r="A111" s="193" t="s">
        <v>94</v>
      </c>
      <c r="B111" s="68">
        <f>'DAY29'!H111</f>
        <v>0</v>
      </c>
      <c r="C111" s="129">
        <v>0</v>
      </c>
      <c r="D111" s="130">
        <v>0</v>
      </c>
      <c r="E111" s="131">
        <v>0</v>
      </c>
      <c r="F111" s="150">
        <v>0</v>
      </c>
      <c r="G111" s="303">
        <v>0</v>
      </c>
      <c r="H111" s="70">
        <f>+(Table132[[#This Row],[OPENING ]]+Table132[[#This Row],[RECEIPTS]]+Table132[[#This Row],[RETURNS]])-(Table132[[#This Row],[EXCHANGED]]+Table132[[#This Row],[SALES]]+Table132[[#This Row],[ISSUES]])</f>
        <v>0</v>
      </c>
      <c r="I111" s="129"/>
      <c r="J111" s="139">
        <f t="shared" si="47"/>
        <v>0</v>
      </c>
      <c r="K111" s="69">
        <f>+'DAY29'!K111+'DAY30'!C111</f>
        <v>0</v>
      </c>
      <c r="L111" s="70">
        <f>+'DAY29'!L111+'DAY30'!D111</f>
        <v>0</v>
      </c>
      <c r="M111" s="71">
        <f>+'DAY29'!M111+'DAY30'!E111</f>
        <v>0</v>
      </c>
      <c r="N111" s="68">
        <f>+'DAY29'!N111+'DAY30'!F111</f>
        <v>0</v>
      </c>
      <c r="O111" s="301">
        <f>+'DAY29'!O111+'DAY30'!G111</f>
        <v>0</v>
      </c>
      <c r="P111" s="69">
        <f t="shared" si="48"/>
        <v>0</v>
      </c>
      <c r="Q111" s="70">
        <f t="shared" si="49"/>
        <v>0</v>
      </c>
      <c r="R111" s="71">
        <f t="shared" si="50"/>
        <v>0</v>
      </c>
      <c r="S111" s="68">
        <f t="shared" si="51"/>
        <v>0</v>
      </c>
      <c r="T111" s="301">
        <f t="shared" si="52"/>
        <v>0</v>
      </c>
      <c r="U111" s="140">
        <f t="shared" si="53"/>
        <v>0</v>
      </c>
      <c r="V111" s="66"/>
    </row>
    <row r="112" spans="1:22" ht="16.5" x14ac:dyDescent="0.3">
      <c r="A112" s="193" t="s">
        <v>93</v>
      </c>
      <c r="B112" s="68">
        <f>'DAY29'!H112</f>
        <v>0</v>
      </c>
      <c r="C112" s="129">
        <v>0</v>
      </c>
      <c r="D112" s="130">
        <v>0</v>
      </c>
      <c r="E112" s="131">
        <v>0</v>
      </c>
      <c r="F112" s="150">
        <v>0</v>
      </c>
      <c r="G112" s="303">
        <v>0</v>
      </c>
      <c r="H112" s="70">
        <f>+(Table132[[#This Row],[OPENING ]]+Table132[[#This Row],[RECEIPTS]]+Table132[[#This Row],[RETURNS]])-(Table132[[#This Row],[EXCHANGED]]+Table132[[#This Row],[SALES]]+Table132[[#This Row],[ISSUES]])</f>
        <v>0</v>
      </c>
      <c r="I112" s="129"/>
      <c r="J112" s="139">
        <f t="shared" si="47"/>
        <v>0</v>
      </c>
      <c r="K112" s="69">
        <f>+'DAY29'!K112+'DAY30'!C112</f>
        <v>0</v>
      </c>
      <c r="L112" s="70">
        <f>+'DAY29'!L112+'DAY30'!D112</f>
        <v>0</v>
      </c>
      <c r="M112" s="71">
        <f>+'DAY29'!M112+'DAY30'!E112</f>
        <v>0</v>
      </c>
      <c r="N112" s="68">
        <f>+'DAY29'!N112+'DAY30'!F112</f>
        <v>0</v>
      </c>
      <c r="O112" s="301">
        <f>+'DAY29'!O112+'DAY30'!G112</f>
        <v>0</v>
      </c>
      <c r="P112" s="69">
        <f t="shared" si="48"/>
        <v>0</v>
      </c>
      <c r="Q112" s="70">
        <f t="shared" si="49"/>
        <v>0</v>
      </c>
      <c r="R112" s="71">
        <f t="shared" si="50"/>
        <v>0</v>
      </c>
      <c r="S112" s="68">
        <f t="shared" si="51"/>
        <v>0</v>
      </c>
      <c r="T112" s="301">
        <f t="shared" si="52"/>
        <v>0</v>
      </c>
      <c r="U112" s="140">
        <f t="shared" si="53"/>
        <v>0</v>
      </c>
      <c r="V112" s="66"/>
    </row>
    <row r="113" spans="1:22" ht="16.5" x14ac:dyDescent="0.3">
      <c r="A113" s="193" t="s">
        <v>114</v>
      </c>
      <c r="B113" s="68">
        <f>'DAY29'!H113</f>
        <v>0</v>
      </c>
      <c r="C113" s="129">
        <v>0</v>
      </c>
      <c r="D113" s="130">
        <v>0</v>
      </c>
      <c r="E113" s="131">
        <v>0</v>
      </c>
      <c r="F113" s="150">
        <v>0</v>
      </c>
      <c r="G113" s="303">
        <v>0</v>
      </c>
      <c r="H113" s="70">
        <f>+(Table132[[#This Row],[OPENING ]]+Table132[[#This Row],[RECEIPTS]]+Table132[[#This Row],[RETURNS]])-(Table132[[#This Row],[EXCHANGED]]+Table132[[#This Row],[SALES]]+Table132[[#This Row],[ISSUES]])</f>
        <v>0</v>
      </c>
      <c r="I113" s="129"/>
      <c r="J113" s="139">
        <f t="shared" si="47"/>
        <v>0</v>
      </c>
      <c r="K113" s="69">
        <f>+'DAY29'!K113+'DAY30'!C113</f>
        <v>0</v>
      </c>
      <c r="L113" s="70">
        <f>+'DAY29'!L113+'DAY30'!D113</f>
        <v>0</v>
      </c>
      <c r="M113" s="71">
        <f>+'DAY29'!M113+'DAY30'!E113</f>
        <v>0</v>
      </c>
      <c r="N113" s="68">
        <f>+'DAY29'!N113+'DAY30'!F113</f>
        <v>0</v>
      </c>
      <c r="O113" s="301">
        <f>+'DAY29'!O113+'DAY30'!G113</f>
        <v>0</v>
      </c>
      <c r="P113" s="69">
        <f t="shared" si="48"/>
        <v>0</v>
      </c>
      <c r="Q113" s="70">
        <f t="shared" si="49"/>
        <v>0</v>
      </c>
      <c r="R113" s="71">
        <f t="shared" si="50"/>
        <v>0</v>
      </c>
      <c r="S113" s="68">
        <f t="shared" si="51"/>
        <v>0</v>
      </c>
      <c r="T113" s="301">
        <f t="shared" si="52"/>
        <v>0</v>
      </c>
      <c r="U113" s="140">
        <f t="shared" si="53"/>
        <v>0</v>
      </c>
      <c r="V113" s="66"/>
    </row>
    <row r="114" spans="1:22" ht="17.25" thickBot="1" x14ac:dyDescent="0.35">
      <c r="A114" s="193" t="s">
        <v>107</v>
      </c>
      <c r="B114" s="68">
        <f>'DAY29'!H114</f>
        <v>4655.43</v>
      </c>
      <c r="C114" s="129">
        <v>0</v>
      </c>
      <c r="D114" s="130">
        <v>0</v>
      </c>
      <c r="E114" s="131">
        <v>0</v>
      </c>
      <c r="F114" s="150">
        <v>0</v>
      </c>
      <c r="G114" s="303">
        <v>0</v>
      </c>
      <c r="H114" s="70">
        <f>+(Table132[[#This Row],[OPENING ]]+Table132[[#This Row],[RECEIPTS]]+Table132[[#This Row],[RETURNS]])-(Table132[[#This Row],[EXCHANGED]]+Table132[[#This Row],[SALES]]+Table132[[#This Row],[ISSUES]])</f>
        <v>4655.43</v>
      </c>
      <c r="I114" s="129"/>
      <c r="J114" s="139">
        <f t="shared" si="47"/>
        <v>-4655.43</v>
      </c>
      <c r="K114" s="69">
        <f>+'DAY29'!K114+'DAY30'!C114</f>
        <v>0</v>
      </c>
      <c r="L114" s="70">
        <f>+'DAY29'!L114+'DAY30'!D114</f>
        <v>138</v>
      </c>
      <c r="M114" s="71">
        <f>+'DAY29'!M114+'DAY30'!E114</f>
        <v>0</v>
      </c>
      <c r="N114" s="68">
        <f>+'DAY29'!N114+'DAY30'!F114</f>
        <v>0</v>
      </c>
      <c r="O114" s="301">
        <f>+'DAY29'!O114+'DAY30'!G114</f>
        <v>851.44</v>
      </c>
      <c r="P114" s="69">
        <f t="shared" si="48"/>
        <v>0</v>
      </c>
      <c r="Q114" s="70">
        <f t="shared" si="49"/>
        <v>4.5999999999999996</v>
      </c>
      <c r="R114" s="71">
        <f t="shared" si="50"/>
        <v>0</v>
      </c>
      <c r="S114" s="68">
        <f t="shared" si="51"/>
        <v>0</v>
      </c>
      <c r="T114" s="301">
        <f t="shared" si="52"/>
        <v>0</v>
      </c>
      <c r="U114" s="140">
        <f t="shared" si="53"/>
        <v>1012.0500000000002</v>
      </c>
      <c r="V114" s="66"/>
    </row>
    <row r="115" spans="1:22" ht="17.25" thickBot="1" x14ac:dyDescent="0.35">
      <c r="A115" s="85" t="s">
        <v>55</v>
      </c>
      <c r="B115" s="86">
        <f t="shared" ref="B115:T115" si="54">SUM(B76:B101)</f>
        <v>4655.43</v>
      </c>
      <c r="C115" s="87">
        <f t="shared" si="54"/>
        <v>0</v>
      </c>
      <c r="D115" s="88">
        <f t="shared" si="54"/>
        <v>0</v>
      </c>
      <c r="E115" s="89">
        <f t="shared" si="54"/>
        <v>0</v>
      </c>
      <c r="F115" s="86">
        <f t="shared" si="54"/>
        <v>0</v>
      </c>
      <c r="G115" s="213">
        <f t="shared" si="54"/>
        <v>0</v>
      </c>
      <c r="H115" s="88">
        <f t="shared" si="54"/>
        <v>4655.43</v>
      </c>
      <c r="I115" s="87">
        <f t="shared" si="54"/>
        <v>0</v>
      </c>
      <c r="J115" s="90">
        <f>+I115-H115</f>
        <v>-4655.43</v>
      </c>
      <c r="K115" s="87">
        <f t="shared" si="54"/>
        <v>0</v>
      </c>
      <c r="L115" s="88">
        <f t="shared" si="54"/>
        <v>138</v>
      </c>
      <c r="M115" s="89">
        <f t="shared" si="54"/>
        <v>0</v>
      </c>
      <c r="N115" s="86">
        <f t="shared" si="54"/>
        <v>0</v>
      </c>
      <c r="O115" s="213">
        <f t="shared" si="54"/>
        <v>851.44</v>
      </c>
      <c r="P115" s="87">
        <f t="shared" si="54"/>
        <v>0</v>
      </c>
      <c r="Q115" s="88">
        <f t="shared" si="54"/>
        <v>4.5999999999999996</v>
      </c>
      <c r="R115" s="89">
        <f t="shared" si="54"/>
        <v>0</v>
      </c>
      <c r="S115" s="86">
        <f t="shared" si="54"/>
        <v>0</v>
      </c>
      <c r="T115" s="213">
        <f t="shared" si="54"/>
        <v>0</v>
      </c>
      <c r="U115" s="91">
        <f t="shared" si="1"/>
        <v>1012.0500000000002</v>
      </c>
      <c r="V115" s="66"/>
    </row>
    <row r="116" spans="1:22" ht="16.5" x14ac:dyDescent="0.3">
      <c r="A116" s="78"/>
      <c r="B116" s="133"/>
      <c r="C116" s="134"/>
      <c r="D116" s="135"/>
      <c r="E116" s="136"/>
      <c r="F116" s="133"/>
      <c r="G116" s="302"/>
      <c r="H116" s="135"/>
      <c r="I116" s="134"/>
      <c r="J116" s="64">
        <f t="shared" si="0"/>
        <v>0</v>
      </c>
      <c r="K116" s="134"/>
      <c r="L116" s="135"/>
      <c r="M116" s="136"/>
      <c r="N116" s="133"/>
      <c r="O116" s="302"/>
      <c r="P116" s="134"/>
      <c r="Q116" s="135"/>
      <c r="R116" s="136"/>
      <c r="S116" s="133"/>
      <c r="T116" s="302"/>
      <c r="U116" s="137"/>
      <c r="V116" s="66"/>
    </row>
    <row r="117" spans="1:22" ht="16.5" x14ac:dyDescent="0.3">
      <c r="A117" s="55" t="s">
        <v>59</v>
      </c>
      <c r="B117" s="68"/>
      <c r="C117" s="69"/>
      <c r="D117" s="70"/>
      <c r="E117" s="71"/>
      <c r="F117" s="68"/>
      <c r="G117" s="301"/>
      <c r="H117" s="70"/>
      <c r="I117" s="69"/>
      <c r="J117" s="58">
        <f t="shared" si="0"/>
        <v>0</v>
      </c>
      <c r="K117" s="69"/>
      <c r="L117" s="70"/>
      <c r="M117" s="71"/>
      <c r="N117" s="68"/>
      <c r="O117" s="301"/>
      <c r="P117" s="69"/>
      <c r="Q117" s="70"/>
      <c r="R117" s="71"/>
      <c r="S117" s="68"/>
      <c r="T117" s="301"/>
      <c r="U117" s="138"/>
      <c r="V117" s="66"/>
    </row>
    <row r="118" spans="1:22" ht="16.5" x14ac:dyDescent="0.3">
      <c r="A118" s="309" t="s">
        <v>97</v>
      </c>
      <c r="B118" s="68">
        <f>'DAY29'!H118</f>
        <v>0</v>
      </c>
      <c r="C118" s="69">
        <v>0</v>
      </c>
      <c r="D118" s="70">
        <v>0</v>
      </c>
      <c r="E118" s="71">
        <v>0</v>
      </c>
      <c r="F118" s="68">
        <v>0</v>
      </c>
      <c r="G118" s="301">
        <v>0</v>
      </c>
      <c r="H118" s="70">
        <f>+(Table132[[#This Row],[OPENING ]]+Table132[[#This Row],[RECEIPTS]]+Table132[[#This Row],[RETURNS]])-(Table132[[#This Row],[EXCHANGED]]+Table132[[#This Row],[SALES]]+Table132[[#This Row],[ISSUES]])</f>
        <v>0</v>
      </c>
      <c r="I118" s="69">
        <v>0</v>
      </c>
      <c r="J118" s="58">
        <f t="shared" si="0"/>
        <v>0</v>
      </c>
      <c r="K118" s="69">
        <f>+'DAY29'!K118+'DAY30'!C118</f>
        <v>0</v>
      </c>
      <c r="L118" s="70">
        <f>+'DAY29'!L118+'DAY30'!D118</f>
        <v>19.5</v>
      </c>
      <c r="M118" s="71">
        <f>+'DAY29'!M118+'DAY30'!E118</f>
        <v>0</v>
      </c>
      <c r="N118" s="68">
        <f>+'DAY29'!N118+'DAY30'!F118</f>
        <v>0</v>
      </c>
      <c r="O118" s="301">
        <f>+'DAY29'!O118+'DAY30'!G118</f>
        <v>0</v>
      </c>
      <c r="P118" s="69">
        <f>+K118/30</f>
        <v>0</v>
      </c>
      <c r="Q118" s="70">
        <f>+L118/30</f>
        <v>0.65</v>
      </c>
      <c r="R118" s="71">
        <f>+M118/30</f>
        <v>0</v>
      </c>
      <c r="S118" s="68">
        <f>+N118/30</f>
        <v>0</v>
      </c>
      <c r="T118" s="301">
        <f>+K118/30</f>
        <v>0</v>
      </c>
      <c r="U118" s="138">
        <f t="shared" si="1"/>
        <v>0</v>
      </c>
      <c r="V118" s="66"/>
    </row>
    <row r="119" spans="1:22" ht="16.5" x14ac:dyDescent="0.3">
      <c r="A119" s="53"/>
      <c r="B119" s="68">
        <f>'DAY29'!H119</f>
        <v>19.5</v>
      </c>
      <c r="C119" s="69">
        <v>0</v>
      </c>
      <c r="D119" s="70">
        <v>0</v>
      </c>
      <c r="E119" s="71">
        <v>0</v>
      </c>
      <c r="F119" s="68">
        <v>0</v>
      </c>
      <c r="G119" s="301">
        <v>0</v>
      </c>
      <c r="H119" s="70">
        <f>+(Table132[[#This Row],[OPENING ]]+Table132[[#This Row],[RECEIPTS]]+Table132[[#This Row],[RETURNS]])-(Table132[[#This Row],[EXCHANGED]]+Table132[[#This Row],[SALES]]+Table132[[#This Row],[ISSUES]])</f>
        <v>19.5</v>
      </c>
      <c r="I119" s="69">
        <v>0</v>
      </c>
      <c r="J119" s="58">
        <f t="shared" si="0"/>
        <v>-19.5</v>
      </c>
      <c r="K119" s="69">
        <f>+'DAY29'!K119+'DAY30'!C119</f>
        <v>0</v>
      </c>
      <c r="L119" s="70">
        <f>+'DAY29'!L119+'DAY30'!D119</f>
        <v>0</v>
      </c>
      <c r="M119" s="71">
        <f>+'DAY29'!M119+'DAY30'!E119</f>
        <v>0</v>
      </c>
      <c r="N119" s="68">
        <f>+'DAY29'!N119+'DAY30'!F119</f>
        <v>0</v>
      </c>
      <c r="O119" s="301">
        <f>+'DAY29'!O119+'DAY30'!G119</f>
        <v>0</v>
      </c>
      <c r="P119" s="69">
        <f t="shared" ref="P119:P134" si="55">+K119/30</f>
        <v>0</v>
      </c>
      <c r="Q119" s="70">
        <f t="shared" ref="Q119:Q134" si="56">+L119/30</f>
        <v>0</v>
      </c>
      <c r="R119" s="71">
        <f t="shared" ref="R119:R134" si="57">+M119/30</f>
        <v>0</v>
      </c>
      <c r="S119" s="68">
        <f t="shared" ref="S119:S134" si="58">+N119/30</f>
        <v>0</v>
      </c>
      <c r="T119" s="301">
        <f t="shared" ref="T119:T134" si="59">+K119/30</f>
        <v>0</v>
      </c>
      <c r="U119" s="138">
        <f t="shared" si="1"/>
        <v>0</v>
      </c>
      <c r="V119" s="66"/>
    </row>
    <row r="120" spans="1:22" ht="16.5" x14ac:dyDescent="0.3">
      <c r="A120" s="310" t="s">
        <v>130</v>
      </c>
      <c r="B120" s="68">
        <f>'DAY29'!H120</f>
        <v>5</v>
      </c>
      <c r="C120" s="69">
        <v>0</v>
      </c>
      <c r="D120" s="70">
        <v>0</v>
      </c>
      <c r="E120" s="71">
        <v>0</v>
      </c>
      <c r="F120" s="68">
        <v>0</v>
      </c>
      <c r="G120" s="301">
        <v>0</v>
      </c>
      <c r="H120" s="70">
        <f>+(Table132[[#This Row],[OPENING ]]+Table132[[#This Row],[RECEIPTS]]+Table132[[#This Row],[RETURNS]])-(Table132[[#This Row],[EXCHANGED]]+Table132[[#This Row],[SALES]]+Table132[[#This Row],[ISSUES]])</f>
        <v>5</v>
      </c>
      <c r="I120" s="69">
        <v>0</v>
      </c>
      <c r="J120" s="58">
        <f t="shared" si="0"/>
        <v>-5</v>
      </c>
      <c r="K120" s="69">
        <f>+'DAY29'!K120+'DAY30'!C120</f>
        <v>0</v>
      </c>
      <c r="L120" s="70">
        <f>+'DAY29'!L120+'DAY30'!D120</f>
        <v>0</v>
      </c>
      <c r="M120" s="71">
        <f>+'DAY29'!M120+'DAY30'!E120</f>
        <v>0</v>
      </c>
      <c r="N120" s="68">
        <f>+'DAY29'!N120+'DAY30'!F120</f>
        <v>0</v>
      </c>
      <c r="O120" s="301">
        <f>+'DAY29'!O120+'DAY30'!G120</f>
        <v>0</v>
      </c>
      <c r="P120" s="69">
        <f t="shared" si="55"/>
        <v>0</v>
      </c>
      <c r="Q120" s="70">
        <f t="shared" si="56"/>
        <v>0</v>
      </c>
      <c r="R120" s="71">
        <f t="shared" si="57"/>
        <v>0</v>
      </c>
      <c r="S120" s="68">
        <f t="shared" si="58"/>
        <v>0</v>
      </c>
      <c r="T120" s="301">
        <f t="shared" si="59"/>
        <v>0</v>
      </c>
      <c r="U120" s="138">
        <f t="shared" si="1"/>
        <v>0</v>
      </c>
      <c r="V120" s="66"/>
    </row>
    <row r="121" spans="1:22" ht="16.5" x14ac:dyDescent="0.3">
      <c r="A121" s="310" t="s">
        <v>67</v>
      </c>
      <c r="B121" s="68">
        <f>'DAY29'!H121</f>
        <v>0</v>
      </c>
      <c r="C121" s="69">
        <v>0</v>
      </c>
      <c r="D121" s="70">
        <v>0</v>
      </c>
      <c r="E121" s="71">
        <v>0</v>
      </c>
      <c r="F121" s="68">
        <v>0</v>
      </c>
      <c r="G121" s="301">
        <v>0</v>
      </c>
      <c r="H121" s="70">
        <f>+(Table132[[#This Row],[OPENING ]]+Table132[[#This Row],[RECEIPTS]]+Table132[[#This Row],[RETURNS]])-(Table132[[#This Row],[EXCHANGED]]+Table132[[#This Row],[SALES]]+Table132[[#This Row],[ISSUES]])</f>
        <v>0</v>
      </c>
      <c r="I121" s="69">
        <v>0</v>
      </c>
      <c r="J121" s="58">
        <f t="shared" si="0"/>
        <v>0</v>
      </c>
      <c r="K121" s="69">
        <f>+'DAY29'!K121+'DAY30'!C121</f>
        <v>0</v>
      </c>
      <c r="L121" s="70">
        <f>+'DAY29'!L121+'DAY30'!D121</f>
        <v>0</v>
      </c>
      <c r="M121" s="71">
        <f>+'DAY29'!M121+'DAY30'!E121</f>
        <v>0</v>
      </c>
      <c r="N121" s="68">
        <f>+'DAY29'!N121+'DAY30'!F121</f>
        <v>0</v>
      </c>
      <c r="O121" s="301">
        <f>+'DAY29'!O121+'DAY30'!G121</f>
        <v>0</v>
      </c>
      <c r="P121" s="69">
        <f t="shared" si="55"/>
        <v>0</v>
      </c>
      <c r="Q121" s="70">
        <f t="shared" si="56"/>
        <v>0</v>
      </c>
      <c r="R121" s="71">
        <f t="shared" si="57"/>
        <v>0</v>
      </c>
      <c r="S121" s="68">
        <f t="shared" si="58"/>
        <v>0</v>
      </c>
      <c r="T121" s="301">
        <f t="shared" si="59"/>
        <v>0</v>
      </c>
      <c r="U121" s="138">
        <f t="shared" si="1"/>
        <v>0</v>
      </c>
      <c r="V121" s="66"/>
    </row>
    <row r="122" spans="1:22" ht="16.5" x14ac:dyDescent="0.3">
      <c r="A122" s="310" t="s">
        <v>66</v>
      </c>
      <c r="B122" s="68">
        <f>'DAY29'!H122</f>
        <v>4</v>
      </c>
      <c r="C122" s="69">
        <v>0</v>
      </c>
      <c r="D122" s="70">
        <v>0</v>
      </c>
      <c r="E122" s="71">
        <v>0</v>
      </c>
      <c r="F122" s="68">
        <v>0</v>
      </c>
      <c r="G122" s="301">
        <v>0</v>
      </c>
      <c r="H122" s="70">
        <f>+(Table132[[#This Row],[OPENING ]]+Table132[[#This Row],[RECEIPTS]]+Table132[[#This Row],[RETURNS]])-(Table132[[#This Row],[EXCHANGED]]+Table132[[#This Row],[SALES]]+Table132[[#This Row],[ISSUES]])</f>
        <v>4</v>
      </c>
      <c r="I122" s="69">
        <v>0</v>
      </c>
      <c r="J122" s="58">
        <f t="shared" si="0"/>
        <v>-4</v>
      </c>
      <c r="K122" s="69">
        <f>+'DAY29'!K122+'DAY30'!C122</f>
        <v>0</v>
      </c>
      <c r="L122" s="70">
        <f>+'DAY29'!L122+'DAY30'!D122</f>
        <v>0</v>
      </c>
      <c r="M122" s="71">
        <f>+'DAY29'!M122+'DAY30'!E122</f>
        <v>0</v>
      </c>
      <c r="N122" s="68">
        <f>+'DAY29'!N122+'DAY30'!F122</f>
        <v>0</v>
      </c>
      <c r="O122" s="301">
        <f>+'DAY29'!O122+'DAY30'!G122</f>
        <v>0</v>
      </c>
      <c r="P122" s="69">
        <f t="shared" si="55"/>
        <v>0</v>
      </c>
      <c r="Q122" s="70">
        <f t="shared" si="56"/>
        <v>0</v>
      </c>
      <c r="R122" s="71">
        <f t="shared" si="57"/>
        <v>0</v>
      </c>
      <c r="S122" s="68">
        <f t="shared" si="58"/>
        <v>0</v>
      </c>
      <c r="T122" s="301">
        <f t="shared" si="59"/>
        <v>0</v>
      </c>
      <c r="U122" s="138">
        <f t="shared" si="1"/>
        <v>0</v>
      </c>
      <c r="V122" s="66"/>
    </row>
    <row r="123" spans="1:22" ht="16.5" x14ac:dyDescent="0.3">
      <c r="A123" s="310" t="s">
        <v>68</v>
      </c>
      <c r="B123" s="68">
        <f>'DAY29'!H123</f>
        <v>106</v>
      </c>
      <c r="C123" s="69">
        <v>0</v>
      </c>
      <c r="D123" s="70">
        <v>0</v>
      </c>
      <c r="E123" s="71">
        <v>0</v>
      </c>
      <c r="F123" s="68">
        <v>0</v>
      </c>
      <c r="G123" s="301">
        <v>0</v>
      </c>
      <c r="H123" s="70">
        <f>+(Table132[[#This Row],[OPENING ]]+Table132[[#This Row],[RECEIPTS]]+Table132[[#This Row],[RETURNS]])-(Table132[[#This Row],[EXCHANGED]]+Table132[[#This Row],[SALES]]+Table132[[#This Row],[ISSUES]])</f>
        <v>106</v>
      </c>
      <c r="I123" s="69">
        <v>0</v>
      </c>
      <c r="J123" s="58">
        <f t="shared" si="0"/>
        <v>-106</v>
      </c>
      <c r="K123" s="69">
        <f>+'DAY29'!K123+'DAY30'!C123</f>
        <v>0</v>
      </c>
      <c r="L123" s="70">
        <f>+'DAY29'!L123+'DAY30'!D123</f>
        <v>0</v>
      </c>
      <c r="M123" s="71">
        <f>+'DAY29'!M123+'DAY30'!E123</f>
        <v>0</v>
      </c>
      <c r="N123" s="68">
        <f>+'DAY29'!N123+'DAY30'!F123</f>
        <v>0</v>
      </c>
      <c r="O123" s="301">
        <f>+'DAY29'!O123+'DAY30'!G123</f>
        <v>0</v>
      </c>
      <c r="P123" s="69">
        <f t="shared" si="55"/>
        <v>0</v>
      </c>
      <c r="Q123" s="70">
        <f t="shared" si="56"/>
        <v>0</v>
      </c>
      <c r="R123" s="71">
        <f t="shared" si="57"/>
        <v>0</v>
      </c>
      <c r="S123" s="68">
        <f t="shared" si="58"/>
        <v>0</v>
      </c>
      <c r="T123" s="301">
        <f t="shared" si="59"/>
        <v>0</v>
      </c>
      <c r="U123" s="138">
        <f t="shared" si="1"/>
        <v>0</v>
      </c>
      <c r="V123" s="66"/>
    </row>
    <row r="124" spans="1:22" ht="16.5" x14ac:dyDescent="0.3">
      <c r="A124" s="310" t="s">
        <v>69</v>
      </c>
      <c r="B124" s="68">
        <f>'DAY29'!H124</f>
        <v>5</v>
      </c>
      <c r="C124" s="69">
        <v>0</v>
      </c>
      <c r="D124" s="70">
        <v>0</v>
      </c>
      <c r="E124" s="71">
        <v>0</v>
      </c>
      <c r="F124" s="68">
        <v>0</v>
      </c>
      <c r="G124" s="301">
        <v>0</v>
      </c>
      <c r="H124" s="70">
        <f>+(Table132[[#This Row],[OPENING ]]+Table132[[#This Row],[RECEIPTS]]+Table132[[#This Row],[RETURNS]])-(Table132[[#This Row],[EXCHANGED]]+Table132[[#This Row],[SALES]]+Table132[[#This Row],[ISSUES]])</f>
        <v>5</v>
      </c>
      <c r="I124" s="69">
        <v>0</v>
      </c>
      <c r="J124" s="58">
        <f t="shared" si="0"/>
        <v>-5</v>
      </c>
      <c r="K124" s="69">
        <f>+'DAY29'!K124+'DAY30'!C124</f>
        <v>0</v>
      </c>
      <c r="L124" s="70">
        <f>+'DAY29'!L124+'DAY30'!D124</f>
        <v>0</v>
      </c>
      <c r="M124" s="71">
        <f>+'DAY29'!M124+'DAY30'!E124</f>
        <v>0</v>
      </c>
      <c r="N124" s="68">
        <f>+'DAY29'!N124+'DAY30'!F124</f>
        <v>0</v>
      </c>
      <c r="O124" s="301">
        <f>+'DAY29'!O124+'DAY30'!G124</f>
        <v>0</v>
      </c>
      <c r="P124" s="69">
        <f t="shared" si="55"/>
        <v>0</v>
      </c>
      <c r="Q124" s="70">
        <f t="shared" si="56"/>
        <v>0</v>
      </c>
      <c r="R124" s="71">
        <f t="shared" si="57"/>
        <v>0</v>
      </c>
      <c r="S124" s="68">
        <f t="shared" si="58"/>
        <v>0</v>
      </c>
      <c r="T124" s="301">
        <f t="shared" si="59"/>
        <v>0</v>
      </c>
      <c r="U124" s="138">
        <f t="shared" ref="U124:U134" si="60">IFERROR(+H124/(P124+Q124+R124+S124+T124),0)</f>
        <v>0</v>
      </c>
      <c r="V124" s="66"/>
    </row>
    <row r="125" spans="1:22" ht="16.5" x14ac:dyDescent="0.3">
      <c r="A125" s="310" t="s">
        <v>70</v>
      </c>
      <c r="B125" s="68">
        <f>'DAY29'!H125</f>
        <v>0</v>
      </c>
      <c r="C125" s="69">
        <v>0</v>
      </c>
      <c r="D125" s="70">
        <v>0</v>
      </c>
      <c r="E125" s="71">
        <v>0</v>
      </c>
      <c r="F125" s="68">
        <v>0</v>
      </c>
      <c r="G125" s="301">
        <v>0</v>
      </c>
      <c r="H125" s="70">
        <f>+(Table132[[#This Row],[OPENING ]]+Table132[[#This Row],[RECEIPTS]]+Table132[[#This Row],[RETURNS]])-(Table132[[#This Row],[EXCHANGED]]+Table132[[#This Row],[SALES]]+Table132[[#This Row],[ISSUES]])</f>
        <v>0</v>
      </c>
      <c r="I125" s="69">
        <v>0</v>
      </c>
      <c r="J125" s="58">
        <f t="shared" si="0"/>
        <v>0</v>
      </c>
      <c r="K125" s="69">
        <f>+'DAY29'!K125+'DAY30'!C125</f>
        <v>0</v>
      </c>
      <c r="L125" s="70">
        <f>+'DAY29'!L125+'DAY30'!D125</f>
        <v>0</v>
      </c>
      <c r="M125" s="71">
        <f>+'DAY29'!M125+'DAY30'!E125</f>
        <v>0</v>
      </c>
      <c r="N125" s="68">
        <f>+'DAY29'!N125+'DAY30'!F125</f>
        <v>0</v>
      </c>
      <c r="O125" s="301">
        <f>+'DAY29'!O125+'DAY30'!G125</f>
        <v>0</v>
      </c>
      <c r="P125" s="69">
        <f t="shared" si="55"/>
        <v>0</v>
      </c>
      <c r="Q125" s="70">
        <f t="shared" si="56"/>
        <v>0</v>
      </c>
      <c r="R125" s="71">
        <f t="shared" si="57"/>
        <v>0</v>
      </c>
      <c r="S125" s="68">
        <f t="shared" si="58"/>
        <v>0</v>
      </c>
      <c r="T125" s="301">
        <f t="shared" si="59"/>
        <v>0</v>
      </c>
      <c r="U125" s="138">
        <f t="shared" si="60"/>
        <v>0</v>
      </c>
      <c r="V125" s="66"/>
    </row>
    <row r="126" spans="1:22" ht="16.5" x14ac:dyDescent="0.3">
      <c r="A126" s="310" t="s">
        <v>33</v>
      </c>
      <c r="B126" s="68">
        <f>'DAY29'!H126</f>
        <v>0</v>
      </c>
      <c r="C126" s="69">
        <v>0</v>
      </c>
      <c r="D126" s="70">
        <v>0</v>
      </c>
      <c r="E126" s="71">
        <v>0</v>
      </c>
      <c r="F126" s="68">
        <v>0</v>
      </c>
      <c r="G126" s="301">
        <v>0</v>
      </c>
      <c r="H126" s="70">
        <f>+(Table132[[#This Row],[OPENING ]]+Table132[[#This Row],[RECEIPTS]]+Table132[[#This Row],[RETURNS]])-(Table132[[#This Row],[EXCHANGED]]+Table132[[#This Row],[SALES]]+Table132[[#This Row],[ISSUES]])</f>
        <v>0</v>
      </c>
      <c r="I126" s="69">
        <v>0</v>
      </c>
      <c r="J126" s="58">
        <f t="shared" si="0"/>
        <v>0</v>
      </c>
      <c r="K126" s="69">
        <f>+'DAY29'!K126+'DAY30'!C126</f>
        <v>0</v>
      </c>
      <c r="L126" s="70">
        <f>+'DAY29'!L126+'DAY30'!D126</f>
        <v>0</v>
      </c>
      <c r="M126" s="71">
        <f>+'DAY29'!M126+'DAY30'!E126</f>
        <v>0</v>
      </c>
      <c r="N126" s="68">
        <f>+'DAY29'!N126+'DAY30'!F126</f>
        <v>0</v>
      </c>
      <c r="O126" s="301">
        <f>+'DAY29'!O126+'DAY30'!G126</f>
        <v>0</v>
      </c>
      <c r="P126" s="69">
        <f t="shared" si="55"/>
        <v>0</v>
      </c>
      <c r="Q126" s="70">
        <f t="shared" si="56"/>
        <v>0</v>
      </c>
      <c r="R126" s="71">
        <f t="shared" si="57"/>
        <v>0</v>
      </c>
      <c r="S126" s="68">
        <f t="shared" si="58"/>
        <v>0</v>
      </c>
      <c r="T126" s="301">
        <f t="shared" si="59"/>
        <v>0</v>
      </c>
      <c r="U126" s="138">
        <f t="shared" si="60"/>
        <v>0</v>
      </c>
      <c r="V126" s="66"/>
    </row>
    <row r="127" spans="1:22" ht="16.5" x14ac:dyDescent="0.3">
      <c r="A127" s="310" t="s">
        <v>96</v>
      </c>
      <c r="B127" s="68">
        <f>'DAY29'!H127</f>
        <v>14.1</v>
      </c>
      <c r="C127" s="69">
        <v>0</v>
      </c>
      <c r="D127" s="70">
        <v>0</v>
      </c>
      <c r="E127" s="71">
        <v>0</v>
      </c>
      <c r="F127" s="68">
        <v>0</v>
      </c>
      <c r="G127" s="301">
        <v>0</v>
      </c>
      <c r="H127" s="70">
        <f>+(Table132[[#This Row],[OPENING ]]+Table132[[#This Row],[RECEIPTS]]+Table132[[#This Row],[RETURNS]])-(Table132[[#This Row],[EXCHANGED]]+Table132[[#This Row],[SALES]]+Table132[[#This Row],[ISSUES]])</f>
        <v>14.1</v>
      </c>
      <c r="I127" s="69">
        <v>0</v>
      </c>
      <c r="J127" s="58">
        <f t="shared" si="0"/>
        <v>-14.1</v>
      </c>
      <c r="K127" s="69">
        <f>+'DAY29'!K127+'DAY30'!C127</f>
        <v>0</v>
      </c>
      <c r="L127" s="70">
        <f>+'DAY29'!L127+'DAY30'!D127</f>
        <v>0</v>
      </c>
      <c r="M127" s="71">
        <f>+'DAY29'!M127+'DAY30'!E127</f>
        <v>0</v>
      </c>
      <c r="N127" s="68">
        <f>+'DAY29'!N127+'DAY30'!F127</f>
        <v>0</v>
      </c>
      <c r="O127" s="301">
        <f>+'DAY29'!O127+'DAY30'!G127</f>
        <v>0</v>
      </c>
      <c r="P127" s="69">
        <f t="shared" si="55"/>
        <v>0</v>
      </c>
      <c r="Q127" s="70">
        <f t="shared" si="56"/>
        <v>0</v>
      </c>
      <c r="R127" s="71">
        <f t="shared" si="57"/>
        <v>0</v>
      </c>
      <c r="S127" s="68">
        <f t="shared" si="58"/>
        <v>0</v>
      </c>
      <c r="T127" s="301">
        <f t="shared" si="59"/>
        <v>0</v>
      </c>
      <c r="U127" s="138">
        <f t="shared" si="60"/>
        <v>0</v>
      </c>
      <c r="V127" s="66"/>
    </row>
    <row r="128" spans="1:22" ht="16.5" x14ac:dyDescent="0.3">
      <c r="A128" s="310" t="s">
        <v>118</v>
      </c>
      <c r="B128" s="68">
        <f>'DAY29'!H128</f>
        <v>20</v>
      </c>
      <c r="C128" s="69">
        <v>0</v>
      </c>
      <c r="D128" s="70">
        <v>0</v>
      </c>
      <c r="E128" s="71">
        <v>0</v>
      </c>
      <c r="F128" s="68">
        <v>0</v>
      </c>
      <c r="G128" s="301">
        <v>0</v>
      </c>
      <c r="H128" s="70">
        <f>+(Table132[[#This Row],[OPENING ]]+Table132[[#This Row],[RECEIPTS]]+Table132[[#This Row],[RETURNS]])-(Table132[[#This Row],[EXCHANGED]]+Table132[[#This Row],[SALES]]+Table132[[#This Row],[ISSUES]])</f>
        <v>20</v>
      </c>
      <c r="I128" s="69">
        <v>0</v>
      </c>
      <c r="J128" s="58">
        <f t="shared" si="0"/>
        <v>-20</v>
      </c>
      <c r="K128" s="69">
        <f>+'DAY29'!K128+'DAY30'!C128</f>
        <v>0</v>
      </c>
      <c r="L128" s="70">
        <f>+'DAY29'!L128+'DAY30'!D128</f>
        <v>0</v>
      </c>
      <c r="M128" s="71">
        <f>+'DAY29'!M128+'DAY30'!E128</f>
        <v>0</v>
      </c>
      <c r="N128" s="68">
        <f>+'DAY29'!N128+'DAY30'!F128</f>
        <v>0</v>
      </c>
      <c r="O128" s="301">
        <f>+'DAY29'!O128+'DAY30'!G128</f>
        <v>0</v>
      </c>
      <c r="P128" s="69">
        <f t="shared" si="55"/>
        <v>0</v>
      </c>
      <c r="Q128" s="70">
        <f t="shared" si="56"/>
        <v>0</v>
      </c>
      <c r="R128" s="71">
        <f t="shared" si="57"/>
        <v>0</v>
      </c>
      <c r="S128" s="68">
        <f t="shared" si="58"/>
        <v>0</v>
      </c>
      <c r="T128" s="301">
        <f t="shared" si="59"/>
        <v>0</v>
      </c>
      <c r="U128" s="138">
        <f t="shared" si="60"/>
        <v>0</v>
      </c>
      <c r="V128" s="66"/>
    </row>
    <row r="129" spans="1:22" ht="16.5" x14ac:dyDescent="0.3">
      <c r="A129" s="310" t="s">
        <v>119</v>
      </c>
      <c r="B129" s="68">
        <f>'DAY29'!H129</f>
        <v>0</v>
      </c>
      <c r="C129" s="69">
        <v>0</v>
      </c>
      <c r="D129" s="70">
        <v>0</v>
      </c>
      <c r="E129" s="71">
        <v>0</v>
      </c>
      <c r="F129" s="68">
        <v>0</v>
      </c>
      <c r="G129" s="301">
        <v>0</v>
      </c>
      <c r="H129" s="70">
        <f>+(Table132[[#This Row],[OPENING ]]+Table132[[#This Row],[RECEIPTS]]+Table132[[#This Row],[RETURNS]])-(Table132[[#This Row],[EXCHANGED]]+Table132[[#This Row],[SALES]]+Table132[[#This Row],[ISSUES]])</f>
        <v>0</v>
      </c>
      <c r="I129" s="69">
        <v>0</v>
      </c>
      <c r="J129" s="58">
        <f t="shared" si="0"/>
        <v>0</v>
      </c>
      <c r="K129" s="69">
        <f>+'DAY29'!K129+'DAY30'!C129</f>
        <v>0</v>
      </c>
      <c r="L129" s="70">
        <f>+'DAY29'!L129+'DAY30'!D129</f>
        <v>0</v>
      </c>
      <c r="M129" s="71">
        <f>+'DAY29'!M129+'DAY30'!E129</f>
        <v>0</v>
      </c>
      <c r="N129" s="68">
        <f>+'DAY29'!N129+'DAY30'!F129</f>
        <v>0</v>
      </c>
      <c r="O129" s="301">
        <f>+'DAY29'!O129+'DAY30'!G129</f>
        <v>0</v>
      </c>
      <c r="P129" s="69">
        <f t="shared" si="55"/>
        <v>0</v>
      </c>
      <c r="Q129" s="70">
        <f t="shared" si="56"/>
        <v>0</v>
      </c>
      <c r="R129" s="71">
        <f t="shared" si="57"/>
        <v>0</v>
      </c>
      <c r="S129" s="68">
        <f t="shared" si="58"/>
        <v>0</v>
      </c>
      <c r="T129" s="301">
        <f t="shared" si="59"/>
        <v>0</v>
      </c>
      <c r="U129" s="138">
        <f t="shared" si="60"/>
        <v>0</v>
      </c>
      <c r="V129" s="66"/>
    </row>
    <row r="130" spans="1:22" ht="16.5" x14ac:dyDescent="0.3">
      <c r="A130" s="310"/>
      <c r="B130" s="68">
        <f>'DAY29'!H130</f>
        <v>20</v>
      </c>
      <c r="C130" s="69">
        <v>0</v>
      </c>
      <c r="D130" s="70">
        <v>0</v>
      </c>
      <c r="E130" s="71">
        <v>0</v>
      </c>
      <c r="F130" s="68">
        <v>0</v>
      </c>
      <c r="G130" s="301">
        <v>0</v>
      </c>
      <c r="H130" s="70">
        <f>+(Table132[[#This Row],[OPENING ]]+Table132[[#This Row],[RECEIPTS]]+Table132[[#This Row],[RETURNS]])-(Table132[[#This Row],[EXCHANGED]]+Table132[[#This Row],[SALES]]+Table132[[#This Row],[ISSUES]])</f>
        <v>20</v>
      </c>
      <c r="I130" s="69">
        <v>0</v>
      </c>
      <c r="J130" s="58">
        <f t="shared" si="0"/>
        <v>-20</v>
      </c>
      <c r="K130" s="69">
        <f>+'DAY29'!K130+'DAY30'!C130</f>
        <v>0</v>
      </c>
      <c r="L130" s="70">
        <f>+'DAY29'!L130+'DAY30'!D130</f>
        <v>0</v>
      </c>
      <c r="M130" s="71">
        <f>+'DAY29'!M130+'DAY30'!E130</f>
        <v>0</v>
      </c>
      <c r="N130" s="68">
        <f>+'DAY29'!N130+'DAY30'!F130</f>
        <v>0</v>
      </c>
      <c r="O130" s="301">
        <f>+'DAY29'!O130+'DAY30'!G130</f>
        <v>0</v>
      </c>
      <c r="P130" s="69">
        <f t="shared" si="55"/>
        <v>0</v>
      </c>
      <c r="Q130" s="70">
        <f t="shared" si="56"/>
        <v>0</v>
      </c>
      <c r="R130" s="71">
        <f t="shared" si="57"/>
        <v>0</v>
      </c>
      <c r="S130" s="68">
        <f t="shared" si="58"/>
        <v>0</v>
      </c>
      <c r="T130" s="301">
        <f t="shared" si="59"/>
        <v>0</v>
      </c>
      <c r="U130" s="138">
        <f t="shared" si="60"/>
        <v>0</v>
      </c>
      <c r="V130" s="66"/>
    </row>
    <row r="131" spans="1:22" ht="16.5" x14ac:dyDescent="0.3">
      <c r="A131" s="310"/>
      <c r="B131" s="68">
        <f>'DAY29'!H131</f>
        <v>0</v>
      </c>
      <c r="C131" s="69">
        <v>0</v>
      </c>
      <c r="D131" s="70">
        <v>0</v>
      </c>
      <c r="E131" s="71">
        <v>0</v>
      </c>
      <c r="F131" s="68">
        <v>0</v>
      </c>
      <c r="G131" s="301">
        <v>0</v>
      </c>
      <c r="H131" s="70">
        <f>+(Table132[[#This Row],[OPENING ]]+Table132[[#This Row],[RECEIPTS]]+Table132[[#This Row],[RETURNS]])-(Table132[[#This Row],[EXCHANGED]]+Table132[[#This Row],[SALES]]+Table132[[#This Row],[ISSUES]])</f>
        <v>0</v>
      </c>
      <c r="I131" s="69">
        <v>0</v>
      </c>
      <c r="J131" s="58">
        <f t="shared" si="0"/>
        <v>0</v>
      </c>
      <c r="K131" s="69">
        <f>+'DAY29'!K131+'DAY30'!C131</f>
        <v>0</v>
      </c>
      <c r="L131" s="70">
        <f>+'DAY29'!L131+'DAY30'!D131</f>
        <v>0</v>
      </c>
      <c r="M131" s="71">
        <f>+'DAY29'!M131+'DAY30'!E131</f>
        <v>0</v>
      </c>
      <c r="N131" s="68">
        <f>+'DAY29'!N131+'DAY30'!F131</f>
        <v>0</v>
      </c>
      <c r="O131" s="301">
        <f>+'DAY29'!O131+'DAY30'!G131</f>
        <v>0</v>
      </c>
      <c r="P131" s="69">
        <f t="shared" si="55"/>
        <v>0</v>
      </c>
      <c r="Q131" s="70">
        <f t="shared" si="56"/>
        <v>0</v>
      </c>
      <c r="R131" s="71">
        <f t="shared" si="57"/>
        <v>0</v>
      </c>
      <c r="S131" s="68">
        <f t="shared" si="58"/>
        <v>0</v>
      </c>
      <c r="T131" s="301">
        <f t="shared" si="59"/>
        <v>0</v>
      </c>
      <c r="U131" s="138">
        <f t="shared" si="60"/>
        <v>0</v>
      </c>
      <c r="V131" s="66"/>
    </row>
    <row r="132" spans="1:22" ht="16.5" x14ac:dyDescent="0.3">
      <c r="A132" s="310"/>
      <c r="B132" s="68">
        <f>'DAY29'!H132</f>
        <v>0</v>
      </c>
      <c r="C132" s="69">
        <v>0</v>
      </c>
      <c r="D132" s="70">
        <v>0</v>
      </c>
      <c r="E132" s="71">
        <v>0</v>
      </c>
      <c r="F132" s="68">
        <v>0</v>
      </c>
      <c r="G132" s="301">
        <v>0</v>
      </c>
      <c r="H132" s="70">
        <f>+(Table132[[#This Row],[OPENING ]]+Table132[[#This Row],[RECEIPTS]]+Table132[[#This Row],[RETURNS]])-(Table132[[#This Row],[EXCHANGED]]+Table132[[#This Row],[SALES]]+Table132[[#This Row],[ISSUES]])</f>
        <v>0</v>
      </c>
      <c r="I132" s="69">
        <v>0</v>
      </c>
      <c r="J132" s="58">
        <f t="shared" ref="J132:J134" si="61">+I132-H132</f>
        <v>0</v>
      </c>
      <c r="K132" s="69">
        <f>+'DAY29'!K132+'DAY30'!C132</f>
        <v>0</v>
      </c>
      <c r="L132" s="70">
        <f>+'DAY29'!L132+'DAY30'!D132</f>
        <v>0</v>
      </c>
      <c r="M132" s="71">
        <f>+'DAY29'!M132+'DAY30'!E132</f>
        <v>0</v>
      </c>
      <c r="N132" s="68">
        <f>+'DAY29'!N132+'DAY30'!F132</f>
        <v>0</v>
      </c>
      <c r="O132" s="301">
        <f>+'DAY29'!O132+'DAY30'!G132</f>
        <v>0</v>
      </c>
      <c r="P132" s="69">
        <f t="shared" si="55"/>
        <v>0</v>
      </c>
      <c r="Q132" s="70">
        <f t="shared" si="56"/>
        <v>0</v>
      </c>
      <c r="R132" s="71">
        <f t="shared" si="57"/>
        <v>0</v>
      </c>
      <c r="S132" s="68">
        <f t="shared" si="58"/>
        <v>0</v>
      </c>
      <c r="T132" s="301">
        <f t="shared" si="59"/>
        <v>0</v>
      </c>
      <c r="U132" s="138">
        <f t="shared" si="60"/>
        <v>0</v>
      </c>
      <c r="V132" s="66"/>
    </row>
    <row r="133" spans="1:22" ht="16.5" x14ac:dyDescent="0.3">
      <c r="A133" s="53"/>
      <c r="B133" s="68">
        <f>'DAY29'!H133</f>
        <v>0</v>
      </c>
      <c r="C133" s="69">
        <v>0</v>
      </c>
      <c r="D133" s="70">
        <v>0</v>
      </c>
      <c r="E133" s="71">
        <v>0</v>
      </c>
      <c r="F133" s="68">
        <v>0</v>
      </c>
      <c r="G133" s="301">
        <v>0</v>
      </c>
      <c r="H133" s="70">
        <f>+(Table132[[#This Row],[OPENING ]]+Table132[[#This Row],[RECEIPTS]]+Table132[[#This Row],[RETURNS]])-(Table132[[#This Row],[EXCHANGED]]+Table132[[#This Row],[SALES]]+Table132[[#This Row],[ISSUES]])</f>
        <v>0</v>
      </c>
      <c r="I133" s="69">
        <v>0</v>
      </c>
      <c r="J133" s="58">
        <f>+I133-H133</f>
        <v>0</v>
      </c>
      <c r="K133" s="69">
        <f>+'DAY29'!K133+'DAY30'!C133</f>
        <v>0</v>
      </c>
      <c r="L133" s="70">
        <f>+'DAY29'!L133+'DAY30'!D133</f>
        <v>0</v>
      </c>
      <c r="M133" s="71">
        <f>+'DAY29'!M133+'DAY30'!E133</f>
        <v>0</v>
      </c>
      <c r="N133" s="68">
        <f>+'DAY29'!N133+'DAY30'!F133</f>
        <v>0</v>
      </c>
      <c r="O133" s="301">
        <f>+'DAY29'!O133+'DAY30'!G133</f>
        <v>0</v>
      </c>
      <c r="P133" s="69">
        <f t="shared" si="55"/>
        <v>0</v>
      </c>
      <c r="Q133" s="70">
        <f t="shared" si="56"/>
        <v>0</v>
      </c>
      <c r="R133" s="71">
        <f t="shared" si="57"/>
        <v>0</v>
      </c>
      <c r="S133" s="68">
        <f t="shared" si="58"/>
        <v>0</v>
      </c>
      <c r="T133" s="301">
        <f t="shared" si="59"/>
        <v>0</v>
      </c>
      <c r="U133" s="138">
        <f t="shared" si="60"/>
        <v>0</v>
      </c>
      <c r="V133" s="66"/>
    </row>
    <row r="134" spans="1:22" ht="16.5" x14ac:dyDescent="0.3">
      <c r="A134" s="327" t="s">
        <v>98</v>
      </c>
      <c r="B134" s="68">
        <f>'DAY29'!H134</f>
        <v>0</v>
      </c>
      <c r="C134" s="129">
        <v>0</v>
      </c>
      <c r="D134" s="130">
        <v>0</v>
      </c>
      <c r="E134" s="131">
        <v>0</v>
      </c>
      <c r="F134" s="150">
        <v>0</v>
      </c>
      <c r="G134" s="303">
        <v>0</v>
      </c>
      <c r="H134" s="70">
        <f>+(Table132[[#This Row],[OPENING ]]+Table132[[#This Row],[RECEIPTS]]+Table132[[#This Row],[RETURNS]])-(Table132[[#This Row],[EXCHANGED]]+Table132[[#This Row],[SALES]]+Table132[[#This Row],[ISSUES]])</f>
        <v>0</v>
      </c>
      <c r="I134" s="129">
        <v>0</v>
      </c>
      <c r="J134" s="139">
        <f t="shared" si="61"/>
        <v>0</v>
      </c>
      <c r="K134" s="69">
        <f>+'DAY29'!K134+'DAY30'!C134</f>
        <v>0</v>
      </c>
      <c r="L134" s="70">
        <f>+'DAY29'!L134+'DAY30'!D134</f>
        <v>0</v>
      </c>
      <c r="M134" s="71">
        <f>+'DAY29'!M134+'DAY30'!E134</f>
        <v>0</v>
      </c>
      <c r="N134" s="68">
        <f>+'DAY29'!N134+'DAY30'!F134</f>
        <v>0</v>
      </c>
      <c r="O134" s="301">
        <f>+'DAY29'!O134+'DAY30'!G134</f>
        <v>0</v>
      </c>
      <c r="P134" s="69">
        <f t="shared" si="55"/>
        <v>0</v>
      </c>
      <c r="Q134" s="70">
        <f t="shared" si="56"/>
        <v>0</v>
      </c>
      <c r="R134" s="71">
        <f t="shared" si="57"/>
        <v>0</v>
      </c>
      <c r="S134" s="68">
        <f t="shared" si="58"/>
        <v>0</v>
      </c>
      <c r="T134" s="301">
        <f t="shared" si="59"/>
        <v>0</v>
      </c>
      <c r="U134" s="140">
        <f t="shared" si="60"/>
        <v>0</v>
      </c>
      <c r="V134" s="66"/>
    </row>
    <row r="135" spans="1:22" ht="16.5" x14ac:dyDescent="0.3">
      <c r="A135" s="308" t="s">
        <v>127</v>
      </c>
      <c r="B135" s="68">
        <f>'DAY29'!H135</f>
        <v>42.2</v>
      </c>
      <c r="C135" s="129">
        <v>0</v>
      </c>
      <c r="D135" s="130">
        <v>0</v>
      </c>
      <c r="E135" s="131">
        <v>0</v>
      </c>
      <c r="F135" s="150">
        <v>0</v>
      </c>
      <c r="G135" s="303">
        <v>0</v>
      </c>
      <c r="H135" s="70">
        <f>+(Table132[[#This Row],[OPENING ]]+Table132[[#This Row],[RECEIPTS]]+Table132[[#This Row],[RETURNS]])-(Table132[[#This Row],[EXCHANGED]]+Table132[[#This Row],[SALES]]+Table132[[#This Row],[ISSUES]])</f>
        <v>42.2</v>
      </c>
      <c r="I135" s="129"/>
      <c r="J135" s="139">
        <f t="shared" ref="J135:J156" si="62">+I135-H135</f>
        <v>-42.2</v>
      </c>
      <c r="K135" s="69">
        <f>+'DAY29'!K135+'DAY30'!C135</f>
        <v>0</v>
      </c>
      <c r="L135" s="70">
        <f>+'DAY29'!L135+'DAY30'!D135</f>
        <v>0</v>
      </c>
      <c r="M135" s="71">
        <f>+'DAY29'!M135+'DAY30'!E135</f>
        <v>0</v>
      </c>
      <c r="N135" s="68">
        <f>+'DAY29'!N135+'DAY30'!F135</f>
        <v>0</v>
      </c>
      <c r="O135" s="301">
        <f>+'DAY29'!O135+'DAY30'!G135</f>
        <v>0</v>
      </c>
      <c r="P135" s="69">
        <f t="shared" ref="P135:P156" si="63">+K135/30</f>
        <v>0</v>
      </c>
      <c r="Q135" s="70">
        <f t="shared" ref="Q135:Q156" si="64">+L135/30</f>
        <v>0</v>
      </c>
      <c r="R135" s="71">
        <f t="shared" ref="R135:R156" si="65">+M135/30</f>
        <v>0</v>
      </c>
      <c r="S135" s="68">
        <f t="shared" ref="S135:S156" si="66">+N135/30</f>
        <v>0</v>
      </c>
      <c r="T135" s="301">
        <f t="shared" ref="T135:T156" si="67">+K135/30</f>
        <v>0</v>
      </c>
      <c r="U135" s="140">
        <f t="shared" ref="U135:U156" si="68">IFERROR(+H135/(P135+Q135+R135+S135+T135),0)</f>
        <v>0</v>
      </c>
      <c r="V135" s="66"/>
    </row>
    <row r="136" spans="1:22" ht="16.5" x14ac:dyDescent="0.3">
      <c r="A136" s="308" t="s">
        <v>128</v>
      </c>
      <c r="B136" s="68">
        <f>'DAY29'!H136</f>
        <v>220.5</v>
      </c>
      <c r="C136" s="129">
        <v>0</v>
      </c>
      <c r="D136" s="130">
        <v>0</v>
      </c>
      <c r="E136" s="131">
        <v>0</v>
      </c>
      <c r="F136" s="150">
        <v>0</v>
      </c>
      <c r="G136" s="303">
        <v>0</v>
      </c>
      <c r="H136" s="70">
        <f>+(Table132[[#This Row],[OPENING ]]+Table132[[#This Row],[RECEIPTS]]+Table132[[#This Row],[RETURNS]])-(Table132[[#This Row],[EXCHANGED]]+Table132[[#This Row],[SALES]]+Table132[[#This Row],[ISSUES]])</f>
        <v>220.5</v>
      </c>
      <c r="I136" s="129"/>
      <c r="J136" s="139">
        <f t="shared" si="62"/>
        <v>-220.5</v>
      </c>
      <c r="K136" s="69">
        <f>+'DAY29'!K136+'DAY30'!C136</f>
        <v>0</v>
      </c>
      <c r="L136" s="70">
        <f>+'DAY29'!L136+'DAY30'!D136</f>
        <v>0</v>
      </c>
      <c r="M136" s="71">
        <f>+'DAY29'!M136+'DAY30'!E136</f>
        <v>0</v>
      </c>
      <c r="N136" s="68">
        <f>+'DAY29'!N136+'DAY30'!F136</f>
        <v>0</v>
      </c>
      <c r="O136" s="301">
        <f>+'DAY29'!O136+'DAY30'!G136</f>
        <v>0</v>
      </c>
      <c r="P136" s="69">
        <f t="shared" si="63"/>
        <v>0</v>
      </c>
      <c r="Q136" s="70">
        <f t="shared" si="64"/>
        <v>0</v>
      </c>
      <c r="R136" s="71">
        <f t="shared" si="65"/>
        <v>0</v>
      </c>
      <c r="S136" s="68">
        <f t="shared" si="66"/>
        <v>0</v>
      </c>
      <c r="T136" s="301">
        <f t="shared" si="67"/>
        <v>0</v>
      </c>
      <c r="U136" s="140">
        <f t="shared" si="68"/>
        <v>0</v>
      </c>
      <c r="V136" s="66"/>
    </row>
    <row r="137" spans="1:22" ht="16.5" x14ac:dyDescent="0.3">
      <c r="A137" s="308" t="s">
        <v>126</v>
      </c>
      <c r="B137" s="68">
        <f>'DAY29'!H137</f>
        <v>63.2</v>
      </c>
      <c r="C137" s="129">
        <v>0</v>
      </c>
      <c r="D137" s="130">
        <v>0</v>
      </c>
      <c r="E137" s="131">
        <v>0</v>
      </c>
      <c r="F137" s="150">
        <v>0</v>
      </c>
      <c r="G137" s="303">
        <v>0</v>
      </c>
      <c r="H137" s="70">
        <f>+(Table132[[#This Row],[OPENING ]]+Table132[[#This Row],[RECEIPTS]]+Table132[[#This Row],[RETURNS]])-(Table132[[#This Row],[EXCHANGED]]+Table132[[#This Row],[SALES]]+Table132[[#This Row],[ISSUES]])</f>
        <v>63.2</v>
      </c>
      <c r="I137" s="129"/>
      <c r="J137" s="139">
        <f t="shared" si="62"/>
        <v>-63.2</v>
      </c>
      <c r="K137" s="69">
        <f>+'DAY29'!K137+'DAY30'!C137</f>
        <v>0</v>
      </c>
      <c r="L137" s="70">
        <f>+'DAY29'!L137+'DAY30'!D137</f>
        <v>0</v>
      </c>
      <c r="M137" s="71">
        <f>+'DAY29'!M137+'DAY30'!E137</f>
        <v>0</v>
      </c>
      <c r="N137" s="68">
        <f>+'DAY29'!N137+'DAY30'!F137</f>
        <v>0</v>
      </c>
      <c r="O137" s="301">
        <f>+'DAY29'!O137+'DAY30'!G137</f>
        <v>0</v>
      </c>
      <c r="P137" s="69">
        <f t="shared" si="63"/>
        <v>0</v>
      </c>
      <c r="Q137" s="70">
        <f t="shared" si="64"/>
        <v>0</v>
      </c>
      <c r="R137" s="71">
        <f t="shared" si="65"/>
        <v>0</v>
      </c>
      <c r="S137" s="68">
        <f t="shared" si="66"/>
        <v>0</v>
      </c>
      <c r="T137" s="301">
        <f t="shared" si="67"/>
        <v>0</v>
      </c>
      <c r="U137" s="140">
        <f t="shared" si="68"/>
        <v>0</v>
      </c>
      <c r="V137" s="66"/>
    </row>
    <row r="138" spans="1:22" ht="16.5" x14ac:dyDescent="0.3">
      <c r="A138" s="308"/>
      <c r="B138" s="68">
        <f>'DAY29'!H138</f>
        <v>17.5</v>
      </c>
      <c r="C138" s="129">
        <v>0</v>
      </c>
      <c r="D138" s="130">
        <v>0</v>
      </c>
      <c r="E138" s="131">
        <v>0</v>
      </c>
      <c r="F138" s="150">
        <v>0</v>
      </c>
      <c r="G138" s="303">
        <v>0</v>
      </c>
      <c r="H138" s="70">
        <f>+(Table132[[#This Row],[OPENING ]]+Table132[[#This Row],[RECEIPTS]]+Table132[[#This Row],[RETURNS]])-(Table132[[#This Row],[EXCHANGED]]+Table132[[#This Row],[SALES]]+Table132[[#This Row],[ISSUES]])</f>
        <v>17.5</v>
      </c>
      <c r="I138" s="129"/>
      <c r="J138" s="139">
        <f t="shared" si="62"/>
        <v>-17.5</v>
      </c>
      <c r="K138" s="69">
        <f>+'DAY29'!K138+'DAY30'!C138</f>
        <v>0</v>
      </c>
      <c r="L138" s="70">
        <f>+'DAY29'!L138+'DAY30'!D138</f>
        <v>0</v>
      </c>
      <c r="M138" s="71">
        <f>+'DAY29'!M138+'DAY30'!E138</f>
        <v>0</v>
      </c>
      <c r="N138" s="68">
        <f>+'DAY29'!N138+'DAY30'!F138</f>
        <v>0</v>
      </c>
      <c r="O138" s="301">
        <f>+'DAY29'!O138+'DAY30'!G138</f>
        <v>0</v>
      </c>
      <c r="P138" s="69">
        <f t="shared" si="63"/>
        <v>0</v>
      </c>
      <c r="Q138" s="70">
        <f t="shared" si="64"/>
        <v>0</v>
      </c>
      <c r="R138" s="71">
        <f t="shared" si="65"/>
        <v>0</v>
      </c>
      <c r="S138" s="68">
        <f t="shared" si="66"/>
        <v>0</v>
      </c>
      <c r="T138" s="301">
        <f t="shared" si="67"/>
        <v>0</v>
      </c>
      <c r="U138" s="140">
        <f t="shared" si="68"/>
        <v>0</v>
      </c>
      <c r="V138" s="66"/>
    </row>
    <row r="139" spans="1:22" ht="16.5" x14ac:dyDescent="0.3">
      <c r="A139" s="308"/>
      <c r="B139" s="68">
        <f>'DAY29'!H139</f>
        <v>14.7</v>
      </c>
      <c r="C139" s="129">
        <v>0</v>
      </c>
      <c r="D139" s="130">
        <v>0</v>
      </c>
      <c r="E139" s="131">
        <v>0</v>
      </c>
      <c r="F139" s="150">
        <v>0</v>
      </c>
      <c r="G139" s="303">
        <v>0</v>
      </c>
      <c r="H139" s="70">
        <f>+(Table132[[#This Row],[OPENING ]]+Table132[[#This Row],[RECEIPTS]]+Table132[[#This Row],[RETURNS]])-(Table132[[#This Row],[EXCHANGED]]+Table132[[#This Row],[SALES]]+Table132[[#This Row],[ISSUES]])</f>
        <v>14.7</v>
      </c>
      <c r="I139" s="129"/>
      <c r="J139" s="139">
        <f t="shared" si="62"/>
        <v>-14.7</v>
      </c>
      <c r="K139" s="69">
        <f>+'DAY29'!K139+'DAY30'!C139</f>
        <v>0</v>
      </c>
      <c r="L139" s="70">
        <f>+'DAY29'!L139+'DAY30'!D139</f>
        <v>0</v>
      </c>
      <c r="M139" s="71">
        <f>+'DAY29'!M139+'DAY30'!E139</f>
        <v>0</v>
      </c>
      <c r="N139" s="68">
        <f>+'DAY29'!N139+'DAY30'!F139</f>
        <v>0</v>
      </c>
      <c r="O139" s="301">
        <f>+'DAY29'!O139+'DAY30'!G139</f>
        <v>0</v>
      </c>
      <c r="P139" s="69">
        <f t="shared" si="63"/>
        <v>0</v>
      </c>
      <c r="Q139" s="70">
        <f t="shared" si="64"/>
        <v>0</v>
      </c>
      <c r="R139" s="71">
        <f t="shared" si="65"/>
        <v>0</v>
      </c>
      <c r="S139" s="68">
        <f t="shared" si="66"/>
        <v>0</v>
      </c>
      <c r="T139" s="301">
        <f t="shared" si="67"/>
        <v>0</v>
      </c>
      <c r="U139" s="140">
        <f t="shared" si="68"/>
        <v>0</v>
      </c>
      <c r="V139" s="66"/>
    </row>
    <row r="140" spans="1:22" ht="16.5" x14ac:dyDescent="0.3">
      <c r="A140" s="308"/>
      <c r="B140" s="68">
        <f>'DAY29'!H140</f>
        <v>0</v>
      </c>
      <c r="C140" s="129">
        <v>0</v>
      </c>
      <c r="D140" s="130">
        <v>0</v>
      </c>
      <c r="E140" s="131">
        <v>0</v>
      </c>
      <c r="F140" s="150">
        <v>0</v>
      </c>
      <c r="G140" s="303">
        <v>0</v>
      </c>
      <c r="H140" s="70">
        <f>+(Table132[[#This Row],[OPENING ]]+Table132[[#This Row],[RECEIPTS]]+Table132[[#This Row],[RETURNS]])-(Table132[[#This Row],[EXCHANGED]]+Table132[[#This Row],[SALES]]+Table132[[#This Row],[ISSUES]])</f>
        <v>0</v>
      </c>
      <c r="I140" s="129"/>
      <c r="J140" s="139">
        <f t="shared" si="62"/>
        <v>0</v>
      </c>
      <c r="K140" s="69">
        <f>+'DAY29'!K140+'DAY30'!C140</f>
        <v>0</v>
      </c>
      <c r="L140" s="70">
        <f>+'DAY29'!L140+'DAY30'!D140</f>
        <v>0</v>
      </c>
      <c r="M140" s="71">
        <f>+'DAY29'!M140+'DAY30'!E140</f>
        <v>0</v>
      </c>
      <c r="N140" s="68">
        <f>+'DAY29'!N140+'DAY30'!F140</f>
        <v>0</v>
      </c>
      <c r="O140" s="301">
        <f>+'DAY29'!O140+'DAY30'!G140</f>
        <v>0</v>
      </c>
      <c r="P140" s="69">
        <f t="shared" si="63"/>
        <v>0</v>
      </c>
      <c r="Q140" s="70">
        <f t="shared" si="64"/>
        <v>0</v>
      </c>
      <c r="R140" s="71">
        <f t="shared" si="65"/>
        <v>0</v>
      </c>
      <c r="S140" s="68">
        <f t="shared" si="66"/>
        <v>0</v>
      </c>
      <c r="T140" s="301">
        <f t="shared" si="67"/>
        <v>0</v>
      </c>
      <c r="U140" s="140">
        <f t="shared" si="68"/>
        <v>0</v>
      </c>
      <c r="V140" s="66"/>
    </row>
    <row r="141" spans="1:22" ht="16.5" x14ac:dyDescent="0.3">
      <c r="A141" s="308"/>
      <c r="B141" s="68">
        <f>'DAY29'!H141</f>
        <v>115.5</v>
      </c>
      <c r="C141" s="129">
        <v>0</v>
      </c>
      <c r="D141" s="130">
        <v>0</v>
      </c>
      <c r="E141" s="131">
        <v>0</v>
      </c>
      <c r="F141" s="150">
        <v>0</v>
      </c>
      <c r="G141" s="303">
        <v>0</v>
      </c>
      <c r="H141" s="70">
        <f>+(Table132[[#This Row],[OPENING ]]+Table132[[#This Row],[RECEIPTS]]+Table132[[#This Row],[RETURNS]])-(Table132[[#This Row],[EXCHANGED]]+Table132[[#This Row],[SALES]]+Table132[[#This Row],[ISSUES]])</f>
        <v>115.5</v>
      </c>
      <c r="I141" s="129"/>
      <c r="J141" s="139">
        <f t="shared" si="62"/>
        <v>-115.5</v>
      </c>
      <c r="K141" s="69">
        <f>+'DAY29'!K141+'DAY30'!C141</f>
        <v>0</v>
      </c>
      <c r="L141" s="70">
        <f>+'DAY29'!L141+'DAY30'!D141</f>
        <v>0</v>
      </c>
      <c r="M141" s="71">
        <f>+'DAY29'!M141+'DAY30'!E141</f>
        <v>0</v>
      </c>
      <c r="N141" s="68">
        <f>+'DAY29'!N141+'DAY30'!F141</f>
        <v>0</v>
      </c>
      <c r="O141" s="301">
        <f>+'DAY29'!O141+'DAY30'!G141</f>
        <v>0</v>
      </c>
      <c r="P141" s="69">
        <f t="shared" si="63"/>
        <v>0</v>
      </c>
      <c r="Q141" s="70">
        <f t="shared" si="64"/>
        <v>0</v>
      </c>
      <c r="R141" s="71">
        <f t="shared" si="65"/>
        <v>0</v>
      </c>
      <c r="S141" s="68">
        <f t="shared" si="66"/>
        <v>0</v>
      </c>
      <c r="T141" s="301">
        <f t="shared" si="67"/>
        <v>0</v>
      </c>
      <c r="U141" s="140">
        <f t="shared" si="68"/>
        <v>0</v>
      </c>
      <c r="V141" s="66"/>
    </row>
    <row r="142" spans="1:22" ht="16.5" x14ac:dyDescent="0.3">
      <c r="A142" s="308"/>
      <c r="B142" s="68">
        <f>'DAY29'!H142</f>
        <v>81.5</v>
      </c>
      <c r="C142" s="129">
        <v>0</v>
      </c>
      <c r="D142" s="130">
        <v>0</v>
      </c>
      <c r="E142" s="131">
        <v>0</v>
      </c>
      <c r="F142" s="150">
        <v>0</v>
      </c>
      <c r="G142" s="303">
        <v>0</v>
      </c>
      <c r="H142" s="70">
        <f>+(Table132[[#This Row],[OPENING ]]+Table132[[#This Row],[RECEIPTS]]+Table132[[#This Row],[RETURNS]])-(Table132[[#This Row],[EXCHANGED]]+Table132[[#This Row],[SALES]]+Table132[[#This Row],[ISSUES]])</f>
        <v>81.5</v>
      </c>
      <c r="I142" s="129"/>
      <c r="J142" s="139">
        <f t="shared" si="62"/>
        <v>-81.5</v>
      </c>
      <c r="K142" s="69">
        <f>+'DAY29'!K142+'DAY30'!C142</f>
        <v>0</v>
      </c>
      <c r="L142" s="70">
        <f>+'DAY29'!L142+'DAY30'!D142</f>
        <v>0</v>
      </c>
      <c r="M142" s="71">
        <f>+'DAY29'!M142+'DAY30'!E142</f>
        <v>0</v>
      </c>
      <c r="N142" s="68">
        <f>+'DAY29'!N142+'DAY30'!F142</f>
        <v>0</v>
      </c>
      <c r="O142" s="301">
        <f>+'DAY29'!O142+'DAY30'!G142</f>
        <v>0</v>
      </c>
      <c r="P142" s="69">
        <f t="shared" si="63"/>
        <v>0</v>
      </c>
      <c r="Q142" s="70">
        <f t="shared" si="64"/>
        <v>0</v>
      </c>
      <c r="R142" s="71">
        <f t="shared" si="65"/>
        <v>0</v>
      </c>
      <c r="S142" s="68">
        <f t="shared" si="66"/>
        <v>0</v>
      </c>
      <c r="T142" s="301">
        <f t="shared" si="67"/>
        <v>0</v>
      </c>
      <c r="U142" s="140">
        <f t="shared" si="68"/>
        <v>0</v>
      </c>
      <c r="V142" s="66"/>
    </row>
    <row r="143" spans="1:22" ht="16.5" x14ac:dyDescent="0.3">
      <c r="A143" s="308"/>
      <c r="B143" s="68">
        <f>'DAY29'!H143</f>
        <v>15.2</v>
      </c>
      <c r="C143" s="129">
        <v>0</v>
      </c>
      <c r="D143" s="130">
        <v>0</v>
      </c>
      <c r="E143" s="131">
        <v>0</v>
      </c>
      <c r="F143" s="150">
        <v>0</v>
      </c>
      <c r="G143" s="303">
        <v>0</v>
      </c>
      <c r="H143" s="70">
        <f>+(Table132[[#This Row],[OPENING ]]+Table132[[#This Row],[RECEIPTS]]+Table132[[#This Row],[RETURNS]])-(Table132[[#This Row],[EXCHANGED]]+Table132[[#This Row],[SALES]]+Table132[[#This Row],[ISSUES]])</f>
        <v>15.2</v>
      </c>
      <c r="I143" s="129"/>
      <c r="J143" s="139">
        <f t="shared" si="62"/>
        <v>-15.2</v>
      </c>
      <c r="K143" s="69">
        <f>+'DAY29'!K143+'DAY30'!C143</f>
        <v>0</v>
      </c>
      <c r="L143" s="70">
        <f>+'DAY29'!L143+'DAY30'!D143</f>
        <v>0</v>
      </c>
      <c r="M143" s="71">
        <f>+'DAY29'!M143+'DAY30'!E143</f>
        <v>0</v>
      </c>
      <c r="N143" s="68">
        <f>+'DAY29'!N143+'DAY30'!F143</f>
        <v>0</v>
      </c>
      <c r="O143" s="301">
        <f>+'DAY29'!O143+'DAY30'!G143</f>
        <v>0</v>
      </c>
      <c r="P143" s="69">
        <f t="shared" si="63"/>
        <v>0</v>
      </c>
      <c r="Q143" s="70">
        <f t="shared" si="64"/>
        <v>0</v>
      </c>
      <c r="R143" s="71">
        <f t="shared" si="65"/>
        <v>0</v>
      </c>
      <c r="S143" s="68">
        <f t="shared" si="66"/>
        <v>0</v>
      </c>
      <c r="T143" s="301">
        <f t="shared" si="67"/>
        <v>0</v>
      </c>
      <c r="U143" s="140">
        <f t="shared" si="68"/>
        <v>0</v>
      </c>
      <c r="V143" s="66"/>
    </row>
    <row r="144" spans="1:22" ht="16.5" x14ac:dyDescent="0.3">
      <c r="A144" s="308" t="s">
        <v>113</v>
      </c>
      <c r="B144" s="68">
        <f>'DAY29'!H144</f>
        <v>0</v>
      </c>
      <c r="C144" s="129">
        <v>0</v>
      </c>
      <c r="D144" s="130">
        <v>0</v>
      </c>
      <c r="E144" s="131">
        <v>0</v>
      </c>
      <c r="F144" s="150">
        <v>0</v>
      </c>
      <c r="G144" s="303">
        <v>0</v>
      </c>
      <c r="H144" s="70">
        <f>+(Table132[[#This Row],[OPENING ]]+Table132[[#This Row],[RECEIPTS]]+Table132[[#This Row],[RETURNS]])-(Table132[[#This Row],[EXCHANGED]]+Table132[[#This Row],[SALES]]+Table132[[#This Row],[ISSUES]])</f>
        <v>0</v>
      </c>
      <c r="I144" s="129"/>
      <c r="J144" s="139">
        <f t="shared" si="62"/>
        <v>0</v>
      </c>
      <c r="K144" s="69">
        <f>+'DAY29'!K144+'DAY30'!C144</f>
        <v>0</v>
      </c>
      <c r="L144" s="70">
        <f>+'DAY29'!L144+'DAY30'!D144</f>
        <v>0</v>
      </c>
      <c r="M144" s="71">
        <f>+'DAY29'!M144+'DAY30'!E144</f>
        <v>0</v>
      </c>
      <c r="N144" s="68">
        <f>+'DAY29'!N144+'DAY30'!F144</f>
        <v>0</v>
      </c>
      <c r="O144" s="301">
        <f>+'DAY29'!O144+'DAY30'!G144</f>
        <v>0</v>
      </c>
      <c r="P144" s="69">
        <f t="shared" si="63"/>
        <v>0</v>
      </c>
      <c r="Q144" s="70">
        <f t="shared" si="64"/>
        <v>0</v>
      </c>
      <c r="R144" s="71">
        <f t="shared" si="65"/>
        <v>0</v>
      </c>
      <c r="S144" s="68">
        <f t="shared" si="66"/>
        <v>0</v>
      </c>
      <c r="T144" s="301">
        <f t="shared" si="67"/>
        <v>0</v>
      </c>
      <c r="U144" s="140">
        <f t="shared" si="68"/>
        <v>0</v>
      </c>
      <c r="V144" s="66"/>
    </row>
    <row r="145" spans="1:22" ht="16.5" x14ac:dyDescent="0.3">
      <c r="A145" s="308"/>
      <c r="B145" s="68">
        <f>'DAY29'!H145</f>
        <v>0</v>
      </c>
      <c r="C145" s="129">
        <v>0</v>
      </c>
      <c r="D145" s="130">
        <v>0</v>
      </c>
      <c r="E145" s="131">
        <v>0</v>
      </c>
      <c r="F145" s="150">
        <v>0</v>
      </c>
      <c r="G145" s="303">
        <v>0</v>
      </c>
      <c r="H145" s="70">
        <f>+(Table132[[#This Row],[OPENING ]]+Table132[[#This Row],[RECEIPTS]]+Table132[[#This Row],[RETURNS]])-(Table132[[#This Row],[EXCHANGED]]+Table132[[#This Row],[SALES]]+Table132[[#This Row],[ISSUES]])</f>
        <v>0</v>
      </c>
      <c r="I145" s="129"/>
      <c r="J145" s="139">
        <f t="shared" si="62"/>
        <v>0</v>
      </c>
      <c r="K145" s="69">
        <f>+'DAY29'!K145+'DAY30'!C145</f>
        <v>0</v>
      </c>
      <c r="L145" s="70">
        <f>+'DAY29'!L145+'DAY30'!D145</f>
        <v>0</v>
      </c>
      <c r="M145" s="71">
        <f>+'DAY29'!M145+'DAY30'!E145</f>
        <v>0</v>
      </c>
      <c r="N145" s="68">
        <f>+'DAY29'!N145+'DAY30'!F145</f>
        <v>0</v>
      </c>
      <c r="O145" s="301">
        <f>+'DAY29'!O145+'DAY30'!G145</f>
        <v>0</v>
      </c>
      <c r="P145" s="69">
        <f t="shared" si="63"/>
        <v>0</v>
      </c>
      <c r="Q145" s="70">
        <f t="shared" si="64"/>
        <v>0</v>
      </c>
      <c r="R145" s="71">
        <f t="shared" si="65"/>
        <v>0</v>
      </c>
      <c r="S145" s="68">
        <f t="shared" si="66"/>
        <v>0</v>
      </c>
      <c r="T145" s="301">
        <f t="shared" si="67"/>
        <v>0</v>
      </c>
      <c r="U145" s="140">
        <f t="shared" si="68"/>
        <v>0</v>
      </c>
      <c r="V145" s="66"/>
    </row>
    <row r="146" spans="1:22" ht="16.5" x14ac:dyDescent="0.3">
      <c r="A146" s="308"/>
      <c r="B146" s="68">
        <f>'DAY29'!H146</f>
        <v>0</v>
      </c>
      <c r="C146" s="129">
        <v>0</v>
      </c>
      <c r="D146" s="130">
        <v>0</v>
      </c>
      <c r="E146" s="131">
        <v>0</v>
      </c>
      <c r="F146" s="150">
        <v>0</v>
      </c>
      <c r="G146" s="303">
        <v>0</v>
      </c>
      <c r="H146" s="70">
        <f>+(Table132[[#This Row],[OPENING ]]+Table132[[#This Row],[RECEIPTS]]+Table132[[#This Row],[RETURNS]])-(Table132[[#This Row],[EXCHANGED]]+Table132[[#This Row],[SALES]]+Table132[[#This Row],[ISSUES]])</f>
        <v>0</v>
      </c>
      <c r="I146" s="129"/>
      <c r="J146" s="139">
        <f t="shared" si="62"/>
        <v>0</v>
      </c>
      <c r="K146" s="69">
        <f>+'DAY29'!K146+'DAY30'!C146</f>
        <v>0</v>
      </c>
      <c r="L146" s="70">
        <f>+'DAY29'!L146+'DAY30'!D146</f>
        <v>0</v>
      </c>
      <c r="M146" s="71">
        <f>+'DAY29'!M146+'DAY30'!E146</f>
        <v>0</v>
      </c>
      <c r="N146" s="68">
        <f>+'DAY29'!N146+'DAY30'!F146</f>
        <v>0</v>
      </c>
      <c r="O146" s="301">
        <f>+'DAY29'!O146+'DAY30'!G146</f>
        <v>0</v>
      </c>
      <c r="P146" s="69">
        <f t="shared" si="63"/>
        <v>0</v>
      </c>
      <c r="Q146" s="70">
        <f t="shared" si="64"/>
        <v>0</v>
      </c>
      <c r="R146" s="71">
        <f t="shared" si="65"/>
        <v>0</v>
      </c>
      <c r="S146" s="68">
        <f t="shared" si="66"/>
        <v>0</v>
      </c>
      <c r="T146" s="301">
        <f t="shared" si="67"/>
        <v>0</v>
      </c>
      <c r="U146" s="140">
        <f t="shared" si="68"/>
        <v>0</v>
      </c>
      <c r="V146" s="66"/>
    </row>
    <row r="147" spans="1:22" ht="16.5" x14ac:dyDescent="0.3">
      <c r="A147" s="308"/>
      <c r="B147" s="68">
        <f>'DAY29'!H147</f>
        <v>0</v>
      </c>
      <c r="C147" s="129">
        <v>0</v>
      </c>
      <c r="D147" s="130">
        <v>0</v>
      </c>
      <c r="E147" s="131">
        <v>0</v>
      </c>
      <c r="F147" s="150">
        <v>0</v>
      </c>
      <c r="G147" s="303">
        <v>0</v>
      </c>
      <c r="H147" s="70">
        <f>+(Table132[[#This Row],[OPENING ]]+Table132[[#This Row],[RECEIPTS]]+Table132[[#This Row],[RETURNS]])-(Table132[[#This Row],[EXCHANGED]]+Table132[[#This Row],[SALES]]+Table132[[#This Row],[ISSUES]])</f>
        <v>0</v>
      </c>
      <c r="I147" s="129"/>
      <c r="J147" s="139">
        <f t="shared" si="62"/>
        <v>0</v>
      </c>
      <c r="K147" s="69">
        <f>+'DAY29'!K147+'DAY30'!C147</f>
        <v>0</v>
      </c>
      <c r="L147" s="70">
        <f>+'DAY29'!L147+'DAY30'!D147</f>
        <v>0</v>
      </c>
      <c r="M147" s="71">
        <f>+'DAY29'!M147+'DAY30'!E147</f>
        <v>0</v>
      </c>
      <c r="N147" s="68">
        <f>+'DAY29'!N147+'DAY30'!F147</f>
        <v>0</v>
      </c>
      <c r="O147" s="301">
        <f>+'DAY29'!O147+'DAY30'!G147</f>
        <v>0</v>
      </c>
      <c r="P147" s="69">
        <f t="shared" si="63"/>
        <v>0</v>
      </c>
      <c r="Q147" s="70">
        <f t="shared" si="64"/>
        <v>0</v>
      </c>
      <c r="R147" s="71">
        <f t="shared" si="65"/>
        <v>0</v>
      </c>
      <c r="S147" s="68">
        <f t="shared" si="66"/>
        <v>0</v>
      </c>
      <c r="T147" s="301">
        <f t="shared" si="67"/>
        <v>0</v>
      </c>
      <c r="U147" s="140">
        <f t="shared" si="68"/>
        <v>0</v>
      </c>
      <c r="V147" s="66"/>
    </row>
    <row r="148" spans="1:22" ht="16.5" x14ac:dyDescent="0.3">
      <c r="A148" s="308"/>
      <c r="B148" s="68">
        <f>'DAY29'!H148</f>
        <v>49</v>
      </c>
      <c r="C148" s="129">
        <v>0</v>
      </c>
      <c r="D148" s="130">
        <v>0</v>
      </c>
      <c r="E148" s="131">
        <v>0</v>
      </c>
      <c r="F148" s="150">
        <v>0</v>
      </c>
      <c r="G148" s="303">
        <v>0</v>
      </c>
      <c r="H148" s="70">
        <f>+(Table132[[#This Row],[OPENING ]]+Table132[[#This Row],[RECEIPTS]]+Table132[[#This Row],[RETURNS]])-(Table132[[#This Row],[EXCHANGED]]+Table132[[#This Row],[SALES]]+Table132[[#This Row],[ISSUES]])</f>
        <v>49</v>
      </c>
      <c r="I148" s="129"/>
      <c r="J148" s="139">
        <f t="shared" si="62"/>
        <v>-49</v>
      </c>
      <c r="K148" s="69">
        <f>+'DAY29'!K148+'DAY30'!C148</f>
        <v>0</v>
      </c>
      <c r="L148" s="70">
        <f>+'DAY29'!L148+'DAY30'!D148</f>
        <v>0</v>
      </c>
      <c r="M148" s="71">
        <f>+'DAY29'!M148+'DAY30'!E148</f>
        <v>0</v>
      </c>
      <c r="N148" s="68">
        <f>+'DAY29'!N148+'DAY30'!F148</f>
        <v>0</v>
      </c>
      <c r="O148" s="301">
        <f>+'DAY29'!O148+'DAY30'!G148</f>
        <v>0</v>
      </c>
      <c r="P148" s="69">
        <f t="shared" si="63"/>
        <v>0</v>
      </c>
      <c r="Q148" s="70">
        <f t="shared" si="64"/>
        <v>0</v>
      </c>
      <c r="R148" s="71">
        <f t="shared" si="65"/>
        <v>0</v>
      </c>
      <c r="S148" s="68">
        <f t="shared" si="66"/>
        <v>0</v>
      </c>
      <c r="T148" s="301">
        <f t="shared" si="67"/>
        <v>0</v>
      </c>
      <c r="U148" s="140">
        <f t="shared" si="68"/>
        <v>0</v>
      </c>
      <c r="V148" s="66"/>
    </row>
    <row r="149" spans="1:22" ht="16.5" x14ac:dyDescent="0.3">
      <c r="A149" s="308"/>
      <c r="B149" s="68">
        <f>'DAY29'!H149</f>
        <v>132</v>
      </c>
      <c r="C149" s="129">
        <v>0</v>
      </c>
      <c r="D149" s="130">
        <v>0</v>
      </c>
      <c r="E149" s="131">
        <v>0</v>
      </c>
      <c r="F149" s="150">
        <v>0</v>
      </c>
      <c r="G149" s="303">
        <v>0</v>
      </c>
      <c r="H149" s="70">
        <f>+(Table132[[#This Row],[OPENING ]]+Table132[[#This Row],[RECEIPTS]]+Table132[[#This Row],[RETURNS]])-(Table132[[#This Row],[EXCHANGED]]+Table132[[#This Row],[SALES]]+Table132[[#This Row],[ISSUES]])</f>
        <v>132</v>
      </c>
      <c r="I149" s="129"/>
      <c r="J149" s="139">
        <f t="shared" si="62"/>
        <v>-132</v>
      </c>
      <c r="K149" s="69">
        <f>+'DAY29'!K149+'DAY30'!C149</f>
        <v>0</v>
      </c>
      <c r="L149" s="70">
        <f>+'DAY29'!L149+'DAY30'!D149</f>
        <v>0</v>
      </c>
      <c r="M149" s="71">
        <f>+'DAY29'!M149+'DAY30'!E149</f>
        <v>0</v>
      </c>
      <c r="N149" s="68">
        <f>+'DAY29'!N149+'DAY30'!F149</f>
        <v>0</v>
      </c>
      <c r="O149" s="301">
        <f>+'DAY29'!O149+'DAY30'!G149</f>
        <v>0</v>
      </c>
      <c r="P149" s="69">
        <f t="shared" si="63"/>
        <v>0</v>
      </c>
      <c r="Q149" s="70">
        <f t="shared" si="64"/>
        <v>0</v>
      </c>
      <c r="R149" s="71">
        <f t="shared" si="65"/>
        <v>0</v>
      </c>
      <c r="S149" s="68">
        <f t="shared" si="66"/>
        <v>0</v>
      </c>
      <c r="T149" s="301">
        <f t="shared" si="67"/>
        <v>0</v>
      </c>
      <c r="U149" s="140">
        <f t="shared" si="68"/>
        <v>0</v>
      </c>
      <c r="V149" s="66"/>
    </row>
    <row r="150" spans="1:22" ht="16.5" x14ac:dyDescent="0.3">
      <c r="A150" s="308"/>
      <c r="B150" s="68">
        <f>'DAY29'!H150</f>
        <v>0</v>
      </c>
      <c r="C150" s="129">
        <v>0</v>
      </c>
      <c r="D150" s="130">
        <v>0</v>
      </c>
      <c r="E150" s="131">
        <v>0</v>
      </c>
      <c r="F150" s="150">
        <v>0</v>
      </c>
      <c r="G150" s="303">
        <v>0</v>
      </c>
      <c r="H150" s="70">
        <f>+(Table132[[#This Row],[OPENING ]]+Table132[[#This Row],[RECEIPTS]]+Table132[[#This Row],[RETURNS]])-(Table132[[#This Row],[EXCHANGED]]+Table132[[#This Row],[SALES]]+Table132[[#This Row],[ISSUES]])</f>
        <v>0</v>
      </c>
      <c r="I150" s="129"/>
      <c r="J150" s="139">
        <f t="shared" si="62"/>
        <v>0</v>
      </c>
      <c r="K150" s="69">
        <f>+'DAY29'!K150+'DAY30'!C150</f>
        <v>0</v>
      </c>
      <c r="L150" s="70">
        <f>+'DAY29'!L150+'DAY30'!D150</f>
        <v>0</v>
      </c>
      <c r="M150" s="71">
        <f>+'DAY29'!M150+'DAY30'!E150</f>
        <v>0</v>
      </c>
      <c r="N150" s="68">
        <f>+'DAY29'!N150+'DAY30'!F150</f>
        <v>0</v>
      </c>
      <c r="O150" s="301">
        <f>+'DAY29'!O150+'DAY30'!G150</f>
        <v>0</v>
      </c>
      <c r="P150" s="69">
        <f t="shared" si="63"/>
        <v>0</v>
      </c>
      <c r="Q150" s="70">
        <f t="shared" si="64"/>
        <v>0</v>
      </c>
      <c r="R150" s="71">
        <f t="shared" si="65"/>
        <v>0</v>
      </c>
      <c r="S150" s="68">
        <f t="shared" si="66"/>
        <v>0</v>
      </c>
      <c r="T150" s="301">
        <f t="shared" si="67"/>
        <v>0</v>
      </c>
      <c r="U150" s="140">
        <f t="shared" si="68"/>
        <v>0</v>
      </c>
      <c r="V150" s="66"/>
    </row>
    <row r="151" spans="1:22" ht="16.5" x14ac:dyDescent="0.3">
      <c r="A151" s="308"/>
      <c r="B151" s="68">
        <f>'DAY29'!H151</f>
        <v>46</v>
      </c>
      <c r="C151" s="129">
        <v>0</v>
      </c>
      <c r="D151" s="130">
        <v>0</v>
      </c>
      <c r="E151" s="131">
        <v>0</v>
      </c>
      <c r="F151" s="150">
        <v>0</v>
      </c>
      <c r="G151" s="303">
        <v>0</v>
      </c>
      <c r="H151" s="70">
        <f>+(Table132[[#This Row],[OPENING ]]+Table132[[#This Row],[RECEIPTS]]+Table132[[#This Row],[RETURNS]])-(Table132[[#This Row],[EXCHANGED]]+Table132[[#This Row],[SALES]]+Table132[[#This Row],[ISSUES]])</f>
        <v>46</v>
      </c>
      <c r="I151" s="129"/>
      <c r="J151" s="139">
        <f t="shared" si="62"/>
        <v>-46</v>
      </c>
      <c r="K151" s="69">
        <f>+'DAY29'!K151+'DAY30'!C151</f>
        <v>0</v>
      </c>
      <c r="L151" s="70">
        <f>+'DAY29'!L151+'DAY30'!D151</f>
        <v>0</v>
      </c>
      <c r="M151" s="71">
        <f>+'DAY29'!M151+'DAY30'!E151</f>
        <v>0</v>
      </c>
      <c r="N151" s="68">
        <f>+'DAY29'!N151+'DAY30'!F151</f>
        <v>0</v>
      </c>
      <c r="O151" s="301">
        <f>+'DAY29'!O151+'DAY30'!G151</f>
        <v>0</v>
      </c>
      <c r="P151" s="69">
        <f t="shared" si="63"/>
        <v>0</v>
      </c>
      <c r="Q151" s="70">
        <f t="shared" si="64"/>
        <v>0</v>
      </c>
      <c r="R151" s="71">
        <f t="shared" si="65"/>
        <v>0</v>
      </c>
      <c r="S151" s="68">
        <f t="shared" si="66"/>
        <v>0</v>
      </c>
      <c r="T151" s="301">
        <f t="shared" si="67"/>
        <v>0</v>
      </c>
      <c r="U151" s="140">
        <f t="shared" si="68"/>
        <v>0</v>
      </c>
      <c r="V151" s="66"/>
    </row>
    <row r="152" spans="1:22" ht="16.5" x14ac:dyDescent="0.3">
      <c r="A152" s="308"/>
      <c r="B152" s="68">
        <f>'DAY29'!H152</f>
        <v>0</v>
      </c>
      <c r="C152" s="129">
        <v>0</v>
      </c>
      <c r="D152" s="130">
        <v>0</v>
      </c>
      <c r="E152" s="131">
        <v>0</v>
      </c>
      <c r="F152" s="150">
        <v>0</v>
      </c>
      <c r="G152" s="303">
        <v>0</v>
      </c>
      <c r="H152" s="70">
        <f>+(Table132[[#This Row],[OPENING ]]+Table132[[#This Row],[RECEIPTS]]+Table132[[#This Row],[RETURNS]])-(Table132[[#This Row],[EXCHANGED]]+Table132[[#This Row],[SALES]]+Table132[[#This Row],[ISSUES]])</f>
        <v>0</v>
      </c>
      <c r="I152" s="129"/>
      <c r="J152" s="139">
        <f t="shared" si="62"/>
        <v>0</v>
      </c>
      <c r="K152" s="69">
        <f>+'DAY29'!K152+'DAY30'!C152</f>
        <v>0</v>
      </c>
      <c r="L152" s="70">
        <f>+'DAY29'!L152+'DAY30'!D152</f>
        <v>0</v>
      </c>
      <c r="M152" s="71">
        <f>+'DAY29'!M152+'DAY30'!E152</f>
        <v>0</v>
      </c>
      <c r="N152" s="68">
        <f>+'DAY29'!N152+'DAY30'!F152</f>
        <v>0</v>
      </c>
      <c r="O152" s="301">
        <f>+'DAY29'!O152+'DAY30'!G152</f>
        <v>0</v>
      </c>
      <c r="P152" s="69">
        <f t="shared" si="63"/>
        <v>0</v>
      </c>
      <c r="Q152" s="70">
        <f t="shared" si="64"/>
        <v>0</v>
      </c>
      <c r="R152" s="71">
        <f t="shared" si="65"/>
        <v>0</v>
      </c>
      <c r="S152" s="68">
        <f t="shared" si="66"/>
        <v>0</v>
      </c>
      <c r="T152" s="301">
        <f t="shared" si="67"/>
        <v>0</v>
      </c>
      <c r="U152" s="140">
        <f t="shared" si="68"/>
        <v>0</v>
      </c>
      <c r="V152" s="66"/>
    </row>
    <row r="153" spans="1:22" ht="16.5" x14ac:dyDescent="0.3">
      <c r="A153" s="308"/>
      <c r="B153" s="68">
        <f>'DAY29'!H153</f>
        <v>0</v>
      </c>
      <c r="C153" s="129">
        <v>0</v>
      </c>
      <c r="D153" s="130">
        <v>0</v>
      </c>
      <c r="E153" s="131">
        <v>0</v>
      </c>
      <c r="F153" s="150">
        <v>0</v>
      </c>
      <c r="G153" s="303">
        <v>0</v>
      </c>
      <c r="H153" s="70">
        <f>+(Table132[[#This Row],[OPENING ]]+Table132[[#This Row],[RECEIPTS]]+Table132[[#This Row],[RETURNS]])-(Table132[[#This Row],[EXCHANGED]]+Table132[[#This Row],[SALES]]+Table132[[#This Row],[ISSUES]])</f>
        <v>0</v>
      </c>
      <c r="I153" s="129"/>
      <c r="J153" s="139">
        <f t="shared" si="62"/>
        <v>0</v>
      </c>
      <c r="K153" s="69">
        <f>+'DAY29'!K153+'DAY30'!C153</f>
        <v>0</v>
      </c>
      <c r="L153" s="70">
        <f>+'DAY29'!L153+'DAY30'!D153</f>
        <v>0</v>
      </c>
      <c r="M153" s="71">
        <f>+'DAY29'!M153+'DAY30'!E153</f>
        <v>0</v>
      </c>
      <c r="N153" s="68">
        <f>+'DAY29'!N153+'DAY30'!F153</f>
        <v>0</v>
      </c>
      <c r="O153" s="301">
        <f>+'DAY29'!O153+'DAY30'!G153</f>
        <v>0</v>
      </c>
      <c r="P153" s="69">
        <f t="shared" si="63"/>
        <v>0</v>
      </c>
      <c r="Q153" s="70">
        <f t="shared" si="64"/>
        <v>0</v>
      </c>
      <c r="R153" s="71">
        <f t="shared" si="65"/>
        <v>0</v>
      </c>
      <c r="S153" s="68">
        <f t="shared" si="66"/>
        <v>0</v>
      </c>
      <c r="T153" s="301">
        <f t="shared" si="67"/>
        <v>0</v>
      </c>
      <c r="U153" s="140">
        <f t="shared" si="68"/>
        <v>0</v>
      </c>
      <c r="V153" s="66"/>
    </row>
    <row r="154" spans="1:22" ht="16.5" x14ac:dyDescent="0.3">
      <c r="A154" s="308"/>
      <c r="B154" s="68">
        <f>'DAY29'!H154</f>
        <v>0</v>
      </c>
      <c r="C154" s="129">
        <v>0</v>
      </c>
      <c r="D154" s="130">
        <v>0</v>
      </c>
      <c r="E154" s="131">
        <v>0</v>
      </c>
      <c r="F154" s="150">
        <v>0</v>
      </c>
      <c r="G154" s="303">
        <v>0</v>
      </c>
      <c r="H154" s="70">
        <f>+(Table132[[#This Row],[OPENING ]]+Table132[[#This Row],[RECEIPTS]]+Table132[[#This Row],[RETURNS]])-(Table132[[#This Row],[EXCHANGED]]+Table132[[#This Row],[SALES]]+Table132[[#This Row],[ISSUES]])</f>
        <v>0</v>
      </c>
      <c r="I154" s="129"/>
      <c r="J154" s="139">
        <f t="shared" si="62"/>
        <v>0</v>
      </c>
      <c r="K154" s="69">
        <f>+'DAY29'!K154+'DAY30'!C154</f>
        <v>0</v>
      </c>
      <c r="L154" s="70">
        <f>+'DAY29'!L154+'DAY30'!D154</f>
        <v>0</v>
      </c>
      <c r="M154" s="71">
        <f>+'DAY29'!M154+'DAY30'!E154</f>
        <v>0</v>
      </c>
      <c r="N154" s="68">
        <f>+'DAY29'!N154+'DAY30'!F154</f>
        <v>0</v>
      </c>
      <c r="O154" s="301">
        <f>+'DAY29'!O154+'DAY30'!G154</f>
        <v>0</v>
      </c>
      <c r="P154" s="69">
        <f t="shared" si="63"/>
        <v>0</v>
      </c>
      <c r="Q154" s="70">
        <f t="shared" si="64"/>
        <v>0</v>
      </c>
      <c r="R154" s="71">
        <f t="shared" si="65"/>
        <v>0</v>
      </c>
      <c r="S154" s="68">
        <f t="shared" si="66"/>
        <v>0</v>
      </c>
      <c r="T154" s="301">
        <f t="shared" si="67"/>
        <v>0</v>
      </c>
      <c r="U154" s="140">
        <f t="shared" si="68"/>
        <v>0</v>
      </c>
      <c r="V154" s="66"/>
    </row>
    <row r="155" spans="1:22" ht="16.5" x14ac:dyDescent="0.3">
      <c r="A155" s="308"/>
      <c r="B155" s="68">
        <f>'DAY29'!H155</f>
        <v>0</v>
      </c>
      <c r="C155" s="129">
        <v>0</v>
      </c>
      <c r="D155" s="130">
        <v>0</v>
      </c>
      <c r="E155" s="131">
        <v>0</v>
      </c>
      <c r="F155" s="150">
        <v>0</v>
      </c>
      <c r="G155" s="303">
        <v>0</v>
      </c>
      <c r="H155" s="70">
        <f>+(Table132[[#This Row],[OPENING ]]+Table132[[#This Row],[RECEIPTS]]+Table132[[#This Row],[RETURNS]])-(Table132[[#This Row],[EXCHANGED]]+Table132[[#This Row],[SALES]]+Table132[[#This Row],[ISSUES]])</f>
        <v>0</v>
      </c>
      <c r="I155" s="129"/>
      <c r="J155" s="139">
        <f t="shared" si="62"/>
        <v>0</v>
      </c>
      <c r="K155" s="69">
        <f>+'DAY29'!K155+'DAY30'!C155</f>
        <v>0</v>
      </c>
      <c r="L155" s="70">
        <f>+'DAY29'!L155+'DAY30'!D155</f>
        <v>0</v>
      </c>
      <c r="M155" s="71">
        <f>+'DAY29'!M155+'DAY30'!E155</f>
        <v>0</v>
      </c>
      <c r="N155" s="68">
        <f>+'DAY29'!N155+'DAY30'!F155</f>
        <v>0</v>
      </c>
      <c r="O155" s="301">
        <f>+'DAY29'!O155+'DAY30'!G155</f>
        <v>0</v>
      </c>
      <c r="P155" s="69">
        <f t="shared" si="63"/>
        <v>0</v>
      </c>
      <c r="Q155" s="70">
        <f t="shared" si="64"/>
        <v>0</v>
      </c>
      <c r="R155" s="71">
        <f t="shared" si="65"/>
        <v>0</v>
      </c>
      <c r="S155" s="68">
        <f t="shared" si="66"/>
        <v>0</v>
      </c>
      <c r="T155" s="301">
        <f t="shared" si="67"/>
        <v>0</v>
      </c>
      <c r="U155" s="140">
        <f t="shared" si="68"/>
        <v>0</v>
      </c>
      <c r="V155" s="66"/>
    </row>
    <row r="156" spans="1:22" ht="16.5" x14ac:dyDescent="0.3">
      <c r="A156" s="334"/>
      <c r="B156" s="68">
        <f>'DAY29'!H156</f>
        <v>0</v>
      </c>
      <c r="C156" s="129">
        <v>0</v>
      </c>
      <c r="D156" s="130">
        <v>0</v>
      </c>
      <c r="E156" s="131">
        <v>0</v>
      </c>
      <c r="F156" s="150">
        <v>0</v>
      </c>
      <c r="G156" s="303">
        <v>0</v>
      </c>
      <c r="H156" s="70">
        <f>+(Table132[[#This Row],[OPENING ]]+Table132[[#This Row],[RECEIPTS]]+Table132[[#This Row],[RETURNS]])-(Table132[[#This Row],[EXCHANGED]]+Table132[[#This Row],[SALES]]+Table132[[#This Row],[ISSUES]])</f>
        <v>0</v>
      </c>
      <c r="I156" s="129"/>
      <c r="J156" s="139">
        <f t="shared" si="62"/>
        <v>0</v>
      </c>
      <c r="K156" s="69">
        <f>+'DAY29'!K156+'DAY30'!C156</f>
        <v>0</v>
      </c>
      <c r="L156" s="70">
        <f>+'DAY29'!L156+'DAY30'!D156</f>
        <v>0</v>
      </c>
      <c r="M156" s="71">
        <f>+'DAY29'!M156+'DAY30'!E156</f>
        <v>0</v>
      </c>
      <c r="N156" s="68">
        <f>+'DAY29'!N156+'DAY30'!F156</f>
        <v>0</v>
      </c>
      <c r="O156" s="301">
        <f>+'DAY29'!O156+'DAY30'!G156</f>
        <v>0</v>
      </c>
      <c r="P156" s="69">
        <f t="shared" si="63"/>
        <v>0</v>
      </c>
      <c r="Q156" s="70">
        <f t="shared" si="64"/>
        <v>0</v>
      </c>
      <c r="R156" s="71">
        <f t="shared" si="65"/>
        <v>0</v>
      </c>
      <c r="S156" s="68">
        <f t="shared" si="66"/>
        <v>0</v>
      </c>
      <c r="T156" s="301">
        <f t="shared" si="67"/>
        <v>0</v>
      </c>
      <c r="U156" s="140">
        <f t="shared" si="68"/>
        <v>0</v>
      </c>
      <c r="V156" s="66"/>
    </row>
    <row r="157" spans="1:22" ht="17.25" thickBot="1" x14ac:dyDescent="0.35">
      <c r="A157" s="171" t="s">
        <v>58</v>
      </c>
      <c r="B157" s="155">
        <f t="shared" ref="B157:U157" si="69">SUM(B118:B134)</f>
        <v>193.6</v>
      </c>
      <c r="C157" s="156">
        <f t="shared" si="69"/>
        <v>0</v>
      </c>
      <c r="D157" s="157">
        <f t="shared" si="69"/>
        <v>0</v>
      </c>
      <c r="E157" s="158">
        <f t="shared" si="69"/>
        <v>0</v>
      </c>
      <c r="F157" s="155">
        <f t="shared" si="69"/>
        <v>0</v>
      </c>
      <c r="G157" s="215">
        <f t="shared" si="69"/>
        <v>0</v>
      </c>
      <c r="H157" s="157">
        <f t="shared" si="69"/>
        <v>193.6</v>
      </c>
      <c r="I157" s="156">
        <f t="shared" si="69"/>
        <v>0</v>
      </c>
      <c r="J157" s="172">
        <f t="shared" si="69"/>
        <v>-193.6</v>
      </c>
      <c r="K157" s="156">
        <f t="shared" si="69"/>
        <v>0</v>
      </c>
      <c r="L157" s="157">
        <f t="shared" si="69"/>
        <v>19.5</v>
      </c>
      <c r="M157" s="158">
        <f t="shared" si="69"/>
        <v>0</v>
      </c>
      <c r="N157" s="155">
        <f t="shared" si="69"/>
        <v>0</v>
      </c>
      <c r="O157" s="215">
        <f t="shared" si="69"/>
        <v>0</v>
      </c>
      <c r="P157" s="156">
        <f t="shared" si="69"/>
        <v>0</v>
      </c>
      <c r="Q157" s="157">
        <f t="shared" si="69"/>
        <v>0.65</v>
      </c>
      <c r="R157" s="158">
        <f t="shared" si="69"/>
        <v>0</v>
      </c>
      <c r="S157" s="155">
        <f t="shared" si="69"/>
        <v>0</v>
      </c>
      <c r="T157" s="215">
        <f t="shared" si="69"/>
        <v>0</v>
      </c>
      <c r="U157" s="158">
        <f t="shared" si="69"/>
        <v>0</v>
      </c>
      <c r="V157" s="66"/>
    </row>
    <row r="158" spans="1:22" ht="17.25" thickBot="1" x14ac:dyDescent="0.35">
      <c r="A158" s="85" t="s">
        <v>57</v>
      </c>
      <c r="B158" s="86">
        <f>B38+B73+B115+B157</f>
        <v>9871.9300000000021</v>
      </c>
      <c r="C158" s="87">
        <f t="shared" ref="C158:U158" si="70">C38+C73+C115+C157</f>
        <v>0</v>
      </c>
      <c r="D158" s="88">
        <f t="shared" si="70"/>
        <v>0</v>
      </c>
      <c r="E158" s="89">
        <f t="shared" si="70"/>
        <v>0</v>
      </c>
      <c r="F158" s="86">
        <f t="shared" si="70"/>
        <v>0</v>
      </c>
      <c r="G158" s="213">
        <f t="shared" si="70"/>
        <v>0</v>
      </c>
      <c r="H158" s="88">
        <f t="shared" si="70"/>
        <v>9871.9300000000021</v>
      </c>
      <c r="I158" s="87">
        <f t="shared" si="70"/>
        <v>0</v>
      </c>
      <c r="J158" s="90">
        <f t="shared" si="70"/>
        <v>-9871.9300000000021</v>
      </c>
      <c r="K158" s="87">
        <f t="shared" si="70"/>
        <v>10348.999999999998</v>
      </c>
      <c r="L158" s="88">
        <f t="shared" si="70"/>
        <v>236.5</v>
      </c>
      <c r="M158" s="89">
        <f t="shared" si="70"/>
        <v>0</v>
      </c>
      <c r="N158" s="86">
        <f t="shared" si="70"/>
        <v>0</v>
      </c>
      <c r="O158" s="213">
        <f t="shared" si="70"/>
        <v>1787.3400000000001</v>
      </c>
      <c r="P158" s="87">
        <f t="shared" si="70"/>
        <v>344.96666666666664</v>
      </c>
      <c r="Q158" s="88">
        <f t="shared" si="70"/>
        <v>7.8833333333333329</v>
      </c>
      <c r="R158" s="89">
        <f t="shared" si="70"/>
        <v>0</v>
      </c>
      <c r="S158" s="86">
        <f t="shared" si="70"/>
        <v>0</v>
      </c>
      <c r="T158" s="213">
        <f t="shared" si="70"/>
        <v>344.96666666666664</v>
      </c>
      <c r="U158" s="89">
        <f t="shared" si="70"/>
        <v>1073.9986395389155</v>
      </c>
      <c r="V158" s="66"/>
    </row>
    <row r="159" spans="1:22" x14ac:dyDescent="0.25">
      <c r="A159" s="7"/>
      <c r="B159" s="7"/>
      <c r="C159" s="7"/>
      <c r="D159" s="7"/>
      <c r="E159" s="7"/>
      <c r="F159" s="7"/>
      <c r="G159" s="305"/>
      <c r="H159" s="8"/>
      <c r="I159" s="9"/>
      <c r="J159" s="10"/>
      <c r="K159" s="7"/>
    </row>
    <row r="160" spans="1:22" x14ac:dyDescent="0.25">
      <c r="A160" s="7"/>
      <c r="B160" s="7"/>
      <c r="C160" s="7"/>
      <c r="D160" s="7"/>
      <c r="E160" s="7"/>
      <c r="F160" s="7"/>
      <c r="G160" s="305"/>
      <c r="H160" s="8"/>
      <c r="I160" s="9"/>
      <c r="J160" s="10"/>
      <c r="K160" s="7"/>
    </row>
    <row r="161" spans="1:11" x14ac:dyDescent="0.25">
      <c r="A161" s="7"/>
      <c r="B161" s="7"/>
      <c r="C161" s="7"/>
      <c r="D161" s="7"/>
      <c r="E161" s="7"/>
      <c r="F161" s="7"/>
      <c r="G161" s="305"/>
      <c r="H161" s="8"/>
      <c r="I161" s="9"/>
      <c r="J161" s="10"/>
      <c r="K161" s="7"/>
    </row>
    <row r="162" spans="1:11" x14ac:dyDescent="0.25">
      <c r="A162" s="7"/>
      <c r="B162" s="7"/>
      <c r="C162" s="7"/>
      <c r="D162" s="7"/>
      <c r="E162" s="7"/>
      <c r="F162" s="7"/>
      <c r="G162" s="305"/>
      <c r="H162" s="8"/>
      <c r="I162" s="9"/>
      <c r="J162" s="10"/>
      <c r="K162" s="7"/>
    </row>
    <row r="163" spans="1:11" x14ac:dyDescent="0.25">
      <c r="A163" s="7"/>
      <c r="B163" s="7"/>
      <c r="C163" s="7"/>
      <c r="D163" s="7"/>
      <c r="E163" s="7"/>
      <c r="F163" s="7"/>
      <c r="G163" s="305"/>
      <c r="H163" s="8"/>
      <c r="I163" s="9"/>
      <c r="J163" s="10"/>
      <c r="K163" s="7"/>
    </row>
    <row r="164" spans="1:11" x14ac:dyDescent="0.25">
      <c r="A164" s="7"/>
      <c r="B164" s="7"/>
      <c r="C164" s="7"/>
      <c r="D164" s="7"/>
      <c r="E164" s="7"/>
      <c r="F164" s="7"/>
      <c r="G164" s="305"/>
      <c r="H164" s="8"/>
      <c r="I164" s="9"/>
      <c r="J164" s="10"/>
      <c r="K164" s="7"/>
    </row>
    <row r="165" spans="1:11" x14ac:dyDescent="0.25">
      <c r="A165" s="7"/>
      <c r="B165" s="7"/>
      <c r="C165" s="7"/>
      <c r="D165" s="7"/>
      <c r="E165" s="7"/>
      <c r="F165" s="7"/>
      <c r="G165" s="305"/>
      <c r="H165" s="8"/>
      <c r="I165" s="9"/>
      <c r="J165" s="10"/>
      <c r="K165" s="7"/>
    </row>
    <row r="166" spans="1:11" x14ac:dyDescent="0.25">
      <c r="A166" s="7"/>
      <c r="B166" s="7"/>
      <c r="C166" s="7"/>
      <c r="D166" s="7"/>
      <c r="E166" s="7"/>
      <c r="F166" s="7"/>
      <c r="G166" s="305"/>
      <c r="H166" s="8"/>
      <c r="I166" s="9"/>
      <c r="J166" s="10"/>
      <c r="K166" s="7"/>
    </row>
    <row r="167" spans="1:11" x14ac:dyDescent="0.25">
      <c r="A167" s="7"/>
      <c r="B167" s="7"/>
      <c r="C167" s="7"/>
      <c r="D167" s="7"/>
      <c r="E167" s="7"/>
      <c r="F167" s="7"/>
      <c r="G167" s="305"/>
      <c r="H167" s="8"/>
      <c r="I167" s="9"/>
      <c r="J167" s="10"/>
      <c r="K167" s="7"/>
    </row>
    <row r="168" spans="1:11" x14ac:dyDescent="0.25">
      <c r="A168" s="7"/>
      <c r="B168" s="7"/>
      <c r="C168" s="7"/>
      <c r="D168" s="7"/>
      <c r="E168" s="7"/>
      <c r="F168" s="7"/>
      <c r="G168" s="305"/>
      <c r="H168" s="8"/>
      <c r="I168" s="9"/>
      <c r="J168" s="10"/>
      <c r="K168" s="7"/>
    </row>
    <row r="169" spans="1:11" x14ac:dyDescent="0.25">
      <c r="A169" s="7"/>
      <c r="B169" s="7"/>
      <c r="C169" s="7"/>
      <c r="D169" s="7"/>
      <c r="E169" s="7"/>
      <c r="F169" s="7"/>
      <c r="G169" s="305"/>
      <c r="H169" s="8"/>
      <c r="I169" s="9"/>
      <c r="J169" s="10"/>
      <c r="K169" s="7"/>
    </row>
    <row r="170" spans="1:11" x14ac:dyDescent="0.25">
      <c r="A170" s="7"/>
      <c r="B170" s="7"/>
      <c r="C170" s="7"/>
      <c r="D170" s="7"/>
      <c r="E170" s="7"/>
      <c r="F170" s="7"/>
      <c r="G170" s="305"/>
      <c r="H170" s="8"/>
      <c r="I170" s="9"/>
      <c r="J170" s="10"/>
      <c r="K170" s="7"/>
    </row>
    <row r="171" spans="1:11" x14ac:dyDescent="0.25">
      <c r="A171" s="7"/>
      <c r="B171" s="7"/>
      <c r="C171" s="7"/>
      <c r="D171" s="7"/>
      <c r="E171" s="7"/>
      <c r="F171" s="7"/>
      <c r="G171" s="305"/>
      <c r="H171" s="8"/>
      <c r="I171" s="9"/>
      <c r="J171" s="10"/>
      <c r="K171" s="7"/>
    </row>
    <row r="172" spans="1:11" x14ac:dyDescent="0.25">
      <c r="A172" s="7"/>
      <c r="B172" s="7"/>
      <c r="C172" s="7"/>
      <c r="D172" s="7"/>
      <c r="E172" s="7"/>
      <c r="F172" s="7"/>
      <c r="G172" s="305"/>
      <c r="H172" s="8"/>
      <c r="I172" s="9"/>
      <c r="J172" s="10"/>
      <c r="K172" s="7"/>
    </row>
    <row r="173" spans="1:11" x14ac:dyDescent="0.25">
      <c r="A173" s="7"/>
      <c r="B173" s="7"/>
      <c r="C173" s="7"/>
      <c r="D173" s="7"/>
      <c r="E173" s="7"/>
      <c r="F173" s="7"/>
      <c r="G173" s="305"/>
      <c r="H173" s="8"/>
      <c r="I173" s="9"/>
      <c r="J173" s="10"/>
      <c r="K173" s="7"/>
    </row>
    <row r="174" spans="1:11" x14ac:dyDescent="0.25">
      <c r="A174" s="7"/>
      <c r="B174" s="7"/>
      <c r="C174" s="7"/>
      <c r="D174" s="7"/>
      <c r="E174" s="7"/>
      <c r="F174" s="7"/>
      <c r="G174" s="305"/>
      <c r="H174" s="8"/>
      <c r="I174" s="9"/>
      <c r="J174" s="10"/>
      <c r="K174" s="7"/>
    </row>
    <row r="175" spans="1:11" x14ac:dyDescent="0.25">
      <c r="A175" s="7"/>
      <c r="B175" s="7"/>
      <c r="C175" s="7"/>
      <c r="D175" s="7"/>
      <c r="E175" s="7"/>
      <c r="F175" s="7"/>
      <c r="G175" s="305"/>
      <c r="H175" s="8"/>
      <c r="I175" s="9"/>
      <c r="J175" s="10"/>
      <c r="K175" s="7"/>
    </row>
    <row r="176" spans="1:11" x14ac:dyDescent="0.25">
      <c r="A176" s="7"/>
      <c r="B176" s="7"/>
      <c r="C176" s="7"/>
      <c r="D176" s="7"/>
      <c r="E176" s="7"/>
      <c r="F176" s="7"/>
      <c r="G176" s="305"/>
      <c r="H176" s="8"/>
      <c r="I176" s="9"/>
      <c r="J176" s="10"/>
      <c r="K176" s="7"/>
    </row>
    <row r="177" spans="1:11" x14ac:dyDescent="0.25">
      <c r="A177" s="7"/>
      <c r="B177" s="7"/>
      <c r="C177" s="7"/>
      <c r="D177" s="7"/>
      <c r="E177" s="7"/>
      <c r="F177" s="7"/>
      <c r="G177" s="305"/>
      <c r="H177" s="8"/>
      <c r="I177" s="9"/>
      <c r="J177" s="10"/>
      <c r="K177" s="7"/>
    </row>
    <row r="178" spans="1:11" x14ac:dyDescent="0.25">
      <c r="A178" s="7"/>
      <c r="B178" s="7"/>
      <c r="C178" s="7"/>
      <c r="D178" s="7"/>
      <c r="E178" s="7"/>
      <c r="F178" s="7"/>
      <c r="G178" s="305"/>
      <c r="H178" s="8"/>
      <c r="I178" s="9"/>
      <c r="J178" s="10"/>
      <c r="K178" s="7"/>
    </row>
    <row r="179" spans="1:11" x14ac:dyDescent="0.25">
      <c r="A179" s="7"/>
      <c r="B179" s="7"/>
      <c r="C179" s="7"/>
      <c r="D179" s="7"/>
      <c r="E179" s="7"/>
      <c r="F179" s="7"/>
      <c r="G179" s="305"/>
      <c r="H179" s="8"/>
      <c r="I179" s="9"/>
      <c r="J179" s="10"/>
      <c r="K179" s="7"/>
    </row>
    <row r="180" spans="1:11" x14ac:dyDescent="0.25">
      <c r="A180" s="7"/>
      <c r="B180" s="7"/>
      <c r="C180" s="7"/>
      <c r="D180" s="7"/>
      <c r="E180" s="7"/>
      <c r="F180" s="7"/>
      <c r="G180" s="305"/>
      <c r="H180" s="8"/>
      <c r="I180" s="9"/>
      <c r="J180" s="10"/>
      <c r="K180" s="7"/>
    </row>
    <row r="181" spans="1:11" x14ac:dyDescent="0.25">
      <c r="A181" s="7"/>
      <c r="B181" s="7"/>
      <c r="C181" s="7"/>
      <c r="D181" s="7"/>
      <c r="E181" s="7"/>
      <c r="F181" s="7"/>
      <c r="G181" s="305"/>
      <c r="H181" s="8"/>
      <c r="I181" s="9"/>
      <c r="J181" s="10"/>
      <c r="K181" s="7"/>
    </row>
    <row r="182" spans="1:11" x14ac:dyDescent="0.25">
      <c r="A182" s="7"/>
      <c r="B182" s="7"/>
      <c r="C182" s="7"/>
      <c r="D182" s="7"/>
      <c r="E182" s="7"/>
      <c r="F182" s="7"/>
      <c r="G182" s="305"/>
      <c r="H182" s="8"/>
      <c r="I182" s="9"/>
      <c r="J182" s="10"/>
      <c r="K182" s="7"/>
    </row>
    <row r="183" spans="1:11" x14ac:dyDescent="0.25">
      <c r="A183" s="7"/>
      <c r="B183" s="7"/>
      <c r="C183" s="7"/>
      <c r="D183" s="7"/>
      <c r="E183" s="7"/>
      <c r="F183" s="7"/>
      <c r="G183" s="305"/>
      <c r="H183" s="8"/>
      <c r="I183" s="9"/>
      <c r="J183" s="10"/>
      <c r="K183" s="7"/>
    </row>
    <row r="184" spans="1:11" x14ac:dyDescent="0.25">
      <c r="A184" s="7"/>
      <c r="B184" s="7"/>
      <c r="C184" s="7"/>
      <c r="D184" s="7"/>
      <c r="E184" s="7"/>
      <c r="F184" s="7"/>
      <c r="G184" s="305"/>
      <c r="H184" s="8"/>
      <c r="I184" s="9"/>
      <c r="J184" s="10"/>
      <c r="K184" s="7"/>
    </row>
    <row r="185" spans="1:11" x14ac:dyDescent="0.25">
      <c r="A185" s="7"/>
      <c r="B185" s="7"/>
      <c r="C185" s="7"/>
      <c r="D185" s="7"/>
      <c r="E185" s="7"/>
      <c r="F185" s="7"/>
      <c r="G185" s="305"/>
      <c r="H185" s="8"/>
      <c r="I185" s="9"/>
      <c r="J185" s="10"/>
      <c r="K185" s="7"/>
    </row>
    <row r="186" spans="1:11" x14ac:dyDescent="0.25">
      <c r="A186" s="7"/>
      <c r="B186" s="7"/>
      <c r="C186" s="7"/>
      <c r="D186" s="7"/>
      <c r="E186" s="7"/>
      <c r="F186" s="7"/>
      <c r="G186" s="305"/>
      <c r="H186" s="8"/>
      <c r="I186" s="9"/>
      <c r="J186" s="10"/>
      <c r="K186" s="7"/>
    </row>
    <row r="187" spans="1:11" x14ac:dyDescent="0.25">
      <c r="A187" s="7"/>
      <c r="B187" s="7"/>
      <c r="C187" s="7"/>
      <c r="D187" s="7"/>
      <c r="E187" s="7"/>
      <c r="F187" s="7"/>
      <c r="G187" s="305"/>
      <c r="H187" s="8"/>
      <c r="I187" s="9"/>
      <c r="J187" s="10"/>
      <c r="K187" s="7"/>
    </row>
    <row r="188" spans="1:11" x14ac:dyDescent="0.25">
      <c r="A188" s="7"/>
      <c r="B188" s="7"/>
      <c r="C188" s="7"/>
      <c r="D188" s="7"/>
      <c r="E188" s="7"/>
      <c r="F188" s="7"/>
      <c r="G188" s="305"/>
      <c r="H188" s="8"/>
      <c r="I188" s="9"/>
      <c r="J188" s="10"/>
      <c r="K188" s="7"/>
    </row>
    <row r="189" spans="1:11" x14ac:dyDescent="0.25">
      <c r="A189" s="7"/>
      <c r="B189" s="7"/>
      <c r="C189" s="7"/>
      <c r="D189" s="7"/>
      <c r="E189" s="7"/>
      <c r="F189" s="7"/>
      <c r="G189" s="305"/>
      <c r="H189" s="8"/>
      <c r="I189" s="9"/>
      <c r="J189" s="10"/>
      <c r="K189" s="7"/>
    </row>
    <row r="190" spans="1:11" x14ac:dyDescent="0.25">
      <c r="A190" s="7"/>
      <c r="B190" s="7"/>
      <c r="C190" s="7"/>
      <c r="D190" s="7"/>
      <c r="E190" s="7"/>
      <c r="F190" s="7"/>
      <c r="G190" s="305"/>
      <c r="H190" s="8"/>
      <c r="I190" s="9"/>
      <c r="J190" s="10"/>
      <c r="K190" s="7"/>
    </row>
    <row r="191" spans="1:11" x14ac:dyDescent="0.25">
      <c r="A191" s="7"/>
      <c r="B191" s="7"/>
      <c r="C191" s="7"/>
      <c r="D191" s="7"/>
      <c r="E191" s="7"/>
      <c r="F191" s="7"/>
      <c r="G191" s="305"/>
      <c r="H191" s="8"/>
      <c r="I191" s="9"/>
      <c r="J191" s="10"/>
      <c r="K191" s="7"/>
    </row>
    <row r="192" spans="1:11" x14ac:dyDescent="0.25">
      <c r="A192" s="7"/>
      <c r="B192" s="7"/>
      <c r="C192" s="7"/>
      <c r="D192" s="7"/>
      <c r="E192" s="7"/>
      <c r="F192" s="7"/>
      <c r="G192" s="305"/>
      <c r="H192" s="8"/>
      <c r="I192" s="9"/>
      <c r="J192" s="10"/>
      <c r="K192" s="7"/>
    </row>
    <row r="193" spans="1:11" x14ac:dyDescent="0.25">
      <c r="A193" s="7"/>
      <c r="B193" s="7"/>
      <c r="C193" s="7"/>
      <c r="D193" s="7"/>
      <c r="E193" s="7"/>
      <c r="F193" s="7"/>
      <c r="G193" s="305"/>
      <c r="H193" s="8"/>
      <c r="I193" s="9"/>
      <c r="J193" s="10"/>
      <c r="K193" s="7"/>
    </row>
    <row r="194" spans="1:11" x14ac:dyDescent="0.25">
      <c r="A194" s="7"/>
      <c r="B194" s="7"/>
      <c r="C194" s="7"/>
      <c r="D194" s="7"/>
      <c r="E194" s="7"/>
      <c r="F194" s="7"/>
      <c r="G194" s="305"/>
      <c r="H194" s="8"/>
      <c r="I194" s="9"/>
      <c r="J194" s="10"/>
      <c r="K194" s="7"/>
    </row>
    <row r="195" spans="1:11" x14ac:dyDescent="0.25">
      <c r="A195" s="7"/>
      <c r="B195" s="7"/>
      <c r="C195" s="7"/>
      <c r="D195" s="7"/>
      <c r="E195" s="7"/>
      <c r="F195" s="7"/>
      <c r="G195" s="305"/>
      <c r="H195" s="8"/>
      <c r="I195" s="9"/>
      <c r="J195" s="10"/>
      <c r="K195" s="7"/>
    </row>
  </sheetData>
  <conditionalFormatting sqref="I11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{AED1CDBA-249D-4BF3-A4C7-836A06F5DFF6}</x14:id>
        </ext>
      </extLst>
    </cfRule>
  </conditionalFormatting>
  <conditionalFormatting sqref="I116:I156 I1:I114">
    <cfRule type="dataBar" priority="5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{FB5A0BCD-7331-429A-8F08-A402347BA908}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D1CDBA-249D-4BF3-A4C7-836A06F5DF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I115</xm:sqref>
        </x14:conditionalFormatting>
        <x14:conditionalFormatting xmlns:xm="http://schemas.microsoft.com/office/excel/2006/main">
          <x14:cfRule type="dataBar" id="{FB5A0BCD-7331-429A-8F08-A402347BA90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I116:I156 I1:I114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FA77-99E2-4E7B-8287-AAB0BAF9A61C}">
  <sheetPr>
    <tabColor rgb="FF00B050"/>
  </sheetPr>
  <dimension ref="A1:U158"/>
  <sheetViews>
    <sheetView topLeftCell="A25" workbookViewId="0">
      <pane xSplit="2" topLeftCell="C1" activePane="topRight" state="frozen"/>
      <selection pane="topRight" activeCell="A2" sqref="A2:A156"/>
    </sheetView>
  </sheetViews>
  <sheetFormatPr defaultRowHeight="15" x14ac:dyDescent="0.25"/>
  <cols>
    <col min="1" max="1" width="52.85546875" customWidth="1"/>
    <col min="2" max="2" width="18.28515625" customWidth="1"/>
    <col min="3" max="3" width="12.85546875" style="6" customWidth="1"/>
    <col min="4" max="4" width="9.42578125" style="2" customWidth="1"/>
    <col min="5" max="5" width="8" style="3" customWidth="1"/>
    <col min="6" max="6" width="10" style="5" customWidth="1"/>
    <col min="7" max="7" width="8.28515625" style="224" customWidth="1"/>
    <col min="8" max="8" width="16.85546875" style="2" customWidth="1"/>
    <col min="9" max="9" width="16" style="6" customWidth="1"/>
    <col min="10" max="10" width="11.42578125" style="4" customWidth="1"/>
    <col min="11" max="11" width="10.28515625" style="6" customWidth="1"/>
    <col min="12" max="12" width="9.140625" style="2"/>
    <col min="15" max="15" width="9.140625" style="224"/>
    <col min="16" max="16" width="9.140625" style="6"/>
    <col min="17" max="17" width="9.140625" style="2"/>
    <col min="20" max="20" width="9.140625" style="224"/>
    <col min="21" max="21" width="22" customWidth="1"/>
  </cols>
  <sheetData>
    <row r="1" spans="1:21" ht="15.75" thickBot="1" x14ac:dyDescent="0.3">
      <c r="A1" s="12" t="s">
        <v>134</v>
      </c>
      <c r="B1" s="13"/>
      <c r="C1" s="14"/>
      <c r="D1" s="15"/>
      <c r="E1" s="16"/>
      <c r="F1" s="144"/>
      <c r="G1" s="228"/>
      <c r="H1" s="220"/>
      <c r="I1" s="12"/>
      <c r="J1" s="20"/>
      <c r="K1" s="12"/>
      <c r="L1" s="21"/>
      <c r="M1" s="22"/>
      <c r="N1" s="23"/>
      <c r="O1" s="222"/>
      <c r="P1" s="12"/>
      <c r="Q1" s="21"/>
      <c r="R1" s="22"/>
      <c r="S1" s="23"/>
      <c r="T1" s="222"/>
      <c r="U1" s="22"/>
    </row>
    <row r="2" spans="1:21" ht="15.75" thickBot="1" x14ac:dyDescent="0.3">
      <c r="A2" s="25" t="s">
        <v>14</v>
      </c>
      <c r="B2" s="26" t="s">
        <v>12</v>
      </c>
      <c r="C2" s="27" t="s">
        <v>5</v>
      </c>
      <c r="D2" s="28" t="s">
        <v>15</v>
      </c>
      <c r="E2" s="29" t="s">
        <v>17</v>
      </c>
      <c r="F2" s="30" t="s">
        <v>16</v>
      </c>
      <c r="G2" s="207" t="s">
        <v>6</v>
      </c>
      <c r="H2" s="31" t="s">
        <v>0</v>
      </c>
      <c r="I2" s="32" t="s">
        <v>1</v>
      </c>
      <c r="J2" s="33" t="s">
        <v>13</v>
      </c>
      <c r="K2" s="32" t="s">
        <v>19</v>
      </c>
      <c r="L2" s="31" t="s">
        <v>24</v>
      </c>
      <c r="M2" s="34" t="s">
        <v>25</v>
      </c>
      <c r="N2" s="26" t="s">
        <v>27</v>
      </c>
      <c r="O2" s="223" t="s">
        <v>2</v>
      </c>
      <c r="P2" s="32" t="s">
        <v>20</v>
      </c>
      <c r="Q2" s="31" t="s">
        <v>21</v>
      </c>
      <c r="R2" s="34" t="s">
        <v>22</v>
      </c>
      <c r="S2" s="26" t="s">
        <v>23</v>
      </c>
      <c r="T2" s="223" t="s">
        <v>3</v>
      </c>
      <c r="U2" s="36" t="s">
        <v>4</v>
      </c>
    </row>
    <row r="3" spans="1:21" ht="15.75" thickBot="1" x14ac:dyDescent="0.3">
      <c r="A3" s="37"/>
      <c r="B3" s="30" t="s">
        <v>4</v>
      </c>
      <c r="C3" s="27"/>
      <c r="D3" s="28"/>
      <c r="E3" s="29"/>
      <c r="F3" s="30"/>
      <c r="G3" s="161"/>
      <c r="H3" s="28" t="s">
        <v>7</v>
      </c>
      <c r="I3" s="27" t="s">
        <v>7</v>
      </c>
      <c r="J3" s="38" t="s">
        <v>8</v>
      </c>
      <c r="K3" s="27" t="s">
        <v>9</v>
      </c>
      <c r="L3" s="28" t="s">
        <v>18</v>
      </c>
      <c r="M3" s="29" t="s">
        <v>26</v>
      </c>
      <c r="N3" s="30" t="s">
        <v>26</v>
      </c>
      <c r="O3" s="161" t="s">
        <v>9</v>
      </c>
      <c r="P3" s="27" t="s">
        <v>10</v>
      </c>
      <c r="Q3" s="28" t="s">
        <v>10</v>
      </c>
      <c r="R3" s="29" t="s">
        <v>10</v>
      </c>
      <c r="S3" s="30"/>
      <c r="T3" s="161" t="s">
        <v>10</v>
      </c>
      <c r="U3" s="39" t="s">
        <v>11</v>
      </c>
    </row>
    <row r="4" spans="1:21" x14ac:dyDescent="0.25">
      <c r="A4" s="40" t="s">
        <v>100</v>
      </c>
      <c r="B4" s="41"/>
      <c r="C4" s="42"/>
      <c r="D4" s="43"/>
      <c r="E4" s="44"/>
      <c r="F4" s="41"/>
      <c r="G4" s="162"/>
      <c r="H4" s="43"/>
      <c r="I4" s="42"/>
      <c r="J4" s="45"/>
      <c r="K4" s="42"/>
      <c r="L4" s="43"/>
      <c r="M4" s="44"/>
      <c r="N4" s="41"/>
      <c r="O4" s="162"/>
      <c r="P4" s="42"/>
      <c r="Q4" s="43"/>
      <c r="R4" s="44"/>
      <c r="S4" s="41"/>
      <c r="T4" s="162"/>
      <c r="U4" s="46"/>
    </row>
    <row r="5" spans="1:21" x14ac:dyDescent="0.25">
      <c r="A5" s="189"/>
      <c r="B5" s="47">
        <f>'DAY1'!H5</f>
        <v>0</v>
      </c>
      <c r="C5" s="48">
        <f>'DAY1'!C5+'DAY2'!C5+'DAY3'!C5+'DAY4'!C5+'DAY5'!C5+'DAY6'!C5+'DAY7'!C5+'DAY8'!C5+'DAY9'!C5+'DAY10'!C5+'DAY11'!C5+'DAY12'!C5+'DAY13'!C5+'DAY14'!C5+'DAY15'!C5+'DAY16'!C5+'DAY17'!C5+'DAY18'!C5+'DAY19'!C5+'DAY20'!C5+'DAY21'!C5+'DAY22'!C5+'DAY23'!C5+'DAY24'!C5+'DAY25'!C5+'DAY26'!C5+'DAY27'!C5+'DAY28'!C5+'DAY29'!C5+'DAY30'!C5</f>
        <v>0</v>
      </c>
      <c r="D5" s="49">
        <f>'DAY1'!D5+'DAY2'!D5+'DAY3'!D5+'DAY4'!D5+'DAY5'!D5+'DAY6'!D5+'DAY7'!D5+'DAY8'!D5+'DAY9'!D5+'DAY10'!D5+'DAY11'!D5+'DAY12'!D5+'DAY13'!D5+'DAY14'!D5+'DAY15'!D5+'DAY16'!D5+'DAY17'!D5+'DAY18'!D5+'DAY19'!D5+'DAY20'!D5+'DAY21'!D5+'DAY22'!D5+'DAY23'!D5+'DAY24'!D5+'DAY25'!D5+'DAY26'!D5+'DAY27'!D5+'DAY28'!D5+'DAY29'!D5+'DAY30'!D5</f>
        <v>0</v>
      </c>
      <c r="E5" s="50">
        <f>'DAY1'!E5+'DAY2'!E5+'DAY3'!E5+'DAY4'!E5+'DAY5'!E5+'DAY6'!E5+'DAY7'!E5+'DAY8'!E5+'DAY9'!E5+'DAY10'!E5+'DAY11'!E5+'DAY12'!E5+'DAY13'!E5+'DAY14'!E5+'DAY15'!E5+'DAY16'!E5+'DAY17'!E5+'DAY18'!E5+'DAY19'!E5+'DAY20'!E5+'DAY21'!E5+'DAY22'!E5+'DAY23'!E5+'DAY24'!E5+'DAY25'!E5+'DAY26'!E5+'DAY27'!E5+'DAY28'!E5+'DAY29'!E5+'DAY30'!E5</f>
        <v>0</v>
      </c>
      <c r="F5" s="47">
        <f>'DAY1'!F5+'DAY2'!F5+'DAY3'!F5+'DAY4'!F5+'DAY5'!F5+'DAY6'!F5+'DAY7'!F5+'DAY8'!F5+'DAY9'!F5+'DAY10'!F5+'DAY11'!F5+'DAY12'!F5+'DAY13'!F5+'DAY14'!F5+'DAY15'!F5+'DAY16'!F5+'DAY17'!F5+'DAY18'!F5+'DAY19'!F5+'DAY20'!F5+'DAY21'!F5+'DAY22'!F5+'DAY23'!F5+'DAY24'!F5+'DAY25'!F5+'DAY26'!F5+'DAY27'!F5+'DAY28'!F5+'DAY29'!F5+'DAY30'!F5</f>
        <v>0</v>
      </c>
      <c r="G5" s="163">
        <f>'DAY1'!G5+'DAY2'!G5+'DAY3'!G5+'DAY4'!G5+'DAY5'!G5+'DAY6'!G5+'DAY7'!G5+'DAY8'!G5+'DAY9'!G5+'DAY10'!G5+'DAY11'!G5+'DAY12'!G5+'DAY13'!G5+'DAY14'!G5+'DAY15'!G5+'DAY16'!G5+'DAY17'!G5+'DAY18'!G5+'DAY19'!G5+'DAY20'!G5+'DAY21'!G5+'DAY22'!G5+'DAY23'!G5+'DAY24'!G5+'DAY25'!G5+'DAY26'!G5+'DAY27'!G5+'DAY28'!G5+'DAY29'!G5+'DAY30'!G5</f>
        <v>0</v>
      </c>
      <c r="H5" s="49">
        <f>+(Table134[[#This Row],[OPENING ]]+Table134[[#This Row],[RECEIPTS]]+Table134[[#This Row],[RETURNS]])-(Table134[[#This Row],[ISSUES]]+Table134[[#This Row],[EXCHANGED]]+Table134[[#This Row],[SALES]])</f>
        <v>0</v>
      </c>
      <c r="I5" s="48">
        <v>0</v>
      </c>
      <c r="J5" s="51">
        <f>+Table134[[#This Row],[PHYSICAL]]-Table134[[#This Row],[THEORETICAL]]</f>
        <v>0</v>
      </c>
      <c r="K5" s="48">
        <f>+Table134[[#This Row],[RECEIPTS]]</f>
        <v>0</v>
      </c>
      <c r="L5" s="49">
        <f>+Table134[[#This Row],[RETURNS]]</f>
        <v>0</v>
      </c>
      <c r="M5" s="50">
        <f>+Table134[[#This Row],[EXCHANGED]]</f>
        <v>0</v>
      </c>
      <c r="N5" s="47">
        <f>+Table134[[#This Row],[SALES]]</f>
        <v>0</v>
      </c>
      <c r="O5" s="163">
        <f>+Table134[[#This Row],[ISSUES]]</f>
        <v>0</v>
      </c>
      <c r="P5" s="48">
        <f>Table134[[#This Row],[RECEIPTS TO]]/30</f>
        <v>0</v>
      </c>
      <c r="Q5" s="49">
        <f>+Table134[[#This Row],[RETURNS ]]/30</f>
        <v>0</v>
      </c>
      <c r="R5" s="50">
        <f>+Table134[[#This Row],[EXCHANGED TO]]/30</f>
        <v>0</v>
      </c>
      <c r="S5" s="47">
        <f>+Table134[[#This Row],[SALES TO]]/30</f>
        <v>0</v>
      </c>
      <c r="T5" s="163">
        <f>+Table134[[#This Row],[ISSUES TO]]/30</f>
        <v>0</v>
      </c>
      <c r="U5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6" spans="1:21" x14ac:dyDescent="0.25">
      <c r="A6" s="189"/>
      <c r="B6" s="47">
        <f>'DAY1'!H6</f>
        <v>0</v>
      </c>
      <c r="C6" s="48">
        <f>'DAY1'!C6+'DAY2'!C6+'DAY3'!C6+'DAY4'!C6+'DAY5'!C6+'DAY6'!C6+'DAY7'!C6+'DAY8'!C6+'DAY9'!C6+'DAY10'!C6+'DAY11'!C6+'DAY12'!C6+'DAY13'!C6+'DAY14'!C6+'DAY15'!C6+'DAY16'!C6+'DAY17'!C6+'DAY18'!C6+'DAY19'!C6+'DAY20'!C6+'DAY21'!C6+'DAY22'!C6+'DAY23'!C6+'DAY24'!C6+'DAY25'!C6+'DAY26'!C6+'DAY27'!C6+'DAY28'!C6+'DAY29'!C6+'DAY30'!C6</f>
        <v>0</v>
      </c>
      <c r="D6" s="49">
        <f>'DAY1'!D6+'DAY2'!D6+'DAY3'!D6+'DAY4'!D6+'DAY5'!D6+'DAY6'!D6+'DAY7'!D6+'DAY8'!D6+'DAY9'!D6+'DAY10'!D6+'DAY11'!D6+'DAY12'!D6+'DAY13'!D6+'DAY14'!D6+'DAY15'!D6+'DAY16'!D6+'DAY17'!D6+'DAY18'!D6+'DAY19'!D6+'DAY20'!D6+'DAY21'!D6+'DAY22'!D6+'DAY23'!D6+'DAY24'!D6+'DAY25'!D6+'DAY26'!D6+'DAY27'!D6+'DAY28'!D6+'DAY29'!D6+'DAY30'!D6</f>
        <v>0</v>
      </c>
      <c r="E6" s="50">
        <f>'DAY1'!E6+'DAY2'!E6+'DAY3'!E6+'DAY4'!E6+'DAY5'!E6+'DAY6'!E6+'DAY7'!E6+'DAY8'!E6+'DAY9'!E6+'DAY10'!E6+'DAY11'!E6+'DAY12'!E6+'DAY13'!E6+'DAY14'!E6+'DAY15'!E6+'DAY16'!E6+'DAY17'!E6+'DAY18'!E6+'DAY19'!E6+'DAY20'!E6+'DAY21'!E6+'DAY22'!E6+'DAY23'!E6+'DAY24'!E6+'DAY25'!E6+'DAY26'!E6+'DAY27'!E6+'DAY28'!E6+'DAY29'!E6+'DAY30'!E6</f>
        <v>0</v>
      </c>
      <c r="F6" s="47">
        <f>'DAY1'!F6+'DAY2'!F6+'DAY3'!F6+'DAY4'!F6+'DAY5'!F6+'DAY6'!F6+'DAY7'!F6+'DAY8'!F6+'DAY9'!F6+'DAY10'!F6+'DAY11'!F6+'DAY12'!F6+'DAY13'!F6+'DAY14'!F6+'DAY15'!F6+'DAY16'!F6+'DAY17'!F6+'DAY18'!F6+'DAY19'!F6+'DAY20'!F6+'DAY21'!F6+'DAY22'!F6+'DAY23'!F6+'DAY24'!F6+'DAY25'!F6+'DAY26'!F6+'DAY27'!F6+'DAY28'!F6+'DAY29'!F6+'DAY30'!F6</f>
        <v>0</v>
      </c>
      <c r="G6" s="163">
        <f>'DAY1'!G6+'DAY2'!G6+'DAY3'!G6+'DAY4'!G6+'DAY5'!G6+'DAY6'!G6+'DAY7'!G6+'DAY8'!G6+'DAY9'!G6+'DAY10'!G6+'DAY11'!G6+'DAY12'!G6+'DAY13'!G6+'DAY14'!G6+'DAY15'!G6+'DAY16'!G6+'DAY17'!G6+'DAY18'!G6+'DAY19'!G6+'DAY20'!G6+'DAY21'!G6+'DAY22'!G6+'DAY23'!G6+'DAY24'!G6+'DAY25'!G6+'DAY26'!G6+'DAY27'!G6+'DAY28'!G6+'DAY29'!G6+'DAY30'!G6</f>
        <v>0</v>
      </c>
      <c r="H6" s="49">
        <f>+(Table134[[#This Row],[OPENING ]]+Table134[[#This Row],[RECEIPTS]]+Table134[[#This Row],[RETURNS]])-(Table134[[#This Row],[ISSUES]]+Table134[[#This Row],[EXCHANGED]]+Table134[[#This Row],[SALES]])</f>
        <v>0</v>
      </c>
      <c r="I6" s="48">
        <v>0</v>
      </c>
      <c r="J6" s="51">
        <f>+Table134[[#This Row],[PHYSICAL]]-Table134[[#This Row],[THEORETICAL]]</f>
        <v>0</v>
      </c>
      <c r="K6" s="48">
        <f>+Table134[[#This Row],[RECEIPTS]]</f>
        <v>0</v>
      </c>
      <c r="L6" s="49">
        <f>+Table134[[#This Row],[RETURNS]]</f>
        <v>0</v>
      </c>
      <c r="M6" s="50">
        <f>+Table134[[#This Row],[EXCHANGED]]</f>
        <v>0</v>
      </c>
      <c r="N6" s="47">
        <f>+Table134[[#This Row],[SALES]]</f>
        <v>0</v>
      </c>
      <c r="O6" s="163">
        <f>+Table134[[#This Row],[ISSUES]]</f>
        <v>0</v>
      </c>
      <c r="P6" s="48">
        <f>Table134[[#This Row],[RECEIPTS TO]]/30</f>
        <v>0</v>
      </c>
      <c r="Q6" s="49">
        <f>+Table134[[#This Row],[RETURNS ]]/30</f>
        <v>0</v>
      </c>
      <c r="R6" s="50">
        <f>+Table134[[#This Row],[EXCHANGED TO]]/30</f>
        <v>0</v>
      </c>
      <c r="S6" s="47">
        <f>+Table134[[#This Row],[SALES TO]]/30</f>
        <v>0</v>
      </c>
      <c r="T6" s="163">
        <f>+Table134[[#This Row],[ISSUES TO]]/30</f>
        <v>0</v>
      </c>
      <c r="U6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7" spans="1:21" x14ac:dyDescent="0.25">
      <c r="A7" s="189"/>
      <c r="B7" s="47">
        <f>'DAY1'!H7</f>
        <v>0</v>
      </c>
      <c r="C7" s="48">
        <f>'DAY1'!C7+'DAY2'!C7+'DAY3'!C7+'DAY4'!C7+'DAY5'!C7+'DAY6'!C7+'DAY7'!C7+'DAY8'!C7+'DAY9'!C7+'DAY10'!C7+'DAY11'!C7+'DAY12'!C7+'DAY13'!C7+'DAY14'!C7+'DAY15'!C7+'DAY16'!C7+'DAY17'!C7+'DAY18'!C7+'DAY19'!C7+'DAY20'!C7+'DAY21'!C7+'DAY22'!C7+'DAY23'!C7+'DAY24'!C7+'DAY25'!C7+'DAY26'!C7+'DAY27'!C7+'DAY28'!C7+'DAY29'!C7+'DAY30'!C7</f>
        <v>0</v>
      </c>
      <c r="D7" s="49">
        <f>'DAY1'!D7+'DAY2'!D7+'DAY3'!D7+'DAY4'!D7+'DAY5'!D7+'DAY6'!D7+'DAY7'!D7+'DAY8'!D7+'DAY9'!D7+'DAY10'!D7+'DAY11'!D7+'DAY12'!D7+'DAY13'!D7+'DAY14'!D7+'DAY15'!D7+'DAY16'!D7+'DAY17'!D7+'DAY18'!D7+'DAY19'!D7+'DAY20'!D7+'DAY21'!D7+'DAY22'!D7+'DAY23'!D7+'DAY24'!D7+'DAY25'!D7+'DAY26'!D7+'DAY27'!D7+'DAY28'!D7+'DAY29'!D7+'DAY30'!D7</f>
        <v>0</v>
      </c>
      <c r="E7" s="50">
        <f>'DAY1'!E7+'DAY2'!E7+'DAY3'!E7+'DAY4'!E7+'DAY5'!E7+'DAY6'!E7+'DAY7'!E7+'DAY8'!E7+'DAY9'!E7+'DAY10'!E7+'DAY11'!E7+'DAY12'!E7+'DAY13'!E7+'DAY14'!E7+'DAY15'!E7+'DAY16'!E7+'DAY17'!E7+'DAY18'!E7+'DAY19'!E7+'DAY20'!E7+'DAY21'!E7+'DAY22'!E7+'DAY23'!E7+'DAY24'!E7+'DAY25'!E7+'DAY26'!E7+'DAY27'!E7+'DAY28'!E7+'DAY29'!E7+'DAY30'!E7</f>
        <v>0</v>
      </c>
      <c r="F7" s="47">
        <f>'DAY1'!F7+'DAY2'!F7+'DAY3'!F7+'DAY4'!F7+'DAY5'!F7+'DAY6'!F7+'DAY7'!F7+'DAY8'!F7+'DAY9'!F7+'DAY10'!F7+'DAY11'!F7+'DAY12'!F7+'DAY13'!F7+'DAY14'!F7+'DAY15'!F7+'DAY16'!F7+'DAY17'!F7+'DAY18'!F7+'DAY19'!F7+'DAY20'!F7+'DAY21'!F7+'DAY22'!F7+'DAY23'!F7+'DAY24'!F7+'DAY25'!F7+'DAY26'!F7+'DAY27'!F7+'DAY28'!F7+'DAY29'!F7+'DAY30'!F7</f>
        <v>0</v>
      </c>
      <c r="G7" s="163">
        <f>'DAY1'!G7+'DAY2'!G7+'DAY3'!G7+'DAY4'!G7+'DAY5'!G7+'DAY6'!G7+'DAY7'!G7+'DAY8'!G7+'DAY9'!G7+'DAY10'!G7+'DAY11'!G7+'DAY12'!G7+'DAY13'!G7+'DAY14'!G7+'DAY15'!G7+'DAY16'!G7+'DAY17'!G7+'DAY18'!G7+'DAY19'!G7+'DAY20'!G7+'DAY21'!G7+'DAY22'!G7+'DAY23'!G7+'DAY24'!G7+'DAY25'!G7+'DAY26'!G7+'DAY27'!G7+'DAY28'!G7+'DAY29'!G7+'DAY30'!G7</f>
        <v>0</v>
      </c>
      <c r="H7" s="49">
        <f>+(Table134[[#This Row],[OPENING ]]+Table134[[#This Row],[RECEIPTS]]+Table134[[#This Row],[RETURNS]])-(Table134[[#This Row],[ISSUES]]+Table134[[#This Row],[EXCHANGED]]+Table134[[#This Row],[SALES]])</f>
        <v>0</v>
      </c>
      <c r="I7" s="48">
        <v>0</v>
      </c>
      <c r="J7" s="51">
        <f>+Table134[[#This Row],[PHYSICAL]]-Table134[[#This Row],[THEORETICAL]]</f>
        <v>0</v>
      </c>
      <c r="K7" s="48">
        <f>+Table134[[#This Row],[RECEIPTS]]</f>
        <v>0</v>
      </c>
      <c r="L7" s="49">
        <f>+Table134[[#This Row],[RETURNS]]</f>
        <v>0</v>
      </c>
      <c r="M7" s="50">
        <f>+Table134[[#This Row],[EXCHANGED]]</f>
        <v>0</v>
      </c>
      <c r="N7" s="47">
        <f>+Table134[[#This Row],[SALES]]</f>
        <v>0</v>
      </c>
      <c r="O7" s="163">
        <f>+Table134[[#This Row],[ISSUES]]</f>
        <v>0</v>
      </c>
      <c r="P7" s="48">
        <f>Table134[[#This Row],[RECEIPTS TO]]/30</f>
        <v>0</v>
      </c>
      <c r="Q7" s="49">
        <f>+Table134[[#This Row],[RETURNS ]]/30</f>
        <v>0</v>
      </c>
      <c r="R7" s="50">
        <f>+Table134[[#This Row],[EXCHANGED TO]]/30</f>
        <v>0</v>
      </c>
      <c r="S7" s="47">
        <f>+Table134[[#This Row],[SALES TO]]/30</f>
        <v>0</v>
      </c>
      <c r="T7" s="163">
        <f>+Table134[[#This Row],[ISSUES TO]]/30</f>
        <v>0</v>
      </c>
      <c r="U7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8" spans="1:21" x14ac:dyDescent="0.25">
      <c r="A8" s="189" t="s">
        <v>30</v>
      </c>
      <c r="B8" s="47">
        <f>'DAY1'!H8</f>
        <v>8.5</v>
      </c>
      <c r="C8" s="48">
        <f>'DAY1'!C8+'DAY2'!C8+'DAY3'!C8+'DAY4'!C8+'DAY5'!C8+'DAY6'!C8+'DAY7'!C8+'DAY8'!C8+'DAY9'!C8+'DAY10'!C8+'DAY11'!C8+'DAY12'!C8+'DAY13'!C8+'DAY14'!C8+'DAY15'!C8+'DAY16'!C8+'DAY17'!C8+'DAY18'!C8+'DAY19'!C8+'DAY20'!C8+'DAY21'!C8+'DAY22'!C8+'DAY23'!C8+'DAY24'!C8+'DAY25'!C8+'DAY26'!C8+'DAY27'!C8+'DAY28'!C8+'DAY29'!C8+'DAY30'!C8</f>
        <v>0</v>
      </c>
      <c r="D8" s="49">
        <f>'DAY1'!D8+'DAY2'!D8+'DAY3'!D8+'DAY4'!D8+'DAY5'!D8+'DAY6'!D8+'DAY7'!D8+'DAY8'!D8+'DAY9'!D8+'DAY10'!D8+'DAY11'!D8+'DAY12'!D8+'DAY13'!D8+'DAY14'!D8+'DAY15'!D8+'DAY16'!D8+'DAY17'!D8+'DAY18'!D8+'DAY19'!D8+'DAY20'!D8+'DAY21'!D8+'DAY22'!D8+'DAY23'!D8+'DAY24'!D8+'DAY25'!D8+'DAY26'!D8+'DAY27'!D8+'DAY28'!D8+'DAY29'!D8+'DAY30'!D8</f>
        <v>0</v>
      </c>
      <c r="E8" s="50">
        <f>'DAY1'!E8+'DAY2'!E8+'DAY3'!E8+'DAY4'!E8+'DAY5'!E8+'DAY6'!E8+'DAY7'!E8+'DAY8'!E8+'DAY9'!E8+'DAY10'!E8+'DAY11'!E8+'DAY12'!E8+'DAY13'!E8+'DAY14'!E8+'DAY15'!E8+'DAY16'!E8+'DAY17'!E8+'DAY18'!E8+'DAY19'!E8+'DAY20'!E8+'DAY21'!E8+'DAY22'!E8+'DAY23'!E8+'DAY24'!E8+'DAY25'!E8+'DAY26'!E8+'DAY27'!E8+'DAY28'!E8+'DAY29'!E8+'DAY30'!E8</f>
        <v>0</v>
      </c>
      <c r="F8" s="47">
        <f>'DAY1'!F8+'DAY2'!F8+'DAY3'!F8+'DAY4'!F8+'DAY5'!F8+'DAY6'!F8+'DAY7'!F8+'DAY8'!F8+'DAY9'!F8+'DAY10'!F8+'DAY11'!F8+'DAY12'!F8+'DAY13'!F8+'DAY14'!F8+'DAY15'!F8+'DAY16'!F8+'DAY17'!F8+'DAY18'!F8+'DAY19'!F8+'DAY20'!F8+'DAY21'!F8+'DAY22'!F8+'DAY23'!F8+'DAY24'!F8+'DAY25'!F8+'DAY26'!F8+'DAY27'!F8+'DAY28'!F8+'DAY29'!F8+'DAY30'!F8</f>
        <v>0</v>
      </c>
      <c r="G8" s="163">
        <f>'DAY1'!G8+'DAY2'!G8+'DAY3'!G8+'DAY4'!G8+'DAY5'!G8+'DAY6'!G8+'DAY7'!G8+'DAY8'!G8+'DAY9'!G8+'DAY10'!G8+'DAY11'!G8+'DAY12'!G8+'DAY13'!G8+'DAY14'!G8+'DAY15'!G8+'DAY16'!G8+'DAY17'!G8+'DAY18'!G8+'DAY19'!G8+'DAY20'!G8+'DAY21'!G8+'DAY22'!G8+'DAY23'!G8+'DAY24'!G8+'DAY25'!G8+'DAY26'!G8+'DAY27'!G8+'DAY28'!G8+'DAY29'!G8+'DAY30'!G8</f>
        <v>0</v>
      </c>
      <c r="H8" s="49">
        <f>+(Table134[[#This Row],[OPENING ]]+Table134[[#This Row],[RECEIPTS]]+Table134[[#This Row],[RETURNS]])-(Table134[[#This Row],[ISSUES]]+Table134[[#This Row],[EXCHANGED]]+Table134[[#This Row],[SALES]])</f>
        <v>8.5</v>
      </c>
      <c r="I8" s="48">
        <v>8.5</v>
      </c>
      <c r="J8" s="51">
        <f>+Table134[[#This Row],[PHYSICAL]]-Table134[[#This Row],[THEORETICAL]]</f>
        <v>0</v>
      </c>
      <c r="K8" s="48">
        <f>+Table134[[#This Row],[RECEIPTS]]</f>
        <v>0</v>
      </c>
      <c r="L8" s="49">
        <f>+Table134[[#This Row],[RETURNS]]</f>
        <v>0</v>
      </c>
      <c r="M8" s="50">
        <f>+Table134[[#This Row],[EXCHANGED]]</f>
        <v>0</v>
      </c>
      <c r="N8" s="47">
        <f>+Table134[[#This Row],[SALES]]</f>
        <v>0</v>
      </c>
      <c r="O8" s="163">
        <f>+Table134[[#This Row],[ISSUES]]</f>
        <v>0</v>
      </c>
      <c r="P8" s="48">
        <f>Table134[[#This Row],[RECEIPTS TO]]/30</f>
        <v>0</v>
      </c>
      <c r="Q8" s="49">
        <f>+Table134[[#This Row],[RETURNS ]]/30</f>
        <v>0</v>
      </c>
      <c r="R8" s="50">
        <f>+Table134[[#This Row],[EXCHANGED TO]]/30</f>
        <v>0</v>
      </c>
      <c r="S8" s="47">
        <f>+Table134[[#This Row],[SALES TO]]/30</f>
        <v>0</v>
      </c>
      <c r="T8" s="163">
        <f>+Table134[[#This Row],[ISSUES TO]]/30</f>
        <v>0</v>
      </c>
      <c r="U8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9" spans="1:21" x14ac:dyDescent="0.25">
      <c r="A9" s="189" t="s">
        <v>31</v>
      </c>
      <c r="B9" s="47">
        <f>'DAY1'!H9</f>
        <v>15</v>
      </c>
      <c r="C9" s="48">
        <f>'DAY1'!C9+'DAY2'!C9+'DAY3'!C9+'DAY4'!C9+'DAY5'!C9+'DAY6'!C9+'DAY7'!C9+'DAY8'!C9+'DAY9'!C9+'DAY10'!C9+'DAY11'!C9+'DAY12'!C9+'DAY13'!C9+'DAY14'!C9+'DAY15'!C9+'DAY16'!C9+'DAY17'!C9+'DAY18'!C9+'DAY19'!C9+'DAY20'!C9+'DAY21'!C9+'DAY22'!C9+'DAY23'!C9+'DAY24'!C9+'DAY25'!C9+'DAY26'!C9+'DAY27'!C9+'DAY28'!C9+'DAY29'!C9+'DAY30'!C9</f>
        <v>0</v>
      </c>
      <c r="D9" s="49">
        <f>'DAY1'!D9+'DAY2'!D9+'DAY3'!D9+'DAY4'!D9+'DAY5'!D9+'DAY6'!D9+'DAY7'!D9+'DAY8'!D9+'DAY9'!D9+'DAY10'!D9+'DAY11'!D9+'DAY12'!D9+'DAY13'!D9+'DAY14'!D9+'DAY15'!D9+'DAY16'!D9+'DAY17'!D9+'DAY18'!D9+'DAY19'!D9+'DAY20'!D9+'DAY21'!D9+'DAY22'!D9+'DAY23'!D9+'DAY24'!D9+'DAY25'!D9+'DAY26'!D9+'DAY27'!D9+'DAY28'!D9+'DAY29'!D9+'DAY30'!D9</f>
        <v>0</v>
      </c>
      <c r="E9" s="50">
        <f>'DAY1'!E9+'DAY2'!E9+'DAY3'!E9+'DAY4'!E9+'DAY5'!E9+'DAY6'!E9+'DAY7'!E9+'DAY8'!E9+'DAY9'!E9+'DAY10'!E9+'DAY11'!E9+'DAY12'!E9+'DAY13'!E9+'DAY14'!E9+'DAY15'!E9+'DAY16'!E9+'DAY17'!E9+'DAY18'!E9+'DAY19'!E9+'DAY20'!E9+'DAY21'!E9+'DAY22'!E9+'DAY23'!E9+'DAY24'!E9+'DAY25'!E9+'DAY26'!E9+'DAY27'!E9+'DAY28'!E9+'DAY29'!E9+'DAY30'!E9</f>
        <v>0</v>
      </c>
      <c r="F9" s="47">
        <f>'DAY1'!F9+'DAY2'!F9+'DAY3'!F9+'DAY4'!F9+'DAY5'!F9+'DAY6'!F9+'DAY7'!F9+'DAY8'!F9+'DAY9'!F9+'DAY10'!F9+'DAY11'!F9+'DAY12'!F9+'DAY13'!F9+'DAY14'!F9+'DAY15'!F9+'DAY16'!F9+'DAY17'!F9+'DAY18'!F9+'DAY19'!F9+'DAY20'!F9+'DAY21'!F9+'DAY22'!F9+'DAY23'!F9+'DAY24'!F9+'DAY25'!F9+'DAY26'!F9+'DAY27'!F9+'DAY28'!F9+'DAY29'!F9+'DAY30'!F9</f>
        <v>0</v>
      </c>
      <c r="G9" s="163">
        <f>'DAY1'!G9+'DAY2'!G9+'DAY3'!G9+'DAY4'!G9+'DAY5'!G9+'DAY6'!G9+'DAY7'!G9+'DAY8'!G9+'DAY9'!G9+'DAY10'!G9+'DAY11'!G9+'DAY12'!G9+'DAY13'!G9+'DAY14'!G9+'DAY15'!G9+'DAY16'!G9+'DAY17'!G9+'DAY18'!G9+'DAY19'!G9+'DAY20'!G9+'DAY21'!G9+'DAY22'!G9+'DAY23'!G9+'DAY24'!G9+'DAY25'!G9+'DAY26'!G9+'DAY27'!G9+'DAY28'!G9+'DAY29'!G9+'DAY30'!G9</f>
        <v>0</v>
      </c>
      <c r="H9" s="49">
        <f>+(Table134[[#This Row],[OPENING ]]+Table134[[#This Row],[RECEIPTS]]+Table134[[#This Row],[RETURNS]])-(Table134[[#This Row],[ISSUES]]+Table134[[#This Row],[EXCHANGED]]+Table134[[#This Row],[SALES]])</f>
        <v>15</v>
      </c>
      <c r="I9" s="48">
        <v>15</v>
      </c>
      <c r="J9" s="51">
        <f>+Table134[[#This Row],[PHYSICAL]]-Table134[[#This Row],[THEORETICAL]]</f>
        <v>0</v>
      </c>
      <c r="K9" s="48">
        <f>+Table134[[#This Row],[RECEIPTS]]</f>
        <v>0</v>
      </c>
      <c r="L9" s="49">
        <f>+Table134[[#This Row],[RETURNS]]</f>
        <v>0</v>
      </c>
      <c r="M9" s="50">
        <f>+Table134[[#This Row],[EXCHANGED]]</f>
        <v>0</v>
      </c>
      <c r="N9" s="47">
        <f>+Table134[[#This Row],[SALES]]</f>
        <v>0</v>
      </c>
      <c r="O9" s="163">
        <f>+Table134[[#This Row],[ISSUES]]</f>
        <v>0</v>
      </c>
      <c r="P9" s="48">
        <f>Table134[[#This Row],[RECEIPTS TO]]/30</f>
        <v>0</v>
      </c>
      <c r="Q9" s="49">
        <f>+Table134[[#This Row],[RETURNS ]]/30</f>
        <v>0</v>
      </c>
      <c r="R9" s="50">
        <f>+Table134[[#This Row],[EXCHANGED TO]]/30</f>
        <v>0</v>
      </c>
      <c r="S9" s="47">
        <f>+Table134[[#This Row],[SALES TO]]/30</f>
        <v>0</v>
      </c>
      <c r="T9" s="163">
        <f>+Table134[[#This Row],[ISSUES TO]]/30</f>
        <v>0</v>
      </c>
      <c r="U9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0" spans="1:21" x14ac:dyDescent="0.25">
      <c r="A10" s="189" t="s">
        <v>32</v>
      </c>
      <c r="B10" s="47">
        <f>'DAY1'!H10</f>
        <v>18</v>
      </c>
      <c r="C10" s="48">
        <f>'DAY1'!C10+'DAY2'!C10+'DAY3'!C10+'DAY4'!C10+'DAY5'!C10+'DAY6'!C10+'DAY7'!C10+'DAY8'!C10+'DAY9'!C10+'DAY10'!C10+'DAY11'!C10+'DAY12'!C10+'DAY13'!C10+'DAY14'!C10+'DAY15'!C10+'DAY16'!C10+'DAY17'!C10+'DAY18'!C10+'DAY19'!C10+'DAY20'!C10+'DAY21'!C10+'DAY22'!C10+'DAY23'!C10+'DAY24'!C10+'DAY25'!C10+'DAY26'!C10+'DAY27'!C10+'DAY28'!C10+'DAY29'!C10+'DAY30'!C10</f>
        <v>0</v>
      </c>
      <c r="D10" s="49">
        <f>'DAY1'!D10+'DAY2'!D10+'DAY3'!D10+'DAY4'!D10+'DAY5'!D10+'DAY6'!D10+'DAY7'!D10+'DAY8'!D10+'DAY9'!D10+'DAY10'!D10+'DAY11'!D10+'DAY12'!D10+'DAY13'!D10+'DAY14'!D10+'DAY15'!D10+'DAY16'!D10+'DAY17'!D10+'DAY18'!D10+'DAY19'!D10+'DAY20'!D10+'DAY21'!D10+'DAY22'!D10+'DAY23'!D10+'DAY24'!D10+'DAY25'!D10+'DAY26'!D10+'DAY27'!D10+'DAY28'!D10+'DAY29'!D10+'DAY30'!D10</f>
        <v>0</v>
      </c>
      <c r="E10" s="50">
        <f>'DAY1'!E10+'DAY2'!E10+'DAY3'!E10+'DAY4'!E10+'DAY5'!E10+'DAY6'!E10+'DAY7'!E10+'DAY8'!E10+'DAY9'!E10+'DAY10'!E10+'DAY11'!E10+'DAY12'!E10+'DAY13'!E10+'DAY14'!E10+'DAY15'!E10+'DAY16'!E10+'DAY17'!E10+'DAY18'!E10+'DAY19'!E10+'DAY20'!E10+'DAY21'!E10+'DAY22'!E10+'DAY23'!E10+'DAY24'!E10+'DAY25'!E10+'DAY26'!E10+'DAY27'!E10+'DAY28'!E10+'DAY29'!E10+'DAY30'!E10</f>
        <v>0</v>
      </c>
      <c r="F10" s="47">
        <f>'DAY1'!F10+'DAY2'!F10+'DAY3'!F10+'DAY4'!F10+'DAY5'!F10+'DAY6'!F10+'DAY7'!F10+'DAY8'!F10+'DAY9'!F10+'DAY10'!F10+'DAY11'!F10+'DAY12'!F10+'DAY13'!F10+'DAY14'!F10+'DAY15'!F10+'DAY16'!F10+'DAY17'!F10+'DAY18'!F10+'DAY19'!F10+'DAY20'!F10+'DAY21'!F10+'DAY22'!F10+'DAY23'!F10+'DAY24'!F10+'DAY25'!F10+'DAY26'!F10+'DAY27'!F10+'DAY28'!F10+'DAY29'!F10+'DAY30'!F10</f>
        <v>0</v>
      </c>
      <c r="G10" s="163">
        <f>'DAY1'!G10+'DAY2'!G10+'DAY3'!G10+'DAY4'!G10+'DAY5'!G10+'DAY6'!G10+'DAY7'!G10+'DAY8'!G10+'DAY9'!G10+'DAY10'!G10+'DAY11'!G10+'DAY12'!G10+'DAY13'!G10+'DAY14'!G10+'DAY15'!G10+'DAY16'!G10+'DAY17'!G10+'DAY18'!G10+'DAY19'!G10+'DAY20'!G10+'DAY21'!G10+'DAY22'!G10+'DAY23'!G10+'DAY24'!G10+'DAY25'!G10+'DAY26'!G10+'DAY27'!G10+'DAY28'!G10+'DAY29'!G10+'DAY30'!G10</f>
        <v>0</v>
      </c>
      <c r="H10" s="49">
        <f>+(Table134[[#This Row],[OPENING ]]+Table134[[#This Row],[RECEIPTS]]+Table134[[#This Row],[RETURNS]])-(Table134[[#This Row],[ISSUES]]+Table134[[#This Row],[EXCHANGED]]+Table134[[#This Row],[SALES]])</f>
        <v>18</v>
      </c>
      <c r="I10" s="48">
        <v>18</v>
      </c>
      <c r="J10" s="51">
        <f>+Table134[[#This Row],[PHYSICAL]]-Table134[[#This Row],[THEORETICAL]]</f>
        <v>0</v>
      </c>
      <c r="K10" s="48">
        <f>+Table134[[#This Row],[RECEIPTS]]</f>
        <v>0</v>
      </c>
      <c r="L10" s="49">
        <f>+Table134[[#This Row],[RETURNS]]</f>
        <v>0</v>
      </c>
      <c r="M10" s="50">
        <f>+Table134[[#This Row],[EXCHANGED]]</f>
        <v>0</v>
      </c>
      <c r="N10" s="47">
        <f>+Table134[[#This Row],[SALES]]</f>
        <v>0</v>
      </c>
      <c r="O10" s="163">
        <f>+Table134[[#This Row],[ISSUES]]</f>
        <v>0</v>
      </c>
      <c r="P10" s="48">
        <f>Table134[[#This Row],[RECEIPTS TO]]/30</f>
        <v>0</v>
      </c>
      <c r="Q10" s="49">
        <f>+Table134[[#This Row],[RETURNS ]]/30</f>
        <v>0</v>
      </c>
      <c r="R10" s="50">
        <f>+Table134[[#This Row],[EXCHANGED TO]]/30</f>
        <v>0</v>
      </c>
      <c r="S10" s="47">
        <f>+Table134[[#This Row],[SALES TO]]/30</f>
        <v>0</v>
      </c>
      <c r="T10" s="163">
        <f>+Table134[[#This Row],[ISSUES TO]]/30</f>
        <v>0</v>
      </c>
      <c r="U10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1" spans="1:21" x14ac:dyDescent="0.25">
      <c r="A11" s="189" t="s">
        <v>62</v>
      </c>
      <c r="B11" s="47">
        <f>'DAY1'!H11</f>
        <v>10</v>
      </c>
      <c r="C11" s="48">
        <f>'DAY1'!C11+'DAY2'!C11+'DAY3'!C11+'DAY4'!C11+'DAY5'!C11+'DAY6'!C11+'DAY7'!C11+'DAY8'!C11+'DAY9'!C11+'DAY10'!C11+'DAY11'!C11+'DAY12'!C11+'DAY13'!C11+'DAY14'!C11+'DAY15'!C11+'DAY16'!C11+'DAY17'!C11+'DAY18'!C11+'DAY19'!C11+'DAY20'!C11+'DAY21'!C11+'DAY22'!C11+'DAY23'!C11+'DAY24'!C11+'DAY25'!C11+'DAY26'!C11+'DAY27'!C11+'DAY28'!C11+'DAY29'!C11+'DAY30'!C11</f>
        <v>0</v>
      </c>
      <c r="D11" s="49">
        <f>'DAY1'!D11+'DAY2'!D11+'DAY3'!D11+'DAY4'!D11+'DAY5'!D11+'DAY6'!D11+'DAY7'!D11+'DAY8'!D11+'DAY9'!D11+'DAY10'!D11+'DAY11'!D11+'DAY12'!D11+'DAY13'!D11+'DAY14'!D11+'DAY15'!D11+'DAY16'!D11+'DAY17'!D11+'DAY18'!D11+'DAY19'!D11+'DAY20'!D11+'DAY21'!D11+'DAY22'!D11+'DAY23'!D11+'DAY24'!D11+'DAY25'!D11+'DAY26'!D11+'DAY27'!D11+'DAY28'!D11+'DAY29'!D11+'DAY30'!D11</f>
        <v>0</v>
      </c>
      <c r="E11" s="50">
        <f>'DAY1'!E11+'DAY2'!E11+'DAY3'!E11+'DAY4'!E11+'DAY5'!E11+'DAY6'!E11+'DAY7'!E11+'DAY8'!E11+'DAY9'!E11+'DAY10'!E11+'DAY11'!E11+'DAY12'!E11+'DAY13'!E11+'DAY14'!E11+'DAY15'!E11+'DAY16'!E11+'DAY17'!E11+'DAY18'!E11+'DAY19'!E11+'DAY20'!E11+'DAY21'!E11+'DAY22'!E11+'DAY23'!E11+'DAY24'!E11+'DAY25'!E11+'DAY26'!E11+'DAY27'!E11+'DAY28'!E11+'DAY29'!E11+'DAY30'!E11</f>
        <v>0</v>
      </c>
      <c r="F11" s="47">
        <f>'DAY1'!F11+'DAY2'!F11+'DAY3'!F11+'DAY4'!F11+'DAY5'!F11+'DAY6'!F11+'DAY7'!F11+'DAY8'!F11+'DAY9'!F11+'DAY10'!F11+'DAY11'!F11+'DAY12'!F11+'DAY13'!F11+'DAY14'!F11+'DAY15'!F11+'DAY16'!F11+'DAY17'!F11+'DAY18'!F11+'DAY19'!F11+'DAY20'!F11+'DAY21'!F11+'DAY22'!F11+'DAY23'!F11+'DAY24'!F11+'DAY25'!F11+'DAY26'!F11+'DAY27'!F11+'DAY28'!F11+'DAY29'!F11+'DAY30'!F11</f>
        <v>0</v>
      </c>
      <c r="G11" s="163">
        <f>'DAY1'!G11+'DAY2'!G11+'DAY3'!G11+'DAY4'!G11+'DAY5'!G11+'DAY6'!G11+'DAY7'!G11+'DAY8'!G11+'DAY9'!G11+'DAY10'!G11+'DAY11'!G11+'DAY12'!G11+'DAY13'!G11+'DAY14'!G11+'DAY15'!G11+'DAY16'!G11+'DAY17'!G11+'DAY18'!G11+'DAY19'!G11+'DAY20'!G11+'DAY21'!G11+'DAY22'!G11+'DAY23'!G11+'DAY24'!G11+'DAY25'!G11+'DAY26'!G11+'DAY27'!G11+'DAY28'!G11+'DAY29'!G11+'DAY30'!G11</f>
        <v>0</v>
      </c>
      <c r="H11" s="49">
        <f>+(Table134[[#This Row],[OPENING ]]+Table134[[#This Row],[RECEIPTS]]+Table134[[#This Row],[RETURNS]])-(Table134[[#This Row],[ISSUES]]+Table134[[#This Row],[EXCHANGED]]+Table134[[#This Row],[SALES]])</f>
        <v>10</v>
      </c>
      <c r="I11" s="48">
        <v>10</v>
      </c>
      <c r="J11" s="51">
        <f>+Table134[[#This Row],[PHYSICAL]]-Table134[[#This Row],[THEORETICAL]]</f>
        <v>0</v>
      </c>
      <c r="K11" s="48">
        <f>+Table134[[#This Row],[RECEIPTS]]</f>
        <v>0</v>
      </c>
      <c r="L11" s="49">
        <f>+Table134[[#This Row],[RETURNS]]</f>
        <v>0</v>
      </c>
      <c r="M11" s="50">
        <f>+Table134[[#This Row],[EXCHANGED]]</f>
        <v>0</v>
      </c>
      <c r="N11" s="47">
        <f>+Table134[[#This Row],[SALES]]</f>
        <v>0</v>
      </c>
      <c r="O11" s="163">
        <f>+Table134[[#This Row],[ISSUES]]</f>
        <v>0</v>
      </c>
      <c r="P11" s="48">
        <f>Table134[[#This Row],[RECEIPTS TO]]/30</f>
        <v>0</v>
      </c>
      <c r="Q11" s="49">
        <f>+Table134[[#This Row],[RETURNS ]]/30</f>
        <v>0</v>
      </c>
      <c r="R11" s="50">
        <f>+Table134[[#This Row],[EXCHANGED TO]]/30</f>
        <v>0</v>
      </c>
      <c r="S11" s="47">
        <f>+Table134[[#This Row],[SALES TO]]/30</f>
        <v>0</v>
      </c>
      <c r="T11" s="163">
        <f>+Table134[[#This Row],[ISSUES TO]]/30</f>
        <v>0</v>
      </c>
      <c r="U11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2" spans="1:21" x14ac:dyDescent="0.25">
      <c r="A12" s="189" t="s">
        <v>101</v>
      </c>
      <c r="B12" s="47">
        <f>'DAY1'!H12</f>
        <v>28.6</v>
      </c>
      <c r="C12" s="48">
        <f>'DAY1'!C12+'DAY2'!C12+'DAY3'!C12+'DAY4'!C12+'DAY5'!C12+'DAY6'!C12+'DAY7'!C12+'DAY8'!C12+'DAY9'!C12+'DAY10'!C12+'DAY11'!C12+'DAY12'!C12+'DAY13'!C12+'DAY14'!C12+'DAY15'!C12+'DAY16'!C12+'DAY17'!C12+'DAY18'!C12+'DAY19'!C12+'DAY20'!C12+'DAY21'!C12+'DAY22'!C12+'DAY23'!C12+'DAY24'!C12+'DAY25'!C12+'DAY26'!C12+'DAY27'!C12+'DAY28'!C12+'DAY29'!C12+'DAY30'!C12</f>
        <v>0</v>
      </c>
      <c r="D12" s="49">
        <f>'DAY1'!D12+'DAY2'!D12+'DAY3'!D12+'DAY4'!D12+'DAY5'!D12+'DAY6'!D12+'DAY7'!D12+'DAY8'!D12+'DAY9'!D12+'DAY10'!D12+'DAY11'!D12+'DAY12'!D12+'DAY13'!D12+'DAY14'!D12+'DAY15'!D12+'DAY16'!D12+'DAY17'!D12+'DAY18'!D12+'DAY19'!D12+'DAY20'!D12+'DAY21'!D12+'DAY22'!D12+'DAY23'!D12+'DAY24'!D12+'DAY25'!D12+'DAY26'!D12+'DAY27'!D12+'DAY28'!D12+'DAY29'!D12+'DAY30'!D12</f>
        <v>0</v>
      </c>
      <c r="E12" s="50">
        <f>'DAY1'!E12+'DAY2'!E12+'DAY3'!E12+'DAY4'!E12+'DAY5'!E12+'DAY6'!E12+'DAY7'!E12+'DAY8'!E12+'DAY9'!E12+'DAY10'!E12+'DAY11'!E12+'DAY12'!E12+'DAY13'!E12+'DAY14'!E12+'DAY15'!E12+'DAY16'!E12+'DAY17'!E12+'DAY18'!E12+'DAY19'!E12+'DAY20'!E12+'DAY21'!E12+'DAY22'!E12+'DAY23'!E12+'DAY24'!E12+'DAY25'!E12+'DAY26'!E12+'DAY27'!E12+'DAY28'!E12+'DAY29'!E12+'DAY30'!E12</f>
        <v>0</v>
      </c>
      <c r="F12" s="47">
        <f>'DAY1'!F12+'DAY2'!F12+'DAY3'!F12+'DAY4'!F12+'DAY5'!F12+'DAY6'!F12+'DAY7'!F12+'DAY8'!F12+'DAY9'!F12+'DAY10'!F12+'DAY11'!F12+'DAY12'!F12+'DAY13'!F12+'DAY14'!F12+'DAY15'!F12+'DAY16'!F12+'DAY17'!F12+'DAY18'!F12+'DAY19'!F12+'DAY20'!F12+'DAY21'!F12+'DAY22'!F12+'DAY23'!F12+'DAY24'!F12+'DAY25'!F12+'DAY26'!F12+'DAY27'!F12+'DAY28'!F12+'DAY29'!F12+'DAY30'!F12</f>
        <v>0</v>
      </c>
      <c r="G12" s="163">
        <f>'DAY1'!G12+'DAY2'!G12+'DAY3'!G12+'DAY4'!G12+'DAY5'!G12+'DAY6'!G12+'DAY7'!G12+'DAY8'!G12+'DAY9'!G12+'DAY10'!G12+'DAY11'!G12+'DAY12'!G12+'DAY13'!G12+'DAY14'!G12+'DAY15'!G12+'DAY16'!G12+'DAY17'!G12+'DAY18'!G12+'DAY19'!G12+'DAY20'!G12+'DAY21'!G12+'DAY22'!G12+'DAY23'!G12+'DAY24'!G12+'DAY25'!G12+'DAY26'!G12+'DAY27'!G12+'DAY28'!G12+'DAY29'!G12+'DAY30'!G12</f>
        <v>0</v>
      </c>
      <c r="H12" s="49">
        <f>+(Table134[[#This Row],[OPENING ]]+Table134[[#This Row],[RECEIPTS]]+Table134[[#This Row],[RETURNS]])-(Table134[[#This Row],[ISSUES]]+Table134[[#This Row],[EXCHANGED]]+Table134[[#This Row],[SALES]])</f>
        <v>28.6</v>
      </c>
      <c r="I12" s="48">
        <v>28.6</v>
      </c>
      <c r="J12" s="51">
        <f>+Table134[[#This Row],[PHYSICAL]]-Table134[[#This Row],[THEORETICAL]]</f>
        <v>0</v>
      </c>
      <c r="K12" s="48">
        <f>+Table134[[#This Row],[RECEIPTS]]</f>
        <v>0</v>
      </c>
      <c r="L12" s="49">
        <f>+Table134[[#This Row],[RETURNS]]</f>
        <v>0</v>
      </c>
      <c r="M12" s="50">
        <f>+Table134[[#This Row],[EXCHANGED]]</f>
        <v>0</v>
      </c>
      <c r="N12" s="47">
        <f>+Table134[[#This Row],[SALES]]</f>
        <v>0</v>
      </c>
      <c r="O12" s="163">
        <f>+Table134[[#This Row],[ISSUES]]</f>
        <v>0</v>
      </c>
      <c r="P12" s="48">
        <f>Table134[[#This Row],[RECEIPTS TO]]/30</f>
        <v>0</v>
      </c>
      <c r="Q12" s="49">
        <f>+Table134[[#This Row],[RETURNS ]]/30</f>
        <v>0</v>
      </c>
      <c r="R12" s="50">
        <f>+Table134[[#This Row],[EXCHANGED TO]]/30</f>
        <v>0</v>
      </c>
      <c r="S12" s="47">
        <f>+Table134[[#This Row],[SALES TO]]/30</f>
        <v>0</v>
      </c>
      <c r="T12" s="163">
        <f>+Table134[[#This Row],[ISSUES TO]]/30</f>
        <v>0</v>
      </c>
      <c r="U12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" spans="1:21" x14ac:dyDescent="0.25">
      <c r="A13" s="189" t="s">
        <v>102</v>
      </c>
      <c r="B13" s="47">
        <f>'DAY1'!H13</f>
        <v>23.5</v>
      </c>
      <c r="C13" s="48">
        <f>'DAY1'!C13+'DAY2'!C13+'DAY3'!C13+'DAY4'!C13+'DAY5'!C13+'DAY6'!C13+'DAY7'!C13+'DAY8'!C13+'DAY9'!C13+'DAY10'!C13+'DAY11'!C13+'DAY12'!C13+'DAY13'!C13+'DAY14'!C13+'DAY15'!C13+'DAY16'!C13+'DAY17'!C13+'DAY18'!C13+'DAY19'!C13+'DAY20'!C13+'DAY21'!C13+'DAY22'!C13+'DAY23'!C13+'DAY24'!C13+'DAY25'!C13+'DAY26'!C13+'DAY27'!C13+'DAY28'!C13+'DAY29'!C13+'DAY30'!C13</f>
        <v>0</v>
      </c>
      <c r="D13" s="49">
        <f>'DAY1'!D13+'DAY2'!D13+'DAY3'!D13+'DAY4'!D13+'DAY5'!D13+'DAY6'!D13+'DAY7'!D13+'DAY8'!D13+'DAY9'!D13+'DAY10'!D13+'DAY11'!D13+'DAY12'!D13+'DAY13'!D13+'DAY14'!D13+'DAY15'!D13+'DAY16'!D13+'DAY17'!D13+'DAY18'!D13+'DAY19'!D13+'DAY20'!D13+'DAY21'!D13+'DAY22'!D13+'DAY23'!D13+'DAY24'!D13+'DAY25'!D13+'DAY26'!D13+'DAY27'!D13+'DAY28'!D13+'DAY29'!D13+'DAY30'!D13</f>
        <v>0</v>
      </c>
      <c r="E13" s="50">
        <f>'DAY1'!E13+'DAY2'!E13+'DAY3'!E13+'DAY4'!E13+'DAY5'!E13+'DAY6'!E13+'DAY7'!E13+'DAY8'!E13+'DAY9'!E13+'DAY10'!E13+'DAY11'!E13+'DAY12'!E13+'DAY13'!E13+'DAY14'!E13+'DAY15'!E13+'DAY16'!E13+'DAY17'!E13+'DAY18'!E13+'DAY19'!E13+'DAY20'!E13+'DAY21'!E13+'DAY22'!E13+'DAY23'!E13+'DAY24'!E13+'DAY25'!E13+'DAY26'!E13+'DAY27'!E13+'DAY28'!E13+'DAY29'!E13+'DAY30'!E13</f>
        <v>0</v>
      </c>
      <c r="F13" s="47">
        <f>'DAY1'!F13+'DAY2'!F13+'DAY3'!F13+'DAY4'!F13+'DAY5'!F13+'DAY6'!F13+'DAY7'!F13+'DAY8'!F13+'DAY9'!F13+'DAY10'!F13+'DAY11'!F13+'DAY12'!F13+'DAY13'!F13+'DAY14'!F13+'DAY15'!F13+'DAY16'!F13+'DAY17'!F13+'DAY18'!F13+'DAY19'!F13+'DAY20'!F13+'DAY21'!F13+'DAY22'!F13+'DAY23'!F13+'DAY24'!F13+'DAY25'!F13+'DAY26'!F13+'DAY27'!F13+'DAY28'!F13+'DAY29'!F13+'DAY30'!F13</f>
        <v>0</v>
      </c>
      <c r="G13" s="163">
        <f>'DAY1'!G13+'DAY2'!G13+'DAY3'!G13+'DAY4'!G13+'DAY5'!G13+'DAY6'!G13+'DAY7'!G13+'DAY8'!G13+'DAY9'!G13+'DAY10'!G13+'DAY11'!G13+'DAY12'!G13+'DAY13'!G13+'DAY14'!G13+'DAY15'!G13+'DAY16'!G13+'DAY17'!G13+'DAY18'!G13+'DAY19'!G13+'DAY20'!G13+'DAY21'!G13+'DAY22'!G13+'DAY23'!G13+'DAY24'!G13+'DAY25'!G13+'DAY26'!G13+'DAY27'!G13+'DAY28'!G13+'DAY29'!G13+'DAY30'!G13</f>
        <v>0</v>
      </c>
      <c r="H13" s="49">
        <f>+(Table134[[#This Row],[OPENING ]]+Table134[[#This Row],[RECEIPTS]]+Table134[[#This Row],[RETURNS]])-(Table134[[#This Row],[ISSUES]]+Table134[[#This Row],[EXCHANGED]]+Table134[[#This Row],[SALES]])</f>
        <v>23.5</v>
      </c>
      <c r="I13" s="48">
        <v>23.5</v>
      </c>
      <c r="J13" s="51">
        <f>+Table134[[#This Row],[PHYSICAL]]-Table134[[#This Row],[THEORETICAL]]</f>
        <v>0</v>
      </c>
      <c r="K13" s="48">
        <f>+Table134[[#This Row],[RECEIPTS]]</f>
        <v>0</v>
      </c>
      <c r="L13" s="49">
        <f>+Table134[[#This Row],[RETURNS]]</f>
        <v>0</v>
      </c>
      <c r="M13" s="50">
        <f>+Table134[[#This Row],[EXCHANGED]]</f>
        <v>0</v>
      </c>
      <c r="N13" s="47">
        <f>+Table134[[#This Row],[SALES]]</f>
        <v>0</v>
      </c>
      <c r="O13" s="163">
        <f>+Table134[[#This Row],[ISSUES]]</f>
        <v>0</v>
      </c>
      <c r="P13" s="48">
        <f>Table134[[#This Row],[RECEIPTS TO]]/30</f>
        <v>0</v>
      </c>
      <c r="Q13" s="49">
        <f>+Table134[[#This Row],[RETURNS ]]/30</f>
        <v>0</v>
      </c>
      <c r="R13" s="50">
        <f>+Table134[[#This Row],[EXCHANGED TO]]/30</f>
        <v>0</v>
      </c>
      <c r="S13" s="47">
        <f>+Table134[[#This Row],[SALES TO]]/30</f>
        <v>0</v>
      </c>
      <c r="T13" s="163">
        <f>+Table134[[#This Row],[ISSUES TO]]/30</f>
        <v>0</v>
      </c>
      <c r="U13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" spans="1:21" x14ac:dyDescent="0.25">
      <c r="A14" s="189" t="s">
        <v>103</v>
      </c>
      <c r="B14" s="47">
        <f>'DAY1'!H14</f>
        <v>30.5</v>
      </c>
      <c r="C14" s="48">
        <f>'DAY1'!C14+'DAY2'!C14+'DAY3'!C14+'DAY4'!C14+'DAY5'!C14+'DAY6'!C14+'DAY7'!C14+'DAY8'!C14+'DAY9'!C14+'DAY10'!C14+'DAY11'!C14+'DAY12'!C14+'DAY13'!C14+'DAY14'!C14+'DAY15'!C14+'DAY16'!C14+'DAY17'!C14+'DAY18'!C14+'DAY19'!C14+'DAY20'!C14+'DAY21'!C14+'DAY22'!C14+'DAY23'!C14+'DAY24'!C14+'DAY25'!C14+'DAY26'!C14+'DAY27'!C14+'DAY28'!C14+'DAY29'!C14+'DAY30'!C14</f>
        <v>0</v>
      </c>
      <c r="D14" s="49">
        <f>'DAY1'!D14+'DAY2'!D14+'DAY3'!D14+'DAY4'!D14+'DAY5'!D14+'DAY6'!D14+'DAY7'!D14+'DAY8'!D14+'DAY9'!D14+'DAY10'!D14+'DAY11'!D14+'DAY12'!D14+'DAY13'!D14+'DAY14'!D14+'DAY15'!D14+'DAY16'!D14+'DAY17'!D14+'DAY18'!D14+'DAY19'!D14+'DAY20'!D14+'DAY21'!D14+'DAY22'!D14+'DAY23'!D14+'DAY24'!D14+'DAY25'!D14+'DAY26'!D14+'DAY27'!D14+'DAY28'!D14+'DAY29'!D14+'DAY30'!D14</f>
        <v>0</v>
      </c>
      <c r="E14" s="50">
        <f>'DAY1'!E14+'DAY2'!E14+'DAY3'!E14+'DAY4'!E14+'DAY5'!E14+'DAY6'!E14+'DAY7'!E14+'DAY8'!E14+'DAY9'!E14+'DAY10'!E14+'DAY11'!E14+'DAY12'!E14+'DAY13'!E14+'DAY14'!E14+'DAY15'!E14+'DAY16'!E14+'DAY17'!E14+'DAY18'!E14+'DAY19'!E14+'DAY20'!E14+'DAY21'!E14+'DAY22'!E14+'DAY23'!E14+'DAY24'!E14+'DAY25'!E14+'DAY26'!E14+'DAY27'!E14+'DAY28'!E14+'DAY29'!E14+'DAY30'!E14</f>
        <v>0</v>
      </c>
      <c r="F14" s="47">
        <f>'DAY1'!F14+'DAY2'!F14+'DAY3'!F14+'DAY4'!F14+'DAY5'!F14+'DAY6'!F14+'DAY7'!F14+'DAY8'!F14+'DAY9'!F14+'DAY10'!F14+'DAY11'!F14+'DAY12'!F14+'DAY13'!F14+'DAY14'!F14+'DAY15'!F14+'DAY16'!F14+'DAY17'!F14+'DAY18'!F14+'DAY19'!F14+'DAY20'!F14+'DAY21'!F14+'DAY22'!F14+'DAY23'!F14+'DAY24'!F14+'DAY25'!F14+'DAY26'!F14+'DAY27'!F14+'DAY28'!F14+'DAY29'!F14+'DAY30'!F14</f>
        <v>0</v>
      </c>
      <c r="G14" s="163">
        <f>'DAY1'!G14+'DAY2'!G14+'DAY3'!G14+'DAY4'!G14+'DAY5'!G14+'DAY6'!G14+'DAY7'!G14+'DAY8'!G14+'DAY9'!G14+'DAY10'!G14+'DAY11'!G14+'DAY12'!G14+'DAY13'!G14+'DAY14'!G14+'DAY15'!G14+'DAY16'!G14+'DAY17'!G14+'DAY18'!G14+'DAY19'!G14+'DAY20'!G14+'DAY21'!G14+'DAY22'!G14+'DAY23'!G14+'DAY24'!G14+'DAY25'!G14+'DAY26'!G14+'DAY27'!G14+'DAY28'!G14+'DAY29'!G14+'DAY30'!G14</f>
        <v>0</v>
      </c>
      <c r="H14" s="49">
        <f>+(Table134[[#This Row],[OPENING ]]+Table134[[#This Row],[RECEIPTS]]+Table134[[#This Row],[RETURNS]])-(Table134[[#This Row],[ISSUES]]+Table134[[#This Row],[EXCHANGED]]+Table134[[#This Row],[SALES]])</f>
        <v>30.5</v>
      </c>
      <c r="I14" s="48">
        <v>30.5</v>
      </c>
      <c r="J14" s="51">
        <f>+Table134[[#This Row],[PHYSICAL]]-Table134[[#This Row],[THEORETICAL]]</f>
        <v>0</v>
      </c>
      <c r="K14" s="48">
        <f>+Table134[[#This Row],[RECEIPTS]]</f>
        <v>0</v>
      </c>
      <c r="L14" s="49">
        <f>+Table134[[#This Row],[RETURNS]]</f>
        <v>0</v>
      </c>
      <c r="M14" s="50">
        <f>+Table134[[#This Row],[EXCHANGED]]</f>
        <v>0</v>
      </c>
      <c r="N14" s="47">
        <f>+Table134[[#This Row],[SALES]]</f>
        <v>0</v>
      </c>
      <c r="O14" s="163">
        <f>+Table134[[#This Row],[ISSUES]]</f>
        <v>0</v>
      </c>
      <c r="P14" s="48">
        <f>Table134[[#This Row],[RECEIPTS TO]]/30</f>
        <v>0</v>
      </c>
      <c r="Q14" s="49">
        <f>+Table134[[#This Row],[RETURNS ]]/30</f>
        <v>0</v>
      </c>
      <c r="R14" s="50">
        <f>+Table134[[#This Row],[EXCHANGED TO]]/30</f>
        <v>0</v>
      </c>
      <c r="S14" s="47">
        <f>+Table134[[#This Row],[SALES TO]]/30</f>
        <v>0</v>
      </c>
      <c r="T14" s="163">
        <f>+Table134[[#This Row],[ISSUES TO]]/30</f>
        <v>0</v>
      </c>
      <c r="U14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5" spans="1:21" x14ac:dyDescent="0.25">
      <c r="A15" s="189" t="s">
        <v>104</v>
      </c>
      <c r="B15" s="47">
        <f>'DAY1'!H15</f>
        <v>33.5</v>
      </c>
      <c r="C15" s="48">
        <f>'DAY1'!C15+'DAY2'!C15+'DAY3'!C15+'DAY4'!C15+'DAY5'!C15+'DAY6'!C15+'DAY7'!C15+'DAY8'!C15+'DAY9'!C15+'DAY10'!C15+'DAY11'!C15+'DAY12'!C15+'DAY13'!C15+'DAY14'!C15+'DAY15'!C15+'DAY16'!C15+'DAY17'!C15+'DAY18'!C15+'DAY19'!C15+'DAY20'!C15+'DAY21'!C15+'DAY22'!C15+'DAY23'!C15+'DAY24'!C15+'DAY25'!C15+'DAY26'!C15+'DAY27'!C15+'DAY28'!C15+'DAY29'!C15+'DAY30'!C15</f>
        <v>0</v>
      </c>
      <c r="D15" s="49">
        <f>'DAY1'!D15+'DAY2'!D15+'DAY3'!D15+'DAY4'!D15+'DAY5'!D15+'DAY6'!D15+'DAY7'!D15+'DAY8'!D15+'DAY9'!D15+'DAY10'!D15+'DAY11'!D15+'DAY12'!D15+'DAY13'!D15+'DAY14'!D15+'DAY15'!D15+'DAY16'!D15+'DAY17'!D15+'DAY18'!D15+'DAY19'!D15+'DAY20'!D15+'DAY21'!D15+'DAY22'!D15+'DAY23'!D15+'DAY24'!D15+'DAY25'!D15+'DAY26'!D15+'DAY27'!D15+'DAY28'!D15+'DAY29'!D15+'DAY30'!D15</f>
        <v>0</v>
      </c>
      <c r="E15" s="50">
        <f>'DAY1'!E15+'DAY2'!E15+'DAY3'!E15+'DAY4'!E15+'DAY5'!E15+'DAY6'!E15+'DAY7'!E15+'DAY8'!E15+'DAY9'!E15+'DAY10'!E15+'DAY11'!E15+'DAY12'!E15+'DAY13'!E15+'DAY14'!E15+'DAY15'!E15+'DAY16'!E15+'DAY17'!E15+'DAY18'!E15+'DAY19'!E15+'DAY20'!E15+'DAY21'!E15+'DAY22'!E15+'DAY23'!E15+'DAY24'!E15+'DAY25'!E15+'DAY26'!E15+'DAY27'!E15+'DAY28'!E15+'DAY29'!E15+'DAY30'!E15</f>
        <v>0</v>
      </c>
      <c r="F15" s="47">
        <f>'DAY1'!F15+'DAY2'!F15+'DAY3'!F15+'DAY4'!F15+'DAY5'!F15+'DAY6'!F15+'DAY7'!F15+'DAY8'!F15+'DAY9'!F15+'DAY10'!F15+'DAY11'!F15+'DAY12'!F15+'DAY13'!F15+'DAY14'!F15+'DAY15'!F15+'DAY16'!F15+'DAY17'!F15+'DAY18'!F15+'DAY19'!F15+'DAY20'!F15+'DAY21'!F15+'DAY22'!F15+'DAY23'!F15+'DAY24'!F15+'DAY25'!F15+'DAY26'!F15+'DAY27'!F15+'DAY28'!F15+'DAY29'!F15+'DAY30'!F15</f>
        <v>0</v>
      </c>
      <c r="G15" s="163">
        <f>'DAY1'!G15+'DAY2'!G15+'DAY3'!G15+'DAY4'!G15+'DAY5'!G15+'DAY6'!G15+'DAY7'!G15+'DAY8'!G15+'DAY9'!G15+'DAY10'!G15+'DAY11'!G15+'DAY12'!G15+'DAY13'!G15+'DAY14'!G15+'DAY15'!G15+'DAY16'!G15+'DAY17'!G15+'DAY18'!G15+'DAY19'!G15+'DAY20'!G15+'DAY21'!G15+'DAY22'!G15+'DAY23'!G15+'DAY24'!G15+'DAY25'!G15+'DAY26'!G15+'DAY27'!G15+'DAY28'!G15+'DAY29'!G15+'DAY30'!G15</f>
        <v>0</v>
      </c>
      <c r="H15" s="49">
        <f>+(Table134[[#This Row],[OPENING ]]+Table134[[#This Row],[RECEIPTS]]+Table134[[#This Row],[RETURNS]])-(Table134[[#This Row],[ISSUES]]+Table134[[#This Row],[EXCHANGED]]+Table134[[#This Row],[SALES]])</f>
        <v>33.5</v>
      </c>
      <c r="I15" s="48">
        <v>33.5</v>
      </c>
      <c r="J15" s="51">
        <f>+Table134[[#This Row],[PHYSICAL]]-Table134[[#This Row],[THEORETICAL]]</f>
        <v>0</v>
      </c>
      <c r="K15" s="48">
        <f>+Table134[[#This Row],[RECEIPTS]]</f>
        <v>0</v>
      </c>
      <c r="L15" s="49">
        <f>+Table134[[#This Row],[RETURNS]]</f>
        <v>0</v>
      </c>
      <c r="M15" s="50">
        <f>+Table134[[#This Row],[EXCHANGED]]</f>
        <v>0</v>
      </c>
      <c r="N15" s="47">
        <f>+Table134[[#This Row],[SALES]]</f>
        <v>0</v>
      </c>
      <c r="O15" s="163">
        <f>+Table134[[#This Row],[ISSUES]]</f>
        <v>0</v>
      </c>
      <c r="P15" s="48">
        <f>Table134[[#This Row],[RECEIPTS TO]]/30</f>
        <v>0</v>
      </c>
      <c r="Q15" s="49">
        <f>+Table134[[#This Row],[RETURNS ]]/30</f>
        <v>0</v>
      </c>
      <c r="R15" s="50">
        <f>+Table134[[#This Row],[EXCHANGED TO]]/30</f>
        <v>0</v>
      </c>
      <c r="S15" s="47">
        <f>+Table134[[#This Row],[SALES TO]]/30</f>
        <v>0</v>
      </c>
      <c r="T15" s="163">
        <f>+Table134[[#This Row],[ISSUES TO]]/30</f>
        <v>0</v>
      </c>
      <c r="U15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6" spans="1:21" x14ac:dyDescent="0.25">
      <c r="A16" s="189" t="s">
        <v>64</v>
      </c>
      <c r="B16" s="47">
        <f>'DAY1'!H16</f>
        <v>36</v>
      </c>
      <c r="C16" s="48">
        <f>'DAY1'!C16+'DAY2'!C16+'DAY3'!C16+'DAY4'!C16+'DAY5'!C16+'DAY6'!C16+'DAY7'!C16+'DAY8'!C16+'DAY9'!C16+'DAY10'!C16+'DAY11'!C16+'DAY12'!C16+'DAY13'!C16+'DAY14'!C16+'DAY15'!C16+'DAY16'!C16+'DAY17'!C16+'DAY18'!C16+'DAY19'!C16+'DAY20'!C16+'DAY21'!C16+'DAY22'!C16+'DAY23'!C16+'DAY24'!C16+'DAY25'!C16+'DAY26'!C16+'DAY27'!C16+'DAY28'!C16+'DAY29'!C16+'DAY30'!C16</f>
        <v>0</v>
      </c>
      <c r="D16" s="49">
        <f>'DAY1'!D16+'DAY2'!D16+'DAY3'!D16+'DAY4'!D16+'DAY5'!D16+'DAY6'!D16+'DAY7'!D16+'DAY8'!D16+'DAY9'!D16+'DAY10'!D16+'DAY11'!D16+'DAY12'!D16+'DAY13'!D16+'DAY14'!D16+'DAY15'!D16+'DAY16'!D16+'DAY17'!D16+'DAY18'!D16+'DAY19'!D16+'DAY20'!D16+'DAY21'!D16+'DAY22'!D16+'DAY23'!D16+'DAY24'!D16+'DAY25'!D16+'DAY26'!D16+'DAY27'!D16+'DAY28'!D16+'DAY29'!D16+'DAY30'!D16</f>
        <v>0</v>
      </c>
      <c r="E16" s="50">
        <f>'DAY1'!E16+'DAY2'!E16+'DAY3'!E16+'DAY4'!E16+'DAY5'!E16+'DAY6'!E16+'DAY7'!E16+'DAY8'!E16+'DAY9'!E16+'DAY10'!E16+'DAY11'!E16+'DAY12'!E16+'DAY13'!E16+'DAY14'!E16+'DAY15'!E16+'DAY16'!E16+'DAY17'!E16+'DAY18'!E16+'DAY19'!E16+'DAY20'!E16+'DAY21'!E16+'DAY22'!E16+'DAY23'!E16+'DAY24'!E16+'DAY25'!E16+'DAY26'!E16+'DAY27'!E16+'DAY28'!E16+'DAY29'!E16+'DAY30'!E16</f>
        <v>0</v>
      </c>
      <c r="F16" s="47">
        <f>'DAY1'!F16+'DAY2'!F16+'DAY3'!F16+'DAY4'!F16+'DAY5'!F16+'DAY6'!F16+'DAY7'!F16+'DAY8'!F16+'DAY9'!F16+'DAY10'!F16+'DAY11'!F16+'DAY12'!F16+'DAY13'!F16+'DAY14'!F16+'DAY15'!F16+'DAY16'!F16+'DAY17'!F16+'DAY18'!F16+'DAY19'!F16+'DAY20'!F16+'DAY21'!F16+'DAY22'!F16+'DAY23'!F16+'DAY24'!F16+'DAY25'!F16+'DAY26'!F16+'DAY27'!F16+'DAY28'!F16+'DAY29'!F16+'DAY30'!F16</f>
        <v>0</v>
      </c>
      <c r="G16" s="163">
        <f>'DAY1'!G16+'DAY2'!G16+'DAY3'!G16+'DAY4'!G16+'DAY5'!G16+'DAY6'!G16+'DAY7'!G16+'DAY8'!G16+'DAY9'!G16+'DAY10'!G16+'DAY11'!G16+'DAY12'!G16+'DAY13'!G16+'DAY14'!G16+'DAY15'!G16+'DAY16'!G16+'DAY17'!G16+'DAY18'!G16+'DAY19'!G16+'DAY20'!G16+'DAY21'!G16+'DAY22'!G16+'DAY23'!G16+'DAY24'!G16+'DAY25'!G16+'DAY26'!G16+'DAY27'!G16+'DAY28'!G16+'DAY29'!G16+'DAY30'!G16</f>
        <v>0</v>
      </c>
      <c r="H16" s="49">
        <f>+(Table134[[#This Row],[OPENING ]]+Table134[[#This Row],[RECEIPTS]]+Table134[[#This Row],[RETURNS]])-(Table134[[#This Row],[ISSUES]]+Table134[[#This Row],[EXCHANGED]]+Table134[[#This Row],[SALES]])</f>
        <v>36</v>
      </c>
      <c r="I16" s="48">
        <v>36</v>
      </c>
      <c r="J16" s="51">
        <f>+Table134[[#This Row],[PHYSICAL]]-Table134[[#This Row],[THEORETICAL]]</f>
        <v>0</v>
      </c>
      <c r="K16" s="48">
        <f>+Table134[[#This Row],[RECEIPTS]]</f>
        <v>0</v>
      </c>
      <c r="L16" s="49">
        <f>+Table134[[#This Row],[RETURNS]]</f>
        <v>0</v>
      </c>
      <c r="M16" s="50">
        <f>+Table134[[#This Row],[EXCHANGED]]</f>
        <v>0</v>
      </c>
      <c r="N16" s="47">
        <f>+Table134[[#This Row],[SALES]]</f>
        <v>0</v>
      </c>
      <c r="O16" s="163">
        <f>+Table134[[#This Row],[ISSUES]]</f>
        <v>0</v>
      </c>
      <c r="P16" s="48">
        <f>Table134[[#This Row],[RECEIPTS TO]]/30</f>
        <v>0</v>
      </c>
      <c r="Q16" s="49">
        <f>+Table134[[#This Row],[RETURNS ]]/30</f>
        <v>0</v>
      </c>
      <c r="R16" s="50">
        <f>+Table134[[#This Row],[EXCHANGED TO]]/30</f>
        <v>0</v>
      </c>
      <c r="S16" s="47">
        <f>+Table134[[#This Row],[SALES TO]]/30</f>
        <v>0</v>
      </c>
      <c r="T16" s="163">
        <f>+Table134[[#This Row],[ISSUES TO]]/30</f>
        <v>0</v>
      </c>
      <c r="U16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7" spans="1:21" x14ac:dyDescent="0.25">
      <c r="A17" s="189" t="s">
        <v>65</v>
      </c>
      <c r="B17" s="47">
        <f>'DAY1'!H17</f>
        <v>0</v>
      </c>
      <c r="C17" s="48">
        <f>'DAY1'!C17+'DAY2'!C17+'DAY3'!C17+'DAY4'!C17+'DAY5'!C17+'DAY6'!C17+'DAY7'!C17+'DAY8'!C17+'DAY9'!C17+'DAY10'!C17+'DAY11'!C17+'DAY12'!C17+'DAY13'!C17+'DAY14'!C17+'DAY15'!C17+'DAY16'!C17+'DAY17'!C17+'DAY18'!C17+'DAY19'!C17+'DAY20'!C17+'DAY21'!C17+'DAY22'!C17+'DAY23'!C17+'DAY24'!C17+'DAY25'!C17+'DAY26'!C17+'DAY27'!C17+'DAY28'!C17+'DAY29'!C17+'DAY30'!C17</f>
        <v>0</v>
      </c>
      <c r="D17" s="49">
        <f>'DAY1'!D17+'DAY2'!D17+'DAY3'!D17+'DAY4'!D17+'DAY5'!D17+'DAY6'!D17+'DAY7'!D17+'DAY8'!D17+'DAY9'!D17+'DAY10'!D17+'DAY11'!D17+'DAY12'!D17+'DAY13'!D17+'DAY14'!D17+'DAY15'!D17+'DAY16'!D17+'DAY17'!D17+'DAY18'!D17+'DAY19'!D17+'DAY20'!D17+'DAY21'!D17+'DAY22'!D17+'DAY23'!D17+'DAY24'!D17+'DAY25'!D17+'DAY26'!D17+'DAY27'!D17+'DAY28'!D17+'DAY29'!D17+'DAY30'!D17</f>
        <v>0</v>
      </c>
      <c r="E17" s="50">
        <f>'DAY1'!E17+'DAY2'!E17+'DAY3'!E17+'DAY4'!E17+'DAY5'!E17+'DAY6'!E17+'DAY7'!E17+'DAY8'!E17+'DAY9'!E17+'DAY10'!E17+'DAY11'!E17+'DAY12'!E17+'DAY13'!E17+'DAY14'!E17+'DAY15'!E17+'DAY16'!E17+'DAY17'!E17+'DAY18'!E17+'DAY19'!E17+'DAY20'!E17+'DAY21'!E17+'DAY22'!E17+'DAY23'!E17+'DAY24'!E17+'DAY25'!E17+'DAY26'!E17+'DAY27'!E17+'DAY28'!E17+'DAY29'!E17+'DAY30'!E17</f>
        <v>0</v>
      </c>
      <c r="F17" s="47">
        <f>'DAY1'!F17+'DAY2'!F17+'DAY3'!F17+'DAY4'!F17+'DAY5'!F17+'DAY6'!F17+'DAY7'!F17+'DAY8'!F17+'DAY9'!F17+'DAY10'!F17+'DAY11'!F17+'DAY12'!F17+'DAY13'!F17+'DAY14'!F17+'DAY15'!F17+'DAY16'!F17+'DAY17'!F17+'DAY18'!F17+'DAY19'!F17+'DAY20'!F17+'DAY21'!F17+'DAY22'!F17+'DAY23'!F17+'DAY24'!F17+'DAY25'!F17+'DAY26'!F17+'DAY27'!F17+'DAY28'!F17+'DAY29'!F17+'DAY30'!F17</f>
        <v>0</v>
      </c>
      <c r="G17" s="163">
        <f>'DAY1'!G17+'DAY2'!G17+'DAY3'!G17+'DAY4'!G17+'DAY5'!G17+'DAY6'!G17+'DAY7'!G17+'DAY8'!G17+'DAY9'!G17+'DAY10'!G17+'DAY11'!G17+'DAY12'!G17+'DAY13'!G17+'DAY14'!G17+'DAY15'!G17+'DAY16'!G17+'DAY17'!G17+'DAY18'!G17+'DAY19'!G17+'DAY20'!G17+'DAY21'!G17+'DAY22'!G17+'DAY23'!G17+'DAY24'!G17+'DAY25'!G17+'DAY26'!G17+'DAY27'!G17+'DAY28'!G17+'DAY29'!G17+'DAY30'!G17</f>
        <v>0</v>
      </c>
      <c r="H17" s="49">
        <f>+(Table134[[#This Row],[OPENING ]]+Table134[[#This Row],[RECEIPTS]]+Table134[[#This Row],[RETURNS]])-(Table134[[#This Row],[ISSUES]]+Table134[[#This Row],[EXCHANGED]]+Table134[[#This Row],[SALES]])</f>
        <v>0</v>
      </c>
      <c r="I17" s="48"/>
      <c r="J17" s="51">
        <f>+Table134[[#This Row],[PHYSICAL]]-Table134[[#This Row],[THEORETICAL]]</f>
        <v>0</v>
      </c>
      <c r="K17" s="48">
        <f>+Table134[[#This Row],[RECEIPTS]]</f>
        <v>0</v>
      </c>
      <c r="L17" s="49">
        <f>+Table134[[#This Row],[RETURNS]]</f>
        <v>0</v>
      </c>
      <c r="M17" s="50">
        <f>+Table134[[#This Row],[EXCHANGED]]</f>
        <v>0</v>
      </c>
      <c r="N17" s="47">
        <f>+Table134[[#This Row],[SALES]]</f>
        <v>0</v>
      </c>
      <c r="O17" s="163">
        <f>+Table134[[#This Row],[ISSUES]]</f>
        <v>0</v>
      </c>
      <c r="P17" s="48">
        <f>Table134[[#This Row],[RECEIPTS TO]]/30</f>
        <v>0</v>
      </c>
      <c r="Q17" s="49">
        <f>+Table134[[#This Row],[RETURNS ]]/30</f>
        <v>0</v>
      </c>
      <c r="R17" s="50">
        <f>+Table134[[#This Row],[EXCHANGED TO]]/30</f>
        <v>0</v>
      </c>
      <c r="S17" s="47">
        <f>+Table134[[#This Row],[SALES TO]]/30</f>
        <v>0</v>
      </c>
      <c r="T17" s="163">
        <f>+Table134[[#This Row],[ISSUES TO]]/30</f>
        <v>0</v>
      </c>
      <c r="U17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8" spans="1:21" x14ac:dyDescent="0.25">
      <c r="A18" s="189" t="s">
        <v>63</v>
      </c>
      <c r="B18" s="47">
        <f>'DAY1'!H18</f>
        <v>0</v>
      </c>
      <c r="C18" s="48">
        <f>'DAY1'!C18+'DAY2'!C18+'DAY3'!C18+'DAY4'!C18+'DAY5'!C18+'DAY6'!C18+'DAY7'!C18+'DAY8'!C18+'DAY9'!C18+'DAY10'!C18+'DAY11'!C18+'DAY12'!C18+'DAY13'!C18+'DAY14'!C18+'DAY15'!C18+'DAY16'!C18+'DAY17'!C18+'DAY18'!C18+'DAY19'!C18+'DAY20'!C18+'DAY21'!C18+'DAY22'!C18+'DAY23'!C18+'DAY24'!C18+'DAY25'!C18+'DAY26'!C18+'DAY27'!C18+'DAY28'!C18+'DAY29'!C18+'DAY30'!C18</f>
        <v>0</v>
      </c>
      <c r="D18" s="49">
        <f>'DAY1'!D18+'DAY2'!D18+'DAY3'!D18+'DAY4'!D18+'DAY5'!D18+'DAY6'!D18+'DAY7'!D18+'DAY8'!D18+'DAY9'!D18+'DAY10'!D18+'DAY11'!D18+'DAY12'!D18+'DAY13'!D18+'DAY14'!D18+'DAY15'!D18+'DAY16'!D18+'DAY17'!D18+'DAY18'!D18+'DAY19'!D18+'DAY20'!D18+'DAY21'!D18+'DAY22'!D18+'DAY23'!D18+'DAY24'!D18+'DAY25'!D18+'DAY26'!D18+'DAY27'!D18+'DAY28'!D18+'DAY29'!D18+'DAY30'!D18</f>
        <v>0</v>
      </c>
      <c r="E18" s="50">
        <f>'DAY1'!E18+'DAY2'!E18+'DAY3'!E18+'DAY4'!E18+'DAY5'!E18+'DAY6'!E18+'DAY7'!E18+'DAY8'!E18+'DAY9'!E18+'DAY10'!E18+'DAY11'!E18+'DAY12'!E18+'DAY13'!E18+'DAY14'!E18+'DAY15'!E18+'DAY16'!E18+'DAY17'!E18+'DAY18'!E18+'DAY19'!E18+'DAY20'!E18+'DAY21'!E18+'DAY22'!E18+'DAY23'!E18+'DAY24'!E18+'DAY25'!E18+'DAY26'!E18+'DAY27'!E18+'DAY28'!E18+'DAY29'!E18+'DAY30'!E18</f>
        <v>0</v>
      </c>
      <c r="F18" s="47">
        <f>'DAY1'!F18+'DAY2'!F18+'DAY3'!F18+'DAY4'!F18+'DAY5'!F18+'DAY6'!F18+'DAY7'!F18+'DAY8'!F18+'DAY9'!F18+'DAY10'!F18+'DAY11'!F18+'DAY12'!F18+'DAY13'!F18+'DAY14'!F18+'DAY15'!F18+'DAY16'!F18+'DAY17'!F18+'DAY18'!F18+'DAY19'!F18+'DAY20'!F18+'DAY21'!F18+'DAY22'!F18+'DAY23'!F18+'DAY24'!F18+'DAY25'!F18+'DAY26'!F18+'DAY27'!F18+'DAY28'!F18+'DAY29'!F18+'DAY30'!F18</f>
        <v>0</v>
      </c>
      <c r="G18" s="163">
        <f>'DAY1'!G18+'DAY2'!G18+'DAY3'!G18+'DAY4'!G18+'DAY5'!G18+'DAY6'!G18+'DAY7'!G18+'DAY8'!G18+'DAY9'!G18+'DAY10'!G18+'DAY11'!G18+'DAY12'!G18+'DAY13'!G18+'DAY14'!G18+'DAY15'!G18+'DAY16'!G18+'DAY17'!G18+'DAY18'!G18+'DAY19'!G18+'DAY20'!G18+'DAY21'!G18+'DAY22'!G18+'DAY23'!G18+'DAY24'!G18+'DAY25'!G18+'DAY26'!G18+'DAY27'!G18+'DAY28'!G18+'DAY29'!G18+'DAY30'!G18</f>
        <v>0</v>
      </c>
      <c r="H18" s="49">
        <f>+(Table134[[#This Row],[OPENING ]]+Table134[[#This Row],[RECEIPTS]]+Table134[[#This Row],[RETURNS]])-(Table134[[#This Row],[ISSUES]]+Table134[[#This Row],[EXCHANGED]]+Table134[[#This Row],[SALES]])</f>
        <v>0</v>
      </c>
      <c r="I18" s="48"/>
      <c r="J18" s="51">
        <f>+Table134[[#This Row],[PHYSICAL]]-Table134[[#This Row],[THEORETICAL]]</f>
        <v>0</v>
      </c>
      <c r="K18" s="48">
        <f>+Table134[[#This Row],[RECEIPTS]]</f>
        <v>0</v>
      </c>
      <c r="L18" s="49">
        <f>+Table134[[#This Row],[RETURNS]]</f>
        <v>0</v>
      </c>
      <c r="M18" s="50">
        <f>+Table134[[#This Row],[EXCHANGED]]</f>
        <v>0</v>
      </c>
      <c r="N18" s="47">
        <f>+Table134[[#This Row],[SALES]]</f>
        <v>0</v>
      </c>
      <c r="O18" s="163">
        <f>+Table134[[#This Row],[ISSUES]]</f>
        <v>0</v>
      </c>
      <c r="P18" s="48">
        <f>Table134[[#This Row],[RECEIPTS TO]]/30</f>
        <v>0</v>
      </c>
      <c r="Q18" s="49">
        <f>+Table134[[#This Row],[RETURNS ]]/30</f>
        <v>0</v>
      </c>
      <c r="R18" s="50">
        <f>+Table134[[#This Row],[EXCHANGED TO]]/30</f>
        <v>0</v>
      </c>
      <c r="S18" s="47">
        <f>+Table134[[#This Row],[SALES TO]]/30</f>
        <v>0</v>
      </c>
      <c r="T18" s="163">
        <f>+Table134[[#This Row],[ISSUES TO]]/30</f>
        <v>0</v>
      </c>
      <c r="U18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9" spans="1:21" x14ac:dyDescent="0.25">
      <c r="A19" s="189" t="s">
        <v>131</v>
      </c>
      <c r="B19" s="47">
        <f>'DAY1'!H19</f>
        <v>27</v>
      </c>
      <c r="C19" s="48">
        <f>'DAY1'!C19+'DAY2'!C19+'DAY3'!C19+'DAY4'!C19+'DAY5'!C19+'DAY6'!C19+'DAY7'!C19+'DAY8'!C19+'DAY9'!C19+'DAY10'!C19+'DAY11'!C19+'DAY12'!C19+'DAY13'!C19+'DAY14'!C19+'DAY15'!C19+'DAY16'!C19+'DAY17'!C19+'DAY18'!C19+'DAY19'!C19+'DAY20'!C19+'DAY21'!C19+'DAY22'!C19+'DAY23'!C19+'DAY24'!C19+'DAY25'!C19+'DAY26'!C19+'DAY27'!C19+'DAY28'!C19+'DAY29'!C19+'DAY30'!C19</f>
        <v>0</v>
      </c>
      <c r="D19" s="49">
        <f>'DAY1'!D19+'DAY2'!D19+'DAY3'!D19+'DAY4'!D19+'DAY5'!D19+'DAY6'!D19+'DAY7'!D19+'DAY8'!D19+'DAY9'!D19+'DAY10'!D19+'DAY11'!D19+'DAY12'!D19+'DAY13'!D19+'DAY14'!D19+'DAY15'!D19+'DAY16'!D19+'DAY17'!D19+'DAY18'!D19+'DAY19'!D19+'DAY20'!D19+'DAY21'!D19+'DAY22'!D19+'DAY23'!D19+'DAY24'!D19+'DAY25'!D19+'DAY26'!D19+'DAY27'!D19+'DAY28'!D19+'DAY29'!D19+'DAY30'!D19</f>
        <v>0</v>
      </c>
      <c r="E19" s="50">
        <f>'DAY1'!E19+'DAY2'!E19+'DAY3'!E19+'DAY4'!E19+'DAY5'!E19+'DAY6'!E19+'DAY7'!E19+'DAY8'!E19+'DAY9'!E19+'DAY10'!E19+'DAY11'!E19+'DAY12'!E19+'DAY13'!E19+'DAY14'!E19+'DAY15'!E19+'DAY16'!E19+'DAY17'!E19+'DAY18'!E19+'DAY19'!E19+'DAY20'!E19+'DAY21'!E19+'DAY22'!E19+'DAY23'!E19+'DAY24'!E19+'DAY25'!E19+'DAY26'!E19+'DAY27'!E19+'DAY28'!E19+'DAY29'!E19+'DAY30'!E19</f>
        <v>0</v>
      </c>
      <c r="F19" s="47">
        <f>'DAY1'!F19+'DAY2'!F19+'DAY3'!F19+'DAY4'!F19+'DAY5'!F19+'DAY6'!F19+'DAY7'!F19+'DAY8'!F19+'DAY9'!F19+'DAY10'!F19+'DAY11'!F19+'DAY12'!F19+'DAY13'!F19+'DAY14'!F19+'DAY15'!F19+'DAY16'!F19+'DAY17'!F19+'DAY18'!F19+'DAY19'!F19+'DAY20'!F19+'DAY21'!F19+'DAY22'!F19+'DAY23'!F19+'DAY24'!F19+'DAY25'!F19+'DAY26'!F19+'DAY27'!F19+'DAY28'!F19+'DAY29'!F19+'DAY30'!F19</f>
        <v>0</v>
      </c>
      <c r="G19" s="163">
        <f>'DAY1'!G19+'DAY2'!G19+'DAY3'!G19+'DAY4'!G19+'DAY5'!G19+'DAY6'!G19+'DAY7'!G19+'DAY8'!G19+'DAY9'!G19+'DAY10'!G19+'DAY11'!G19+'DAY12'!G19+'DAY13'!G19+'DAY14'!G19+'DAY15'!G19+'DAY16'!G19+'DAY17'!G19+'DAY18'!G19+'DAY19'!G19+'DAY20'!G19+'DAY21'!G19+'DAY22'!G19+'DAY23'!G19+'DAY24'!G19+'DAY25'!G19+'DAY26'!G19+'DAY27'!G19+'DAY28'!G19+'DAY29'!G19+'DAY30'!G19</f>
        <v>0</v>
      </c>
      <c r="H19" s="49">
        <f>+(Table134[[#This Row],[OPENING ]]+Table134[[#This Row],[RECEIPTS]]+Table134[[#This Row],[RETURNS]])-(Table134[[#This Row],[ISSUES]]+Table134[[#This Row],[EXCHANGED]]+Table134[[#This Row],[SALES]])</f>
        <v>27</v>
      </c>
      <c r="I19" s="48">
        <v>27</v>
      </c>
      <c r="J19" s="51">
        <f>+Table134[[#This Row],[PHYSICAL]]-Table134[[#This Row],[THEORETICAL]]</f>
        <v>0</v>
      </c>
      <c r="K19" s="48">
        <f>+Table134[[#This Row],[RECEIPTS]]</f>
        <v>0</v>
      </c>
      <c r="L19" s="49">
        <f>+Table134[[#This Row],[RETURNS]]</f>
        <v>0</v>
      </c>
      <c r="M19" s="50">
        <f>+Table134[[#This Row],[EXCHANGED]]</f>
        <v>0</v>
      </c>
      <c r="N19" s="47">
        <f>+Table134[[#This Row],[SALES]]</f>
        <v>0</v>
      </c>
      <c r="O19" s="163">
        <f>+Table134[[#This Row],[ISSUES]]</f>
        <v>0</v>
      </c>
      <c r="P19" s="48">
        <f>Table134[[#This Row],[RECEIPTS TO]]/30</f>
        <v>0</v>
      </c>
      <c r="Q19" s="49">
        <f>+Table134[[#This Row],[RETURNS ]]/30</f>
        <v>0</v>
      </c>
      <c r="R19" s="50">
        <f>+Table134[[#This Row],[EXCHANGED TO]]/30</f>
        <v>0</v>
      </c>
      <c r="S19" s="47">
        <f>+Table134[[#This Row],[SALES TO]]/30</f>
        <v>0</v>
      </c>
      <c r="T19" s="163">
        <f>+Table134[[#This Row],[ISSUES TO]]/30</f>
        <v>0</v>
      </c>
      <c r="U19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0" spans="1:21" x14ac:dyDescent="0.25">
      <c r="A20" s="189" t="s">
        <v>117</v>
      </c>
      <c r="B20" s="47">
        <f>'DAY1'!H20</f>
        <v>228.5</v>
      </c>
      <c r="C20" s="48">
        <f>'DAY1'!C20+'DAY2'!C20+'DAY3'!C20+'DAY4'!C20+'DAY5'!C20+'DAY6'!C20+'DAY7'!C20+'DAY8'!C20+'DAY9'!C20+'DAY10'!C20+'DAY11'!C20+'DAY12'!C20+'DAY13'!C20+'DAY14'!C20+'DAY15'!C20+'DAY16'!C20+'DAY17'!C20+'DAY18'!C20+'DAY19'!C20+'DAY20'!C20+'DAY21'!C20+'DAY22'!C20+'DAY23'!C20+'DAY24'!C20+'DAY25'!C20+'DAY26'!C20+'DAY27'!C20+'DAY28'!C20+'DAY29'!C20+'DAY30'!C20</f>
        <v>0</v>
      </c>
      <c r="D20" s="49">
        <f>'DAY1'!D20+'DAY2'!D20+'DAY3'!D20+'DAY4'!D20+'DAY5'!D20+'DAY6'!D20+'DAY7'!D20+'DAY8'!D20+'DAY9'!D20+'DAY10'!D20+'DAY11'!D20+'DAY12'!D20+'DAY13'!D20+'DAY14'!D20+'DAY15'!D20+'DAY16'!D20+'DAY17'!D20+'DAY18'!D20+'DAY19'!D20+'DAY20'!D20+'DAY21'!D20+'DAY22'!D20+'DAY23'!D20+'DAY24'!D20+'DAY25'!D20+'DAY26'!D20+'DAY27'!D20+'DAY28'!D20+'DAY29'!D20+'DAY30'!D20</f>
        <v>0</v>
      </c>
      <c r="E20" s="50">
        <f>'DAY1'!E20+'DAY2'!E20+'DAY3'!E20+'DAY4'!E20+'DAY5'!E20+'DAY6'!E20+'DAY7'!E20+'DAY8'!E20+'DAY9'!E20+'DAY10'!E20+'DAY11'!E20+'DAY12'!E20+'DAY13'!E20+'DAY14'!E20+'DAY15'!E20+'DAY16'!E20+'DAY17'!E20+'DAY18'!E20+'DAY19'!E20+'DAY20'!E20+'DAY21'!E20+'DAY22'!E20+'DAY23'!E20+'DAY24'!E20+'DAY25'!E20+'DAY26'!E20+'DAY27'!E20+'DAY28'!E20+'DAY29'!E20+'DAY30'!E20</f>
        <v>0</v>
      </c>
      <c r="F20" s="47">
        <f>'DAY1'!F20+'DAY2'!F20+'DAY3'!F20+'DAY4'!F20+'DAY5'!F20+'DAY6'!F20+'DAY7'!F20+'DAY8'!F20+'DAY9'!F20+'DAY10'!F20+'DAY11'!F20+'DAY12'!F20+'DAY13'!F20+'DAY14'!F20+'DAY15'!F20+'DAY16'!F20+'DAY17'!F20+'DAY18'!F20+'DAY19'!F20+'DAY20'!F20+'DAY21'!F20+'DAY22'!F20+'DAY23'!F20+'DAY24'!F20+'DAY25'!F20+'DAY26'!F20+'DAY27'!F20+'DAY28'!F20+'DAY29'!F20+'DAY30'!F20</f>
        <v>0</v>
      </c>
      <c r="G20" s="163">
        <f>'DAY1'!G20+'DAY2'!G20+'DAY3'!G20+'DAY4'!G20+'DAY5'!G20+'DAY6'!G20+'DAY7'!G20+'DAY8'!G20+'DAY9'!G20+'DAY10'!G20+'DAY11'!G20+'DAY12'!G20+'DAY13'!G20+'DAY14'!G20+'DAY15'!G20+'DAY16'!G20+'DAY17'!G20+'DAY18'!G20+'DAY19'!G20+'DAY20'!G20+'DAY21'!G20+'DAY22'!G20+'DAY23'!G20+'DAY24'!G20+'DAY25'!G20+'DAY26'!G20+'DAY27'!G20+'DAY28'!G20+'DAY29'!G20+'DAY30'!G20</f>
        <v>0</v>
      </c>
      <c r="H20" s="49">
        <f>+(Table134[[#This Row],[OPENING ]]+Table134[[#This Row],[RECEIPTS]]+Table134[[#This Row],[RETURNS]])-(Table134[[#This Row],[ISSUES]]+Table134[[#This Row],[EXCHANGED]]+Table134[[#This Row],[SALES]])</f>
        <v>228.5</v>
      </c>
      <c r="I20" s="48">
        <v>228.5</v>
      </c>
      <c r="J20" s="51">
        <f>+Table134[[#This Row],[PHYSICAL]]-Table134[[#This Row],[THEORETICAL]]</f>
        <v>0</v>
      </c>
      <c r="K20" s="48">
        <f>+Table134[[#This Row],[RECEIPTS]]</f>
        <v>0</v>
      </c>
      <c r="L20" s="49">
        <f>+Table134[[#This Row],[RETURNS]]</f>
        <v>0</v>
      </c>
      <c r="M20" s="50">
        <f>+Table134[[#This Row],[EXCHANGED]]</f>
        <v>0</v>
      </c>
      <c r="N20" s="47">
        <f>+Table134[[#This Row],[SALES]]</f>
        <v>0</v>
      </c>
      <c r="O20" s="163">
        <f>+Table134[[#This Row],[ISSUES]]</f>
        <v>0</v>
      </c>
      <c r="P20" s="48">
        <f>Table134[[#This Row],[RECEIPTS TO]]/30</f>
        <v>0</v>
      </c>
      <c r="Q20" s="49">
        <f>+Table134[[#This Row],[RETURNS ]]/30</f>
        <v>0</v>
      </c>
      <c r="R20" s="50">
        <f>+Table134[[#This Row],[EXCHANGED TO]]/30</f>
        <v>0</v>
      </c>
      <c r="S20" s="47">
        <f>+Table134[[#This Row],[SALES TO]]/30</f>
        <v>0</v>
      </c>
      <c r="T20" s="163">
        <f>+Table134[[#This Row],[ISSUES TO]]/30</f>
        <v>0</v>
      </c>
      <c r="U20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1" spans="1:21" x14ac:dyDescent="0.25">
      <c r="A21" s="189" t="s">
        <v>129</v>
      </c>
      <c r="B21" s="47">
        <f>'DAY1'!H21</f>
        <v>70</v>
      </c>
      <c r="C21" s="48">
        <f>'DAY1'!C21+'DAY2'!C21+'DAY3'!C21+'DAY4'!C21+'DAY5'!C21+'DAY6'!C21+'DAY7'!C21+'DAY8'!C21+'DAY9'!C21+'DAY10'!C21+'DAY11'!C21+'DAY12'!C21+'DAY13'!C21+'DAY14'!C21+'DAY15'!C21+'DAY16'!C21+'DAY17'!C21+'DAY18'!C21+'DAY19'!C21+'DAY20'!C21+'DAY21'!C21+'DAY22'!C21+'DAY23'!C21+'DAY24'!C21+'DAY25'!C21+'DAY26'!C21+'DAY27'!C21+'DAY28'!C21+'DAY29'!C21+'DAY30'!C21</f>
        <v>0</v>
      </c>
      <c r="D21" s="49">
        <f>'DAY1'!D21+'DAY2'!D21+'DAY3'!D21+'DAY4'!D21+'DAY5'!D21+'DAY6'!D21+'DAY7'!D21+'DAY8'!D21+'DAY9'!D21+'DAY10'!D21+'DAY11'!D21+'DAY12'!D21+'DAY13'!D21+'DAY14'!D21+'DAY15'!D21+'DAY16'!D21+'DAY17'!D21+'DAY18'!D21+'DAY19'!D21+'DAY20'!D21+'DAY21'!D21+'DAY22'!D21+'DAY23'!D21+'DAY24'!D21+'DAY25'!D21+'DAY26'!D21+'DAY27'!D21+'DAY28'!D21+'DAY29'!D21+'DAY30'!D21</f>
        <v>0</v>
      </c>
      <c r="E21" s="50">
        <f>'DAY1'!E21+'DAY2'!E21+'DAY3'!E21+'DAY4'!E21+'DAY5'!E21+'DAY6'!E21+'DAY7'!E21+'DAY8'!E21+'DAY9'!E21+'DAY10'!E21+'DAY11'!E21+'DAY12'!E21+'DAY13'!E21+'DAY14'!E21+'DAY15'!E21+'DAY16'!E21+'DAY17'!E21+'DAY18'!E21+'DAY19'!E21+'DAY20'!E21+'DAY21'!E21+'DAY22'!E21+'DAY23'!E21+'DAY24'!E21+'DAY25'!E21+'DAY26'!E21+'DAY27'!E21+'DAY28'!E21+'DAY29'!E21+'DAY30'!E21</f>
        <v>0</v>
      </c>
      <c r="F21" s="47">
        <f>'DAY1'!F21+'DAY2'!F21+'DAY3'!F21+'DAY4'!F21+'DAY5'!F21+'DAY6'!F21+'DAY7'!F21+'DAY8'!F21+'DAY9'!F21+'DAY10'!F21+'DAY11'!F21+'DAY12'!F21+'DAY13'!F21+'DAY14'!F21+'DAY15'!F21+'DAY16'!F21+'DAY17'!F21+'DAY18'!F21+'DAY19'!F21+'DAY20'!F21+'DAY21'!F21+'DAY22'!F21+'DAY23'!F21+'DAY24'!F21+'DAY25'!F21+'DAY26'!F21+'DAY27'!F21+'DAY28'!F21+'DAY29'!F21+'DAY30'!F21</f>
        <v>0</v>
      </c>
      <c r="G21" s="163">
        <f>'DAY1'!G21+'DAY2'!G21+'DAY3'!G21+'DAY4'!G21+'DAY5'!G21+'DAY6'!G21+'DAY7'!G21+'DAY8'!G21+'DAY9'!G21+'DAY10'!G21+'DAY11'!G21+'DAY12'!G21+'DAY13'!G21+'DAY14'!G21+'DAY15'!G21+'DAY16'!G21+'DAY17'!G21+'DAY18'!G21+'DAY19'!G21+'DAY20'!G21+'DAY21'!G21+'DAY22'!G21+'DAY23'!G21+'DAY24'!G21+'DAY25'!G21+'DAY26'!G21+'DAY27'!G21+'DAY28'!G21+'DAY29'!G21+'DAY30'!G21</f>
        <v>0</v>
      </c>
      <c r="H21" s="49">
        <f>+(Table134[[#This Row],[OPENING ]]+Table134[[#This Row],[RECEIPTS]]+Table134[[#This Row],[RETURNS]])-(Table134[[#This Row],[ISSUES]]+Table134[[#This Row],[EXCHANGED]]+Table134[[#This Row],[SALES]])</f>
        <v>70</v>
      </c>
      <c r="I21" s="48">
        <v>70</v>
      </c>
      <c r="J21" s="51">
        <f>+Table134[[#This Row],[PHYSICAL]]-Table134[[#This Row],[THEORETICAL]]</f>
        <v>0</v>
      </c>
      <c r="K21" s="48">
        <f>+Table134[[#This Row],[RECEIPTS]]</f>
        <v>0</v>
      </c>
      <c r="L21" s="49">
        <f>+Table134[[#This Row],[RETURNS]]</f>
        <v>0</v>
      </c>
      <c r="M21" s="50">
        <f>+Table134[[#This Row],[EXCHANGED]]</f>
        <v>0</v>
      </c>
      <c r="N21" s="47">
        <f>+Table134[[#This Row],[SALES]]</f>
        <v>0</v>
      </c>
      <c r="O21" s="163">
        <f>+Table134[[#This Row],[ISSUES]]</f>
        <v>0</v>
      </c>
      <c r="P21" s="48">
        <f>Table134[[#This Row],[RECEIPTS TO]]/30</f>
        <v>0</v>
      </c>
      <c r="Q21" s="49">
        <f>+Table134[[#This Row],[RETURNS ]]/30</f>
        <v>0</v>
      </c>
      <c r="R21" s="50">
        <f>+Table134[[#This Row],[EXCHANGED TO]]/30</f>
        <v>0</v>
      </c>
      <c r="S21" s="47">
        <f>+Table134[[#This Row],[SALES TO]]/30</f>
        <v>0</v>
      </c>
      <c r="T21" s="163">
        <f>+Table134[[#This Row],[ISSUES TO]]/30</f>
        <v>0</v>
      </c>
      <c r="U21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2" spans="1:21" x14ac:dyDescent="0.25">
      <c r="A22" s="154"/>
      <c r="B22" s="47">
        <f>'DAY1'!H22</f>
        <v>14</v>
      </c>
      <c r="C22" s="48">
        <f>'DAY1'!C22+'DAY2'!C22+'DAY3'!C22+'DAY4'!C22+'DAY5'!C22+'DAY6'!C22+'DAY7'!C22+'DAY8'!C22+'DAY9'!C22+'DAY10'!C22+'DAY11'!C22+'DAY12'!C22+'DAY13'!C22+'DAY14'!C22+'DAY15'!C22+'DAY16'!C22+'DAY17'!C22+'DAY18'!C22+'DAY19'!C22+'DAY20'!C22+'DAY21'!C22+'DAY22'!C22+'DAY23'!C22+'DAY24'!C22+'DAY25'!C22+'DAY26'!C22+'DAY27'!C22+'DAY28'!C22+'DAY29'!C22+'DAY30'!C22</f>
        <v>0</v>
      </c>
      <c r="D22" s="49">
        <f>'DAY1'!D22+'DAY2'!D22+'DAY3'!D22+'DAY4'!D22+'DAY5'!D22+'DAY6'!D22+'DAY7'!D22+'DAY8'!D22+'DAY9'!D22+'DAY10'!D22+'DAY11'!D22+'DAY12'!D22+'DAY13'!D22+'DAY14'!D22+'DAY15'!D22+'DAY16'!D22+'DAY17'!D22+'DAY18'!D22+'DAY19'!D22+'DAY20'!D22+'DAY21'!D22+'DAY22'!D22+'DAY23'!D22+'DAY24'!D22+'DAY25'!D22+'DAY26'!D22+'DAY27'!D22+'DAY28'!D22+'DAY29'!D22+'DAY30'!D22</f>
        <v>0</v>
      </c>
      <c r="E22" s="50">
        <f>'DAY1'!E22+'DAY2'!E22+'DAY3'!E22+'DAY4'!E22+'DAY5'!E22+'DAY6'!E22+'DAY7'!E22+'DAY8'!E22+'DAY9'!E22+'DAY10'!E22+'DAY11'!E22+'DAY12'!E22+'DAY13'!E22+'DAY14'!E22+'DAY15'!E22+'DAY16'!E22+'DAY17'!E22+'DAY18'!E22+'DAY19'!E22+'DAY20'!E22+'DAY21'!E22+'DAY22'!E22+'DAY23'!E22+'DAY24'!E22+'DAY25'!E22+'DAY26'!E22+'DAY27'!E22+'DAY28'!E22+'DAY29'!E22+'DAY30'!E22</f>
        <v>0</v>
      </c>
      <c r="F22" s="47">
        <f>'DAY1'!F22+'DAY2'!F22+'DAY3'!F22+'DAY4'!F22+'DAY5'!F22+'DAY6'!F22+'DAY7'!F22+'DAY8'!F22+'DAY9'!F22+'DAY10'!F22+'DAY11'!F22+'DAY12'!F22+'DAY13'!F22+'DAY14'!F22+'DAY15'!F22+'DAY16'!F22+'DAY17'!F22+'DAY18'!F22+'DAY19'!F22+'DAY20'!F22+'DAY21'!F22+'DAY22'!F22+'DAY23'!F22+'DAY24'!F22+'DAY25'!F22+'DAY26'!F22+'DAY27'!F22+'DAY28'!F22+'DAY29'!F22+'DAY30'!F22</f>
        <v>0</v>
      </c>
      <c r="G22" s="163">
        <f>'DAY1'!G22+'DAY2'!G22+'DAY3'!G22+'DAY4'!G22+'DAY5'!G22+'DAY6'!G22+'DAY7'!G22+'DAY8'!G22+'DAY9'!G22+'DAY10'!G22+'DAY11'!G22+'DAY12'!G22+'DAY13'!G22+'DAY14'!G22+'DAY15'!G22+'DAY16'!G22+'DAY17'!G22+'DAY18'!G22+'DAY19'!G22+'DAY20'!G22+'DAY21'!G22+'DAY22'!G22+'DAY23'!G22+'DAY24'!G22+'DAY25'!G22+'DAY26'!G22+'DAY27'!G22+'DAY28'!G22+'DAY29'!G22+'DAY30'!G22</f>
        <v>0</v>
      </c>
      <c r="H22" s="49">
        <f>+(Table134[[#This Row],[OPENING ]]+Table134[[#This Row],[RECEIPTS]]+Table134[[#This Row],[RETURNS]])-(Table134[[#This Row],[ISSUES]]+Table134[[#This Row],[EXCHANGED]]+Table134[[#This Row],[SALES]])</f>
        <v>14</v>
      </c>
      <c r="I22" s="48"/>
      <c r="J22" s="51">
        <f>+Table134[[#This Row],[PHYSICAL]]-Table134[[#This Row],[THEORETICAL]]</f>
        <v>-14</v>
      </c>
      <c r="K22" s="48">
        <f>+Table134[[#This Row],[RECEIPTS]]</f>
        <v>0</v>
      </c>
      <c r="L22" s="49">
        <f>+Table134[[#This Row],[RETURNS]]</f>
        <v>0</v>
      </c>
      <c r="M22" s="50">
        <f>+Table134[[#This Row],[EXCHANGED]]</f>
        <v>0</v>
      </c>
      <c r="N22" s="47">
        <f>+Table134[[#This Row],[SALES]]</f>
        <v>0</v>
      </c>
      <c r="O22" s="163">
        <f>+Table134[[#This Row],[ISSUES]]</f>
        <v>0</v>
      </c>
      <c r="P22" s="48">
        <f>Table134[[#This Row],[RECEIPTS TO]]/30</f>
        <v>0</v>
      </c>
      <c r="Q22" s="49">
        <f>+Table134[[#This Row],[RETURNS ]]/30</f>
        <v>0</v>
      </c>
      <c r="R22" s="50">
        <f>+Table134[[#This Row],[EXCHANGED TO]]/30</f>
        <v>0</v>
      </c>
      <c r="S22" s="47">
        <f>+Table134[[#This Row],[SALES TO]]/30</f>
        <v>0</v>
      </c>
      <c r="T22" s="163">
        <f>+Table134[[#This Row],[ISSUES TO]]/30</f>
        <v>0</v>
      </c>
      <c r="U22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3" spans="1:21" x14ac:dyDescent="0.25">
      <c r="A23" s="154"/>
      <c r="B23" s="47">
        <f>'DAY1'!H23</f>
        <v>70</v>
      </c>
      <c r="C23" s="48">
        <f>'DAY1'!C23+'DAY2'!C23+'DAY3'!C23+'DAY4'!C23+'DAY5'!C23+'DAY6'!C23+'DAY7'!C23+'DAY8'!C23+'DAY9'!C23+'DAY10'!C23+'DAY11'!C23+'DAY12'!C23+'DAY13'!C23+'DAY14'!C23+'DAY15'!C23+'DAY16'!C23+'DAY17'!C23+'DAY18'!C23+'DAY19'!C23+'DAY20'!C23+'DAY21'!C23+'DAY22'!C23+'DAY23'!C23+'DAY24'!C23+'DAY25'!C23+'DAY26'!C23+'DAY27'!C23+'DAY28'!C23+'DAY29'!C23+'DAY30'!C23</f>
        <v>0</v>
      </c>
      <c r="D23" s="49">
        <f>'DAY1'!D23+'DAY2'!D23+'DAY3'!D23+'DAY4'!D23+'DAY5'!D23+'DAY6'!D23+'DAY7'!D23+'DAY8'!D23+'DAY9'!D23+'DAY10'!D23+'DAY11'!D23+'DAY12'!D23+'DAY13'!D23+'DAY14'!D23+'DAY15'!D23+'DAY16'!D23+'DAY17'!D23+'DAY18'!D23+'DAY19'!D23+'DAY20'!D23+'DAY21'!D23+'DAY22'!D23+'DAY23'!D23+'DAY24'!D23+'DAY25'!D23+'DAY26'!D23+'DAY27'!D23+'DAY28'!D23+'DAY29'!D23+'DAY30'!D23</f>
        <v>0</v>
      </c>
      <c r="E23" s="50">
        <f>'DAY1'!E23+'DAY2'!E23+'DAY3'!E23+'DAY4'!E23+'DAY5'!E23+'DAY6'!E23+'DAY7'!E23+'DAY8'!E23+'DAY9'!E23+'DAY10'!E23+'DAY11'!E23+'DAY12'!E23+'DAY13'!E23+'DAY14'!E23+'DAY15'!E23+'DAY16'!E23+'DAY17'!E23+'DAY18'!E23+'DAY19'!E23+'DAY20'!E23+'DAY21'!E23+'DAY22'!E23+'DAY23'!E23+'DAY24'!E23+'DAY25'!E23+'DAY26'!E23+'DAY27'!E23+'DAY28'!E23+'DAY29'!E23+'DAY30'!E23</f>
        <v>0</v>
      </c>
      <c r="F23" s="47">
        <f>'DAY1'!F23+'DAY2'!F23+'DAY3'!F23+'DAY4'!F23+'DAY5'!F23+'DAY6'!F23+'DAY7'!F23+'DAY8'!F23+'DAY9'!F23+'DAY10'!F23+'DAY11'!F23+'DAY12'!F23+'DAY13'!F23+'DAY14'!F23+'DAY15'!F23+'DAY16'!F23+'DAY17'!F23+'DAY18'!F23+'DAY19'!F23+'DAY20'!F23+'DAY21'!F23+'DAY22'!F23+'DAY23'!F23+'DAY24'!F23+'DAY25'!F23+'DAY26'!F23+'DAY27'!F23+'DAY28'!F23+'DAY29'!F23+'DAY30'!F23</f>
        <v>0</v>
      </c>
      <c r="G23" s="163">
        <f>'DAY1'!G23+'DAY2'!G23+'DAY3'!G23+'DAY4'!G23+'DAY5'!G23+'DAY6'!G23+'DAY7'!G23+'DAY8'!G23+'DAY9'!G23+'DAY10'!G23+'DAY11'!G23+'DAY12'!G23+'DAY13'!G23+'DAY14'!G23+'DAY15'!G23+'DAY16'!G23+'DAY17'!G23+'DAY18'!G23+'DAY19'!G23+'DAY20'!G23+'DAY21'!G23+'DAY22'!G23+'DAY23'!G23+'DAY24'!G23+'DAY25'!G23+'DAY26'!G23+'DAY27'!G23+'DAY28'!G23+'DAY29'!G23+'DAY30'!G23</f>
        <v>0</v>
      </c>
      <c r="H23" s="49">
        <f>+(Table134[[#This Row],[OPENING ]]+Table134[[#This Row],[RECEIPTS]]+Table134[[#This Row],[RETURNS]])-(Table134[[#This Row],[ISSUES]]+Table134[[#This Row],[EXCHANGED]]+Table134[[#This Row],[SALES]])</f>
        <v>70</v>
      </c>
      <c r="I23" s="48"/>
      <c r="J23" s="51">
        <f>+Table134[[#This Row],[PHYSICAL]]-Table134[[#This Row],[THEORETICAL]]</f>
        <v>-70</v>
      </c>
      <c r="K23" s="48">
        <f>+Table134[[#This Row],[RECEIPTS]]</f>
        <v>0</v>
      </c>
      <c r="L23" s="49">
        <f>+Table134[[#This Row],[RETURNS]]</f>
        <v>0</v>
      </c>
      <c r="M23" s="50">
        <f>+Table134[[#This Row],[EXCHANGED]]</f>
        <v>0</v>
      </c>
      <c r="N23" s="47">
        <f>+Table134[[#This Row],[SALES]]</f>
        <v>0</v>
      </c>
      <c r="O23" s="163">
        <f>+Table134[[#This Row],[ISSUES]]</f>
        <v>0</v>
      </c>
      <c r="P23" s="48">
        <f>Table134[[#This Row],[RECEIPTS TO]]/30</f>
        <v>0</v>
      </c>
      <c r="Q23" s="49">
        <f>+Table134[[#This Row],[RETURNS ]]/30</f>
        <v>0</v>
      </c>
      <c r="R23" s="50">
        <f>+Table134[[#This Row],[EXCHANGED TO]]/30</f>
        <v>0</v>
      </c>
      <c r="S23" s="47">
        <f>+Table134[[#This Row],[SALES TO]]/30</f>
        <v>0</v>
      </c>
      <c r="T23" s="163">
        <f>+Table134[[#This Row],[ISSUES TO]]/30</f>
        <v>0</v>
      </c>
      <c r="U23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4" spans="1:21" x14ac:dyDescent="0.25">
      <c r="A24" s="154"/>
      <c r="B24" s="47">
        <f>'DAY1'!H24</f>
        <v>49</v>
      </c>
      <c r="C24" s="48">
        <f>'DAY1'!C24+'DAY2'!C24+'DAY3'!C24+'DAY4'!C24+'DAY5'!C24+'DAY6'!C24+'DAY7'!C24+'DAY8'!C24+'DAY9'!C24+'DAY10'!C24+'DAY11'!C24+'DAY12'!C24+'DAY13'!C24+'DAY14'!C24+'DAY15'!C24+'DAY16'!C24+'DAY17'!C24+'DAY18'!C24+'DAY19'!C24+'DAY20'!C24+'DAY21'!C24+'DAY22'!C24+'DAY23'!C24+'DAY24'!C24+'DAY25'!C24+'DAY26'!C24+'DAY27'!C24+'DAY28'!C24+'DAY29'!C24+'DAY30'!C24</f>
        <v>0</v>
      </c>
      <c r="D24" s="49">
        <f>'DAY1'!D24+'DAY2'!D24+'DAY3'!D24+'DAY4'!D24+'DAY5'!D24+'DAY6'!D24+'DAY7'!D24+'DAY8'!D24+'DAY9'!D24+'DAY10'!D24+'DAY11'!D24+'DAY12'!D24+'DAY13'!D24+'DAY14'!D24+'DAY15'!D24+'DAY16'!D24+'DAY17'!D24+'DAY18'!D24+'DAY19'!D24+'DAY20'!D24+'DAY21'!D24+'DAY22'!D24+'DAY23'!D24+'DAY24'!D24+'DAY25'!D24+'DAY26'!D24+'DAY27'!D24+'DAY28'!D24+'DAY29'!D24+'DAY30'!D24</f>
        <v>0</v>
      </c>
      <c r="E24" s="50">
        <f>'DAY1'!E24+'DAY2'!E24+'DAY3'!E24+'DAY4'!E24+'DAY5'!E24+'DAY6'!E24+'DAY7'!E24+'DAY8'!E24+'DAY9'!E24+'DAY10'!E24+'DAY11'!E24+'DAY12'!E24+'DAY13'!E24+'DAY14'!E24+'DAY15'!E24+'DAY16'!E24+'DAY17'!E24+'DAY18'!E24+'DAY19'!E24+'DAY20'!E24+'DAY21'!E24+'DAY22'!E24+'DAY23'!E24+'DAY24'!E24+'DAY25'!E24+'DAY26'!E24+'DAY27'!E24+'DAY28'!E24+'DAY29'!E24+'DAY30'!E24</f>
        <v>0</v>
      </c>
      <c r="F24" s="47">
        <f>'DAY1'!F24+'DAY2'!F24+'DAY3'!F24+'DAY4'!F24+'DAY5'!F24+'DAY6'!F24+'DAY7'!F24+'DAY8'!F24+'DAY9'!F24+'DAY10'!F24+'DAY11'!F24+'DAY12'!F24+'DAY13'!F24+'DAY14'!F24+'DAY15'!F24+'DAY16'!F24+'DAY17'!F24+'DAY18'!F24+'DAY19'!F24+'DAY20'!F24+'DAY21'!F24+'DAY22'!F24+'DAY23'!F24+'DAY24'!F24+'DAY25'!F24+'DAY26'!F24+'DAY27'!F24+'DAY28'!F24+'DAY29'!F24+'DAY30'!F24</f>
        <v>0</v>
      </c>
      <c r="G24" s="163">
        <f>'DAY1'!G24+'DAY2'!G24+'DAY3'!G24+'DAY4'!G24+'DAY5'!G24+'DAY6'!G24+'DAY7'!G24+'DAY8'!G24+'DAY9'!G24+'DAY10'!G24+'DAY11'!G24+'DAY12'!G24+'DAY13'!G24+'DAY14'!G24+'DAY15'!G24+'DAY16'!G24+'DAY17'!G24+'DAY18'!G24+'DAY19'!G24+'DAY20'!G24+'DAY21'!G24+'DAY22'!G24+'DAY23'!G24+'DAY24'!G24+'DAY25'!G24+'DAY26'!G24+'DAY27'!G24+'DAY28'!G24+'DAY29'!G24+'DAY30'!G24</f>
        <v>0</v>
      </c>
      <c r="H24" s="49">
        <f>+(Table134[[#This Row],[OPENING ]]+Table134[[#This Row],[RECEIPTS]]+Table134[[#This Row],[RETURNS]])-(Table134[[#This Row],[ISSUES]]+Table134[[#This Row],[EXCHANGED]]+Table134[[#This Row],[SALES]])</f>
        <v>49</v>
      </c>
      <c r="I24" s="48"/>
      <c r="J24" s="51">
        <f>+Table134[[#This Row],[PHYSICAL]]-Table134[[#This Row],[THEORETICAL]]</f>
        <v>-49</v>
      </c>
      <c r="K24" s="48">
        <f>+Table134[[#This Row],[RECEIPTS]]</f>
        <v>0</v>
      </c>
      <c r="L24" s="49">
        <f>+Table134[[#This Row],[RETURNS]]</f>
        <v>0</v>
      </c>
      <c r="M24" s="50">
        <f>+Table134[[#This Row],[EXCHANGED]]</f>
        <v>0</v>
      </c>
      <c r="N24" s="47">
        <f>+Table134[[#This Row],[SALES]]</f>
        <v>0</v>
      </c>
      <c r="O24" s="163">
        <f>+Table134[[#This Row],[ISSUES]]</f>
        <v>0</v>
      </c>
      <c r="P24" s="48">
        <f>Table134[[#This Row],[RECEIPTS TO]]/30</f>
        <v>0</v>
      </c>
      <c r="Q24" s="49">
        <f>+Table134[[#This Row],[RETURNS ]]/30</f>
        <v>0</v>
      </c>
      <c r="R24" s="50">
        <f>+Table134[[#This Row],[EXCHANGED TO]]/30</f>
        <v>0</v>
      </c>
      <c r="S24" s="47">
        <f>+Table134[[#This Row],[SALES TO]]/30</f>
        <v>0</v>
      </c>
      <c r="T24" s="163">
        <f>+Table134[[#This Row],[ISSUES TO]]/30</f>
        <v>0</v>
      </c>
      <c r="U24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5" spans="1:21" x14ac:dyDescent="0.25">
      <c r="A25" s="154"/>
      <c r="B25" s="79">
        <f>'DAY1'!H25</f>
        <v>0</v>
      </c>
      <c r="C25" s="48">
        <f>'DAY1'!C25+'DAY2'!C25+'DAY3'!C25+'DAY4'!C25+'DAY5'!C25+'DAY6'!C25+'DAY7'!C25+'DAY8'!C25+'DAY9'!C25+'DAY10'!C25+'DAY11'!C25+'DAY12'!C25+'DAY13'!C25+'DAY14'!C25+'DAY15'!C25+'DAY16'!C25+'DAY17'!C25+'DAY18'!C25+'DAY19'!C25+'DAY20'!C25+'DAY21'!C25+'DAY22'!C25+'DAY23'!C25+'DAY24'!C25+'DAY25'!C25+'DAY26'!C25+'DAY27'!C25+'DAY28'!C25+'DAY29'!C25+'DAY30'!C25</f>
        <v>0</v>
      </c>
      <c r="D25" s="49">
        <f>'DAY1'!D25+'DAY2'!D25+'DAY3'!D25+'DAY4'!D25+'DAY5'!D25+'DAY6'!D25+'DAY7'!D25+'DAY8'!D25+'DAY9'!D25+'DAY10'!D25+'DAY11'!D25+'DAY12'!D25+'DAY13'!D25+'DAY14'!D25+'DAY15'!D25+'DAY16'!D25+'DAY17'!D25+'DAY18'!D25+'DAY19'!D25+'DAY20'!D25+'DAY21'!D25+'DAY22'!D25+'DAY23'!D25+'DAY24'!D25+'DAY25'!D25+'DAY26'!D25+'DAY27'!D25+'DAY28'!D25+'DAY29'!D25+'DAY30'!D25</f>
        <v>0</v>
      </c>
      <c r="E25" s="50">
        <f>'DAY1'!E25+'DAY2'!E25+'DAY3'!E25+'DAY4'!E25+'DAY5'!E25+'DAY6'!E25+'DAY7'!E25+'DAY8'!E25+'DAY9'!E25+'DAY10'!E25+'DAY11'!E25+'DAY12'!E25+'DAY13'!E25+'DAY14'!E25+'DAY15'!E25+'DAY16'!E25+'DAY17'!E25+'DAY18'!E25+'DAY19'!E25+'DAY20'!E25+'DAY21'!E25+'DAY22'!E25+'DAY23'!E25+'DAY24'!E25+'DAY25'!E25+'DAY26'!E25+'DAY27'!E25+'DAY28'!E25+'DAY29'!E25+'DAY30'!E25</f>
        <v>0</v>
      </c>
      <c r="F25" s="47">
        <f>'DAY1'!F25+'DAY2'!F25+'DAY3'!F25+'DAY4'!F25+'DAY5'!F25+'DAY6'!F25+'DAY7'!F25+'DAY8'!F25+'DAY9'!F25+'DAY10'!F25+'DAY11'!F25+'DAY12'!F25+'DAY13'!F25+'DAY14'!F25+'DAY15'!F25+'DAY16'!F25+'DAY17'!F25+'DAY18'!F25+'DAY19'!F25+'DAY20'!F25+'DAY21'!F25+'DAY22'!F25+'DAY23'!F25+'DAY24'!F25+'DAY25'!F25+'DAY26'!F25+'DAY27'!F25+'DAY28'!F25+'DAY29'!F25+'DAY30'!F25</f>
        <v>0</v>
      </c>
      <c r="G25" s="163">
        <f>'DAY1'!G25+'DAY2'!G25+'DAY3'!G25+'DAY4'!G25+'DAY5'!G25+'DAY6'!G25+'DAY7'!G25+'DAY8'!G25+'DAY9'!G25+'DAY10'!G25+'DAY11'!G25+'DAY12'!G25+'DAY13'!G25+'DAY14'!G25+'DAY15'!G25+'DAY16'!G25+'DAY17'!G25+'DAY18'!G25+'DAY19'!G25+'DAY20'!G25+'DAY21'!G25+'DAY22'!G25+'DAY23'!G25+'DAY24'!G25+'DAY25'!G25+'DAY26'!G25+'DAY27'!G25+'DAY28'!G25+'DAY29'!G25+'DAY30'!G25</f>
        <v>0</v>
      </c>
      <c r="H25" s="81">
        <f>+(Table134[[#This Row],[OPENING ]]+Table134[[#This Row],[RECEIPTS]]+Table134[[#This Row],[RETURNS]])-(Table134[[#This Row],[ISSUES]]+Table134[[#This Row],[EXCHANGED]]+Table134[[#This Row],[SALES]])</f>
        <v>0</v>
      </c>
      <c r="I25" s="48"/>
      <c r="J25" s="83">
        <f>+Table134[[#This Row],[PHYSICAL]]-Table134[[#This Row],[THEORETICAL]]</f>
        <v>0</v>
      </c>
      <c r="K25" s="80">
        <f>+Table134[[#This Row],[RECEIPTS]]</f>
        <v>0</v>
      </c>
      <c r="L25" s="81">
        <f>+Table134[[#This Row],[RETURNS]]</f>
        <v>0</v>
      </c>
      <c r="M25" s="82">
        <f>+Table134[[#This Row],[EXCHANGED]]</f>
        <v>0</v>
      </c>
      <c r="N25" s="79">
        <f>+Table134[[#This Row],[SALES]]</f>
        <v>0</v>
      </c>
      <c r="O25" s="165">
        <f>+Table134[[#This Row],[ISSUES]]</f>
        <v>0</v>
      </c>
      <c r="P25" s="80">
        <f>Table134[[#This Row],[RECEIPTS TO]]/30</f>
        <v>0</v>
      </c>
      <c r="Q25" s="81">
        <f>+Table134[[#This Row],[RETURNS ]]/30</f>
        <v>0</v>
      </c>
      <c r="R25" s="82">
        <f>+Table134[[#This Row],[EXCHANGED TO]]/30</f>
        <v>0</v>
      </c>
      <c r="S25" s="79">
        <f>+Table134[[#This Row],[SALES TO]]/30</f>
        <v>0</v>
      </c>
      <c r="T25" s="165">
        <f>+Table134[[#This Row],[ISSUES TO]]/30</f>
        <v>0</v>
      </c>
      <c r="U25" s="17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6" spans="1:21" x14ac:dyDescent="0.25">
      <c r="A26" s="312" t="s">
        <v>106</v>
      </c>
      <c r="B26" s="47">
        <f>'DAY1'!H26</f>
        <v>0</v>
      </c>
      <c r="C26" s="48">
        <f>'DAY1'!C26+'DAY2'!C26+'DAY3'!C26+'DAY4'!C26+'DAY5'!C26+'DAY6'!C26+'DAY7'!C26+'DAY8'!C26+'DAY9'!C26+'DAY10'!C26+'DAY11'!C26+'DAY12'!C26+'DAY13'!C26+'DAY14'!C26+'DAY15'!C26+'DAY16'!C26+'DAY17'!C26+'DAY18'!C26+'DAY19'!C26+'DAY20'!C26+'DAY21'!C26+'DAY22'!C26+'DAY23'!C26+'DAY24'!C26+'DAY25'!C26+'DAY26'!C26+'DAY27'!C26+'DAY28'!C26+'DAY29'!C26+'DAY30'!C26</f>
        <v>0</v>
      </c>
      <c r="D26" s="49">
        <f>'DAY1'!D26+'DAY2'!D26+'DAY3'!D26+'DAY4'!D26+'DAY5'!D26+'DAY6'!D26+'DAY7'!D26+'DAY8'!D26+'DAY9'!D26+'DAY10'!D26+'DAY11'!D26+'DAY12'!D26+'DAY13'!D26+'DAY14'!D26+'DAY15'!D26+'DAY16'!D26+'DAY17'!D26+'DAY18'!D26+'DAY19'!D26+'DAY20'!D26+'DAY21'!D26+'DAY22'!D26+'DAY23'!D26+'DAY24'!D26+'DAY25'!D26+'DAY26'!D26+'DAY27'!D26+'DAY28'!D26+'DAY29'!D26+'DAY30'!D26</f>
        <v>0</v>
      </c>
      <c r="E26" s="50">
        <f>'DAY1'!E26+'DAY2'!E26+'DAY3'!E26+'DAY4'!E26+'DAY5'!E26+'DAY6'!E26+'DAY7'!E26+'DAY8'!E26+'DAY9'!E26+'DAY10'!E26+'DAY11'!E26+'DAY12'!E26+'DAY13'!E26+'DAY14'!E26+'DAY15'!E26+'DAY16'!E26+'DAY17'!E26+'DAY18'!E26+'DAY19'!E26+'DAY20'!E26+'DAY21'!E26+'DAY22'!E26+'DAY23'!E26+'DAY24'!E26+'DAY25'!E26+'DAY26'!E26+'DAY27'!E26+'DAY28'!E26+'DAY29'!E26+'DAY30'!E26</f>
        <v>0</v>
      </c>
      <c r="F26" s="47">
        <f>'DAY1'!F26+'DAY2'!F26+'DAY3'!F26+'DAY4'!F26+'DAY5'!F26+'DAY6'!F26+'DAY7'!F26+'DAY8'!F26+'DAY9'!F26+'DAY10'!F26+'DAY11'!F26+'DAY12'!F26+'DAY13'!F26+'DAY14'!F26+'DAY15'!F26+'DAY16'!F26+'DAY17'!F26+'DAY18'!F26+'DAY19'!F26+'DAY20'!F26+'DAY21'!F26+'DAY22'!F26+'DAY23'!F26+'DAY24'!F26+'DAY25'!F26+'DAY26'!F26+'DAY27'!F26+'DAY28'!F26+'DAY29'!F26+'DAY30'!F26</f>
        <v>0</v>
      </c>
      <c r="G26" s="163">
        <f>'DAY1'!G26+'DAY2'!G26+'DAY3'!G26+'DAY4'!G26+'DAY5'!G26+'DAY6'!G26+'DAY7'!G26+'DAY8'!G26+'DAY9'!G26+'DAY10'!G26+'DAY11'!G26+'DAY12'!G26+'DAY13'!G26+'DAY14'!G26+'DAY15'!G26+'DAY16'!G26+'DAY17'!G26+'DAY18'!G26+'DAY19'!G26+'DAY20'!G26+'DAY21'!G26+'DAY22'!G26+'DAY23'!G26+'DAY24'!G26+'DAY25'!G26+'DAY26'!G26+'DAY27'!G26+'DAY28'!G26+'DAY29'!G26+'DAY30'!G26</f>
        <v>0</v>
      </c>
      <c r="H26" s="49">
        <f>+(Table134[[#This Row],[OPENING ]]+Table134[[#This Row],[RECEIPTS]]+Table134[[#This Row],[RETURNS]])-(Table134[[#This Row],[ISSUES]]+Table134[[#This Row],[EXCHANGED]]+Table134[[#This Row],[SALES]])</f>
        <v>0</v>
      </c>
      <c r="I26" s="73"/>
      <c r="J26" s="51">
        <f>+Table134[[#This Row],[PHYSICAL]]-Table134[[#This Row],[THEORETICAL]]</f>
        <v>0</v>
      </c>
      <c r="K26" s="48">
        <f>+Table134[[#This Row],[RECEIPTS]]</f>
        <v>0</v>
      </c>
      <c r="L26" s="49">
        <f>+Table134[[#This Row],[RETURNS]]</f>
        <v>0</v>
      </c>
      <c r="M26" s="50">
        <f>+Table134[[#This Row],[EXCHANGED]]</f>
        <v>0</v>
      </c>
      <c r="N26" s="47">
        <f>+Table134[[#This Row],[SALES]]</f>
        <v>0</v>
      </c>
      <c r="O26" s="163">
        <f>+Table134[[#This Row],[ISSUES]]</f>
        <v>0</v>
      </c>
      <c r="P26" s="48">
        <f>Table134[[#This Row],[RECEIPTS TO]]/30</f>
        <v>0</v>
      </c>
      <c r="Q26" s="49">
        <f>+Table134[[#This Row],[RETURNS ]]/30</f>
        <v>0</v>
      </c>
      <c r="R26" s="50">
        <f>+Table134[[#This Row],[EXCHANGED TO]]/30</f>
        <v>0</v>
      </c>
      <c r="S26" s="47">
        <f>+Table134[[#This Row],[SALES TO]]/30</f>
        <v>0</v>
      </c>
      <c r="T26" s="163">
        <f>+Table134[[#This Row],[ISSUES TO]]/30</f>
        <v>0</v>
      </c>
      <c r="U26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7" spans="1:21" x14ac:dyDescent="0.25">
      <c r="A27" s="154" t="s">
        <v>61</v>
      </c>
      <c r="B27" s="47">
        <f>'DAY1'!H27</f>
        <v>506.2</v>
      </c>
      <c r="C27" s="48">
        <f>'DAY1'!C27+'DAY2'!C27+'DAY3'!C27+'DAY4'!C27+'DAY5'!C27+'DAY6'!C27+'DAY7'!C27+'DAY8'!C27+'DAY9'!C27+'DAY10'!C27+'DAY11'!C27+'DAY12'!C27+'DAY13'!C27+'DAY14'!C27+'DAY15'!C27+'DAY16'!C27+'DAY17'!C27+'DAY18'!C27+'DAY19'!C27+'DAY20'!C27+'DAY21'!C27+'DAY22'!C27+'DAY23'!C27+'DAY24'!C27+'DAY25'!C27+'DAY26'!C27+'DAY27'!C27+'DAY28'!C27+'DAY29'!C27+'DAY30'!C27</f>
        <v>0</v>
      </c>
      <c r="D27" s="49">
        <f>'DAY1'!D27+'DAY2'!D27+'DAY3'!D27+'DAY4'!D27+'DAY5'!D27+'DAY6'!D27+'DAY7'!D27+'DAY8'!D27+'DAY9'!D27+'DAY10'!D27+'DAY11'!D27+'DAY12'!D27+'DAY13'!D27+'DAY14'!D27+'DAY15'!D27+'DAY16'!D27+'DAY17'!D27+'DAY18'!D27+'DAY19'!D27+'DAY20'!D27+'DAY21'!D27+'DAY22'!D27+'DAY23'!D27+'DAY24'!D27+'DAY25'!D27+'DAY26'!D27+'DAY27'!D27+'DAY28'!D27+'DAY29'!D27+'DAY30'!D27</f>
        <v>0</v>
      </c>
      <c r="E27" s="50">
        <f>'DAY1'!E27+'DAY2'!E27+'DAY3'!E27+'DAY4'!E27+'DAY5'!E27+'DAY6'!E27+'DAY7'!E27+'DAY8'!E27+'DAY9'!E27+'DAY10'!E27+'DAY11'!E27+'DAY12'!E27+'DAY13'!E27+'DAY14'!E27+'DAY15'!E27+'DAY16'!E27+'DAY17'!E27+'DAY18'!E27+'DAY19'!E27+'DAY20'!E27+'DAY21'!E27+'DAY22'!E27+'DAY23'!E27+'DAY24'!E27+'DAY25'!E27+'DAY26'!E27+'DAY27'!E27+'DAY28'!E27+'DAY29'!E27+'DAY30'!E27</f>
        <v>0</v>
      </c>
      <c r="F27" s="47">
        <f>'DAY1'!F27+'DAY2'!F27+'DAY3'!F27+'DAY4'!F27+'DAY5'!F27+'DAY6'!F27+'DAY7'!F27+'DAY8'!F27+'DAY9'!F27+'DAY10'!F27+'DAY11'!F27+'DAY12'!F27+'DAY13'!F27+'DAY14'!F27+'DAY15'!F27+'DAY16'!F27+'DAY17'!F27+'DAY18'!F27+'DAY19'!F27+'DAY20'!F27+'DAY21'!F27+'DAY22'!F27+'DAY23'!F27+'DAY24'!F27+'DAY25'!F27+'DAY26'!F27+'DAY27'!F27+'DAY28'!F27+'DAY29'!F27+'DAY30'!F27</f>
        <v>0</v>
      </c>
      <c r="G27" s="163">
        <f>'DAY1'!G27+'DAY2'!G27+'DAY3'!G27+'DAY4'!G27+'DAY5'!G27+'DAY6'!G27+'DAY7'!G27+'DAY8'!G27+'DAY9'!G27+'DAY10'!G27+'DAY11'!G27+'DAY12'!G27+'DAY13'!G27+'DAY14'!G27+'DAY15'!G27+'DAY16'!G27+'DAY17'!G27+'DAY18'!G27+'DAY19'!G27+'DAY20'!G27+'DAY21'!G27+'DAY22'!G27+'DAY23'!G27+'DAY24'!G27+'DAY25'!G27+'DAY26'!G27+'DAY27'!G27+'DAY28'!G27+'DAY29'!G27+'DAY30'!G27</f>
        <v>0</v>
      </c>
      <c r="H27" s="49">
        <f>+(Table134[[#This Row],[OPENING ]]+Table134[[#This Row],[RECEIPTS]]+Table134[[#This Row],[RETURNS]])-(Table134[[#This Row],[ISSUES]]+Table134[[#This Row],[EXCHANGED]]+Table134[[#This Row],[SALES]])</f>
        <v>506.2</v>
      </c>
      <c r="I27" s="73">
        <v>506.2</v>
      </c>
      <c r="J27" s="51">
        <f>+Table134[[#This Row],[PHYSICAL]]-Table134[[#This Row],[THEORETICAL]]</f>
        <v>0</v>
      </c>
      <c r="K27" s="48">
        <f>+Table134[[#This Row],[RECEIPTS]]</f>
        <v>0</v>
      </c>
      <c r="L27" s="49">
        <f>+Table134[[#This Row],[RETURNS]]</f>
        <v>0</v>
      </c>
      <c r="M27" s="50">
        <f>+Table134[[#This Row],[EXCHANGED]]</f>
        <v>0</v>
      </c>
      <c r="N27" s="47">
        <f>+Table134[[#This Row],[SALES]]</f>
        <v>0</v>
      </c>
      <c r="O27" s="163">
        <f>+Table134[[#This Row],[ISSUES]]</f>
        <v>0</v>
      </c>
      <c r="P27" s="48">
        <f>Table134[[#This Row],[RECEIPTS TO]]/30</f>
        <v>0</v>
      </c>
      <c r="Q27" s="49">
        <f>+Table134[[#This Row],[RETURNS ]]/30</f>
        <v>0</v>
      </c>
      <c r="R27" s="50">
        <f>+Table134[[#This Row],[EXCHANGED TO]]/30</f>
        <v>0</v>
      </c>
      <c r="S27" s="47">
        <f>+Table134[[#This Row],[SALES TO]]/30</f>
        <v>0</v>
      </c>
      <c r="T27" s="163">
        <f>+Table134[[#This Row],[ISSUES TO]]/30</f>
        <v>0</v>
      </c>
      <c r="U27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8" spans="1:21" x14ac:dyDescent="0.25">
      <c r="A28" s="53"/>
      <c r="B28" s="47">
        <f>'DAY1'!H28</f>
        <v>0</v>
      </c>
      <c r="C28" s="48">
        <f>'DAY1'!C28+'DAY2'!C28+'DAY3'!C28+'DAY4'!C28+'DAY5'!C28+'DAY6'!C28+'DAY7'!C28+'DAY8'!C28+'DAY9'!C28+'DAY10'!C28+'DAY11'!C28+'DAY12'!C28+'DAY13'!C28+'DAY14'!C28+'DAY15'!C28+'DAY16'!C28+'DAY17'!C28+'DAY18'!C28+'DAY19'!C28+'DAY20'!C28+'DAY21'!C28+'DAY22'!C28+'DAY23'!C28+'DAY24'!C28+'DAY25'!C28+'DAY26'!C28+'DAY27'!C28+'DAY28'!C28+'DAY29'!C28+'DAY30'!C28</f>
        <v>0</v>
      </c>
      <c r="D28" s="49">
        <f>'DAY1'!D28+'DAY2'!D28+'DAY3'!D28+'DAY4'!D28+'DAY5'!D28+'DAY6'!D28+'DAY7'!D28+'DAY8'!D28+'DAY9'!D28+'DAY10'!D28+'DAY11'!D28+'DAY12'!D28+'DAY13'!D28+'DAY14'!D28+'DAY15'!D28+'DAY16'!D28+'DAY17'!D28+'DAY18'!D28+'DAY19'!D28+'DAY20'!D28+'DAY21'!D28+'DAY22'!D28+'DAY23'!D28+'DAY24'!D28+'DAY25'!D28+'DAY26'!D28+'DAY27'!D28+'DAY28'!D28+'DAY29'!D28+'DAY30'!D28</f>
        <v>0</v>
      </c>
      <c r="E28" s="50">
        <f>'DAY1'!E28+'DAY2'!E28+'DAY3'!E28+'DAY4'!E28+'DAY5'!E28+'DAY6'!E28+'DAY7'!E28+'DAY8'!E28+'DAY9'!E28+'DAY10'!E28+'DAY11'!E28+'DAY12'!E28+'DAY13'!E28+'DAY14'!E28+'DAY15'!E28+'DAY16'!E28+'DAY17'!E28+'DAY18'!E28+'DAY19'!E28+'DAY20'!E28+'DAY21'!E28+'DAY22'!E28+'DAY23'!E28+'DAY24'!E28+'DAY25'!E28+'DAY26'!E28+'DAY27'!E28+'DAY28'!E28+'DAY29'!E28+'DAY30'!E28</f>
        <v>0</v>
      </c>
      <c r="F28" s="47">
        <f>'DAY1'!F28+'DAY2'!F28+'DAY3'!F28+'DAY4'!F28+'DAY5'!F28+'DAY6'!F28+'DAY7'!F28+'DAY8'!F28+'DAY9'!F28+'DAY10'!F28+'DAY11'!F28+'DAY12'!F28+'DAY13'!F28+'DAY14'!F28+'DAY15'!F28+'DAY16'!F28+'DAY17'!F28+'DAY18'!F28+'DAY19'!F28+'DAY20'!F28+'DAY21'!F28+'DAY22'!F28+'DAY23'!F28+'DAY24'!F28+'DAY25'!F28+'DAY26'!F28+'DAY27'!F28+'DAY28'!F28+'DAY29'!F28+'DAY30'!F28</f>
        <v>0</v>
      </c>
      <c r="G28" s="163">
        <f>'DAY1'!G28+'DAY2'!G28+'DAY3'!G28+'DAY4'!G28+'DAY5'!G28+'DAY6'!G28+'DAY7'!G28+'DAY8'!G28+'DAY9'!G28+'DAY10'!G28+'DAY11'!G28+'DAY12'!G28+'DAY13'!G28+'DAY14'!G28+'DAY15'!G28+'DAY16'!G28+'DAY17'!G28+'DAY18'!G28+'DAY19'!G28+'DAY20'!G28+'DAY21'!G28+'DAY22'!G28+'DAY23'!G28+'DAY24'!G28+'DAY25'!G28+'DAY26'!G28+'DAY27'!G28+'DAY28'!G28+'DAY29'!G28+'DAY30'!G28</f>
        <v>0</v>
      </c>
      <c r="H28" s="49">
        <f>+(Table134[[#This Row],[OPENING ]]+Table134[[#This Row],[RECEIPTS]]+Table134[[#This Row],[RETURNS]])-(Table134[[#This Row],[ISSUES]]+Table134[[#This Row],[EXCHANGED]]+Table134[[#This Row],[SALES]])</f>
        <v>0</v>
      </c>
      <c r="I28" s="73"/>
      <c r="J28" s="51">
        <f>+Table134[[#This Row],[PHYSICAL]]-Table134[[#This Row],[THEORETICAL]]</f>
        <v>0</v>
      </c>
      <c r="K28" s="48">
        <f>+Table134[[#This Row],[RECEIPTS]]</f>
        <v>0</v>
      </c>
      <c r="L28" s="49">
        <f>+Table134[[#This Row],[RETURNS]]</f>
        <v>0</v>
      </c>
      <c r="M28" s="50">
        <f>+Table134[[#This Row],[EXCHANGED]]</f>
        <v>0</v>
      </c>
      <c r="N28" s="47">
        <f>+Table134[[#This Row],[SALES]]</f>
        <v>0</v>
      </c>
      <c r="O28" s="163">
        <f>+Table134[[#This Row],[ISSUES]]</f>
        <v>0</v>
      </c>
      <c r="P28" s="48">
        <f>Table134[[#This Row],[RECEIPTS TO]]/30</f>
        <v>0</v>
      </c>
      <c r="Q28" s="49">
        <f>+Table134[[#This Row],[RETURNS ]]/30</f>
        <v>0</v>
      </c>
      <c r="R28" s="50">
        <f>+Table134[[#This Row],[EXCHANGED TO]]/30</f>
        <v>0</v>
      </c>
      <c r="S28" s="47">
        <f>+Table134[[#This Row],[SALES TO]]/30</f>
        <v>0</v>
      </c>
      <c r="T28" s="163">
        <f>+Table134[[#This Row],[ISSUES TO]]/30</f>
        <v>0</v>
      </c>
      <c r="U28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29" spans="1:21" x14ac:dyDescent="0.25">
      <c r="A29" s="154" t="s">
        <v>135</v>
      </c>
      <c r="B29" s="47">
        <v>1426.1</v>
      </c>
      <c r="C29" s="48">
        <f>'DAY1'!C29+'DAY2'!C29+'DAY3'!C29+'DAY4'!C29+'DAY5'!C29+'DAY6'!C29+'DAY7'!C29+'DAY8'!C29+'DAY9'!C29+'DAY10'!C29+'DAY11'!C29+'DAY12'!C29+'DAY13'!C29+'DAY14'!C29+'DAY15'!C29+'DAY16'!C29+'DAY17'!C29+'DAY18'!C29+'DAY19'!C29+'DAY20'!C29+'DAY21'!C29+'DAY22'!C29+'DAY23'!C29+'DAY24'!C29+'DAY25'!C29+'DAY26'!C29+'DAY27'!C29+'DAY28'!C29+'DAY29'!C29+'DAY30'!C29</f>
        <v>0</v>
      </c>
      <c r="D29" s="49">
        <f>'DAY1'!D29+'DAY2'!D29+'DAY3'!D29+'DAY4'!D29+'DAY5'!D29+'DAY6'!D29+'DAY7'!D29+'DAY8'!D29+'DAY9'!D29+'DAY10'!D29+'DAY11'!D29+'DAY12'!D29+'DAY13'!D29+'DAY14'!D29+'DAY15'!D29+'DAY16'!D29+'DAY17'!D29+'DAY18'!D29+'DAY19'!D29+'DAY20'!D29+'DAY21'!D29+'DAY22'!D29+'DAY23'!D29+'DAY24'!D29+'DAY25'!D29+'DAY26'!D29+'DAY27'!D29+'DAY28'!D29+'DAY29'!D29+'DAY30'!D29</f>
        <v>0</v>
      </c>
      <c r="E29" s="50">
        <f>'DAY1'!E29+'DAY2'!E29+'DAY3'!E29+'DAY4'!E29+'DAY5'!E29+'DAY6'!E29+'DAY7'!E29+'DAY8'!E29+'DAY9'!E29+'DAY10'!E29+'DAY11'!E29+'DAY12'!E29+'DAY13'!E29+'DAY14'!E29+'DAY15'!E29+'DAY16'!E29+'DAY17'!E29+'DAY18'!E29+'DAY19'!E29+'DAY20'!E29+'DAY21'!E29+'DAY22'!E29+'DAY23'!E29+'DAY24'!E29+'DAY25'!E29+'DAY26'!E29+'DAY27'!E29+'DAY28'!E29+'DAY29'!E29+'DAY30'!E29</f>
        <v>0</v>
      </c>
      <c r="F29" s="47">
        <f>'DAY1'!F29+'DAY2'!F29+'DAY3'!F29+'DAY4'!F29+'DAY5'!F29+'DAY6'!F29+'DAY7'!F29+'DAY8'!F29+'DAY9'!F29+'DAY10'!F29+'DAY11'!F29+'DAY12'!F29+'DAY13'!F29+'DAY14'!F29+'DAY15'!F29+'DAY16'!F29+'DAY17'!F29+'DAY18'!F29+'DAY19'!F29+'DAY20'!F29+'DAY21'!F29+'DAY22'!F29+'DAY23'!F29+'DAY24'!F29+'DAY25'!F29+'DAY26'!F29+'DAY27'!F29+'DAY28'!F29+'DAY29'!F29+'DAY30'!F29</f>
        <v>0</v>
      </c>
      <c r="G29" s="163">
        <f>'DAY1'!G29+'DAY2'!G29+'DAY3'!G29+'DAY4'!G29+'DAY5'!G29+'DAY6'!G29+'DAY7'!G29+'DAY8'!G29+'DAY9'!G29+'DAY10'!G29+'DAY11'!G29+'DAY12'!G29+'DAY13'!G29+'DAY14'!G29+'DAY15'!G29+'DAY16'!G29+'DAY17'!G29+'DAY18'!G29+'DAY19'!G29+'DAY20'!G29+'DAY21'!G29+'DAY22'!G29+'DAY23'!G29+'DAY24'!G29+'DAY25'!G29+'DAY26'!G29+'DAY27'!G29+'DAY28'!G29+'DAY29'!G29+'DAY30'!G29</f>
        <v>63.8</v>
      </c>
      <c r="H29" s="49">
        <f>+(Table134[[#This Row],[OPENING ]]+Table134[[#This Row],[RECEIPTS]]+Table134[[#This Row],[RETURNS]])-(Table134[[#This Row],[ISSUES]]+Table134[[#This Row],[EXCHANGED]]+Table134[[#This Row],[SALES]])</f>
        <v>1362.3</v>
      </c>
      <c r="I29" s="73">
        <v>1426.1</v>
      </c>
      <c r="J29" s="51">
        <f>+Table134[[#This Row],[PHYSICAL]]-Table134[[#This Row],[THEORETICAL]]</f>
        <v>63.799999999999955</v>
      </c>
      <c r="K29" s="48">
        <f>+Table134[[#This Row],[RECEIPTS]]</f>
        <v>0</v>
      </c>
      <c r="L29" s="49">
        <f>+Table134[[#This Row],[RETURNS]]</f>
        <v>0</v>
      </c>
      <c r="M29" s="50">
        <f>+Table134[[#This Row],[EXCHANGED]]</f>
        <v>0</v>
      </c>
      <c r="N29" s="47">
        <f>+Table134[[#This Row],[SALES]]</f>
        <v>0</v>
      </c>
      <c r="O29" s="163">
        <f>+Table134[[#This Row],[ISSUES]]</f>
        <v>63.8</v>
      </c>
      <c r="P29" s="48">
        <f>Table134[[#This Row],[RECEIPTS TO]]/30</f>
        <v>0</v>
      </c>
      <c r="Q29" s="49">
        <f>+Table134[[#This Row],[RETURNS ]]/30</f>
        <v>0</v>
      </c>
      <c r="R29" s="50">
        <f>+Table134[[#This Row],[EXCHANGED TO]]/30</f>
        <v>0</v>
      </c>
      <c r="S29" s="47">
        <f>+Table134[[#This Row],[SALES TO]]/30</f>
        <v>0</v>
      </c>
      <c r="T29" s="163">
        <f>+Table134[[#This Row],[ISSUES TO]]/30</f>
        <v>2.1266666666666665</v>
      </c>
      <c r="U29" s="52">
        <f>IFERROR(Table134[[#This Row],[THEORETICAL]]/(Table134[[#This Row],[AVE RECEIPTS]]+Table134[[#This Row],[AVE RETURNS]]+Table134[[#This Row],[AVE EXCHANGED]]+Table134[[#This Row],[AVE SALES]]+Table134[[#This Row],[AVE ISSUES]]),0)</f>
        <v>640.57993730407532</v>
      </c>
    </row>
    <row r="30" spans="1:21" x14ac:dyDescent="0.25">
      <c r="A30" s="154" t="s">
        <v>136</v>
      </c>
      <c r="B30" s="47">
        <v>664</v>
      </c>
      <c r="C30" s="48">
        <f>'DAY1'!C30+'DAY2'!C30+'DAY3'!C30+'DAY4'!C30+'DAY5'!C30+'DAY6'!C30+'DAY7'!C30+'DAY8'!C30+'DAY9'!C30+'DAY10'!C30+'DAY11'!C30+'DAY12'!C30+'DAY13'!C30+'DAY14'!C30+'DAY15'!C30+'DAY16'!C30+'DAY17'!C30+'DAY18'!C30+'DAY19'!C30+'DAY20'!C30+'DAY21'!C30+'DAY22'!C30+'DAY23'!C30+'DAY24'!C30+'DAY25'!C30+'DAY26'!C30+'DAY27'!C30+'DAY28'!C30+'DAY29'!C30+'DAY30'!C30</f>
        <v>0</v>
      </c>
      <c r="D30" s="49">
        <f>'DAY1'!D30+'DAY2'!D30+'DAY3'!D30+'DAY4'!D30+'DAY5'!D30+'DAY6'!D30+'DAY7'!D30+'DAY8'!D30+'DAY9'!D30+'DAY10'!D30+'DAY11'!D30+'DAY12'!D30+'DAY13'!D30+'DAY14'!D30+'DAY15'!D30+'DAY16'!D30+'DAY17'!D30+'DAY18'!D30+'DAY19'!D30+'DAY20'!D30+'DAY21'!D30+'DAY22'!D30+'DAY23'!D30+'DAY24'!D30+'DAY25'!D30+'DAY26'!D30+'DAY27'!D30+'DAY28'!D30+'DAY29'!D30+'DAY30'!D30</f>
        <v>0</v>
      </c>
      <c r="E30" s="50">
        <f>'DAY1'!E30+'DAY2'!E30+'DAY3'!E30+'DAY4'!E30+'DAY5'!E30+'DAY6'!E30+'DAY7'!E30+'DAY8'!E30+'DAY9'!E30+'DAY10'!E30+'DAY11'!E30+'DAY12'!E30+'DAY13'!E30+'DAY14'!E30+'DAY15'!E30+'DAY16'!E30+'DAY17'!E30+'DAY18'!E30+'DAY19'!E30+'DAY20'!E30+'DAY21'!E30+'DAY22'!E30+'DAY23'!E30+'DAY24'!E30+'DAY25'!E30+'DAY26'!E30+'DAY27'!E30+'DAY28'!E30+'DAY29'!E30+'DAY30'!E30</f>
        <v>0</v>
      </c>
      <c r="F30" s="47">
        <f>'DAY1'!F30+'DAY2'!F30+'DAY3'!F30+'DAY4'!F30+'DAY5'!F30+'DAY6'!F30+'DAY7'!F30+'DAY8'!F30+'DAY9'!F30+'DAY10'!F30+'DAY11'!F30+'DAY12'!F30+'DAY13'!F30+'DAY14'!F30+'DAY15'!F30+'DAY16'!F30+'DAY17'!F30+'DAY18'!F30+'DAY19'!F30+'DAY20'!F30+'DAY21'!F30+'DAY22'!F30+'DAY23'!F30+'DAY24'!F30+'DAY25'!F30+'DAY26'!F30+'DAY27'!F30+'DAY28'!F30+'DAY29'!F30+'DAY30'!F30</f>
        <v>0</v>
      </c>
      <c r="G30" s="163">
        <f>'DAY1'!G30+'DAY2'!G30+'DAY3'!G30+'DAY4'!G30+'DAY5'!G30+'DAY6'!G30+'DAY7'!G30+'DAY8'!G30+'DAY9'!G30+'DAY10'!G30+'DAY11'!G30+'DAY12'!G30+'DAY13'!G30+'DAY14'!G30+'DAY15'!G30+'DAY16'!G30+'DAY17'!G30+'DAY18'!G30+'DAY19'!G30+'DAY20'!G30+'DAY21'!G30+'DAY22'!G30+'DAY23'!G30+'DAY24'!G30+'DAY25'!G30+'DAY26'!G30+'DAY27'!G30+'DAY28'!G30+'DAY29'!G30+'DAY30'!G30</f>
        <v>0</v>
      </c>
      <c r="H30" s="49">
        <f>+(Table134[[#This Row],[OPENING ]]+Table134[[#This Row],[RECEIPTS]]+Table134[[#This Row],[RETURNS]])-(Table134[[#This Row],[ISSUES]]+Table134[[#This Row],[EXCHANGED]]+Table134[[#This Row],[SALES]])</f>
        <v>664</v>
      </c>
      <c r="I30" s="73">
        <v>664</v>
      </c>
      <c r="J30" s="51">
        <f>+Table134[[#This Row],[PHYSICAL]]-Table134[[#This Row],[THEORETICAL]]</f>
        <v>0</v>
      </c>
      <c r="K30" s="48">
        <f>+Table134[[#This Row],[RECEIPTS]]</f>
        <v>0</v>
      </c>
      <c r="L30" s="49">
        <f>+Table134[[#This Row],[RETURNS]]</f>
        <v>0</v>
      </c>
      <c r="M30" s="50">
        <f>+Table134[[#This Row],[EXCHANGED]]</f>
        <v>0</v>
      </c>
      <c r="N30" s="47">
        <f>+Table134[[#This Row],[SALES]]</f>
        <v>0</v>
      </c>
      <c r="O30" s="163">
        <f>+Table134[[#This Row],[ISSUES]]</f>
        <v>0</v>
      </c>
      <c r="P30" s="48">
        <f>Table134[[#This Row],[RECEIPTS TO]]/30</f>
        <v>0</v>
      </c>
      <c r="Q30" s="49">
        <f>+Table134[[#This Row],[RETURNS ]]/30</f>
        <v>0</v>
      </c>
      <c r="R30" s="50">
        <f>+Table134[[#This Row],[EXCHANGED TO]]/30</f>
        <v>0</v>
      </c>
      <c r="S30" s="47">
        <f>+Table134[[#This Row],[SALES TO]]/30</f>
        <v>0</v>
      </c>
      <c r="T30" s="163">
        <f>+Table134[[#This Row],[ISSUES TO]]/30</f>
        <v>0</v>
      </c>
      <c r="U30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31" spans="1:21" x14ac:dyDescent="0.25">
      <c r="A31" s="53"/>
      <c r="B31" s="47">
        <f>'DAY1'!H31</f>
        <v>0</v>
      </c>
      <c r="C31" s="48">
        <f>'DAY1'!C31+'DAY2'!C31+'DAY3'!C31+'DAY4'!C31+'DAY5'!C31+'DAY6'!C31+'DAY7'!C31+'DAY8'!C31+'DAY9'!C31+'DAY10'!C31+'DAY11'!C31+'DAY12'!C31+'DAY13'!C31+'DAY14'!C31+'DAY15'!C31+'DAY16'!C31+'DAY17'!C31+'DAY18'!C31+'DAY19'!C31+'DAY20'!C31+'DAY21'!C31+'DAY22'!C31+'DAY23'!C31+'DAY24'!C31+'DAY25'!C31+'DAY26'!C31+'DAY27'!C31+'DAY28'!C31+'DAY29'!C31+'DAY30'!C31</f>
        <v>0</v>
      </c>
      <c r="D31" s="49">
        <f>'DAY1'!D31+'DAY2'!D31+'DAY3'!D31+'DAY4'!D31+'DAY5'!D31+'DAY6'!D31+'DAY7'!D31+'DAY8'!D31+'DAY9'!D31+'DAY10'!D31+'DAY11'!D31+'DAY12'!D31+'DAY13'!D31+'DAY14'!D31+'DAY15'!D31+'DAY16'!D31+'DAY17'!D31+'DAY18'!D31+'DAY19'!D31+'DAY20'!D31+'DAY21'!D31+'DAY22'!D31+'DAY23'!D31+'DAY24'!D31+'DAY25'!D31+'DAY26'!D31+'DAY27'!D31+'DAY28'!D31+'DAY29'!D31+'DAY30'!D31</f>
        <v>0</v>
      </c>
      <c r="E31" s="50">
        <f>'DAY1'!E31+'DAY2'!E31+'DAY3'!E31+'DAY4'!E31+'DAY5'!E31+'DAY6'!E31+'DAY7'!E31+'DAY8'!E31+'DAY9'!E31+'DAY10'!E31+'DAY11'!E31+'DAY12'!E31+'DAY13'!E31+'DAY14'!E31+'DAY15'!E31+'DAY16'!E31+'DAY17'!E31+'DAY18'!E31+'DAY19'!E31+'DAY20'!E31+'DAY21'!E31+'DAY22'!E31+'DAY23'!E31+'DAY24'!E31+'DAY25'!E31+'DAY26'!E31+'DAY27'!E31+'DAY28'!E31+'DAY29'!E31+'DAY30'!E31</f>
        <v>0</v>
      </c>
      <c r="F31" s="47">
        <f>'DAY1'!F31+'DAY2'!F31+'DAY3'!F31+'DAY4'!F31+'DAY5'!F31+'DAY6'!F31+'DAY7'!F31+'DAY8'!F31+'DAY9'!F31+'DAY10'!F31+'DAY11'!F31+'DAY12'!F31+'DAY13'!F31+'DAY14'!F31+'DAY15'!F31+'DAY16'!F31+'DAY17'!F31+'DAY18'!F31+'DAY19'!F31+'DAY20'!F31+'DAY21'!F31+'DAY22'!F31+'DAY23'!F31+'DAY24'!F31+'DAY25'!F31+'DAY26'!F31+'DAY27'!F31+'DAY28'!F31+'DAY29'!F31+'DAY30'!F31</f>
        <v>0</v>
      </c>
      <c r="G31" s="163">
        <f>'DAY1'!G31+'DAY2'!G31+'DAY3'!G31+'DAY4'!G31+'DAY5'!G31+'DAY6'!G31+'DAY7'!G31+'DAY8'!G31+'DAY9'!G31+'DAY10'!G31+'DAY11'!G31+'DAY12'!G31+'DAY13'!G31+'DAY14'!G31+'DAY15'!G31+'DAY16'!G31+'DAY17'!G31+'DAY18'!G31+'DAY19'!G31+'DAY20'!G31+'DAY21'!G31+'DAY22'!G31+'DAY23'!G31+'DAY24'!G31+'DAY25'!G31+'DAY26'!G31+'DAY27'!G31+'DAY28'!G31+'DAY29'!G31+'DAY30'!G31</f>
        <v>0</v>
      </c>
      <c r="H31" s="49">
        <f>+(Table134[[#This Row],[OPENING ]]+Table134[[#This Row],[RECEIPTS]]+Table134[[#This Row],[RETURNS]])-(Table134[[#This Row],[ISSUES]]+Table134[[#This Row],[EXCHANGED]]+Table134[[#This Row],[SALES]])</f>
        <v>0</v>
      </c>
      <c r="I31" s="73"/>
      <c r="J31" s="51">
        <f>+Table134[[#This Row],[PHYSICAL]]-Table134[[#This Row],[THEORETICAL]]</f>
        <v>0</v>
      </c>
      <c r="K31" s="48">
        <f>+Table134[[#This Row],[RECEIPTS]]</f>
        <v>0</v>
      </c>
      <c r="L31" s="49">
        <f>+Table134[[#This Row],[RETURNS]]</f>
        <v>0</v>
      </c>
      <c r="M31" s="50">
        <f>+Table134[[#This Row],[EXCHANGED]]</f>
        <v>0</v>
      </c>
      <c r="N31" s="47">
        <f>+Table134[[#This Row],[SALES]]</f>
        <v>0</v>
      </c>
      <c r="O31" s="163">
        <f>+Table134[[#This Row],[ISSUES]]</f>
        <v>0</v>
      </c>
      <c r="P31" s="48">
        <f>Table134[[#This Row],[RECEIPTS TO]]/30</f>
        <v>0</v>
      </c>
      <c r="Q31" s="49">
        <f>+Table134[[#This Row],[RETURNS ]]/30</f>
        <v>0</v>
      </c>
      <c r="R31" s="50">
        <f>+Table134[[#This Row],[EXCHANGED TO]]/30</f>
        <v>0</v>
      </c>
      <c r="S31" s="47">
        <f>+Table134[[#This Row],[SALES TO]]/30</f>
        <v>0</v>
      </c>
      <c r="T31" s="163">
        <f>+Table134[[#This Row],[ISSUES TO]]/30</f>
        <v>0</v>
      </c>
      <c r="U31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32" spans="1:21" x14ac:dyDescent="0.25">
      <c r="A32" s="53"/>
      <c r="B32" s="47">
        <f>'DAY1'!H32</f>
        <v>0</v>
      </c>
      <c r="C32" s="48">
        <f>'DAY1'!C32+'DAY2'!C32+'DAY3'!C32+'DAY4'!C32+'DAY5'!C32+'DAY6'!C32+'DAY7'!C32+'DAY8'!C32+'DAY9'!C32+'DAY10'!C32+'DAY11'!C32+'DAY12'!C32+'DAY13'!C32+'DAY14'!C32+'DAY15'!C32+'DAY16'!C32+'DAY17'!C32+'DAY18'!C32+'DAY19'!C32+'DAY20'!C32+'DAY21'!C32+'DAY22'!C32+'DAY23'!C32+'DAY24'!C32+'DAY25'!C32+'DAY26'!C32+'DAY27'!C32+'DAY28'!C32+'DAY29'!C32+'DAY30'!C32</f>
        <v>0</v>
      </c>
      <c r="D32" s="49">
        <f>'DAY1'!D32+'DAY2'!D32+'DAY3'!D32+'DAY4'!D32+'DAY5'!D32+'DAY6'!D32+'DAY7'!D32+'DAY8'!D32+'DAY9'!D32+'DAY10'!D32+'DAY11'!D32+'DAY12'!D32+'DAY13'!D32+'DAY14'!D32+'DAY15'!D32+'DAY16'!D32+'DAY17'!D32+'DAY18'!D32+'DAY19'!D32+'DAY20'!D32+'DAY21'!D32+'DAY22'!D32+'DAY23'!D32+'DAY24'!D32+'DAY25'!D32+'DAY26'!D32+'DAY27'!D32+'DAY28'!D32+'DAY29'!D32+'DAY30'!D32</f>
        <v>0</v>
      </c>
      <c r="E32" s="50">
        <f>'DAY1'!E32+'DAY2'!E32+'DAY3'!E32+'DAY4'!E32+'DAY5'!E32+'DAY6'!E32+'DAY7'!E32+'DAY8'!E32+'DAY9'!E32+'DAY10'!E32+'DAY11'!E32+'DAY12'!E32+'DAY13'!E32+'DAY14'!E32+'DAY15'!E32+'DAY16'!E32+'DAY17'!E32+'DAY18'!E32+'DAY19'!E32+'DAY20'!E32+'DAY21'!E32+'DAY22'!E32+'DAY23'!E32+'DAY24'!E32+'DAY25'!E32+'DAY26'!E32+'DAY27'!E32+'DAY28'!E32+'DAY29'!E32+'DAY30'!E32</f>
        <v>0</v>
      </c>
      <c r="F32" s="47">
        <f>'DAY1'!F32+'DAY2'!F32+'DAY3'!F32+'DAY4'!F32+'DAY5'!F32+'DAY6'!F32+'DAY7'!F32+'DAY8'!F32+'DAY9'!F32+'DAY10'!F32+'DAY11'!F32+'DAY12'!F32+'DAY13'!F32+'DAY14'!F32+'DAY15'!F32+'DAY16'!F32+'DAY17'!F32+'DAY18'!F32+'DAY19'!F32+'DAY20'!F32+'DAY21'!F32+'DAY22'!F32+'DAY23'!F32+'DAY24'!F32+'DAY25'!F32+'DAY26'!F32+'DAY27'!F32+'DAY28'!F32+'DAY29'!F32+'DAY30'!F32</f>
        <v>0</v>
      </c>
      <c r="G32" s="163">
        <f>'DAY1'!G32+'DAY2'!G32+'DAY3'!G32+'DAY4'!G32+'DAY5'!G32+'DAY6'!G32+'DAY7'!G32+'DAY8'!G32+'DAY9'!G32+'DAY10'!G32+'DAY11'!G32+'DAY12'!G32+'DAY13'!G32+'DAY14'!G32+'DAY15'!G32+'DAY16'!G32+'DAY17'!G32+'DAY18'!G32+'DAY19'!G32+'DAY20'!G32+'DAY21'!G32+'DAY22'!G32+'DAY23'!G32+'DAY24'!G32+'DAY25'!G32+'DAY26'!G32+'DAY27'!G32+'DAY28'!G32+'DAY29'!G32+'DAY30'!G32</f>
        <v>0</v>
      </c>
      <c r="H32" s="49">
        <f>+(Table134[[#This Row],[OPENING ]]+Table134[[#This Row],[RECEIPTS]]+Table134[[#This Row],[RETURNS]])-(Table134[[#This Row],[ISSUES]]+Table134[[#This Row],[EXCHANGED]]+Table134[[#This Row],[SALES]])</f>
        <v>0</v>
      </c>
      <c r="I32" s="73"/>
      <c r="J32" s="51">
        <f>+Table134[[#This Row],[PHYSICAL]]-Table134[[#This Row],[THEORETICAL]]</f>
        <v>0</v>
      </c>
      <c r="K32" s="48">
        <f>+Table134[[#This Row],[RECEIPTS]]</f>
        <v>0</v>
      </c>
      <c r="L32" s="49">
        <f>+Table134[[#This Row],[RETURNS]]</f>
        <v>0</v>
      </c>
      <c r="M32" s="50">
        <f>+Table134[[#This Row],[EXCHANGED]]</f>
        <v>0</v>
      </c>
      <c r="N32" s="47">
        <f>+Table134[[#This Row],[SALES]]</f>
        <v>0</v>
      </c>
      <c r="O32" s="163">
        <f>+Table134[[#This Row],[ISSUES]]</f>
        <v>0</v>
      </c>
      <c r="P32" s="48">
        <f>Table134[[#This Row],[RECEIPTS TO]]/30</f>
        <v>0</v>
      </c>
      <c r="Q32" s="49">
        <f>+Table134[[#This Row],[RETURNS ]]/30</f>
        <v>0</v>
      </c>
      <c r="R32" s="50">
        <f>+Table134[[#This Row],[EXCHANGED TO]]/30</f>
        <v>0</v>
      </c>
      <c r="S32" s="47">
        <f>+Table134[[#This Row],[SALES TO]]/30</f>
        <v>0</v>
      </c>
      <c r="T32" s="163">
        <f>+Table134[[#This Row],[ISSUES TO]]/30</f>
        <v>0</v>
      </c>
      <c r="U32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33" spans="1:21" x14ac:dyDescent="0.25">
      <c r="A33" s="53"/>
      <c r="B33" s="47">
        <f>'DAY1'!H33</f>
        <v>0</v>
      </c>
      <c r="C33" s="48">
        <f>'DAY1'!C33+'DAY2'!C33+'DAY3'!C33+'DAY4'!C33+'DAY5'!C33+'DAY6'!C33+'DAY7'!C33+'DAY8'!C33+'DAY9'!C33+'DAY10'!C33+'DAY11'!C33+'DAY12'!C33+'DAY13'!C33+'DAY14'!C33+'DAY15'!C33+'DAY16'!C33+'DAY17'!C33+'DAY18'!C33+'DAY19'!C33+'DAY20'!C33+'DAY21'!C33+'DAY22'!C33+'DAY23'!C33+'DAY24'!C33+'DAY25'!C33+'DAY26'!C33+'DAY27'!C33+'DAY28'!C33+'DAY29'!C33+'DAY30'!C33</f>
        <v>0</v>
      </c>
      <c r="D33" s="49">
        <f>'DAY1'!D33+'DAY2'!D33+'DAY3'!D33+'DAY4'!D33+'DAY5'!D33+'DAY6'!D33+'DAY7'!D33+'DAY8'!D33+'DAY9'!D33+'DAY10'!D33+'DAY11'!D33+'DAY12'!D33+'DAY13'!D33+'DAY14'!D33+'DAY15'!D33+'DAY16'!D33+'DAY17'!D33+'DAY18'!D33+'DAY19'!D33+'DAY20'!D33+'DAY21'!D33+'DAY22'!D33+'DAY23'!D33+'DAY24'!D33+'DAY25'!D33+'DAY26'!D33+'DAY27'!D33+'DAY28'!D33+'DAY29'!D33+'DAY30'!D33</f>
        <v>0</v>
      </c>
      <c r="E33" s="50">
        <f>'DAY1'!E33+'DAY2'!E33+'DAY3'!E33+'DAY4'!E33+'DAY5'!E33+'DAY6'!E33+'DAY7'!E33+'DAY8'!E33+'DAY9'!E33+'DAY10'!E33+'DAY11'!E33+'DAY12'!E33+'DAY13'!E33+'DAY14'!E33+'DAY15'!E33+'DAY16'!E33+'DAY17'!E33+'DAY18'!E33+'DAY19'!E33+'DAY20'!E33+'DAY21'!E33+'DAY22'!E33+'DAY23'!E33+'DAY24'!E33+'DAY25'!E33+'DAY26'!E33+'DAY27'!E33+'DAY28'!E33+'DAY29'!E33+'DAY30'!E33</f>
        <v>0</v>
      </c>
      <c r="F33" s="47">
        <f>'DAY1'!F33+'DAY2'!F33+'DAY3'!F33+'DAY4'!F33+'DAY5'!F33+'DAY6'!F33+'DAY7'!F33+'DAY8'!F33+'DAY9'!F33+'DAY10'!F33+'DAY11'!F33+'DAY12'!F33+'DAY13'!F33+'DAY14'!F33+'DAY15'!F33+'DAY16'!F33+'DAY17'!F33+'DAY18'!F33+'DAY19'!F33+'DAY20'!F33+'DAY21'!F33+'DAY22'!F33+'DAY23'!F33+'DAY24'!F33+'DAY25'!F33+'DAY26'!F33+'DAY27'!F33+'DAY28'!F33+'DAY29'!F33+'DAY30'!F33</f>
        <v>0</v>
      </c>
      <c r="G33" s="163">
        <f>'DAY1'!G33+'DAY2'!G33+'DAY3'!G33+'DAY4'!G33+'DAY5'!G33+'DAY6'!G33+'DAY7'!G33+'DAY8'!G33+'DAY9'!G33+'DAY10'!G33+'DAY11'!G33+'DAY12'!G33+'DAY13'!G33+'DAY14'!G33+'DAY15'!G33+'DAY16'!G33+'DAY17'!G33+'DAY18'!G33+'DAY19'!G33+'DAY20'!G33+'DAY21'!G33+'DAY22'!G33+'DAY23'!G33+'DAY24'!G33+'DAY25'!G33+'DAY26'!G33+'DAY27'!G33+'DAY28'!G33+'DAY29'!G33+'DAY30'!G33</f>
        <v>0</v>
      </c>
      <c r="H33" s="49">
        <f>+(Table134[[#This Row],[OPENING ]]+Table134[[#This Row],[RECEIPTS]]+Table134[[#This Row],[RETURNS]])-(Table134[[#This Row],[ISSUES]]+Table134[[#This Row],[EXCHANGED]]+Table134[[#This Row],[SALES]])</f>
        <v>0</v>
      </c>
      <c r="I33" s="73"/>
      <c r="J33" s="51">
        <f>+Table134[[#This Row],[PHYSICAL]]-Table134[[#This Row],[THEORETICAL]]</f>
        <v>0</v>
      </c>
      <c r="K33" s="48">
        <f>+Table134[[#This Row],[RECEIPTS]]</f>
        <v>0</v>
      </c>
      <c r="L33" s="49">
        <f>+Table134[[#This Row],[RETURNS]]</f>
        <v>0</v>
      </c>
      <c r="M33" s="50">
        <f>+Table134[[#This Row],[EXCHANGED]]</f>
        <v>0</v>
      </c>
      <c r="N33" s="47">
        <f>+Table134[[#This Row],[SALES]]</f>
        <v>0</v>
      </c>
      <c r="O33" s="163">
        <f>+Table134[[#This Row],[ISSUES]]</f>
        <v>0</v>
      </c>
      <c r="P33" s="48">
        <f>Table134[[#This Row],[RECEIPTS TO]]/30</f>
        <v>0</v>
      </c>
      <c r="Q33" s="49">
        <f>+Table134[[#This Row],[RETURNS ]]/30</f>
        <v>0</v>
      </c>
      <c r="R33" s="50">
        <f>+Table134[[#This Row],[EXCHANGED TO]]/30</f>
        <v>0</v>
      </c>
      <c r="S33" s="47">
        <f>+Table134[[#This Row],[SALES TO]]/30</f>
        <v>0</v>
      </c>
      <c r="T33" s="163">
        <f>+Table134[[#This Row],[ISSUES TO]]/30</f>
        <v>0</v>
      </c>
      <c r="U33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34" spans="1:21" x14ac:dyDescent="0.25">
      <c r="A34" s="53"/>
      <c r="B34" s="47">
        <f>'DAY1'!H34</f>
        <v>58.1</v>
      </c>
      <c r="C34" s="48">
        <f>'DAY1'!C34+'DAY2'!C34+'DAY3'!C34+'DAY4'!C34+'DAY5'!C34+'DAY6'!C34+'DAY7'!C34+'DAY8'!C34+'DAY9'!C34+'DAY10'!C34+'DAY11'!C34+'DAY12'!C34+'DAY13'!C34+'DAY14'!C34+'DAY15'!C34+'DAY16'!C34+'DAY17'!C34+'DAY18'!C34+'DAY19'!C34+'DAY20'!C34+'DAY21'!C34+'DAY22'!C34+'DAY23'!C34+'DAY24'!C34+'DAY25'!C34+'DAY26'!C34+'DAY27'!C34+'DAY28'!C34+'DAY29'!C34+'DAY30'!C34</f>
        <v>0</v>
      </c>
      <c r="D34" s="49">
        <f>'DAY1'!D34+'DAY2'!D34+'DAY3'!D34+'DAY4'!D34+'DAY5'!D34+'DAY6'!D34+'DAY7'!D34+'DAY8'!D34+'DAY9'!D34+'DAY10'!D34+'DAY11'!D34+'DAY12'!D34+'DAY13'!D34+'DAY14'!D34+'DAY15'!D34+'DAY16'!D34+'DAY17'!D34+'DAY18'!D34+'DAY19'!D34+'DAY20'!D34+'DAY21'!D34+'DAY22'!D34+'DAY23'!D34+'DAY24'!D34+'DAY25'!D34+'DAY26'!D34+'DAY27'!D34+'DAY28'!D34+'DAY29'!D34+'DAY30'!D34</f>
        <v>0</v>
      </c>
      <c r="E34" s="50">
        <f>'DAY1'!E34+'DAY2'!E34+'DAY3'!E34+'DAY4'!E34+'DAY5'!E34+'DAY6'!E34+'DAY7'!E34+'DAY8'!E34+'DAY9'!E34+'DAY10'!E34+'DAY11'!E34+'DAY12'!E34+'DAY13'!E34+'DAY14'!E34+'DAY15'!E34+'DAY16'!E34+'DAY17'!E34+'DAY18'!E34+'DAY19'!E34+'DAY20'!E34+'DAY21'!E34+'DAY22'!E34+'DAY23'!E34+'DAY24'!E34+'DAY25'!E34+'DAY26'!E34+'DAY27'!E34+'DAY28'!E34+'DAY29'!E34+'DAY30'!E34</f>
        <v>0</v>
      </c>
      <c r="F34" s="47">
        <f>'DAY1'!F34+'DAY2'!F34+'DAY3'!F34+'DAY4'!F34+'DAY5'!F34+'DAY6'!F34+'DAY7'!F34+'DAY8'!F34+'DAY9'!F34+'DAY10'!F34+'DAY11'!F34+'DAY12'!F34+'DAY13'!F34+'DAY14'!F34+'DAY15'!F34+'DAY16'!F34+'DAY17'!F34+'DAY18'!F34+'DAY19'!F34+'DAY20'!F34+'DAY21'!F34+'DAY22'!F34+'DAY23'!F34+'DAY24'!F34+'DAY25'!F34+'DAY26'!F34+'DAY27'!F34+'DAY28'!F34+'DAY29'!F34+'DAY30'!F34</f>
        <v>0</v>
      </c>
      <c r="G34" s="163">
        <f>'DAY1'!G34+'DAY2'!G34+'DAY3'!G34+'DAY4'!G34+'DAY5'!G34+'DAY6'!G34+'DAY7'!G34+'DAY8'!G34+'DAY9'!G34+'DAY10'!G34+'DAY11'!G34+'DAY12'!G34+'DAY13'!G34+'DAY14'!G34+'DAY15'!G34+'DAY16'!G34+'DAY17'!G34+'DAY18'!G34+'DAY19'!G34+'DAY20'!G34+'DAY21'!G34+'DAY22'!G34+'DAY23'!G34+'DAY24'!G34+'DAY25'!G34+'DAY26'!G34+'DAY27'!G34+'DAY28'!G34+'DAY29'!G34+'DAY30'!G34</f>
        <v>0</v>
      </c>
      <c r="H34" s="49">
        <f>+(Table134[[#This Row],[OPENING ]]+Table134[[#This Row],[RECEIPTS]]+Table134[[#This Row],[RETURNS]])-(Table134[[#This Row],[ISSUES]]+Table134[[#This Row],[EXCHANGED]]+Table134[[#This Row],[SALES]])</f>
        <v>58.1</v>
      </c>
      <c r="I34" s="73"/>
      <c r="J34" s="51">
        <f>+Table134[[#This Row],[PHYSICAL]]-Table134[[#This Row],[THEORETICAL]]</f>
        <v>-58.1</v>
      </c>
      <c r="K34" s="48">
        <f>+Table134[[#This Row],[RECEIPTS]]</f>
        <v>0</v>
      </c>
      <c r="L34" s="49">
        <f>+Table134[[#This Row],[RETURNS]]</f>
        <v>0</v>
      </c>
      <c r="M34" s="50">
        <f>+Table134[[#This Row],[EXCHANGED]]</f>
        <v>0</v>
      </c>
      <c r="N34" s="47">
        <f>+Table134[[#This Row],[SALES]]</f>
        <v>0</v>
      </c>
      <c r="O34" s="163">
        <f>+Table134[[#This Row],[ISSUES]]</f>
        <v>0</v>
      </c>
      <c r="P34" s="48">
        <f>Table134[[#This Row],[RECEIPTS TO]]/30</f>
        <v>0</v>
      </c>
      <c r="Q34" s="49">
        <f>+Table134[[#This Row],[RETURNS ]]/30</f>
        <v>0</v>
      </c>
      <c r="R34" s="50">
        <f>+Table134[[#This Row],[EXCHANGED TO]]/30</f>
        <v>0</v>
      </c>
      <c r="S34" s="47">
        <f>+Table134[[#This Row],[SALES TO]]/30</f>
        <v>0</v>
      </c>
      <c r="T34" s="163">
        <f>+Table134[[#This Row],[ISSUES TO]]/30</f>
        <v>0</v>
      </c>
      <c r="U34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35" spans="1:21" x14ac:dyDescent="0.25">
      <c r="A35" s="53"/>
      <c r="B35" s="47">
        <f>'DAY1'!H35</f>
        <v>0</v>
      </c>
      <c r="C35" s="48">
        <f>'DAY1'!C35+'DAY2'!C35+'DAY3'!C35+'DAY4'!C35+'DAY5'!C35+'DAY6'!C35+'DAY7'!C35+'DAY8'!C35+'DAY9'!C35+'DAY10'!C35+'DAY11'!C35+'DAY12'!C35+'DAY13'!C35+'DAY14'!C35+'DAY15'!C35+'DAY16'!C35+'DAY17'!C35+'DAY18'!C35+'DAY19'!C35+'DAY20'!C35+'DAY21'!C35+'DAY22'!C35+'DAY23'!C35+'DAY24'!C35+'DAY25'!C35+'DAY26'!C35+'DAY27'!C35+'DAY28'!C35+'DAY29'!C35+'DAY30'!C35</f>
        <v>0</v>
      </c>
      <c r="D35" s="49">
        <f>'DAY1'!D35+'DAY2'!D35+'DAY3'!D35+'DAY4'!D35+'DAY5'!D35+'DAY6'!D35+'DAY7'!D35+'DAY8'!D35+'DAY9'!D35+'DAY10'!D35+'DAY11'!D35+'DAY12'!D35+'DAY13'!D35+'DAY14'!D35+'DAY15'!D35+'DAY16'!D35+'DAY17'!D35+'DAY18'!D35+'DAY19'!D35+'DAY20'!D35+'DAY21'!D35+'DAY22'!D35+'DAY23'!D35+'DAY24'!D35+'DAY25'!D35+'DAY26'!D35+'DAY27'!D35+'DAY28'!D35+'DAY29'!D35+'DAY30'!D35</f>
        <v>0</v>
      </c>
      <c r="E35" s="50">
        <f>'DAY1'!E35+'DAY2'!E35+'DAY3'!E35+'DAY4'!E35+'DAY5'!E35+'DAY6'!E35+'DAY7'!E35+'DAY8'!E35+'DAY9'!E35+'DAY10'!E35+'DAY11'!E35+'DAY12'!E35+'DAY13'!E35+'DAY14'!E35+'DAY15'!E35+'DAY16'!E35+'DAY17'!E35+'DAY18'!E35+'DAY19'!E35+'DAY20'!E35+'DAY21'!E35+'DAY22'!E35+'DAY23'!E35+'DAY24'!E35+'DAY25'!E35+'DAY26'!E35+'DAY27'!E35+'DAY28'!E35+'DAY29'!E35+'DAY30'!E35</f>
        <v>0</v>
      </c>
      <c r="F35" s="47">
        <f>'DAY1'!F35+'DAY2'!F35+'DAY3'!F35+'DAY4'!F35+'DAY5'!F35+'DAY6'!F35+'DAY7'!F35+'DAY8'!F35+'DAY9'!F35+'DAY10'!F35+'DAY11'!F35+'DAY12'!F35+'DAY13'!F35+'DAY14'!F35+'DAY15'!F35+'DAY16'!F35+'DAY17'!F35+'DAY18'!F35+'DAY19'!F35+'DAY20'!F35+'DAY21'!F35+'DAY22'!F35+'DAY23'!F35+'DAY24'!F35+'DAY25'!F35+'DAY26'!F35+'DAY27'!F35+'DAY28'!F35+'DAY29'!F35+'DAY30'!F35</f>
        <v>0</v>
      </c>
      <c r="G35" s="163">
        <f>'DAY1'!G35+'DAY2'!G35+'DAY3'!G35+'DAY4'!G35+'DAY5'!G35+'DAY6'!G35+'DAY7'!G35+'DAY8'!G35+'DAY9'!G35+'DAY10'!G35+'DAY11'!G35+'DAY12'!G35+'DAY13'!G35+'DAY14'!G35+'DAY15'!G35+'DAY16'!G35+'DAY17'!G35+'DAY18'!G35+'DAY19'!G35+'DAY20'!G35+'DAY21'!G35+'DAY22'!G35+'DAY23'!G35+'DAY24'!G35+'DAY25'!G35+'DAY26'!G35+'DAY27'!G35+'DAY28'!G35+'DAY29'!G35+'DAY30'!G35</f>
        <v>0</v>
      </c>
      <c r="H35" s="49">
        <f>+(Table134[[#This Row],[OPENING ]]+Table134[[#This Row],[RECEIPTS]]+Table134[[#This Row],[RETURNS]])-(Table134[[#This Row],[ISSUES]]+Table134[[#This Row],[EXCHANGED]]+Table134[[#This Row],[SALES]])</f>
        <v>0</v>
      </c>
      <c r="I35" s="73"/>
      <c r="J35" s="51">
        <f>+Table134[[#This Row],[PHYSICAL]]-Table134[[#This Row],[THEORETICAL]]</f>
        <v>0</v>
      </c>
      <c r="K35" s="48">
        <f>+Table134[[#This Row],[RECEIPTS]]</f>
        <v>0</v>
      </c>
      <c r="L35" s="49">
        <f>+Table134[[#This Row],[RETURNS]]</f>
        <v>0</v>
      </c>
      <c r="M35" s="50">
        <f>+Table134[[#This Row],[EXCHANGED]]</f>
        <v>0</v>
      </c>
      <c r="N35" s="47">
        <f>+Table134[[#This Row],[SALES]]</f>
        <v>0</v>
      </c>
      <c r="O35" s="163">
        <f>+Table134[[#This Row],[ISSUES]]</f>
        <v>0</v>
      </c>
      <c r="P35" s="48">
        <f>Table134[[#This Row],[RECEIPTS TO]]/30</f>
        <v>0</v>
      </c>
      <c r="Q35" s="49">
        <f>+Table134[[#This Row],[RETURNS ]]/30</f>
        <v>0</v>
      </c>
      <c r="R35" s="50">
        <f>+Table134[[#This Row],[EXCHANGED TO]]/30</f>
        <v>0</v>
      </c>
      <c r="S35" s="47">
        <f>+Table134[[#This Row],[SALES TO]]/30</f>
        <v>0</v>
      </c>
      <c r="T35" s="163">
        <f>+Table134[[#This Row],[ISSUES TO]]/30</f>
        <v>0</v>
      </c>
      <c r="U35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36" spans="1:21" x14ac:dyDescent="0.25">
      <c r="A36" s="53"/>
      <c r="B36" s="47">
        <f>'DAY1'!H36</f>
        <v>31.35</v>
      </c>
      <c r="C36" s="48">
        <f>'DAY1'!C36+'DAY2'!C36+'DAY3'!C36+'DAY4'!C36+'DAY5'!C36+'DAY6'!C36+'DAY7'!C36+'DAY8'!C36+'DAY9'!C36+'DAY10'!C36+'DAY11'!C36+'DAY12'!C36+'DAY13'!C36+'DAY14'!C36+'DAY15'!C36+'DAY16'!C36+'DAY17'!C36+'DAY18'!C36+'DAY19'!C36+'DAY20'!C36+'DAY21'!C36+'DAY22'!C36+'DAY23'!C36+'DAY24'!C36+'DAY25'!C36+'DAY26'!C36+'DAY27'!C36+'DAY28'!C36+'DAY29'!C36+'DAY30'!C36</f>
        <v>0</v>
      </c>
      <c r="D36" s="49">
        <f>'DAY1'!D36+'DAY2'!D36+'DAY3'!D36+'DAY4'!D36+'DAY5'!D36+'DAY6'!D36+'DAY7'!D36+'DAY8'!D36+'DAY9'!D36+'DAY10'!D36+'DAY11'!D36+'DAY12'!D36+'DAY13'!D36+'DAY14'!D36+'DAY15'!D36+'DAY16'!D36+'DAY17'!D36+'DAY18'!D36+'DAY19'!D36+'DAY20'!D36+'DAY21'!D36+'DAY22'!D36+'DAY23'!D36+'DAY24'!D36+'DAY25'!D36+'DAY26'!D36+'DAY27'!D36+'DAY28'!D36+'DAY29'!D36+'DAY30'!D36</f>
        <v>0</v>
      </c>
      <c r="E36" s="50">
        <f>'DAY1'!E36+'DAY2'!E36+'DAY3'!E36+'DAY4'!E36+'DAY5'!E36+'DAY6'!E36+'DAY7'!E36+'DAY8'!E36+'DAY9'!E36+'DAY10'!E36+'DAY11'!E36+'DAY12'!E36+'DAY13'!E36+'DAY14'!E36+'DAY15'!E36+'DAY16'!E36+'DAY17'!E36+'DAY18'!E36+'DAY19'!E36+'DAY20'!E36+'DAY21'!E36+'DAY22'!E36+'DAY23'!E36+'DAY24'!E36+'DAY25'!E36+'DAY26'!E36+'DAY27'!E36+'DAY28'!E36+'DAY29'!E36+'DAY30'!E36</f>
        <v>0</v>
      </c>
      <c r="F36" s="47">
        <f>'DAY1'!F36+'DAY2'!F36+'DAY3'!F36+'DAY4'!F36+'DAY5'!F36+'DAY6'!F36+'DAY7'!F36+'DAY8'!F36+'DAY9'!F36+'DAY10'!F36+'DAY11'!F36+'DAY12'!F36+'DAY13'!F36+'DAY14'!F36+'DAY15'!F36+'DAY16'!F36+'DAY17'!F36+'DAY18'!F36+'DAY19'!F36+'DAY20'!F36+'DAY21'!F36+'DAY22'!F36+'DAY23'!F36+'DAY24'!F36+'DAY25'!F36+'DAY26'!F36+'DAY27'!F36+'DAY28'!F36+'DAY29'!F36+'DAY30'!F36</f>
        <v>0</v>
      </c>
      <c r="G36" s="163">
        <f>'DAY1'!G36+'DAY2'!G36+'DAY3'!G36+'DAY4'!G36+'DAY5'!G36+'DAY6'!G36+'DAY7'!G36+'DAY8'!G36+'DAY9'!G36+'DAY10'!G36+'DAY11'!G36+'DAY12'!G36+'DAY13'!G36+'DAY14'!G36+'DAY15'!G36+'DAY16'!G36+'DAY17'!G36+'DAY18'!G36+'DAY19'!G36+'DAY20'!G36+'DAY21'!G36+'DAY22'!G36+'DAY23'!G36+'DAY24'!G36+'DAY25'!G36+'DAY26'!G36+'DAY27'!G36+'DAY28'!G36+'DAY29'!G36+'DAY30'!G36</f>
        <v>0</v>
      </c>
      <c r="H36" s="49">
        <f>+(Table134[[#This Row],[OPENING ]]+Table134[[#This Row],[RECEIPTS]]+Table134[[#This Row],[RETURNS]])-(Table134[[#This Row],[ISSUES]]+Table134[[#This Row],[EXCHANGED]]+Table134[[#This Row],[SALES]])</f>
        <v>31.35</v>
      </c>
      <c r="I36" s="73"/>
      <c r="J36" s="51">
        <f>+Table134[[#This Row],[PHYSICAL]]-Table134[[#This Row],[THEORETICAL]]</f>
        <v>-31.35</v>
      </c>
      <c r="K36" s="48">
        <f>+Table134[[#This Row],[RECEIPTS]]</f>
        <v>0</v>
      </c>
      <c r="L36" s="49">
        <f>+Table134[[#This Row],[RETURNS]]</f>
        <v>0</v>
      </c>
      <c r="M36" s="50">
        <f>+Table134[[#This Row],[EXCHANGED]]</f>
        <v>0</v>
      </c>
      <c r="N36" s="47">
        <f>+Table134[[#This Row],[SALES]]</f>
        <v>0</v>
      </c>
      <c r="O36" s="163">
        <f>+Table134[[#This Row],[ISSUES]]</f>
        <v>0</v>
      </c>
      <c r="P36" s="48">
        <f>Table134[[#This Row],[RECEIPTS TO]]/30</f>
        <v>0</v>
      </c>
      <c r="Q36" s="49">
        <f>+Table134[[#This Row],[RETURNS ]]/30</f>
        <v>0</v>
      </c>
      <c r="R36" s="50">
        <f>+Table134[[#This Row],[EXCHANGED TO]]/30</f>
        <v>0</v>
      </c>
      <c r="S36" s="47">
        <f>+Table134[[#This Row],[SALES TO]]/30</f>
        <v>0</v>
      </c>
      <c r="T36" s="163">
        <f>+Table134[[#This Row],[ISSUES TO]]/30</f>
        <v>0</v>
      </c>
      <c r="U36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37" spans="1:21" ht="15.75" thickBot="1" x14ac:dyDescent="0.3">
      <c r="A37" s="53"/>
      <c r="B37" s="47">
        <f>'DAY1'!H37</f>
        <v>0</v>
      </c>
      <c r="C37" s="48">
        <f>'DAY1'!C37+'DAY2'!C37+'DAY3'!C37+'DAY4'!C37+'DAY5'!C37+'DAY6'!C37+'DAY7'!C37+'DAY8'!C37+'DAY9'!C37+'DAY10'!C37+'DAY11'!C37+'DAY12'!C37+'DAY13'!C37+'DAY14'!C37+'DAY15'!C37+'DAY16'!C37+'DAY17'!C37+'DAY18'!C37+'DAY19'!C37+'DAY20'!C37+'DAY21'!C37+'DAY22'!C37+'DAY23'!C37+'DAY24'!C37+'DAY25'!C37+'DAY26'!C37+'DAY27'!C37+'DAY28'!C37+'DAY29'!C37+'DAY30'!C37</f>
        <v>0</v>
      </c>
      <c r="D37" s="49">
        <f>'DAY1'!D37+'DAY2'!D37+'DAY3'!D37+'DAY4'!D37+'DAY5'!D37+'DAY6'!D37+'DAY7'!D37+'DAY8'!D37+'DAY9'!D37+'DAY10'!D37+'DAY11'!D37+'DAY12'!D37+'DAY13'!D37+'DAY14'!D37+'DAY15'!D37+'DAY16'!D37+'DAY17'!D37+'DAY18'!D37+'DAY19'!D37+'DAY20'!D37+'DAY21'!D37+'DAY22'!D37+'DAY23'!D37+'DAY24'!D37+'DAY25'!D37+'DAY26'!D37+'DAY27'!D37+'DAY28'!D37+'DAY29'!D37+'DAY30'!D37</f>
        <v>0</v>
      </c>
      <c r="E37" s="50">
        <f>'DAY1'!E37+'DAY2'!E37+'DAY3'!E37+'DAY4'!E37+'DAY5'!E37+'DAY6'!E37+'DAY7'!E37+'DAY8'!E37+'DAY9'!E37+'DAY10'!E37+'DAY11'!E37+'DAY12'!E37+'DAY13'!E37+'DAY14'!E37+'DAY15'!E37+'DAY16'!E37+'DAY17'!E37+'DAY18'!E37+'DAY19'!E37+'DAY20'!E37+'DAY21'!E37+'DAY22'!E37+'DAY23'!E37+'DAY24'!E37+'DAY25'!E37+'DAY26'!E37+'DAY27'!E37+'DAY28'!E37+'DAY29'!E37+'DAY30'!E37</f>
        <v>0</v>
      </c>
      <c r="F37" s="47">
        <f>'DAY1'!F37+'DAY2'!F37+'DAY3'!F37+'DAY4'!F37+'DAY5'!F37+'DAY6'!F37+'DAY7'!F37+'DAY8'!F37+'DAY9'!F37+'DAY10'!F37+'DAY11'!F37+'DAY12'!F37+'DAY13'!F37+'DAY14'!F37+'DAY15'!F37+'DAY16'!F37+'DAY17'!F37+'DAY18'!F37+'DAY19'!F37+'DAY20'!F37+'DAY21'!F37+'DAY22'!F37+'DAY23'!F37+'DAY24'!F37+'DAY25'!F37+'DAY26'!F37+'DAY27'!F37+'DAY28'!F37+'DAY29'!F37+'DAY30'!F37</f>
        <v>0</v>
      </c>
      <c r="G37" s="163">
        <f>'DAY1'!G37+'DAY2'!G37+'DAY3'!G37+'DAY4'!G37+'DAY5'!G37+'DAY6'!G37+'DAY7'!G37+'DAY8'!G37+'DAY9'!G37+'DAY10'!G37+'DAY11'!G37+'DAY12'!G37+'DAY13'!G37+'DAY14'!G37+'DAY15'!G37+'DAY16'!G37+'DAY17'!G37+'DAY18'!G37+'DAY19'!G37+'DAY20'!G37+'DAY21'!G37+'DAY22'!G37+'DAY23'!G37+'DAY24'!G37+'DAY25'!G37+'DAY26'!G37+'DAY27'!G37+'DAY28'!G37+'DAY29'!G37+'DAY30'!G37</f>
        <v>0</v>
      </c>
      <c r="H37" s="49">
        <f>+(Table134[[#This Row],[OPENING ]]+Table134[[#This Row],[RECEIPTS]]+Table134[[#This Row],[RETURNS]])-(Table134[[#This Row],[ISSUES]]+Table134[[#This Row],[EXCHANGED]]+Table134[[#This Row],[SALES]])</f>
        <v>0</v>
      </c>
      <c r="I37" s="73"/>
      <c r="J37" s="51">
        <f>+Table134[[#This Row],[PHYSICAL]]-Table134[[#This Row],[THEORETICAL]]</f>
        <v>0</v>
      </c>
      <c r="K37" s="48">
        <f>+Table134[[#This Row],[RECEIPTS]]</f>
        <v>0</v>
      </c>
      <c r="L37" s="49">
        <f>+Table134[[#This Row],[RETURNS]]</f>
        <v>0</v>
      </c>
      <c r="M37" s="50">
        <f>+Table134[[#This Row],[EXCHANGED]]</f>
        <v>0</v>
      </c>
      <c r="N37" s="47">
        <f>+Table134[[#This Row],[SALES]]</f>
        <v>0</v>
      </c>
      <c r="O37" s="163">
        <f>+Table134[[#This Row],[ISSUES]]</f>
        <v>0</v>
      </c>
      <c r="P37" s="48">
        <f>Table134[[#This Row],[RECEIPTS TO]]/30</f>
        <v>0</v>
      </c>
      <c r="Q37" s="49">
        <f>+Table134[[#This Row],[RETURNS ]]/30</f>
        <v>0</v>
      </c>
      <c r="R37" s="50">
        <f>+Table134[[#This Row],[EXCHANGED TO]]/30</f>
        <v>0</v>
      </c>
      <c r="S37" s="47">
        <f>+Table134[[#This Row],[SALES TO]]/30</f>
        <v>0</v>
      </c>
      <c r="T37" s="163">
        <f>+Table134[[#This Row],[ISSUES TO]]/30</f>
        <v>0</v>
      </c>
      <c r="U37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38" spans="1:21" ht="17.25" thickBot="1" x14ac:dyDescent="0.35">
      <c r="A38" s="85" t="s">
        <v>29</v>
      </c>
      <c r="B38" s="86">
        <f>SUM(B5:B37)</f>
        <v>3347.8499999999995</v>
      </c>
      <c r="C38" s="87">
        <f t="shared" ref="C38:I38" si="0">SUM(C5:C37)</f>
        <v>0</v>
      </c>
      <c r="D38" s="88">
        <f t="shared" si="0"/>
        <v>0</v>
      </c>
      <c r="E38" s="89">
        <f t="shared" si="0"/>
        <v>0</v>
      </c>
      <c r="F38" s="86">
        <f t="shared" si="0"/>
        <v>0</v>
      </c>
      <c r="G38" s="164">
        <f t="shared" si="0"/>
        <v>63.8</v>
      </c>
      <c r="H38" s="88">
        <f t="shared" si="0"/>
        <v>3284.0499999999997</v>
      </c>
      <c r="I38" s="87">
        <f t="shared" si="0"/>
        <v>3125.3999999999996</v>
      </c>
      <c r="J38" s="90">
        <f t="shared" ref="J38" si="1">SUM(J5:J37)</f>
        <v>-158.65000000000003</v>
      </c>
      <c r="K38" s="87">
        <f t="shared" ref="K38" si="2">SUM(K5:K37)</f>
        <v>0</v>
      </c>
      <c r="L38" s="88">
        <f t="shared" ref="L38" si="3">SUM(L5:L37)</f>
        <v>0</v>
      </c>
      <c r="M38" s="89">
        <f t="shared" ref="M38" si="4">SUM(M5:M37)</f>
        <v>0</v>
      </c>
      <c r="N38" s="86">
        <f t="shared" ref="N38" si="5">SUM(N5:N37)</f>
        <v>0</v>
      </c>
      <c r="O38" s="164">
        <f t="shared" ref="O38:P38" si="6">SUM(O5:O37)</f>
        <v>63.8</v>
      </c>
      <c r="P38" s="87">
        <f t="shared" si="6"/>
        <v>0</v>
      </c>
      <c r="Q38" s="88">
        <f t="shared" ref="Q38" si="7">SUM(Q5:Q37)</f>
        <v>0</v>
      </c>
      <c r="R38" s="89">
        <f t="shared" ref="R38" si="8">SUM(R5:R37)</f>
        <v>0</v>
      </c>
      <c r="S38" s="86">
        <f t="shared" ref="S38" si="9">SUM(S5:S37)</f>
        <v>0</v>
      </c>
      <c r="T38" s="164">
        <f t="shared" ref="T38" si="10">SUM(T5:T37)</f>
        <v>2.1266666666666665</v>
      </c>
      <c r="U38" s="86">
        <f t="shared" ref="U38" si="11">SUM(U5:U37)</f>
        <v>640.57993730407532</v>
      </c>
    </row>
    <row r="39" spans="1:21" ht="19.5" x14ac:dyDescent="0.35">
      <c r="A39" s="173" t="s">
        <v>60</v>
      </c>
      <c r="B39" s="79"/>
      <c r="C39" s="80"/>
      <c r="D39" s="81"/>
      <c r="E39" s="82"/>
      <c r="F39" s="79"/>
      <c r="G39" s="165"/>
      <c r="H39" s="81"/>
      <c r="I39" s="80"/>
      <c r="J39" s="83"/>
      <c r="K39" s="80"/>
      <c r="L39" s="81"/>
      <c r="M39" s="82"/>
      <c r="N39" s="79"/>
      <c r="O39" s="165"/>
      <c r="P39" s="80"/>
      <c r="Q39" s="81"/>
      <c r="R39" s="82"/>
      <c r="S39" s="79"/>
      <c r="T39" s="165"/>
      <c r="U39" s="84"/>
    </row>
    <row r="40" spans="1:21" x14ac:dyDescent="0.25">
      <c r="A40" s="55" t="s">
        <v>36</v>
      </c>
      <c r="B40" s="47"/>
      <c r="C40" s="48"/>
      <c r="D40" s="49"/>
      <c r="E40" s="50"/>
      <c r="F40" s="47"/>
      <c r="G40" s="163"/>
      <c r="H40" s="49"/>
      <c r="I40" s="48"/>
      <c r="J40" s="51"/>
      <c r="K40" s="48"/>
      <c r="L40" s="49"/>
      <c r="M40" s="50"/>
      <c r="N40" s="47"/>
      <c r="O40" s="163"/>
      <c r="P40" s="48"/>
      <c r="Q40" s="49"/>
      <c r="R40" s="50"/>
      <c r="S40" s="47"/>
      <c r="T40" s="163"/>
      <c r="U40" s="54"/>
    </row>
    <row r="41" spans="1:21" x14ac:dyDescent="0.25">
      <c r="A41" s="154" t="s">
        <v>46</v>
      </c>
      <c r="B41" s="47">
        <v>502.6</v>
      </c>
      <c r="C41" s="48">
        <f>'DAY1'!C41+'DAY2'!C41+'DAY3'!C41+'DAY4'!C41+'DAY5'!C41+'DAY6'!C41+'DAY7'!C41+'DAY8'!C41+'DAY9'!C41+'DAY10'!C41+'DAY11'!C41+'DAY12'!C41+'DAY13'!C41+'DAY14'!C41+'DAY15'!C41+'DAY16'!C41+'DAY17'!C41+'DAY18'!C41+'DAY19'!C41+'DAY20'!C41+'DAY21'!C41+'DAY22'!C41+'DAY23'!C41+'DAY24'!C41+'DAY25'!C41+'DAY26'!C41+'DAY27'!C41+'DAY28'!C41+'DAY29'!C41+'DAY30'!C41</f>
        <v>0</v>
      </c>
      <c r="D41" s="49">
        <f>'DAY1'!D41+'DAY2'!D41+'DAY3'!D41+'DAY4'!D41+'DAY5'!D41+'DAY6'!D41+'DAY7'!D41+'DAY8'!D41+'DAY9'!D41+'DAY10'!D41+'DAY11'!D41+'DAY12'!D41+'DAY13'!D41+'DAY14'!D41+'DAY15'!D41+'DAY16'!D41+'DAY17'!D41+'DAY18'!D41+'DAY19'!D41+'DAY20'!D41+'DAY21'!D41+'DAY22'!D41+'DAY23'!D41+'DAY24'!D41+'DAY25'!D41+'DAY26'!D41+'DAY27'!D41+'DAY28'!D41+'DAY29'!D41+'DAY30'!D41</f>
        <v>0</v>
      </c>
      <c r="E41" s="50">
        <f>'DAY1'!E41+'DAY2'!E41+'DAY3'!E41+'DAY4'!E41+'DAY5'!E41+'DAY6'!E41+'DAY7'!E41+'DAY8'!E41+'DAY9'!E41+'DAY10'!E41+'DAY11'!E41+'DAY12'!E41+'DAY13'!E41+'DAY14'!E41+'DAY15'!E41+'DAY16'!E41+'DAY17'!E41+'DAY18'!E41+'DAY19'!E41+'DAY20'!E41+'DAY21'!E41+'DAY22'!E41+'DAY23'!E41+'DAY24'!E41+'DAY25'!E41+'DAY26'!E41+'DAY27'!E41+'DAY28'!E41+'DAY29'!E41+'DAY30'!E41</f>
        <v>0</v>
      </c>
      <c r="F41" s="47">
        <f>'DAY1'!F41+'DAY2'!F41+'DAY3'!F41+'DAY4'!F41+'DAY5'!F41+'DAY6'!F41+'DAY7'!F41+'DAY8'!F41+'DAY9'!F41+'DAY10'!F41+'DAY11'!F41+'DAY12'!F41+'DAY13'!F41+'DAY14'!F41+'DAY15'!F41+'DAY16'!F41+'DAY17'!F41+'DAY18'!F41+'DAY19'!F41+'DAY20'!F41+'DAY21'!F41+'DAY22'!F41+'DAY23'!F41+'DAY24'!F41+'DAY25'!F41+'DAY26'!F41+'DAY27'!F41+'DAY28'!F41+'DAY29'!F41+'DAY30'!F41</f>
        <v>0</v>
      </c>
      <c r="G41" s="163">
        <f>'DAY1'!G41+'DAY2'!G41+'DAY3'!G41+'DAY4'!G41+'DAY5'!G41+'DAY6'!G41+'DAY7'!G41+'DAY8'!G41+'DAY9'!G41+'DAY10'!G41+'DAY11'!G41+'DAY12'!G41+'DAY13'!G41+'DAY14'!G41+'DAY15'!G41+'DAY16'!G41+'DAY17'!G41+'DAY18'!G41+'DAY19'!G41+'DAY20'!G41+'DAY21'!G41+'DAY22'!G41+'DAY23'!G41+'DAY24'!G41+'DAY25'!G41+'DAY26'!G41+'DAY27'!G41+'DAY28'!G41+'DAY29'!G41+'DAY30'!G41</f>
        <v>0</v>
      </c>
      <c r="H41" s="49">
        <f>+(Table134[[#This Row],[OPENING ]]+Table134[[#This Row],[RECEIPTS]]+Table134[[#This Row],[RETURNS]])-(Table134[[#This Row],[ISSUES]]+Table134[[#This Row],[EXCHANGED]]+Table134[[#This Row],[SALES]])</f>
        <v>502.6</v>
      </c>
      <c r="I41" s="48">
        <v>502.6</v>
      </c>
      <c r="J41" s="51">
        <f>+Table134[[#This Row],[PHYSICAL]]-Table134[[#This Row],[THEORETICAL]]</f>
        <v>0</v>
      </c>
      <c r="K41" s="48">
        <f>+Table134[[#This Row],[RECEIPTS]]</f>
        <v>0</v>
      </c>
      <c r="L41" s="49">
        <f>+Table134[[#This Row],[RETURNS]]</f>
        <v>0</v>
      </c>
      <c r="M41" s="50">
        <f>+Table134[[#This Row],[EXCHANGED]]</f>
        <v>0</v>
      </c>
      <c r="N41" s="47">
        <f>+Table134[[#This Row],[SALES]]</f>
        <v>0</v>
      </c>
      <c r="O41" s="163">
        <f>+Table134[[#This Row],[ISSUES]]</f>
        <v>0</v>
      </c>
      <c r="P41" s="48">
        <f>Table134[[#This Row],[RECEIPTS TO]]/30</f>
        <v>0</v>
      </c>
      <c r="Q41" s="49">
        <f>+Table134[[#This Row],[RETURNS ]]/30</f>
        <v>0</v>
      </c>
      <c r="R41" s="50">
        <f>+Table134[[#This Row],[EXCHANGED TO]]/30</f>
        <v>0</v>
      </c>
      <c r="S41" s="47">
        <f>+Table134[[#This Row],[SALES TO]]/30</f>
        <v>0</v>
      </c>
      <c r="T41" s="163">
        <f>+Table134[[#This Row],[ISSUES TO]]/30</f>
        <v>0</v>
      </c>
      <c r="U41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42" spans="1:21" x14ac:dyDescent="0.25">
      <c r="A42" s="154" t="s">
        <v>47</v>
      </c>
      <c r="B42" s="47">
        <f>'DAY1'!H42</f>
        <v>555.6</v>
      </c>
      <c r="C42" s="48">
        <f>'DAY1'!C42+'DAY2'!C42+'DAY3'!C42+'DAY4'!C42+'DAY5'!C42+'DAY6'!C42+'DAY7'!C42+'DAY8'!C42+'DAY9'!C42+'DAY10'!C42+'DAY11'!C42+'DAY12'!C42+'DAY13'!C42+'DAY14'!C42+'DAY15'!C42+'DAY16'!C42+'DAY17'!C42+'DAY18'!C42+'DAY19'!C42+'DAY20'!C42+'DAY21'!C42+'DAY22'!C42+'DAY23'!C42+'DAY24'!C42+'DAY25'!C42+'DAY26'!C42+'DAY27'!C42+'DAY28'!C42+'DAY29'!C42+'DAY30'!C42</f>
        <v>0</v>
      </c>
      <c r="D42" s="49">
        <f>'DAY1'!D42+'DAY2'!D42+'DAY3'!D42+'DAY4'!D42+'DAY5'!D42+'DAY6'!D42+'DAY7'!D42+'DAY8'!D42+'DAY9'!D42+'DAY10'!D42+'DAY11'!D42+'DAY12'!D42+'DAY13'!D42+'DAY14'!D42+'DAY15'!D42+'DAY16'!D42+'DAY17'!D42+'DAY18'!D42+'DAY19'!D42+'DAY20'!D42+'DAY21'!D42+'DAY22'!D42+'DAY23'!D42+'DAY24'!D42+'DAY25'!D42+'DAY26'!D42+'DAY27'!D42+'DAY28'!D42+'DAY29'!D42+'DAY30'!D42</f>
        <v>0</v>
      </c>
      <c r="E42" s="50">
        <f>'DAY1'!E42+'DAY2'!E42+'DAY3'!E42+'DAY4'!E42+'DAY5'!E42+'DAY6'!E42+'DAY7'!E42+'DAY8'!E42+'DAY9'!E42+'DAY10'!E42+'DAY11'!E42+'DAY12'!E42+'DAY13'!E42+'DAY14'!E42+'DAY15'!E42+'DAY16'!E42+'DAY17'!E42+'DAY18'!E42+'DAY19'!E42+'DAY20'!E42+'DAY21'!E42+'DAY22'!E42+'DAY23'!E42+'DAY24'!E42+'DAY25'!E42+'DAY26'!E42+'DAY27'!E42+'DAY28'!E42+'DAY29'!E42+'DAY30'!E42</f>
        <v>0</v>
      </c>
      <c r="F42" s="47">
        <f>'DAY1'!F42+'DAY2'!F42+'DAY3'!F42+'DAY4'!F42+'DAY5'!F42+'DAY6'!F42+'DAY7'!F42+'DAY8'!F42+'DAY9'!F42+'DAY10'!F42+'DAY11'!F42+'DAY12'!F42+'DAY13'!F42+'DAY14'!F42+'DAY15'!F42+'DAY16'!F42+'DAY17'!F42+'DAY18'!F42+'DAY19'!F42+'DAY20'!F42+'DAY21'!F42+'DAY22'!F42+'DAY23'!F42+'DAY24'!F42+'DAY25'!F42+'DAY26'!F42+'DAY27'!F42+'DAY28'!F42+'DAY29'!F42+'DAY30'!F42</f>
        <v>0</v>
      </c>
      <c r="G42" s="163">
        <f>'DAY1'!G42+'DAY2'!G42+'DAY3'!G42+'DAY4'!G42+'DAY5'!G42+'DAY6'!G42+'DAY7'!G42+'DAY8'!G42+'DAY9'!G42+'DAY10'!G42+'DAY11'!G42+'DAY12'!G42+'DAY13'!G42+'DAY14'!G42+'DAY15'!G42+'DAY16'!G42+'DAY17'!G42+'DAY18'!G42+'DAY19'!G42+'DAY20'!G42+'DAY21'!G42+'DAY22'!G42+'DAY23'!G42+'DAY24'!G42+'DAY25'!G42+'DAY26'!G42+'DAY27'!G42+'DAY28'!G42+'DAY29'!G42+'DAY30'!G42</f>
        <v>0</v>
      </c>
      <c r="H42" s="49">
        <f>+(Table134[[#This Row],[OPENING ]]+Table134[[#This Row],[RECEIPTS]]+Table134[[#This Row],[RETURNS]])-(Table134[[#This Row],[ISSUES]]+Table134[[#This Row],[EXCHANGED]]+Table134[[#This Row],[SALES]])</f>
        <v>555.6</v>
      </c>
      <c r="I42" s="48">
        <v>555.6</v>
      </c>
      <c r="J42" s="51">
        <f>+Table134[[#This Row],[PHYSICAL]]-Table134[[#This Row],[THEORETICAL]]</f>
        <v>0</v>
      </c>
      <c r="K42" s="48">
        <f>+Table134[[#This Row],[RECEIPTS]]</f>
        <v>0</v>
      </c>
      <c r="L42" s="49">
        <f>+Table134[[#This Row],[RETURNS]]</f>
        <v>0</v>
      </c>
      <c r="M42" s="50">
        <f>+Table134[[#This Row],[EXCHANGED]]</f>
        <v>0</v>
      </c>
      <c r="N42" s="47">
        <f>+Table134[[#This Row],[SALES]]</f>
        <v>0</v>
      </c>
      <c r="O42" s="163">
        <f>+Table134[[#This Row],[ISSUES]]</f>
        <v>0</v>
      </c>
      <c r="P42" s="48">
        <f>Table134[[#This Row],[RECEIPTS TO]]/30</f>
        <v>0</v>
      </c>
      <c r="Q42" s="49">
        <f>+Table134[[#This Row],[RETURNS ]]/30</f>
        <v>0</v>
      </c>
      <c r="R42" s="50">
        <f>+Table134[[#This Row],[EXCHANGED TO]]/30</f>
        <v>0</v>
      </c>
      <c r="S42" s="47">
        <f>+Table134[[#This Row],[SALES TO]]/30</f>
        <v>0</v>
      </c>
      <c r="T42" s="163">
        <f>+Table134[[#This Row],[ISSUES TO]]/30</f>
        <v>0</v>
      </c>
      <c r="U42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43" spans="1:21" x14ac:dyDescent="0.25">
      <c r="A43" s="154" t="s">
        <v>48</v>
      </c>
      <c r="B43" s="47">
        <f>'DAY1'!H43</f>
        <v>0</v>
      </c>
      <c r="C43" s="48">
        <f>'DAY1'!C43+'DAY2'!C43+'DAY3'!C43+'DAY4'!C43+'DAY5'!C43+'DAY6'!C43+'DAY7'!C43+'DAY8'!C43+'DAY9'!C43+'DAY10'!C43+'DAY11'!C43+'DAY12'!C43+'DAY13'!C43+'DAY14'!C43+'DAY15'!C43+'DAY16'!C43+'DAY17'!C43+'DAY18'!C43+'DAY19'!C43+'DAY20'!C43+'DAY21'!C43+'DAY22'!C43+'DAY23'!C43+'DAY24'!C43+'DAY25'!C43+'DAY26'!C43+'DAY27'!C43+'DAY28'!C43+'DAY29'!C43+'DAY30'!C43</f>
        <v>0</v>
      </c>
      <c r="D43" s="49">
        <f>'DAY1'!D43+'DAY2'!D43+'DAY3'!D43+'DAY4'!D43+'DAY5'!D43+'DAY6'!D43+'DAY7'!D43+'DAY8'!D43+'DAY9'!D43+'DAY10'!D43+'DAY11'!D43+'DAY12'!D43+'DAY13'!D43+'DAY14'!D43+'DAY15'!D43+'DAY16'!D43+'DAY17'!D43+'DAY18'!D43+'DAY19'!D43+'DAY20'!D43+'DAY21'!D43+'DAY22'!D43+'DAY23'!D43+'DAY24'!D43+'DAY25'!D43+'DAY26'!D43+'DAY27'!D43+'DAY28'!D43+'DAY29'!D43+'DAY30'!D43</f>
        <v>0</v>
      </c>
      <c r="E43" s="50">
        <f>'DAY1'!E43+'DAY2'!E43+'DAY3'!E43+'DAY4'!E43+'DAY5'!E43+'DAY6'!E43+'DAY7'!E43+'DAY8'!E43+'DAY9'!E43+'DAY10'!E43+'DAY11'!E43+'DAY12'!E43+'DAY13'!E43+'DAY14'!E43+'DAY15'!E43+'DAY16'!E43+'DAY17'!E43+'DAY18'!E43+'DAY19'!E43+'DAY20'!E43+'DAY21'!E43+'DAY22'!E43+'DAY23'!E43+'DAY24'!E43+'DAY25'!E43+'DAY26'!E43+'DAY27'!E43+'DAY28'!E43+'DAY29'!E43+'DAY30'!E43</f>
        <v>0</v>
      </c>
      <c r="F43" s="47">
        <f>'DAY1'!F43+'DAY2'!F43+'DAY3'!F43+'DAY4'!F43+'DAY5'!F43+'DAY6'!F43+'DAY7'!F43+'DAY8'!F43+'DAY9'!F43+'DAY10'!F43+'DAY11'!F43+'DAY12'!F43+'DAY13'!F43+'DAY14'!F43+'DAY15'!F43+'DAY16'!F43+'DAY17'!F43+'DAY18'!F43+'DAY19'!F43+'DAY20'!F43+'DAY21'!F43+'DAY22'!F43+'DAY23'!F43+'DAY24'!F43+'DAY25'!F43+'DAY26'!F43+'DAY27'!F43+'DAY28'!F43+'DAY29'!F43+'DAY30'!F43</f>
        <v>0</v>
      </c>
      <c r="G43" s="163">
        <f>'DAY1'!G43+'DAY2'!G43+'DAY3'!G43+'DAY4'!G43+'DAY5'!G43+'DAY6'!G43+'DAY7'!G43+'DAY8'!G43+'DAY9'!G43+'DAY10'!G43+'DAY11'!G43+'DAY12'!G43+'DAY13'!G43+'DAY14'!G43+'DAY15'!G43+'DAY16'!G43+'DAY17'!G43+'DAY18'!G43+'DAY19'!G43+'DAY20'!G43+'DAY21'!G43+'DAY22'!G43+'DAY23'!G43+'DAY24'!G43+'DAY25'!G43+'DAY26'!G43+'DAY27'!G43+'DAY28'!G43+'DAY29'!G43+'DAY30'!G43</f>
        <v>0</v>
      </c>
      <c r="H43" s="49">
        <f>+(Table134[[#This Row],[OPENING ]]+Table134[[#This Row],[RECEIPTS]]+Table134[[#This Row],[RETURNS]])-(Table134[[#This Row],[ISSUES]]+Table134[[#This Row],[EXCHANGED]]+Table134[[#This Row],[SALES]])</f>
        <v>0</v>
      </c>
      <c r="I43" s="48"/>
      <c r="J43" s="51">
        <f>+Table134[[#This Row],[PHYSICAL]]-Table134[[#This Row],[THEORETICAL]]</f>
        <v>0</v>
      </c>
      <c r="K43" s="48">
        <f>+Table134[[#This Row],[RECEIPTS]]</f>
        <v>0</v>
      </c>
      <c r="L43" s="49">
        <f>+Table134[[#This Row],[RETURNS]]</f>
        <v>0</v>
      </c>
      <c r="M43" s="50">
        <f>+Table134[[#This Row],[EXCHANGED]]</f>
        <v>0</v>
      </c>
      <c r="N43" s="47">
        <f>+Table134[[#This Row],[SALES]]</f>
        <v>0</v>
      </c>
      <c r="O43" s="163">
        <f>+Table134[[#This Row],[ISSUES]]</f>
        <v>0</v>
      </c>
      <c r="P43" s="48">
        <f>Table134[[#This Row],[RECEIPTS TO]]/30</f>
        <v>0</v>
      </c>
      <c r="Q43" s="49">
        <f>+Table134[[#This Row],[RETURNS ]]/30</f>
        <v>0</v>
      </c>
      <c r="R43" s="50">
        <f>+Table134[[#This Row],[EXCHANGED TO]]/30</f>
        <v>0</v>
      </c>
      <c r="S43" s="47">
        <f>+Table134[[#This Row],[SALES TO]]/30</f>
        <v>0</v>
      </c>
      <c r="T43" s="163">
        <f>+Table134[[#This Row],[ISSUES TO]]/30</f>
        <v>0</v>
      </c>
      <c r="U43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44" spans="1:21" x14ac:dyDescent="0.25">
      <c r="A44" s="154" t="s">
        <v>49</v>
      </c>
      <c r="B44" s="47">
        <f>'DAY1'!H44</f>
        <v>0</v>
      </c>
      <c r="C44" s="48">
        <f>'DAY1'!C44+'DAY2'!C44+'DAY3'!C44+'DAY4'!C44+'DAY5'!C44+'DAY6'!C44+'DAY7'!C44+'DAY8'!C44+'DAY9'!C44+'DAY10'!C44+'DAY11'!C44+'DAY12'!C44+'DAY13'!C44+'DAY14'!C44+'DAY15'!C44+'DAY16'!C44+'DAY17'!C44+'DAY18'!C44+'DAY19'!C44+'DAY20'!C44+'DAY21'!C44+'DAY22'!C44+'DAY23'!C44+'DAY24'!C44+'DAY25'!C44+'DAY26'!C44+'DAY27'!C44+'DAY28'!C44+'DAY29'!C44+'DAY30'!C44</f>
        <v>0</v>
      </c>
      <c r="D44" s="49">
        <f>'DAY1'!D44+'DAY2'!D44+'DAY3'!D44+'DAY4'!D44+'DAY5'!D44+'DAY6'!D44+'DAY7'!D44+'DAY8'!D44+'DAY9'!D44+'DAY10'!D44+'DAY11'!D44+'DAY12'!D44+'DAY13'!D44+'DAY14'!D44+'DAY15'!D44+'DAY16'!D44+'DAY17'!D44+'DAY18'!D44+'DAY19'!D44+'DAY20'!D44+'DAY21'!D44+'DAY22'!D44+'DAY23'!D44+'DAY24'!D44+'DAY25'!D44+'DAY26'!D44+'DAY27'!D44+'DAY28'!D44+'DAY29'!D44+'DAY30'!D44</f>
        <v>0</v>
      </c>
      <c r="E44" s="50">
        <f>'DAY1'!E44+'DAY2'!E44+'DAY3'!E44+'DAY4'!E44+'DAY5'!E44+'DAY6'!E44+'DAY7'!E44+'DAY8'!E44+'DAY9'!E44+'DAY10'!E44+'DAY11'!E44+'DAY12'!E44+'DAY13'!E44+'DAY14'!E44+'DAY15'!E44+'DAY16'!E44+'DAY17'!E44+'DAY18'!E44+'DAY19'!E44+'DAY20'!E44+'DAY21'!E44+'DAY22'!E44+'DAY23'!E44+'DAY24'!E44+'DAY25'!E44+'DAY26'!E44+'DAY27'!E44+'DAY28'!E44+'DAY29'!E44+'DAY30'!E44</f>
        <v>0</v>
      </c>
      <c r="F44" s="47">
        <f>'DAY1'!F44+'DAY2'!F44+'DAY3'!F44+'DAY4'!F44+'DAY5'!F44+'DAY6'!F44+'DAY7'!F44+'DAY8'!F44+'DAY9'!F44+'DAY10'!F44+'DAY11'!F44+'DAY12'!F44+'DAY13'!F44+'DAY14'!F44+'DAY15'!F44+'DAY16'!F44+'DAY17'!F44+'DAY18'!F44+'DAY19'!F44+'DAY20'!F44+'DAY21'!F44+'DAY22'!F44+'DAY23'!F44+'DAY24'!F44+'DAY25'!F44+'DAY26'!F44+'DAY27'!F44+'DAY28'!F44+'DAY29'!F44+'DAY30'!F44</f>
        <v>0</v>
      </c>
      <c r="G44" s="163">
        <f>'DAY1'!G44+'DAY2'!G44+'DAY3'!G44+'DAY4'!G44+'DAY5'!G44+'DAY6'!G44+'DAY7'!G44+'DAY8'!G44+'DAY9'!G44+'DAY10'!G44+'DAY11'!G44+'DAY12'!G44+'DAY13'!G44+'DAY14'!G44+'DAY15'!G44+'DAY16'!G44+'DAY17'!G44+'DAY18'!G44+'DAY19'!G44+'DAY20'!G44+'DAY21'!G44+'DAY22'!G44+'DAY23'!G44+'DAY24'!G44+'DAY25'!G44+'DAY26'!G44+'DAY27'!G44+'DAY28'!G44+'DAY29'!G44+'DAY30'!G44</f>
        <v>0</v>
      </c>
      <c r="H44" s="49">
        <f>+(Table134[[#This Row],[OPENING ]]+Table134[[#This Row],[RECEIPTS]]+Table134[[#This Row],[RETURNS]])-(Table134[[#This Row],[ISSUES]]+Table134[[#This Row],[EXCHANGED]]+Table134[[#This Row],[SALES]])</f>
        <v>0</v>
      </c>
      <c r="I44" s="48"/>
      <c r="J44" s="51">
        <f>+Table134[[#This Row],[PHYSICAL]]-Table134[[#This Row],[THEORETICAL]]</f>
        <v>0</v>
      </c>
      <c r="K44" s="48">
        <f>+Table134[[#This Row],[RECEIPTS]]</f>
        <v>0</v>
      </c>
      <c r="L44" s="49">
        <f>+Table134[[#This Row],[RETURNS]]</f>
        <v>0</v>
      </c>
      <c r="M44" s="50">
        <f>+Table134[[#This Row],[EXCHANGED]]</f>
        <v>0</v>
      </c>
      <c r="N44" s="47">
        <f>+Table134[[#This Row],[SALES]]</f>
        <v>0</v>
      </c>
      <c r="O44" s="163">
        <f>+Table134[[#This Row],[ISSUES]]</f>
        <v>0</v>
      </c>
      <c r="P44" s="48">
        <f>Table134[[#This Row],[RECEIPTS TO]]/30</f>
        <v>0</v>
      </c>
      <c r="Q44" s="49">
        <f>+Table134[[#This Row],[RETURNS ]]/30</f>
        <v>0</v>
      </c>
      <c r="R44" s="50">
        <f>+Table134[[#This Row],[EXCHANGED TO]]/30</f>
        <v>0</v>
      </c>
      <c r="S44" s="47">
        <f>+Table134[[#This Row],[SALES TO]]/30</f>
        <v>0</v>
      </c>
      <c r="T44" s="163">
        <f>+Table134[[#This Row],[ISSUES TO]]/30</f>
        <v>0</v>
      </c>
      <c r="U44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45" spans="1:21" x14ac:dyDescent="0.25">
      <c r="A45" s="154" t="s">
        <v>76</v>
      </c>
      <c r="B45" s="47">
        <v>6573.1</v>
      </c>
      <c r="C45" s="48">
        <f>'DAY1'!C45+'DAY2'!C45+'DAY3'!C45+'DAY4'!C45+'DAY5'!C45+'DAY6'!C45+'DAY7'!C45+'DAY8'!C45+'DAY9'!C45+'DAY10'!C45+'DAY11'!C45+'DAY12'!C45+'DAY13'!C45+'DAY14'!C45+'DAY15'!C45+'DAY16'!C45+'DAY17'!C45+'DAY18'!C45+'DAY19'!C45+'DAY20'!C45+'DAY21'!C45+'DAY22'!C45+'DAY23'!C45+'DAY24'!C45+'DAY25'!C45+'DAY26'!C45+'DAY27'!C45+'DAY28'!C45+'DAY29'!C45+'DAY30'!C45</f>
        <v>1034.9000000000001</v>
      </c>
      <c r="D45" s="49">
        <f>'DAY1'!D45+'DAY2'!D45+'DAY3'!D45+'DAY4'!D45+'DAY5'!D45+'DAY6'!D45+'DAY7'!D45+'DAY8'!D45+'DAY9'!D45+'DAY10'!D45+'DAY11'!D45+'DAY12'!D45+'DAY13'!D45+'DAY14'!D45+'DAY15'!D45+'DAY16'!D45+'DAY17'!D45+'DAY18'!D45+'DAY19'!D45+'DAY20'!D45+'DAY21'!D45+'DAY22'!D45+'DAY23'!D45+'DAY24'!D45+'DAY25'!D45+'DAY26'!D45+'DAY27'!D45+'DAY28'!D45+'DAY29'!D45+'DAY30'!D45</f>
        <v>0</v>
      </c>
      <c r="E45" s="50">
        <f>'DAY1'!E45+'DAY2'!E45+'DAY3'!E45+'DAY4'!E45+'DAY5'!E45+'DAY6'!E45+'DAY7'!E45+'DAY8'!E45+'DAY9'!E45+'DAY10'!E45+'DAY11'!E45+'DAY12'!E45+'DAY13'!E45+'DAY14'!E45+'DAY15'!E45+'DAY16'!E45+'DAY17'!E45+'DAY18'!E45+'DAY19'!E45+'DAY20'!E45+'DAY21'!E45+'DAY22'!E45+'DAY23'!E45+'DAY24'!E45+'DAY25'!E45+'DAY26'!E45+'DAY27'!E45+'DAY28'!E45+'DAY29'!E45+'DAY30'!E45</f>
        <v>0</v>
      </c>
      <c r="F45" s="47">
        <f>'DAY1'!F45+'DAY2'!F45+'DAY3'!F45+'DAY4'!F45+'DAY5'!F45+'DAY6'!F45+'DAY7'!F45+'DAY8'!F45+'DAY9'!F45+'DAY10'!F45+'DAY11'!F45+'DAY12'!F45+'DAY13'!F45+'DAY14'!F45+'DAY15'!F45+'DAY16'!F45+'DAY17'!F45+'DAY18'!F45+'DAY19'!F45+'DAY20'!F45+'DAY21'!F45+'DAY22'!F45+'DAY23'!F45+'DAY24'!F45+'DAY25'!F45+'DAY26'!F45+'DAY27'!F45+'DAY28'!F45+'DAY29'!F45+'DAY30'!F45</f>
        <v>0</v>
      </c>
      <c r="G45" s="163">
        <f>'DAY1'!G45+'DAY2'!G45+'DAY3'!G45+'DAY4'!G45+'DAY5'!G45+'DAY6'!G45+'DAY7'!G45+'DAY8'!G45+'DAY9'!G45+'DAY10'!G45+'DAY11'!G45+'DAY12'!G45+'DAY13'!G45+'DAY14'!G45+'DAY15'!G45+'DAY16'!G45+'DAY17'!G45+'DAY18'!G45+'DAY19'!G45+'DAY20'!G45+'DAY21'!G45+'DAY22'!G45+'DAY23'!G45+'DAY24'!G45+'DAY25'!G45+'DAY26'!G45+'DAY27'!G45+'DAY28'!G45+'DAY29'!G45+'DAY30'!G45</f>
        <v>795.90000000000009</v>
      </c>
      <c r="H45" s="49">
        <f>+(Table134[[#This Row],[OPENING ]]+Table134[[#This Row],[RECEIPTS]]+Table134[[#This Row],[RETURNS]])-(Table134[[#This Row],[ISSUES]]+Table134[[#This Row],[EXCHANGED]]+Table134[[#This Row],[SALES]])</f>
        <v>6812.1</v>
      </c>
      <c r="I45" s="48">
        <v>6573.1</v>
      </c>
      <c r="J45" s="51">
        <f>+Table134[[#This Row],[PHYSICAL]]-Table134[[#This Row],[THEORETICAL]]</f>
        <v>-239</v>
      </c>
      <c r="K45" s="48">
        <f>+Table134[[#This Row],[RECEIPTS]]</f>
        <v>1034.9000000000001</v>
      </c>
      <c r="L45" s="49">
        <f>+Table134[[#This Row],[RETURNS]]</f>
        <v>0</v>
      </c>
      <c r="M45" s="50">
        <f>+Table134[[#This Row],[EXCHANGED]]</f>
        <v>0</v>
      </c>
      <c r="N45" s="47">
        <f>+Table134[[#This Row],[SALES]]</f>
        <v>0</v>
      </c>
      <c r="O45" s="163">
        <f>+Table134[[#This Row],[ISSUES]]</f>
        <v>795.90000000000009</v>
      </c>
      <c r="P45" s="48">
        <f>Table134[[#This Row],[RECEIPTS TO]]/30</f>
        <v>34.49666666666667</v>
      </c>
      <c r="Q45" s="49">
        <f>+Table134[[#This Row],[RETURNS ]]/30</f>
        <v>0</v>
      </c>
      <c r="R45" s="50">
        <f>+Table134[[#This Row],[EXCHANGED TO]]/30</f>
        <v>0</v>
      </c>
      <c r="S45" s="47">
        <f>+Table134[[#This Row],[SALES TO]]/30</f>
        <v>0</v>
      </c>
      <c r="T45" s="163">
        <f>+Table134[[#This Row],[ISSUES TO]]/30</f>
        <v>26.530000000000005</v>
      </c>
      <c r="U45" s="52">
        <f>IFERROR(Table134[[#This Row],[THEORETICAL]]/(Table134[[#This Row],[AVE RECEIPTS]]+Table134[[#This Row],[AVE RETURNS]]+Table134[[#This Row],[AVE EXCHANGED]]+Table134[[#This Row],[AVE SALES]]+Table134[[#This Row],[AVE ISSUES]]),0)</f>
        <v>111.62497268953463</v>
      </c>
    </row>
    <row r="46" spans="1:21" x14ac:dyDescent="0.25">
      <c r="A46" s="154" t="s">
        <v>111</v>
      </c>
      <c r="B46" s="47">
        <f>'DAY1'!H46</f>
        <v>122.2</v>
      </c>
      <c r="C46" s="48">
        <f>'DAY1'!C46+'DAY2'!C46+'DAY3'!C46+'DAY4'!C46+'DAY5'!C46+'DAY6'!C46+'DAY7'!C46+'DAY8'!C46+'DAY9'!C46+'DAY10'!C46+'DAY11'!C46+'DAY12'!C46+'DAY13'!C46+'DAY14'!C46+'DAY15'!C46+'DAY16'!C46+'DAY17'!C46+'DAY18'!C46+'DAY19'!C46+'DAY20'!C46+'DAY21'!C46+'DAY22'!C46+'DAY23'!C46+'DAY24'!C46+'DAY25'!C46+'DAY26'!C46+'DAY27'!C46+'DAY28'!C46+'DAY29'!C46+'DAY30'!C46</f>
        <v>0</v>
      </c>
      <c r="D46" s="49">
        <f>'DAY1'!D46+'DAY2'!D46+'DAY3'!D46+'DAY4'!D46+'DAY5'!D46+'DAY6'!D46+'DAY7'!D46+'DAY8'!D46+'DAY9'!D46+'DAY10'!D46+'DAY11'!D46+'DAY12'!D46+'DAY13'!D46+'DAY14'!D46+'DAY15'!D46+'DAY16'!D46+'DAY17'!D46+'DAY18'!D46+'DAY19'!D46+'DAY20'!D46+'DAY21'!D46+'DAY22'!D46+'DAY23'!D46+'DAY24'!D46+'DAY25'!D46+'DAY26'!D46+'DAY27'!D46+'DAY28'!D46+'DAY29'!D46+'DAY30'!D46</f>
        <v>0</v>
      </c>
      <c r="E46" s="50">
        <f>'DAY1'!E46+'DAY2'!E46+'DAY3'!E46+'DAY4'!E46+'DAY5'!E46+'DAY6'!E46+'DAY7'!E46+'DAY8'!E46+'DAY9'!E46+'DAY10'!E46+'DAY11'!E46+'DAY12'!E46+'DAY13'!E46+'DAY14'!E46+'DAY15'!E46+'DAY16'!E46+'DAY17'!E46+'DAY18'!E46+'DAY19'!E46+'DAY20'!E46+'DAY21'!E46+'DAY22'!E46+'DAY23'!E46+'DAY24'!E46+'DAY25'!E46+'DAY26'!E46+'DAY27'!E46+'DAY28'!E46+'DAY29'!E46+'DAY30'!E46</f>
        <v>0</v>
      </c>
      <c r="F46" s="47">
        <f>'DAY1'!F46+'DAY2'!F46+'DAY3'!F46+'DAY4'!F46+'DAY5'!F46+'DAY6'!F46+'DAY7'!F46+'DAY8'!F46+'DAY9'!F46+'DAY10'!F46+'DAY11'!F46+'DAY12'!F46+'DAY13'!F46+'DAY14'!F46+'DAY15'!F46+'DAY16'!F46+'DAY17'!F46+'DAY18'!F46+'DAY19'!F46+'DAY20'!F46+'DAY21'!F46+'DAY22'!F46+'DAY23'!F46+'DAY24'!F46+'DAY25'!F46+'DAY26'!F46+'DAY27'!F46+'DAY28'!F46+'DAY29'!F46+'DAY30'!F46</f>
        <v>0</v>
      </c>
      <c r="G46" s="163">
        <f>'DAY1'!G46+'DAY2'!G46+'DAY3'!G46+'DAY4'!G46+'DAY5'!G46+'DAY6'!G46+'DAY7'!G46+'DAY8'!G46+'DAY9'!G46+'DAY10'!G46+'DAY11'!G46+'DAY12'!G46+'DAY13'!G46+'DAY14'!G46+'DAY15'!G46+'DAY16'!G46+'DAY17'!G46+'DAY18'!G46+'DAY19'!G46+'DAY20'!G46+'DAY21'!G46+'DAY22'!G46+'DAY23'!G46+'DAY24'!G46+'DAY25'!G46+'DAY26'!G46+'DAY27'!G46+'DAY28'!G46+'DAY29'!G46+'DAY30'!G46</f>
        <v>0</v>
      </c>
      <c r="H46" s="49">
        <f>+(Table134[[#This Row],[OPENING ]]+Table134[[#This Row],[RECEIPTS]]+Table134[[#This Row],[RETURNS]])-(Table134[[#This Row],[ISSUES]]+Table134[[#This Row],[EXCHANGED]]+Table134[[#This Row],[SALES]])</f>
        <v>122.2</v>
      </c>
      <c r="I46" s="48">
        <v>122.2</v>
      </c>
      <c r="J46" s="51">
        <f>+Table134[[#This Row],[PHYSICAL]]-Table134[[#This Row],[THEORETICAL]]</f>
        <v>0</v>
      </c>
      <c r="K46" s="48">
        <f>+Table134[[#This Row],[RECEIPTS]]</f>
        <v>0</v>
      </c>
      <c r="L46" s="49">
        <f>+Table134[[#This Row],[RETURNS]]</f>
        <v>0</v>
      </c>
      <c r="M46" s="50">
        <f>+Table134[[#This Row],[EXCHANGED]]</f>
        <v>0</v>
      </c>
      <c r="N46" s="47">
        <f>+Table134[[#This Row],[SALES]]</f>
        <v>0</v>
      </c>
      <c r="O46" s="163">
        <f>+Table134[[#This Row],[ISSUES]]</f>
        <v>0</v>
      </c>
      <c r="P46" s="48">
        <f>Table134[[#This Row],[RECEIPTS TO]]/30</f>
        <v>0</v>
      </c>
      <c r="Q46" s="49">
        <f>+Table134[[#This Row],[RETURNS ]]/30</f>
        <v>0</v>
      </c>
      <c r="R46" s="50">
        <f>+Table134[[#This Row],[EXCHANGED TO]]/30</f>
        <v>0</v>
      </c>
      <c r="S46" s="47">
        <f>+Table134[[#This Row],[SALES TO]]/30</f>
        <v>0</v>
      </c>
      <c r="T46" s="163">
        <f>+Table134[[#This Row],[ISSUES TO]]/30</f>
        <v>0</v>
      </c>
      <c r="U46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47" spans="1:21" x14ac:dyDescent="0.25">
      <c r="A47" s="154" t="s">
        <v>85</v>
      </c>
      <c r="B47" s="47">
        <f>'DAY1'!H47</f>
        <v>0</v>
      </c>
      <c r="C47" s="48">
        <f>'DAY1'!C47+'DAY2'!C47+'DAY3'!C47+'DAY4'!C47+'DAY5'!C47+'DAY6'!C47+'DAY7'!C47+'DAY8'!C47+'DAY9'!C47+'DAY10'!C47+'DAY11'!C47+'DAY12'!C47+'DAY13'!C47+'DAY14'!C47+'DAY15'!C47+'DAY16'!C47+'DAY17'!C47+'DAY18'!C47+'DAY19'!C47+'DAY20'!C47+'DAY21'!C47+'DAY22'!C47+'DAY23'!C47+'DAY24'!C47+'DAY25'!C47+'DAY26'!C47+'DAY27'!C47+'DAY28'!C47+'DAY29'!C47+'DAY30'!C47</f>
        <v>0</v>
      </c>
      <c r="D47" s="49">
        <f>'DAY1'!D47+'DAY2'!D47+'DAY3'!D47+'DAY4'!D47+'DAY5'!D47+'DAY6'!D47+'DAY7'!D47+'DAY8'!D47+'DAY9'!D47+'DAY10'!D47+'DAY11'!D47+'DAY12'!D47+'DAY13'!D47+'DAY14'!D47+'DAY15'!D47+'DAY16'!D47+'DAY17'!D47+'DAY18'!D47+'DAY19'!D47+'DAY20'!D47+'DAY21'!D47+'DAY22'!D47+'DAY23'!D47+'DAY24'!D47+'DAY25'!D47+'DAY26'!D47+'DAY27'!D47+'DAY28'!D47+'DAY29'!D47+'DAY30'!D47</f>
        <v>0</v>
      </c>
      <c r="E47" s="50">
        <f>'DAY1'!E47+'DAY2'!E47+'DAY3'!E47+'DAY4'!E47+'DAY5'!E47+'DAY6'!E47+'DAY7'!E47+'DAY8'!E47+'DAY9'!E47+'DAY10'!E47+'DAY11'!E47+'DAY12'!E47+'DAY13'!E47+'DAY14'!E47+'DAY15'!E47+'DAY16'!E47+'DAY17'!E47+'DAY18'!E47+'DAY19'!E47+'DAY20'!E47+'DAY21'!E47+'DAY22'!E47+'DAY23'!E47+'DAY24'!E47+'DAY25'!E47+'DAY26'!E47+'DAY27'!E47+'DAY28'!E47+'DAY29'!E47+'DAY30'!E47</f>
        <v>0</v>
      </c>
      <c r="F47" s="47">
        <f>'DAY1'!F47+'DAY2'!F47+'DAY3'!F47+'DAY4'!F47+'DAY5'!F47+'DAY6'!F47+'DAY7'!F47+'DAY8'!F47+'DAY9'!F47+'DAY10'!F47+'DAY11'!F47+'DAY12'!F47+'DAY13'!F47+'DAY14'!F47+'DAY15'!F47+'DAY16'!F47+'DAY17'!F47+'DAY18'!F47+'DAY19'!F47+'DAY20'!F47+'DAY21'!F47+'DAY22'!F47+'DAY23'!F47+'DAY24'!F47+'DAY25'!F47+'DAY26'!F47+'DAY27'!F47+'DAY28'!F47+'DAY29'!F47+'DAY30'!F47</f>
        <v>0</v>
      </c>
      <c r="G47" s="163">
        <f>'DAY1'!G47+'DAY2'!G47+'DAY3'!G47+'DAY4'!G47+'DAY5'!G47+'DAY6'!G47+'DAY7'!G47+'DAY8'!G47+'DAY9'!G47+'DAY10'!G47+'DAY11'!G47+'DAY12'!G47+'DAY13'!G47+'DAY14'!G47+'DAY15'!G47+'DAY16'!G47+'DAY17'!G47+'DAY18'!G47+'DAY19'!G47+'DAY20'!G47+'DAY21'!G47+'DAY22'!G47+'DAY23'!G47+'DAY24'!G47+'DAY25'!G47+'DAY26'!G47+'DAY27'!G47+'DAY28'!G47+'DAY29'!G47+'DAY30'!G47</f>
        <v>0</v>
      </c>
      <c r="H47" s="49">
        <f>+(Table134[[#This Row],[OPENING ]]+Table134[[#This Row],[RECEIPTS]]+Table134[[#This Row],[RETURNS]])-(Table134[[#This Row],[ISSUES]]+Table134[[#This Row],[EXCHANGED]]+Table134[[#This Row],[SALES]])</f>
        <v>0</v>
      </c>
      <c r="I47" s="48"/>
      <c r="J47" s="51">
        <f>+Table134[[#This Row],[PHYSICAL]]-Table134[[#This Row],[THEORETICAL]]</f>
        <v>0</v>
      </c>
      <c r="K47" s="48">
        <f>+Table134[[#This Row],[RECEIPTS]]</f>
        <v>0</v>
      </c>
      <c r="L47" s="49">
        <f>+Table134[[#This Row],[RETURNS]]</f>
        <v>0</v>
      </c>
      <c r="M47" s="50">
        <f>+Table134[[#This Row],[EXCHANGED]]</f>
        <v>0</v>
      </c>
      <c r="N47" s="47">
        <f>+Table134[[#This Row],[SALES]]</f>
        <v>0</v>
      </c>
      <c r="O47" s="163">
        <f>+Table134[[#This Row],[ISSUES]]</f>
        <v>0</v>
      </c>
      <c r="P47" s="48">
        <f>Table134[[#This Row],[RECEIPTS TO]]/30</f>
        <v>0</v>
      </c>
      <c r="Q47" s="49">
        <f>+Table134[[#This Row],[RETURNS ]]/30</f>
        <v>0</v>
      </c>
      <c r="R47" s="50">
        <f>+Table134[[#This Row],[EXCHANGED TO]]/30</f>
        <v>0</v>
      </c>
      <c r="S47" s="47">
        <f>+Table134[[#This Row],[SALES TO]]/30</f>
        <v>0</v>
      </c>
      <c r="T47" s="163">
        <f>+Table134[[#This Row],[ISSUES TO]]/30</f>
        <v>0</v>
      </c>
      <c r="U47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48" spans="1:21" x14ac:dyDescent="0.25">
      <c r="A48" s="154" t="s">
        <v>78</v>
      </c>
      <c r="B48" s="47">
        <v>0</v>
      </c>
      <c r="C48" s="48">
        <f>'DAY1'!C48+'DAY2'!C48+'DAY3'!C48+'DAY4'!C48+'DAY5'!C48+'DAY6'!C48+'DAY7'!C48+'DAY8'!C48+'DAY9'!C48+'DAY10'!C48+'DAY11'!C48+'DAY12'!C48+'DAY13'!C48+'DAY14'!C48+'DAY15'!C48+'DAY16'!C48+'DAY17'!C48+'DAY18'!C48+'DAY19'!C48+'DAY20'!C48+'DAY21'!C48+'DAY22'!C48+'DAY23'!C48+'DAY24'!C48+'DAY25'!C48+'DAY26'!C48+'DAY27'!C48+'DAY28'!C48+'DAY29'!C48+'DAY30'!C48</f>
        <v>0</v>
      </c>
      <c r="D48" s="49">
        <f>'DAY1'!D48+'DAY2'!D48+'DAY3'!D48+'DAY4'!D48+'DAY5'!D48+'DAY6'!D48+'DAY7'!D48+'DAY8'!D48+'DAY9'!D48+'DAY10'!D48+'DAY11'!D48+'DAY12'!D48+'DAY13'!D48+'DAY14'!D48+'DAY15'!D48+'DAY16'!D48+'DAY17'!D48+'DAY18'!D48+'DAY19'!D48+'DAY20'!D48+'DAY21'!D48+'DAY22'!D48+'DAY23'!D48+'DAY24'!D48+'DAY25'!D48+'DAY26'!D48+'DAY27'!D48+'DAY28'!D48+'DAY29'!D48+'DAY30'!D48</f>
        <v>0</v>
      </c>
      <c r="E48" s="50">
        <f>'DAY1'!E48+'DAY2'!E48+'DAY3'!E48+'DAY4'!E48+'DAY5'!E48+'DAY6'!E48+'DAY7'!E48+'DAY8'!E48+'DAY9'!E48+'DAY10'!E48+'DAY11'!E48+'DAY12'!E48+'DAY13'!E48+'DAY14'!E48+'DAY15'!E48+'DAY16'!E48+'DAY17'!E48+'DAY18'!E48+'DAY19'!E48+'DAY20'!E48+'DAY21'!E48+'DAY22'!E48+'DAY23'!E48+'DAY24'!E48+'DAY25'!E48+'DAY26'!E48+'DAY27'!E48+'DAY28'!E48+'DAY29'!E48+'DAY30'!E48</f>
        <v>0</v>
      </c>
      <c r="F48" s="47">
        <f>'DAY1'!F48+'DAY2'!F48+'DAY3'!F48+'DAY4'!F48+'DAY5'!F48+'DAY6'!F48+'DAY7'!F48+'DAY8'!F48+'DAY9'!F48+'DAY10'!F48+'DAY11'!F48+'DAY12'!F48+'DAY13'!F48+'DAY14'!F48+'DAY15'!F48+'DAY16'!F48+'DAY17'!F48+'DAY18'!F48+'DAY19'!F48+'DAY20'!F48+'DAY21'!F48+'DAY22'!F48+'DAY23'!F48+'DAY24'!F48+'DAY25'!F48+'DAY26'!F48+'DAY27'!F48+'DAY28'!F48+'DAY29'!F48+'DAY30'!F48</f>
        <v>0</v>
      </c>
      <c r="G48" s="163">
        <f>'DAY1'!G48+'DAY2'!G48+'DAY3'!G48+'DAY4'!G48+'DAY5'!G48+'DAY6'!G48+'DAY7'!G48+'DAY8'!G48+'DAY9'!G48+'DAY10'!G48+'DAY11'!G48+'DAY12'!G48+'DAY13'!G48+'DAY14'!G48+'DAY15'!G48+'DAY16'!G48+'DAY17'!G48+'DAY18'!G48+'DAY19'!G48+'DAY20'!G48+'DAY21'!G48+'DAY22'!G48+'DAY23'!G48+'DAY24'!G48+'DAY25'!G48+'DAY26'!G48+'DAY27'!G48+'DAY28'!G48+'DAY29'!G48+'DAY30'!G48</f>
        <v>0</v>
      </c>
      <c r="H48" s="49">
        <f>+(Table134[[#This Row],[OPENING ]]+Table134[[#This Row],[RECEIPTS]]+Table134[[#This Row],[RETURNS]])-(Table134[[#This Row],[ISSUES]]+Table134[[#This Row],[EXCHANGED]]+Table134[[#This Row],[SALES]])</f>
        <v>0</v>
      </c>
      <c r="I48" s="48"/>
      <c r="J48" s="51">
        <f>+Table134[[#This Row],[PHYSICAL]]-Table134[[#This Row],[THEORETICAL]]</f>
        <v>0</v>
      </c>
      <c r="K48" s="48">
        <f>+Table134[[#This Row],[RECEIPTS]]</f>
        <v>0</v>
      </c>
      <c r="L48" s="49">
        <f>+Table134[[#This Row],[RETURNS]]</f>
        <v>0</v>
      </c>
      <c r="M48" s="50">
        <f>+Table134[[#This Row],[EXCHANGED]]</f>
        <v>0</v>
      </c>
      <c r="N48" s="47">
        <f>+Table134[[#This Row],[SALES]]</f>
        <v>0</v>
      </c>
      <c r="O48" s="163">
        <f>+Table134[[#This Row],[ISSUES]]</f>
        <v>0</v>
      </c>
      <c r="P48" s="48">
        <f>Table134[[#This Row],[RECEIPTS TO]]/30</f>
        <v>0</v>
      </c>
      <c r="Q48" s="49">
        <f>+Table134[[#This Row],[RETURNS ]]/30</f>
        <v>0</v>
      </c>
      <c r="R48" s="50">
        <f>+Table134[[#This Row],[EXCHANGED TO]]/30</f>
        <v>0</v>
      </c>
      <c r="S48" s="47">
        <f>+Table134[[#This Row],[SALES TO]]/30</f>
        <v>0</v>
      </c>
      <c r="T48" s="163">
        <f>+Table134[[#This Row],[ISSUES TO]]/30</f>
        <v>0</v>
      </c>
      <c r="U48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49" spans="1:21" x14ac:dyDescent="0.25">
      <c r="A49" s="154" t="s">
        <v>77</v>
      </c>
      <c r="B49" s="47">
        <f>'DAY1'!H49</f>
        <v>17.3</v>
      </c>
      <c r="C49" s="48">
        <f>'DAY1'!C49+'DAY2'!C49+'DAY3'!C49+'DAY4'!C49+'DAY5'!C49+'DAY6'!C49+'DAY7'!C49+'DAY8'!C49+'DAY9'!C49+'DAY10'!C49+'DAY11'!C49+'DAY12'!C49+'DAY13'!C49+'DAY14'!C49+'DAY15'!C49+'DAY16'!C49+'DAY17'!C49+'DAY18'!C49+'DAY19'!C49+'DAY20'!C49+'DAY21'!C49+'DAY22'!C49+'DAY23'!C49+'DAY24'!C49+'DAY25'!C49+'DAY26'!C49+'DAY27'!C49+'DAY28'!C49+'DAY29'!C49+'DAY30'!C49</f>
        <v>0</v>
      </c>
      <c r="D49" s="49">
        <f>'DAY1'!D49+'DAY2'!D49+'DAY3'!D49+'DAY4'!D49+'DAY5'!D49+'DAY6'!D49+'DAY7'!D49+'DAY8'!D49+'DAY9'!D49+'DAY10'!D49+'DAY11'!D49+'DAY12'!D49+'DAY13'!D49+'DAY14'!D49+'DAY15'!D49+'DAY16'!D49+'DAY17'!D49+'DAY18'!D49+'DAY19'!D49+'DAY20'!D49+'DAY21'!D49+'DAY22'!D49+'DAY23'!D49+'DAY24'!D49+'DAY25'!D49+'DAY26'!D49+'DAY27'!D49+'DAY28'!D49+'DAY29'!D49+'DAY30'!D49</f>
        <v>0</v>
      </c>
      <c r="E49" s="50">
        <f>'DAY1'!E49+'DAY2'!E49+'DAY3'!E49+'DAY4'!E49+'DAY5'!E49+'DAY6'!E49+'DAY7'!E49+'DAY8'!E49+'DAY9'!E49+'DAY10'!E49+'DAY11'!E49+'DAY12'!E49+'DAY13'!E49+'DAY14'!E49+'DAY15'!E49+'DAY16'!E49+'DAY17'!E49+'DAY18'!E49+'DAY19'!E49+'DAY20'!E49+'DAY21'!E49+'DAY22'!E49+'DAY23'!E49+'DAY24'!E49+'DAY25'!E49+'DAY26'!E49+'DAY27'!E49+'DAY28'!E49+'DAY29'!E49+'DAY30'!E49</f>
        <v>0</v>
      </c>
      <c r="F49" s="47">
        <f>'DAY1'!F49+'DAY2'!F49+'DAY3'!F49+'DAY4'!F49+'DAY5'!F49+'DAY6'!F49+'DAY7'!F49+'DAY8'!F49+'DAY9'!F49+'DAY10'!F49+'DAY11'!F49+'DAY12'!F49+'DAY13'!F49+'DAY14'!F49+'DAY15'!F49+'DAY16'!F49+'DAY17'!F49+'DAY18'!F49+'DAY19'!F49+'DAY20'!F49+'DAY21'!F49+'DAY22'!F49+'DAY23'!F49+'DAY24'!F49+'DAY25'!F49+'DAY26'!F49+'DAY27'!F49+'DAY28'!F49+'DAY29'!F49+'DAY30'!F49</f>
        <v>0</v>
      </c>
      <c r="G49" s="163">
        <f>'DAY1'!G49+'DAY2'!G49+'DAY3'!G49+'DAY4'!G49+'DAY5'!G49+'DAY6'!G49+'DAY7'!G49+'DAY8'!G49+'DAY9'!G49+'DAY10'!G49+'DAY11'!G49+'DAY12'!G49+'DAY13'!G49+'DAY14'!G49+'DAY15'!G49+'DAY16'!G49+'DAY17'!G49+'DAY18'!G49+'DAY19'!G49+'DAY20'!G49+'DAY21'!G49+'DAY22'!G49+'DAY23'!G49+'DAY24'!G49+'DAY25'!G49+'DAY26'!G49+'DAY27'!G49+'DAY28'!G49+'DAY29'!G49+'DAY30'!G49</f>
        <v>0</v>
      </c>
      <c r="H49" s="49">
        <f>+(Table134[[#This Row],[OPENING ]]+Table134[[#This Row],[RECEIPTS]]+Table134[[#This Row],[RETURNS]])-(Table134[[#This Row],[ISSUES]]+Table134[[#This Row],[EXCHANGED]]+Table134[[#This Row],[SALES]])</f>
        <v>17.3</v>
      </c>
      <c r="I49" s="48"/>
      <c r="J49" s="51">
        <f>+Table134[[#This Row],[PHYSICAL]]-Table134[[#This Row],[THEORETICAL]]</f>
        <v>-17.3</v>
      </c>
      <c r="K49" s="48">
        <f>+Table134[[#This Row],[RECEIPTS]]</f>
        <v>0</v>
      </c>
      <c r="L49" s="49">
        <f>+Table134[[#This Row],[RETURNS]]</f>
        <v>0</v>
      </c>
      <c r="M49" s="50">
        <f>+Table134[[#This Row],[EXCHANGED]]</f>
        <v>0</v>
      </c>
      <c r="N49" s="47">
        <f>+Table134[[#This Row],[SALES]]</f>
        <v>0</v>
      </c>
      <c r="O49" s="163">
        <f>+Table134[[#This Row],[ISSUES]]</f>
        <v>0</v>
      </c>
      <c r="P49" s="48">
        <f>Table134[[#This Row],[RECEIPTS TO]]/30</f>
        <v>0</v>
      </c>
      <c r="Q49" s="49">
        <f>+Table134[[#This Row],[RETURNS ]]/30</f>
        <v>0</v>
      </c>
      <c r="R49" s="50">
        <f>+Table134[[#This Row],[EXCHANGED TO]]/30</f>
        <v>0</v>
      </c>
      <c r="S49" s="47">
        <f>+Table134[[#This Row],[SALES TO]]/30</f>
        <v>0</v>
      </c>
      <c r="T49" s="163">
        <f>+Table134[[#This Row],[ISSUES TO]]/30</f>
        <v>0</v>
      </c>
      <c r="U49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50" spans="1:21" x14ac:dyDescent="0.25">
      <c r="A50" s="154" t="s">
        <v>110</v>
      </c>
      <c r="B50" s="47">
        <f>'DAY1'!H50</f>
        <v>540.5</v>
      </c>
      <c r="C50" s="48">
        <f>'DAY1'!C50+'DAY2'!C50+'DAY3'!C50+'DAY4'!C50+'DAY5'!C50+'DAY6'!C50+'DAY7'!C50+'DAY8'!C50+'DAY9'!C50+'DAY10'!C50+'DAY11'!C50+'DAY12'!C50+'DAY13'!C50+'DAY14'!C50+'DAY15'!C50+'DAY16'!C50+'DAY17'!C50+'DAY18'!C50+'DAY19'!C50+'DAY20'!C50+'DAY21'!C50+'DAY22'!C50+'DAY23'!C50+'DAY24'!C50+'DAY25'!C50+'DAY26'!C50+'DAY27'!C50+'DAY28'!C50+'DAY29'!C50+'DAY30'!C50</f>
        <v>0</v>
      </c>
      <c r="D50" s="49">
        <f>'DAY1'!D50+'DAY2'!D50+'DAY3'!D50+'DAY4'!D50+'DAY5'!D50+'DAY6'!D50+'DAY7'!D50+'DAY8'!D50+'DAY9'!D50+'DAY10'!D50+'DAY11'!D50+'DAY12'!D50+'DAY13'!D50+'DAY14'!D50+'DAY15'!D50+'DAY16'!D50+'DAY17'!D50+'DAY18'!D50+'DAY19'!D50+'DAY20'!D50+'DAY21'!D50+'DAY22'!D50+'DAY23'!D50+'DAY24'!D50+'DAY25'!D50+'DAY26'!D50+'DAY27'!D50+'DAY28'!D50+'DAY29'!D50+'DAY30'!D50</f>
        <v>0</v>
      </c>
      <c r="E50" s="50">
        <f>'DAY1'!E50+'DAY2'!E50+'DAY3'!E50+'DAY4'!E50+'DAY5'!E50+'DAY6'!E50+'DAY7'!E50+'DAY8'!E50+'DAY9'!E50+'DAY10'!E50+'DAY11'!E50+'DAY12'!E50+'DAY13'!E50+'DAY14'!E50+'DAY15'!E50+'DAY16'!E50+'DAY17'!E50+'DAY18'!E50+'DAY19'!E50+'DAY20'!E50+'DAY21'!E50+'DAY22'!E50+'DAY23'!E50+'DAY24'!E50+'DAY25'!E50+'DAY26'!E50+'DAY27'!E50+'DAY28'!E50+'DAY29'!E50+'DAY30'!E50</f>
        <v>0</v>
      </c>
      <c r="F50" s="47">
        <f>'DAY1'!F50+'DAY2'!F50+'DAY3'!F50+'DAY4'!F50+'DAY5'!F50+'DAY6'!F50+'DAY7'!F50+'DAY8'!F50+'DAY9'!F50+'DAY10'!F50+'DAY11'!F50+'DAY12'!F50+'DAY13'!F50+'DAY14'!F50+'DAY15'!F50+'DAY16'!F50+'DAY17'!F50+'DAY18'!F50+'DAY19'!F50+'DAY20'!F50+'DAY21'!F50+'DAY22'!F50+'DAY23'!F50+'DAY24'!F50+'DAY25'!F50+'DAY26'!F50+'DAY27'!F50+'DAY28'!F50+'DAY29'!F50+'DAY30'!F50</f>
        <v>0</v>
      </c>
      <c r="G50" s="163">
        <f>'DAY1'!G50+'DAY2'!G50+'DAY3'!G50+'DAY4'!G50+'DAY5'!G50+'DAY6'!G50+'DAY7'!G50+'DAY8'!G50+'DAY9'!G50+'DAY10'!G50+'DAY11'!G50+'DAY12'!G50+'DAY13'!G50+'DAY14'!G50+'DAY15'!G50+'DAY16'!G50+'DAY17'!G50+'DAY18'!G50+'DAY19'!G50+'DAY20'!G50+'DAY21'!G50+'DAY22'!G50+'DAY23'!G50+'DAY24'!G50+'DAY25'!G50+'DAY26'!G50+'DAY27'!G50+'DAY28'!G50+'DAY29'!G50+'DAY30'!G50</f>
        <v>140</v>
      </c>
      <c r="H50" s="49">
        <f>+(Table134[[#This Row],[OPENING ]]+Table134[[#This Row],[RECEIPTS]]+Table134[[#This Row],[RETURNS]])-(Table134[[#This Row],[ISSUES]]+Table134[[#This Row],[EXCHANGED]]+Table134[[#This Row],[SALES]])</f>
        <v>400.5</v>
      </c>
      <c r="I50" s="48">
        <v>4</v>
      </c>
      <c r="J50" s="51">
        <f>+Table134[[#This Row],[PHYSICAL]]-Table134[[#This Row],[THEORETICAL]]</f>
        <v>-396.5</v>
      </c>
      <c r="K50" s="48">
        <f>+Table134[[#This Row],[RECEIPTS]]</f>
        <v>0</v>
      </c>
      <c r="L50" s="49">
        <f>+Table134[[#This Row],[RETURNS]]</f>
        <v>0</v>
      </c>
      <c r="M50" s="50">
        <f>+Table134[[#This Row],[EXCHANGED]]</f>
        <v>0</v>
      </c>
      <c r="N50" s="47">
        <f>+Table134[[#This Row],[SALES]]</f>
        <v>0</v>
      </c>
      <c r="O50" s="163">
        <f>+Table134[[#This Row],[ISSUES]]</f>
        <v>140</v>
      </c>
      <c r="P50" s="48">
        <f>Table134[[#This Row],[RECEIPTS TO]]/30</f>
        <v>0</v>
      </c>
      <c r="Q50" s="49">
        <f>+Table134[[#This Row],[RETURNS ]]/30</f>
        <v>0</v>
      </c>
      <c r="R50" s="50">
        <f>+Table134[[#This Row],[EXCHANGED TO]]/30</f>
        <v>0</v>
      </c>
      <c r="S50" s="47">
        <f>+Table134[[#This Row],[SALES TO]]/30</f>
        <v>0</v>
      </c>
      <c r="T50" s="163">
        <f>+Table134[[#This Row],[ISSUES TO]]/30</f>
        <v>4.666666666666667</v>
      </c>
      <c r="U50" s="52">
        <f>IFERROR(Table134[[#This Row],[THEORETICAL]]/(Table134[[#This Row],[AVE RECEIPTS]]+Table134[[#This Row],[AVE RETURNS]]+Table134[[#This Row],[AVE EXCHANGED]]+Table134[[#This Row],[AVE SALES]]+Table134[[#This Row],[AVE ISSUES]]),0)</f>
        <v>85.821428571428569</v>
      </c>
    </row>
    <row r="51" spans="1:21" x14ac:dyDescent="0.25">
      <c r="A51" s="154" t="s">
        <v>79</v>
      </c>
      <c r="B51" s="47">
        <f>'DAY1'!H51</f>
        <v>0</v>
      </c>
      <c r="C51" s="48">
        <f>'DAY1'!C51+'DAY2'!C51+'DAY3'!C51+'DAY4'!C51+'DAY5'!C51+'DAY6'!C51+'DAY7'!C51+'DAY8'!C51+'DAY9'!C51+'DAY10'!C51+'DAY11'!C51+'DAY12'!C51+'DAY13'!C51+'DAY14'!C51+'DAY15'!C51+'DAY16'!C51+'DAY17'!C51+'DAY18'!C51+'DAY19'!C51+'DAY20'!C51+'DAY21'!C51+'DAY22'!C51+'DAY23'!C51+'DAY24'!C51+'DAY25'!C51+'DAY26'!C51+'DAY27'!C51+'DAY28'!C51+'DAY29'!C51+'DAY30'!C51</f>
        <v>0</v>
      </c>
      <c r="D51" s="49">
        <f>'DAY1'!D51+'DAY2'!D51+'DAY3'!D51+'DAY4'!D51+'DAY5'!D51+'DAY6'!D51+'DAY7'!D51+'DAY8'!D51+'DAY9'!D51+'DAY10'!D51+'DAY11'!D51+'DAY12'!D51+'DAY13'!D51+'DAY14'!D51+'DAY15'!D51+'DAY16'!D51+'DAY17'!D51+'DAY18'!D51+'DAY19'!D51+'DAY20'!D51+'DAY21'!D51+'DAY22'!D51+'DAY23'!D51+'DAY24'!D51+'DAY25'!D51+'DAY26'!D51+'DAY27'!D51+'DAY28'!D51+'DAY29'!D51+'DAY30'!D51</f>
        <v>0</v>
      </c>
      <c r="E51" s="50">
        <f>'DAY1'!E51+'DAY2'!E51+'DAY3'!E51+'DAY4'!E51+'DAY5'!E51+'DAY6'!E51+'DAY7'!E51+'DAY8'!E51+'DAY9'!E51+'DAY10'!E51+'DAY11'!E51+'DAY12'!E51+'DAY13'!E51+'DAY14'!E51+'DAY15'!E51+'DAY16'!E51+'DAY17'!E51+'DAY18'!E51+'DAY19'!E51+'DAY20'!E51+'DAY21'!E51+'DAY22'!E51+'DAY23'!E51+'DAY24'!E51+'DAY25'!E51+'DAY26'!E51+'DAY27'!E51+'DAY28'!E51+'DAY29'!E51+'DAY30'!E51</f>
        <v>0</v>
      </c>
      <c r="F51" s="47">
        <f>'DAY1'!F51+'DAY2'!F51+'DAY3'!F51+'DAY4'!F51+'DAY5'!F51+'DAY6'!F51+'DAY7'!F51+'DAY8'!F51+'DAY9'!F51+'DAY10'!F51+'DAY11'!F51+'DAY12'!F51+'DAY13'!F51+'DAY14'!F51+'DAY15'!F51+'DAY16'!F51+'DAY17'!F51+'DAY18'!F51+'DAY19'!F51+'DAY20'!F51+'DAY21'!F51+'DAY22'!F51+'DAY23'!F51+'DAY24'!F51+'DAY25'!F51+'DAY26'!F51+'DAY27'!F51+'DAY28'!F51+'DAY29'!F51+'DAY30'!F51</f>
        <v>0</v>
      </c>
      <c r="G51" s="163">
        <f>'DAY1'!G51+'DAY2'!G51+'DAY3'!G51+'DAY4'!G51+'DAY5'!G51+'DAY6'!G51+'DAY7'!G51+'DAY8'!G51+'DAY9'!G51+'DAY10'!G51+'DAY11'!G51+'DAY12'!G51+'DAY13'!G51+'DAY14'!G51+'DAY15'!G51+'DAY16'!G51+'DAY17'!G51+'DAY18'!G51+'DAY19'!G51+'DAY20'!G51+'DAY21'!G51+'DAY22'!G51+'DAY23'!G51+'DAY24'!G51+'DAY25'!G51+'DAY26'!G51+'DAY27'!G51+'DAY28'!G51+'DAY29'!G51+'DAY30'!G51</f>
        <v>0</v>
      </c>
      <c r="H51" s="49">
        <f>+(Table134[[#This Row],[OPENING ]]+Table134[[#This Row],[RECEIPTS]]+Table134[[#This Row],[RETURNS]])-(Table134[[#This Row],[ISSUES]]+Table134[[#This Row],[EXCHANGED]]+Table134[[#This Row],[SALES]])</f>
        <v>0</v>
      </c>
      <c r="I51" s="48">
        <v>19.5</v>
      </c>
      <c r="J51" s="51">
        <f>+Table134[[#This Row],[PHYSICAL]]-Table134[[#This Row],[THEORETICAL]]</f>
        <v>19.5</v>
      </c>
      <c r="K51" s="48">
        <f>+Table134[[#This Row],[RECEIPTS]]</f>
        <v>0</v>
      </c>
      <c r="L51" s="49">
        <f>+Table134[[#This Row],[RETURNS]]</f>
        <v>0</v>
      </c>
      <c r="M51" s="50">
        <f>+Table134[[#This Row],[EXCHANGED]]</f>
        <v>0</v>
      </c>
      <c r="N51" s="47">
        <f>+Table134[[#This Row],[SALES]]</f>
        <v>0</v>
      </c>
      <c r="O51" s="163">
        <f>+Table134[[#This Row],[ISSUES]]</f>
        <v>0</v>
      </c>
      <c r="P51" s="48">
        <f>Table134[[#This Row],[RECEIPTS TO]]/30</f>
        <v>0</v>
      </c>
      <c r="Q51" s="49">
        <f>+Table134[[#This Row],[RETURNS ]]/30</f>
        <v>0</v>
      </c>
      <c r="R51" s="50">
        <f>+Table134[[#This Row],[EXCHANGED TO]]/30</f>
        <v>0</v>
      </c>
      <c r="S51" s="47">
        <f>+Table134[[#This Row],[SALES TO]]/30</f>
        <v>0</v>
      </c>
      <c r="T51" s="163">
        <f>+Table134[[#This Row],[ISSUES TO]]/30</f>
        <v>0</v>
      </c>
      <c r="U51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52" spans="1:21" x14ac:dyDescent="0.25">
      <c r="A52" s="154" t="s">
        <v>80</v>
      </c>
      <c r="B52" s="47">
        <v>0</v>
      </c>
      <c r="C52" s="48">
        <f>'DAY1'!C52+'DAY2'!C52+'DAY3'!C52+'DAY4'!C52+'DAY5'!C52+'DAY6'!C52+'DAY7'!C52+'DAY8'!C52+'DAY9'!C52+'DAY10'!C52+'DAY11'!C52+'DAY12'!C52+'DAY13'!C52+'DAY14'!C52+'DAY15'!C52+'DAY16'!C52+'DAY17'!C52+'DAY18'!C52+'DAY19'!C52+'DAY20'!C52+'DAY21'!C52+'DAY22'!C52+'DAY23'!C52+'DAY24'!C52+'DAY25'!C52+'DAY26'!C52+'DAY27'!C52+'DAY28'!C52+'DAY29'!C52+'DAY30'!C52</f>
        <v>0</v>
      </c>
      <c r="D52" s="49">
        <f>'DAY1'!D52+'DAY2'!D52+'DAY3'!D52+'DAY4'!D52+'DAY5'!D52+'DAY6'!D52+'DAY7'!D52+'DAY8'!D52+'DAY9'!D52+'DAY10'!D52+'DAY11'!D52+'DAY12'!D52+'DAY13'!D52+'DAY14'!D52+'DAY15'!D52+'DAY16'!D52+'DAY17'!D52+'DAY18'!D52+'DAY19'!D52+'DAY20'!D52+'DAY21'!D52+'DAY22'!D52+'DAY23'!D52+'DAY24'!D52+'DAY25'!D52+'DAY26'!D52+'DAY27'!D52+'DAY28'!D52+'DAY29'!D52+'DAY30'!D52</f>
        <v>0</v>
      </c>
      <c r="E52" s="50">
        <f>'DAY1'!E52+'DAY2'!E52+'DAY3'!E52+'DAY4'!E52+'DAY5'!E52+'DAY6'!E52+'DAY7'!E52+'DAY8'!E52+'DAY9'!E52+'DAY10'!E52+'DAY11'!E52+'DAY12'!E52+'DAY13'!E52+'DAY14'!E52+'DAY15'!E52+'DAY16'!E52+'DAY17'!E52+'DAY18'!E52+'DAY19'!E52+'DAY20'!E52+'DAY21'!E52+'DAY22'!E52+'DAY23'!E52+'DAY24'!E52+'DAY25'!E52+'DAY26'!E52+'DAY27'!E52+'DAY28'!E52+'DAY29'!E52+'DAY30'!E52</f>
        <v>0</v>
      </c>
      <c r="F52" s="47">
        <f>'DAY1'!F52+'DAY2'!F52+'DAY3'!F52+'DAY4'!F52+'DAY5'!F52+'DAY6'!F52+'DAY7'!F52+'DAY8'!F52+'DAY9'!F52+'DAY10'!F52+'DAY11'!F52+'DAY12'!F52+'DAY13'!F52+'DAY14'!F52+'DAY15'!F52+'DAY16'!F52+'DAY17'!F52+'DAY18'!F52+'DAY19'!F52+'DAY20'!F52+'DAY21'!F52+'DAY22'!F52+'DAY23'!F52+'DAY24'!F52+'DAY25'!F52+'DAY26'!F52+'DAY27'!F52+'DAY28'!F52+'DAY29'!F52+'DAY30'!F52</f>
        <v>0</v>
      </c>
      <c r="G52" s="163">
        <f>'DAY1'!G52+'DAY2'!G52+'DAY3'!G52+'DAY4'!G52+'DAY5'!G52+'DAY6'!G52+'DAY7'!G52+'DAY8'!G52+'DAY9'!G52+'DAY10'!G52+'DAY11'!G52+'DAY12'!G52+'DAY13'!G52+'DAY14'!G52+'DAY15'!G52+'DAY16'!G52+'DAY17'!G52+'DAY18'!G52+'DAY19'!G52+'DAY20'!G52+'DAY21'!G52+'DAY22'!G52+'DAY23'!G52+'DAY24'!G52+'DAY25'!G52+'DAY26'!G52+'DAY27'!G52+'DAY28'!G52+'DAY29'!G52+'DAY30'!G52</f>
        <v>0</v>
      </c>
      <c r="H52" s="49">
        <f>+(Table134[[#This Row],[OPENING ]]+Table134[[#This Row],[RECEIPTS]]+Table134[[#This Row],[RETURNS]])-(Table134[[#This Row],[ISSUES]]+Table134[[#This Row],[EXCHANGED]]+Table134[[#This Row],[SALES]])</f>
        <v>0</v>
      </c>
      <c r="I52" s="48"/>
      <c r="J52" s="51">
        <f>+Table134[[#This Row],[PHYSICAL]]-Table134[[#This Row],[THEORETICAL]]</f>
        <v>0</v>
      </c>
      <c r="K52" s="48">
        <f>+Table134[[#This Row],[RECEIPTS]]</f>
        <v>0</v>
      </c>
      <c r="L52" s="49">
        <f>+Table134[[#This Row],[RETURNS]]</f>
        <v>0</v>
      </c>
      <c r="M52" s="50">
        <f>+Table134[[#This Row],[EXCHANGED]]</f>
        <v>0</v>
      </c>
      <c r="N52" s="47">
        <f>+Table134[[#This Row],[SALES]]</f>
        <v>0</v>
      </c>
      <c r="O52" s="163">
        <f>+Table134[[#This Row],[ISSUES]]</f>
        <v>0</v>
      </c>
      <c r="P52" s="48">
        <f>Table134[[#This Row],[RECEIPTS TO]]/30</f>
        <v>0</v>
      </c>
      <c r="Q52" s="49">
        <f>+Table134[[#This Row],[RETURNS ]]/30</f>
        <v>0</v>
      </c>
      <c r="R52" s="50">
        <f>+Table134[[#This Row],[EXCHANGED TO]]/30</f>
        <v>0</v>
      </c>
      <c r="S52" s="47">
        <f>+Table134[[#This Row],[SALES TO]]/30</f>
        <v>0</v>
      </c>
      <c r="T52" s="163">
        <f>+Table134[[#This Row],[ISSUES TO]]/30</f>
        <v>0</v>
      </c>
      <c r="U52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53" spans="1:21" x14ac:dyDescent="0.25">
      <c r="A53" s="154" t="s">
        <v>83</v>
      </c>
      <c r="B53" s="47">
        <f>'DAY1'!H53</f>
        <v>0</v>
      </c>
      <c r="C53" s="48">
        <f>'DAY1'!C53+'DAY2'!C53+'DAY3'!C53+'DAY4'!C53+'DAY5'!C53+'DAY6'!C53+'DAY7'!C53+'DAY8'!C53+'DAY9'!C53+'DAY10'!C53+'DAY11'!C53+'DAY12'!C53+'DAY13'!C53+'DAY14'!C53+'DAY15'!C53+'DAY16'!C53+'DAY17'!C53+'DAY18'!C53+'DAY19'!C53+'DAY20'!C53+'DAY21'!C53+'DAY22'!C53+'DAY23'!C53+'DAY24'!C53+'DAY25'!C53+'DAY26'!C53+'DAY27'!C53+'DAY28'!C53+'DAY29'!C53+'DAY30'!C53</f>
        <v>0</v>
      </c>
      <c r="D53" s="49">
        <f>'DAY1'!D53+'DAY2'!D53+'DAY3'!D53+'DAY4'!D53+'DAY5'!D53+'DAY6'!D53+'DAY7'!D53+'DAY8'!D53+'DAY9'!D53+'DAY10'!D53+'DAY11'!D53+'DAY12'!D53+'DAY13'!D53+'DAY14'!D53+'DAY15'!D53+'DAY16'!D53+'DAY17'!D53+'DAY18'!D53+'DAY19'!D53+'DAY20'!D53+'DAY21'!D53+'DAY22'!D53+'DAY23'!D53+'DAY24'!D53+'DAY25'!D53+'DAY26'!D53+'DAY27'!D53+'DAY28'!D53+'DAY29'!D53+'DAY30'!D53</f>
        <v>0</v>
      </c>
      <c r="E53" s="50">
        <f>'DAY1'!E53+'DAY2'!E53+'DAY3'!E53+'DAY4'!E53+'DAY5'!E53+'DAY6'!E53+'DAY7'!E53+'DAY8'!E53+'DAY9'!E53+'DAY10'!E53+'DAY11'!E53+'DAY12'!E53+'DAY13'!E53+'DAY14'!E53+'DAY15'!E53+'DAY16'!E53+'DAY17'!E53+'DAY18'!E53+'DAY19'!E53+'DAY20'!E53+'DAY21'!E53+'DAY22'!E53+'DAY23'!E53+'DAY24'!E53+'DAY25'!E53+'DAY26'!E53+'DAY27'!E53+'DAY28'!E53+'DAY29'!E53+'DAY30'!E53</f>
        <v>0</v>
      </c>
      <c r="F53" s="47">
        <f>'DAY1'!F53+'DAY2'!F53+'DAY3'!F53+'DAY4'!F53+'DAY5'!F53+'DAY6'!F53+'DAY7'!F53+'DAY8'!F53+'DAY9'!F53+'DAY10'!F53+'DAY11'!F53+'DAY12'!F53+'DAY13'!F53+'DAY14'!F53+'DAY15'!F53+'DAY16'!F53+'DAY17'!F53+'DAY18'!F53+'DAY19'!F53+'DAY20'!F53+'DAY21'!F53+'DAY22'!F53+'DAY23'!F53+'DAY24'!F53+'DAY25'!F53+'DAY26'!F53+'DAY27'!F53+'DAY28'!F53+'DAY29'!F53+'DAY30'!F53</f>
        <v>0</v>
      </c>
      <c r="G53" s="163">
        <f>'DAY1'!G53+'DAY2'!G53+'DAY3'!G53+'DAY4'!G53+'DAY5'!G53+'DAY6'!G53+'DAY7'!G53+'DAY8'!G53+'DAY9'!G53+'DAY10'!G53+'DAY11'!G53+'DAY12'!G53+'DAY13'!G53+'DAY14'!G53+'DAY15'!G53+'DAY16'!G53+'DAY17'!G53+'DAY18'!G53+'DAY19'!G53+'DAY20'!G53+'DAY21'!G53+'DAY22'!G53+'DAY23'!G53+'DAY24'!G53+'DAY25'!G53+'DAY26'!G53+'DAY27'!G53+'DAY28'!G53+'DAY29'!G53+'DAY30'!G53</f>
        <v>0</v>
      </c>
      <c r="H53" s="49">
        <f>+(Table134[[#This Row],[OPENING ]]+Table134[[#This Row],[RECEIPTS]]+Table134[[#This Row],[RETURNS]])-(Table134[[#This Row],[ISSUES]]+Table134[[#This Row],[EXCHANGED]]+Table134[[#This Row],[SALES]])</f>
        <v>0</v>
      </c>
      <c r="I53" s="48"/>
      <c r="J53" s="51">
        <f>+Table134[[#This Row],[PHYSICAL]]-Table134[[#This Row],[THEORETICAL]]</f>
        <v>0</v>
      </c>
      <c r="K53" s="48">
        <f>+Table134[[#This Row],[RECEIPTS]]</f>
        <v>0</v>
      </c>
      <c r="L53" s="49">
        <f>+Table134[[#This Row],[RETURNS]]</f>
        <v>0</v>
      </c>
      <c r="M53" s="50">
        <f>+Table134[[#This Row],[EXCHANGED]]</f>
        <v>0</v>
      </c>
      <c r="N53" s="47">
        <f>+Table134[[#This Row],[SALES]]</f>
        <v>0</v>
      </c>
      <c r="O53" s="163">
        <f>+Table134[[#This Row],[ISSUES]]</f>
        <v>0</v>
      </c>
      <c r="P53" s="48">
        <f>Table134[[#This Row],[RECEIPTS TO]]/30</f>
        <v>0</v>
      </c>
      <c r="Q53" s="49">
        <f>+Table134[[#This Row],[RETURNS ]]/30</f>
        <v>0</v>
      </c>
      <c r="R53" s="50">
        <f>+Table134[[#This Row],[EXCHANGED TO]]/30</f>
        <v>0</v>
      </c>
      <c r="S53" s="47">
        <f>+Table134[[#This Row],[SALES TO]]/30</f>
        <v>0</v>
      </c>
      <c r="T53" s="163">
        <f>+Table134[[#This Row],[ISSUES TO]]/30</f>
        <v>0</v>
      </c>
      <c r="U53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54" spans="1:21" x14ac:dyDescent="0.25">
      <c r="A54" s="154" t="s">
        <v>72</v>
      </c>
      <c r="B54" s="47">
        <f>'DAY1'!H54</f>
        <v>0</v>
      </c>
      <c r="C54" s="48">
        <f>'DAY1'!C54+'DAY2'!C54+'DAY3'!C54+'DAY4'!C54+'DAY5'!C54+'DAY6'!C54+'DAY7'!C54+'DAY8'!C54+'DAY9'!C54+'DAY10'!C54+'DAY11'!C54+'DAY12'!C54+'DAY13'!C54+'DAY14'!C54+'DAY15'!C54+'DAY16'!C54+'DAY17'!C54+'DAY18'!C54+'DAY19'!C54+'DAY20'!C54+'DAY21'!C54+'DAY22'!C54+'DAY23'!C54+'DAY24'!C54+'DAY25'!C54+'DAY26'!C54+'DAY27'!C54+'DAY28'!C54+'DAY29'!C54+'DAY30'!C54</f>
        <v>0</v>
      </c>
      <c r="D54" s="49">
        <f>'DAY1'!D54+'DAY2'!D54+'DAY3'!D54+'DAY4'!D54+'DAY5'!D54+'DAY6'!D54+'DAY7'!D54+'DAY8'!D54+'DAY9'!D54+'DAY10'!D54+'DAY11'!D54+'DAY12'!D54+'DAY13'!D54+'DAY14'!D54+'DAY15'!D54+'DAY16'!D54+'DAY17'!D54+'DAY18'!D54+'DAY19'!D54+'DAY20'!D54+'DAY21'!D54+'DAY22'!D54+'DAY23'!D54+'DAY24'!D54+'DAY25'!D54+'DAY26'!D54+'DAY27'!D54+'DAY28'!D54+'DAY29'!D54+'DAY30'!D54</f>
        <v>0</v>
      </c>
      <c r="E54" s="50">
        <f>'DAY1'!E54+'DAY2'!E54+'DAY3'!E54+'DAY4'!E54+'DAY5'!E54+'DAY6'!E54+'DAY7'!E54+'DAY8'!E54+'DAY9'!E54+'DAY10'!E54+'DAY11'!E54+'DAY12'!E54+'DAY13'!E54+'DAY14'!E54+'DAY15'!E54+'DAY16'!E54+'DAY17'!E54+'DAY18'!E54+'DAY19'!E54+'DAY20'!E54+'DAY21'!E54+'DAY22'!E54+'DAY23'!E54+'DAY24'!E54+'DAY25'!E54+'DAY26'!E54+'DAY27'!E54+'DAY28'!E54+'DAY29'!E54+'DAY30'!E54</f>
        <v>0</v>
      </c>
      <c r="F54" s="47">
        <f>'DAY1'!F54+'DAY2'!F54+'DAY3'!F54+'DAY4'!F54+'DAY5'!F54+'DAY6'!F54+'DAY7'!F54+'DAY8'!F54+'DAY9'!F54+'DAY10'!F54+'DAY11'!F54+'DAY12'!F54+'DAY13'!F54+'DAY14'!F54+'DAY15'!F54+'DAY16'!F54+'DAY17'!F54+'DAY18'!F54+'DAY19'!F54+'DAY20'!F54+'DAY21'!F54+'DAY22'!F54+'DAY23'!F54+'DAY24'!F54+'DAY25'!F54+'DAY26'!F54+'DAY27'!F54+'DAY28'!F54+'DAY29'!F54+'DAY30'!F54</f>
        <v>0</v>
      </c>
      <c r="G54" s="163">
        <f>'DAY1'!G54+'DAY2'!G54+'DAY3'!G54+'DAY4'!G54+'DAY5'!G54+'DAY6'!G54+'DAY7'!G54+'DAY8'!G54+'DAY9'!G54+'DAY10'!G54+'DAY11'!G54+'DAY12'!G54+'DAY13'!G54+'DAY14'!G54+'DAY15'!G54+'DAY16'!G54+'DAY17'!G54+'DAY18'!G54+'DAY19'!G54+'DAY20'!G54+'DAY21'!G54+'DAY22'!G54+'DAY23'!G54+'DAY24'!G54+'DAY25'!G54+'DAY26'!G54+'DAY27'!G54+'DAY28'!G54+'DAY29'!G54+'DAY30'!G54</f>
        <v>0</v>
      </c>
      <c r="H54" s="49">
        <f>+(Table134[[#This Row],[OPENING ]]+Table134[[#This Row],[RECEIPTS]]+Table134[[#This Row],[RETURNS]])-(Table134[[#This Row],[ISSUES]]+Table134[[#This Row],[EXCHANGED]]+Table134[[#This Row],[SALES]])</f>
        <v>0</v>
      </c>
      <c r="I54" s="48"/>
      <c r="J54" s="51">
        <f>+Table134[[#This Row],[PHYSICAL]]-Table134[[#This Row],[THEORETICAL]]</f>
        <v>0</v>
      </c>
      <c r="K54" s="48">
        <f>+Table134[[#This Row],[RECEIPTS]]</f>
        <v>0</v>
      </c>
      <c r="L54" s="49">
        <f>+Table134[[#This Row],[RETURNS]]</f>
        <v>0</v>
      </c>
      <c r="M54" s="50">
        <f>+Table134[[#This Row],[EXCHANGED]]</f>
        <v>0</v>
      </c>
      <c r="N54" s="47">
        <f>+Table134[[#This Row],[SALES]]</f>
        <v>0</v>
      </c>
      <c r="O54" s="163">
        <f>+Table134[[#This Row],[ISSUES]]</f>
        <v>0</v>
      </c>
      <c r="P54" s="48">
        <f>Table134[[#This Row],[RECEIPTS TO]]/30</f>
        <v>0</v>
      </c>
      <c r="Q54" s="49">
        <f>+Table134[[#This Row],[RETURNS ]]/30</f>
        <v>0</v>
      </c>
      <c r="R54" s="50">
        <f>+Table134[[#This Row],[EXCHANGED TO]]/30</f>
        <v>0</v>
      </c>
      <c r="S54" s="47">
        <f>+Table134[[#This Row],[SALES TO]]/30</f>
        <v>0</v>
      </c>
      <c r="T54" s="163">
        <f>+Table134[[#This Row],[ISSUES TO]]/30</f>
        <v>0</v>
      </c>
      <c r="U54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55" spans="1:21" x14ac:dyDescent="0.25">
      <c r="A55" s="154" t="s">
        <v>81</v>
      </c>
      <c r="B55" s="47">
        <f>'DAY1'!H55</f>
        <v>676.3</v>
      </c>
      <c r="C55" s="48">
        <f>'DAY1'!C55+'DAY2'!C55+'DAY3'!C55+'DAY4'!C55+'DAY5'!C55+'DAY6'!C55+'DAY7'!C55+'DAY8'!C55+'DAY9'!C55+'DAY10'!C55+'DAY11'!C55+'DAY12'!C55+'DAY13'!C55+'DAY14'!C55+'DAY15'!C55+'DAY16'!C55+'DAY17'!C55+'DAY18'!C55+'DAY19'!C55+'DAY20'!C55+'DAY21'!C55+'DAY22'!C55+'DAY23'!C55+'DAY24'!C55+'DAY25'!C55+'DAY26'!C55+'DAY27'!C55+'DAY28'!C55+'DAY29'!C55+'DAY30'!C55</f>
        <v>0</v>
      </c>
      <c r="D55" s="49">
        <f>'DAY1'!D55+'DAY2'!D55+'DAY3'!D55+'DAY4'!D55+'DAY5'!D55+'DAY6'!D55+'DAY7'!D55+'DAY8'!D55+'DAY9'!D55+'DAY10'!D55+'DAY11'!D55+'DAY12'!D55+'DAY13'!D55+'DAY14'!D55+'DAY15'!D55+'DAY16'!D55+'DAY17'!D55+'DAY18'!D55+'DAY19'!D55+'DAY20'!D55+'DAY21'!D55+'DAY22'!D55+'DAY23'!D55+'DAY24'!D55+'DAY25'!D55+'DAY26'!D55+'DAY27'!D55+'DAY28'!D55+'DAY29'!D55+'DAY30'!D55</f>
        <v>0</v>
      </c>
      <c r="E55" s="50">
        <f>'DAY1'!E55+'DAY2'!E55+'DAY3'!E55+'DAY4'!E55+'DAY5'!E55+'DAY6'!E55+'DAY7'!E55+'DAY8'!E55+'DAY9'!E55+'DAY10'!E55+'DAY11'!E55+'DAY12'!E55+'DAY13'!E55+'DAY14'!E55+'DAY15'!E55+'DAY16'!E55+'DAY17'!E55+'DAY18'!E55+'DAY19'!E55+'DAY20'!E55+'DAY21'!E55+'DAY22'!E55+'DAY23'!E55+'DAY24'!E55+'DAY25'!E55+'DAY26'!E55+'DAY27'!E55+'DAY28'!E55+'DAY29'!E55+'DAY30'!E55</f>
        <v>0</v>
      </c>
      <c r="F55" s="47">
        <f>'DAY1'!F55+'DAY2'!F55+'DAY3'!F55+'DAY4'!F55+'DAY5'!F55+'DAY6'!F55+'DAY7'!F55+'DAY8'!F55+'DAY9'!F55+'DAY10'!F55+'DAY11'!F55+'DAY12'!F55+'DAY13'!F55+'DAY14'!F55+'DAY15'!F55+'DAY16'!F55+'DAY17'!F55+'DAY18'!F55+'DAY19'!F55+'DAY20'!F55+'DAY21'!F55+'DAY22'!F55+'DAY23'!F55+'DAY24'!F55+'DAY25'!F55+'DAY26'!F55+'DAY27'!F55+'DAY28'!F55+'DAY29'!F55+'DAY30'!F55</f>
        <v>0</v>
      </c>
      <c r="G55" s="163">
        <f>'DAY1'!G55+'DAY2'!G55+'DAY3'!G55+'DAY4'!G55+'DAY5'!G55+'DAY6'!G55+'DAY7'!G55+'DAY8'!G55+'DAY9'!G55+'DAY10'!G55+'DAY11'!G55+'DAY12'!G55+'DAY13'!G55+'DAY14'!G55+'DAY15'!G55+'DAY16'!G55+'DAY17'!G55+'DAY18'!G55+'DAY19'!G55+'DAY20'!G55+'DAY21'!G55+'DAY22'!G55+'DAY23'!G55+'DAY24'!G55+'DAY25'!G55+'DAY26'!G55+'DAY27'!G55+'DAY28'!G55+'DAY29'!G55+'DAY30'!G55</f>
        <v>0</v>
      </c>
      <c r="H55" s="49">
        <f>+(Table134[[#This Row],[OPENING ]]+Table134[[#This Row],[RECEIPTS]]+Table134[[#This Row],[RETURNS]])-(Table134[[#This Row],[ISSUES]]+Table134[[#This Row],[EXCHANGED]]+Table134[[#This Row],[SALES]])</f>
        <v>676.3</v>
      </c>
      <c r="I55" s="48"/>
      <c r="J55" s="51">
        <f>+Table134[[#This Row],[PHYSICAL]]-Table134[[#This Row],[THEORETICAL]]</f>
        <v>-676.3</v>
      </c>
      <c r="K55" s="48">
        <f>+Table134[[#This Row],[RECEIPTS]]</f>
        <v>0</v>
      </c>
      <c r="L55" s="49">
        <f>+Table134[[#This Row],[RETURNS]]</f>
        <v>0</v>
      </c>
      <c r="M55" s="50">
        <f>+Table134[[#This Row],[EXCHANGED]]</f>
        <v>0</v>
      </c>
      <c r="N55" s="47">
        <f>+Table134[[#This Row],[SALES]]</f>
        <v>0</v>
      </c>
      <c r="O55" s="163">
        <f>+Table134[[#This Row],[ISSUES]]</f>
        <v>0</v>
      </c>
      <c r="P55" s="48">
        <f>Table134[[#This Row],[RECEIPTS TO]]/30</f>
        <v>0</v>
      </c>
      <c r="Q55" s="49">
        <f>+Table134[[#This Row],[RETURNS ]]/30</f>
        <v>0</v>
      </c>
      <c r="R55" s="50">
        <f>+Table134[[#This Row],[EXCHANGED TO]]/30</f>
        <v>0</v>
      </c>
      <c r="S55" s="47">
        <f>+Table134[[#This Row],[SALES TO]]/30</f>
        <v>0</v>
      </c>
      <c r="T55" s="163">
        <f>+Table134[[#This Row],[ISSUES TO]]/30</f>
        <v>0</v>
      </c>
      <c r="U55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56" spans="1:21" x14ac:dyDescent="0.25">
      <c r="A56" s="154" t="s">
        <v>84</v>
      </c>
      <c r="B56" s="47">
        <f>'DAY1'!H56</f>
        <v>0</v>
      </c>
      <c r="C56" s="48">
        <f>'DAY1'!C56+'DAY2'!C56+'DAY3'!C56+'DAY4'!C56+'DAY5'!C56+'DAY6'!C56+'DAY7'!C56+'DAY8'!C56+'DAY9'!C56+'DAY10'!C56+'DAY11'!C56+'DAY12'!C56+'DAY13'!C56+'DAY14'!C56+'DAY15'!C56+'DAY16'!C56+'DAY17'!C56+'DAY18'!C56+'DAY19'!C56+'DAY20'!C56+'DAY21'!C56+'DAY22'!C56+'DAY23'!C56+'DAY24'!C56+'DAY25'!C56+'DAY26'!C56+'DAY27'!C56+'DAY28'!C56+'DAY29'!C56+'DAY30'!C56</f>
        <v>0</v>
      </c>
      <c r="D56" s="49">
        <f>'DAY1'!D56+'DAY2'!D56+'DAY3'!D56+'DAY4'!D56+'DAY5'!D56+'DAY6'!D56+'DAY7'!D56+'DAY8'!D56+'DAY9'!D56+'DAY10'!D56+'DAY11'!D56+'DAY12'!D56+'DAY13'!D56+'DAY14'!D56+'DAY15'!D56+'DAY16'!D56+'DAY17'!D56+'DAY18'!D56+'DAY19'!D56+'DAY20'!D56+'DAY21'!D56+'DAY22'!D56+'DAY23'!D56+'DAY24'!D56+'DAY25'!D56+'DAY26'!D56+'DAY27'!D56+'DAY28'!D56+'DAY29'!D56+'DAY30'!D56</f>
        <v>0</v>
      </c>
      <c r="E56" s="50">
        <f>'DAY1'!E56+'DAY2'!E56+'DAY3'!E56+'DAY4'!E56+'DAY5'!E56+'DAY6'!E56+'DAY7'!E56+'DAY8'!E56+'DAY9'!E56+'DAY10'!E56+'DAY11'!E56+'DAY12'!E56+'DAY13'!E56+'DAY14'!E56+'DAY15'!E56+'DAY16'!E56+'DAY17'!E56+'DAY18'!E56+'DAY19'!E56+'DAY20'!E56+'DAY21'!E56+'DAY22'!E56+'DAY23'!E56+'DAY24'!E56+'DAY25'!E56+'DAY26'!E56+'DAY27'!E56+'DAY28'!E56+'DAY29'!E56+'DAY30'!E56</f>
        <v>0</v>
      </c>
      <c r="F56" s="47">
        <f>'DAY1'!F56+'DAY2'!F56+'DAY3'!F56+'DAY4'!F56+'DAY5'!F56+'DAY6'!F56+'DAY7'!F56+'DAY8'!F56+'DAY9'!F56+'DAY10'!F56+'DAY11'!F56+'DAY12'!F56+'DAY13'!F56+'DAY14'!F56+'DAY15'!F56+'DAY16'!F56+'DAY17'!F56+'DAY18'!F56+'DAY19'!F56+'DAY20'!F56+'DAY21'!F56+'DAY22'!F56+'DAY23'!F56+'DAY24'!F56+'DAY25'!F56+'DAY26'!F56+'DAY27'!F56+'DAY28'!F56+'DAY29'!F56+'DAY30'!F56</f>
        <v>0</v>
      </c>
      <c r="G56" s="163">
        <f>'DAY1'!G56+'DAY2'!G56+'DAY3'!G56+'DAY4'!G56+'DAY5'!G56+'DAY6'!G56+'DAY7'!G56+'DAY8'!G56+'DAY9'!G56+'DAY10'!G56+'DAY11'!G56+'DAY12'!G56+'DAY13'!G56+'DAY14'!G56+'DAY15'!G56+'DAY16'!G56+'DAY17'!G56+'DAY18'!G56+'DAY19'!G56+'DAY20'!G56+'DAY21'!G56+'DAY22'!G56+'DAY23'!G56+'DAY24'!G56+'DAY25'!G56+'DAY26'!G56+'DAY27'!G56+'DAY28'!G56+'DAY29'!G56+'DAY30'!G56</f>
        <v>0</v>
      </c>
      <c r="H56" s="49">
        <f>+(Table134[[#This Row],[OPENING ]]+Table134[[#This Row],[RECEIPTS]]+Table134[[#This Row],[RETURNS]])-(Table134[[#This Row],[ISSUES]]+Table134[[#This Row],[EXCHANGED]]+Table134[[#This Row],[SALES]])</f>
        <v>0</v>
      </c>
      <c r="I56" s="48"/>
      <c r="J56" s="51">
        <f>+Table134[[#This Row],[PHYSICAL]]-Table134[[#This Row],[THEORETICAL]]</f>
        <v>0</v>
      </c>
      <c r="K56" s="48">
        <f>+Table134[[#This Row],[RECEIPTS]]</f>
        <v>0</v>
      </c>
      <c r="L56" s="49">
        <f>+Table134[[#This Row],[RETURNS]]</f>
        <v>0</v>
      </c>
      <c r="M56" s="50">
        <f>+Table134[[#This Row],[EXCHANGED]]</f>
        <v>0</v>
      </c>
      <c r="N56" s="47">
        <f>+Table134[[#This Row],[SALES]]</f>
        <v>0</v>
      </c>
      <c r="O56" s="163">
        <f>+Table134[[#This Row],[ISSUES]]</f>
        <v>0</v>
      </c>
      <c r="P56" s="48">
        <f>Table134[[#This Row],[RECEIPTS TO]]/30</f>
        <v>0</v>
      </c>
      <c r="Q56" s="49">
        <f>+Table134[[#This Row],[RETURNS ]]/30</f>
        <v>0</v>
      </c>
      <c r="R56" s="50">
        <f>+Table134[[#This Row],[EXCHANGED TO]]/30</f>
        <v>0</v>
      </c>
      <c r="S56" s="47">
        <f>+Table134[[#This Row],[SALES TO]]/30</f>
        <v>0</v>
      </c>
      <c r="T56" s="163">
        <f>+Table134[[#This Row],[ISSUES TO]]/30</f>
        <v>0</v>
      </c>
      <c r="U56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57" spans="1:21" x14ac:dyDescent="0.25">
      <c r="A57" s="154" t="s">
        <v>82</v>
      </c>
      <c r="B57" s="47">
        <f>'DAY1'!H57</f>
        <v>0</v>
      </c>
      <c r="C57" s="48">
        <f>'DAY1'!C72+'DAY2'!C57+'DAY3'!C72+'DAY4'!C72+'DAY5'!C57+'DAY6'!C57+'DAY7'!C57+'DAY8'!C57+'DAY9'!C57+'DAY10'!C57+'DAY11'!C57+'DAY12'!C57+'DAY13'!C57+'DAY14'!C57+'DAY15'!C57+'DAY16'!C57+'DAY17'!C57+'DAY18'!C57+'DAY19'!C57+'DAY20'!C72+'DAY21'!C57+'DAY22'!C57+'DAY23'!C57+'DAY24'!C57+'DAY25'!C57+'DAY26'!C57+'DAY27'!C57+'DAY28'!C57+'DAY29'!C57+'DAY30'!C57</f>
        <v>0</v>
      </c>
      <c r="D57" s="49">
        <f>'DAY1'!D57+'DAY2'!D57+'DAY3'!D57+'DAY4'!D57+'DAY5'!D57+'DAY6'!D57+'DAY7'!D57+'DAY8'!D57+'DAY9'!D57+'DAY10'!D57+'DAY11'!D57+'DAY12'!D57+'DAY13'!D57+'DAY14'!D57+'DAY15'!D57+'DAY16'!D57+'DAY17'!D57+'DAY18'!D57+'DAY19'!D57+'DAY20'!D57+'DAY21'!D57+'DAY22'!D57+'DAY23'!D57+'DAY24'!D57+'DAY25'!D57+'DAY26'!D57+'DAY27'!D57+'DAY28'!D57+'DAY29'!D57+'DAY30'!D57</f>
        <v>0</v>
      </c>
      <c r="E57" s="50">
        <f>'DAY1'!E72+'DAY2'!E57+'DAY3'!E72+'DAY4'!E72+'DAY5'!E57+'DAY6'!E57+'DAY7'!E57+'DAY8'!E57+'DAY9'!E57+'DAY10'!E57+'DAY11'!E57+'DAY12'!E57+'DAY13'!E57+'DAY14'!E57+'DAY15'!E57+'DAY16'!E57+'DAY17'!E57+'DAY18'!E57+'DAY19'!E57+'DAY20'!E72+'DAY21'!E57+'DAY22'!E57+'DAY23'!E57+'DAY24'!E57+'DAY25'!E57+'DAY26'!E57+'DAY27'!E57+'DAY28'!E57+'DAY29'!E57+'DAY30'!E57</f>
        <v>0</v>
      </c>
      <c r="F57" s="47">
        <f>'DAY1'!F72+'DAY2'!F57+'DAY3'!F72+'DAY4'!F72+'DAY5'!F57+'DAY6'!F57+'DAY7'!F57+'DAY8'!F57+'DAY9'!F57+'DAY10'!F57+'DAY11'!F57+'DAY12'!F57+'DAY13'!F57+'DAY14'!F57+'DAY15'!F57+'DAY16'!F57+'DAY17'!F57+'DAY18'!F57+'DAY19'!F57+'DAY20'!F72+'DAY21'!F57+'DAY22'!F57+'DAY23'!F57+'DAY24'!F57+'DAY25'!F57+'DAY26'!F57+'DAY27'!F57+'DAY28'!F57+'DAY29'!F57+'DAY30'!F57</f>
        <v>0</v>
      </c>
      <c r="G57" s="163">
        <f>'DAY1'!G57+'DAY2'!G57+'DAY3'!G57+'DAY4'!G57+'DAY5'!G57+'DAY6'!G57+'DAY7'!G57+'DAY8'!G57+'DAY9'!G57+'DAY10'!G57+'DAY11'!G57+'DAY12'!G57+'DAY13'!G57+'DAY14'!G57+'DAY15'!G57+'DAY16'!G57+'DAY17'!G57+'DAY18'!G57+'DAY19'!G57+'DAY20'!G57+'DAY21'!G57+'DAY22'!G57+'DAY23'!G57+'DAY24'!G57+'DAY25'!G57+'DAY26'!G57+'DAY27'!G57+'DAY28'!G57+'DAY29'!G57+'DAY30'!G57</f>
        <v>0</v>
      </c>
      <c r="H57" s="49">
        <f>+(Table134[[#This Row],[OPENING ]]+Table134[[#This Row],[RECEIPTS]]+Table134[[#This Row],[RETURNS]])-(Table134[[#This Row],[ISSUES]]+Table134[[#This Row],[EXCHANGED]]+Table134[[#This Row],[SALES]])</f>
        <v>0</v>
      </c>
      <c r="I57" s="73"/>
      <c r="J57" s="51">
        <f>+Table134[[#This Row],[PHYSICAL]]-Table134[[#This Row],[THEORETICAL]]</f>
        <v>0</v>
      </c>
      <c r="K57" s="48">
        <f>+Table134[[#This Row],[RECEIPTS]]</f>
        <v>0</v>
      </c>
      <c r="L57" s="49">
        <f>+Table134[[#This Row],[RETURNS]]</f>
        <v>0</v>
      </c>
      <c r="M57" s="50">
        <f>+Table134[[#This Row],[EXCHANGED]]</f>
        <v>0</v>
      </c>
      <c r="N57" s="47">
        <f>+Table134[[#This Row],[SALES]]</f>
        <v>0</v>
      </c>
      <c r="O57" s="163">
        <f>+Table134[[#This Row],[ISSUES]]</f>
        <v>0</v>
      </c>
      <c r="P57" s="48">
        <f>Table134[[#This Row],[RECEIPTS TO]]/30</f>
        <v>0</v>
      </c>
      <c r="Q57" s="49">
        <f>+Table134[[#This Row],[RETURNS ]]/30</f>
        <v>0</v>
      </c>
      <c r="R57" s="50">
        <f>+Table134[[#This Row],[EXCHANGED TO]]/30</f>
        <v>0</v>
      </c>
      <c r="S57" s="47">
        <f>+Table134[[#This Row],[SALES TO]]/30</f>
        <v>0</v>
      </c>
      <c r="T57" s="163">
        <f>+Table134[[#This Row],[ISSUES TO]]/30</f>
        <v>0</v>
      </c>
      <c r="U57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58" spans="1:21" x14ac:dyDescent="0.25">
      <c r="A58" s="154" t="s">
        <v>50</v>
      </c>
      <c r="B58" s="47">
        <f>'DAY1'!H58</f>
        <v>0</v>
      </c>
      <c r="C58" s="48">
        <f>'DAY1'!C73+'DAY2'!C58+'DAY3'!C73+'DAY4'!C73+'DAY5'!C58+'DAY6'!C58+'DAY7'!C58+'DAY8'!C58+'DAY9'!C58+'DAY10'!C58+'DAY11'!C58+'DAY12'!C58+'DAY13'!C58+'DAY14'!C58+'DAY15'!C58+'DAY16'!C58+'DAY17'!C58+'DAY18'!C58+'DAY19'!C58+'DAY20'!C73+'DAY21'!C58+'DAY22'!C58+'DAY23'!C58+'DAY24'!C58+'DAY25'!C58+'DAY26'!C58+'DAY27'!C58+'DAY28'!C58+'DAY29'!C58+'DAY30'!C58</f>
        <v>2052.5</v>
      </c>
      <c r="D58" s="49">
        <f>'DAY1'!D58+'DAY2'!D58+'DAY3'!D58+'DAY4'!D58+'DAY5'!D58+'DAY6'!D58+'DAY7'!D58+'DAY8'!D58+'DAY9'!D58+'DAY10'!D58+'DAY11'!D58+'DAY12'!D58+'DAY13'!D58+'DAY14'!D58+'DAY15'!D58+'DAY16'!D58+'DAY17'!D58+'DAY18'!D58+'DAY19'!D58+'DAY20'!D58+'DAY21'!D58+'DAY22'!D58+'DAY23'!D58+'DAY24'!D58+'DAY25'!D58+'DAY26'!D58+'DAY27'!D58+'DAY28'!D58+'DAY29'!D58+'DAY30'!D58</f>
        <v>0</v>
      </c>
      <c r="E58" s="50">
        <f>'DAY1'!E73+'DAY2'!E58+'DAY3'!E73+'DAY4'!E73+'DAY5'!E58+'DAY6'!E58+'DAY7'!E58+'DAY8'!E58+'DAY9'!E58+'DAY10'!E58+'DAY11'!E58+'DAY12'!E58+'DAY13'!E58+'DAY14'!E58+'DAY15'!E58+'DAY16'!E58+'DAY17'!E58+'DAY18'!E58+'DAY19'!E58+'DAY20'!E73+'DAY21'!E58+'DAY22'!E58+'DAY23'!E58+'DAY24'!E58+'DAY25'!E58+'DAY26'!E58+'DAY27'!E58+'DAY28'!E58+'DAY29'!E58+'DAY30'!E58</f>
        <v>0</v>
      </c>
      <c r="F58" s="47">
        <f>'DAY1'!F73+'DAY2'!F58+'DAY3'!F73+'DAY4'!F73+'DAY5'!F58+'DAY6'!F58+'DAY7'!F58+'DAY8'!F58+'DAY9'!F58+'DAY10'!F58+'DAY11'!F58+'DAY12'!F58+'DAY13'!F58+'DAY14'!F58+'DAY15'!F58+'DAY16'!F58+'DAY17'!F58+'DAY18'!F58+'DAY19'!F58+'DAY20'!F73+'DAY21'!F58+'DAY22'!F58+'DAY23'!F58+'DAY24'!F58+'DAY25'!F58+'DAY26'!F58+'DAY27'!F58+'DAY28'!F58+'DAY29'!F58+'DAY30'!F58</f>
        <v>0</v>
      </c>
      <c r="G58" s="163">
        <f>'DAY1'!G58+'DAY2'!G58+'DAY3'!G58+'DAY4'!G58+'DAY5'!G58+'DAY6'!G58+'DAY7'!G58+'DAY8'!G58+'DAY9'!G58+'DAY10'!G58+'DAY11'!G58+'DAY12'!G58+'DAY13'!G58+'DAY14'!G58+'DAY15'!G58+'DAY16'!G58+'DAY17'!G58+'DAY18'!G58+'DAY19'!G58+'DAY20'!G58+'DAY21'!G58+'DAY22'!G58+'DAY23'!G58+'DAY24'!G58+'DAY25'!G58+'DAY26'!G58+'DAY27'!G58+'DAY28'!G58+'DAY29'!G58+'DAY30'!G58</f>
        <v>0</v>
      </c>
      <c r="H58" s="49">
        <f>+(Table134[[#This Row],[OPENING ]]+Table134[[#This Row],[RECEIPTS]]+Table134[[#This Row],[RETURNS]])-(Table134[[#This Row],[ISSUES]]+Table134[[#This Row],[EXCHANGED]]+Table134[[#This Row],[SALES]])</f>
        <v>2052.5</v>
      </c>
      <c r="I58" s="73"/>
      <c r="J58" s="51">
        <f>+Table134[[#This Row],[PHYSICAL]]-Table134[[#This Row],[THEORETICAL]]</f>
        <v>-2052.5</v>
      </c>
      <c r="K58" s="48">
        <f>+Table134[[#This Row],[RECEIPTS]]</f>
        <v>2052.5</v>
      </c>
      <c r="L58" s="49">
        <f>+Table134[[#This Row],[RETURNS]]</f>
        <v>0</v>
      </c>
      <c r="M58" s="50">
        <f>+Table134[[#This Row],[EXCHANGED]]</f>
        <v>0</v>
      </c>
      <c r="N58" s="47">
        <f>+Table134[[#This Row],[SALES]]</f>
        <v>0</v>
      </c>
      <c r="O58" s="163">
        <f>+Table134[[#This Row],[ISSUES]]</f>
        <v>0</v>
      </c>
      <c r="P58" s="48">
        <f>Table134[[#This Row],[RECEIPTS TO]]/30</f>
        <v>68.416666666666671</v>
      </c>
      <c r="Q58" s="49">
        <f>+Table134[[#This Row],[RETURNS ]]/30</f>
        <v>0</v>
      </c>
      <c r="R58" s="50">
        <f>+Table134[[#This Row],[EXCHANGED TO]]/30</f>
        <v>0</v>
      </c>
      <c r="S58" s="47">
        <f>+Table134[[#This Row],[SALES TO]]/30</f>
        <v>0</v>
      </c>
      <c r="T58" s="163">
        <f>+Table134[[#This Row],[ISSUES TO]]/30</f>
        <v>0</v>
      </c>
      <c r="U58" s="52">
        <f>IFERROR(Table134[[#This Row],[THEORETICAL]]/(Table134[[#This Row],[AVE RECEIPTS]]+Table134[[#This Row],[AVE RETURNS]]+Table134[[#This Row],[AVE EXCHANGED]]+Table134[[#This Row],[AVE SALES]]+Table134[[#This Row],[AVE ISSUES]]),0)</f>
        <v>29.999999999999996</v>
      </c>
    </row>
    <row r="59" spans="1:21" x14ac:dyDescent="0.25">
      <c r="A59" s="154" t="s">
        <v>51</v>
      </c>
      <c r="B59" s="47">
        <f>'DAY1'!H59</f>
        <v>0</v>
      </c>
      <c r="C59" s="48">
        <f>'DAY1'!C74+'DAY2'!C59+'DAY3'!C74+'DAY4'!C74+'DAY5'!C59+'DAY6'!C59+'DAY7'!C59+'DAY8'!C59+'DAY9'!C59+'DAY10'!C59+'DAY11'!C59+'DAY12'!C59+'DAY13'!C59+'DAY14'!C59+'DAY15'!C59+'DAY16'!C59+'DAY17'!C59+'DAY18'!C59+'DAY19'!C59+'DAY20'!C74+'DAY21'!C59+'DAY22'!C59+'DAY23'!C59+'DAY24'!C59+'DAY25'!C59+'DAY26'!C59+'DAY27'!C59+'DAY28'!C59+'DAY29'!C59+'DAY30'!C59</f>
        <v>0</v>
      </c>
      <c r="D59" s="49">
        <f>'DAY1'!D59+'DAY2'!D59+'DAY3'!D59+'DAY4'!D59+'DAY5'!D59+'DAY6'!D59+'DAY7'!D59+'DAY8'!D59+'DAY9'!D59+'DAY10'!D59+'DAY11'!D59+'DAY12'!D59+'DAY13'!D59+'DAY14'!D59+'DAY15'!D59+'DAY16'!D59+'DAY17'!D59+'DAY18'!D59+'DAY19'!D59+'DAY20'!D59+'DAY21'!D59+'DAY22'!D59+'DAY23'!D59+'DAY24'!D59+'DAY25'!D59+'DAY26'!D59+'DAY27'!D59+'DAY28'!D59+'DAY29'!D59+'DAY30'!D59</f>
        <v>0</v>
      </c>
      <c r="E59" s="50">
        <f>'DAY1'!E74+'DAY2'!E59+'DAY3'!E74+'DAY4'!E74+'DAY5'!E59+'DAY6'!E59+'DAY7'!E59+'DAY8'!E59+'DAY9'!E59+'DAY10'!E59+'DAY11'!E59+'DAY12'!E59+'DAY13'!E59+'DAY14'!E59+'DAY15'!E59+'DAY16'!E59+'DAY17'!E59+'DAY18'!E59+'DAY19'!E59+'DAY20'!E74+'DAY21'!E59+'DAY22'!E59+'DAY23'!E59+'DAY24'!E59+'DAY25'!E59+'DAY26'!E59+'DAY27'!E59+'DAY28'!E59+'DAY29'!E59+'DAY30'!E59</f>
        <v>0</v>
      </c>
      <c r="F59" s="47">
        <f>'DAY1'!F74+'DAY2'!F59+'DAY3'!F74+'DAY4'!F74+'DAY5'!F59+'DAY6'!F59+'DAY7'!F59+'DAY8'!F59+'DAY9'!F59+'DAY10'!F59+'DAY11'!F59+'DAY12'!F59+'DAY13'!F59+'DAY14'!F59+'DAY15'!F59+'DAY16'!F59+'DAY17'!F59+'DAY18'!F59+'DAY19'!F59+'DAY20'!F74+'DAY21'!F59+'DAY22'!F59+'DAY23'!F59+'DAY24'!F59+'DAY25'!F59+'DAY26'!F59+'DAY27'!F59+'DAY28'!F59+'DAY29'!F59+'DAY30'!F59</f>
        <v>0</v>
      </c>
      <c r="G59" s="163">
        <f>'DAY1'!G59+'DAY2'!G59+'DAY3'!G59+'DAY4'!G59+'DAY5'!G59+'DAY6'!G59+'DAY7'!G59+'DAY8'!G59+'DAY9'!G59+'DAY10'!G59+'DAY11'!G59+'DAY12'!G59+'DAY13'!G59+'DAY14'!G59+'DAY15'!G59+'DAY16'!G59+'DAY17'!G59+'DAY18'!G59+'DAY19'!G59+'DAY20'!G59+'DAY21'!G59+'DAY22'!G59+'DAY23'!G59+'DAY24'!G59+'DAY25'!G59+'DAY26'!G59+'DAY27'!G59+'DAY28'!G59+'DAY29'!G59+'DAY30'!G59</f>
        <v>0</v>
      </c>
      <c r="H59" s="49">
        <f>+(Table134[[#This Row],[OPENING ]]+Table134[[#This Row],[RECEIPTS]]+Table134[[#This Row],[RETURNS]])-(Table134[[#This Row],[ISSUES]]+Table134[[#This Row],[EXCHANGED]]+Table134[[#This Row],[SALES]])</f>
        <v>0</v>
      </c>
      <c r="I59" s="73"/>
      <c r="J59" s="51">
        <f>+Table134[[#This Row],[PHYSICAL]]-Table134[[#This Row],[THEORETICAL]]</f>
        <v>0</v>
      </c>
      <c r="K59" s="48">
        <f>+Table134[[#This Row],[RECEIPTS]]</f>
        <v>0</v>
      </c>
      <c r="L59" s="49">
        <f>+Table134[[#This Row],[RETURNS]]</f>
        <v>0</v>
      </c>
      <c r="M59" s="50">
        <f>+Table134[[#This Row],[EXCHANGED]]</f>
        <v>0</v>
      </c>
      <c r="N59" s="47">
        <f>+Table134[[#This Row],[SALES]]</f>
        <v>0</v>
      </c>
      <c r="O59" s="163">
        <f>+Table134[[#This Row],[ISSUES]]</f>
        <v>0</v>
      </c>
      <c r="P59" s="48">
        <f>Table134[[#This Row],[RECEIPTS TO]]/30</f>
        <v>0</v>
      </c>
      <c r="Q59" s="49">
        <f>+Table134[[#This Row],[RETURNS ]]/30</f>
        <v>0</v>
      </c>
      <c r="R59" s="50">
        <f>+Table134[[#This Row],[EXCHANGED TO]]/30</f>
        <v>0</v>
      </c>
      <c r="S59" s="47">
        <f>+Table134[[#This Row],[SALES TO]]/30</f>
        <v>0</v>
      </c>
      <c r="T59" s="163">
        <f>+Table134[[#This Row],[ISSUES TO]]/30</f>
        <v>0</v>
      </c>
      <c r="U59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60" spans="1:21" x14ac:dyDescent="0.25">
      <c r="A60" s="154" t="s">
        <v>52</v>
      </c>
      <c r="B60" s="47">
        <f>'DAY1'!H60</f>
        <v>0</v>
      </c>
      <c r="C60" s="48">
        <f>'DAY1'!C75+'DAY2'!C60+'DAY3'!C75+'DAY4'!C75+'DAY5'!C60+'DAY6'!C60+'DAY7'!C60+'DAY8'!C60+'DAY9'!C60+'DAY10'!C60+'DAY11'!C60+'DAY12'!C60+'DAY13'!C60+'DAY14'!C60+'DAY15'!C60+'DAY16'!C60+'DAY17'!C60+'DAY18'!C60+'DAY19'!C60+'DAY20'!C75+'DAY21'!C60+'DAY22'!C60+'DAY23'!C60+'DAY24'!C60+'DAY25'!C60+'DAY26'!C60+'DAY27'!C60+'DAY28'!C60+'DAY29'!C60+'DAY30'!C60</f>
        <v>0</v>
      </c>
      <c r="D60" s="49">
        <f>'DAY1'!D60+'DAY2'!D60+'DAY3'!D60+'DAY4'!D60+'DAY5'!D60+'DAY6'!D60+'DAY7'!D60+'DAY8'!D60+'DAY9'!D60+'DAY10'!D60+'DAY11'!D60+'DAY12'!D60+'DAY13'!D60+'DAY14'!D60+'DAY15'!D60+'DAY16'!D60+'DAY17'!D60+'DAY18'!D60+'DAY19'!D60+'DAY20'!D60+'DAY21'!D60+'DAY22'!D60+'DAY23'!D60+'DAY24'!D60+'DAY25'!D60+'DAY26'!D60+'DAY27'!D60+'DAY28'!D60+'DAY29'!D60+'DAY30'!D60</f>
        <v>0</v>
      </c>
      <c r="E60" s="50">
        <f>'DAY1'!E75+'DAY2'!E60+'DAY3'!E75+'DAY4'!E75+'DAY5'!E60+'DAY6'!E60+'DAY7'!E60+'DAY8'!E60+'DAY9'!E60+'DAY10'!E60+'DAY11'!E60+'DAY12'!E60+'DAY13'!E60+'DAY14'!E60+'DAY15'!E60+'DAY16'!E60+'DAY17'!E60+'DAY18'!E60+'DAY19'!E60+'DAY20'!E75+'DAY21'!E60+'DAY22'!E60+'DAY23'!E60+'DAY24'!E60+'DAY25'!E60+'DAY26'!E60+'DAY27'!E60+'DAY28'!E60+'DAY29'!E60+'DAY30'!E60</f>
        <v>0</v>
      </c>
      <c r="F60" s="47">
        <f>'DAY1'!F75+'DAY2'!F60+'DAY3'!F75+'DAY4'!F75+'DAY5'!F60+'DAY6'!F60+'DAY7'!F60+'DAY8'!F60+'DAY9'!F60+'DAY10'!F60+'DAY11'!F60+'DAY12'!F60+'DAY13'!F60+'DAY14'!F60+'DAY15'!F60+'DAY16'!F60+'DAY17'!F60+'DAY18'!F60+'DAY19'!F60+'DAY20'!F75+'DAY21'!F60+'DAY22'!F60+'DAY23'!F60+'DAY24'!F60+'DAY25'!F60+'DAY26'!F60+'DAY27'!F60+'DAY28'!F60+'DAY29'!F60+'DAY30'!F60</f>
        <v>0</v>
      </c>
      <c r="G60" s="163">
        <f>'DAY1'!G60+'DAY2'!G60+'DAY3'!G60+'DAY4'!G60+'DAY5'!G60+'DAY6'!G60+'DAY7'!G60+'DAY8'!G60+'DAY9'!G60+'DAY10'!G60+'DAY11'!G60+'DAY12'!G60+'DAY13'!G60+'DAY14'!G60+'DAY15'!G60+'DAY16'!G60+'DAY17'!G60+'DAY18'!G60+'DAY19'!G60+'DAY20'!G60+'DAY21'!G60+'DAY22'!G60+'DAY23'!G60+'DAY24'!G60+'DAY25'!G60+'DAY26'!G60+'DAY27'!G60+'DAY28'!G60+'DAY29'!G60+'DAY30'!G60</f>
        <v>0</v>
      </c>
      <c r="H60" s="49">
        <f>+(Table134[[#This Row],[OPENING ]]+Table134[[#This Row],[RECEIPTS]]+Table134[[#This Row],[RETURNS]])-(Table134[[#This Row],[ISSUES]]+Table134[[#This Row],[EXCHANGED]]+Table134[[#This Row],[SALES]])</f>
        <v>0</v>
      </c>
      <c r="I60" s="73"/>
      <c r="J60" s="51">
        <f>+Table134[[#This Row],[PHYSICAL]]-Table134[[#This Row],[THEORETICAL]]</f>
        <v>0</v>
      </c>
      <c r="K60" s="48">
        <f>+Table134[[#This Row],[RECEIPTS]]</f>
        <v>0</v>
      </c>
      <c r="L60" s="49">
        <f>+Table134[[#This Row],[RETURNS]]</f>
        <v>0</v>
      </c>
      <c r="M60" s="50">
        <f>+Table134[[#This Row],[EXCHANGED]]</f>
        <v>0</v>
      </c>
      <c r="N60" s="47">
        <f>+Table134[[#This Row],[SALES]]</f>
        <v>0</v>
      </c>
      <c r="O60" s="163">
        <f>+Table134[[#This Row],[ISSUES]]</f>
        <v>0</v>
      </c>
      <c r="P60" s="48">
        <f>Table134[[#This Row],[RECEIPTS TO]]/30</f>
        <v>0</v>
      </c>
      <c r="Q60" s="49">
        <f>+Table134[[#This Row],[RETURNS ]]/30</f>
        <v>0</v>
      </c>
      <c r="R60" s="50">
        <f>+Table134[[#This Row],[EXCHANGED TO]]/30</f>
        <v>0</v>
      </c>
      <c r="S60" s="47">
        <f>+Table134[[#This Row],[SALES TO]]/30</f>
        <v>0</v>
      </c>
      <c r="T60" s="163">
        <f>+Table134[[#This Row],[ISSUES TO]]/30</f>
        <v>0</v>
      </c>
      <c r="U60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61" spans="1:21" x14ac:dyDescent="0.25">
      <c r="A61" s="154" t="s">
        <v>53</v>
      </c>
      <c r="B61" s="47">
        <f>'DAY1'!H61</f>
        <v>0</v>
      </c>
      <c r="C61" s="48">
        <f>'DAY1'!C76+'DAY2'!C61+'DAY3'!C76+'DAY4'!C76+'DAY5'!C61+'DAY6'!C61+'DAY7'!C61+'DAY8'!C61+'DAY9'!C61+'DAY10'!C61+'DAY11'!C61+'DAY12'!C61+'DAY13'!C61+'DAY14'!C61+'DAY15'!C61+'DAY16'!C61+'DAY17'!C61+'DAY18'!C61+'DAY19'!C61+'DAY20'!C76+'DAY21'!C61+'DAY22'!C61+'DAY23'!C61+'DAY24'!C61+'DAY25'!C61+'DAY26'!C61+'DAY27'!C61+'DAY28'!C61+'DAY29'!C61+'DAY30'!C61</f>
        <v>0</v>
      </c>
      <c r="D61" s="49">
        <f>'DAY1'!D61+'DAY2'!D61+'DAY3'!D61+'DAY4'!D61+'DAY5'!D61+'DAY6'!D61+'DAY7'!D61+'DAY8'!D61+'DAY9'!D61+'DAY10'!D61+'DAY11'!D61+'DAY12'!D61+'DAY13'!D61+'DAY14'!D61+'DAY15'!D61+'DAY16'!D61+'DAY17'!D61+'DAY18'!D61+'DAY19'!D61+'DAY20'!D61+'DAY21'!D61+'DAY22'!D61+'DAY23'!D61+'DAY24'!D61+'DAY25'!D61+'DAY26'!D61+'DAY27'!D61+'DAY28'!D61+'DAY29'!D61+'DAY30'!D61</f>
        <v>0</v>
      </c>
      <c r="E61" s="50">
        <f>'DAY1'!E76+'DAY2'!E61+'DAY3'!E76+'DAY4'!E76+'DAY5'!E61+'DAY6'!E61+'DAY7'!E61+'DAY8'!E61+'DAY9'!E61+'DAY10'!E61+'DAY11'!E61+'DAY12'!E61+'DAY13'!E61+'DAY14'!E61+'DAY15'!E61+'DAY16'!E61+'DAY17'!E61+'DAY18'!E61+'DAY19'!E61+'DAY20'!E76+'DAY21'!E61+'DAY22'!E61+'DAY23'!E61+'DAY24'!E61+'DAY25'!E61+'DAY26'!E61+'DAY27'!E61+'DAY28'!E61+'DAY29'!E61+'DAY30'!E61</f>
        <v>0</v>
      </c>
      <c r="F61" s="47">
        <f>'DAY1'!F76+'DAY2'!F61+'DAY3'!F76+'DAY4'!F76+'DAY5'!F61+'DAY6'!F61+'DAY7'!F61+'DAY8'!F61+'DAY9'!F61+'DAY10'!F61+'DAY11'!F61+'DAY12'!F61+'DAY13'!F61+'DAY14'!F61+'DAY15'!F61+'DAY16'!F61+'DAY17'!F61+'DAY18'!F61+'DAY19'!F61+'DAY20'!F76+'DAY21'!F61+'DAY22'!F61+'DAY23'!F61+'DAY24'!F61+'DAY25'!F61+'DAY26'!F61+'DAY27'!F61+'DAY28'!F61+'DAY29'!F61+'DAY30'!F61</f>
        <v>0</v>
      </c>
      <c r="G61" s="163">
        <f>'DAY1'!G61+'DAY2'!G61+'DAY3'!G61+'DAY4'!G61+'DAY5'!G61+'DAY6'!G61+'DAY7'!G61+'DAY8'!G61+'DAY9'!G61+'DAY10'!G61+'DAY11'!G61+'DAY12'!G61+'DAY13'!G61+'DAY14'!G61+'DAY15'!G61+'DAY16'!G61+'DAY17'!G61+'DAY18'!G61+'DAY19'!G61+'DAY20'!G61+'DAY21'!G61+'DAY22'!G61+'DAY23'!G61+'DAY24'!G61+'DAY25'!G61+'DAY26'!G61+'DAY27'!G61+'DAY28'!G61+'DAY29'!G61+'DAY30'!G61</f>
        <v>0</v>
      </c>
      <c r="H61" s="49">
        <f>+(Table134[[#This Row],[OPENING ]]+Table134[[#This Row],[RECEIPTS]]+Table134[[#This Row],[RETURNS]])-(Table134[[#This Row],[ISSUES]]+Table134[[#This Row],[EXCHANGED]]+Table134[[#This Row],[SALES]])</f>
        <v>0</v>
      </c>
      <c r="I61" s="73"/>
      <c r="J61" s="51">
        <f>+Table134[[#This Row],[PHYSICAL]]-Table134[[#This Row],[THEORETICAL]]</f>
        <v>0</v>
      </c>
      <c r="K61" s="48">
        <f>+Table134[[#This Row],[RECEIPTS]]</f>
        <v>0</v>
      </c>
      <c r="L61" s="49">
        <f>+Table134[[#This Row],[RETURNS]]</f>
        <v>0</v>
      </c>
      <c r="M61" s="50">
        <f>+Table134[[#This Row],[EXCHANGED]]</f>
        <v>0</v>
      </c>
      <c r="N61" s="47">
        <f>+Table134[[#This Row],[SALES]]</f>
        <v>0</v>
      </c>
      <c r="O61" s="163">
        <f>+Table134[[#This Row],[ISSUES]]</f>
        <v>0</v>
      </c>
      <c r="P61" s="48">
        <f>Table134[[#This Row],[RECEIPTS TO]]/30</f>
        <v>0</v>
      </c>
      <c r="Q61" s="49">
        <f>+Table134[[#This Row],[RETURNS ]]/30</f>
        <v>0</v>
      </c>
      <c r="R61" s="50">
        <f>+Table134[[#This Row],[EXCHANGED TO]]/30</f>
        <v>0</v>
      </c>
      <c r="S61" s="47">
        <f>+Table134[[#This Row],[SALES TO]]/30</f>
        <v>0</v>
      </c>
      <c r="T61" s="163">
        <f>+Table134[[#This Row],[ISSUES TO]]/30</f>
        <v>0</v>
      </c>
      <c r="U61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62" spans="1:21" x14ac:dyDescent="0.25">
      <c r="A62" s="154" t="s">
        <v>54</v>
      </c>
      <c r="B62" s="47">
        <f>'DAY1'!H62</f>
        <v>0</v>
      </c>
      <c r="C62" s="48">
        <f>'DAY1'!C77+'DAY2'!C62+'DAY3'!C77+'DAY4'!C77+'DAY5'!C62+'DAY6'!C62+'DAY7'!C62+'DAY8'!C62+'DAY9'!C62+'DAY10'!C62+'DAY11'!C62+'DAY12'!C62+'DAY13'!C62+'DAY14'!C62+'DAY15'!C62+'DAY16'!C62+'DAY17'!C62+'DAY18'!C62+'DAY19'!C62+'DAY20'!C77+'DAY21'!C62+'DAY22'!C62+'DAY23'!C62+'DAY24'!C62+'DAY25'!C62+'DAY26'!C62+'DAY27'!C62+'DAY28'!C62+'DAY29'!C62+'DAY30'!C62</f>
        <v>0</v>
      </c>
      <c r="D62" s="49">
        <f>'DAY1'!D62+'DAY2'!D62+'DAY3'!D62+'DAY4'!D62+'DAY5'!D62+'DAY6'!D62+'DAY7'!D62+'DAY8'!D62+'DAY9'!D62+'DAY10'!D62+'DAY11'!D62+'DAY12'!D62+'DAY13'!D62+'DAY14'!D62+'DAY15'!D62+'DAY16'!D62+'DAY17'!D62+'DAY18'!D62+'DAY19'!D62+'DAY20'!D62+'DAY21'!D62+'DAY22'!D62+'DAY23'!D62+'DAY24'!D62+'DAY25'!D62+'DAY26'!D62+'DAY27'!D62+'DAY28'!D62+'DAY29'!D62+'DAY30'!D62</f>
        <v>0</v>
      </c>
      <c r="E62" s="50">
        <f>'DAY1'!E77+'DAY2'!E62+'DAY3'!E77+'DAY4'!E77+'DAY5'!E62+'DAY6'!E62+'DAY7'!E62+'DAY8'!E62+'DAY9'!E62+'DAY10'!E62+'DAY11'!E62+'DAY12'!E62+'DAY13'!E62+'DAY14'!E62+'DAY15'!E62+'DAY16'!E62+'DAY17'!E62+'DAY18'!E62+'DAY19'!E62+'DAY20'!E77+'DAY21'!E62+'DAY22'!E62+'DAY23'!E62+'DAY24'!E62+'DAY25'!E62+'DAY26'!E62+'DAY27'!E62+'DAY28'!E62+'DAY29'!E62+'DAY30'!E62</f>
        <v>0</v>
      </c>
      <c r="F62" s="47">
        <f>'DAY1'!F77+'DAY2'!F62+'DAY3'!F77+'DAY4'!F77+'DAY5'!F62+'DAY6'!F62+'DAY7'!F62+'DAY8'!F62+'DAY9'!F62+'DAY10'!F62+'DAY11'!F62+'DAY12'!F62+'DAY13'!F62+'DAY14'!F62+'DAY15'!F62+'DAY16'!F62+'DAY17'!F62+'DAY18'!F62+'DAY19'!F62+'DAY20'!F77+'DAY21'!F62+'DAY22'!F62+'DAY23'!F62+'DAY24'!F62+'DAY25'!F62+'DAY26'!F62+'DAY27'!F62+'DAY28'!F62+'DAY29'!F62+'DAY30'!F62</f>
        <v>0</v>
      </c>
      <c r="G62" s="163">
        <f>'DAY1'!G62+'DAY2'!G62+'DAY3'!G62+'DAY4'!G62+'DAY5'!G62+'DAY6'!G62+'DAY7'!G62+'DAY8'!G62+'DAY9'!G62+'DAY10'!G62+'DAY11'!G62+'DAY12'!G62+'DAY13'!G62+'DAY14'!G62+'DAY15'!G62+'DAY16'!G62+'DAY17'!G62+'DAY18'!G62+'DAY19'!G62+'DAY20'!G62+'DAY21'!G62+'DAY22'!G62+'DAY23'!G62+'DAY24'!G62+'DAY25'!G62+'DAY26'!G62+'DAY27'!G62+'DAY28'!G62+'DAY29'!G62+'DAY30'!G62</f>
        <v>0</v>
      </c>
      <c r="H62" s="49">
        <f>+(Table134[[#This Row],[OPENING ]]+Table134[[#This Row],[RECEIPTS]]+Table134[[#This Row],[RETURNS]])-(Table134[[#This Row],[ISSUES]]+Table134[[#This Row],[EXCHANGED]]+Table134[[#This Row],[SALES]])</f>
        <v>0</v>
      </c>
      <c r="I62" s="73"/>
      <c r="J62" s="51">
        <f>+Table134[[#This Row],[PHYSICAL]]-Table134[[#This Row],[THEORETICAL]]</f>
        <v>0</v>
      </c>
      <c r="K62" s="48">
        <f>+Table134[[#This Row],[RECEIPTS]]</f>
        <v>0</v>
      </c>
      <c r="L62" s="49">
        <f>+Table134[[#This Row],[RETURNS]]</f>
        <v>0</v>
      </c>
      <c r="M62" s="50">
        <f>+Table134[[#This Row],[EXCHANGED]]</f>
        <v>0</v>
      </c>
      <c r="N62" s="47">
        <f>+Table134[[#This Row],[SALES]]</f>
        <v>0</v>
      </c>
      <c r="O62" s="163">
        <f>+Table134[[#This Row],[ISSUES]]</f>
        <v>0</v>
      </c>
      <c r="P62" s="48">
        <f>Table134[[#This Row],[RECEIPTS TO]]/30</f>
        <v>0</v>
      </c>
      <c r="Q62" s="49">
        <f>+Table134[[#This Row],[RETURNS ]]/30</f>
        <v>0</v>
      </c>
      <c r="R62" s="50">
        <f>+Table134[[#This Row],[EXCHANGED TO]]/30</f>
        <v>0</v>
      </c>
      <c r="S62" s="47">
        <f>+Table134[[#This Row],[SALES TO]]/30</f>
        <v>0</v>
      </c>
      <c r="T62" s="163">
        <f>+Table134[[#This Row],[ISSUES TO]]/30</f>
        <v>0</v>
      </c>
      <c r="U62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63" spans="1:21" x14ac:dyDescent="0.25">
      <c r="A63" s="154" t="s">
        <v>109</v>
      </c>
      <c r="B63" s="47">
        <f>'DAY1'!H63</f>
        <v>0</v>
      </c>
      <c r="C63" s="48">
        <f>'DAY1'!C78+'DAY2'!C63+'DAY3'!C78+'DAY4'!C78+'DAY5'!C63+'DAY6'!C63+'DAY7'!C63+'DAY8'!C63+'DAY9'!C63+'DAY10'!C63+'DAY11'!C63+'DAY12'!C63+'DAY13'!C63+'DAY14'!C63+'DAY15'!C63+'DAY16'!C63+'DAY17'!C63+'DAY18'!C63+'DAY19'!C63+'DAY20'!C78+'DAY21'!C63+'DAY22'!C63+'DAY23'!C63+'DAY24'!C63+'DAY25'!C63+'DAY26'!C63+'DAY27'!C63+'DAY28'!C63+'DAY29'!C63+'DAY30'!C63</f>
        <v>0</v>
      </c>
      <c r="D63" s="49">
        <f>'DAY1'!D63+'DAY2'!D63+'DAY3'!D63+'DAY4'!D63+'DAY5'!D63+'DAY6'!D63+'DAY7'!D63+'DAY8'!D63+'DAY9'!D63+'DAY10'!D63+'DAY11'!D63+'DAY12'!D63+'DAY13'!D63+'DAY14'!D63+'DAY15'!D63+'DAY16'!D63+'DAY17'!D63+'DAY18'!D63+'DAY19'!D63+'DAY20'!D63+'DAY21'!D63+'DAY22'!D63+'DAY23'!D63+'DAY24'!D63+'DAY25'!D63+'DAY26'!D63+'DAY27'!D63+'DAY28'!D63+'DAY29'!D63+'DAY30'!D63</f>
        <v>0</v>
      </c>
      <c r="E63" s="50">
        <f>'DAY1'!E78+'DAY2'!E63+'DAY3'!E78+'DAY4'!E78+'DAY5'!E63+'DAY6'!E63+'DAY7'!E63+'DAY8'!E63+'DAY9'!E63+'DAY10'!E63+'DAY11'!E63+'DAY12'!E63+'DAY13'!E63+'DAY14'!E63+'DAY15'!E63+'DAY16'!E63+'DAY17'!E63+'DAY18'!E63+'DAY19'!E63+'DAY20'!E78+'DAY21'!E63+'DAY22'!E63+'DAY23'!E63+'DAY24'!E63+'DAY25'!E63+'DAY26'!E63+'DAY27'!E63+'DAY28'!E63+'DAY29'!E63+'DAY30'!E63</f>
        <v>0</v>
      </c>
      <c r="F63" s="47">
        <f>'DAY1'!F78+'DAY2'!F63+'DAY3'!F78+'DAY4'!F78+'DAY5'!F63+'DAY6'!F63+'DAY7'!F63+'DAY8'!F63+'DAY9'!F63+'DAY10'!F63+'DAY11'!F63+'DAY12'!F63+'DAY13'!F63+'DAY14'!F63+'DAY15'!F63+'DAY16'!F63+'DAY17'!F63+'DAY18'!F63+'DAY19'!F63+'DAY20'!F78+'DAY21'!F63+'DAY22'!F63+'DAY23'!F63+'DAY24'!F63+'DAY25'!F63+'DAY26'!F63+'DAY27'!F63+'DAY28'!F63+'DAY29'!F63+'DAY30'!F63</f>
        <v>0</v>
      </c>
      <c r="G63" s="163">
        <f>'DAY1'!G63+'DAY2'!G63+'DAY3'!G63+'DAY4'!G63+'DAY5'!G63+'DAY6'!G63+'DAY7'!G63+'DAY8'!G63+'DAY9'!G63+'DAY10'!G63+'DAY11'!G63+'DAY12'!G63+'DAY13'!G63+'DAY14'!G63+'DAY15'!G63+'DAY16'!G63+'DAY17'!G63+'DAY18'!G63+'DAY19'!G63+'DAY20'!G63+'DAY21'!G63+'DAY22'!G63+'DAY23'!G63+'DAY24'!G63+'DAY25'!G63+'DAY26'!G63+'DAY27'!G63+'DAY28'!G63+'DAY29'!G63+'DAY30'!G63</f>
        <v>0</v>
      </c>
      <c r="H63" s="49">
        <f>+(Table134[[#This Row],[OPENING ]]+Table134[[#This Row],[RECEIPTS]]+Table134[[#This Row],[RETURNS]])-(Table134[[#This Row],[ISSUES]]+Table134[[#This Row],[EXCHANGED]]+Table134[[#This Row],[SALES]])</f>
        <v>0</v>
      </c>
      <c r="I63" s="73"/>
      <c r="J63" s="51">
        <f>+Table134[[#This Row],[PHYSICAL]]-Table134[[#This Row],[THEORETICAL]]</f>
        <v>0</v>
      </c>
      <c r="K63" s="48">
        <f>+Table134[[#This Row],[RECEIPTS]]</f>
        <v>0</v>
      </c>
      <c r="L63" s="49">
        <f>+Table134[[#This Row],[RETURNS]]</f>
        <v>0</v>
      </c>
      <c r="M63" s="50">
        <f>+Table134[[#This Row],[EXCHANGED]]</f>
        <v>0</v>
      </c>
      <c r="N63" s="47">
        <f>+Table134[[#This Row],[SALES]]</f>
        <v>0</v>
      </c>
      <c r="O63" s="163">
        <f>+Table134[[#This Row],[ISSUES]]</f>
        <v>0</v>
      </c>
      <c r="P63" s="48">
        <f>Table134[[#This Row],[RECEIPTS TO]]/30</f>
        <v>0</v>
      </c>
      <c r="Q63" s="49">
        <f>+Table134[[#This Row],[RETURNS ]]/30</f>
        <v>0</v>
      </c>
      <c r="R63" s="50">
        <f>+Table134[[#This Row],[EXCHANGED TO]]/30</f>
        <v>0</v>
      </c>
      <c r="S63" s="47">
        <f>+Table134[[#This Row],[SALES TO]]/30</f>
        <v>0</v>
      </c>
      <c r="T63" s="163">
        <f>+Table134[[#This Row],[ISSUES TO]]/30</f>
        <v>0</v>
      </c>
      <c r="U63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64" spans="1:21" x14ac:dyDescent="0.25">
      <c r="A64" s="154" t="s">
        <v>112</v>
      </c>
      <c r="B64" s="47">
        <f>'DAY1'!H64</f>
        <v>0</v>
      </c>
      <c r="C64" s="48">
        <f>'DAY1'!C79+'DAY2'!C64+'DAY3'!C79+'DAY4'!C79+'DAY5'!C64+'DAY6'!C64+'DAY7'!C64+'DAY8'!C64+'DAY9'!C64+'DAY10'!C64+'DAY11'!C64+'DAY12'!C64+'DAY13'!C64+'DAY14'!C64+'DAY15'!C64+'DAY16'!C64+'DAY17'!C64+'DAY18'!C64+'DAY19'!C64+'DAY20'!C79+'DAY21'!C64+'DAY22'!C64+'DAY23'!C64+'DAY24'!C64+'DAY25'!C64+'DAY26'!C64+'DAY27'!C64+'DAY28'!C64+'DAY29'!C64+'DAY30'!C64</f>
        <v>0</v>
      </c>
      <c r="D64" s="49">
        <f>'DAY1'!D64+'DAY2'!D64+'DAY3'!D64+'DAY4'!D64+'DAY5'!D64+'DAY6'!D64+'DAY7'!D64+'DAY8'!D64+'DAY9'!D64+'DAY10'!D64+'DAY11'!D64+'DAY12'!D64+'DAY13'!D64+'DAY14'!D64+'DAY15'!D64+'DAY16'!D64+'DAY17'!D64+'DAY18'!D64+'DAY19'!D64+'DAY20'!D64+'DAY21'!D64+'DAY22'!D64+'DAY23'!D64+'DAY24'!D64+'DAY25'!D64+'DAY26'!D64+'DAY27'!D64+'DAY28'!D64+'DAY29'!D64+'DAY30'!D64</f>
        <v>0</v>
      </c>
      <c r="E64" s="50">
        <f>'DAY1'!E79+'DAY2'!E64+'DAY3'!E79+'DAY4'!E79+'DAY5'!E64+'DAY6'!E64+'DAY7'!E64+'DAY8'!E64+'DAY9'!E64+'DAY10'!E64+'DAY11'!E64+'DAY12'!E64+'DAY13'!E64+'DAY14'!E64+'DAY15'!E64+'DAY16'!E64+'DAY17'!E64+'DAY18'!E64+'DAY19'!E64+'DAY20'!E79+'DAY21'!E64+'DAY22'!E64+'DAY23'!E64+'DAY24'!E64+'DAY25'!E64+'DAY26'!E64+'DAY27'!E64+'DAY28'!E64+'DAY29'!E64+'DAY30'!E64</f>
        <v>0</v>
      </c>
      <c r="F64" s="47">
        <f>'DAY1'!F79+'DAY2'!F64+'DAY3'!F79+'DAY4'!F79+'DAY5'!F64+'DAY6'!F64+'DAY7'!F64+'DAY8'!F64+'DAY9'!F64+'DAY10'!F64+'DAY11'!F64+'DAY12'!F64+'DAY13'!F64+'DAY14'!F64+'DAY15'!F64+'DAY16'!F64+'DAY17'!F64+'DAY18'!F64+'DAY19'!F64+'DAY20'!F79+'DAY21'!F64+'DAY22'!F64+'DAY23'!F64+'DAY24'!F64+'DAY25'!F64+'DAY26'!F64+'DAY27'!F64+'DAY28'!F64+'DAY29'!F64+'DAY30'!F64</f>
        <v>0</v>
      </c>
      <c r="G64" s="163">
        <f>'DAY1'!G64+'DAY2'!G64+'DAY3'!G64+'DAY4'!G64+'DAY5'!G64+'DAY6'!G64+'DAY7'!G64+'DAY8'!G64+'DAY9'!G64+'DAY10'!G64+'DAY11'!G64+'DAY12'!G64+'DAY13'!G64+'DAY14'!G64+'DAY15'!G64+'DAY16'!G64+'DAY17'!G64+'DAY18'!G64+'DAY19'!G64+'DAY20'!G64+'DAY21'!G64+'DAY22'!G64+'DAY23'!G64+'DAY24'!G64+'DAY25'!G64+'DAY26'!G64+'DAY27'!G64+'DAY28'!G64+'DAY29'!G64+'DAY30'!G64</f>
        <v>0</v>
      </c>
      <c r="H64" s="49">
        <f>+(Table134[[#This Row],[OPENING ]]+Table134[[#This Row],[RECEIPTS]]+Table134[[#This Row],[RETURNS]])-(Table134[[#This Row],[ISSUES]]+Table134[[#This Row],[EXCHANGED]]+Table134[[#This Row],[SALES]])</f>
        <v>0</v>
      </c>
      <c r="I64" s="73">
        <v>73.3</v>
      </c>
      <c r="J64" s="51">
        <f>+Table134[[#This Row],[PHYSICAL]]-Table134[[#This Row],[THEORETICAL]]</f>
        <v>73.3</v>
      </c>
      <c r="K64" s="48">
        <f>+Table134[[#This Row],[RECEIPTS]]</f>
        <v>0</v>
      </c>
      <c r="L64" s="49">
        <f>+Table134[[#This Row],[RETURNS]]</f>
        <v>0</v>
      </c>
      <c r="M64" s="50">
        <f>+Table134[[#This Row],[EXCHANGED]]</f>
        <v>0</v>
      </c>
      <c r="N64" s="47">
        <f>+Table134[[#This Row],[SALES]]</f>
        <v>0</v>
      </c>
      <c r="O64" s="163">
        <f>+Table134[[#This Row],[ISSUES]]</f>
        <v>0</v>
      </c>
      <c r="P64" s="48">
        <f>Table134[[#This Row],[RECEIPTS TO]]/30</f>
        <v>0</v>
      </c>
      <c r="Q64" s="49">
        <f>+Table134[[#This Row],[RETURNS ]]/30</f>
        <v>0</v>
      </c>
      <c r="R64" s="50">
        <f>+Table134[[#This Row],[EXCHANGED TO]]/30</f>
        <v>0</v>
      </c>
      <c r="S64" s="47">
        <f>+Table134[[#This Row],[SALES TO]]/30</f>
        <v>0</v>
      </c>
      <c r="T64" s="163">
        <f>+Table134[[#This Row],[ISSUES TO]]/30</f>
        <v>0</v>
      </c>
      <c r="U64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65" spans="1:21" x14ac:dyDescent="0.25">
      <c r="A65" s="154" t="s">
        <v>115</v>
      </c>
      <c r="B65" s="47">
        <f>'DAY1'!H65</f>
        <v>0</v>
      </c>
      <c r="C65" s="48">
        <f>'DAY1'!C80+'DAY2'!C65+'DAY3'!C80+'DAY4'!C80+'DAY5'!C65+'DAY6'!C65+'DAY7'!C65+'DAY8'!C65+'DAY9'!C65+'DAY10'!C65+'DAY11'!C65+'DAY12'!C65+'DAY13'!C65+'DAY14'!C65+'DAY15'!C65+'DAY16'!C65+'DAY17'!C65+'DAY18'!C65+'DAY19'!C65+'DAY20'!C80+'DAY21'!C65+'DAY22'!C65+'DAY23'!C65+'DAY24'!C65+'DAY25'!C65+'DAY26'!C65+'DAY27'!C65+'DAY28'!C65+'DAY29'!C65+'DAY30'!C65</f>
        <v>0</v>
      </c>
      <c r="D65" s="49">
        <f>'DAY1'!D65+'DAY2'!D65+'DAY3'!D65+'DAY4'!D65+'DAY5'!D65+'DAY6'!D65+'DAY7'!D65+'DAY8'!D65+'DAY9'!D65+'DAY10'!D65+'DAY11'!D65+'DAY12'!D65+'DAY13'!D65+'DAY14'!D65+'DAY15'!D65+'DAY16'!D65+'DAY17'!D65+'DAY18'!D65+'DAY19'!D65+'DAY20'!D65+'DAY21'!D65+'DAY22'!D65+'DAY23'!D65+'DAY24'!D65+'DAY25'!D65+'DAY26'!D65+'DAY27'!D65+'DAY28'!D65+'DAY29'!D65+'DAY30'!D65</f>
        <v>0</v>
      </c>
      <c r="E65" s="50">
        <f>'DAY1'!E80+'DAY2'!E65+'DAY3'!E80+'DAY4'!E80+'DAY5'!E65+'DAY6'!E65+'DAY7'!E65+'DAY8'!E65+'DAY9'!E65+'DAY10'!E65+'DAY11'!E65+'DAY12'!E65+'DAY13'!E65+'DAY14'!E65+'DAY15'!E65+'DAY16'!E65+'DAY17'!E65+'DAY18'!E65+'DAY19'!E65+'DAY20'!E80+'DAY21'!E65+'DAY22'!E65+'DAY23'!E65+'DAY24'!E65+'DAY25'!E65+'DAY26'!E65+'DAY27'!E65+'DAY28'!E65+'DAY29'!E65+'DAY30'!E65</f>
        <v>0</v>
      </c>
      <c r="F65" s="47">
        <f>'DAY1'!F80+'DAY2'!F65+'DAY3'!F80+'DAY4'!F80+'DAY5'!F65+'DAY6'!F65+'DAY7'!F65+'DAY8'!F65+'DAY9'!F65+'DAY10'!F65+'DAY11'!F65+'DAY12'!F65+'DAY13'!F65+'DAY14'!F65+'DAY15'!F65+'DAY16'!F65+'DAY17'!F65+'DAY18'!F65+'DAY19'!F65+'DAY20'!F80+'DAY21'!F65+'DAY22'!F65+'DAY23'!F65+'DAY24'!F65+'DAY25'!F65+'DAY26'!F65+'DAY27'!F65+'DAY28'!F65+'DAY29'!F65+'DAY30'!F65</f>
        <v>0</v>
      </c>
      <c r="G65" s="163">
        <f>'DAY1'!G65+'DAY2'!G65+'DAY3'!G65+'DAY4'!G65+'DAY5'!G65+'DAY6'!G65+'DAY7'!G65+'DAY8'!G65+'DAY9'!G65+'DAY10'!G65+'DAY11'!G65+'DAY12'!G65+'DAY13'!G65+'DAY14'!G65+'DAY15'!G65+'DAY16'!G65+'DAY17'!G65+'DAY18'!G65+'DAY19'!G65+'DAY20'!G65+'DAY21'!G65+'DAY22'!G65+'DAY23'!G65+'DAY24'!G65+'DAY25'!G65+'DAY26'!G65+'DAY27'!G65+'DAY28'!G65+'DAY29'!G65+'DAY30'!G65</f>
        <v>0</v>
      </c>
      <c r="H65" s="49">
        <f>+(Table134[[#This Row],[OPENING ]]+Table134[[#This Row],[RECEIPTS]]+Table134[[#This Row],[RETURNS]])-(Table134[[#This Row],[ISSUES]]+Table134[[#This Row],[EXCHANGED]]+Table134[[#This Row],[SALES]])</f>
        <v>0</v>
      </c>
      <c r="I65" s="73">
        <v>39</v>
      </c>
      <c r="J65" s="51">
        <f>+Table134[[#This Row],[PHYSICAL]]-Table134[[#This Row],[THEORETICAL]]</f>
        <v>39</v>
      </c>
      <c r="K65" s="48">
        <f>+Table134[[#This Row],[RECEIPTS]]</f>
        <v>0</v>
      </c>
      <c r="L65" s="49">
        <f>+Table134[[#This Row],[RETURNS]]</f>
        <v>0</v>
      </c>
      <c r="M65" s="50">
        <f>+Table134[[#This Row],[EXCHANGED]]</f>
        <v>0</v>
      </c>
      <c r="N65" s="47">
        <f>+Table134[[#This Row],[SALES]]</f>
        <v>0</v>
      </c>
      <c r="O65" s="163">
        <f>+Table134[[#This Row],[ISSUES]]</f>
        <v>0</v>
      </c>
      <c r="P65" s="48">
        <f>Table134[[#This Row],[RECEIPTS TO]]/30</f>
        <v>0</v>
      </c>
      <c r="Q65" s="49">
        <f>+Table134[[#This Row],[RETURNS ]]/30</f>
        <v>0</v>
      </c>
      <c r="R65" s="50">
        <f>+Table134[[#This Row],[EXCHANGED TO]]/30</f>
        <v>0</v>
      </c>
      <c r="S65" s="47">
        <f>+Table134[[#This Row],[SALES TO]]/30</f>
        <v>0</v>
      </c>
      <c r="T65" s="163">
        <f>+Table134[[#This Row],[ISSUES TO]]/30</f>
        <v>0</v>
      </c>
      <c r="U65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66" spans="1:21" x14ac:dyDescent="0.25">
      <c r="A66" s="154" t="s">
        <v>116</v>
      </c>
      <c r="B66" s="47">
        <f>'DAY1'!H66</f>
        <v>2006.84</v>
      </c>
      <c r="C66" s="48">
        <f>'DAY1'!C81+'DAY2'!C66+'DAY3'!C81+'DAY4'!C81+'DAY5'!C66+'DAY6'!C66+'DAY7'!C66+'DAY8'!C66+'DAY9'!C66+'DAY10'!C66+'DAY11'!C66+'DAY12'!C66+'DAY13'!C66+'DAY14'!C66+'DAY15'!C66+'DAY16'!C66+'DAY17'!C66+'DAY18'!C66+'DAY19'!C66+'DAY20'!C81+'DAY21'!C66+'DAY22'!C66+'DAY23'!C66+'DAY24'!C66+'DAY25'!C66+'DAY26'!C66+'DAY27'!C66+'DAY28'!C66+'DAY29'!C66+'DAY30'!C66</f>
        <v>0</v>
      </c>
      <c r="D66" s="49">
        <f>'DAY1'!D66+'DAY2'!D66+'DAY3'!D66+'DAY4'!D66+'DAY5'!D66+'DAY6'!D66+'DAY7'!D66+'DAY8'!D66+'DAY9'!D66+'DAY10'!D66+'DAY11'!D66+'DAY12'!D66+'DAY13'!D66+'DAY14'!D66+'DAY15'!D66+'DAY16'!D66+'DAY17'!D66+'DAY18'!D66+'DAY19'!D66+'DAY20'!D66+'DAY21'!D66+'DAY22'!D66+'DAY23'!D66+'DAY24'!D66+'DAY25'!D66+'DAY26'!D66+'DAY27'!D66+'DAY28'!D66+'DAY29'!D66+'DAY30'!D66</f>
        <v>0</v>
      </c>
      <c r="E66" s="50">
        <f>'DAY1'!E81+'DAY2'!E66+'DAY3'!E81+'DAY4'!E81+'DAY5'!E66+'DAY6'!E66+'DAY7'!E66+'DAY8'!E66+'DAY9'!E66+'DAY10'!E66+'DAY11'!E66+'DAY12'!E66+'DAY13'!E66+'DAY14'!E66+'DAY15'!E66+'DAY16'!E66+'DAY17'!E66+'DAY18'!E66+'DAY19'!E66+'DAY20'!E81+'DAY21'!E66+'DAY22'!E66+'DAY23'!E66+'DAY24'!E66+'DAY25'!E66+'DAY26'!E66+'DAY27'!E66+'DAY28'!E66+'DAY29'!E66+'DAY30'!E66</f>
        <v>0</v>
      </c>
      <c r="F66" s="47">
        <f>'DAY1'!F81+'DAY2'!F66+'DAY3'!F81+'DAY4'!F81+'DAY5'!F66+'DAY6'!F66+'DAY7'!F66+'DAY8'!F66+'DAY9'!F66+'DAY10'!F66+'DAY11'!F66+'DAY12'!F66+'DAY13'!F66+'DAY14'!F66+'DAY15'!F66+'DAY16'!F66+'DAY17'!F66+'DAY18'!F66+'DAY19'!F66+'DAY20'!F81+'DAY21'!F66+'DAY22'!F66+'DAY23'!F66+'DAY24'!F66+'DAY25'!F66+'DAY26'!F66+'DAY27'!F66+'DAY28'!F66+'DAY29'!F66+'DAY30'!F66</f>
        <v>0</v>
      </c>
      <c r="G66" s="163">
        <f>'DAY1'!G66+'DAY2'!G66+'DAY3'!G66+'DAY4'!G66+'DAY5'!G66+'DAY6'!G66+'DAY7'!G66+'DAY8'!G66+'DAY9'!G66+'DAY10'!G66+'DAY11'!G66+'DAY12'!G66+'DAY13'!G66+'DAY14'!G66+'DAY15'!G66+'DAY16'!G66+'DAY17'!G66+'DAY18'!G66+'DAY19'!G66+'DAY20'!G66+'DAY21'!G66+'DAY22'!G66+'DAY23'!G66+'DAY24'!G66+'DAY25'!G66+'DAY26'!G66+'DAY27'!G66+'DAY28'!G66+'DAY29'!G66+'DAY30'!G66</f>
        <v>0</v>
      </c>
      <c r="H66" s="49">
        <f>+(Table134[[#This Row],[OPENING ]]+Table134[[#This Row],[RECEIPTS]]+Table134[[#This Row],[RETURNS]])-(Table134[[#This Row],[ISSUES]]+Table134[[#This Row],[EXCHANGED]]+Table134[[#This Row],[SALES]])</f>
        <v>2006.84</v>
      </c>
      <c r="I66" s="73"/>
      <c r="J66" s="51">
        <f>+Table134[[#This Row],[PHYSICAL]]-Table134[[#This Row],[THEORETICAL]]</f>
        <v>-2006.84</v>
      </c>
      <c r="K66" s="48">
        <f>+Table134[[#This Row],[RECEIPTS]]</f>
        <v>0</v>
      </c>
      <c r="L66" s="49">
        <f>+Table134[[#This Row],[RETURNS]]</f>
        <v>0</v>
      </c>
      <c r="M66" s="50">
        <f>+Table134[[#This Row],[EXCHANGED]]</f>
        <v>0</v>
      </c>
      <c r="N66" s="47">
        <f>+Table134[[#This Row],[SALES]]</f>
        <v>0</v>
      </c>
      <c r="O66" s="163">
        <f>+Table134[[#This Row],[ISSUES]]</f>
        <v>0</v>
      </c>
      <c r="P66" s="48">
        <f>Table134[[#This Row],[RECEIPTS TO]]/30</f>
        <v>0</v>
      </c>
      <c r="Q66" s="49">
        <f>+Table134[[#This Row],[RETURNS ]]/30</f>
        <v>0</v>
      </c>
      <c r="R66" s="50">
        <f>+Table134[[#This Row],[EXCHANGED TO]]/30</f>
        <v>0</v>
      </c>
      <c r="S66" s="47">
        <f>+Table134[[#This Row],[SALES TO]]/30</f>
        <v>0</v>
      </c>
      <c r="T66" s="163">
        <f>+Table134[[#This Row],[ISSUES TO]]/30</f>
        <v>0</v>
      </c>
      <c r="U66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67" spans="1:21" x14ac:dyDescent="0.25">
      <c r="A67" s="154" t="s">
        <v>121</v>
      </c>
      <c r="B67" s="47">
        <f>'DAY1'!H67</f>
        <v>0</v>
      </c>
      <c r="C67" s="48">
        <f>'DAY1'!C82+'DAY2'!C67+'DAY3'!C82+'DAY4'!C82+'DAY5'!C67+'DAY6'!C67+'DAY7'!C67+'DAY8'!C67+'DAY9'!C67+'DAY10'!C67+'DAY11'!C67+'DAY12'!C67+'DAY13'!C67+'DAY14'!C67+'DAY15'!C67+'DAY16'!C67+'DAY17'!C67+'DAY18'!C67+'DAY19'!C67+'DAY20'!C82+'DAY21'!C67+'DAY22'!C67+'DAY23'!C67+'DAY24'!C67+'DAY25'!C67+'DAY26'!C67+'DAY27'!C67+'DAY28'!C67+'DAY29'!C67+'DAY30'!C67</f>
        <v>0</v>
      </c>
      <c r="D67" s="49">
        <f>'DAY1'!D67+'DAY2'!D67+'DAY3'!D67+'DAY4'!D67+'DAY5'!D67+'DAY6'!D67+'DAY7'!D67+'DAY8'!D67+'DAY9'!D67+'DAY10'!D67+'DAY11'!D67+'DAY12'!D67+'DAY13'!D67+'DAY14'!D67+'DAY15'!D67+'DAY16'!D67+'DAY17'!D67+'DAY18'!D67+'DAY19'!D67+'DAY20'!D67+'DAY21'!D67+'DAY22'!D67+'DAY23'!D67+'DAY24'!D67+'DAY25'!D67+'DAY26'!D67+'DAY27'!D67+'DAY28'!D67+'DAY29'!D67+'DAY30'!D67</f>
        <v>0</v>
      </c>
      <c r="E67" s="50">
        <f>'DAY1'!E82+'DAY2'!E67+'DAY3'!E82+'DAY4'!E82+'DAY5'!E67+'DAY6'!E67+'DAY7'!E67+'DAY8'!E67+'DAY9'!E67+'DAY10'!E67+'DAY11'!E67+'DAY12'!E67+'DAY13'!E67+'DAY14'!E67+'DAY15'!E67+'DAY16'!E67+'DAY17'!E67+'DAY18'!E67+'DAY19'!E67+'DAY20'!E82+'DAY21'!E67+'DAY22'!E67+'DAY23'!E67+'DAY24'!E67+'DAY25'!E67+'DAY26'!E67+'DAY27'!E67+'DAY28'!E67+'DAY29'!E67+'DAY30'!E67</f>
        <v>0</v>
      </c>
      <c r="F67" s="47">
        <f>'DAY1'!F82+'DAY2'!F67+'DAY3'!F82+'DAY4'!F82+'DAY5'!F67+'DAY6'!F67+'DAY7'!F67+'DAY8'!F67+'DAY9'!F67+'DAY10'!F67+'DAY11'!F67+'DAY12'!F67+'DAY13'!F67+'DAY14'!F67+'DAY15'!F67+'DAY16'!F67+'DAY17'!F67+'DAY18'!F67+'DAY19'!F67+'DAY20'!F82+'DAY21'!F67+'DAY22'!F67+'DAY23'!F67+'DAY24'!F67+'DAY25'!F67+'DAY26'!F67+'DAY27'!F67+'DAY28'!F67+'DAY29'!F67+'DAY30'!F67</f>
        <v>0</v>
      </c>
      <c r="G67" s="163">
        <f>'DAY1'!G67+'DAY2'!G67+'DAY3'!G67+'DAY4'!G67+'DAY5'!G67+'DAY6'!G67+'DAY7'!G67+'DAY8'!G67+'DAY9'!G67+'DAY10'!G67+'DAY11'!G67+'DAY12'!G67+'DAY13'!G67+'DAY14'!G67+'DAY15'!G67+'DAY16'!G67+'DAY17'!G67+'DAY18'!G67+'DAY19'!G67+'DAY20'!G67+'DAY21'!G67+'DAY22'!G67+'DAY23'!G67+'DAY24'!G67+'DAY25'!G67+'DAY26'!G67+'DAY27'!G67+'DAY28'!G67+'DAY29'!G67+'DAY30'!G67</f>
        <v>0</v>
      </c>
      <c r="H67" s="49">
        <f>+(Table134[[#This Row],[OPENING ]]+Table134[[#This Row],[RECEIPTS]]+Table134[[#This Row],[RETURNS]])-(Table134[[#This Row],[ISSUES]]+Table134[[#This Row],[EXCHANGED]]+Table134[[#This Row],[SALES]])</f>
        <v>0</v>
      </c>
      <c r="I67" s="73"/>
      <c r="J67" s="51">
        <f>+Table134[[#This Row],[PHYSICAL]]-Table134[[#This Row],[THEORETICAL]]</f>
        <v>0</v>
      </c>
      <c r="K67" s="48">
        <f>+Table134[[#This Row],[RECEIPTS]]</f>
        <v>0</v>
      </c>
      <c r="L67" s="49">
        <f>+Table134[[#This Row],[RETURNS]]</f>
        <v>0</v>
      </c>
      <c r="M67" s="50">
        <f>+Table134[[#This Row],[EXCHANGED]]</f>
        <v>0</v>
      </c>
      <c r="N67" s="47">
        <f>+Table134[[#This Row],[SALES]]</f>
        <v>0</v>
      </c>
      <c r="O67" s="163">
        <f>+Table134[[#This Row],[ISSUES]]</f>
        <v>0</v>
      </c>
      <c r="P67" s="48">
        <f>Table134[[#This Row],[RECEIPTS TO]]/30</f>
        <v>0</v>
      </c>
      <c r="Q67" s="49">
        <f>+Table134[[#This Row],[RETURNS ]]/30</f>
        <v>0</v>
      </c>
      <c r="R67" s="50">
        <f>+Table134[[#This Row],[EXCHANGED TO]]/30</f>
        <v>0</v>
      </c>
      <c r="S67" s="47">
        <f>+Table134[[#This Row],[SALES TO]]/30</f>
        <v>0</v>
      </c>
      <c r="T67" s="163">
        <f>+Table134[[#This Row],[ISSUES TO]]/30</f>
        <v>0</v>
      </c>
      <c r="U67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68" spans="1:21" x14ac:dyDescent="0.25">
      <c r="A68" s="154" t="s">
        <v>120</v>
      </c>
      <c r="B68" s="47">
        <f>'DAY1'!H68</f>
        <v>150.30000000000001</v>
      </c>
      <c r="C68" s="48">
        <f>'DAY1'!C83+'DAY2'!C68+'DAY3'!C83+'DAY4'!C83+'DAY5'!C68+'DAY6'!C68+'DAY7'!C68+'DAY8'!C68+'DAY9'!C68+'DAY10'!C68+'DAY11'!C68+'DAY12'!C68+'DAY13'!C68+'DAY14'!C68+'DAY15'!C68+'DAY16'!C68+'DAY17'!C68+'DAY18'!C68+'DAY19'!C68+'DAY20'!C83+'DAY21'!C68+'DAY22'!C68+'DAY23'!C68+'DAY24'!C68+'DAY25'!C68+'DAY26'!C68+'DAY27'!C68+'DAY28'!C68+'DAY29'!C68+'DAY30'!C68</f>
        <v>0</v>
      </c>
      <c r="D68" s="49">
        <f>'DAY1'!D68+'DAY2'!D68+'DAY3'!D68+'DAY4'!D68+'DAY5'!D68+'DAY6'!D68+'DAY7'!D68+'DAY8'!D68+'DAY9'!D68+'DAY10'!D68+'DAY11'!D68+'DAY12'!D68+'DAY13'!D68+'DAY14'!D68+'DAY15'!D68+'DAY16'!D68+'DAY17'!D68+'DAY18'!D68+'DAY19'!D68+'DAY20'!D68+'DAY21'!D68+'DAY22'!D68+'DAY23'!D68+'DAY24'!D68+'DAY25'!D68+'DAY26'!D68+'DAY27'!D68+'DAY28'!D68+'DAY29'!D68+'DAY30'!D68</f>
        <v>0</v>
      </c>
      <c r="E68" s="50">
        <f>'DAY1'!E83+'DAY2'!E68+'DAY3'!E83+'DAY4'!E83+'DAY5'!E68+'DAY6'!E68+'DAY7'!E68+'DAY8'!E68+'DAY9'!E68+'DAY10'!E68+'DAY11'!E68+'DAY12'!E68+'DAY13'!E68+'DAY14'!E68+'DAY15'!E68+'DAY16'!E68+'DAY17'!E68+'DAY18'!E68+'DAY19'!E68+'DAY20'!E83+'DAY21'!E68+'DAY22'!E68+'DAY23'!E68+'DAY24'!E68+'DAY25'!E68+'DAY26'!E68+'DAY27'!E68+'DAY28'!E68+'DAY29'!E68+'DAY30'!E68</f>
        <v>0</v>
      </c>
      <c r="F68" s="47">
        <f>'DAY1'!F83+'DAY2'!F68+'DAY3'!F83+'DAY4'!F83+'DAY5'!F68+'DAY6'!F68+'DAY7'!F68+'DAY8'!F68+'DAY9'!F68+'DAY10'!F68+'DAY11'!F68+'DAY12'!F68+'DAY13'!F68+'DAY14'!F68+'DAY15'!F68+'DAY16'!F68+'DAY17'!F68+'DAY18'!F68+'DAY19'!F68+'DAY20'!F83+'DAY21'!F68+'DAY22'!F68+'DAY23'!F68+'DAY24'!F68+'DAY25'!F68+'DAY26'!F68+'DAY27'!F68+'DAY28'!F68+'DAY29'!F68+'DAY30'!F68</f>
        <v>0</v>
      </c>
      <c r="G68" s="163">
        <f>'DAY1'!G68+'DAY2'!G68+'DAY3'!G68+'DAY4'!G68+'DAY5'!G68+'DAY6'!G68+'DAY7'!G68+'DAY8'!G68+'DAY9'!G68+'DAY10'!G68+'DAY11'!G68+'DAY12'!G68+'DAY13'!G68+'DAY14'!G68+'DAY15'!G68+'DAY16'!G68+'DAY17'!G68+'DAY18'!G68+'DAY19'!G68+'DAY20'!G68+'DAY21'!G68+'DAY22'!G68+'DAY23'!G68+'DAY24'!G68+'DAY25'!G68+'DAY26'!G68+'DAY27'!G68+'DAY28'!G68+'DAY29'!G68+'DAY30'!G68</f>
        <v>0</v>
      </c>
      <c r="H68" s="49">
        <f>+(Table134[[#This Row],[OPENING ]]+Table134[[#This Row],[RECEIPTS]]+Table134[[#This Row],[RETURNS]])-(Table134[[#This Row],[ISSUES]]+Table134[[#This Row],[EXCHANGED]]+Table134[[#This Row],[SALES]])</f>
        <v>150.30000000000001</v>
      </c>
      <c r="I68" s="73">
        <v>150.30000000000001</v>
      </c>
      <c r="J68" s="51">
        <f>+Table134[[#This Row],[PHYSICAL]]-Table134[[#This Row],[THEORETICAL]]</f>
        <v>0</v>
      </c>
      <c r="K68" s="48">
        <f>+Table134[[#This Row],[RECEIPTS]]</f>
        <v>0</v>
      </c>
      <c r="L68" s="49">
        <f>+Table134[[#This Row],[RETURNS]]</f>
        <v>0</v>
      </c>
      <c r="M68" s="50">
        <f>+Table134[[#This Row],[EXCHANGED]]</f>
        <v>0</v>
      </c>
      <c r="N68" s="47">
        <f>+Table134[[#This Row],[SALES]]</f>
        <v>0</v>
      </c>
      <c r="O68" s="163">
        <f>+Table134[[#This Row],[ISSUES]]</f>
        <v>0</v>
      </c>
      <c r="P68" s="48">
        <f>Table134[[#This Row],[RECEIPTS TO]]/30</f>
        <v>0</v>
      </c>
      <c r="Q68" s="49">
        <f>+Table134[[#This Row],[RETURNS ]]/30</f>
        <v>0</v>
      </c>
      <c r="R68" s="50">
        <f>+Table134[[#This Row],[EXCHANGED TO]]/30</f>
        <v>0</v>
      </c>
      <c r="S68" s="47">
        <f>+Table134[[#This Row],[SALES TO]]/30</f>
        <v>0</v>
      </c>
      <c r="T68" s="163">
        <f>+Table134[[#This Row],[ISSUES TO]]/30</f>
        <v>0</v>
      </c>
      <c r="U68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69" spans="1:21" x14ac:dyDescent="0.25">
      <c r="A69" s="154" t="s">
        <v>122</v>
      </c>
      <c r="B69" s="47">
        <v>681.4</v>
      </c>
      <c r="C69" s="48">
        <f>'DAY1'!C84+'DAY2'!C69+'DAY3'!C84+'DAY4'!C84+'DAY5'!C69+'DAY6'!C69+'DAY7'!C69+'DAY8'!C69+'DAY9'!C69+'DAY10'!C69+'DAY11'!C69+'DAY12'!C69+'DAY13'!C69+'DAY14'!C69+'DAY15'!C69+'DAY16'!C69+'DAY17'!C69+'DAY18'!C69+'DAY19'!C69+'DAY20'!C84+'DAY21'!C69+'DAY22'!C69+'DAY23'!C69+'DAY24'!C69+'DAY25'!C69+'DAY26'!C69+'DAY27'!C69+'DAY28'!C69+'DAY29'!C69+'DAY30'!C69</f>
        <v>0</v>
      </c>
      <c r="D69" s="49">
        <f>'DAY1'!D69+'DAY2'!D69+'DAY3'!D69+'DAY4'!D69+'DAY5'!D69+'DAY6'!D69+'DAY7'!D69+'DAY8'!D69+'DAY9'!D69+'DAY10'!D69+'DAY11'!D69+'DAY12'!D69+'DAY13'!D69+'DAY14'!D69+'DAY15'!D69+'DAY16'!D69+'DAY17'!D69+'DAY18'!D69+'DAY19'!D69+'DAY20'!D69+'DAY21'!D69+'DAY22'!D69+'DAY23'!D69+'DAY24'!D69+'DAY25'!D69+'DAY26'!D69+'DAY27'!D69+'DAY28'!D69+'DAY29'!D69+'DAY30'!D69</f>
        <v>138.30000000000001</v>
      </c>
      <c r="E69" s="50">
        <f>'DAY1'!E84+'DAY2'!E69+'DAY3'!E84+'DAY4'!E84+'DAY5'!E69+'DAY6'!E69+'DAY7'!E69+'DAY8'!E69+'DAY9'!E69+'DAY10'!E69+'DAY11'!E69+'DAY12'!E69+'DAY13'!E69+'DAY14'!E69+'DAY15'!E69+'DAY16'!E69+'DAY17'!E69+'DAY18'!E69+'DAY19'!E69+'DAY20'!E84+'DAY21'!E69+'DAY22'!E69+'DAY23'!E69+'DAY24'!E69+'DAY25'!E69+'DAY26'!E69+'DAY27'!E69+'DAY28'!E69+'DAY29'!E69+'DAY30'!E69</f>
        <v>0</v>
      </c>
      <c r="F69" s="47">
        <f>'DAY1'!F84+'DAY2'!F69+'DAY3'!F84+'DAY4'!F84+'DAY5'!F69+'DAY6'!F69+'DAY7'!F69+'DAY8'!F69+'DAY9'!F69+'DAY10'!F69+'DAY11'!F69+'DAY12'!F69+'DAY13'!F69+'DAY14'!F69+'DAY15'!F69+'DAY16'!F69+'DAY17'!F69+'DAY18'!F69+'DAY19'!F69+'DAY20'!F84+'DAY21'!F69+'DAY22'!F69+'DAY23'!F69+'DAY24'!F69+'DAY25'!F69+'DAY26'!F69+'DAY27'!F69+'DAY28'!F69+'DAY29'!F69+'DAY30'!F69</f>
        <v>0</v>
      </c>
      <c r="G69" s="163">
        <f>'DAY1'!G69+'DAY2'!G69+'DAY3'!G69+'DAY4'!G69+'DAY5'!G69+'DAY6'!G69+'DAY7'!G69+'DAY8'!G69+'DAY9'!G69+'DAY10'!G69+'DAY11'!G69+'DAY12'!G69+'DAY13'!G69+'DAY14'!G69+'DAY15'!G69+'DAY16'!G69+'DAY17'!G69+'DAY18'!G69+'DAY19'!G69+'DAY20'!G69+'DAY21'!G69+'DAY22'!G69+'DAY23'!G69+'DAY24'!G69+'DAY25'!G69+'DAY26'!G69+'DAY27'!G69+'DAY28'!G69+'DAY29'!G69+'DAY30'!G69</f>
        <v>1063.4000000000001</v>
      </c>
      <c r="H69" s="49">
        <f>+(Table134[[#This Row],[OPENING ]]+Table134[[#This Row],[RECEIPTS]]+Table134[[#This Row],[RETURNS]])-(Table134[[#This Row],[ISSUES]]+Table134[[#This Row],[EXCHANGED]]+Table134[[#This Row],[SALES]])</f>
        <v>-243.70000000000005</v>
      </c>
      <c r="I69" s="73">
        <v>681.4</v>
      </c>
      <c r="J69" s="51">
        <f>+Table134[[#This Row],[PHYSICAL]]-Table134[[#This Row],[THEORETICAL]]</f>
        <v>925.1</v>
      </c>
      <c r="K69" s="48">
        <f>+Table134[[#This Row],[RECEIPTS]]</f>
        <v>0</v>
      </c>
      <c r="L69" s="49">
        <f>+Table134[[#This Row],[RETURNS]]</f>
        <v>138.30000000000001</v>
      </c>
      <c r="M69" s="50">
        <f>+Table134[[#This Row],[EXCHANGED]]</f>
        <v>0</v>
      </c>
      <c r="N69" s="47">
        <f>+Table134[[#This Row],[SALES]]</f>
        <v>0</v>
      </c>
      <c r="O69" s="163">
        <f>+Table134[[#This Row],[ISSUES]]</f>
        <v>1063.4000000000001</v>
      </c>
      <c r="P69" s="48">
        <f>Table134[[#This Row],[RECEIPTS TO]]/30</f>
        <v>0</v>
      </c>
      <c r="Q69" s="49">
        <f>+Table134[[#This Row],[RETURNS ]]/30</f>
        <v>4.6100000000000003</v>
      </c>
      <c r="R69" s="50">
        <f>+Table134[[#This Row],[EXCHANGED TO]]/30</f>
        <v>0</v>
      </c>
      <c r="S69" s="47">
        <f>+Table134[[#This Row],[SALES TO]]/30</f>
        <v>0</v>
      </c>
      <c r="T69" s="163">
        <f>+Table134[[#This Row],[ISSUES TO]]/30</f>
        <v>35.446666666666673</v>
      </c>
      <c r="U69" s="52">
        <f>IFERROR(Table134[[#This Row],[THEORETICAL]]/(Table134[[#This Row],[AVE RECEIPTS]]+Table134[[#This Row],[AVE RETURNS]]+Table134[[#This Row],[AVE EXCHANGED]]+Table134[[#This Row],[AVE SALES]]+Table134[[#This Row],[AVE ISSUES]]),0)</f>
        <v>-6.0838811683448455</v>
      </c>
    </row>
    <row r="70" spans="1:21" x14ac:dyDescent="0.25">
      <c r="A70" s="154" t="s">
        <v>137</v>
      </c>
      <c r="B70" s="47">
        <v>31</v>
      </c>
      <c r="C70" s="48">
        <f>'DAY1'!C85+'DAY2'!C70+'DAY3'!C85+'DAY4'!C85+'DAY5'!C70+'DAY6'!C70+'DAY7'!C70+'DAY8'!C70+'DAY9'!C70+'DAY10'!C70+'DAY11'!C70+'DAY12'!C70+'DAY13'!C70+'DAY14'!C70+'DAY15'!C70+'DAY16'!C70+'DAY17'!C70+'DAY18'!C70+'DAY19'!C70+'DAY20'!C85+'DAY21'!C70+'DAY22'!C70+'DAY23'!C70+'DAY24'!C70+'DAY25'!C70+'DAY26'!C70+'DAY27'!C70+'DAY28'!C70+'DAY29'!C70+'DAY30'!C70</f>
        <v>0</v>
      </c>
      <c r="D70" s="49">
        <f>'DAY1'!D70+'DAY2'!D70+'DAY3'!D70+'DAY4'!D70+'DAY5'!D70+'DAY6'!D70+'DAY7'!D70+'DAY8'!D70+'DAY9'!D70+'DAY10'!D70+'DAY11'!D70+'DAY12'!D70+'DAY13'!D70+'DAY14'!D70+'DAY15'!D70+'DAY16'!D70+'DAY17'!D70+'DAY18'!D70+'DAY19'!D70+'DAY20'!D70+'DAY21'!D70+'DAY22'!D70+'DAY23'!D70+'DAY24'!D70+'DAY25'!D70+'DAY26'!D70+'DAY27'!D70+'DAY28'!D70+'DAY29'!D70+'DAY30'!D70</f>
        <v>0</v>
      </c>
      <c r="E70" s="50">
        <f>'DAY1'!E85+'DAY2'!E70+'DAY3'!E85+'DAY4'!E85+'DAY5'!E70+'DAY6'!E70+'DAY7'!E70+'DAY8'!E70+'DAY9'!E70+'DAY10'!E70+'DAY11'!E70+'DAY12'!E70+'DAY13'!E70+'DAY14'!E70+'DAY15'!E70+'DAY16'!E70+'DAY17'!E70+'DAY18'!E70+'DAY19'!E70+'DAY20'!E85+'DAY21'!E70+'DAY22'!E70+'DAY23'!E70+'DAY24'!E70+'DAY25'!E70+'DAY26'!E70+'DAY27'!E70+'DAY28'!E70+'DAY29'!E70+'DAY30'!E70</f>
        <v>0</v>
      </c>
      <c r="F70" s="47">
        <f>'DAY1'!F85+'DAY2'!F70+'DAY3'!F85+'DAY4'!F85+'DAY5'!F70+'DAY6'!F70+'DAY7'!F70+'DAY8'!F70+'DAY9'!F70+'DAY10'!F70+'DAY11'!F70+'DAY12'!F70+'DAY13'!F70+'DAY14'!F70+'DAY15'!F70+'DAY16'!F70+'DAY17'!F70+'DAY18'!F70+'DAY19'!F70+'DAY20'!F85+'DAY21'!F70+'DAY22'!F70+'DAY23'!F70+'DAY24'!F70+'DAY25'!F70+'DAY26'!F70+'DAY27'!F70+'DAY28'!F70+'DAY29'!F70+'DAY30'!F70</f>
        <v>0</v>
      </c>
      <c r="G70" s="163">
        <f>'DAY1'!G70+'DAY2'!G70+'DAY3'!G70+'DAY4'!G70+'DAY5'!G70+'DAY6'!G70+'DAY7'!G70+'DAY8'!G70+'DAY9'!G70+'DAY10'!G70+'DAY11'!G70+'DAY12'!G70+'DAY13'!G70+'DAY14'!G70+'DAY15'!G70+'DAY16'!G70+'DAY17'!G70+'DAY18'!G70+'DAY19'!G70+'DAY20'!G70+'DAY21'!G70+'DAY22'!G70+'DAY23'!G70+'DAY24'!G70+'DAY25'!G70+'DAY26'!G70+'DAY27'!G70+'DAY28'!G70+'DAY29'!G70+'DAY30'!G70</f>
        <v>0</v>
      </c>
      <c r="H70" s="49">
        <f>+(Table134[[#This Row],[OPENING ]]+Table134[[#This Row],[RECEIPTS]]+Table134[[#This Row],[RETURNS]])-(Table134[[#This Row],[ISSUES]]+Table134[[#This Row],[EXCHANGED]]+Table134[[#This Row],[SALES]])</f>
        <v>31</v>
      </c>
      <c r="I70" s="73">
        <v>31</v>
      </c>
      <c r="J70" s="51">
        <f>+Table134[[#This Row],[PHYSICAL]]-Table134[[#This Row],[THEORETICAL]]</f>
        <v>0</v>
      </c>
      <c r="K70" s="48">
        <f>+Table134[[#This Row],[RECEIPTS]]</f>
        <v>0</v>
      </c>
      <c r="L70" s="49">
        <f>+Table134[[#This Row],[RETURNS]]</f>
        <v>0</v>
      </c>
      <c r="M70" s="50">
        <f>+Table134[[#This Row],[EXCHANGED]]</f>
        <v>0</v>
      </c>
      <c r="N70" s="47">
        <f>+Table134[[#This Row],[SALES]]</f>
        <v>0</v>
      </c>
      <c r="O70" s="163">
        <f>+Table134[[#This Row],[ISSUES]]</f>
        <v>0</v>
      </c>
      <c r="P70" s="48">
        <f>Table134[[#This Row],[RECEIPTS TO]]/30</f>
        <v>0</v>
      </c>
      <c r="Q70" s="49">
        <f>+Table134[[#This Row],[RETURNS ]]/30</f>
        <v>0</v>
      </c>
      <c r="R70" s="50">
        <f>+Table134[[#This Row],[EXCHANGED TO]]/30</f>
        <v>0</v>
      </c>
      <c r="S70" s="47">
        <f>+Table134[[#This Row],[SALES TO]]/30</f>
        <v>0</v>
      </c>
      <c r="T70" s="163">
        <f>+Table134[[#This Row],[ISSUES TO]]/30</f>
        <v>0</v>
      </c>
      <c r="U70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71" spans="1:21" x14ac:dyDescent="0.25">
      <c r="A71" s="53"/>
      <c r="B71" s="47">
        <f>'DAY1'!H71</f>
        <v>187.6</v>
      </c>
      <c r="C71" s="48">
        <f>'DAY1'!C86+'DAY2'!C71+'DAY3'!C86+'DAY4'!C86+'DAY5'!C71+'DAY6'!C71+'DAY7'!C71+'DAY8'!C71+'DAY9'!C71+'DAY10'!C71+'DAY11'!C71+'DAY12'!C71+'DAY13'!C71+'DAY14'!C71+'DAY15'!C71+'DAY16'!C71+'DAY17'!C71+'DAY18'!C71+'DAY19'!C71+'DAY20'!C86+'DAY21'!C71+'DAY22'!C71+'DAY23'!C71+'DAY24'!C71+'DAY25'!C71+'DAY26'!C71+'DAY27'!C71+'DAY28'!C71+'DAY29'!C71+'DAY30'!C71</f>
        <v>0</v>
      </c>
      <c r="D71" s="49">
        <f>'DAY1'!D71+'DAY2'!D71+'DAY3'!D71+'DAY4'!D71+'DAY5'!D71+'DAY6'!D71+'DAY7'!D71+'DAY8'!D71+'DAY9'!D71+'DAY10'!D71+'DAY11'!D71+'DAY12'!D71+'DAY13'!D71+'DAY14'!D71+'DAY15'!D71+'DAY16'!D71+'DAY17'!D71+'DAY18'!D71+'DAY19'!D71+'DAY20'!D71+'DAY21'!D71+'DAY22'!D71+'DAY23'!D71+'DAY24'!D71+'DAY25'!D71+'DAY26'!D71+'DAY27'!D71+'DAY28'!D71+'DAY29'!D71+'DAY30'!D71</f>
        <v>0</v>
      </c>
      <c r="E71" s="50">
        <f>'DAY1'!E86+'DAY2'!E71+'DAY3'!E86+'DAY4'!E86+'DAY5'!E71+'DAY6'!E71+'DAY7'!E71+'DAY8'!E71+'DAY9'!E71+'DAY10'!E71+'DAY11'!E71+'DAY12'!E71+'DAY13'!E71+'DAY14'!E71+'DAY15'!E71+'DAY16'!E71+'DAY17'!E71+'DAY18'!E71+'DAY19'!E71+'DAY20'!E86+'DAY21'!E71+'DAY22'!E71+'DAY23'!E71+'DAY24'!E71+'DAY25'!E71+'DAY26'!E71+'DAY27'!E71+'DAY28'!E71+'DAY29'!E71+'DAY30'!E71</f>
        <v>0</v>
      </c>
      <c r="F71" s="47">
        <f>'DAY1'!F86+'DAY2'!F71+'DAY3'!F86+'DAY4'!F86+'DAY5'!F71+'DAY6'!F71+'DAY7'!F71+'DAY8'!F71+'DAY9'!F71+'DAY10'!F71+'DAY11'!F71+'DAY12'!F71+'DAY13'!F71+'DAY14'!F71+'DAY15'!F71+'DAY16'!F71+'DAY17'!F71+'DAY18'!F71+'DAY19'!F71+'DAY20'!F86+'DAY21'!F71+'DAY22'!F71+'DAY23'!F71+'DAY24'!F71+'DAY25'!F71+'DAY26'!F71+'DAY27'!F71+'DAY28'!F71+'DAY29'!F71+'DAY30'!F71</f>
        <v>0</v>
      </c>
      <c r="G71" s="163">
        <f>'DAY1'!G71+'DAY2'!G71+'DAY3'!G71+'DAY4'!G71+'DAY5'!G71+'DAY6'!G71+'DAY7'!G71+'DAY8'!G71+'DAY9'!G71+'DAY10'!G71+'DAY11'!G71+'DAY12'!G71+'DAY13'!G71+'DAY14'!G71+'DAY15'!G71+'DAY16'!G71+'DAY17'!G71+'DAY18'!G71+'DAY19'!G71+'DAY20'!G71+'DAY21'!G71+'DAY22'!G71+'DAY23'!G71+'DAY24'!G71+'DAY25'!G71+'DAY26'!G71+'DAY27'!G71+'DAY28'!G71+'DAY29'!G71+'DAY30'!G71</f>
        <v>0</v>
      </c>
      <c r="H71" s="49">
        <f>+(Table134[[#This Row],[OPENING ]]+Table134[[#This Row],[RECEIPTS]]+Table134[[#This Row],[RETURNS]])-(Table134[[#This Row],[ISSUES]]+Table134[[#This Row],[EXCHANGED]]+Table134[[#This Row],[SALES]])</f>
        <v>187.6</v>
      </c>
      <c r="I71" s="73"/>
      <c r="J71" s="51">
        <f>+Table134[[#This Row],[PHYSICAL]]-Table134[[#This Row],[THEORETICAL]]</f>
        <v>-187.6</v>
      </c>
      <c r="K71" s="48">
        <f>+Table134[[#This Row],[RECEIPTS]]</f>
        <v>0</v>
      </c>
      <c r="L71" s="49">
        <f>+Table134[[#This Row],[RETURNS]]</f>
        <v>0</v>
      </c>
      <c r="M71" s="50">
        <f>+Table134[[#This Row],[EXCHANGED]]</f>
        <v>0</v>
      </c>
      <c r="N71" s="47">
        <f>+Table134[[#This Row],[SALES]]</f>
        <v>0</v>
      </c>
      <c r="O71" s="163">
        <f>+Table134[[#This Row],[ISSUES]]</f>
        <v>0</v>
      </c>
      <c r="P71" s="48">
        <f>Table134[[#This Row],[RECEIPTS TO]]/30</f>
        <v>0</v>
      </c>
      <c r="Q71" s="49">
        <f>+Table134[[#This Row],[RETURNS ]]/30</f>
        <v>0</v>
      </c>
      <c r="R71" s="50">
        <f>+Table134[[#This Row],[EXCHANGED TO]]/30</f>
        <v>0</v>
      </c>
      <c r="S71" s="47">
        <f>+Table134[[#This Row],[SALES TO]]/30</f>
        <v>0</v>
      </c>
      <c r="T71" s="163">
        <f>+Table134[[#This Row],[ISSUES TO]]/30</f>
        <v>0</v>
      </c>
      <c r="U71" s="52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72" spans="1:21" ht="15.75" thickBot="1" x14ac:dyDescent="0.3">
      <c r="A72" s="53"/>
      <c r="B72" s="47">
        <f>'DAY1'!H72</f>
        <v>1730</v>
      </c>
      <c r="C72" s="48">
        <f>'DAY1'!C87+'DAY2'!C72+'DAY3'!C87+'DAY4'!C87+'DAY5'!C72+'DAY6'!C72+'DAY7'!C72+'DAY8'!C72+'DAY9'!C72+'DAY10'!C72+'DAY11'!C72+'DAY12'!C72+'DAY13'!C72+'DAY14'!C72+'DAY15'!C72+'DAY16'!C72+'DAY17'!C72+'DAY18'!C72+'DAY19'!C72+'DAY20'!C87+'DAY21'!C72+'DAY22'!C72+'DAY23'!C72+'DAY24'!C72+'DAY25'!C72+'DAY26'!C72+'DAY27'!C72+'DAY28'!C72+'DAY29'!C72+'DAY30'!C72</f>
        <v>0</v>
      </c>
      <c r="D72" s="49">
        <f>'DAY1'!D72+'DAY2'!D72+'DAY3'!D72+'DAY4'!D72+'DAY5'!D72+'DAY6'!D72+'DAY7'!D72+'DAY8'!D72+'DAY9'!D72+'DAY10'!D72+'DAY11'!D72+'DAY12'!D72+'DAY13'!D72+'DAY14'!D72+'DAY15'!D72+'DAY16'!D72+'DAY17'!D72+'DAY18'!D72+'DAY19'!D72+'DAY20'!D72+'DAY21'!D72+'DAY22'!D72+'DAY23'!D72+'DAY24'!D72+'DAY25'!D72+'DAY26'!D72+'DAY27'!D72+'DAY28'!D72+'DAY29'!D72+'DAY30'!D72</f>
        <v>79</v>
      </c>
      <c r="E72" s="50">
        <f>'DAY1'!E87+'DAY2'!E72+'DAY3'!E87+'DAY4'!E87+'DAY5'!E72+'DAY6'!E72+'DAY7'!E72+'DAY8'!E72+'DAY9'!E72+'DAY10'!E72+'DAY11'!E72+'DAY12'!E72+'DAY13'!E72+'DAY14'!E72+'DAY15'!E72+'DAY16'!E72+'DAY17'!E72+'DAY18'!E72+'DAY19'!E72+'DAY20'!E87+'DAY21'!E72+'DAY22'!E72+'DAY23'!E72+'DAY24'!E72+'DAY25'!E72+'DAY26'!E72+'DAY27'!E72+'DAY28'!E72+'DAY29'!E72+'DAY30'!E72</f>
        <v>0</v>
      </c>
      <c r="F72" s="47">
        <f>'DAY1'!F87+'DAY2'!F72+'DAY3'!F87+'DAY4'!F87+'DAY5'!F72+'DAY6'!F72+'DAY7'!F72+'DAY8'!F72+'DAY9'!F72+'DAY10'!F72+'DAY11'!F72+'DAY12'!F72+'DAY13'!F72+'DAY14'!F72+'DAY15'!F72+'DAY16'!F72+'DAY17'!F72+'DAY18'!F72+'DAY19'!F72+'DAY20'!F87+'DAY21'!F72+'DAY22'!F72+'DAY23'!F72+'DAY24'!F72+'DAY25'!F72+'DAY26'!F72+'DAY27'!F72+'DAY28'!F72+'DAY29'!F72+'DAY30'!F72</f>
        <v>0</v>
      </c>
      <c r="G72" s="163">
        <f>'DAY1'!G72+'DAY2'!G72+'DAY3'!G72+'DAY4'!G72+'DAY5'!G72+'DAY6'!G72+'DAY7'!G72+'DAY8'!G72+'DAY9'!G72+'DAY10'!G72+'DAY11'!G72+'DAY12'!G72+'DAY13'!G72+'DAY14'!G72+'DAY15'!G72+'DAY16'!G72+'DAY17'!G72+'DAY18'!G72+'DAY19'!G72+'DAY20'!G72+'DAY21'!G72+'DAY22'!G72+'DAY23'!G72+'DAY24'!G72+'DAY25'!G72+'DAY26'!G72+'DAY27'!G72+'DAY28'!G72+'DAY29'!G72+'DAY30'!G72</f>
        <v>0</v>
      </c>
      <c r="H72" s="49">
        <f>+(Table134[[#This Row],[OPENING ]]+Table134[[#This Row],[RECEIPTS]]+Table134[[#This Row],[RETURNS]])-(Table134[[#This Row],[ISSUES]]+Table134[[#This Row],[EXCHANGED]]+Table134[[#This Row],[SALES]])</f>
        <v>1809</v>
      </c>
      <c r="I72" s="73"/>
      <c r="J72" s="51">
        <f>+Table134[[#This Row],[PHYSICAL]]-Table134[[#This Row],[THEORETICAL]]</f>
        <v>-1809</v>
      </c>
      <c r="K72" s="48">
        <f>+Table134[[#This Row],[RECEIPTS]]</f>
        <v>0</v>
      </c>
      <c r="L72" s="49">
        <f>+Table134[[#This Row],[RETURNS]]</f>
        <v>79</v>
      </c>
      <c r="M72" s="50">
        <f>+Table134[[#This Row],[EXCHANGED]]</f>
        <v>0</v>
      </c>
      <c r="N72" s="47">
        <f>+Table134[[#This Row],[SALES]]</f>
        <v>0</v>
      </c>
      <c r="O72" s="163">
        <f>+Table134[[#This Row],[ISSUES]]</f>
        <v>0</v>
      </c>
      <c r="P72" s="48">
        <f>Table134[[#This Row],[RECEIPTS TO]]/30</f>
        <v>0</v>
      </c>
      <c r="Q72" s="49">
        <f>+Table134[[#This Row],[RETURNS ]]/30</f>
        <v>2.6333333333333333</v>
      </c>
      <c r="R72" s="50">
        <f>+Table134[[#This Row],[EXCHANGED TO]]/30</f>
        <v>0</v>
      </c>
      <c r="S72" s="47">
        <f>+Table134[[#This Row],[SALES TO]]/30</f>
        <v>0</v>
      </c>
      <c r="T72" s="163">
        <f>+Table134[[#This Row],[ISSUES TO]]/30</f>
        <v>0</v>
      </c>
      <c r="U72" s="52">
        <f>IFERROR(Table134[[#This Row],[THEORETICAL]]/(Table134[[#This Row],[AVE RECEIPTS]]+Table134[[#This Row],[AVE RETURNS]]+Table134[[#This Row],[AVE EXCHANGED]]+Table134[[#This Row],[AVE SALES]]+Table134[[#This Row],[AVE ISSUES]]),0)</f>
        <v>686.96202531645565</v>
      </c>
    </row>
    <row r="73" spans="1:21" ht="17.25" thickBot="1" x14ac:dyDescent="0.35">
      <c r="A73" s="85" t="s">
        <v>37</v>
      </c>
      <c r="B73" s="86">
        <f>SUM(B41:B72)</f>
        <v>13774.739999999998</v>
      </c>
      <c r="C73" s="87">
        <f t="shared" ref="C73:T73" si="12">SUM(C41:C72)</f>
        <v>3087.4</v>
      </c>
      <c r="D73" s="88">
        <f t="shared" si="12"/>
        <v>217.3</v>
      </c>
      <c r="E73" s="89">
        <f t="shared" si="12"/>
        <v>0</v>
      </c>
      <c r="F73" s="86">
        <f t="shared" si="12"/>
        <v>0</v>
      </c>
      <c r="G73" s="164">
        <f t="shared" si="12"/>
        <v>1999.3000000000002</v>
      </c>
      <c r="H73" s="88">
        <f t="shared" si="12"/>
        <v>15080.139999999998</v>
      </c>
      <c r="I73" s="87">
        <f t="shared" si="12"/>
        <v>8752</v>
      </c>
      <c r="J73" s="90">
        <f t="shared" si="12"/>
        <v>-6328.1399999999994</v>
      </c>
      <c r="K73" s="87">
        <f t="shared" si="12"/>
        <v>3087.4</v>
      </c>
      <c r="L73" s="88">
        <f t="shared" si="12"/>
        <v>217.3</v>
      </c>
      <c r="M73" s="89">
        <f t="shared" si="12"/>
        <v>0</v>
      </c>
      <c r="N73" s="86">
        <f t="shared" si="12"/>
        <v>0</v>
      </c>
      <c r="O73" s="164">
        <f t="shared" si="12"/>
        <v>1999.3000000000002</v>
      </c>
      <c r="P73" s="87">
        <f t="shared" si="12"/>
        <v>102.91333333333334</v>
      </c>
      <c r="Q73" s="88">
        <f t="shared" si="12"/>
        <v>7.2433333333333341</v>
      </c>
      <c r="R73" s="89">
        <f t="shared" si="12"/>
        <v>0</v>
      </c>
      <c r="S73" s="86">
        <f t="shared" si="12"/>
        <v>0</v>
      </c>
      <c r="T73" s="164">
        <f t="shared" si="12"/>
        <v>66.643333333333345</v>
      </c>
      <c r="U73" s="91">
        <f t="shared" ref="U73" si="13">IFERROR(+H73/(P73+Q73+R73+S73+T73),0)</f>
        <v>85.294909502262428</v>
      </c>
    </row>
    <row r="74" spans="1:21" ht="15.75" x14ac:dyDescent="0.3">
      <c r="A74" s="78"/>
      <c r="B74" s="93"/>
      <c r="C74" s="56"/>
      <c r="D74" s="62"/>
      <c r="E74" s="63"/>
      <c r="F74" s="60"/>
      <c r="G74" s="169"/>
      <c r="H74" s="94"/>
      <c r="I74" s="56"/>
      <c r="J74" s="95"/>
      <c r="K74" s="56"/>
      <c r="L74" s="62"/>
      <c r="M74" s="63"/>
      <c r="N74" s="60"/>
      <c r="O74" s="166"/>
      <c r="P74" s="61"/>
      <c r="Q74" s="62"/>
      <c r="R74" s="63"/>
      <c r="S74" s="60"/>
      <c r="T74" s="169"/>
      <c r="U74" s="65"/>
    </row>
    <row r="75" spans="1:21" x14ac:dyDescent="0.25">
      <c r="A75" s="55" t="s">
        <v>38</v>
      </c>
      <c r="B75" s="47"/>
      <c r="C75" s="48"/>
      <c r="D75" s="49"/>
      <c r="E75" s="50"/>
      <c r="F75" s="47"/>
      <c r="G75" s="163"/>
      <c r="H75" s="49"/>
      <c r="I75" s="48"/>
      <c r="J75" s="51"/>
      <c r="K75" s="48"/>
      <c r="L75" s="49"/>
      <c r="M75" s="50"/>
      <c r="N75" s="47"/>
      <c r="O75" s="163"/>
      <c r="P75" s="48"/>
      <c r="Q75" s="49"/>
      <c r="R75" s="50"/>
      <c r="S75" s="47"/>
      <c r="T75" s="163"/>
      <c r="U75" s="54"/>
    </row>
    <row r="76" spans="1:21" x14ac:dyDescent="0.25">
      <c r="A76" s="152" t="s">
        <v>44</v>
      </c>
      <c r="B76" s="47">
        <f>'DAY1'!H76</f>
        <v>1267.3399999999999</v>
      </c>
      <c r="C76" s="48">
        <f>'DAY1'!C76+'DAY2'!C76+'DAY3'!C76+'DAY4'!C76+'DAY5'!C76+'DAY6'!C76+'DAY7'!C76+'DAY8'!C76+'DAY9'!C76+'DAY10'!C76+'DAY11'!C76+'DAY12'!C76+'DAY13'!C76+'DAY14'!C76+'DAY15'!C76+'DAY16'!C76+'DAY17'!C76+'DAY18'!C76+'DAY19'!C76+'DAY20'!C76+'DAY21'!C76+'DAY22'!C76+'DAY23'!C76+'DAY24'!C76+'DAY25'!C76+'DAY26'!C76+'DAY27'!C76+'DAY28'!C76+'DAY29'!C76+'DAY30'!C76</f>
        <v>0</v>
      </c>
      <c r="D76" s="49">
        <f>'DAY1'!D76+'DAY2'!D76+'DAY3'!D76+'DAY4'!D76+'DAY5'!D76+'DAY6'!D76+'DAY7'!D76+'DAY8'!D76+'DAY9'!D76+'DAY10'!D76+'DAY11'!D76+'DAY12'!D76+'DAY13'!D76+'DAY14'!D76+'DAY15'!D76+'DAY16'!D76+'DAY17'!D76+'DAY18'!D76+'DAY19'!D76+'DAY20'!D76+'DAY21'!D76+'DAY22'!D76+'DAY23'!D76+'DAY24'!D76+'DAY25'!D76+'DAY26'!D76+'DAY27'!D76+'DAY28'!D76+'DAY29'!D76+'DAY30'!D76</f>
        <v>0</v>
      </c>
      <c r="E76" s="50">
        <f>'DAY1'!E76+'DAY2'!E76+'DAY3'!E76+'DAY4'!E76+'DAY5'!E76+'DAY6'!E76+'DAY7'!E76+'DAY8'!E76+'DAY9'!E76+'DAY10'!E76+'DAY11'!E76+'DAY12'!E76+'DAY13'!E76+'DAY14'!E76+'DAY15'!E76+'DAY16'!E76+'DAY17'!E76+'DAY18'!E76+'DAY19'!E76+'DAY20'!E76+'DAY21'!E76+'DAY22'!E76+'DAY23'!E76+'DAY24'!E76+'DAY25'!E76+'DAY26'!E76+'DAY27'!E76+'DAY28'!E76+'DAY29'!E76+'DAY30'!E76</f>
        <v>0</v>
      </c>
      <c r="F76" s="47">
        <f>'DAY1'!F76+'DAY2'!F76+'DAY3'!F76+'DAY4'!F76+'DAY5'!F76+'DAY6'!F76+'DAY7'!F76+'DAY8'!F76+'DAY9'!F76+'DAY10'!F76+'DAY11'!F76+'DAY12'!F76+'DAY13'!F76+'DAY14'!F76+'DAY15'!F76+'DAY16'!F76+'DAY17'!F76+'DAY18'!F76+'DAY19'!F76+'DAY20'!F76+'DAY21'!F76+'DAY22'!F76+'DAY23'!F76+'DAY24'!F76+'DAY25'!F76+'DAY26'!F76+'DAY27'!F76+'DAY28'!F76+'DAY29'!F76+'DAY30'!F76</f>
        <v>0</v>
      </c>
      <c r="G76" s="163">
        <f>'DAY1'!G76+'DAY2'!G76+'DAY3'!G76+'DAY4'!G76+'DAY5'!G76+'DAY6'!G76+'DAY7'!G76+'DAY8'!G76+'DAY9'!G76+'DAY10'!G76+'DAY11'!G76+'DAY12'!G76+'DAY13'!G76+'DAY14'!G76+'DAY15'!G76+'DAY16'!G76+'DAY17'!G76+'DAY18'!G76+'DAY19'!G76+'DAY20'!G76+'DAY21'!G76+'DAY22'!G76+'DAY23'!G76+'DAY24'!G76+'DAY25'!G76+'DAY26'!G76+'DAY27'!G76+'DAY28'!G76+'DAY29'!G76+'DAY30'!G76</f>
        <v>0</v>
      </c>
      <c r="H76" s="49">
        <f>+(Table134[[#This Row],[OPENING ]]+Table134[[#This Row],[RECEIPTS]]+Table134[[#This Row],[RETURNS]])-(Table134[[#This Row],[ISSUES]]+Table134[[#This Row],[EXCHANGED]]+Table134[[#This Row],[SALES]])</f>
        <v>1267.3399999999999</v>
      </c>
      <c r="I76" s="48">
        <v>1267.3399999999999</v>
      </c>
      <c r="J76" s="51">
        <f>+Table134[[#This Row],[PHYSICAL]]-Table134[[#This Row],[THEORETICAL]]</f>
        <v>0</v>
      </c>
      <c r="K76" s="48">
        <f>+Table134[[#This Row],[RECEIPTS]]</f>
        <v>0</v>
      </c>
      <c r="L76" s="49">
        <f>+Table134[[#This Row],[RETURNS]]</f>
        <v>0</v>
      </c>
      <c r="M76" s="50">
        <f>+Table134[[#This Row],[EXCHANGED]]</f>
        <v>0</v>
      </c>
      <c r="N76" s="47">
        <f>+Table134[[#This Row],[SALES]]</f>
        <v>0</v>
      </c>
      <c r="O76" s="163">
        <f>+Table134[[#This Row],[ISSUES]]</f>
        <v>0</v>
      </c>
      <c r="P76" s="48">
        <f>Table134[[#This Row],[RECEIPTS TO]]/30</f>
        <v>0</v>
      </c>
      <c r="Q76" s="49">
        <f>+Table134[[#This Row],[RETURNS ]]/30</f>
        <v>0</v>
      </c>
      <c r="R76" s="50">
        <f>+Table134[[#This Row],[EXCHANGED TO]]/30</f>
        <v>0</v>
      </c>
      <c r="S76" s="47">
        <f>+Table134[[#This Row],[SALES TO]]/30</f>
        <v>0</v>
      </c>
      <c r="T76" s="163">
        <f>+Table134[[#This Row],[ISSUES TO]]/30</f>
        <v>0</v>
      </c>
      <c r="U76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77" spans="1:21" x14ac:dyDescent="0.25">
      <c r="A77" s="152" t="s">
        <v>35</v>
      </c>
      <c r="B77" s="47">
        <f>'DAY1'!H77</f>
        <v>96.1</v>
      </c>
      <c r="C77" s="48">
        <f>'DAY1'!C77+'DAY2'!C77+'DAY3'!C77+'DAY4'!C77+'DAY5'!C77+'DAY6'!C77+'DAY7'!C77+'DAY8'!C77+'DAY9'!C77+'DAY10'!C77+'DAY11'!C77+'DAY12'!C77+'DAY13'!C77+'DAY14'!C77+'DAY15'!C77+'DAY16'!C77+'DAY17'!C77+'DAY18'!C77+'DAY19'!C77+'DAY20'!C77+'DAY21'!C77+'DAY22'!C77+'DAY23'!C77+'DAY24'!C77+'DAY25'!C77+'DAY26'!C77+'DAY27'!C77+'DAY28'!C77+'DAY29'!C77+'DAY30'!C77</f>
        <v>0</v>
      </c>
      <c r="D77" s="49">
        <f>'DAY1'!D77+'DAY2'!D77+'DAY3'!D77+'DAY4'!D77+'DAY5'!D77+'DAY6'!D77+'DAY7'!D77+'DAY8'!D77+'DAY9'!D77+'DAY10'!D77+'DAY11'!D77+'DAY12'!D77+'DAY13'!D77+'DAY14'!D77+'DAY15'!D77+'DAY16'!D77+'DAY17'!D77+'DAY18'!D77+'DAY19'!D77+'DAY20'!D77+'DAY21'!D77+'DAY22'!D77+'DAY23'!D77+'DAY24'!D77+'DAY25'!D77+'DAY26'!D77+'DAY27'!D77+'DAY28'!D77+'DAY29'!D77+'DAY30'!D77</f>
        <v>0</v>
      </c>
      <c r="E77" s="50">
        <f>'DAY1'!E77+'DAY2'!E77+'DAY3'!E77+'DAY4'!E77+'DAY5'!E77+'DAY6'!E77+'DAY7'!E77+'DAY8'!E77+'DAY9'!E77+'DAY10'!E77+'DAY11'!E77+'DAY12'!E77+'DAY13'!E77+'DAY14'!E77+'DAY15'!E77+'DAY16'!E77+'DAY17'!E77+'DAY18'!E77+'DAY19'!E77+'DAY20'!E77+'DAY21'!E77+'DAY22'!E77+'DAY23'!E77+'DAY24'!E77+'DAY25'!E77+'DAY26'!E77+'DAY27'!E77+'DAY28'!E77+'DAY29'!E77+'DAY30'!E77</f>
        <v>0</v>
      </c>
      <c r="F77" s="47">
        <f>'DAY1'!F77+'DAY2'!F77+'DAY3'!F77+'DAY4'!F77+'DAY5'!F77+'DAY6'!F77+'DAY7'!F77+'DAY8'!F77+'DAY9'!F77+'DAY10'!F77+'DAY11'!F77+'DAY12'!F77+'DAY13'!F77+'DAY14'!F77+'DAY15'!F77+'DAY16'!F77+'DAY17'!F77+'DAY18'!F77+'DAY19'!F77+'DAY20'!F77+'DAY21'!F77+'DAY22'!F77+'DAY23'!F77+'DAY24'!F77+'DAY25'!F77+'DAY26'!F77+'DAY27'!F77+'DAY28'!F77+'DAY29'!F77+'DAY30'!F77</f>
        <v>0</v>
      </c>
      <c r="G77" s="163">
        <f>'DAY1'!G77+'DAY2'!G77+'DAY3'!G77+'DAY4'!G77+'DAY5'!G77+'DAY6'!G77+'DAY7'!G77+'DAY8'!G77+'DAY9'!G77+'DAY10'!G77+'DAY11'!G77+'DAY12'!G77+'DAY13'!G77+'DAY14'!G77+'DAY15'!G77+'DAY16'!G77+'DAY17'!G77+'DAY18'!G77+'DAY19'!G77+'DAY20'!G77+'DAY21'!G77+'DAY22'!G77+'DAY23'!G77+'DAY24'!G77+'DAY25'!G77+'DAY26'!G77+'DAY27'!G77+'DAY28'!G77+'DAY29'!G77+'DAY30'!G77</f>
        <v>0</v>
      </c>
      <c r="H77" s="49">
        <f>+(Table134[[#This Row],[OPENING ]]+Table134[[#This Row],[RECEIPTS]]+Table134[[#This Row],[RETURNS]])-(Table134[[#This Row],[ISSUES]]+Table134[[#This Row],[EXCHANGED]]+Table134[[#This Row],[SALES]])</f>
        <v>96.1</v>
      </c>
      <c r="I77" s="48">
        <v>96.1</v>
      </c>
      <c r="J77" s="51">
        <f>+Table134[[#This Row],[PHYSICAL]]-Table134[[#This Row],[THEORETICAL]]</f>
        <v>0</v>
      </c>
      <c r="K77" s="48">
        <f>+Table134[[#This Row],[RECEIPTS]]</f>
        <v>0</v>
      </c>
      <c r="L77" s="49">
        <f>+Table134[[#This Row],[RETURNS]]</f>
        <v>0</v>
      </c>
      <c r="M77" s="50">
        <f>+Table134[[#This Row],[EXCHANGED]]</f>
        <v>0</v>
      </c>
      <c r="N77" s="47">
        <f>+Table134[[#This Row],[SALES]]</f>
        <v>0</v>
      </c>
      <c r="O77" s="163">
        <f>+Table134[[#This Row],[ISSUES]]</f>
        <v>0</v>
      </c>
      <c r="P77" s="48">
        <f>Table134[[#This Row],[RECEIPTS TO]]/30</f>
        <v>0</v>
      </c>
      <c r="Q77" s="49">
        <f>+Table134[[#This Row],[RETURNS ]]/30</f>
        <v>0</v>
      </c>
      <c r="R77" s="50">
        <f>+Table134[[#This Row],[EXCHANGED TO]]/30</f>
        <v>0</v>
      </c>
      <c r="S77" s="47">
        <f>+Table134[[#This Row],[SALES TO]]/30</f>
        <v>0</v>
      </c>
      <c r="T77" s="163">
        <f>+Table134[[#This Row],[ISSUES TO]]/30</f>
        <v>0</v>
      </c>
      <c r="U77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78" spans="1:21" x14ac:dyDescent="0.25">
      <c r="A78" s="192"/>
      <c r="B78" s="47">
        <f>'DAY1'!H78</f>
        <v>0</v>
      </c>
      <c r="C78" s="48">
        <f>'DAY1'!C78+'DAY2'!C78+'DAY3'!C78+'DAY4'!C78+'DAY5'!C78+'DAY6'!C78+'DAY7'!C78+'DAY8'!C78+'DAY9'!C78+'DAY10'!C78+'DAY11'!C78+'DAY12'!C78+'DAY13'!C78+'DAY14'!C78+'DAY15'!C78+'DAY16'!C78+'DAY17'!C78+'DAY18'!C78+'DAY19'!C78+'DAY20'!C78+'DAY21'!C78+'DAY22'!C78+'DAY23'!C78+'DAY24'!C78+'DAY25'!C78+'DAY26'!C78+'DAY27'!C78+'DAY28'!C78+'DAY29'!C78+'DAY30'!C78</f>
        <v>0</v>
      </c>
      <c r="D78" s="49">
        <f>'DAY1'!D78+'DAY2'!D78+'DAY3'!D78+'DAY4'!D78+'DAY5'!D78+'DAY6'!D78+'DAY7'!D78+'DAY8'!D78+'DAY9'!D78+'DAY10'!D78+'DAY11'!D78+'DAY12'!D78+'DAY13'!D78+'DAY14'!D78+'DAY15'!D78+'DAY16'!D78+'DAY17'!D78+'DAY18'!D78+'DAY19'!D78+'DAY20'!D78+'DAY21'!D78+'DAY22'!D78+'DAY23'!D78+'DAY24'!D78+'DAY25'!D78+'DAY26'!D78+'DAY27'!D78+'DAY28'!D78+'DAY29'!D78+'DAY30'!D78</f>
        <v>0</v>
      </c>
      <c r="E78" s="50">
        <f>'DAY1'!E78+'DAY2'!E78+'DAY3'!E78+'DAY4'!E78+'DAY5'!E78+'DAY6'!E78+'DAY7'!E78+'DAY8'!E78+'DAY9'!E78+'DAY10'!E78+'DAY11'!E78+'DAY12'!E78+'DAY13'!E78+'DAY14'!E78+'DAY15'!E78+'DAY16'!E78+'DAY17'!E78+'DAY18'!E78+'DAY19'!E78+'DAY20'!E78+'DAY21'!E78+'DAY22'!E78+'DAY23'!E78+'DAY24'!E78+'DAY25'!E78+'DAY26'!E78+'DAY27'!E78+'DAY28'!E78+'DAY29'!E78+'DAY30'!E78</f>
        <v>0</v>
      </c>
      <c r="F78" s="47">
        <f>'DAY1'!F78+'DAY2'!F78+'DAY3'!F78+'DAY4'!F78+'DAY5'!F78+'DAY6'!F78+'DAY7'!F78+'DAY8'!F78+'DAY9'!F78+'DAY10'!F78+'DAY11'!F78+'DAY12'!F78+'DAY13'!F78+'DAY14'!F78+'DAY15'!F78+'DAY16'!F78+'DAY17'!F78+'DAY18'!F78+'DAY19'!F78+'DAY20'!F78+'DAY21'!F78+'DAY22'!F78+'DAY23'!F78+'DAY24'!F78+'DAY25'!F78+'DAY26'!F78+'DAY27'!F78+'DAY28'!F78+'DAY29'!F78+'DAY30'!F78</f>
        <v>0</v>
      </c>
      <c r="G78" s="163">
        <f>'DAY1'!G78+'DAY2'!G78+'DAY3'!G78+'DAY4'!G78+'DAY5'!G78+'DAY6'!G78+'DAY7'!G78+'DAY8'!G78+'DAY9'!G78+'DAY10'!G78+'DAY11'!G78+'DAY12'!G78+'DAY13'!G78+'DAY14'!G78+'DAY15'!G78+'DAY16'!G78+'DAY17'!G78+'DAY18'!G78+'DAY19'!G78+'DAY20'!G78+'DAY21'!G78+'DAY22'!G78+'DAY23'!G78+'DAY24'!G78+'DAY25'!G78+'DAY26'!G78+'DAY27'!G78+'DAY28'!G78+'DAY29'!G78+'DAY30'!G78</f>
        <v>0</v>
      </c>
      <c r="H78" s="49">
        <f>+(Table134[[#This Row],[OPENING ]]+Table134[[#This Row],[RECEIPTS]]+Table134[[#This Row],[RETURNS]])-(Table134[[#This Row],[ISSUES]]+Table134[[#This Row],[EXCHANGED]]+Table134[[#This Row],[SALES]])</f>
        <v>0</v>
      </c>
      <c r="I78" s="48"/>
      <c r="J78" s="51">
        <f>+Table134[[#This Row],[PHYSICAL]]-Table134[[#This Row],[THEORETICAL]]</f>
        <v>0</v>
      </c>
      <c r="K78" s="48">
        <f>+Table134[[#This Row],[RECEIPTS]]</f>
        <v>0</v>
      </c>
      <c r="L78" s="49">
        <f>+Table134[[#This Row],[RETURNS]]</f>
        <v>0</v>
      </c>
      <c r="M78" s="50">
        <f>+Table134[[#This Row],[EXCHANGED]]</f>
        <v>0</v>
      </c>
      <c r="N78" s="47">
        <f>+Table134[[#This Row],[SALES]]</f>
        <v>0</v>
      </c>
      <c r="O78" s="163">
        <f>+Table134[[#This Row],[ISSUES]]</f>
        <v>0</v>
      </c>
      <c r="P78" s="48">
        <f>Table134[[#This Row],[RECEIPTS TO]]/30</f>
        <v>0</v>
      </c>
      <c r="Q78" s="49">
        <f>+Table134[[#This Row],[RETURNS ]]/30</f>
        <v>0</v>
      </c>
      <c r="R78" s="50">
        <f>+Table134[[#This Row],[EXCHANGED TO]]/30</f>
        <v>0</v>
      </c>
      <c r="S78" s="47">
        <f>+Table134[[#This Row],[SALES TO]]/30</f>
        <v>0</v>
      </c>
      <c r="T78" s="163">
        <f>+Table134[[#This Row],[ISSUES TO]]/30</f>
        <v>0</v>
      </c>
      <c r="U78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79" spans="1:21" x14ac:dyDescent="0.25">
      <c r="A79" s="153" t="s">
        <v>39</v>
      </c>
      <c r="B79" s="47">
        <f>'DAY1'!H79</f>
        <v>0</v>
      </c>
      <c r="C79" s="48">
        <f>'DAY1'!C79+'DAY2'!C79+'DAY3'!C79+'DAY4'!C79+'DAY5'!C79+'DAY6'!C79+'DAY7'!C79+'DAY8'!C79+'DAY9'!C79+'DAY10'!C79+'DAY11'!C79+'DAY12'!C79+'DAY13'!C79+'DAY14'!C79+'DAY15'!C79+'DAY16'!C79+'DAY17'!C79+'DAY18'!C79+'DAY19'!C79+'DAY20'!C79+'DAY21'!C79+'DAY22'!C79+'DAY23'!C79+'DAY24'!C79+'DAY25'!C79+'DAY26'!C79+'DAY27'!C79+'DAY28'!C79+'DAY29'!C79+'DAY30'!C79</f>
        <v>0</v>
      </c>
      <c r="D79" s="49">
        <f>'DAY1'!D79+'DAY2'!D79+'DAY3'!D79+'DAY4'!D79+'DAY5'!D79+'DAY6'!D79+'DAY7'!D79+'DAY8'!D79+'DAY9'!D79+'DAY10'!D79+'DAY11'!D79+'DAY12'!D79+'DAY13'!D79+'DAY14'!D79+'DAY15'!D79+'DAY16'!D79+'DAY17'!D79+'DAY18'!D79+'DAY19'!D79+'DAY20'!D79+'DAY21'!D79+'DAY22'!D79+'DAY23'!D79+'DAY24'!D79+'DAY25'!D79+'DAY26'!D79+'DAY27'!D79+'DAY28'!D79+'DAY29'!D79+'DAY30'!D79</f>
        <v>0</v>
      </c>
      <c r="E79" s="50">
        <f>'DAY1'!E79+'DAY2'!E79+'DAY3'!E79+'DAY4'!E79+'DAY5'!E79+'DAY6'!E79+'DAY7'!E79+'DAY8'!E79+'DAY9'!E79+'DAY10'!E79+'DAY11'!E79+'DAY12'!E79+'DAY13'!E79+'DAY14'!E79+'DAY15'!E79+'DAY16'!E79+'DAY17'!E79+'DAY18'!E79+'DAY19'!E79+'DAY20'!E79+'DAY21'!E79+'DAY22'!E79+'DAY23'!E79+'DAY24'!E79+'DAY25'!E79+'DAY26'!E79+'DAY27'!E79+'DAY28'!E79+'DAY29'!E79+'DAY30'!E79</f>
        <v>0</v>
      </c>
      <c r="F79" s="47">
        <f>'DAY1'!F79+'DAY2'!F79+'DAY3'!F79+'DAY4'!F79+'DAY5'!F79+'DAY6'!F79+'DAY7'!F79+'DAY8'!F79+'DAY9'!F79+'DAY10'!F79+'DAY11'!F79+'DAY12'!F79+'DAY13'!F79+'DAY14'!F79+'DAY15'!F79+'DAY16'!F79+'DAY17'!F79+'DAY18'!F79+'DAY19'!F79+'DAY20'!F79+'DAY21'!F79+'DAY22'!F79+'DAY23'!F79+'DAY24'!F79+'DAY25'!F79+'DAY26'!F79+'DAY27'!F79+'DAY28'!F79+'DAY29'!F79+'DAY30'!F79</f>
        <v>0</v>
      </c>
      <c r="G79" s="163">
        <f>'DAY1'!G79+'DAY2'!G79+'DAY3'!G79+'DAY4'!G79+'DAY5'!G79+'DAY6'!G79+'DAY7'!G79+'DAY8'!G79+'DAY9'!G79+'DAY10'!G79+'DAY11'!G79+'DAY12'!G79+'DAY13'!G79+'DAY14'!G79+'DAY15'!G79+'DAY16'!G79+'DAY17'!G79+'DAY18'!G79+'DAY19'!G79+'DAY20'!G79+'DAY21'!G79+'DAY22'!G79+'DAY23'!G79+'DAY24'!G79+'DAY25'!G79+'DAY26'!G79+'DAY27'!G79+'DAY28'!G79+'DAY29'!G79+'DAY30'!G79</f>
        <v>0</v>
      </c>
      <c r="H79" s="49">
        <f>+(Table134[[#This Row],[OPENING ]]+Table134[[#This Row],[RECEIPTS]]+Table134[[#This Row],[RETURNS]])-(Table134[[#This Row],[ISSUES]]+Table134[[#This Row],[EXCHANGED]]+Table134[[#This Row],[SALES]])</f>
        <v>0</v>
      </c>
      <c r="I79" s="48"/>
      <c r="J79" s="51">
        <f>+Table134[[#This Row],[PHYSICAL]]-Table134[[#This Row],[THEORETICAL]]</f>
        <v>0</v>
      </c>
      <c r="K79" s="48">
        <f>+Table134[[#This Row],[RECEIPTS]]</f>
        <v>0</v>
      </c>
      <c r="L79" s="49">
        <f>+Table134[[#This Row],[RETURNS]]</f>
        <v>0</v>
      </c>
      <c r="M79" s="50">
        <f>+Table134[[#This Row],[EXCHANGED]]</f>
        <v>0</v>
      </c>
      <c r="N79" s="47">
        <f>+Table134[[#This Row],[SALES]]</f>
        <v>0</v>
      </c>
      <c r="O79" s="163">
        <f>+Table134[[#This Row],[ISSUES]]</f>
        <v>0</v>
      </c>
      <c r="P79" s="48">
        <f>Table134[[#This Row],[RECEIPTS TO]]/30</f>
        <v>0</v>
      </c>
      <c r="Q79" s="49">
        <f>+Table134[[#This Row],[RETURNS ]]/30</f>
        <v>0</v>
      </c>
      <c r="R79" s="50">
        <f>+Table134[[#This Row],[EXCHANGED TO]]/30</f>
        <v>0</v>
      </c>
      <c r="S79" s="47">
        <f>+Table134[[#This Row],[SALES TO]]/30</f>
        <v>0</v>
      </c>
      <c r="T79" s="163">
        <f>+Table134[[#This Row],[ISSUES TO]]/30</f>
        <v>0</v>
      </c>
      <c r="U79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80" spans="1:21" x14ac:dyDescent="0.25">
      <c r="A80" s="152" t="s">
        <v>44</v>
      </c>
      <c r="B80" s="47">
        <f>'DAY1'!H80</f>
        <v>1289.1400000000001</v>
      </c>
      <c r="C80" s="48">
        <f>'DAY1'!C80+'DAY2'!C80+'DAY3'!C80+'DAY4'!C80+'DAY5'!C80+'DAY6'!C80+'DAY7'!C80+'DAY8'!C80+'DAY9'!C80+'DAY10'!C80+'DAY11'!C80+'DAY12'!C80+'DAY13'!C80+'DAY14'!C80+'DAY15'!C80+'DAY16'!C80+'DAY17'!C80+'DAY18'!C80+'DAY19'!C80+'DAY20'!C80+'DAY21'!C80+'DAY22'!C80+'DAY23'!C80+'DAY24'!C80+'DAY25'!C80+'DAY26'!C80+'DAY27'!C80+'DAY28'!C80+'DAY29'!C80+'DAY30'!C80</f>
        <v>0</v>
      </c>
      <c r="D80" s="49">
        <f>'DAY1'!D80+'DAY2'!D80+'DAY3'!D80+'DAY4'!D80+'DAY5'!D80+'DAY6'!D80+'DAY7'!D80+'DAY8'!D80+'DAY9'!D80+'DAY10'!D80+'DAY11'!D80+'DAY12'!D80+'DAY13'!D80+'DAY14'!D80+'DAY15'!D80+'DAY16'!D80+'DAY17'!D80+'DAY18'!D80+'DAY19'!D80+'DAY20'!D80+'DAY21'!D80+'DAY22'!D80+'DAY23'!D80+'DAY24'!D80+'DAY25'!D80+'DAY26'!D80+'DAY27'!D80+'DAY28'!D80+'DAY29'!D80+'DAY30'!D80</f>
        <v>0</v>
      </c>
      <c r="E80" s="50">
        <f>'DAY1'!E80+'DAY2'!E80+'DAY3'!E80+'DAY4'!E80+'DAY5'!E80+'DAY6'!E80+'DAY7'!E80+'DAY8'!E80+'DAY9'!E80+'DAY10'!E80+'DAY11'!E80+'DAY12'!E80+'DAY13'!E80+'DAY14'!E80+'DAY15'!E80+'DAY16'!E80+'DAY17'!E80+'DAY18'!E80+'DAY19'!E80+'DAY20'!E80+'DAY21'!E80+'DAY22'!E80+'DAY23'!E80+'DAY24'!E80+'DAY25'!E80+'DAY26'!E80+'DAY27'!E80+'DAY28'!E80+'DAY29'!E80+'DAY30'!E80</f>
        <v>0</v>
      </c>
      <c r="F80" s="47">
        <f>'DAY1'!F80+'DAY2'!F80+'DAY3'!F80+'DAY4'!F80+'DAY5'!F80+'DAY6'!F80+'DAY7'!F80+'DAY8'!F80+'DAY9'!F80+'DAY10'!F80+'DAY11'!F80+'DAY12'!F80+'DAY13'!F80+'DAY14'!F80+'DAY15'!F80+'DAY16'!F80+'DAY17'!F80+'DAY18'!F80+'DAY19'!F80+'DAY20'!F80+'DAY21'!F80+'DAY22'!F80+'DAY23'!F80+'DAY24'!F80+'DAY25'!F80+'DAY26'!F80+'DAY27'!F80+'DAY28'!F80+'DAY29'!F80+'DAY30'!F80</f>
        <v>0</v>
      </c>
      <c r="G80" s="163">
        <f>'DAY1'!G80+'DAY2'!G80+'DAY3'!G80+'DAY4'!G80+'DAY5'!G80+'DAY6'!G80+'DAY7'!G80+'DAY8'!G80+'DAY9'!G80+'DAY10'!G80+'DAY11'!G80+'DAY12'!G80+'DAY13'!G80+'DAY14'!G80+'DAY15'!G80+'DAY16'!G80+'DAY17'!G80+'DAY18'!G80+'DAY19'!G80+'DAY20'!G80+'DAY21'!G80+'DAY22'!G80+'DAY23'!G80+'DAY24'!G80+'DAY25'!G80+'DAY26'!G80+'DAY27'!G80+'DAY28'!G80+'DAY29'!G80+'DAY30'!G80</f>
        <v>0</v>
      </c>
      <c r="H80" s="49">
        <f>+(Table134[[#This Row],[OPENING ]]+Table134[[#This Row],[RECEIPTS]]+Table134[[#This Row],[RETURNS]])-(Table134[[#This Row],[ISSUES]]+Table134[[#This Row],[EXCHANGED]]+Table134[[#This Row],[SALES]])</f>
        <v>1289.1400000000001</v>
      </c>
      <c r="I80" s="48">
        <v>1289.1400000000001</v>
      </c>
      <c r="J80" s="51">
        <f>+Table134[[#This Row],[PHYSICAL]]-Table134[[#This Row],[THEORETICAL]]</f>
        <v>0</v>
      </c>
      <c r="K80" s="48">
        <f>+Table134[[#This Row],[RECEIPTS]]</f>
        <v>0</v>
      </c>
      <c r="L80" s="49">
        <f>+Table134[[#This Row],[RETURNS]]</f>
        <v>0</v>
      </c>
      <c r="M80" s="50">
        <f>+Table134[[#This Row],[EXCHANGED]]</f>
        <v>0</v>
      </c>
      <c r="N80" s="47">
        <f>+Table134[[#This Row],[SALES]]</f>
        <v>0</v>
      </c>
      <c r="O80" s="163">
        <f>+Table134[[#This Row],[ISSUES]]</f>
        <v>0</v>
      </c>
      <c r="P80" s="48">
        <f>Table134[[#This Row],[RECEIPTS TO]]/30</f>
        <v>0</v>
      </c>
      <c r="Q80" s="49">
        <f>+Table134[[#This Row],[RETURNS ]]/30</f>
        <v>0</v>
      </c>
      <c r="R80" s="50">
        <f>+Table134[[#This Row],[EXCHANGED TO]]/30</f>
        <v>0</v>
      </c>
      <c r="S80" s="47">
        <f>+Table134[[#This Row],[SALES TO]]/30</f>
        <v>0</v>
      </c>
      <c r="T80" s="163">
        <f>+Table134[[#This Row],[ISSUES TO]]/30</f>
        <v>0</v>
      </c>
      <c r="U80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81" spans="1:21" x14ac:dyDescent="0.25">
      <c r="A81" s="152" t="s">
        <v>34</v>
      </c>
      <c r="B81" s="47">
        <f>'DAY1'!H81</f>
        <v>64.75</v>
      </c>
      <c r="C81" s="48">
        <f>'DAY1'!C81+'DAY2'!C81+'DAY3'!C81+'DAY4'!C81+'DAY5'!C81+'DAY6'!C81+'DAY7'!C81+'DAY8'!C81+'DAY9'!C81+'DAY10'!C81+'DAY11'!C81+'DAY12'!C81+'DAY13'!C81+'DAY14'!C81+'DAY15'!C81+'DAY16'!C81+'DAY17'!C81+'DAY18'!C81+'DAY19'!C81+'DAY20'!C81+'DAY21'!C81+'DAY22'!C81+'DAY23'!C81+'DAY24'!C81+'DAY25'!C81+'DAY26'!C81+'DAY27'!C81+'DAY28'!C81+'DAY29'!C81+'DAY30'!C81</f>
        <v>0</v>
      </c>
      <c r="D81" s="49">
        <f>'DAY1'!D81+'DAY2'!D81+'DAY3'!D81+'DAY4'!D81+'DAY5'!D81+'DAY6'!D81+'DAY7'!D81+'DAY8'!D81+'DAY9'!D81+'DAY10'!D81+'DAY11'!D81+'DAY12'!D81+'DAY13'!D81+'DAY14'!D81+'DAY15'!D81+'DAY16'!D81+'DAY17'!D81+'DAY18'!D81+'DAY19'!D81+'DAY20'!D81+'DAY21'!D81+'DAY22'!D81+'DAY23'!D81+'DAY24'!D81+'DAY25'!D81+'DAY26'!D81+'DAY27'!D81+'DAY28'!D81+'DAY29'!D81+'DAY30'!D81</f>
        <v>0</v>
      </c>
      <c r="E81" s="50">
        <f>'DAY1'!E81+'DAY2'!E81+'DAY3'!E81+'DAY4'!E81+'DAY5'!E81+'DAY6'!E81+'DAY7'!E81+'DAY8'!E81+'DAY9'!E81+'DAY10'!E81+'DAY11'!E81+'DAY12'!E81+'DAY13'!E81+'DAY14'!E81+'DAY15'!E81+'DAY16'!E81+'DAY17'!E81+'DAY18'!E81+'DAY19'!E81+'DAY20'!E81+'DAY21'!E81+'DAY22'!E81+'DAY23'!E81+'DAY24'!E81+'DAY25'!E81+'DAY26'!E81+'DAY27'!E81+'DAY28'!E81+'DAY29'!E81+'DAY30'!E81</f>
        <v>0</v>
      </c>
      <c r="F81" s="47">
        <f>'DAY1'!F81+'DAY2'!F81+'DAY3'!F81+'DAY4'!F81+'DAY5'!F81+'DAY6'!F81+'DAY7'!F81+'DAY8'!F81+'DAY9'!F81+'DAY10'!F81+'DAY11'!F81+'DAY12'!F81+'DAY13'!F81+'DAY14'!F81+'DAY15'!F81+'DAY16'!F81+'DAY17'!F81+'DAY18'!F81+'DAY19'!F81+'DAY20'!F81+'DAY21'!F81+'DAY22'!F81+'DAY23'!F81+'DAY24'!F81+'DAY25'!F81+'DAY26'!F81+'DAY27'!F81+'DAY28'!F81+'DAY29'!F81+'DAY30'!F81</f>
        <v>0</v>
      </c>
      <c r="G81" s="163">
        <f>'DAY1'!G81+'DAY2'!G81+'DAY3'!G81+'DAY4'!G81+'DAY5'!G81+'DAY6'!G81+'DAY7'!G81+'DAY8'!G81+'DAY9'!G81+'DAY10'!G81+'DAY11'!G81+'DAY12'!G81+'DAY13'!G81+'DAY14'!G81+'DAY15'!G81+'DAY16'!G81+'DAY17'!G81+'DAY18'!G81+'DAY19'!G81+'DAY20'!G81+'DAY21'!G81+'DAY22'!G81+'DAY23'!G81+'DAY24'!G81+'DAY25'!G81+'DAY26'!G81+'DAY27'!G81+'DAY28'!G81+'DAY29'!G81+'DAY30'!G81</f>
        <v>0</v>
      </c>
      <c r="H81" s="49">
        <f>+(Table134[[#This Row],[OPENING ]]+Table134[[#This Row],[RECEIPTS]]+Table134[[#This Row],[RETURNS]])-(Table134[[#This Row],[ISSUES]]+Table134[[#This Row],[EXCHANGED]]+Table134[[#This Row],[SALES]])</f>
        <v>64.75</v>
      </c>
      <c r="I81" s="48">
        <v>64.75</v>
      </c>
      <c r="J81" s="51">
        <f>+Table134[[#This Row],[PHYSICAL]]-Table134[[#This Row],[THEORETICAL]]</f>
        <v>0</v>
      </c>
      <c r="K81" s="48">
        <f>+Table134[[#This Row],[RECEIPTS]]</f>
        <v>0</v>
      </c>
      <c r="L81" s="49">
        <f>+Table134[[#This Row],[RETURNS]]</f>
        <v>0</v>
      </c>
      <c r="M81" s="50">
        <f>+Table134[[#This Row],[EXCHANGED]]</f>
        <v>0</v>
      </c>
      <c r="N81" s="47">
        <f>+Table134[[#This Row],[SALES]]</f>
        <v>0</v>
      </c>
      <c r="O81" s="163">
        <f>+Table134[[#This Row],[ISSUES]]</f>
        <v>0</v>
      </c>
      <c r="P81" s="48">
        <f>Table134[[#This Row],[RECEIPTS TO]]/30</f>
        <v>0</v>
      </c>
      <c r="Q81" s="49">
        <f>+Table134[[#This Row],[RETURNS ]]/30</f>
        <v>0</v>
      </c>
      <c r="R81" s="50">
        <f>+Table134[[#This Row],[EXCHANGED TO]]/30</f>
        <v>0</v>
      </c>
      <c r="S81" s="47">
        <f>+Table134[[#This Row],[SALES TO]]/30</f>
        <v>0</v>
      </c>
      <c r="T81" s="163">
        <f>+Table134[[#This Row],[ISSUES TO]]/30</f>
        <v>0</v>
      </c>
      <c r="U81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82" spans="1:21" x14ac:dyDescent="0.25">
      <c r="A82" s="153" t="s">
        <v>45</v>
      </c>
      <c r="B82" s="47">
        <f>'DAY1'!H82</f>
        <v>0</v>
      </c>
      <c r="C82" s="48">
        <f>'DAY1'!C82+'DAY2'!C82+'DAY3'!C82+'DAY4'!C82+'DAY5'!C82+'DAY6'!C82+'DAY7'!C82+'DAY8'!C82+'DAY9'!C82+'DAY10'!C82+'DAY11'!C82+'DAY12'!C82+'DAY13'!C82+'DAY14'!C82+'DAY15'!C82+'DAY16'!C82+'DAY17'!C82+'DAY18'!C82+'DAY19'!C82+'DAY20'!C82+'DAY21'!C82+'DAY22'!C82+'DAY23'!C82+'DAY24'!C82+'DAY25'!C82+'DAY26'!C82+'DAY27'!C82+'DAY28'!C82+'DAY29'!C82+'DAY30'!C82</f>
        <v>0</v>
      </c>
      <c r="D82" s="49">
        <f>'DAY1'!D82+'DAY2'!D82+'DAY3'!D82+'DAY4'!D82+'DAY5'!D82+'DAY6'!D82+'DAY7'!D82+'DAY8'!D82+'DAY9'!D82+'DAY10'!D82+'DAY11'!D82+'DAY12'!D82+'DAY13'!D82+'DAY14'!D82+'DAY15'!D82+'DAY16'!D82+'DAY17'!D82+'DAY18'!D82+'DAY19'!D82+'DAY20'!D82+'DAY21'!D82+'DAY22'!D82+'DAY23'!D82+'DAY24'!D82+'DAY25'!D82+'DAY26'!D82+'DAY27'!D82+'DAY28'!D82+'DAY29'!D82+'DAY30'!D82</f>
        <v>0</v>
      </c>
      <c r="E82" s="50">
        <f>'DAY1'!E82+'DAY2'!E82+'DAY3'!E82+'DAY4'!E82+'DAY5'!E82+'DAY6'!E82+'DAY7'!E82+'DAY8'!E82+'DAY9'!E82+'DAY10'!E82+'DAY11'!E82+'DAY12'!E82+'DAY13'!E82+'DAY14'!E82+'DAY15'!E82+'DAY16'!E82+'DAY17'!E82+'DAY18'!E82+'DAY19'!E82+'DAY20'!E82+'DAY21'!E82+'DAY22'!E82+'DAY23'!E82+'DAY24'!E82+'DAY25'!E82+'DAY26'!E82+'DAY27'!E82+'DAY28'!E82+'DAY29'!E82+'DAY30'!E82</f>
        <v>0</v>
      </c>
      <c r="F82" s="47">
        <f>'DAY1'!F82+'DAY2'!F82+'DAY3'!F82+'DAY4'!F82+'DAY5'!F82+'DAY6'!F82+'DAY7'!F82+'DAY8'!F82+'DAY9'!F82+'DAY10'!F82+'DAY11'!F82+'DAY12'!F82+'DAY13'!F82+'DAY14'!F82+'DAY15'!F82+'DAY16'!F82+'DAY17'!F82+'DAY18'!F82+'DAY19'!F82+'DAY20'!F82+'DAY21'!F82+'DAY22'!F82+'DAY23'!F82+'DAY24'!F82+'DAY25'!F82+'DAY26'!F82+'DAY27'!F82+'DAY28'!F82+'DAY29'!F82+'DAY30'!F82</f>
        <v>0</v>
      </c>
      <c r="G82" s="163">
        <f>'DAY1'!G82+'DAY2'!G82+'DAY3'!G82+'DAY4'!G82+'DAY5'!G82+'DAY6'!G82+'DAY7'!G82+'DAY8'!G82+'DAY9'!G82+'DAY10'!G82+'DAY11'!G82+'DAY12'!G82+'DAY13'!G82+'DAY14'!G82+'DAY15'!G82+'DAY16'!G82+'DAY17'!G82+'DAY18'!G82+'DAY19'!G82+'DAY20'!G82+'DAY21'!G82+'DAY22'!G82+'DAY23'!G82+'DAY24'!G82+'DAY25'!G82+'DAY26'!G82+'DAY27'!G82+'DAY28'!G82+'DAY29'!G82+'DAY30'!G82</f>
        <v>0</v>
      </c>
      <c r="H82" s="49">
        <f>+(Table134[[#This Row],[OPENING ]]+Table134[[#This Row],[RECEIPTS]]+Table134[[#This Row],[RETURNS]])-(Table134[[#This Row],[ISSUES]]+Table134[[#This Row],[EXCHANGED]]+Table134[[#This Row],[SALES]])</f>
        <v>0</v>
      </c>
      <c r="I82" s="48"/>
      <c r="J82" s="51">
        <f>+Table134[[#This Row],[PHYSICAL]]-Table134[[#This Row],[THEORETICAL]]</f>
        <v>0</v>
      </c>
      <c r="K82" s="48">
        <f>+Table134[[#This Row],[RECEIPTS]]</f>
        <v>0</v>
      </c>
      <c r="L82" s="49">
        <f>+Table134[[#This Row],[RETURNS]]</f>
        <v>0</v>
      </c>
      <c r="M82" s="50">
        <f>+Table134[[#This Row],[EXCHANGED]]</f>
        <v>0</v>
      </c>
      <c r="N82" s="47">
        <f>+Table134[[#This Row],[SALES]]</f>
        <v>0</v>
      </c>
      <c r="O82" s="163">
        <f>+Table134[[#This Row],[ISSUES]]</f>
        <v>0</v>
      </c>
      <c r="P82" s="48">
        <f>Table134[[#This Row],[RECEIPTS TO]]/30</f>
        <v>0</v>
      </c>
      <c r="Q82" s="49">
        <f>+Table134[[#This Row],[RETURNS ]]/30</f>
        <v>0</v>
      </c>
      <c r="R82" s="50">
        <f>+Table134[[#This Row],[EXCHANGED TO]]/30</f>
        <v>0</v>
      </c>
      <c r="S82" s="47">
        <f>+Table134[[#This Row],[SALES TO]]/30</f>
        <v>0</v>
      </c>
      <c r="T82" s="163">
        <f>+Table134[[#This Row],[ISSUES TO]]/30</f>
        <v>0</v>
      </c>
      <c r="U82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83" spans="1:21" x14ac:dyDescent="0.25">
      <c r="A83" s="152" t="s">
        <v>71</v>
      </c>
      <c r="B83" s="47">
        <f>'DAY1'!H83</f>
        <v>497.9</v>
      </c>
      <c r="C83" s="48">
        <f>'DAY1'!C83+'DAY2'!C83+'DAY3'!C83+'DAY4'!C83+'DAY5'!C83+'DAY6'!C83+'DAY7'!C83+'DAY8'!C83+'DAY9'!C83+'DAY10'!C83+'DAY11'!C83+'DAY12'!C83+'DAY13'!C83+'DAY14'!C83+'DAY15'!C83+'DAY16'!C83+'DAY17'!C83+'DAY18'!C83+'DAY19'!C83+'DAY20'!C83+'DAY21'!C83+'DAY22'!C83+'DAY23'!C83+'DAY24'!C83+'DAY25'!C83+'DAY26'!C83+'DAY27'!C83+'DAY28'!C83+'DAY29'!C83+'DAY30'!C83</f>
        <v>0</v>
      </c>
      <c r="D83" s="49">
        <f>'DAY1'!D83+'DAY2'!D83+'DAY3'!D83+'DAY4'!D83+'DAY5'!D83+'DAY6'!D83+'DAY7'!D83+'DAY8'!D83+'DAY9'!D83+'DAY10'!D83+'DAY11'!D83+'DAY12'!D83+'DAY13'!D83+'DAY14'!D83+'DAY15'!D83+'DAY16'!D83+'DAY17'!D83+'DAY18'!D83+'DAY19'!D83+'DAY20'!D83+'DAY21'!D83+'DAY22'!D83+'DAY23'!D83+'DAY24'!D83+'DAY25'!D83+'DAY26'!D83+'DAY27'!D83+'DAY28'!D83+'DAY29'!D83+'DAY30'!D83</f>
        <v>0</v>
      </c>
      <c r="E83" s="50">
        <f>'DAY1'!E83+'DAY2'!E83+'DAY3'!E83+'DAY4'!E83+'DAY5'!E83+'DAY6'!E83+'DAY7'!E83+'DAY8'!E83+'DAY9'!E83+'DAY10'!E83+'DAY11'!E83+'DAY12'!E83+'DAY13'!E83+'DAY14'!E83+'DAY15'!E83+'DAY16'!E83+'DAY17'!E83+'DAY18'!E83+'DAY19'!E83+'DAY20'!E83+'DAY21'!E83+'DAY22'!E83+'DAY23'!E83+'DAY24'!E83+'DAY25'!E83+'DAY26'!E83+'DAY27'!E83+'DAY28'!E83+'DAY29'!E83+'DAY30'!E83</f>
        <v>0</v>
      </c>
      <c r="F83" s="47">
        <f>'DAY1'!F83+'DAY2'!F83+'DAY3'!F83+'DAY4'!F83+'DAY5'!F83+'DAY6'!F83+'DAY7'!F83+'DAY8'!F83+'DAY9'!F83+'DAY10'!F83+'DAY11'!F83+'DAY12'!F83+'DAY13'!F83+'DAY14'!F83+'DAY15'!F83+'DAY16'!F83+'DAY17'!F83+'DAY18'!F83+'DAY19'!F83+'DAY20'!F83+'DAY21'!F83+'DAY22'!F83+'DAY23'!F83+'DAY24'!F83+'DAY25'!F83+'DAY26'!F83+'DAY27'!F83+'DAY28'!F83+'DAY29'!F83+'DAY30'!F83</f>
        <v>0</v>
      </c>
      <c r="G83" s="163">
        <f>'DAY1'!G83+'DAY2'!G83+'DAY3'!G83+'DAY4'!G83+'DAY5'!G83+'DAY6'!G83+'DAY7'!G83+'DAY8'!G83+'DAY9'!G83+'DAY10'!G83+'DAY11'!G83+'DAY12'!G83+'DAY13'!G83+'DAY14'!G83+'DAY15'!G83+'DAY16'!G83+'DAY17'!G83+'DAY18'!G83+'DAY19'!G83+'DAY20'!G83+'DAY21'!G83+'DAY22'!G83+'DAY23'!G83+'DAY24'!G83+'DAY25'!G83+'DAY26'!G83+'DAY27'!G83+'DAY28'!G83+'DAY29'!G83+'DAY30'!G83</f>
        <v>0</v>
      </c>
      <c r="H83" s="49">
        <f>+(Table134[[#This Row],[OPENING ]]+Table134[[#This Row],[RECEIPTS]]+Table134[[#This Row],[RETURNS]])-(Table134[[#This Row],[ISSUES]]+Table134[[#This Row],[EXCHANGED]]+Table134[[#This Row],[SALES]])</f>
        <v>497.9</v>
      </c>
      <c r="I83" s="48">
        <v>549.29999999999995</v>
      </c>
      <c r="J83" s="51">
        <f>+Table134[[#This Row],[PHYSICAL]]-Table134[[#This Row],[THEORETICAL]]</f>
        <v>51.399999999999977</v>
      </c>
      <c r="K83" s="48">
        <f>+Table134[[#This Row],[RECEIPTS]]</f>
        <v>0</v>
      </c>
      <c r="L83" s="49">
        <f>+Table134[[#This Row],[RETURNS]]</f>
        <v>0</v>
      </c>
      <c r="M83" s="50">
        <f>+Table134[[#This Row],[EXCHANGED]]</f>
        <v>0</v>
      </c>
      <c r="N83" s="47">
        <f>+Table134[[#This Row],[SALES]]</f>
        <v>0</v>
      </c>
      <c r="O83" s="163">
        <f>+Table134[[#This Row],[ISSUES]]</f>
        <v>0</v>
      </c>
      <c r="P83" s="48">
        <f>Table134[[#This Row],[RECEIPTS TO]]/30</f>
        <v>0</v>
      </c>
      <c r="Q83" s="49">
        <f>+Table134[[#This Row],[RETURNS ]]/30</f>
        <v>0</v>
      </c>
      <c r="R83" s="50">
        <f>+Table134[[#This Row],[EXCHANGED TO]]/30</f>
        <v>0</v>
      </c>
      <c r="S83" s="47">
        <f>+Table134[[#This Row],[SALES TO]]/30</f>
        <v>0</v>
      </c>
      <c r="T83" s="163">
        <f>+Table134[[#This Row],[ISSUES TO]]/30</f>
        <v>0</v>
      </c>
      <c r="U83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84" spans="1:21" x14ac:dyDescent="0.25">
      <c r="A84" s="152" t="s">
        <v>86</v>
      </c>
      <c r="B84" s="47">
        <f>'DAY1'!H84</f>
        <v>424.4</v>
      </c>
      <c r="C84" s="48">
        <f>'DAY1'!C84+'DAY2'!C84+'DAY3'!C84+'DAY4'!C84+'DAY5'!C84+'DAY6'!C84+'DAY7'!C84+'DAY8'!C84+'DAY9'!C84+'DAY10'!C84+'DAY11'!C84+'DAY12'!C84+'DAY13'!C84+'DAY14'!C84+'DAY15'!C84+'DAY16'!C84+'DAY17'!C84+'DAY18'!C84+'DAY19'!C84+'DAY20'!C84+'DAY21'!C84+'DAY22'!C84+'DAY23'!C84+'DAY24'!C84+'DAY25'!C84+'DAY26'!C84+'DAY27'!C84+'DAY28'!C84+'DAY29'!C84+'DAY30'!C84</f>
        <v>0</v>
      </c>
      <c r="D84" s="49">
        <f>'DAY1'!D84+'DAY2'!D84+'DAY3'!D84+'DAY4'!D84+'DAY5'!D84+'DAY6'!D84+'DAY7'!D84+'DAY8'!D84+'DAY9'!D84+'DAY10'!D84+'DAY11'!D84+'DAY12'!D84+'DAY13'!D84+'DAY14'!D84+'DAY15'!D84+'DAY16'!D84+'DAY17'!D84+'DAY18'!D84+'DAY19'!D84+'DAY20'!D84+'DAY21'!D84+'DAY22'!D84+'DAY23'!D84+'DAY24'!D84+'DAY25'!D84+'DAY26'!D84+'DAY27'!D84+'DAY28'!D84+'DAY29'!D84+'DAY30'!D84</f>
        <v>0</v>
      </c>
      <c r="E84" s="50">
        <f>'DAY1'!E84+'DAY2'!E84+'DAY3'!E84+'DAY4'!E84+'DAY5'!E84+'DAY6'!E84+'DAY7'!E84+'DAY8'!E84+'DAY9'!E84+'DAY10'!E84+'DAY11'!E84+'DAY12'!E84+'DAY13'!E84+'DAY14'!E84+'DAY15'!E84+'DAY16'!E84+'DAY17'!E84+'DAY18'!E84+'DAY19'!E84+'DAY20'!E84+'DAY21'!E84+'DAY22'!E84+'DAY23'!E84+'DAY24'!E84+'DAY25'!E84+'DAY26'!E84+'DAY27'!E84+'DAY28'!E84+'DAY29'!E84+'DAY30'!E84</f>
        <v>0</v>
      </c>
      <c r="F84" s="47">
        <f>'DAY1'!F84+'DAY2'!F84+'DAY3'!F84+'DAY4'!F84+'DAY5'!F84+'DAY6'!F84+'DAY7'!F84+'DAY8'!F84+'DAY9'!F84+'DAY10'!F84+'DAY11'!F84+'DAY12'!F84+'DAY13'!F84+'DAY14'!F84+'DAY15'!F84+'DAY16'!F84+'DAY17'!F84+'DAY18'!F84+'DAY19'!F84+'DAY20'!F84+'DAY21'!F84+'DAY22'!F84+'DAY23'!F84+'DAY24'!F84+'DAY25'!F84+'DAY26'!F84+'DAY27'!F84+'DAY28'!F84+'DAY29'!F84+'DAY30'!F84</f>
        <v>0</v>
      </c>
      <c r="G84" s="163">
        <f>'DAY1'!G84+'DAY2'!G84+'DAY3'!G84+'DAY4'!G84+'DAY5'!G84+'DAY6'!G84+'DAY7'!G84+'DAY8'!G84+'DAY9'!G84+'DAY10'!G84+'DAY11'!G84+'DAY12'!G84+'DAY13'!G84+'DAY14'!G84+'DAY15'!G84+'DAY16'!G84+'DAY17'!G84+'DAY18'!G84+'DAY19'!G84+'DAY20'!G84+'DAY21'!G84+'DAY22'!G84+'DAY23'!G84+'DAY24'!G84+'DAY25'!G84+'DAY26'!G84+'DAY27'!G84+'DAY28'!G84+'DAY29'!G84+'DAY30'!G84</f>
        <v>0</v>
      </c>
      <c r="H84" s="49">
        <f>+(Table134[[#This Row],[OPENING ]]+Table134[[#This Row],[RECEIPTS]]+Table134[[#This Row],[RETURNS]])-(Table134[[#This Row],[ISSUES]]+Table134[[#This Row],[EXCHANGED]]+Table134[[#This Row],[SALES]])</f>
        <v>424.4</v>
      </c>
      <c r="I84" s="48">
        <v>424.4</v>
      </c>
      <c r="J84" s="51">
        <f>+Table134[[#This Row],[PHYSICAL]]-Table134[[#This Row],[THEORETICAL]]</f>
        <v>0</v>
      </c>
      <c r="K84" s="48">
        <f>+Table134[[#This Row],[RECEIPTS]]</f>
        <v>0</v>
      </c>
      <c r="L84" s="49">
        <f>+Table134[[#This Row],[RETURNS]]</f>
        <v>0</v>
      </c>
      <c r="M84" s="50">
        <f>+Table134[[#This Row],[EXCHANGED]]</f>
        <v>0</v>
      </c>
      <c r="N84" s="47">
        <f>+Table134[[#This Row],[SALES]]</f>
        <v>0</v>
      </c>
      <c r="O84" s="163">
        <f>+Table134[[#This Row],[ISSUES]]</f>
        <v>0</v>
      </c>
      <c r="P84" s="48">
        <f>Table134[[#This Row],[RECEIPTS TO]]/30</f>
        <v>0</v>
      </c>
      <c r="Q84" s="49">
        <f>+Table134[[#This Row],[RETURNS ]]/30</f>
        <v>0</v>
      </c>
      <c r="R84" s="50">
        <f>+Table134[[#This Row],[EXCHANGED TO]]/30</f>
        <v>0</v>
      </c>
      <c r="S84" s="47">
        <f>+Table134[[#This Row],[SALES TO]]/30</f>
        <v>0</v>
      </c>
      <c r="T84" s="163">
        <f>+Table134[[#This Row],[ISSUES TO]]/30</f>
        <v>0</v>
      </c>
      <c r="U84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85" spans="1:21" x14ac:dyDescent="0.25">
      <c r="A85" s="53"/>
      <c r="B85" s="47">
        <f>'DAY1'!H85</f>
        <v>0</v>
      </c>
      <c r="C85" s="48">
        <f>'DAY1'!C85+'DAY2'!C85+'DAY3'!C85+'DAY4'!C85+'DAY5'!C85+'DAY6'!C85+'DAY7'!C85+'DAY8'!C85+'DAY9'!C85+'DAY10'!C85+'DAY11'!C85+'DAY12'!C85+'DAY13'!C85+'DAY14'!C85+'DAY15'!C85+'DAY16'!C85+'DAY17'!C85+'DAY18'!C85+'DAY19'!C85+'DAY20'!C85+'DAY21'!C85+'DAY22'!C85+'DAY23'!C85+'DAY24'!C85+'DAY25'!C85+'DAY26'!C85+'DAY27'!C85+'DAY28'!C85+'DAY29'!C85+'DAY30'!C85</f>
        <v>0</v>
      </c>
      <c r="D85" s="49">
        <f>'DAY1'!D85+'DAY2'!D85+'DAY3'!D85+'DAY4'!D85+'DAY5'!D85+'DAY6'!D85+'DAY7'!D85+'DAY8'!D85+'DAY9'!D85+'DAY10'!D85+'DAY11'!D85+'DAY12'!D85+'DAY13'!D85+'DAY14'!D85+'DAY15'!D85+'DAY16'!D85+'DAY17'!D85+'DAY18'!D85+'DAY19'!D85+'DAY20'!D85+'DAY21'!D85+'DAY22'!D85+'DAY23'!D85+'DAY24'!D85+'DAY25'!D85+'DAY26'!D85+'DAY27'!D85+'DAY28'!D85+'DAY29'!D85+'DAY30'!D85</f>
        <v>0</v>
      </c>
      <c r="E85" s="50">
        <f>'DAY1'!E85+'DAY2'!E85+'DAY3'!E85+'DAY4'!E85+'DAY5'!E85+'DAY6'!E85+'DAY7'!E85+'DAY8'!E85+'DAY9'!E85+'DAY10'!E85+'DAY11'!E85+'DAY12'!E85+'DAY13'!E85+'DAY14'!E85+'DAY15'!E85+'DAY16'!E85+'DAY17'!E85+'DAY18'!E85+'DAY19'!E85+'DAY20'!E85+'DAY21'!E85+'DAY22'!E85+'DAY23'!E85+'DAY24'!E85+'DAY25'!E85+'DAY26'!E85+'DAY27'!E85+'DAY28'!E85+'DAY29'!E85+'DAY30'!E85</f>
        <v>0</v>
      </c>
      <c r="F85" s="47">
        <f>'DAY1'!F85+'DAY2'!F85+'DAY3'!F85+'DAY4'!F85+'DAY5'!F85+'DAY6'!F85+'DAY7'!F85+'DAY8'!F85+'DAY9'!F85+'DAY10'!F85+'DAY11'!F85+'DAY12'!F85+'DAY13'!F85+'DAY14'!F85+'DAY15'!F85+'DAY16'!F85+'DAY17'!F85+'DAY18'!F85+'DAY19'!F85+'DAY20'!F85+'DAY21'!F85+'DAY22'!F85+'DAY23'!F85+'DAY24'!F85+'DAY25'!F85+'DAY26'!F85+'DAY27'!F85+'DAY28'!F85+'DAY29'!F85+'DAY30'!F85</f>
        <v>0</v>
      </c>
      <c r="G85" s="163">
        <f>'DAY1'!G85+'DAY2'!G85+'DAY3'!G85+'DAY4'!G85+'DAY5'!G85+'DAY6'!G85+'DAY7'!G85+'DAY8'!G85+'DAY9'!G85+'DAY10'!G85+'DAY11'!G85+'DAY12'!G85+'DAY13'!G85+'DAY14'!G85+'DAY15'!G85+'DAY16'!G85+'DAY17'!G85+'DAY18'!G85+'DAY19'!G85+'DAY20'!G85+'DAY21'!G85+'DAY22'!G85+'DAY23'!G85+'DAY24'!G85+'DAY25'!G85+'DAY26'!G85+'DAY27'!G85+'DAY28'!G85+'DAY29'!G85+'DAY30'!G85</f>
        <v>0</v>
      </c>
      <c r="H85" s="49">
        <f>+(Table134[[#This Row],[OPENING ]]+Table134[[#This Row],[RECEIPTS]]+Table134[[#This Row],[RETURNS]])-(Table134[[#This Row],[ISSUES]]+Table134[[#This Row],[EXCHANGED]]+Table134[[#This Row],[SALES]])</f>
        <v>0</v>
      </c>
      <c r="I85" s="48"/>
      <c r="J85" s="51">
        <f>+Table134[[#This Row],[PHYSICAL]]-Table134[[#This Row],[THEORETICAL]]</f>
        <v>0</v>
      </c>
      <c r="K85" s="48">
        <f>+Table134[[#This Row],[RECEIPTS]]</f>
        <v>0</v>
      </c>
      <c r="L85" s="49">
        <f>+Table134[[#This Row],[RETURNS]]</f>
        <v>0</v>
      </c>
      <c r="M85" s="50">
        <f>+Table134[[#This Row],[EXCHANGED]]</f>
        <v>0</v>
      </c>
      <c r="N85" s="47">
        <f>+Table134[[#This Row],[SALES]]</f>
        <v>0</v>
      </c>
      <c r="O85" s="163">
        <f>+Table134[[#This Row],[ISSUES]]</f>
        <v>0</v>
      </c>
      <c r="P85" s="48">
        <f>Table134[[#This Row],[RECEIPTS TO]]/30</f>
        <v>0</v>
      </c>
      <c r="Q85" s="49">
        <f>+Table134[[#This Row],[RETURNS ]]/30</f>
        <v>0</v>
      </c>
      <c r="R85" s="50">
        <f>+Table134[[#This Row],[EXCHANGED TO]]/30</f>
        <v>0</v>
      </c>
      <c r="S85" s="47">
        <f>+Table134[[#This Row],[SALES TO]]/30</f>
        <v>0</v>
      </c>
      <c r="T85" s="163">
        <f>+Table134[[#This Row],[ISSUES TO]]/30</f>
        <v>0</v>
      </c>
      <c r="U85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86" spans="1:21" x14ac:dyDescent="0.25">
      <c r="A86" s="53"/>
      <c r="B86" s="47">
        <f>'DAY1'!H86</f>
        <v>263.8</v>
      </c>
      <c r="C86" s="48">
        <f>'DAY1'!C86+'DAY2'!C86+'DAY3'!C86+'DAY4'!C86+'DAY5'!C86+'DAY6'!C86+'DAY7'!C86+'DAY8'!C86+'DAY9'!C86+'DAY10'!C86+'DAY11'!C86+'DAY12'!C86+'DAY13'!C86+'DAY14'!C86+'DAY15'!C86+'DAY16'!C86+'DAY17'!C86+'DAY18'!C86+'DAY19'!C86+'DAY20'!C86+'DAY21'!C86+'DAY22'!C86+'DAY23'!C86+'DAY24'!C86+'DAY25'!C86+'DAY26'!C86+'DAY27'!C86+'DAY28'!C86+'DAY29'!C86+'DAY30'!C86</f>
        <v>0</v>
      </c>
      <c r="D86" s="49">
        <f>'DAY1'!D86+'DAY2'!D86+'DAY3'!D86+'DAY4'!D86+'DAY5'!D86+'DAY6'!D86+'DAY7'!D86+'DAY8'!D86+'DAY9'!D86+'DAY10'!D86+'DAY11'!D86+'DAY12'!D86+'DAY13'!D86+'DAY14'!D86+'DAY15'!D86+'DAY16'!D86+'DAY17'!D86+'DAY18'!D86+'DAY19'!D86+'DAY20'!D86+'DAY21'!D86+'DAY22'!D86+'DAY23'!D86+'DAY24'!D86+'DAY25'!D86+'DAY26'!D86+'DAY27'!D86+'DAY28'!D86+'DAY29'!D86+'DAY30'!D86</f>
        <v>0</v>
      </c>
      <c r="E86" s="50">
        <f>'DAY1'!E86+'DAY2'!E86+'DAY3'!E86+'DAY4'!E86+'DAY5'!E86+'DAY6'!E86+'DAY7'!E86+'DAY8'!E86+'DAY9'!E86+'DAY10'!E86+'DAY11'!E86+'DAY12'!E86+'DAY13'!E86+'DAY14'!E86+'DAY15'!E86+'DAY16'!E86+'DAY17'!E86+'DAY18'!E86+'DAY19'!E86+'DAY20'!E86+'DAY21'!E86+'DAY22'!E86+'DAY23'!E86+'DAY24'!E86+'DAY25'!E86+'DAY26'!E86+'DAY27'!E86+'DAY28'!E86+'DAY29'!E86+'DAY30'!E86</f>
        <v>0</v>
      </c>
      <c r="F86" s="47">
        <f>'DAY1'!F86+'DAY2'!F86+'DAY3'!F86+'DAY4'!F86+'DAY5'!F86+'DAY6'!F86+'DAY7'!F86+'DAY8'!F86+'DAY9'!F86+'DAY10'!F86+'DAY11'!F86+'DAY12'!F86+'DAY13'!F86+'DAY14'!F86+'DAY15'!F86+'DAY16'!F86+'DAY17'!F86+'DAY18'!F86+'DAY19'!F86+'DAY20'!F86+'DAY21'!F86+'DAY22'!F86+'DAY23'!F86+'DAY24'!F86+'DAY25'!F86+'DAY26'!F86+'DAY27'!F86+'DAY28'!F86+'DAY29'!F86+'DAY30'!F86</f>
        <v>0</v>
      </c>
      <c r="G86" s="163">
        <f>'DAY1'!G86+'DAY2'!G86+'DAY3'!G86+'DAY4'!G86+'DAY5'!G86+'DAY6'!G86+'DAY7'!G86+'DAY8'!G86+'DAY9'!G86+'DAY10'!G86+'DAY11'!G86+'DAY12'!G86+'DAY13'!G86+'DAY14'!G86+'DAY15'!G86+'DAY16'!G86+'DAY17'!G86+'DAY18'!G86+'DAY19'!G86+'DAY20'!G86+'DAY21'!G86+'DAY22'!G86+'DAY23'!G86+'DAY24'!G86+'DAY25'!G86+'DAY26'!G86+'DAY27'!G86+'DAY28'!G86+'DAY29'!G86+'DAY30'!G86</f>
        <v>0</v>
      </c>
      <c r="H86" s="49">
        <f>+(Table134[[#This Row],[OPENING ]]+Table134[[#This Row],[RECEIPTS]]+Table134[[#This Row],[RETURNS]])-(Table134[[#This Row],[ISSUES]]+Table134[[#This Row],[EXCHANGED]]+Table134[[#This Row],[SALES]])</f>
        <v>263.8</v>
      </c>
      <c r="I86" s="48"/>
      <c r="J86" s="51">
        <f>+Table134[[#This Row],[PHYSICAL]]-Table134[[#This Row],[THEORETICAL]]</f>
        <v>-263.8</v>
      </c>
      <c r="K86" s="48">
        <f>+Table134[[#This Row],[RECEIPTS]]</f>
        <v>0</v>
      </c>
      <c r="L86" s="49">
        <f>+Table134[[#This Row],[RETURNS]]</f>
        <v>0</v>
      </c>
      <c r="M86" s="50">
        <f>+Table134[[#This Row],[EXCHANGED]]</f>
        <v>0</v>
      </c>
      <c r="N86" s="47">
        <f>+Table134[[#This Row],[SALES]]</f>
        <v>0</v>
      </c>
      <c r="O86" s="163">
        <f>+Table134[[#This Row],[ISSUES]]</f>
        <v>0</v>
      </c>
      <c r="P86" s="48">
        <f>Table134[[#This Row],[RECEIPTS TO]]/30</f>
        <v>0</v>
      </c>
      <c r="Q86" s="49">
        <f>+Table134[[#This Row],[RETURNS ]]/30</f>
        <v>0</v>
      </c>
      <c r="R86" s="50">
        <f>+Table134[[#This Row],[EXCHANGED TO]]/30</f>
        <v>0</v>
      </c>
      <c r="S86" s="47">
        <f>+Table134[[#This Row],[SALES TO]]/30</f>
        <v>0</v>
      </c>
      <c r="T86" s="163">
        <f>+Table134[[#This Row],[ISSUES TO]]/30</f>
        <v>0</v>
      </c>
      <c r="U86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87" spans="1:21" x14ac:dyDescent="0.25">
      <c r="A87" s="53"/>
      <c r="B87" s="47">
        <f>'DAY1'!H87</f>
        <v>0</v>
      </c>
      <c r="C87" s="48">
        <f>'DAY1'!C87+'DAY2'!C87+'DAY3'!C87+'DAY4'!C87+'DAY5'!C87+'DAY6'!C87+'DAY7'!C87+'DAY8'!C87+'DAY9'!C87+'DAY10'!C87+'DAY11'!C87+'DAY12'!C87+'DAY13'!C87+'DAY14'!C87+'DAY15'!C87+'DAY16'!C87+'DAY17'!C87+'DAY18'!C87+'DAY19'!C87+'DAY20'!C87+'DAY21'!C87+'DAY22'!C87+'DAY23'!C87+'DAY24'!C87+'DAY25'!C87+'DAY26'!C87+'DAY27'!C87+'DAY28'!C87+'DAY29'!C87+'DAY30'!C87</f>
        <v>0</v>
      </c>
      <c r="D87" s="49">
        <f>'DAY1'!D87+'DAY2'!D87+'DAY3'!D87+'DAY4'!D87+'DAY5'!D87+'DAY6'!D87+'DAY7'!D87+'DAY8'!D87+'DAY9'!D87+'DAY10'!D87+'DAY11'!D87+'DAY12'!D87+'DAY13'!D87+'DAY14'!D87+'DAY15'!D87+'DAY16'!D87+'DAY17'!D87+'DAY18'!D87+'DAY19'!D87+'DAY20'!D87+'DAY21'!D87+'DAY22'!D87+'DAY23'!D87+'DAY24'!D87+'DAY25'!D87+'DAY26'!D87+'DAY27'!D87+'DAY28'!D87+'DAY29'!D87+'DAY30'!D87</f>
        <v>0</v>
      </c>
      <c r="E87" s="50">
        <f>'DAY1'!E87+'DAY2'!E87+'DAY3'!E87+'DAY4'!E87+'DAY5'!E87+'DAY6'!E87+'DAY7'!E87+'DAY8'!E87+'DAY9'!E87+'DAY10'!E87+'DAY11'!E87+'DAY12'!E87+'DAY13'!E87+'DAY14'!E87+'DAY15'!E87+'DAY16'!E87+'DAY17'!E87+'DAY18'!E87+'DAY19'!E87+'DAY20'!E87+'DAY21'!E87+'DAY22'!E87+'DAY23'!E87+'DAY24'!E87+'DAY25'!E87+'DAY26'!E87+'DAY27'!E87+'DAY28'!E87+'DAY29'!E87+'DAY30'!E87</f>
        <v>0</v>
      </c>
      <c r="F87" s="47">
        <f>'DAY1'!F87+'DAY2'!F87+'DAY3'!F87+'DAY4'!F87+'DAY5'!F87+'DAY6'!F87+'DAY7'!F87+'DAY8'!F87+'DAY9'!F87+'DAY10'!F87+'DAY11'!F87+'DAY12'!F87+'DAY13'!F87+'DAY14'!F87+'DAY15'!F87+'DAY16'!F87+'DAY17'!F87+'DAY18'!F87+'DAY19'!F87+'DAY20'!F87+'DAY21'!F87+'DAY22'!F87+'DAY23'!F87+'DAY24'!F87+'DAY25'!F87+'DAY26'!F87+'DAY27'!F87+'DAY28'!F87+'DAY29'!F87+'DAY30'!F87</f>
        <v>0</v>
      </c>
      <c r="G87" s="163">
        <f>'DAY1'!G87+'DAY2'!G87+'DAY3'!G87+'DAY4'!G87+'DAY5'!G87+'DAY6'!G87+'DAY7'!G87+'DAY8'!G87+'DAY9'!G87+'DAY10'!G87+'DAY11'!G87+'DAY12'!G87+'DAY13'!G87+'DAY14'!G87+'DAY15'!G87+'DAY16'!G87+'DAY17'!G87+'DAY18'!G87+'DAY19'!G87+'DAY20'!G87+'DAY21'!G87+'DAY22'!G87+'DAY23'!G87+'DAY24'!G87+'DAY25'!G87+'DAY26'!G87+'DAY27'!G87+'DAY28'!G87+'DAY29'!G87+'DAY30'!G87</f>
        <v>0</v>
      </c>
      <c r="H87" s="49">
        <f>+(Table134[[#This Row],[OPENING ]]+Table134[[#This Row],[RECEIPTS]]+Table134[[#This Row],[RETURNS]])-(Table134[[#This Row],[ISSUES]]+Table134[[#This Row],[EXCHANGED]]+Table134[[#This Row],[SALES]])</f>
        <v>0</v>
      </c>
      <c r="I87" s="48"/>
      <c r="J87" s="51">
        <f>+Table134[[#This Row],[PHYSICAL]]-Table134[[#This Row],[THEORETICAL]]</f>
        <v>0</v>
      </c>
      <c r="K87" s="48">
        <f>+Table134[[#This Row],[RECEIPTS]]</f>
        <v>0</v>
      </c>
      <c r="L87" s="49">
        <f>+Table134[[#This Row],[RETURNS]]</f>
        <v>0</v>
      </c>
      <c r="M87" s="50">
        <f>+Table134[[#This Row],[EXCHANGED]]</f>
        <v>0</v>
      </c>
      <c r="N87" s="47">
        <f>+Table134[[#This Row],[SALES]]</f>
        <v>0</v>
      </c>
      <c r="O87" s="163">
        <f>+Table134[[#This Row],[ISSUES]]</f>
        <v>0</v>
      </c>
      <c r="P87" s="48">
        <f>Table134[[#This Row],[RECEIPTS TO]]/30</f>
        <v>0</v>
      </c>
      <c r="Q87" s="49">
        <f>+Table134[[#This Row],[RETURNS ]]/30</f>
        <v>0</v>
      </c>
      <c r="R87" s="50">
        <f>+Table134[[#This Row],[EXCHANGED TO]]/30</f>
        <v>0</v>
      </c>
      <c r="S87" s="47">
        <f>+Table134[[#This Row],[SALES TO]]/30</f>
        <v>0</v>
      </c>
      <c r="T87" s="163">
        <f>+Table134[[#This Row],[ISSUES TO]]/30</f>
        <v>0</v>
      </c>
      <c r="U87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88" spans="1:21" x14ac:dyDescent="0.25">
      <c r="A88" s="53"/>
      <c r="B88" s="47">
        <f>'DAY1'!H88</f>
        <v>0</v>
      </c>
      <c r="C88" s="48">
        <f>'DAY1'!C88+'DAY2'!C88+'DAY3'!C88+'DAY4'!C88+'DAY5'!C88+'DAY6'!C88+'DAY7'!C88+'DAY8'!C88+'DAY9'!C88+'DAY10'!C88+'DAY11'!C88+'DAY12'!C88+'DAY13'!C88+'DAY14'!C88+'DAY15'!C88+'DAY16'!C88+'DAY17'!C88+'DAY18'!C88+'DAY19'!C88+'DAY20'!C88+'DAY21'!C88+'DAY22'!C88+'DAY23'!C88+'DAY24'!C88+'DAY25'!C88+'DAY26'!C88+'DAY27'!C88+'DAY28'!C88+'DAY29'!C88+'DAY30'!C88</f>
        <v>0</v>
      </c>
      <c r="D88" s="49">
        <f>'DAY1'!D88+'DAY2'!D88+'DAY3'!D88+'DAY4'!D88+'DAY5'!D88+'DAY6'!D88+'DAY7'!D88+'DAY8'!D88+'DAY9'!D88+'DAY10'!D88+'DAY11'!D88+'DAY12'!D88+'DAY13'!D88+'DAY14'!D88+'DAY15'!D88+'DAY16'!D88+'DAY17'!D88+'DAY18'!D88+'DAY19'!D88+'DAY20'!D88+'DAY21'!D88+'DAY22'!D88+'DAY23'!D88+'DAY24'!D88+'DAY25'!D88+'DAY26'!D88+'DAY27'!D88+'DAY28'!D88+'DAY29'!D88+'DAY30'!D88</f>
        <v>0</v>
      </c>
      <c r="E88" s="50">
        <f>'DAY1'!E88+'DAY2'!E88+'DAY3'!E88+'DAY4'!E88+'DAY5'!E88+'DAY6'!E88+'DAY7'!E88+'DAY8'!E88+'DAY9'!E88+'DAY10'!E88+'DAY11'!E88+'DAY12'!E88+'DAY13'!E88+'DAY14'!E88+'DAY15'!E88+'DAY16'!E88+'DAY17'!E88+'DAY18'!E88+'DAY19'!E88+'DAY20'!E88+'DAY21'!E88+'DAY22'!E88+'DAY23'!E88+'DAY24'!E88+'DAY25'!E88+'DAY26'!E88+'DAY27'!E88+'DAY28'!E88+'DAY29'!E88+'DAY30'!E88</f>
        <v>0</v>
      </c>
      <c r="F88" s="47">
        <f>'DAY1'!F88+'DAY2'!F88+'DAY3'!F88+'DAY4'!F88+'DAY5'!F88+'DAY6'!F88+'DAY7'!F88+'DAY8'!F88+'DAY9'!F88+'DAY10'!F88+'DAY11'!F88+'DAY12'!F88+'DAY13'!F88+'DAY14'!F88+'DAY15'!F88+'DAY16'!F88+'DAY17'!F88+'DAY18'!F88+'DAY19'!F88+'DAY20'!F88+'DAY21'!F88+'DAY22'!F88+'DAY23'!F88+'DAY24'!F88+'DAY25'!F88+'DAY26'!F88+'DAY27'!F88+'DAY28'!F88+'DAY29'!F88+'DAY30'!F88</f>
        <v>0</v>
      </c>
      <c r="G88" s="163">
        <f>'DAY1'!G88+'DAY2'!G88+'DAY3'!G88+'DAY4'!G88+'DAY5'!G88+'DAY6'!G88+'DAY7'!G88+'DAY8'!G88+'DAY9'!G88+'DAY10'!G88+'DAY11'!G88+'DAY12'!G88+'DAY13'!G88+'DAY14'!G88+'DAY15'!G88+'DAY16'!G88+'DAY17'!G88+'DAY18'!G88+'DAY19'!G88+'DAY20'!G88+'DAY21'!G88+'DAY22'!G88+'DAY23'!G88+'DAY24'!G88+'DAY25'!G88+'DAY26'!G88+'DAY27'!G88+'DAY28'!G88+'DAY29'!G88+'DAY30'!G88</f>
        <v>0</v>
      </c>
      <c r="H88" s="49">
        <f>+(Table134[[#This Row],[OPENING ]]+Table134[[#This Row],[RECEIPTS]]+Table134[[#This Row],[RETURNS]])-(Table134[[#This Row],[ISSUES]]+Table134[[#This Row],[EXCHANGED]]+Table134[[#This Row],[SALES]])</f>
        <v>0</v>
      </c>
      <c r="I88" s="48"/>
      <c r="J88" s="51">
        <f>+Table134[[#This Row],[PHYSICAL]]-Table134[[#This Row],[THEORETICAL]]</f>
        <v>0</v>
      </c>
      <c r="K88" s="48">
        <f>+Table134[[#This Row],[RECEIPTS]]</f>
        <v>0</v>
      </c>
      <c r="L88" s="49">
        <f>+Table134[[#This Row],[RETURNS]]</f>
        <v>0</v>
      </c>
      <c r="M88" s="50">
        <f>+Table134[[#This Row],[EXCHANGED]]</f>
        <v>0</v>
      </c>
      <c r="N88" s="47">
        <f>+Table134[[#This Row],[SALES]]</f>
        <v>0</v>
      </c>
      <c r="O88" s="163">
        <f>+Table134[[#This Row],[ISSUES]]</f>
        <v>0</v>
      </c>
      <c r="P88" s="48">
        <f>Table134[[#This Row],[RECEIPTS TO]]/30</f>
        <v>0</v>
      </c>
      <c r="Q88" s="49">
        <f>+Table134[[#This Row],[RETURNS ]]/30</f>
        <v>0</v>
      </c>
      <c r="R88" s="50">
        <f>+Table134[[#This Row],[EXCHANGED TO]]/30</f>
        <v>0</v>
      </c>
      <c r="S88" s="47">
        <f>+Table134[[#This Row],[SALES TO]]/30</f>
        <v>0</v>
      </c>
      <c r="T88" s="163">
        <f>+Table134[[#This Row],[ISSUES TO]]/30</f>
        <v>0</v>
      </c>
      <c r="U88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89" spans="1:21" x14ac:dyDescent="0.25">
      <c r="A89" s="53"/>
      <c r="B89" s="47">
        <f>'DAY1'!H89</f>
        <v>0</v>
      </c>
      <c r="C89" s="48">
        <f>'DAY1'!C89+'DAY2'!C89+'DAY3'!C89+'DAY4'!C89+'DAY5'!C89+'DAY6'!C89+'DAY7'!C89+'DAY8'!C89+'DAY9'!C89+'DAY10'!C89+'DAY11'!C89+'DAY12'!C89+'DAY13'!C89+'DAY14'!C89+'DAY15'!C89+'DAY16'!C89+'DAY17'!C89+'DAY18'!C89+'DAY19'!C89+'DAY20'!C89+'DAY21'!C89+'DAY22'!C89+'DAY23'!C89+'DAY24'!C89+'DAY25'!C89+'DAY26'!C89+'DAY27'!C89+'DAY28'!C89+'DAY29'!C89+'DAY30'!C89</f>
        <v>0</v>
      </c>
      <c r="D89" s="49">
        <f>'DAY1'!D89+'DAY2'!D89+'DAY3'!D89+'DAY4'!D89+'DAY5'!D89+'DAY6'!D89+'DAY7'!D89+'DAY8'!D89+'DAY9'!D89+'DAY10'!D89+'DAY11'!D89+'DAY12'!D89+'DAY13'!D89+'DAY14'!D89+'DAY15'!D89+'DAY16'!D89+'DAY17'!D89+'DAY18'!D89+'DAY19'!D89+'DAY20'!D89+'DAY21'!D89+'DAY22'!D89+'DAY23'!D89+'DAY24'!D89+'DAY25'!D89+'DAY26'!D89+'DAY27'!D89+'DAY28'!D89+'DAY29'!D89+'DAY30'!D89</f>
        <v>0</v>
      </c>
      <c r="E89" s="50">
        <f>'DAY1'!E89+'DAY2'!E89+'DAY3'!E89+'DAY4'!E89+'DAY5'!E89+'DAY6'!E89+'DAY7'!E89+'DAY8'!E89+'DAY9'!E89+'DAY10'!E89+'DAY11'!E89+'DAY12'!E89+'DAY13'!E89+'DAY14'!E89+'DAY15'!E89+'DAY16'!E89+'DAY17'!E89+'DAY18'!E89+'DAY19'!E89+'DAY20'!E89+'DAY21'!E89+'DAY22'!E89+'DAY23'!E89+'DAY24'!E89+'DAY25'!E89+'DAY26'!E89+'DAY27'!E89+'DAY28'!E89+'DAY29'!E89+'DAY30'!E89</f>
        <v>0</v>
      </c>
      <c r="F89" s="47">
        <f>'DAY1'!F89+'DAY2'!F89+'DAY3'!F89+'DAY4'!F89+'DAY5'!F89+'DAY6'!F89+'DAY7'!F89+'DAY8'!F89+'DAY9'!F89+'DAY10'!F89+'DAY11'!F89+'DAY12'!F89+'DAY13'!F89+'DAY14'!F89+'DAY15'!F89+'DAY16'!F89+'DAY17'!F89+'DAY18'!F89+'DAY19'!F89+'DAY20'!F89+'DAY21'!F89+'DAY22'!F89+'DAY23'!F89+'DAY24'!F89+'DAY25'!F89+'DAY26'!F89+'DAY27'!F89+'DAY28'!F89+'DAY29'!F89+'DAY30'!F89</f>
        <v>0</v>
      </c>
      <c r="G89" s="163">
        <f>'DAY1'!G89+'DAY2'!G89+'DAY3'!G89+'DAY4'!G89+'DAY5'!G89+'DAY6'!G89+'DAY7'!G89+'DAY8'!G89+'DAY9'!G89+'DAY10'!G89+'DAY11'!G89+'DAY12'!G89+'DAY13'!G89+'DAY14'!G89+'DAY15'!G89+'DAY16'!G89+'DAY17'!G89+'DAY18'!G89+'DAY19'!G89+'DAY20'!G89+'DAY21'!G89+'DAY22'!G89+'DAY23'!G89+'DAY24'!G89+'DAY25'!G89+'DAY26'!G89+'DAY27'!G89+'DAY28'!G89+'DAY29'!G89+'DAY30'!G89</f>
        <v>0</v>
      </c>
      <c r="H89" s="49">
        <f>+(Table134[[#This Row],[OPENING ]]+Table134[[#This Row],[RECEIPTS]]+Table134[[#This Row],[RETURNS]])-(Table134[[#This Row],[ISSUES]]+Table134[[#This Row],[EXCHANGED]]+Table134[[#This Row],[SALES]])</f>
        <v>0</v>
      </c>
      <c r="I89" s="48"/>
      <c r="J89" s="51">
        <f>+Table134[[#This Row],[PHYSICAL]]-Table134[[#This Row],[THEORETICAL]]</f>
        <v>0</v>
      </c>
      <c r="K89" s="48">
        <f>+Table134[[#This Row],[RECEIPTS]]</f>
        <v>0</v>
      </c>
      <c r="L89" s="49">
        <f>+Table134[[#This Row],[RETURNS]]</f>
        <v>0</v>
      </c>
      <c r="M89" s="50">
        <f>+Table134[[#This Row],[EXCHANGED]]</f>
        <v>0</v>
      </c>
      <c r="N89" s="47">
        <f>+Table134[[#This Row],[SALES]]</f>
        <v>0</v>
      </c>
      <c r="O89" s="163">
        <f>+Table134[[#This Row],[ISSUES]]</f>
        <v>0</v>
      </c>
      <c r="P89" s="48">
        <f>Table134[[#This Row],[RECEIPTS TO]]/30</f>
        <v>0</v>
      </c>
      <c r="Q89" s="49">
        <f>+Table134[[#This Row],[RETURNS ]]/30</f>
        <v>0</v>
      </c>
      <c r="R89" s="50">
        <f>+Table134[[#This Row],[EXCHANGED TO]]/30</f>
        <v>0</v>
      </c>
      <c r="S89" s="47">
        <f>+Table134[[#This Row],[SALES TO]]/30</f>
        <v>0</v>
      </c>
      <c r="T89" s="163">
        <f>+Table134[[#This Row],[ISSUES TO]]/30</f>
        <v>0</v>
      </c>
      <c r="U89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90" spans="1:21" x14ac:dyDescent="0.25">
      <c r="A90" s="53"/>
      <c r="B90" s="47">
        <f>'DAY1'!H90</f>
        <v>0</v>
      </c>
      <c r="C90" s="48">
        <f>'DAY1'!C90+'DAY2'!C90+'DAY3'!C90+'DAY4'!C90+'DAY5'!C90+'DAY6'!C90+'DAY7'!C90+'DAY8'!C90+'DAY9'!C90+'DAY10'!C90+'DAY11'!C90+'DAY12'!C90+'DAY13'!C90+'DAY14'!C90+'DAY15'!C90+'DAY16'!C90+'DAY17'!C90+'DAY18'!C90+'DAY19'!C90+'DAY20'!C90+'DAY21'!C90+'DAY22'!C90+'DAY23'!C90+'DAY24'!C90+'DAY25'!C90+'DAY26'!C90+'DAY27'!C90+'DAY28'!C90+'DAY29'!C90+'DAY30'!C90</f>
        <v>0</v>
      </c>
      <c r="D90" s="49">
        <f>'DAY1'!D90+'DAY2'!D90+'DAY3'!D90+'DAY4'!D90+'DAY5'!D90+'DAY6'!D90+'DAY7'!D90+'DAY8'!D90+'DAY9'!D90+'DAY10'!D90+'DAY11'!D90+'DAY12'!D90+'DAY13'!D90+'DAY14'!D90+'DAY15'!D90+'DAY16'!D90+'DAY17'!D90+'DAY18'!D90+'DAY19'!D90+'DAY20'!D90+'DAY21'!D90+'DAY22'!D90+'DAY23'!D90+'DAY24'!D90+'DAY25'!D90+'DAY26'!D90+'DAY27'!D90+'DAY28'!D90+'DAY29'!D90+'DAY30'!D90</f>
        <v>0</v>
      </c>
      <c r="E90" s="50">
        <f>'DAY1'!E90+'DAY2'!E90+'DAY3'!E90+'DAY4'!E90+'DAY5'!E90+'DAY6'!E90+'DAY7'!E90+'DAY8'!E90+'DAY9'!E90+'DAY10'!E90+'DAY11'!E90+'DAY12'!E90+'DAY13'!E90+'DAY14'!E90+'DAY15'!E90+'DAY16'!E90+'DAY17'!E90+'DAY18'!E90+'DAY19'!E90+'DAY20'!E90+'DAY21'!E90+'DAY22'!E90+'DAY23'!E90+'DAY24'!E90+'DAY25'!E90+'DAY26'!E90+'DAY27'!E90+'DAY28'!E90+'DAY29'!E90+'DAY30'!E90</f>
        <v>0</v>
      </c>
      <c r="F90" s="47">
        <f>'DAY1'!F90+'DAY2'!F90+'DAY3'!F90+'DAY4'!F90+'DAY5'!F90+'DAY6'!F90+'DAY7'!F90+'DAY8'!F90+'DAY9'!F90+'DAY10'!F90+'DAY11'!F90+'DAY12'!F90+'DAY13'!F90+'DAY14'!F90+'DAY15'!F90+'DAY16'!F90+'DAY17'!F90+'DAY18'!F90+'DAY19'!F90+'DAY20'!F90+'DAY21'!F90+'DAY22'!F90+'DAY23'!F90+'DAY24'!F90+'DAY25'!F90+'DAY26'!F90+'DAY27'!F90+'DAY28'!F90+'DAY29'!F90+'DAY30'!F90</f>
        <v>0</v>
      </c>
      <c r="G90" s="163">
        <f>'DAY1'!G90+'DAY2'!G90+'DAY3'!G90+'DAY4'!G90+'DAY5'!G90+'DAY6'!G90+'DAY7'!G90+'DAY8'!G90+'DAY9'!G90+'DAY10'!G90+'DAY11'!G90+'DAY12'!G90+'DAY13'!G90+'DAY14'!G90+'DAY15'!G90+'DAY16'!G90+'DAY17'!G90+'DAY18'!G90+'DAY19'!G90+'DAY20'!G90+'DAY21'!G90+'DAY22'!G90+'DAY23'!G90+'DAY24'!G90+'DAY25'!G90+'DAY26'!G90+'DAY27'!G90+'DAY28'!G90+'DAY29'!G90+'DAY30'!G90</f>
        <v>0</v>
      </c>
      <c r="H90" s="49">
        <f>+(Table134[[#This Row],[OPENING ]]+Table134[[#This Row],[RECEIPTS]]+Table134[[#This Row],[RETURNS]])-(Table134[[#This Row],[ISSUES]]+Table134[[#This Row],[EXCHANGED]]+Table134[[#This Row],[SALES]])</f>
        <v>0</v>
      </c>
      <c r="I90" s="48"/>
      <c r="J90" s="51">
        <f>+Table134[[#This Row],[PHYSICAL]]-Table134[[#This Row],[THEORETICAL]]</f>
        <v>0</v>
      </c>
      <c r="K90" s="48">
        <f>+Table134[[#This Row],[RECEIPTS]]</f>
        <v>0</v>
      </c>
      <c r="L90" s="49">
        <f>+Table134[[#This Row],[RETURNS]]</f>
        <v>0</v>
      </c>
      <c r="M90" s="50">
        <f>+Table134[[#This Row],[EXCHANGED]]</f>
        <v>0</v>
      </c>
      <c r="N90" s="47">
        <f>+Table134[[#This Row],[SALES]]</f>
        <v>0</v>
      </c>
      <c r="O90" s="163">
        <f>+Table134[[#This Row],[ISSUES]]</f>
        <v>0</v>
      </c>
      <c r="P90" s="48">
        <f>Table134[[#This Row],[RECEIPTS TO]]/30</f>
        <v>0</v>
      </c>
      <c r="Q90" s="49">
        <f>+Table134[[#This Row],[RETURNS ]]/30</f>
        <v>0</v>
      </c>
      <c r="R90" s="50">
        <f>+Table134[[#This Row],[EXCHANGED TO]]/30</f>
        <v>0</v>
      </c>
      <c r="S90" s="47">
        <f>+Table134[[#This Row],[SALES TO]]/30</f>
        <v>0</v>
      </c>
      <c r="T90" s="163">
        <f>+Table134[[#This Row],[ISSUES TO]]/30</f>
        <v>0</v>
      </c>
      <c r="U90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91" spans="1:21" x14ac:dyDescent="0.25">
      <c r="A91" s="53"/>
      <c r="B91" s="47">
        <f>'DAY1'!H91</f>
        <v>1264.6400000000001</v>
      </c>
      <c r="C91" s="48">
        <f>'DAY1'!C91+'DAY2'!C91+'DAY3'!C91+'DAY4'!C91+'DAY5'!C91+'DAY6'!C91+'DAY7'!C91+'DAY8'!C91+'DAY9'!C91+'DAY10'!C91+'DAY11'!C91+'DAY12'!C91+'DAY13'!C91+'DAY14'!C91+'DAY15'!C91+'DAY16'!C91+'DAY17'!C91+'DAY18'!C91+'DAY19'!C91+'DAY20'!C91+'DAY21'!C91+'DAY22'!C91+'DAY23'!C91+'DAY24'!C91+'DAY25'!C91+'DAY26'!C91+'DAY27'!C91+'DAY28'!C91+'DAY29'!C91+'DAY30'!C91</f>
        <v>0</v>
      </c>
      <c r="D91" s="49">
        <f>'DAY1'!D91+'DAY2'!D91+'DAY3'!D91+'DAY4'!D91+'DAY5'!D91+'DAY6'!D91+'DAY7'!D91+'DAY8'!D91+'DAY9'!D91+'DAY10'!D91+'DAY11'!D91+'DAY12'!D91+'DAY13'!D91+'DAY14'!D91+'DAY15'!D91+'DAY16'!D91+'DAY17'!D91+'DAY18'!D91+'DAY19'!D91+'DAY20'!D91+'DAY21'!D91+'DAY22'!D91+'DAY23'!D91+'DAY24'!D91+'DAY25'!D91+'DAY26'!D91+'DAY27'!D91+'DAY28'!D91+'DAY29'!D91+'DAY30'!D91</f>
        <v>138</v>
      </c>
      <c r="E91" s="50">
        <f>'DAY1'!E91+'DAY2'!E91+'DAY3'!E91+'DAY4'!E91+'DAY5'!E91+'DAY6'!E91+'DAY7'!E91+'DAY8'!E91+'DAY9'!E91+'DAY10'!E91+'DAY11'!E91+'DAY12'!E91+'DAY13'!E91+'DAY14'!E91+'DAY15'!E91+'DAY16'!E91+'DAY17'!E91+'DAY18'!E91+'DAY19'!E91+'DAY20'!E91+'DAY21'!E91+'DAY22'!E91+'DAY23'!E91+'DAY24'!E91+'DAY25'!E91+'DAY26'!E91+'DAY27'!E91+'DAY28'!E91+'DAY29'!E91+'DAY30'!E91</f>
        <v>0</v>
      </c>
      <c r="F91" s="47">
        <f>'DAY1'!F91+'DAY2'!F91+'DAY3'!F91+'DAY4'!F91+'DAY5'!F91+'DAY6'!F91+'DAY7'!F91+'DAY8'!F91+'DAY9'!F91+'DAY10'!F91+'DAY11'!F91+'DAY12'!F91+'DAY13'!F91+'DAY14'!F91+'DAY15'!F91+'DAY16'!F91+'DAY17'!F91+'DAY18'!F91+'DAY19'!F91+'DAY20'!F91+'DAY21'!F91+'DAY22'!F91+'DAY23'!F91+'DAY24'!F91+'DAY25'!F91+'DAY26'!F91+'DAY27'!F91+'DAY28'!F91+'DAY29'!F91+'DAY30'!F91</f>
        <v>0</v>
      </c>
      <c r="G91" s="163">
        <f>'DAY1'!G91+'DAY2'!G91+'DAY3'!G91+'DAY4'!G91+'DAY5'!G91+'DAY6'!G91+'DAY7'!G91+'DAY8'!G91+'DAY9'!G91+'DAY10'!G91+'DAY11'!G91+'DAY12'!G91+'DAY13'!G91+'DAY14'!G91+'DAY15'!G91+'DAY16'!G91+'DAY17'!G91+'DAY18'!G91+'DAY19'!G91+'DAY20'!G91+'DAY21'!G91+'DAY22'!G91+'DAY23'!G91+'DAY24'!G91+'DAY25'!G91+'DAY26'!G91+'DAY27'!G91+'DAY28'!G91+'DAY29'!G91+'DAY30'!G91</f>
        <v>851.44</v>
      </c>
      <c r="H91" s="49">
        <f>+(Table134[[#This Row],[OPENING ]]+Table134[[#This Row],[RECEIPTS]]+Table134[[#This Row],[RETURNS]])-(Table134[[#This Row],[ISSUES]]+Table134[[#This Row],[EXCHANGED]]+Table134[[#This Row],[SALES]])</f>
        <v>551.20000000000005</v>
      </c>
      <c r="I91" s="48"/>
      <c r="J91" s="51">
        <f>+Table134[[#This Row],[PHYSICAL]]-Table134[[#This Row],[THEORETICAL]]</f>
        <v>-551.20000000000005</v>
      </c>
      <c r="K91" s="48">
        <f>+Table134[[#This Row],[RECEIPTS]]</f>
        <v>0</v>
      </c>
      <c r="L91" s="49">
        <f>+Table134[[#This Row],[RETURNS]]</f>
        <v>138</v>
      </c>
      <c r="M91" s="50">
        <f>+Table134[[#This Row],[EXCHANGED]]</f>
        <v>0</v>
      </c>
      <c r="N91" s="47">
        <f>+Table134[[#This Row],[SALES]]</f>
        <v>0</v>
      </c>
      <c r="O91" s="163">
        <f>+Table134[[#This Row],[ISSUES]]</f>
        <v>851.44</v>
      </c>
      <c r="P91" s="48">
        <f>Table134[[#This Row],[RECEIPTS TO]]/30</f>
        <v>0</v>
      </c>
      <c r="Q91" s="49">
        <f>+Table134[[#This Row],[RETURNS ]]/30</f>
        <v>4.5999999999999996</v>
      </c>
      <c r="R91" s="50">
        <f>+Table134[[#This Row],[EXCHANGED TO]]/30</f>
        <v>0</v>
      </c>
      <c r="S91" s="47">
        <f>+Table134[[#This Row],[SALES TO]]/30</f>
        <v>0</v>
      </c>
      <c r="T91" s="163">
        <f>+Table134[[#This Row],[ISSUES TO]]/30</f>
        <v>28.381333333333334</v>
      </c>
      <c r="U91" s="54">
        <f>IFERROR(Table134[[#This Row],[THEORETICAL]]/(Table134[[#This Row],[AVE RECEIPTS]]+Table134[[#This Row],[AVE RETURNS]]+Table134[[#This Row],[AVE EXCHANGED]]+Table134[[#This Row],[AVE SALES]]+Table134[[#This Row],[AVE ISSUES]]),0)</f>
        <v>16.712483829236742</v>
      </c>
    </row>
    <row r="92" spans="1:21" x14ac:dyDescent="0.25">
      <c r="A92" s="53"/>
      <c r="B92" s="47">
        <f>'DAY1'!H92</f>
        <v>200.8</v>
      </c>
      <c r="C92" s="48">
        <f>'DAY1'!C92+'DAY2'!C92+'DAY3'!C92+'DAY4'!C92+'DAY5'!C92+'DAY6'!C92+'DAY7'!C92+'DAY8'!C92+'DAY9'!C92+'DAY10'!C92+'DAY11'!C92+'DAY12'!C92+'DAY13'!C92+'DAY14'!C92+'DAY15'!C92+'DAY16'!C92+'DAY17'!C92+'DAY18'!C92+'DAY19'!C92+'DAY20'!C92+'DAY21'!C92+'DAY22'!C92+'DAY23'!C92+'DAY24'!C92+'DAY25'!C92+'DAY26'!C92+'DAY27'!C92+'DAY28'!C92+'DAY29'!C92+'DAY30'!C92</f>
        <v>0</v>
      </c>
      <c r="D92" s="49">
        <f>'DAY1'!D92+'DAY2'!D92+'DAY3'!D92+'DAY4'!D92+'DAY5'!D92+'DAY6'!D92+'DAY7'!D92+'DAY8'!D92+'DAY9'!D92+'DAY10'!D92+'DAY11'!D92+'DAY12'!D92+'DAY13'!D92+'DAY14'!D92+'DAY15'!D92+'DAY16'!D92+'DAY17'!D92+'DAY18'!D92+'DAY19'!D92+'DAY20'!D92+'DAY21'!D92+'DAY22'!D92+'DAY23'!D92+'DAY24'!D92+'DAY25'!D92+'DAY26'!D92+'DAY27'!D92+'DAY28'!D92+'DAY29'!D92+'DAY30'!D92</f>
        <v>0</v>
      </c>
      <c r="E92" s="50">
        <f>'DAY1'!E92+'DAY2'!E92+'DAY3'!E92+'DAY4'!E92+'DAY5'!E92+'DAY6'!E92+'DAY7'!E92+'DAY8'!E92+'DAY9'!E92+'DAY10'!E92+'DAY11'!E92+'DAY12'!E92+'DAY13'!E92+'DAY14'!E92+'DAY15'!E92+'DAY16'!E92+'DAY17'!E92+'DAY18'!E92+'DAY19'!E92+'DAY20'!E92+'DAY21'!E92+'DAY22'!E92+'DAY23'!E92+'DAY24'!E92+'DAY25'!E92+'DAY26'!E92+'DAY27'!E92+'DAY28'!E92+'DAY29'!E92+'DAY30'!E92</f>
        <v>0</v>
      </c>
      <c r="F92" s="47">
        <f>'DAY1'!F92+'DAY2'!F92+'DAY3'!F92+'DAY4'!F92+'DAY5'!F92+'DAY6'!F92+'DAY7'!F92+'DAY8'!F92+'DAY9'!F92+'DAY10'!F92+'DAY11'!F92+'DAY12'!F92+'DAY13'!F92+'DAY14'!F92+'DAY15'!F92+'DAY16'!F92+'DAY17'!F92+'DAY18'!F92+'DAY19'!F92+'DAY20'!F92+'DAY21'!F92+'DAY22'!F92+'DAY23'!F92+'DAY24'!F92+'DAY25'!F92+'DAY26'!F92+'DAY27'!F92+'DAY28'!F92+'DAY29'!F92+'DAY30'!F92</f>
        <v>0</v>
      </c>
      <c r="G92" s="163">
        <f>'DAY1'!G92+'DAY2'!G92+'DAY3'!G92+'DAY4'!G92+'DAY5'!G92+'DAY6'!G92+'DAY7'!G92+'DAY8'!G92+'DAY9'!G92+'DAY10'!G92+'DAY11'!G92+'DAY12'!G92+'DAY13'!G92+'DAY14'!G92+'DAY15'!G92+'DAY16'!G92+'DAY17'!G92+'DAY18'!G92+'DAY19'!G92+'DAY20'!G92+'DAY21'!G92+'DAY22'!G92+'DAY23'!G92+'DAY24'!G92+'DAY25'!G92+'DAY26'!G92+'DAY27'!G92+'DAY28'!G92+'DAY29'!G92+'DAY30'!G92</f>
        <v>0</v>
      </c>
      <c r="H92" s="49">
        <f>+(Table134[[#This Row],[OPENING ]]+Table134[[#This Row],[RECEIPTS]]+Table134[[#This Row],[RETURNS]])-(Table134[[#This Row],[ISSUES]]+Table134[[#This Row],[EXCHANGED]]+Table134[[#This Row],[SALES]])</f>
        <v>200.8</v>
      </c>
      <c r="I92" s="48"/>
      <c r="J92" s="51">
        <f>+Table134[[#This Row],[PHYSICAL]]-Table134[[#This Row],[THEORETICAL]]</f>
        <v>-200.8</v>
      </c>
      <c r="K92" s="48">
        <f>+Table134[[#This Row],[RECEIPTS]]</f>
        <v>0</v>
      </c>
      <c r="L92" s="49">
        <f>+Table134[[#This Row],[RETURNS]]</f>
        <v>0</v>
      </c>
      <c r="M92" s="50">
        <f>+Table134[[#This Row],[EXCHANGED]]</f>
        <v>0</v>
      </c>
      <c r="N92" s="47">
        <f>+Table134[[#This Row],[SALES]]</f>
        <v>0</v>
      </c>
      <c r="O92" s="163">
        <f>+Table134[[#This Row],[ISSUES]]</f>
        <v>0</v>
      </c>
      <c r="P92" s="48">
        <f>Table134[[#This Row],[RECEIPTS TO]]/30</f>
        <v>0</v>
      </c>
      <c r="Q92" s="49">
        <f>+Table134[[#This Row],[RETURNS ]]/30</f>
        <v>0</v>
      </c>
      <c r="R92" s="50">
        <f>+Table134[[#This Row],[EXCHANGED TO]]/30</f>
        <v>0</v>
      </c>
      <c r="S92" s="47">
        <f>+Table134[[#This Row],[SALES TO]]/30</f>
        <v>0</v>
      </c>
      <c r="T92" s="163">
        <f>+Table134[[#This Row],[ISSUES TO]]/30</f>
        <v>0</v>
      </c>
      <c r="U92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93" spans="1:21" x14ac:dyDescent="0.25">
      <c r="A93" s="53"/>
      <c r="B93" s="47">
        <f>'DAY1'!H93</f>
        <v>0</v>
      </c>
      <c r="C93" s="48">
        <f>'DAY1'!C93+'DAY2'!C93+'DAY3'!C93+'DAY4'!C93+'DAY5'!C93+'DAY6'!C93+'DAY7'!C93+'DAY8'!C93+'DAY9'!C93+'DAY10'!C93+'DAY11'!C93+'DAY12'!C93+'DAY13'!C93+'DAY14'!C93+'DAY15'!C93+'DAY16'!C93+'DAY17'!C93+'DAY18'!C93+'DAY19'!C93+'DAY20'!C93+'DAY21'!C93+'DAY22'!C93+'DAY23'!C93+'DAY24'!C93+'DAY25'!C93+'DAY26'!C93+'DAY27'!C93+'DAY28'!C93+'DAY29'!C93+'DAY30'!C93</f>
        <v>0</v>
      </c>
      <c r="D93" s="49">
        <f>'DAY1'!D93+'DAY2'!D93+'DAY3'!D93+'DAY4'!D93+'DAY5'!D93+'DAY6'!D93+'DAY7'!D93+'DAY8'!D93+'DAY9'!D93+'DAY10'!D93+'DAY11'!D93+'DAY12'!D93+'DAY13'!D93+'DAY14'!D93+'DAY15'!D93+'DAY16'!D93+'DAY17'!D93+'DAY18'!D93+'DAY19'!D93+'DAY20'!D93+'DAY21'!D93+'DAY22'!D93+'DAY23'!D93+'DAY24'!D93+'DAY25'!D93+'DAY26'!D93+'DAY27'!D93+'DAY28'!D93+'DAY29'!D93+'DAY30'!D93</f>
        <v>0</v>
      </c>
      <c r="E93" s="50">
        <f>'DAY1'!E93+'DAY2'!E93+'DAY3'!E93+'DAY4'!E93+'DAY5'!E93+'DAY6'!E93+'DAY7'!E93+'DAY8'!E93+'DAY9'!E93+'DAY10'!E93+'DAY11'!E93+'DAY12'!E93+'DAY13'!E93+'DAY14'!E93+'DAY15'!E93+'DAY16'!E93+'DAY17'!E93+'DAY18'!E93+'DAY19'!E93+'DAY20'!E93+'DAY21'!E93+'DAY22'!E93+'DAY23'!E93+'DAY24'!E93+'DAY25'!E93+'DAY26'!E93+'DAY27'!E93+'DAY28'!E93+'DAY29'!E93+'DAY30'!E93</f>
        <v>0</v>
      </c>
      <c r="F93" s="47">
        <f>'DAY1'!F93+'DAY2'!F93+'DAY3'!F93+'DAY4'!F93+'DAY5'!F93+'DAY6'!F93+'DAY7'!F93+'DAY8'!F93+'DAY9'!F93+'DAY10'!F93+'DAY11'!F93+'DAY12'!F93+'DAY13'!F93+'DAY14'!F93+'DAY15'!F93+'DAY16'!F93+'DAY17'!F93+'DAY18'!F93+'DAY19'!F93+'DAY20'!F93+'DAY21'!F93+'DAY22'!F93+'DAY23'!F93+'DAY24'!F93+'DAY25'!F93+'DAY26'!F93+'DAY27'!F93+'DAY28'!F93+'DAY29'!F93+'DAY30'!F93</f>
        <v>0</v>
      </c>
      <c r="G93" s="163">
        <f>'DAY1'!G93+'DAY2'!G93+'DAY3'!G93+'DAY4'!G93+'DAY5'!G93+'DAY6'!G93+'DAY7'!G93+'DAY8'!G93+'DAY9'!G93+'DAY10'!G93+'DAY11'!G93+'DAY12'!G93+'DAY13'!G93+'DAY14'!G93+'DAY15'!G93+'DAY16'!G93+'DAY17'!G93+'DAY18'!G93+'DAY19'!G93+'DAY20'!G93+'DAY21'!G93+'DAY22'!G93+'DAY23'!G93+'DAY24'!G93+'DAY25'!G93+'DAY26'!G93+'DAY27'!G93+'DAY28'!G93+'DAY29'!G93+'DAY30'!G93</f>
        <v>0</v>
      </c>
      <c r="H93" s="49">
        <f>+(Table134[[#This Row],[OPENING ]]+Table134[[#This Row],[RECEIPTS]]+Table134[[#This Row],[RETURNS]])-(Table134[[#This Row],[ISSUES]]+Table134[[#This Row],[EXCHANGED]]+Table134[[#This Row],[SALES]])</f>
        <v>0</v>
      </c>
      <c r="I93" s="48"/>
      <c r="J93" s="51">
        <f>+Table134[[#This Row],[PHYSICAL]]-Table134[[#This Row],[THEORETICAL]]</f>
        <v>0</v>
      </c>
      <c r="K93" s="48">
        <f>+Table134[[#This Row],[RECEIPTS]]</f>
        <v>0</v>
      </c>
      <c r="L93" s="49">
        <f>+Table134[[#This Row],[RETURNS]]</f>
        <v>0</v>
      </c>
      <c r="M93" s="50">
        <f>+Table134[[#This Row],[EXCHANGED]]</f>
        <v>0</v>
      </c>
      <c r="N93" s="47">
        <f>+Table134[[#This Row],[SALES]]</f>
        <v>0</v>
      </c>
      <c r="O93" s="163">
        <f>+Table134[[#This Row],[ISSUES]]</f>
        <v>0</v>
      </c>
      <c r="P93" s="48">
        <f>Table134[[#This Row],[RECEIPTS TO]]/30</f>
        <v>0</v>
      </c>
      <c r="Q93" s="49">
        <f>+Table134[[#This Row],[RETURNS ]]/30</f>
        <v>0</v>
      </c>
      <c r="R93" s="50">
        <f>+Table134[[#This Row],[EXCHANGED TO]]/30</f>
        <v>0</v>
      </c>
      <c r="S93" s="47">
        <f>+Table134[[#This Row],[SALES TO]]/30</f>
        <v>0</v>
      </c>
      <c r="T93" s="163">
        <f>+Table134[[#This Row],[ISSUES TO]]/30</f>
        <v>0</v>
      </c>
      <c r="U93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94" spans="1:21" x14ac:dyDescent="0.25">
      <c r="A94" s="53"/>
      <c r="B94" s="47">
        <f>'DAY1'!H94</f>
        <v>0</v>
      </c>
      <c r="C94" s="48">
        <f>'DAY1'!C94+'DAY2'!C94+'DAY3'!C94+'DAY4'!C94+'DAY5'!C94+'DAY6'!C94+'DAY7'!C94+'DAY8'!C94+'DAY9'!C94+'DAY10'!C94+'DAY11'!C94+'DAY12'!C94+'DAY13'!C94+'DAY14'!C94+'DAY15'!C94+'DAY16'!C94+'DAY17'!C94+'DAY18'!C94+'DAY19'!C94+'DAY20'!C94+'DAY21'!C94+'DAY22'!C94+'DAY23'!C94+'DAY24'!C94+'DAY25'!C94+'DAY26'!C94+'DAY27'!C94+'DAY28'!C94+'DAY29'!C94+'DAY30'!C94</f>
        <v>0</v>
      </c>
      <c r="D94" s="49">
        <f>'DAY1'!D94+'DAY2'!D94+'DAY3'!D94+'DAY4'!D94+'DAY5'!D94+'DAY6'!D94+'DAY7'!D94+'DAY8'!D94+'DAY9'!D94+'DAY10'!D94+'DAY11'!D94+'DAY12'!D94+'DAY13'!D94+'DAY14'!D94+'DAY15'!D94+'DAY16'!D94+'DAY17'!D94+'DAY18'!D94+'DAY19'!D94+'DAY20'!D94+'DAY21'!D94+'DAY22'!D94+'DAY23'!D94+'DAY24'!D94+'DAY25'!D94+'DAY26'!D94+'DAY27'!D94+'DAY28'!D94+'DAY29'!D94+'DAY30'!D94</f>
        <v>0</v>
      </c>
      <c r="E94" s="50">
        <f>'DAY1'!E94+'DAY2'!E94+'DAY3'!E94+'DAY4'!E94+'DAY5'!E94+'DAY6'!E94+'DAY7'!E94+'DAY8'!E94+'DAY9'!E94+'DAY10'!E94+'DAY11'!E94+'DAY12'!E94+'DAY13'!E94+'DAY14'!E94+'DAY15'!E94+'DAY16'!E94+'DAY17'!E94+'DAY18'!E94+'DAY19'!E94+'DAY20'!E94+'DAY21'!E94+'DAY22'!E94+'DAY23'!E94+'DAY24'!E94+'DAY25'!E94+'DAY26'!E94+'DAY27'!E94+'DAY28'!E94+'DAY29'!E94+'DAY30'!E94</f>
        <v>0</v>
      </c>
      <c r="F94" s="47">
        <f>'DAY1'!F94+'DAY2'!F94+'DAY3'!F94+'DAY4'!F94+'DAY5'!F94+'DAY6'!F94+'DAY7'!F94+'DAY8'!F94+'DAY9'!F94+'DAY10'!F94+'DAY11'!F94+'DAY12'!F94+'DAY13'!F94+'DAY14'!F94+'DAY15'!F94+'DAY16'!F94+'DAY17'!F94+'DAY18'!F94+'DAY19'!F94+'DAY20'!F94+'DAY21'!F94+'DAY22'!F94+'DAY23'!F94+'DAY24'!F94+'DAY25'!F94+'DAY26'!F94+'DAY27'!F94+'DAY28'!F94+'DAY29'!F94+'DAY30'!F94</f>
        <v>0</v>
      </c>
      <c r="G94" s="163">
        <f>'DAY1'!G94+'DAY2'!G94+'DAY3'!G94+'DAY4'!G94+'DAY5'!G94+'DAY6'!G94+'DAY7'!G94+'DAY8'!G94+'DAY9'!G94+'DAY10'!G94+'DAY11'!G94+'DAY12'!G94+'DAY13'!G94+'DAY14'!G94+'DAY15'!G94+'DAY16'!G94+'DAY17'!G94+'DAY18'!G94+'DAY19'!G94+'DAY20'!G94+'DAY21'!G94+'DAY22'!G94+'DAY23'!G94+'DAY24'!G94+'DAY25'!G94+'DAY26'!G94+'DAY27'!G94+'DAY28'!G94+'DAY29'!G94+'DAY30'!G94</f>
        <v>0</v>
      </c>
      <c r="H94" s="49">
        <f>+(Table134[[#This Row],[OPENING ]]+Table134[[#This Row],[RECEIPTS]]+Table134[[#This Row],[RETURNS]])-(Table134[[#This Row],[ISSUES]]+Table134[[#This Row],[EXCHANGED]]+Table134[[#This Row],[SALES]])</f>
        <v>0</v>
      </c>
      <c r="I94" s="48"/>
      <c r="J94" s="51">
        <f>+Table134[[#This Row],[PHYSICAL]]-Table134[[#This Row],[THEORETICAL]]</f>
        <v>0</v>
      </c>
      <c r="K94" s="48">
        <f>+Table134[[#This Row],[RECEIPTS]]</f>
        <v>0</v>
      </c>
      <c r="L94" s="49">
        <f>+Table134[[#This Row],[RETURNS]]</f>
        <v>0</v>
      </c>
      <c r="M94" s="50">
        <f>+Table134[[#This Row],[EXCHANGED]]</f>
        <v>0</v>
      </c>
      <c r="N94" s="47">
        <f>+Table134[[#This Row],[SALES]]</f>
        <v>0</v>
      </c>
      <c r="O94" s="163">
        <f>+Table134[[#This Row],[ISSUES]]</f>
        <v>0</v>
      </c>
      <c r="P94" s="48">
        <f>Table134[[#This Row],[RECEIPTS TO]]/30</f>
        <v>0</v>
      </c>
      <c r="Q94" s="49">
        <f>+Table134[[#This Row],[RETURNS ]]/30</f>
        <v>0</v>
      </c>
      <c r="R94" s="50">
        <f>+Table134[[#This Row],[EXCHANGED TO]]/30</f>
        <v>0</v>
      </c>
      <c r="S94" s="47">
        <f>+Table134[[#This Row],[SALES TO]]/30</f>
        <v>0</v>
      </c>
      <c r="T94" s="163">
        <f>+Table134[[#This Row],[ISSUES TO]]/30</f>
        <v>0</v>
      </c>
      <c r="U94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95" spans="1:21" x14ac:dyDescent="0.25">
      <c r="A95" s="53"/>
      <c r="B95" s="47">
        <f>'DAY1'!H95</f>
        <v>0</v>
      </c>
      <c r="C95" s="48">
        <f>'DAY1'!C95+'DAY2'!C95+'DAY3'!C95+'DAY4'!C95+'DAY5'!C95+'DAY6'!C95+'DAY7'!C95+'DAY8'!C95+'DAY9'!C95+'DAY10'!C95+'DAY11'!C95+'DAY12'!C95+'DAY13'!C95+'DAY14'!C95+'DAY15'!C95+'DAY16'!C95+'DAY17'!C95+'DAY18'!C95+'DAY19'!C95+'DAY20'!C95+'DAY21'!C95+'DAY22'!C95+'DAY23'!C95+'DAY24'!C95+'DAY25'!C95+'DAY26'!C95+'DAY27'!C95+'DAY28'!C95+'DAY29'!C95+'DAY30'!C95</f>
        <v>0</v>
      </c>
      <c r="D95" s="49">
        <f>'DAY1'!D95+'DAY2'!D95+'DAY3'!D95+'DAY4'!D95+'DAY5'!D95+'DAY6'!D95+'DAY7'!D95+'DAY8'!D95+'DAY9'!D95+'DAY10'!D95+'DAY11'!D95+'DAY12'!D95+'DAY13'!D95+'DAY14'!D95+'DAY15'!D95+'DAY16'!D95+'DAY17'!D95+'DAY18'!D95+'DAY19'!D95+'DAY20'!D95+'DAY21'!D95+'DAY22'!D95+'DAY23'!D95+'DAY24'!D95+'DAY25'!D95+'DAY26'!D95+'DAY27'!D95+'DAY28'!D95+'DAY29'!D95+'DAY30'!D95</f>
        <v>0</v>
      </c>
      <c r="E95" s="50">
        <f>'DAY1'!E95+'DAY2'!E95+'DAY3'!E95+'DAY4'!E95+'DAY5'!E95+'DAY6'!E95+'DAY7'!E95+'DAY8'!E95+'DAY9'!E95+'DAY10'!E95+'DAY11'!E95+'DAY12'!E95+'DAY13'!E95+'DAY14'!E95+'DAY15'!E95+'DAY16'!E95+'DAY17'!E95+'DAY18'!E95+'DAY19'!E95+'DAY20'!E95+'DAY21'!E95+'DAY22'!E95+'DAY23'!E95+'DAY24'!E95+'DAY25'!E95+'DAY26'!E95+'DAY27'!E95+'DAY28'!E95+'DAY29'!E95+'DAY30'!E95</f>
        <v>0</v>
      </c>
      <c r="F95" s="47">
        <f>'DAY1'!F95+'DAY2'!F95+'DAY3'!F95+'DAY4'!F95+'DAY5'!F95+'DAY6'!F95+'DAY7'!F95+'DAY8'!F95+'DAY9'!F95+'DAY10'!F95+'DAY11'!F95+'DAY12'!F95+'DAY13'!F95+'DAY14'!F95+'DAY15'!F95+'DAY16'!F95+'DAY17'!F95+'DAY18'!F95+'DAY19'!F95+'DAY20'!F95+'DAY21'!F95+'DAY22'!F95+'DAY23'!F95+'DAY24'!F95+'DAY25'!F95+'DAY26'!F95+'DAY27'!F95+'DAY28'!F95+'DAY29'!F95+'DAY30'!F95</f>
        <v>0</v>
      </c>
      <c r="G95" s="163">
        <f>'DAY1'!G95+'DAY2'!G95+'DAY3'!G95+'DAY4'!G95+'DAY5'!G95+'DAY6'!G95+'DAY7'!G95+'DAY8'!G95+'DAY9'!G95+'DAY10'!G95+'DAY11'!G95+'DAY12'!G95+'DAY13'!G95+'DAY14'!G95+'DAY15'!G95+'DAY16'!G95+'DAY17'!G95+'DAY18'!G95+'DAY19'!G95+'DAY20'!G95+'DAY21'!G95+'DAY22'!G95+'DAY23'!G95+'DAY24'!G95+'DAY25'!G95+'DAY26'!G95+'DAY27'!G95+'DAY28'!G95+'DAY29'!G95+'DAY30'!G95</f>
        <v>0</v>
      </c>
      <c r="H95" s="49">
        <f>+(Table134[[#This Row],[OPENING ]]+Table134[[#This Row],[RECEIPTS]]+Table134[[#This Row],[RETURNS]])-(Table134[[#This Row],[ISSUES]]+Table134[[#This Row],[EXCHANGED]]+Table134[[#This Row],[SALES]])</f>
        <v>0</v>
      </c>
      <c r="I95" s="48"/>
      <c r="J95" s="51">
        <f>+Table134[[#This Row],[PHYSICAL]]-Table134[[#This Row],[THEORETICAL]]</f>
        <v>0</v>
      </c>
      <c r="K95" s="48">
        <f>+Table134[[#This Row],[RECEIPTS]]</f>
        <v>0</v>
      </c>
      <c r="L95" s="49">
        <f>+Table134[[#This Row],[RETURNS]]</f>
        <v>0</v>
      </c>
      <c r="M95" s="50">
        <f>+Table134[[#This Row],[EXCHANGED]]</f>
        <v>0</v>
      </c>
      <c r="N95" s="47">
        <f>+Table134[[#This Row],[SALES]]</f>
        <v>0</v>
      </c>
      <c r="O95" s="163">
        <f>+Table134[[#This Row],[ISSUES]]</f>
        <v>0</v>
      </c>
      <c r="P95" s="48">
        <f>Table134[[#This Row],[RECEIPTS TO]]/30</f>
        <v>0</v>
      </c>
      <c r="Q95" s="49">
        <f>+Table134[[#This Row],[RETURNS ]]/30</f>
        <v>0</v>
      </c>
      <c r="R95" s="50">
        <f>+Table134[[#This Row],[EXCHANGED TO]]/30</f>
        <v>0</v>
      </c>
      <c r="S95" s="47">
        <f>+Table134[[#This Row],[SALES TO]]/30</f>
        <v>0</v>
      </c>
      <c r="T95" s="163">
        <f>+Table134[[#This Row],[ISSUES TO]]/30</f>
        <v>0</v>
      </c>
      <c r="U95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96" spans="1:21" x14ac:dyDescent="0.25">
      <c r="A96" s="53"/>
      <c r="B96" s="47">
        <f>'DAY1'!H96</f>
        <v>0</v>
      </c>
      <c r="C96" s="48">
        <f>'DAY1'!C96+'DAY2'!C96+'DAY3'!C96+'DAY4'!C96+'DAY5'!C96+'DAY6'!C96+'DAY7'!C96+'DAY8'!C96+'DAY9'!C96+'DAY10'!C96+'DAY11'!C96+'DAY12'!C96+'DAY13'!C96+'DAY14'!C96+'DAY15'!C96+'DAY16'!C96+'DAY17'!C96+'DAY18'!C96+'DAY19'!C96+'DAY20'!C96+'DAY21'!C96+'DAY22'!C96+'DAY23'!C96+'DAY24'!C96+'DAY25'!C96+'DAY26'!C96+'DAY27'!C96+'DAY28'!C96+'DAY29'!C96+'DAY30'!C96</f>
        <v>0</v>
      </c>
      <c r="D96" s="49">
        <f>'DAY1'!D96+'DAY2'!D96+'DAY3'!D96+'DAY4'!D96+'DAY5'!D96+'DAY6'!D96+'DAY7'!D96+'DAY8'!D96+'DAY9'!D96+'DAY10'!D96+'DAY11'!D96+'DAY12'!D96+'DAY13'!D96+'DAY14'!D96+'DAY15'!D96+'DAY16'!D96+'DAY17'!D96+'DAY18'!D96+'DAY19'!D96+'DAY20'!D96+'DAY21'!D96+'DAY22'!D96+'DAY23'!D96+'DAY24'!D96+'DAY25'!D96+'DAY26'!D96+'DAY27'!D96+'DAY28'!D96+'DAY29'!D96+'DAY30'!D96</f>
        <v>0</v>
      </c>
      <c r="E96" s="50">
        <f>'DAY1'!E96+'DAY2'!E96+'DAY3'!E96+'DAY4'!E96+'DAY5'!E96+'DAY6'!E96+'DAY7'!E96+'DAY8'!E96+'DAY9'!E96+'DAY10'!E96+'DAY11'!E96+'DAY12'!E96+'DAY13'!E96+'DAY14'!E96+'DAY15'!E96+'DAY16'!E96+'DAY17'!E96+'DAY18'!E96+'DAY19'!E96+'DAY20'!E96+'DAY21'!E96+'DAY22'!E96+'DAY23'!E96+'DAY24'!E96+'DAY25'!E96+'DAY26'!E96+'DAY27'!E96+'DAY28'!E96+'DAY29'!E96+'DAY30'!E96</f>
        <v>0</v>
      </c>
      <c r="F96" s="47">
        <f>'DAY1'!F96+'DAY2'!F96+'DAY3'!F96+'DAY4'!F96+'DAY5'!F96+'DAY6'!F96+'DAY7'!F96+'DAY8'!F96+'DAY9'!F96+'DAY10'!F96+'DAY11'!F96+'DAY12'!F96+'DAY13'!F96+'DAY14'!F96+'DAY15'!F96+'DAY16'!F96+'DAY17'!F96+'DAY18'!F96+'DAY19'!F96+'DAY20'!F96+'DAY21'!F96+'DAY22'!F96+'DAY23'!F96+'DAY24'!F96+'DAY25'!F96+'DAY26'!F96+'DAY27'!F96+'DAY28'!F96+'DAY29'!F96+'DAY30'!F96</f>
        <v>0</v>
      </c>
      <c r="G96" s="163">
        <f>'DAY1'!G96+'DAY2'!G96+'DAY3'!G96+'DAY4'!G96+'DAY5'!G96+'DAY6'!G96+'DAY7'!G96+'DAY8'!G96+'DAY9'!G96+'DAY10'!G96+'DAY11'!G96+'DAY12'!G96+'DAY13'!G96+'DAY14'!G96+'DAY15'!G96+'DAY16'!G96+'DAY17'!G96+'DAY18'!G96+'DAY19'!G96+'DAY20'!G96+'DAY21'!G96+'DAY22'!G96+'DAY23'!G96+'DAY24'!G96+'DAY25'!G96+'DAY26'!G96+'DAY27'!G96+'DAY28'!G96+'DAY29'!G96+'DAY30'!G96</f>
        <v>0</v>
      </c>
      <c r="H96" s="49">
        <f>+(Table134[[#This Row],[OPENING ]]+Table134[[#This Row],[RECEIPTS]]+Table134[[#This Row],[RETURNS]])-(Table134[[#This Row],[ISSUES]]+Table134[[#This Row],[EXCHANGED]]+Table134[[#This Row],[SALES]])</f>
        <v>0</v>
      </c>
      <c r="I96" s="48"/>
      <c r="J96" s="51">
        <f>+Table134[[#This Row],[PHYSICAL]]-Table134[[#This Row],[THEORETICAL]]</f>
        <v>0</v>
      </c>
      <c r="K96" s="48">
        <f>+Table134[[#This Row],[RECEIPTS]]</f>
        <v>0</v>
      </c>
      <c r="L96" s="49">
        <f>+Table134[[#This Row],[RETURNS]]</f>
        <v>0</v>
      </c>
      <c r="M96" s="50">
        <f>+Table134[[#This Row],[EXCHANGED]]</f>
        <v>0</v>
      </c>
      <c r="N96" s="47">
        <f>+Table134[[#This Row],[SALES]]</f>
        <v>0</v>
      </c>
      <c r="O96" s="163">
        <f>+Table134[[#This Row],[ISSUES]]</f>
        <v>0</v>
      </c>
      <c r="P96" s="48">
        <f>Table134[[#This Row],[RECEIPTS TO]]/30</f>
        <v>0</v>
      </c>
      <c r="Q96" s="49">
        <f>+Table134[[#This Row],[RETURNS ]]/30</f>
        <v>0</v>
      </c>
      <c r="R96" s="50">
        <f>+Table134[[#This Row],[EXCHANGED TO]]/30</f>
        <v>0</v>
      </c>
      <c r="S96" s="47">
        <f>+Table134[[#This Row],[SALES TO]]/30</f>
        <v>0</v>
      </c>
      <c r="T96" s="163">
        <f>+Table134[[#This Row],[ISSUES TO]]/30</f>
        <v>0</v>
      </c>
      <c r="U96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97" spans="1:21" x14ac:dyDescent="0.25">
      <c r="A97" s="151" t="s">
        <v>41</v>
      </c>
      <c r="B97" s="47"/>
      <c r="C97" s="48"/>
      <c r="D97" s="49"/>
      <c r="E97" s="50"/>
      <c r="F97" s="47"/>
      <c r="G97" s="163"/>
      <c r="H97" s="49"/>
      <c r="I97" s="48"/>
      <c r="J97" s="51"/>
      <c r="K97" s="48"/>
      <c r="L97" s="49"/>
      <c r="M97" s="50"/>
      <c r="N97" s="47"/>
      <c r="O97" s="163"/>
      <c r="P97" s="48"/>
      <c r="Q97" s="49"/>
      <c r="R97" s="50"/>
      <c r="S97" s="47"/>
      <c r="T97" s="163"/>
      <c r="U97" s="54"/>
    </row>
    <row r="98" spans="1:21" x14ac:dyDescent="0.25">
      <c r="A98" s="153" t="s">
        <v>40</v>
      </c>
      <c r="B98" s="47"/>
      <c r="C98" s="48"/>
      <c r="D98" s="49"/>
      <c r="E98" s="50"/>
      <c r="F98" s="47"/>
      <c r="G98" s="163"/>
      <c r="H98" s="49"/>
      <c r="I98" s="48"/>
      <c r="J98" s="51"/>
      <c r="K98" s="48"/>
      <c r="L98" s="49"/>
      <c r="M98" s="50"/>
      <c r="N98" s="47"/>
      <c r="O98" s="163"/>
      <c r="P98" s="48"/>
      <c r="Q98" s="49"/>
      <c r="R98" s="50"/>
      <c r="S98" s="47"/>
      <c r="T98" s="163"/>
      <c r="U98" s="54"/>
    </row>
    <row r="99" spans="1:21" x14ac:dyDescent="0.25">
      <c r="A99" s="152" t="s">
        <v>42</v>
      </c>
      <c r="B99" s="47">
        <f>'DAY1'!H99</f>
        <v>0</v>
      </c>
      <c r="C99" s="48">
        <f>'DAY1'!C99+'DAY2'!C99+'DAY3'!C99+'DAY4'!C99+'DAY5'!C99+'DAY6'!C98+'DAY7'!C99+'DAY8'!C99+'DAY9'!C99+'DAY10'!C99+'DAY11'!C99+'DAY12'!C99+'DAY13'!C99+'DAY14'!C99+'DAY15'!C99+'DAY16'!C99+'DAY17'!C99+'DAY18'!C99+'DAY19'!C99+'DAY20'!C99+'DAY21'!C99+'DAY22'!C99+'DAY23'!C99+'DAY24'!C100+'DAY25'!C99+'DAY26'!C99+'DAY27'!C99+'DAY28'!C99+'DAY29'!C99+'DAY30'!C99</f>
        <v>0</v>
      </c>
      <c r="D99" s="49">
        <f>'DAY1'!D99+'DAY2'!D99+'DAY3'!D99+'DAY4'!D99+'DAY5'!D99+'DAY6'!D98+'DAY7'!D99+'DAY8'!D99+'DAY9'!D99+'DAY10'!D99+'DAY11'!D99+'DAY12'!D99+'DAY13'!D99+'DAY14'!D99+'DAY15'!D99+'DAY16'!D99+'DAY17'!D99+'DAY18'!D99+'DAY19'!D99+'DAY20'!D99+'DAY21'!D99+'DAY22'!D99+'DAY23'!D99+'DAY24'!D100+'DAY25'!D99+'DAY26'!D99+'DAY27'!D99+'DAY28'!D99+'DAY29'!D99+'DAY30'!D99</f>
        <v>0</v>
      </c>
      <c r="E99" s="50">
        <f>'DAY1'!E99+'DAY2'!E99+'DAY3'!E99+'DAY4'!E99+'DAY5'!E99+'DAY6'!E98+'DAY7'!E99+'DAY8'!E99+'DAY9'!E99+'DAY10'!E99+'DAY11'!E99+'DAY12'!E99+'DAY13'!E99+'DAY14'!E99+'DAY15'!E99+'DAY16'!E99+'DAY17'!E99+'DAY18'!E99+'DAY19'!E99+'DAY20'!E99+'DAY21'!E99+'DAY22'!E99+'DAY23'!E99+'DAY24'!E100+'DAY25'!E99+'DAY26'!E99+'DAY27'!E99+'DAY28'!E99+'DAY29'!E99+'DAY30'!E99</f>
        <v>0</v>
      </c>
      <c r="F99" s="47">
        <f>'DAY1'!F99+'DAY2'!F99+'DAY3'!F99+'DAY4'!F99+'DAY5'!F99+'DAY6'!F98+'DAY7'!F99+'DAY8'!F99+'DAY9'!F99+'DAY10'!F99+'DAY11'!F99+'DAY12'!F99+'DAY13'!F99+'DAY14'!F99+'DAY15'!F99+'DAY16'!F99+'DAY17'!F99+'DAY18'!F99+'DAY19'!F99+'DAY20'!F99+'DAY21'!F99+'DAY22'!F99+'DAY23'!F99+'DAY24'!F100+'DAY25'!F99+'DAY26'!F99+'DAY27'!F99+'DAY28'!F99+'DAY29'!F99+'DAY30'!F99</f>
        <v>0</v>
      </c>
      <c r="G99" s="163">
        <f>'DAY1'!G99+'DAY2'!G99+'DAY3'!G99+'DAY4'!G99+'DAY5'!G99+'DAY6'!G98+'DAY7'!G99+'DAY8'!G99+'DAY9'!G99+'DAY10'!G99+'DAY11'!G99+'DAY12'!G99+'DAY13'!G99+'DAY14'!G99+'DAY15'!G99+'DAY16'!G99+'DAY17'!G99+'DAY18'!G99+'DAY19'!G99+'DAY20'!G99+'DAY21'!G99+'DAY22'!G99+'DAY23'!G99+'DAY24'!G100+'DAY25'!G99+'DAY26'!G99+'DAY27'!G99+'DAY28'!G99+'DAY29'!G99+'DAY30'!G99</f>
        <v>0</v>
      </c>
      <c r="H99" s="49">
        <f>+(Table134[[#This Row],[OPENING ]]+Table134[[#This Row],[RECEIPTS]]+Table134[[#This Row],[RETURNS]])-(Table134[[#This Row],[ISSUES]]+Table134[[#This Row],[EXCHANGED]]+Table134[[#This Row],[SALES]])</f>
        <v>0</v>
      </c>
      <c r="I99" s="48"/>
      <c r="J99" s="51">
        <f>+Table134[[#This Row],[PHYSICAL]]-Table134[[#This Row],[THEORETICAL]]</f>
        <v>0</v>
      </c>
      <c r="K99" s="48">
        <f>+Table134[[#This Row],[RECEIPTS]]</f>
        <v>0</v>
      </c>
      <c r="L99" s="49">
        <f>+Table134[[#This Row],[RETURNS]]</f>
        <v>0</v>
      </c>
      <c r="M99" s="50">
        <f>+Table134[[#This Row],[EXCHANGED]]</f>
        <v>0</v>
      </c>
      <c r="N99" s="47">
        <f>+Table134[[#This Row],[SALES]]</f>
        <v>0</v>
      </c>
      <c r="O99" s="163">
        <f>+Table134[[#This Row],[ISSUES]]</f>
        <v>0</v>
      </c>
      <c r="P99" s="48">
        <f>Table134[[#This Row],[RECEIPTS TO]]/30</f>
        <v>0</v>
      </c>
      <c r="Q99" s="49">
        <f>+Table134[[#This Row],[RETURNS ]]/30</f>
        <v>0</v>
      </c>
      <c r="R99" s="50">
        <f>+Table134[[#This Row],[EXCHANGED TO]]/30</f>
        <v>0</v>
      </c>
      <c r="S99" s="47">
        <f>+Table134[[#This Row],[SALES TO]]/30</f>
        <v>0</v>
      </c>
      <c r="T99" s="163">
        <f>+Table134[[#This Row],[ISSUES TO]]/30</f>
        <v>0</v>
      </c>
      <c r="U99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00" spans="1:21" x14ac:dyDescent="0.25">
      <c r="A100" s="152" t="s">
        <v>43</v>
      </c>
      <c r="B100" s="47">
        <f>'DAY1'!H100</f>
        <v>0</v>
      </c>
      <c r="C100" s="48">
        <f>'DAY1'!C100+'DAY2'!C100+'DAY3'!C100+'DAY4'!C100+'DAY5'!C100+'DAY6'!C99+'DAY7'!C100+'DAY8'!C100+'DAY9'!C100+'DAY10'!C100+'DAY11'!C100+'DAY12'!C100+'DAY13'!C100+'DAY14'!C100+'DAY15'!C100+'DAY16'!C100+'DAY17'!C100+'DAY18'!C100+'DAY19'!C100+'DAY20'!C100+'DAY21'!C100+'DAY22'!C100+'DAY23'!C100+'DAY24'!C101+'DAY25'!C100+'DAY26'!C100+'DAY27'!C100+'DAY28'!C100+'DAY29'!C100+'DAY30'!C100</f>
        <v>0</v>
      </c>
      <c r="D100" s="49">
        <f>'DAY1'!D100+'DAY2'!D100+'DAY3'!D100+'DAY4'!D100+'DAY5'!D100+'DAY6'!D99+'DAY7'!D100+'DAY8'!D100+'DAY9'!D100+'DAY10'!D100+'DAY11'!D100+'DAY12'!D100+'DAY13'!D100+'DAY14'!D100+'DAY15'!D100+'DAY16'!D100+'DAY17'!D100+'DAY18'!D100+'DAY19'!D100+'DAY20'!D100+'DAY21'!D100+'DAY22'!D100+'DAY23'!D100+'DAY24'!D101+'DAY25'!D100+'DAY26'!D100+'DAY27'!D100+'DAY28'!D100+'DAY29'!D100+'DAY30'!D100</f>
        <v>0</v>
      </c>
      <c r="E100" s="50">
        <f>'DAY1'!E100+'DAY2'!E100+'DAY3'!E100+'DAY4'!E100+'DAY5'!E100+'DAY6'!E99+'DAY7'!E100+'DAY8'!E100+'DAY9'!E100+'DAY10'!E100+'DAY11'!E100+'DAY12'!E100+'DAY13'!E100+'DAY14'!E100+'DAY15'!E100+'DAY16'!E100+'DAY17'!E100+'DAY18'!E100+'DAY19'!E100+'DAY20'!E100+'DAY21'!E100+'DAY22'!E100+'DAY23'!E100+'DAY24'!E101+'DAY25'!E100+'DAY26'!E100+'DAY27'!E100+'DAY28'!E100+'DAY29'!E100+'DAY30'!E100</f>
        <v>0</v>
      </c>
      <c r="F100" s="47">
        <f>'DAY1'!F100+'DAY2'!F100+'DAY3'!F100+'DAY4'!F100+'DAY5'!F100+'DAY6'!F99+'DAY7'!F100+'DAY8'!F100+'DAY9'!F100+'DAY10'!F100+'DAY11'!F100+'DAY12'!F100+'DAY13'!F100+'DAY14'!F100+'DAY15'!F100+'DAY16'!F100+'DAY17'!F100+'DAY18'!F100+'DAY19'!F100+'DAY20'!F100+'DAY21'!F100+'DAY22'!F100+'DAY23'!F100+'DAY24'!F101+'DAY25'!F100+'DAY26'!F100+'DAY27'!F100+'DAY28'!F100+'DAY29'!F100+'DAY30'!F100</f>
        <v>0</v>
      </c>
      <c r="G100" s="163">
        <f>'DAY1'!G100+'DAY2'!G100+'DAY3'!G100+'DAY4'!G100+'DAY5'!G100+'DAY6'!G99+'DAY7'!G100+'DAY8'!G100+'DAY9'!G100+'DAY10'!G100+'DAY11'!G100+'DAY12'!G100+'DAY13'!G100+'DAY14'!G100+'DAY15'!G100+'DAY16'!G100+'DAY17'!G100+'DAY18'!G100+'DAY19'!G100+'DAY20'!G100+'DAY21'!G100+'DAY22'!G100+'DAY23'!G100+'DAY24'!G101+'DAY25'!G100+'DAY26'!G100+'DAY27'!G100+'DAY28'!G100+'DAY29'!G100+'DAY30'!G100</f>
        <v>0</v>
      </c>
      <c r="H100" s="49">
        <f>+(Table134[[#This Row],[OPENING ]]+Table134[[#This Row],[RECEIPTS]]+Table134[[#This Row],[RETURNS]])-(Table134[[#This Row],[ISSUES]]+Table134[[#This Row],[EXCHANGED]]+Table134[[#This Row],[SALES]])</f>
        <v>0</v>
      </c>
      <c r="I100" s="48"/>
      <c r="J100" s="51">
        <f>+Table134[[#This Row],[PHYSICAL]]-Table134[[#This Row],[THEORETICAL]]</f>
        <v>0</v>
      </c>
      <c r="K100" s="48">
        <f>+Table134[[#This Row],[RECEIPTS]]</f>
        <v>0</v>
      </c>
      <c r="L100" s="49">
        <f>+Table134[[#This Row],[RETURNS]]</f>
        <v>0</v>
      </c>
      <c r="M100" s="50">
        <f>+Table134[[#This Row],[EXCHANGED]]</f>
        <v>0</v>
      </c>
      <c r="N100" s="47">
        <f>+Table134[[#This Row],[SALES]]</f>
        <v>0</v>
      </c>
      <c r="O100" s="163">
        <f>+Table134[[#This Row],[ISSUES]]</f>
        <v>0</v>
      </c>
      <c r="P100" s="48">
        <f>Table134[[#This Row],[RECEIPTS TO]]/30</f>
        <v>0</v>
      </c>
      <c r="Q100" s="49">
        <f>+Table134[[#This Row],[RETURNS ]]/30</f>
        <v>0</v>
      </c>
      <c r="R100" s="50">
        <f>+Table134[[#This Row],[EXCHANGED TO]]/30</f>
        <v>0</v>
      </c>
      <c r="S100" s="47">
        <f>+Table134[[#This Row],[SALES TO]]/30</f>
        <v>0</v>
      </c>
      <c r="T100" s="163">
        <f>+Table134[[#This Row],[ISSUES TO]]/30</f>
        <v>0</v>
      </c>
      <c r="U100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01" spans="1:21" x14ac:dyDescent="0.25">
      <c r="A101" s="153"/>
      <c r="B101" s="47">
        <f>'DAY1'!H101</f>
        <v>0</v>
      </c>
      <c r="C101" s="48">
        <f>'DAY1'!C101+'DAY2'!C101+'DAY3'!C101+'DAY4'!C101+'DAY5'!C101+'DAY6'!C100+'DAY7'!C101+'DAY8'!C101+'DAY9'!C101+'DAY10'!C101+'DAY11'!C101+'DAY12'!C101+'DAY13'!C101+'DAY14'!C101+'DAY15'!C101+'DAY16'!C101+'DAY17'!C101+'DAY18'!C101+'DAY19'!C101+'DAY20'!C101+'DAY21'!C101+'DAY22'!C101+'DAY23'!C101+'DAY24'!C102+'DAY25'!C101+'DAY26'!C101+'DAY27'!C101+'DAY28'!C101+'DAY29'!C101+'DAY30'!C101</f>
        <v>0</v>
      </c>
      <c r="D101" s="49">
        <f>'DAY1'!D101+'DAY2'!D101+'DAY3'!D101+'DAY4'!D101+'DAY5'!D101+'DAY6'!D100+'DAY7'!D101+'DAY8'!D101+'DAY9'!D101+'DAY10'!D101+'DAY11'!D101+'DAY12'!D101+'DAY13'!D101+'DAY14'!D101+'DAY15'!D101+'DAY16'!D101+'DAY17'!D101+'DAY18'!D101+'DAY19'!D101+'DAY20'!D101+'DAY21'!D101+'DAY22'!D101+'DAY23'!D101+'DAY24'!D102+'DAY25'!D101+'DAY26'!D101+'DAY27'!D101+'DAY28'!D101+'DAY29'!D101+'DAY30'!D101</f>
        <v>0</v>
      </c>
      <c r="E101" s="50">
        <f>'DAY1'!E101+'DAY2'!E101+'DAY3'!E101+'DAY4'!E101+'DAY5'!E101+'DAY6'!E100+'DAY7'!E101+'DAY8'!E101+'DAY9'!E101+'DAY10'!E101+'DAY11'!E101+'DAY12'!E101+'DAY13'!E101+'DAY14'!E101+'DAY15'!E101+'DAY16'!E101+'DAY17'!E101+'DAY18'!E101+'DAY19'!E101+'DAY20'!E101+'DAY21'!E101+'DAY22'!E101+'DAY23'!E101+'DAY24'!E102+'DAY25'!E101+'DAY26'!E101+'DAY27'!E101+'DAY28'!E101+'DAY29'!E101+'DAY30'!E101</f>
        <v>0</v>
      </c>
      <c r="F101" s="47">
        <f>'DAY1'!F101+'DAY2'!F101+'DAY3'!F101+'DAY4'!F101+'DAY5'!F101+'DAY6'!F100+'DAY7'!F101+'DAY8'!F101+'DAY9'!F101+'DAY10'!F101+'DAY11'!F101+'DAY12'!F101+'DAY13'!F101+'DAY14'!F101+'DAY15'!F101+'DAY16'!F101+'DAY17'!F101+'DAY18'!F101+'DAY19'!F101+'DAY20'!F101+'DAY21'!F101+'DAY22'!F101+'DAY23'!F101+'DAY24'!F102+'DAY25'!F101+'DAY26'!F101+'DAY27'!F101+'DAY28'!F101+'DAY29'!F101+'DAY30'!F101</f>
        <v>0</v>
      </c>
      <c r="G101" s="163">
        <f>'DAY1'!G101+'DAY2'!G101+'DAY3'!G101+'DAY4'!G101+'DAY5'!G101+'DAY6'!G100+'DAY7'!G101+'DAY8'!G101+'DAY9'!G101+'DAY10'!G101+'DAY11'!G101+'DAY12'!G101+'DAY13'!G101+'DAY14'!G101+'DAY15'!G101+'DAY16'!G101+'DAY17'!G101+'DAY18'!G101+'DAY19'!G101+'DAY20'!G101+'DAY21'!G101+'DAY22'!G101+'DAY23'!G101+'DAY24'!G102+'DAY25'!G101+'DAY26'!G101+'DAY27'!G101+'DAY28'!G101+'DAY29'!G101+'DAY30'!G101</f>
        <v>0</v>
      </c>
      <c r="H101" s="49">
        <f>+(Table134[[#This Row],[OPENING ]]+Table134[[#This Row],[RECEIPTS]]+Table134[[#This Row],[RETURNS]])-(Table134[[#This Row],[ISSUES]]+Table134[[#This Row],[EXCHANGED]]+Table134[[#This Row],[SALES]])</f>
        <v>0</v>
      </c>
      <c r="I101" s="73"/>
      <c r="J101" s="51">
        <f>+Table134[[#This Row],[PHYSICAL]]-Table134[[#This Row],[THEORETICAL]]</f>
        <v>0</v>
      </c>
      <c r="K101" s="48">
        <f>+Table134[[#This Row],[RECEIPTS]]</f>
        <v>0</v>
      </c>
      <c r="L101" s="49">
        <f>+Table134[[#This Row],[RETURNS]]</f>
        <v>0</v>
      </c>
      <c r="M101" s="50">
        <f>+Table134[[#This Row],[EXCHANGED]]</f>
        <v>0</v>
      </c>
      <c r="N101" s="47">
        <f>+Table134[[#This Row],[SALES]]</f>
        <v>0</v>
      </c>
      <c r="O101" s="163">
        <f>+Table134[[#This Row],[ISSUES]]</f>
        <v>0</v>
      </c>
      <c r="P101" s="48">
        <f>Table134[[#This Row],[RECEIPTS TO]]/30</f>
        <v>0</v>
      </c>
      <c r="Q101" s="49">
        <f>+Table134[[#This Row],[RETURNS ]]/30</f>
        <v>0</v>
      </c>
      <c r="R101" s="50">
        <f>+Table134[[#This Row],[EXCHANGED TO]]/30</f>
        <v>0</v>
      </c>
      <c r="S101" s="47">
        <f>+Table134[[#This Row],[SALES TO]]/30</f>
        <v>0</v>
      </c>
      <c r="T101" s="163">
        <f>+Table134[[#This Row],[ISSUES TO]]/30</f>
        <v>0</v>
      </c>
      <c r="U101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02" spans="1:21" x14ac:dyDescent="0.25">
      <c r="A102" s="152" t="s">
        <v>87</v>
      </c>
      <c r="B102" s="47">
        <f>'DAY1'!H102</f>
        <v>2355</v>
      </c>
      <c r="C102" s="48">
        <f>'DAY1'!C102+'DAY2'!C102+'DAY3'!C102+'DAY4'!C102+'DAY5'!C102+'DAY6'!C101+'DAY7'!C102+'DAY8'!C102+'DAY9'!C102+'DAY10'!C102+'DAY11'!C102+'DAY12'!C102+'DAY13'!C102+'DAY14'!C102+'DAY15'!C102+'DAY16'!C102+'DAY17'!C102+'DAY18'!C102+'DAY19'!C102+'DAY20'!C102+'DAY21'!C102+'DAY22'!C102+'DAY23'!C102+'DAY24'!C103+'DAY25'!C102+'DAY26'!C102+'DAY27'!C102+'DAY28'!C102+'DAY29'!C102+'DAY30'!C102</f>
        <v>0</v>
      </c>
      <c r="D102" s="49">
        <f>'DAY1'!D102+'DAY2'!D102+'DAY3'!D102+'DAY4'!D102+'DAY5'!D102+'DAY6'!D101+'DAY7'!D102+'DAY8'!D102+'DAY9'!D102+'DAY10'!D102+'DAY11'!D102+'DAY12'!D102+'DAY13'!D102+'DAY14'!D102+'DAY15'!D102+'DAY16'!D102+'DAY17'!D102+'DAY18'!D102+'DAY19'!D102+'DAY20'!D102+'DAY21'!D102+'DAY22'!D102+'DAY23'!D102+'DAY24'!D103+'DAY25'!D102+'DAY26'!D102+'DAY27'!D102+'DAY28'!D102+'DAY29'!D102+'DAY30'!D102</f>
        <v>0</v>
      </c>
      <c r="E102" s="50">
        <f>'DAY1'!E102+'DAY2'!E102+'DAY3'!E102+'DAY4'!E102+'DAY5'!E102+'DAY6'!E101+'DAY7'!E102+'DAY8'!E102+'DAY9'!E102+'DAY10'!E102+'DAY11'!E102+'DAY12'!E102+'DAY13'!E102+'DAY14'!E102+'DAY15'!E102+'DAY16'!E102+'DAY17'!E102+'DAY18'!E102+'DAY19'!E102+'DAY20'!E102+'DAY21'!E102+'DAY22'!E102+'DAY23'!E102+'DAY24'!E103+'DAY25'!E102+'DAY26'!E102+'DAY27'!E102+'DAY28'!E102+'DAY29'!E102+'DAY30'!E102</f>
        <v>0</v>
      </c>
      <c r="F102" s="47">
        <f>'DAY1'!F102+'DAY2'!F102+'DAY3'!F102+'DAY4'!F102+'DAY5'!F102+'DAY6'!F101+'DAY7'!F102+'DAY8'!F102+'DAY9'!F102+'DAY10'!F102+'DAY11'!F102+'DAY12'!F102+'DAY13'!F102+'DAY14'!F102+'DAY15'!F102+'DAY16'!F102+'DAY17'!F102+'DAY18'!F102+'DAY19'!F102+'DAY20'!F102+'DAY21'!F102+'DAY22'!F102+'DAY23'!F102+'DAY24'!F103+'DAY25'!F102+'DAY26'!F102+'DAY27'!F102+'DAY28'!F102+'DAY29'!F102+'DAY30'!F102</f>
        <v>0</v>
      </c>
      <c r="G102" s="163">
        <f>'DAY1'!G102+'DAY2'!G102+'DAY3'!G102+'DAY4'!G102+'DAY5'!G102+'DAY6'!G101+'DAY7'!G102+'DAY8'!G102+'DAY9'!G102+'DAY10'!G102+'DAY11'!G102+'DAY12'!G102+'DAY13'!G102+'DAY14'!G102+'DAY15'!G102+'DAY16'!G102+'DAY17'!G102+'DAY18'!G102+'DAY19'!G102+'DAY20'!G102+'DAY21'!G102+'DAY22'!G102+'DAY23'!G102+'DAY24'!G103+'DAY25'!G102+'DAY26'!G102+'DAY27'!G102+'DAY28'!G102+'DAY29'!G102+'DAY30'!G102</f>
        <v>467</v>
      </c>
      <c r="H102" s="49">
        <f>+(Table134[[#This Row],[OPENING ]]+Table134[[#This Row],[RECEIPTS]]+Table134[[#This Row],[RETURNS]])-(Table134[[#This Row],[ISSUES]]+Table134[[#This Row],[EXCHANGED]]+Table134[[#This Row],[SALES]])</f>
        <v>1888</v>
      </c>
      <c r="I102" s="73">
        <v>2819</v>
      </c>
      <c r="J102" s="51">
        <f>+Table134[[#This Row],[PHYSICAL]]-Table134[[#This Row],[THEORETICAL]]</f>
        <v>931</v>
      </c>
      <c r="K102" s="48">
        <f>+Table134[[#This Row],[RECEIPTS]]</f>
        <v>0</v>
      </c>
      <c r="L102" s="49">
        <f>+Table134[[#This Row],[RETURNS]]</f>
        <v>0</v>
      </c>
      <c r="M102" s="50">
        <f>+Table134[[#This Row],[EXCHANGED]]</f>
        <v>0</v>
      </c>
      <c r="N102" s="47">
        <f>+Table134[[#This Row],[SALES]]</f>
        <v>0</v>
      </c>
      <c r="O102" s="163">
        <f>+Table134[[#This Row],[ISSUES]]</f>
        <v>467</v>
      </c>
      <c r="P102" s="48">
        <f>Table134[[#This Row],[RECEIPTS TO]]/30</f>
        <v>0</v>
      </c>
      <c r="Q102" s="49">
        <f>+Table134[[#This Row],[RETURNS ]]/30</f>
        <v>0</v>
      </c>
      <c r="R102" s="50">
        <f>+Table134[[#This Row],[EXCHANGED TO]]/30</f>
        <v>0</v>
      </c>
      <c r="S102" s="47">
        <f>+Table134[[#This Row],[SALES TO]]/30</f>
        <v>0</v>
      </c>
      <c r="T102" s="163">
        <f>+Table134[[#This Row],[ISSUES TO]]/30</f>
        <v>15.566666666666666</v>
      </c>
      <c r="U102" s="54">
        <f>IFERROR(Table134[[#This Row],[THEORETICAL]]/(Table134[[#This Row],[AVE RECEIPTS]]+Table134[[#This Row],[AVE RETURNS]]+Table134[[#This Row],[AVE EXCHANGED]]+Table134[[#This Row],[AVE SALES]]+Table134[[#This Row],[AVE ISSUES]]),0)</f>
        <v>121.28479657387581</v>
      </c>
    </row>
    <row r="103" spans="1:21" x14ac:dyDescent="0.25">
      <c r="A103" s="152" t="s">
        <v>88</v>
      </c>
      <c r="B103" s="47">
        <f>'DAY1'!H103</f>
        <v>0</v>
      </c>
      <c r="C103" s="48">
        <f>'DAY1'!C103+'DAY2'!C103+'DAY3'!C103+'DAY4'!C103+'DAY5'!C103+'DAY6'!C102+'DAY7'!C103+'DAY8'!C103+'DAY9'!C103+'DAY10'!C103+'DAY11'!C103+'DAY12'!C103+'DAY13'!C103+'DAY14'!C103+'DAY15'!C103+'DAY16'!C103+'DAY17'!C103+'DAY18'!C103+'DAY19'!C103+'DAY20'!C103+'DAY21'!C103+'DAY22'!C103+'DAY23'!C103+'DAY24'!C104+'DAY25'!C103+'DAY26'!C103+'DAY27'!C103+'DAY28'!C103+'DAY29'!C103+'DAY30'!C103</f>
        <v>0</v>
      </c>
      <c r="D103" s="49">
        <f>'DAY1'!D103+'DAY2'!D103+'DAY3'!D103+'DAY4'!D103+'DAY5'!D103+'DAY6'!D102+'DAY7'!D103+'DAY8'!D103+'DAY9'!D103+'DAY10'!D103+'DAY11'!D103+'DAY12'!D103+'DAY13'!D103+'DAY14'!D103+'DAY15'!D103+'DAY16'!D103+'DAY17'!D103+'DAY18'!D103+'DAY19'!D103+'DAY20'!D103+'DAY21'!D103+'DAY22'!D103+'DAY23'!D103+'DAY24'!D104+'DAY25'!D103+'DAY26'!D103+'DAY27'!D103+'DAY28'!D103+'DAY29'!D103+'DAY30'!D103</f>
        <v>0</v>
      </c>
      <c r="E103" s="50">
        <f>'DAY1'!E103+'DAY2'!E103+'DAY3'!E103+'DAY4'!E103+'DAY5'!E103+'DAY6'!E102+'DAY7'!E103+'DAY8'!E103+'DAY9'!E103+'DAY10'!E103+'DAY11'!E103+'DAY12'!E103+'DAY13'!E103+'DAY14'!E103+'DAY15'!E103+'DAY16'!E103+'DAY17'!E103+'DAY18'!E103+'DAY19'!E103+'DAY20'!E103+'DAY21'!E103+'DAY22'!E103+'DAY23'!E103+'DAY24'!E104+'DAY25'!E103+'DAY26'!E103+'DAY27'!E103+'DAY28'!E103+'DAY29'!E103+'DAY30'!E103</f>
        <v>0</v>
      </c>
      <c r="F103" s="47">
        <f>'DAY1'!F103+'DAY2'!F103+'DAY3'!F103+'DAY4'!F103+'DAY5'!F103+'DAY6'!F102+'DAY7'!F103+'DAY8'!F103+'DAY9'!F103+'DAY10'!F103+'DAY11'!F103+'DAY12'!F103+'DAY13'!F103+'DAY14'!F103+'DAY15'!F103+'DAY16'!F103+'DAY17'!F103+'DAY18'!F103+'DAY19'!F103+'DAY20'!F103+'DAY21'!F103+'DAY22'!F103+'DAY23'!F103+'DAY24'!F104+'DAY25'!F103+'DAY26'!F103+'DAY27'!F103+'DAY28'!F103+'DAY29'!F103+'DAY30'!F103</f>
        <v>0</v>
      </c>
      <c r="G103" s="163">
        <f>'DAY1'!G103+'DAY2'!G103+'DAY3'!G103+'DAY4'!G103+'DAY5'!G103+'DAY6'!G102+'DAY7'!G103+'DAY8'!G103+'DAY9'!G103+'DAY10'!G103+'DAY11'!G103+'DAY12'!G103+'DAY13'!G103+'DAY14'!G103+'DAY15'!G103+'DAY16'!G103+'DAY17'!G103+'DAY18'!G103+'DAY19'!G103+'DAY20'!G103+'DAY21'!G103+'DAY22'!G103+'DAY23'!G103+'DAY24'!G104+'DAY25'!G103+'DAY26'!G103+'DAY27'!G103+'DAY28'!G103+'DAY29'!G103+'DAY30'!G103</f>
        <v>0</v>
      </c>
      <c r="H103" s="49">
        <f>+(Table134[[#This Row],[OPENING ]]+Table134[[#This Row],[RECEIPTS]]+Table134[[#This Row],[RETURNS]])-(Table134[[#This Row],[ISSUES]]+Table134[[#This Row],[EXCHANGED]]+Table134[[#This Row],[SALES]])</f>
        <v>0</v>
      </c>
      <c r="I103" s="73">
        <v>550</v>
      </c>
      <c r="J103" s="51">
        <f>+Table134[[#This Row],[PHYSICAL]]-Table134[[#This Row],[THEORETICAL]]</f>
        <v>550</v>
      </c>
      <c r="K103" s="48">
        <f>+Table134[[#This Row],[RECEIPTS]]</f>
        <v>0</v>
      </c>
      <c r="L103" s="49">
        <f>+Table134[[#This Row],[RETURNS]]</f>
        <v>0</v>
      </c>
      <c r="M103" s="50">
        <f>+Table134[[#This Row],[EXCHANGED]]</f>
        <v>0</v>
      </c>
      <c r="N103" s="47">
        <f>+Table134[[#This Row],[SALES]]</f>
        <v>0</v>
      </c>
      <c r="O103" s="163">
        <f>+Table134[[#This Row],[ISSUES]]</f>
        <v>0</v>
      </c>
      <c r="P103" s="48">
        <f>Table134[[#This Row],[RECEIPTS TO]]/30</f>
        <v>0</v>
      </c>
      <c r="Q103" s="49">
        <f>+Table134[[#This Row],[RETURNS ]]/30</f>
        <v>0</v>
      </c>
      <c r="R103" s="50">
        <f>+Table134[[#This Row],[EXCHANGED TO]]/30</f>
        <v>0</v>
      </c>
      <c r="S103" s="47">
        <f>+Table134[[#This Row],[SALES TO]]/30</f>
        <v>0</v>
      </c>
      <c r="T103" s="163">
        <f>+Table134[[#This Row],[ISSUES TO]]/30</f>
        <v>0</v>
      </c>
      <c r="U103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04" spans="1:21" x14ac:dyDescent="0.25">
      <c r="A104" s="152" t="s">
        <v>95</v>
      </c>
      <c r="B104" s="47">
        <f>'DAY1'!H104</f>
        <v>695.3</v>
      </c>
      <c r="C104" s="48">
        <f>'DAY1'!C104+'DAY2'!C104+'DAY3'!C104+'DAY4'!C104+'DAY5'!C104+'DAY6'!C103+'DAY7'!C104+'DAY8'!C104+'DAY9'!C104+'DAY10'!C104+'DAY11'!C104+'DAY12'!C104+'DAY13'!C104+'DAY14'!C104+'DAY15'!C104+'DAY16'!C104+'DAY17'!C104+'DAY18'!C104+'DAY19'!C104+'DAY20'!C104+'DAY21'!C104+'DAY22'!C104+'DAY23'!C104+'DAY24'!C105+'DAY25'!C104+'DAY26'!C104+'DAY27'!C104+'DAY28'!C104+'DAY29'!C104+'DAY30'!C104</f>
        <v>0</v>
      </c>
      <c r="D104" s="49">
        <f>'DAY1'!D104+'DAY2'!D104+'DAY3'!D104+'DAY4'!D104+'DAY5'!D104+'DAY6'!D103+'DAY7'!D104+'DAY8'!D104+'DAY9'!D104+'DAY10'!D104+'DAY11'!D104+'DAY12'!D104+'DAY13'!D104+'DAY14'!D104+'DAY15'!D104+'DAY16'!D104+'DAY17'!D104+'DAY18'!D104+'DAY19'!D104+'DAY20'!D104+'DAY21'!D104+'DAY22'!D104+'DAY23'!D104+'DAY24'!D105+'DAY25'!D104+'DAY26'!D104+'DAY27'!D104+'DAY28'!D104+'DAY29'!D104+'DAY30'!D104</f>
        <v>0</v>
      </c>
      <c r="E104" s="50">
        <f>'DAY1'!E104+'DAY2'!E104+'DAY3'!E104+'DAY4'!E104+'DAY5'!E104+'DAY6'!E103+'DAY7'!E104+'DAY8'!E104+'DAY9'!E104+'DAY10'!E104+'DAY11'!E104+'DAY12'!E104+'DAY13'!E104+'DAY14'!E104+'DAY15'!E104+'DAY16'!E104+'DAY17'!E104+'DAY18'!E104+'DAY19'!E104+'DAY20'!E104+'DAY21'!E104+'DAY22'!E104+'DAY23'!E104+'DAY24'!E105+'DAY25'!E104+'DAY26'!E104+'DAY27'!E104+'DAY28'!E104+'DAY29'!E104+'DAY30'!E104</f>
        <v>0</v>
      </c>
      <c r="F104" s="47">
        <f>'DAY1'!F104+'DAY2'!F104+'DAY3'!F104+'DAY4'!F104+'DAY5'!F104+'DAY6'!F103+'DAY7'!F104+'DAY8'!F104+'DAY9'!F104+'DAY10'!F104+'DAY11'!F104+'DAY12'!F104+'DAY13'!F104+'DAY14'!F104+'DAY15'!F104+'DAY16'!F104+'DAY17'!F104+'DAY18'!F104+'DAY19'!F104+'DAY20'!F104+'DAY21'!F104+'DAY22'!F104+'DAY23'!F104+'DAY24'!F105+'DAY25'!F104+'DAY26'!F104+'DAY27'!F104+'DAY28'!F104+'DAY29'!F104+'DAY30'!F104</f>
        <v>0</v>
      </c>
      <c r="G104" s="163">
        <f>'DAY1'!G104+'DAY2'!G104+'DAY3'!G104+'DAY4'!G104+'DAY5'!G104+'DAY6'!G103+'DAY7'!G104+'DAY8'!G104+'DAY9'!G104+'DAY10'!G104+'DAY11'!G104+'DAY12'!G104+'DAY13'!G104+'DAY14'!G104+'DAY15'!G104+'DAY16'!G104+'DAY17'!G104+'DAY18'!G104+'DAY19'!G104+'DAY20'!G104+'DAY21'!G104+'DAY22'!G104+'DAY23'!G104+'DAY24'!G105+'DAY25'!G104+'DAY26'!G104+'DAY27'!G104+'DAY28'!G104+'DAY29'!G104+'DAY30'!G104</f>
        <v>0</v>
      </c>
      <c r="H104" s="49">
        <f>+(Table134[[#This Row],[OPENING ]]+Table134[[#This Row],[RECEIPTS]]+Table134[[#This Row],[RETURNS]])-(Table134[[#This Row],[ISSUES]]+Table134[[#This Row],[EXCHANGED]]+Table134[[#This Row],[SALES]])</f>
        <v>695.3</v>
      </c>
      <c r="I104" s="73">
        <v>748.3</v>
      </c>
      <c r="J104" s="51">
        <f>+Table134[[#This Row],[PHYSICAL]]-Table134[[#This Row],[THEORETICAL]]</f>
        <v>53</v>
      </c>
      <c r="K104" s="48">
        <f>+Table134[[#This Row],[RECEIPTS]]</f>
        <v>0</v>
      </c>
      <c r="L104" s="49">
        <f>+Table134[[#This Row],[RETURNS]]</f>
        <v>0</v>
      </c>
      <c r="M104" s="50">
        <f>+Table134[[#This Row],[EXCHANGED]]</f>
        <v>0</v>
      </c>
      <c r="N104" s="47">
        <f>+Table134[[#This Row],[SALES]]</f>
        <v>0</v>
      </c>
      <c r="O104" s="163">
        <f>+Table134[[#This Row],[ISSUES]]</f>
        <v>0</v>
      </c>
      <c r="P104" s="48">
        <f>Table134[[#This Row],[RECEIPTS TO]]/30</f>
        <v>0</v>
      </c>
      <c r="Q104" s="49">
        <f>+Table134[[#This Row],[RETURNS ]]/30</f>
        <v>0</v>
      </c>
      <c r="R104" s="50">
        <f>+Table134[[#This Row],[EXCHANGED TO]]/30</f>
        <v>0</v>
      </c>
      <c r="S104" s="47">
        <f>+Table134[[#This Row],[SALES TO]]/30</f>
        <v>0</v>
      </c>
      <c r="T104" s="163">
        <f>+Table134[[#This Row],[ISSUES TO]]/30</f>
        <v>0</v>
      </c>
      <c r="U104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05" spans="1:21" x14ac:dyDescent="0.25">
      <c r="A105" s="152" t="s">
        <v>132</v>
      </c>
      <c r="B105" s="47">
        <v>0</v>
      </c>
      <c r="C105" s="48">
        <f>'DAY1'!C105+'DAY2'!C105+'DAY3'!C105+'DAY4'!C105+'DAY5'!C105+'DAY6'!C104+'DAY7'!C105+'DAY8'!C105+'DAY9'!C105+'DAY10'!C105+'DAY11'!C105+'DAY12'!C105+'DAY13'!C105+'DAY14'!C105+'DAY15'!C105+'DAY16'!C105+'DAY17'!C105+'DAY18'!C105+'DAY19'!C105+'DAY20'!C105+'DAY21'!C105+'DAY22'!C105+'DAY23'!C105+'DAY24'!C106+'DAY25'!C105+'DAY26'!C105+'DAY27'!C105+'DAY28'!C105+'DAY29'!C105+'DAY30'!C105</f>
        <v>0</v>
      </c>
      <c r="D105" s="49">
        <f>'DAY1'!D105+'DAY2'!D105+'DAY3'!D105+'DAY4'!D105+'DAY5'!D105+'DAY6'!D104+'DAY7'!D105+'DAY8'!D105+'DAY9'!D105+'DAY10'!D105+'DAY11'!D105+'DAY12'!D105+'DAY13'!D105+'DAY14'!D105+'DAY15'!D105+'DAY16'!D105+'DAY17'!D105+'DAY18'!D105+'DAY19'!D105+'DAY20'!D105+'DAY21'!D105+'DAY22'!D105+'DAY23'!D105+'DAY24'!D106+'DAY25'!D105+'DAY26'!D105+'DAY27'!D105+'DAY28'!D105+'DAY29'!D105+'DAY30'!D105</f>
        <v>0</v>
      </c>
      <c r="E105" s="50">
        <f>'DAY1'!E105+'DAY2'!E105+'DAY3'!E105+'DAY4'!E105+'DAY5'!E105+'DAY6'!E104+'DAY7'!E105+'DAY8'!E105+'DAY9'!E105+'DAY10'!E105+'DAY11'!E105+'DAY12'!E105+'DAY13'!E105+'DAY14'!E105+'DAY15'!E105+'DAY16'!E105+'DAY17'!E105+'DAY18'!E105+'DAY19'!E105+'DAY20'!E105+'DAY21'!E105+'DAY22'!E105+'DAY23'!E105+'DAY24'!E106+'DAY25'!E105+'DAY26'!E105+'DAY27'!E105+'DAY28'!E105+'DAY29'!E105+'DAY30'!E105</f>
        <v>0</v>
      </c>
      <c r="F105" s="47">
        <f>'DAY1'!F105+'DAY2'!F105+'DAY3'!F105+'DAY4'!F105+'DAY5'!F105+'DAY6'!F104+'DAY7'!F105+'DAY8'!F105+'DAY9'!F105+'DAY10'!F105+'DAY11'!F105+'DAY12'!F105+'DAY13'!F105+'DAY14'!F105+'DAY15'!F105+'DAY16'!F105+'DAY17'!F105+'DAY18'!F105+'DAY19'!F105+'DAY20'!F105+'DAY21'!F105+'DAY22'!F105+'DAY23'!F105+'DAY24'!F106+'DAY25'!F105+'DAY26'!F105+'DAY27'!F105+'DAY28'!F105+'DAY29'!F105+'DAY30'!F105</f>
        <v>0</v>
      </c>
      <c r="G105" s="163">
        <f>'DAY1'!G105+'DAY2'!G105+'DAY3'!G105+'DAY4'!G105+'DAY5'!G105+'DAY6'!G104+'DAY7'!G105+'DAY8'!G105+'DAY9'!G105+'DAY10'!G105+'DAY11'!G105+'DAY12'!G105+'DAY13'!G105+'DAY14'!G105+'DAY15'!G105+'DAY16'!G105+'DAY17'!G105+'DAY18'!G105+'DAY19'!G105+'DAY20'!G105+'DAY21'!G105+'DAY22'!G105+'DAY23'!G105+'DAY24'!G106+'DAY25'!G105+'DAY26'!G105+'DAY27'!G105+'DAY28'!G105+'DAY29'!G105+'DAY30'!G105</f>
        <v>0</v>
      </c>
      <c r="H105" s="49">
        <f>+(Table134[[#This Row],[OPENING ]]+Table134[[#This Row],[RECEIPTS]]+Table134[[#This Row],[RETURNS]])-(Table134[[#This Row],[ISSUES]]+Table134[[#This Row],[EXCHANGED]]+Table134[[#This Row],[SALES]])</f>
        <v>0</v>
      </c>
      <c r="I105" s="73"/>
      <c r="J105" s="51">
        <f>+Table134[[#This Row],[PHYSICAL]]-Table134[[#This Row],[THEORETICAL]]</f>
        <v>0</v>
      </c>
      <c r="K105" s="48">
        <f>+Table134[[#This Row],[RECEIPTS]]</f>
        <v>0</v>
      </c>
      <c r="L105" s="49">
        <f>+Table134[[#This Row],[RETURNS]]</f>
        <v>0</v>
      </c>
      <c r="M105" s="50">
        <f>+Table134[[#This Row],[EXCHANGED]]</f>
        <v>0</v>
      </c>
      <c r="N105" s="47">
        <f>+Table134[[#This Row],[SALES]]</f>
        <v>0</v>
      </c>
      <c r="O105" s="163">
        <f>+Table134[[#This Row],[ISSUES]]</f>
        <v>0</v>
      </c>
      <c r="P105" s="48">
        <f>Table134[[#This Row],[RECEIPTS TO]]/30</f>
        <v>0</v>
      </c>
      <c r="Q105" s="49">
        <f>+Table134[[#This Row],[RETURNS ]]/30</f>
        <v>0</v>
      </c>
      <c r="R105" s="50">
        <f>+Table134[[#This Row],[EXCHANGED TO]]/30</f>
        <v>0</v>
      </c>
      <c r="S105" s="47">
        <f>+Table134[[#This Row],[SALES TO]]/30</f>
        <v>0</v>
      </c>
      <c r="T105" s="163">
        <f>+Table134[[#This Row],[ISSUES TO]]/30</f>
        <v>0</v>
      </c>
      <c r="U105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06" spans="1:21" x14ac:dyDescent="0.25">
      <c r="A106" s="152" t="s">
        <v>124</v>
      </c>
      <c r="B106" s="47">
        <v>41</v>
      </c>
      <c r="C106" s="48">
        <f>'DAY1'!C106+'DAY2'!C106+'DAY3'!C106+'DAY4'!C106+'DAY5'!C106+'DAY6'!C105+'DAY7'!C106+'DAY8'!C106+'DAY9'!C106+'DAY10'!C106+'DAY11'!C106+'DAY12'!C106+'DAY13'!C106+'DAY14'!C106+'DAY15'!C106+'DAY16'!C106+'DAY17'!C106+'DAY18'!C106+'DAY19'!C106+'DAY20'!C106+'DAY21'!C106+'DAY22'!C106+'DAY23'!C106+'DAY24'!C107+'DAY25'!C106+'DAY26'!C106+'DAY27'!C106+'DAY28'!C106+'DAY29'!C106+'DAY30'!C106</f>
        <v>0</v>
      </c>
      <c r="D106" s="49">
        <f>'DAY1'!D106+'DAY2'!D106+'DAY3'!D106+'DAY4'!D106+'DAY5'!D106+'DAY6'!D105+'DAY7'!D106+'DAY8'!D106+'DAY9'!D106+'DAY10'!D106+'DAY11'!D106+'DAY12'!D106+'DAY13'!D106+'DAY14'!D106+'DAY15'!D106+'DAY16'!D106+'DAY17'!D106+'DAY18'!D106+'DAY19'!D106+'DAY20'!D106+'DAY21'!D106+'DAY22'!D106+'DAY23'!D106+'DAY24'!D107+'DAY25'!D106+'DAY26'!D106+'DAY27'!D106+'DAY28'!D106+'DAY29'!D106+'DAY30'!D106</f>
        <v>0</v>
      </c>
      <c r="E106" s="50">
        <f>'DAY1'!E106+'DAY2'!E106+'DAY3'!E106+'DAY4'!E106+'DAY5'!E106+'DAY6'!E105+'DAY7'!E106+'DAY8'!E106+'DAY9'!E106+'DAY10'!E106+'DAY11'!E106+'DAY12'!E106+'DAY13'!E106+'DAY14'!E106+'DAY15'!E106+'DAY16'!E106+'DAY17'!E106+'DAY18'!E106+'DAY19'!E106+'DAY20'!E106+'DAY21'!E106+'DAY22'!E106+'DAY23'!E106+'DAY24'!E107+'DAY25'!E106+'DAY26'!E106+'DAY27'!E106+'DAY28'!E106+'DAY29'!E106+'DAY30'!E106</f>
        <v>0</v>
      </c>
      <c r="F106" s="47">
        <f>'DAY1'!F106+'DAY2'!F106+'DAY3'!F106+'DAY4'!F106+'DAY5'!F106+'DAY6'!F105+'DAY7'!F106+'DAY8'!F106+'DAY9'!F106+'DAY10'!F106+'DAY11'!F106+'DAY12'!F106+'DAY13'!F106+'DAY14'!F106+'DAY15'!F106+'DAY16'!F106+'DAY17'!F106+'DAY18'!F106+'DAY19'!F106+'DAY20'!F106+'DAY21'!F106+'DAY22'!F106+'DAY23'!F106+'DAY24'!F107+'DAY25'!F106+'DAY26'!F106+'DAY27'!F106+'DAY28'!F106+'DAY29'!F106+'DAY30'!F106</f>
        <v>0</v>
      </c>
      <c r="G106" s="163">
        <f>'DAY1'!G106+'DAY2'!G106+'DAY3'!G106+'DAY4'!G106+'DAY5'!G106+'DAY6'!G105+'DAY7'!G106+'DAY8'!G106+'DAY9'!G106+'DAY10'!G106+'DAY11'!G106+'DAY12'!G106+'DAY13'!G106+'DAY14'!G106+'DAY15'!G106+'DAY16'!G106+'DAY17'!G106+'DAY18'!G106+'DAY19'!G106+'DAY20'!G106+'DAY21'!G106+'DAY22'!G106+'DAY23'!G106+'DAY24'!G107+'DAY25'!G106+'DAY26'!G106+'DAY27'!G106+'DAY28'!G106+'DAY29'!G106+'DAY30'!G106</f>
        <v>0</v>
      </c>
      <c r="H106" s="49">
        <f>+(Table134[[#This Row],[OPENING ]]+Table134[[#This Row],[RECEIPTS]]+Table134[[#This Row],[RETURNS]])-(Table134[[#This Row],[ISSUES]]+Table134[[#This Row],[EXCHANGED]]+Table134[[#This Row],[SALES]])</f>
        <v>41</v>
      </c>
      <c r="I106" s="73">
        <v>41</v>
      </c>
      <c r="J106" s="51">
        <f>+Table134[[#This Row],[PHYSICAL]]-Table134[[#This Row],[THEORETICAL]]</f>
        <v>0</v>
      </c>
      <c r="K106" s="48">
        <f>+Table134[[#This Row],[RECEIPTS]]</f>
        <v>0</v>
      </c>
      <c r="L106" s="49">
        <f>+Table134[[#This Row],[RETURNS]]</f>
        <v>0</v>
      </c>
      <c r="M106" s="50">
        <f>+Table134[[#This Row],[EXCHANGED]]</f>
        <v>0</v>
      </c>
      <c r="N106" s="47">
        <f>+Table134[[#This Row],[SALES]]</f>
        <v>0</v>
      </c>
      <c r="O106" s="163">
        <f>+Table134[[#This Row],[ISSUES]]</f>
        <v>0</v>
      </c>
      <c r="P106" s="48">
        <f>Table134[[#This Row],[RECEIPTS TO]]/30</f>
        <v>0</v>
      </c>
      <c r="Q106" s="49">
        <f>+Table134[[#This Row],[RETURNS ]]/30</f>
        <v>0</v>
      </c>
      <c r="R106" s="50">
        <f>+Table134[[#This Row],[EXCHANGED TO]]/30</f>
        <v>0</v>
      </c>
      <c r="S106" s="47">
        <f>+Table134[[#This Row],[SALES TO]]/30</f>
        <v>0</v>
      </c>
      <c r="T106" s="163">
        <f>+Table134[[#This Row],[ISSUES TO]]/30</f>
        <v>0</v>
      </c>
      <c r="U106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07" spans="1:21" ht="15.75" x14ac:dyDescent="0.3">
      <c r="A107" s="311" t="s">
        <v>89</v>
      </c>
      <c r="B107" s="47">
        <f>'DAY1'!H107</f>
        <v>0</v>
      </c>
      <c r="C107" s="48">
        <f>'DAY1'!C107+'DAY2'!C107+'DAY3'!C107+'DAY4'!C107+'DAY5'!C107+'DAY6'!C106+'DAY7'!C107+'DAY8'!C107+'DAY9'!C107+'DAY10'!C107+'DAY11'!C107+'DAY12'!C107+'DAY13'!C107+'DAY14'!C107+'DAY15'!C107+'DAY16'!C107+'DAY17'!C107+'DAY18'!C107+'DAY19'!C107+'DAY20'!C107+'DAY21'!C107+'DAY22'!C107+'DAY23'!C107+'DAY24'!C108+'DAY25'!C107+'DAY26'!C107+'DAY27'!C107+'DAY28'!C107+'DAY29'!C107+'DAY30'!C107</f>
        <v>0</v>
      </c>
      <c r="D107" s="49">
        <f>'DAY1'!D107+'DAY2'!D107+'DAY3'!D107+'DAY4'!D107+'DAY5'!D107+'DAY6'!D106+'DAY7'!D107+'DAY8'!D107+'DAY9'!D107+'DAY10'!D107+'DAY11'!D107+'DAY12'!D107+'DAY13'!D107+'DAY14'!D107+'DAY15'!D107+'DAY16'!D107+'DAY17'!D107+'DAY18'!D107+'DAY19'!D107+'DAY20'!D107+'DAY21'!D107+'DAY22'!D107+'DAY23'!D107+'DAY24'!D108+'DAY25'!D107+'DAY26'!D107+'DAY27'!D107+'DAY28'!D107+'DAY29'!D107+'DAY30'!D107</f>
        <v>0</v>
      </c>
      <c r="E107" s="50">
        <f>'DAY1'!E107+'DAY2'!E107+'DAY3'!E107+'DAY4'!E107+'DAY5'!E107+'DAY6'!E106+'DAY7'!E107+'DAY8'!E107+'DAY9'!E107+'DAY10'!E107+'DAY11'!E107+'DAY12'!E107+'DAY13'!E107+'DAY14'!E107+'DAY15'!E107+'DAY16'!E107+'DAY17'!E107+'DAY18'!E107+'DAY19'!E107+'DAY20'!E107+'DAY21'!E107+'DAY22'!E107+'DAY23'!E107+'DAY24'!E108+'DAY25'!E107+'DAY26'!E107+'DAY27'!E107+'DAY28'!E107+'DAY29'!E107+'DAY30'!E107</f>
        <v>0</v>
      </c>
      <c r="F107" s="47">
        <f>'DAY1'!F107+'DAY2'!F107+'DAY3'!F107+'DAY4'!F107+'DAY5'!F107+'DAY6'!F106+'DAY7'!F107+'DAY8'!F107+'DAY9'!F107+'DAY10'!F107+'DAY11'!F107+'DAY12'!F107+'DAY13'!F107+'DAY14'!F107+'DAY15'!F107+'DAY16'!F107+'DAY17'!F107+'DAY18'!F107+'DAY19'!F107+'DAY20'!F107+'DAY21'!F107+'DAY22'!F107+'DAY23'!F107+'DAY24'!F108+'DAY25'!F107+'DAY26'!F107+'DAY27'!F107+'DAY28'!F107+'DAY29'!F107+'DAY30'!F107</f>
        <v>0</v>
      </c>
      <c r="G107" s="163">
        <f>'DAY1'!G107+'DAY2'!G107+'DAY3'!G107+'DAY4'!G107+'DAY5'!G107+'DAY6'!G106+'DAY7'!G107+'DAY8'!G107+'DAY9'!G107+'DAY10'!G107+'DAY11'!G107+'DAY12'!G107+'DAY13'!G107+'DAY14'!G107+'DAY15'!G107+'DAY16'!G107+'DAY17'!G107+'DAY18'!G107+'DAY19'!G107+'DAY20'!G107+'DAY21'!G107+'DAY22'!G107+'DAY23'!G107+'DAY24'!G108+'DAY25'!G107+'DAY26'!G107+'DAY27'!G107+'DAY28'!G107+'DAY29'!G107+'DAY30'!G107</f>
        <v>0</v>
      </c>
      <c r="H107" s="49">
        <f>+(Table134[[#This Row],[OPENING ]]+Table134[[#This Row],[RECEIPTS]]+Table134[[#This Row],[RETURNS]])-(Table134[[#This Row],[ISSUES]]+Table134[[#This Row],[EXCHANGED]]+Table134[[#This Row],[SALES]])</f>
        <v>0</v>
      </c>
      <c r="I107" s="73"/>
      <c r="J107" s="51">
        <f>+Table134[[#This Row],[PHYSICAL]]-Table134[[#This Row],[THEORETICAL]]</f>
        <v>0</v>
      </c>
      <c r="K107" s="48">
        <f>+Table134[[#This Row],[RECEIPTS]]</f>
        <v>0</v>
      </c>
      <c r="L107" s="49">
        <f>+Table134[[#This Row],[RETURNS]]</f>
        <v>0</v>
      </c>
      <c r="M107" s="50">
        <f>+Table134[[#This Row],[EXCHANGED]]</f>
        <v>0</v>
      </c>
      <c r="N107" s="47">
        <f>+Table134[[#This Row],[SALES]]</f>
        <v>0</v>
      </c>
      <c r="O107" s="163">
        <f>+Table134[[#This Row],[ISSUES]]</f>
        <v>0</v>
      </c>
      <c r="P107" s="48">
        <f>Table134[[#This Row],[RECEIPTS TO]]/30</f>
        <v>0</v>
      </c>
      <c r="Q107" s="49">
        <f>+Table134[[#This Row],[RETURNS ]]/30</f>
        <v>0</v>
      </c>
      <c r="R107" s="50">
        <f>+Table134[[#This Row],[EXCHANGED TO]]/30</f>
        <v>0</v>
      </c>
      <c r="S107" s="47">
        <f>+Table134[[#This Row],[SALES TO]]/30</f>
        <v>0</v>
      </c>
      <c r="T107" s="163">
        <f>+Table134[[#This Row],[ISSUES TO]]/30</f>
        <v>0</v>
      </c>
      <c r="U107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08" spans="1:21" x14ac:dyDescent="0.25">
      <c r="A108" s="193" t="s">
        <v>90</v>
      </c>
      <c r="B108" s="47">
        <f>'DAY1'!H108</f>
        <v>57</v>
      </c>
      <c r="C108" s="48">
        <f>'DAY1'!C108+'DAY2'!C108+'DAY3'!C108+'DAY4'!C108+'DAY5'!C108+'DAY6'!C107+'DAY7'!C108+'DAY8'!C108+'DAY9'!C108+'DAY10'!C108+'DAY11'!C108+'DAY12'!C108+'DAY13'!C108+'DAY14'!C108+'DAY15'!C108+'DAY16'!C108+'DAY17'!C108+'DAY18'!C108+'DAY19'!C108+'DAY20'!C108+'DAY21'!C108+'DAY22'!C108+'DAY23'!C108+'DAY24'!C109+'DAY25'!C108+'DAY26'!C108+'DAY27'!C108+'DAY28'!C108+'DAY29'!C108+'DAY30'!C108</f>
        <v>0</v>
      </c>
      <c r="D108" s="49">
        <f>'DAY1'!D108+'DAY2'!D108+'DAY3'!D108+'DAY4'!D108+'DAY5'!D108+'DAY6'!D107+'DAY7'!D108+'DAY8'!D108+'DAY9'!D108+'DAY10'!D108+'DAY11'!D108+'DAY12'!D108+'DAY13'!D108+'DAY14'!D108+'DAY15'!D108+'DAY16'!D108+'DAY17'!D108+'DAY18'!D108+'DAY19'!D108+'DAY20'!D108+'DAY21'!D108+'DAY22'!D108+'DAY23'!D108+'DAY24'!D109+'DAY25'!D108+'DAY26'!D108+'DAY27'!D108+'DAY28'!D108+'DAY29'!D108+'DAY30'!D108</f>
        <v>0</v>
      </c>
      <c r="E108" s="50">
        <f>'DAY1'!E108+'DAY2'!E108+'DAY3'!E108+'DAY4'!E108+'DAY5'!E108+'DAY6'!E107+'DAY7'!E108+'DAY8'!E108+'DAY9'!E108+'DAY10'!E108+'DAY11'!E108+'DAY12'!E108+'DAY13'!E108+'DAY14'!E108+'DAY15'!E108+'DAY16'!E108+'DAY17'!E108+'DAY18'!E108+'DAY19'!E108+'DAY20'!E108+'DAY21'!E108+'DAY22'!E108+'DAY23'!E108+'DAY24'!E109+'DAY25'!E108+'DAY26'!E108+'DAY27'!E108+'DAY28'!E108+'DAY29'!E108+'DAY30'!E108</f>
        <v>0</v>
      </c>
      <c r="F108" s="47">
        <f>'DAY1'!F108+'DAY2'!F108+'DAY3'!F108+'DAY4'!F108+'DAY5'!F108+'DAY6'!F107+'DAY7'!F108+'DAY8'!F108+'DAY9'!F108+'DAY10'!F108+'DAY11'!F108+'DAY12'!F108+'DAY13'!F108+'DAY14'!F108+'DAY15'!F108+'DAY16'!F108+'DAY17'!F108+'DAY18'!F108+'DAY19'!F108+'DAY20'!F108+'DAY21'!F108+'DAY22'!F108+'DAY23'!F108+'DAY24'!F109+'DAY25'!F108+'DAY26'!F108+'DAY27'!F108+'DAY28'!F108+'DAY29'!F108+'DAY30'!F108</f>
        <v>0</v>
      </c>
      <c r="G108" s="163">
        <f>'DAY1'!G108+'DAY2'!G108+'DAY3'!G108+'DAY4'!G108+'DAY5'!G108+'DAY6'!G107+'DAY7'!G108+'DAY8'!G108+'DAY9'!G108+'DAY10'!G108+'DAY11'!G108+'DAY12'!G108+'DAY13'!G108+'DAY14'!G108+'DAY15'!G108+'DAY16'!G108+'DAY17'!G108+'DAY18'!G108+'DAY19'!G108+'DAY20'!G108+'DAY21'!G108+'DAY22'!G108+'DAY23'!G108+'DAY24'!G109+'DAY25'!G108+'DAY26'!G108+'DAY27'!G108+'DAY28'!G108+'DAY29'!G108+'DAY30'!G108</f>
        <v>0</v>
      </c>
      <c r="H108" s="49">
        <f>+(Table134[[#This Row],[OPENING ]]+Table134[[#This Row],[RECEIPTS]]+Table134[[#This Row],[RETURNS]])-(Table134[[#This Row],[ISSUES]]+Table134[[#This Row],[EXCHANGED]]+Table134[[#This Row],[SALES]])</f>
        <v>57</v>
      </c>
      <c r="I108" s="73">
        <v>57</v>
      </c>
      <c r="J108" s="51">
        <f>+Table134[[#This Row],[PHYSICAL]]-Table134[[#This Row],[THEORETICAL]]</f>
        <v>0</v>
      </c>
      <c r="K108" s="48">
        <f>+Table134[[#This Row],[RECEIPTS]]</f>
        <v>0</v>
      </c>
      <c r="L108" s="49">
        <f>+Table134[[#This Row],[RETURNS]]</f>
        <v>0</v>
      </c>
      <c r="M108" s="50">
        <f>+Table134[[#This Row],[EXCHANGED]]</f>
        <v>0</v>
      </c>
      <c r="N108" s="47">
        <f>+Table134[[#This Row],[SALES]]</f>
        <v>0</v>
      </c>
      <c r="O108" s="163">
        <f>+Table134[[#This Row],[ISSUES]]</f>
        <v>0</v>
      </c>
      <c r="P108" s="48">
        <f>Table134[[#This Row],[RECEIPTS TO]]/30</f>
        <v>0</v>
      </c>
      <c r="Q108" s="49">
        <f>+Table134[[#This Row],[RETURNS ]]/30</f>
        <v>0</v>
      </c>
      <c r="R108" s="50">
        <f>+Table134[[#This Row],[EXCHANGED TO]]/30</f>
        <v>0</v>
      </c>
      <c r="S108" s="47">
        <f>+Table134[[#This Row],[SALES TO]]/30</f>
        <v>0</v>
      </c>
      <c r="T108" s="163">
        <f>+Table134[[#This Row],[ISSUES TO]]/30</f>
        <v>0</v>
      </c>
      <c r="U108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09" spans="1:21" x14ac:dyDescent="0.25">
      <c r="A109" s="193" t="s">
        <v>91</v>
      </c>
      <c r="B109" s="47">
        <f>'DAY1'!H109</f>
        <v>345.3</v>
      </c>
      <c r="C109" s="48">
        <f>'DAY1'!C109+'DAY2'!C109+'DAY3'!C109+'DAY4'!C109+'DAY5'!C109+'DAY6'!C108+'DAY7'!C109+'DAY8'!C109+'DAY9'!C109+'DAY10'!C109+'DAY11'!C109+'DAY12'!C109+'DAY13'!C109+'DAY14'!C109+'DAY15'!C109+'DAY16'!C109+'DAY17'!C109+'DAY18'!C109+'DAY19'!C109+'DAY20'!C109+'DAY21'!C109+'DAY22'!C109+'DAY23'!C109+'DAY24'!C110+'DAY25'!C109+'DAY26'!C109+'DAY27'!C109+'DAY28'!C109+'DAY29'!C109+'DAY30'!C109</f>
        <v>0</v>
      </c>
      <c r="D109" s="49">
        <f>'DAY1'!D109+'DAY2'!D109+'DAY3'!D109+'DAY4'!D109+'DAY5'!D109+'DAY6'!D108+'DAY7'!D109+'DAY8'!D109+'DAY9'!D109+'DAY10'!D109+'DAY11'!D109+'DAY12'!D109+'DAY13'!D109+'DAY14'!D109+'DAY15'!D109+'DAY16'!D109+'DAY17'!D109+'DAY18'!D109+'DAY19'!D109+'DAY20'!D109+'DAY21'!D109+'DAY22'!D109+'DAY23'!D109+'DAY24'!D110+'DAY25'!D109+'DAY26'!D109+'DAY27'!D109+'DAY28'!D109+'DAY29'!D109+'DAY30'!D109</f>
        <v>0</v>
      </c>
      <c r="E109" s="50">
        <f>'DAY1'!E109+'DAY2'!E109+'DAY3'!E109+'DAY4'!E109+'DAY5'!E109+'DAY6'!E108+'DAY7'!E109+'DAY8'!E109+'DAY9'!E109+'DAY10'!E109+'DAY11'!E109+'DAY12'!E109+'DAY13'!E109+'DAY14'!E109+'DAY15'!E109+'DAY16'!E109+'DAY17'!E109+'DAY18'!E109+'DAY19'!E109+'DAY20'!E109+'DAY21'!E109+'DAY22'!E109+'DAY23'!E109+'DAY24'!E110+'DAY25'!E109+'DAY26'!E109+'DAY27'!E109+'DAY28'!E109+'DAY29'!E109+'DAY30'!E109</f>
        <v>0</v>
      </c>
      <c r="F109" s="47">
        <f>'DAY1'!F109+'DAY2'!F109+'DAY3'!F109+'DAY4'!F109+'DAY5'!F109+'DAY6'!F108+'DAY7'!F109+'DAY8'!F109+'DAY9'!F109+'DAY10'!F109+'DAY11'!F109+'DAY12'!F109+'DAY13'!F109+'DAY14'!F109+'DAY15'!F109+'DAY16'!F109+'DAY17'!F109+'DAY18'!F109+'DAY19'!F109+'DAY20'!F109+'DAY21'!F109+'DAY22'!F109+'DAY23'!F109+'DAY24'!F110+'DAY25'!F109+'DAY26'!F109+'DAY27'!F109+'DAY28'!F109+'DAY29'!F109+'DAY30'!F109</f>
        <v>0</v>
      </c>
      <c r="G109" s="163">
        <f>'DAY1'!G109+'DAY2'!G109+'DAY3'!G109+'DAY4'!G109+'DAY5'!G109+'DAY6'!G108+'DAY7'!G109+'DAY8'!G109+'DAY9'!G109+'DAY10'!G109+'DAY11'!G109+'DAY12'!G109+'DAY13'!G109+'DAY14'!G109+'DAY15'!G109+'DAY16'!G109+'DAY17'!G109+'DAY18'!G109+'DAY19'!G109+'DAY20'!G109+'DAY21'!G109+'DAY22'!G109+'DAY23'!G109+'DAY24'!G110+'DAY25'!G109+'DAY26'!G109+'DAY27'!G109+'DAY28'!G109+'DAY29'!G109+'DAY30'!G109</f>
        <v>0</v>
      </c>
      <c r="H109" s="49">
        <f>+(Table134[[#This Row],[OPENING ]]+Table134[[#This Row],[RECEIPTS]]+Table134[[#This Row],[RETURNS]])-(Table134[[#This Row],[ISSUES]]+Table134[[#This Row],[EXCHANGED]]+Table134[[#This Row],[SALES]])</f>
        <v>345.3</v>
      </c>
      <c r="I109" s="73">
        <v>442.3</v>
      </c>
      <c r="J109" s="51">
        <f>+Table134[[#This Row],[PHYSICAL]]-Table134[[#This Row],[THEORETICAL]]</f>
        <v>97</v>
      </c>
      <c r="K109" s="48">
        <f>+Table134[[#This Row],[RECEIPTS]]</f>
        <v>0</v>
      </c>
      <c r="L109" s="49">
        <f>+Table134[[#This Row],[RETURNS]]</f>
        <v>0</v>
      </c>
      <c r="M109" s="50">
        <f>+Table134[[#This Row],[EXCHANGED]]</f>
        <v>0</v>
      </c>
      <c r="N109" s="47">
        <f>+Table134[[#This Row],[SALES]]</f>
        <v>0</v>
      </c>
      <c r="O109" s="163">
        <f>+Table134[[#This Row],[ISSUES]]</f>
        <v>0</v>
      </c>
      <c r="P109" s="48">
        <f>Table134[[#This Row],[RECEIPTS TO]]/30</f>
        <v>0</v>
      </c>
      <c r="Q109" s="49">
        <f>+Table134[[#This Row],[RETURNS ]]/30</f>
        <v>0</v>
      </c>
      <c r="R109" s="50">
        <f>+Table134[[#This Row],[EXCHANGED TO]]/30</f>
        <v>0</v>
      </c>
      <c r="S109" s="47">
        <f>+Table134[[#This Row],[SALES TO]]/30</f>
        <v>0</v>
      </c>
      <c r="T109" s="163">
        <f>+Table134[[#This Row],[ISSUES TO]]/30</f>
        <v>0</v>
      </c>
      <c r="U109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10" spans="1:21" x14ac:dyDescent="0.25">
      <c r="A110" s="193" t="s">
        <v>92</v>
      </c>
      <c r="B110" s="47">
        <f>'DAY1'!H110</f>
        <v>38</v>
      </c>
      <c r="C110" s="48">
        <f>'DAY1'!C110+'DAY2'!C110+'DAY3'!C110+'DAY4'!C110+'DAY5'!C110+'DAY6'!C109+'DAY7'!C110+'DAY8'!C110+'DAY9'!C110+'DAY10'!C110+'DAY11'!C110+'DAY12'!C110+'DAY13'!C110+'DAY14'!C110+'DAY15'!C110+'DAY16'!C110+'DAY17'!C110+'DAY18'!C110+'DAY19'!C110+'DAY20'!C110+'DAY21'!C110+'DAY22'!C110+'DAY23'!C110+'DAY24'!C111+'DAY25'!C110+'DAY26'!C110+'DAY27'!C110+'DAY28'!C110+'DAY29'!C110+'DAY30'!C110</f>
        <v>0</v>
      </c>
      <c r="D110" s="49">
        <f>'DAY1'!D110+'DAY2'!D110+'DAY3'!D110+'DAY4'!D110+'DAY5'!D110+'DAY6'!D109+'DAY7'!D110+'DAY8'!D110+'DAY9'!D110+'DAY10'!D110+'DAY11'!D110+'DAY12'!D110+'DAY13'!D110+'DAY14'!D110+'DAY15'!D110+'DAY16'!D110+'DAY17'!D110+'DAY18'!D110+'DAY19'!D110+'DAY20'!D110+'DAY21'!D110+'DAY22'!D110+'DAY23'!D110+'DAY24'!D111+'DAY25'!D110+'DAY26'!D110+'DAY27'!D110+'DAY28'!D110+'DAY29'!D110+'DAY30'!D110</f>
        <v>0</v>
      </c>
      <c r="E110" s="50">
        <f>'DAY1'!E110+'DAY2'!E110+'DAY3'!E110+'DAY4'!E110+'DAY5'!E110+'DAY6'!E109+'DAY7'!E110+'DAY8'!E110+'DAY9'!E110+'DAY10'!E110+'DAY11'!E110+'DAY12'!E110+'DAY13'!E110+'DAY14'!E110+'DAY15'!E110+'DAY16'!E110+'DAY17'!E110+'DAY18'!E110+'DAY19'!E110+'DAY20'!E110+'DAY21'!E110+'DAY22'!E110+'DAY23'!E110+'DAY24'!E111+'DAY25'!E110+'DAY26'!E110+'DAY27'!E110+'DAY28'!E110+'DAY29'!E110+'DAY30'!E110</f>
        <v>0</v>
      </c>
      <c r="F110" s="47">
        <f>'DAY1'!F110+'DAY2'!F110+'DAY3'!F110+'DAY4'!F110+'DAY5'!F110+'DAY6'!F109+'DAY7'!F110+'DAY8'!F110+'DAY9'!F110+'DAY10'!F110+'DAY11'!F110+'DAY12'!F110+'DAY13'!F110+'DAY14'!F110+'DAY15'!F110+'DAY16'!F110+'DAY17'!F110+'DAY18'!F110+'DAY19'!F110+'DAY20'!F110+'DAY21'!F110+'DAY22'!F110+'DAY23'!F110+'DAY24'!F111+'DAY25'!F110+'DAY26'!F110+'DAY27'!F110+'DAY28'!F110+'DAY29'!F110+'DAY30'!F110</f>
        <v>0</v>
      </c>
      <c r="G110" s="163">
        <f>'DAY1'!G110+'DAY2'!G110+'DAY3'!G110+'DAY4'!G110+'DAY5'!G110+'DAY6'!G109+'DAY7'!G110+'DAY8'!G110+'DAY9'!G110+'DAY10'!G110+'DAY11'!G110+'DAY12'!G110+'DAY13'!G110+'DAY14'!G110+'DAY15'!G110+'DAY16'!G110+'DAY17'!G110+'DAY18'!G110+'DAY19'!G110+'DAY20'!G110+'DAY21'!G110+'DAY22'!G110+'DAY23'!G110+'DAY24'!G111+'DAY25'!G110+'DAY26'!G110+'DAY27'!G110+'DAY28'!G110+'DAY29'!G110+'DAY30'!G110</f>
        <v>0</v>
      </c>
      <c r="H110" s="49">
        <f>+(Table134[[#This Row],[OPENING ]]+Table134[[#This Row],[RECEIPTS]]+Table134[[#This Row],[RETURNS]])-(Table134[[#This Row],[ISSUES]]+Table134[[#This Row],[EXCHANGED]]+Table134[[#This Row],[SALES]])</f>
        <v>38</v>
      </c>
      <c r="I110" s="73">
        <v>112.3</v>
      </c>
      <c r="J110" s="51">
        <f>+Table134[[#This Row],[PHYSICAL]]-Table134[[#This Row],[THEORETICAL]]</f>
        <v>74.3</v>
      </c>
      <c r="K110" s="48">
        <f>+Table134[[#This Row],[RECEIPTS]]</f>
        <v>0</v>
      </c>
      <c r="L110" s="49">
        <f>+Table134[[#This Row],[RETURNS]]</f>
        <v>0</v>
      </c>
      <c r="M110" s="50">
        <f>+Table134[[#This Row],[EXCHANGED]]</f>
        <v>0</v>
      </c>
      <c r="N110" s="47">
        <f>+Table134[[#This Row],[SALES]]</f>
        <v>0</v>
      </c>
      <c r="O110" s="163">
        <f>+Table134[[#This Row],[ISSUES]]</f>
        <v>0</v>
      </c>
      <c r="P110" s="48">
        <f>Table134[[#This Row],[RECEIPTS TO]]/30</f>
        <v>0</v>
      </c>
      <c r="Q110" s="49">
        <f>+Table134[[#This Row],[RETURNS ]]/30</f>
        <v>0</v>
      </c>
      <c r="R110" s="50">
        <f>+Table134[[#This Row],[EXCHANGED TO]]/30</f>
        <v>0</v>
      </c>
      <c r="S110" s="47">
        <f>+Table134[[#This Row],[SALES TO]]/30</f>
        <v>0</v>
      </c>
      <c r="T110" s="163">
        <f>+Table134[[#This Row],[ISSUES TO]]/30</f>
        <v>0</v>
      </c>
      <c r="U110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11" spans="1:21" x14ac:dyDescent="0.25">
      <c r="A111" s="193" t="s">
        <v>94</v>
      </c>
      <c r="B111" s="47">
        <f>'DAY1'!H111</f>
        <v>0</v>
      </c>
      <c r="C111" s="48">
        <f>'DAY1'!C111+'DAY2'!C111+'DAY3'!C111+'DAY4'!C111+'DAY5'!C111+'DAY6'!C110+'DAY7'!C111+'DAY8'!C111+'DAY9'!C111+'DAY10'!C111+'DAY11'!C111+'DAY12'!C111+'DAY13'!C111+'DAY14'!C111+'DAY15'!C111+'DAY16'!C111+'DAY17'!C111+'DAY18'!C111+'DAY19'!C111+'DAY20'!C111+'DAY21'!C111+'DAY22'!C111+'DAY23'!C111+'DAY24'!C112+'DAY25'!C111+'DAY26'!C111+'DAY27'!C111+'DAY28'!C111+'DAY29'!C111+'DAY30'!C111</f>
        <v>0</v>
      </c>
      <c r="D111" s="49">
        <f>'DAY1'!D111+'DAY2'!D111+'DAY3'!D111+'DAY4'!D111+'DAY5'!D111+'DAY6'!D110+'DAY7'!D111+'DAY8'!D111+'DAY9'!D111+'DAY10'!D111+'DAY11'!D111+'DAY12'!D111+'DAY13'!D111+'DAY14'!D111+'DAY15'!D111+'DAY16'!D111+'DAY17'!D111+'DAY18'!D111+'DAY19'!D111+'DAY20'!D111+'DAY21'!D111+'DAY22'!D111+'DAY23'!D111+'DAY24'!D112+'DAY25'!D111+'DAY26'!D111+'DAY27'!D111+'DAY28'!D111+'DAY29'!D111+'DAY30'!D111</f>
        <v>0</v>
      </c>
      <c r="E111" s="50">
        <f>'DAY1'!E111+'DAY2'!E111+'DAY3'!E111+'DAY4'!E111+'DAY5'!E111+'DAY6'!E110+'DAY7'!E111+'DAY8'!E111+'DAY9'!E111+'DAY10'!E111+'DAY11'!E111+'DAY12'!E111+'DAY13'!E111+'DAY14'!E111+'DAY15'!E111+'DAY16'!E111+'DAY17'!E111+'DAY18'!E111+'DAY19'!E111+'DAY20'!E111+'DAY21'!E111+'DAY22'!E111+'DAY23'!E111+'DAY24'!E112+'DAY25'!E111+'DAY26'!E111+'DAY27'!E111+'DAY28'!E111+'DAY29'!E111+'DAY30'!E111</f>
        <v>0</v>
      </c>
      <c r="F111" s="47">
        <f>'DAY1'!F111+'DAY2'!F111+'DAY3'!F111+'DAY4'!F111+'DAY5'!F111+'DAY6'!F110+'DAY7'!F111+'DAY8'!F111+'DAY9'!F111+'DAY10'!F111+'DAY11'!F111+'DAY12'!F111+'DAY13'!F111+'DAY14'!F111+'DAY15'!F111+'DAY16'!F111+'DAY17'!F111+'DAY18'!F111+'DAY19'!F111+'DAY20'!F111+'DAY21'!F111+'DAY22'!F111+'DAY23'!F111+'DAY24'!F112+'DAY25'!F111+'DAY26'!F111+'DAY27'!F111+'DAY28'!F111+'DAY29'!F111+'DAY30'!F111</f>
        <v>0</v>
      </c>
      <c r="G111" s="163">
        <f>'DAY1'!G111+'DAY2'!G111+'DAY3'!G111+'DAY4'!G111+'DAY5'!G111+'DAY6'!G110+'DAY7'!G111+'DAY8'!G111+'DAY9'!G111+'DAY10'!G111+'DAY11'!G111+'DAY12'!G111+'DAY13'!G111+'DAY14'!G111+'DAY15'!G111+'DAY16'!G111+'DAY17'!G111+'DAY18'!G111+'DAY19'!G111+'DAY20'!G111+'DAY21'!G111+'DAY22'!G111+'DAY23'!G111+'DAY24'!G112+'DAY25'!G111+'DAY26'!G111+'DAY27'!G111+'DAY28'!G111+'DAY29'!G111+'DAY30'!G111</f>
        <v>0</v>
      </c>
      <c r="H111" s="49">
        <f>+(Table134[[#This Row],[OPENING ]]+Table134[[#This Row],[RECEIPTS]]+Table134[[#This Row],[RETURNS]])-(Table134[[#This Row],[ISSUES]]+Table134[[#This Row],[EXCHANGED]]+Table134[[#This Row],[SALES]])</f>
        <v>0</v>
      </c>
      <c r="I111" s="73"/>
      <c r="J111" s="51">
        <f>+Table134[[#This Row],[PHYSICAL]]-Table134[[#This Row],[THEORETICAL]]</f>
        <v>0</v>
      </c>
      <c r="K111" s="48">
        <f>+Table134[[#This Row],[RECEIPTS]]</f>
        <v>0</v>
      </c>
      <c r="L111" s="49">
        <f>+Table134[[#This Row],[RETURNS]]</f>
        <v>0</v>
      </c>
      <c r="M111" s="50">
        <f>+Table134[[#This Row],[EXCHANGED]]</f>
        <v>0</v>
      </c>
      <c r="N111" s="47">
        <f>+Table134[[#This Row],[SALES]]</f>
        <v>0</v>
      </c>
      <c r="O111" s="163">
        <f>+Table134[[#This Row],[ISSUES]]</f>
        <v>0</v>
      </c>
      <c r="P111" s="48">
        <f>Table134[[#This Row],[RECEIPTS TO]]/30</f>
        <v>0</v>
      </c>
      <c r="Q111" s="49">
        <f>+Table134[[#This Row],[RETURNS ]]/30</f>
        <v>0</v>
      </c>
      <c r="R111" s="50">
        <f>+Table134[[#This Row],[EXCHANGED TO]]/30</f>
        <v>0</v>
      </c>
      <c r="S111" s="47">
        <f>+Table134[[#This Row],[SALES TO]]/30</f>
        <v>0</v>
      </c>
      <c r="T111" s="163">
        <f>+Table134[[#This Row],[ISSUES TO]]/30</f>
        <v>0</v>
      </c>
      <c r="U111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12" spans="1:21" x14ac:dyDescent="0.25">
      <c r="A112" s="193" t="s">
        <v>93</v>
      </c>
      <c r="B112" s="47">
        <f>'DAY1'!H112</f>
        <v>0</v>
      </c>
      <c r="C112" s="48">
        <f>'DAY1'!C112+'DAY2'!C112+'DAY3'!C112+'DAY4'!C112+'DAY5'!C112+'DAY6'!C111+'DAY7'!C112+'DAY8'!C112+'DAY9'!C112+'DAY10'!C112+'DAY11'!C112+'DAY12'!C112+'DAY13'!C112+'DAY14'!C112+'DAY15'!C112+'DAY16'!C112+'DAY17'!C112+'DAY18'!C112+'DAY19'!C112+'DAY20'!C112+'DAY21'!C112+'DAY22'!C112+'DAY23'!C112+'DAY24'!C113+'DAY25'!C112+'DAY26'!C112+'DAY27'!C112+'DAY28'!C112+'DAY29'!C112+'DAY30'!C112</f>
        <v>0</v>
      </c>
      <c r="D112" s="49">
        <f>'DAY1'!D112+'DAY2'!D112+'DAY3'!D112+'DAY4'!D112+'DAY5'!D112+'DAY6'!D111+'DAY7'!D112+'DAY8'!D112+'DAY9'!D112+'DAY10'!D112+'DAY11'!D112+'DAY12'!D112+'DAY13'!D112+'DAY14'!D112+'DAY15'!D112+'DAY16'!D112+'DAY17'!D112+'DAY18'!D112+'DAY19'!D112+'DAY20'!D112+'DAY21'!D112+'DAY22'!D112+'DAY23'!D112+'DAY24'!D113+'DAY25'!D112+'DAY26'!D112+'DAY27'!D112+'DAY28'!D112+'DAY29'!D112+'DAY30'!D112</f>
        <v>0</v>
      </c>
      <c r="E112" s="50">
        <f>'DAY1'!E112+'DAY2'!E112+'DAY3'!E112+'DAY4'!E112+'DAY5'!E112+'DAY6'!E111+'DAY7'!E112+'DAY8'!E112+'DAY9'!E112+'DAY10'!E112+'DAY11'!E112+'DAY12'!E112+'DAY13'!E112+'DAY14'!E112+'DAY15'!E112+'DAY16'!E112+'DAY17'!E112+'DAY18'!E112+'DAY19'!E112+'DAY20'!E112+'DAY21'!E112+'DAY22'!E112+'DAY23'!E112+'DAY24'!E113+'DAY25'!E112+'DAY26'!E112+'DAY27'!E112+'DAY28'!E112+'DAY29'!E112+'DAY30'!E112</f>
        <v>0</v>
      </c>
      <c r="F112" s="47">
        <f>'DAY1'!F112+'DAY2'!F112+'DAY3'!F112+'DAY4'!F112+'DAY5'!F112+'DAY6'!F111+'DAY7'!F112+'DAY8'!F112+'DAY9'!F112+'DAY10'!F112+'DAY11'!F112+'DAY12'!F112+'DAY13'!F112+'DAY14'!F112+'DAY15'!F112+'DAY16'!F112+'DAY17'!F112+'DAY18'!F112+'DAY19'!F112+'DAY20'!F112+'DAY21'!F112+'DAY22'!F112+'DAY23'!F112+'DAY24'!F113+'DAY25'!F112+'DAY26'!F112+'DAY27'!F112+'DAY28'!F112+'DAY29'!F112+'DAY30'!F112</f>
        <v>0</v>
      </c>
      <c r="G112" s="163">
        <f>'DAY1'!G112+'DAY2'!G112+'DAY3'!G112+'DAY4'!G112+'DAY5'!G112+'DAY6'!G111+'DAY7'!G112+'DAY8'!G112+'DAY9'!G112+'DAY10'!G112+'DAY11'!G112+'DAY12'!G112+'DAY13'!G112+'DAY14'!G112+'DAY15'!G112+'DAY16'!G112+'DAY17'!G112+'DAY18'!G112+'DAY19'!G112+'DAY20'!G112+'DAY21'!G112+'DAY22'!G112+'DAY23'!G112+'DAY24'!G113+'DAY25'!G112+'DAY26'!G112+'DAY27'!G112+'DAY28'!G112+'DAY29'!G112+'DAY30'!G112</f>
        <v>0</v>
      </c>
      <c r="H112" s="49">
        <f>+(Table134[[#This Row],[OPENING ]]+Table134[[#This Row],[RECEIPTS]]+Table134[[#This Row],[RETURNS]])-(Table134[[#This Row],[ISSUES]]+Table134[[#This Row],[EXCHANGED]]+Table134[[#This Row],[SALES]])</f>
        <v>0</v>
      </c>
      <c r="I112" s="73"/>
      <c r="J112" s="51">
        <f>+Table134[[#This Row],[PHYSICAL]]-Table134[[#This Row],[THEORETICAL]]</f>
        <v>0</v>
      </c>
      <c r="K112" s="48">
        <f>+Table134[[#This Row],[RECEIPTS]]</f>
        <v>0</v>
      </c>
      <c r="L112" s="49">
        <f>+Table134[[#This Row],[RETURNS]]</f>
        <v>0</v>
      </c>
      <c r="M112" s="50">
        <f>+Table134[[#This Row],[EXCHANGED]]</f>
        <v>0</v>
      </c>
      <c r="N112" s="47">
        <f>+Table134[[#This Row],[SALES]]</f>
        <v>0</v>
      </c>
      <c r="O112" s="163">
        <f>+Table134[[#This Row],[ISSUES]]</f>
        <v>0</v>
      </c>
      <c r="P112" s="48">
        <f>Table134[[#This Row],[RECEIPTS TO]]/30</f>
        <v>0</v>
      </c>
      <c r="Q112" s="49">
        <f>+Table134[[#This Row],[RETURNS ]]/30</f>
        <v>0</v>
      </c>
      <c r="R112" s="50">
        <f>+Table134[[#This Row],[EXCHANGED TO]]/30</f>
        <v>0</v>
      </c>
      <c r="S112" s="47">
        <f>+Table134[[#This Row],[SALES TO]]/30</f>
        <v>0</v>
      </c>
      <c r="T112" s="163">
        <f>+Table134[[#This Row],[ISSUES TO]]/30</f>
        <v>0</v>
      </c>
      <c r="U112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13" spans="1:21" x14ac:dyDescent="0.25">
      <c r="A113" s="193" t="s">
        <v>114</v>
      </c>
      <c r="B113" s="47">
        <f>'DAY1'!H113</f>
        <v>0</v>
      </c>
      <c r="C113" s="48">
        <f>'DAY1'!C113+'DAY2'!C113+'DAY3'!C113+'DAY4'!C113+'DAY5'!C113+'DAY6'!C112+'DAY7'!C113+'DAY8'!C113+'DAY9'!C113+'DAY10'!C113+'DAY11'!C113+'DAY12'!C113+'DAY13'!C113+'DAY14'!C113+'DAY15'!C113+'DAY16'!C113+'DAY17'!C113+'DAY18'!C113+'DAY19'!C113+'DAY20'!C113+'DAY21'!C113+'DAY22'!C113+'DAY23'!C113+'DAY24'!C114+'DAY25'!C113+'DAY26'!C113+'DAY27'!C113+'DAY28'!C113+'DAY29'!C113+'DAY30'!C113</f>
        <v>0</v>
      </c>
      <c r="D113" s="49">
        <f>'DAY1'!D113+'DAY2'!D113+'DAY3'!D113+'DAY4'!D113+'DAY5'!D113+'DAY6'!D112+'DAY7'!D113+'DAY8'!D113+'DAY9'!D113+'DAY10'!D113+'DAY11'!D113+'DAY12'!D113+'DAY13'!D113+'DAY14'!D113+'DAY15'!D113+'DAY16'!D113+'DAY17'!D113+'DAY18'!D113+'DAY19'!D113+'DAY20'!D113+'DAY21'!D113+'DAY22'!D113+'DAY23'!D113+'DAY24'!D114+'DAY25'!D113+'DAY26'!D113+'DAY27'!D113+'DAY28'!D113+'DAY29'!D113+'DAY30'!D113</f>
        <v>0</v>
      </c>
      <c r="E113" s="50">
        <f>'DAY1'!E113+'DAY2'!E113+'DAY3'!E113+'DAY4'!E113+'DAY5'!E113+'DAY6'!E112+'DAY7'!E113+'DAY8'!E113+'DAY9'!E113+'DAY10'!E113+'DAY11'!E113+'DAY12'!E113+'DAY13'!E113+'DAY14'!E113+'DAY15'!E113+'DAY16'!E113+'DAY17'!E113+'DAY18'!E113+'DAY19'!E113+'DAY20'!E113+'DAY21'!E113+'DAY22'!E113+'DAY23'!E113+'DAY24'!E114+'DAY25'!E113+'DAY26'!E113+'DAY27'!E113+'DAY28'!E113+'DAY29'!E113+'DAY30'!E113</f>
        <v>0</v>
      </c>
      <c r="F113" s="47">
        <f>'DAY1'!F113+'DAY2'!F113+'DAY3'!F113+'DAY4'!F113+'DAY5'!F113+'DAY6'!F112+'DAY7'!F113+'DAY8'!F113+'DAY9'!F113+'DAY10'!F113+'DAY11'!F113+'DAY12'!F113+'DAY13'!F113+'DAY14'!F113+'DAY15'!F113+'DAY16'!F113+'DAY17'!F113+'DAY18'!F113+'DAY19'!F113+'DAY20'!F113+'DAY21'!F113+'DAY22'!F113+'DAY23'!F113+'DAY24'!F114+'DAY25'!F113+'DAY26'!F113+'DAY27'!F113+'DAY28'!F113+'DAY29'!F113+'DAY30'!F113</f>
        <v>0</v>
      </c>
      <c r="G113" s="163">
        <f>'DAY1'!G113+'DAY2'!G113+'DAY3'!G113+'DAY4'!G113+'DAY5'!G113+'DAY6'!G112+'DAY7'!G113+'DAY8'!G113+'DAY9'!G113+'DAY10'!G113+'DAY11'!G113+'DAY12'!G113+'DAY13'!G113+'DAY14'!G113+'DAY15'!G113+'DAY16'!G113+'DAY17'!G113+'DAY18'!G113+'DAY19'!G113+'DAY20'!G113+'DAY21'!G113+'DAY22'!G113+'DAY23'!G113+'DAY24'!G114+'DAY25'!G113+'DAY26'!G113+'DAY27'!G113+'DAY28'!G113+'DAY29'!G113+'DAY30'!G113</f>
        <v>0</v>
      </c>
      <c r="H113" s="49">
        <f>+(Table134[[#This Row],[OPENING ]]+Table134[[#This Row],[RECEIPTS]]+Table134[[#This Row],[RETURNS]])-(Table134[[#This Row],[ISSUES]]+Table134[[#This Row],[EXCHANGED]]+Table134[[#This Row],[SALES]])</f>
        <v>0</v>
      </c>
      <c r="I113" s="73">
        <v>116</v>
      </c>
      <c r="J113" s="51">
        <f>+Table134[[#This Row],[PHYSICAL]]-Table134[[#This Row],[THEORETICAL]]</f>
        <v>116</v>
      </c>
      <c r="K113" s="48">
        <f>+Table134[[#This Row],[RECEIPTS]]</f>
        <v>0</v>
      </c>
      <c r="L113" s="49">
        <f>+Table134[[#This Row],[RETURNS]]</f>
        <v>0</v>
      </c>
      <c r="M113" s="50">
        <f>+Table134[[#This Row],[EXCHANGED]]</f>
        <v>0</v>
      </c>
      <c r="N113" s="47">
        <f>+Table134[[#This Row],[SALES]]</f>
        <v>0</v>
      </c>
      <c r="O113" s="163">
        <f>+Table134[[#This Row],[ISSUES]]</f>
        <v>0</v>
      </c>
      <c r="P113" s="48">
        <f>Table134[[#This Row],[RECEIPTS TO]]/30</f>
        <v>0</v>
      </c>
      <c r="Q113" s="49">
        <f>+Table134[[#This Row],[RETURNS ]]/30</f>
        <v>0</v>
      </c>
      <c r="R113" s="50">
        <f>+Table134[[#This Row],[EXCHANGED TO]]/30</f>
        <v>0</v>
      </c>
      <c r="S113" s="47">
        <f>+Table134[[#This Row],[SALES TO]]/30</f>
        <v>0</v>
      </c>
      <c r="T113" s="163">
        <f>+Table134[[#This Row],[ISSUES TO]]/30</f>
        <v>0</v>
      </c>
      <c r="U113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14" spans="1:21" ht="15.75" thickBot="1" x14ac:dyDescent="0.3">
      <c r="A114" s="193" t="s">
        <v>107</v>
      </c>
      <c r="B114" s="47">
        <v>0</v>
      </c>
      <c r="C114" s="48">
        <f>'DAY1'!C114+'DAY2'!C114+'DAY3'!C114+'DAY4'!C114+'DAY5'!C114+'DAY6'!C113+'DAY7'!C114+'DAY8'!C114+'DAY9'!C114+'DAY10'!C114+'DAY11'!C114+'DAY12'!C114+'DAY13'!C114+'DAY14'!C114+'DAY15'!C114+'DAY16'!C114+'DAY17'!C114+'DAY18'!C114+'DAY19'!C114+'DAY20'!C114+'DAY21'!C114+'DAY22'!C114+'DAY23'!C114+'DAY24'!C115+'DAY25'!C114+'DAY26'!C114+'DAY27'!C114+'DAY28'!C114+'DAY29'!C114+'DAY30'!C114</f>
        <v>0</v>
      </c>
      <c r="D114" s="49">
        <f>'DAY1'!D114+'DAY2'!D114+'DAY3'!D114+'DAY4'!D114+'DAY5'!D114+'DAY6'!D113+'DAY7'!D114+'DAY8'!D114+'DAY9'!D114+'DAY10'!D114+'DAY11'!D114+'DAY12'!D114+'DAY13'!D114+'DAY14'!D114+'DAY15'!D114+'DAY16'!D114+'DAY17'!D114+'DAY18'!D114+'DAY19'!D114+'DAY20'!D114+'DAY21'!D114+'DAY22'!D114+'DAY23'!D114+'DAY24'!D115+'DAY25'!D114+'DAY26'!D114+'DAY27'!D114+'DAY28'!D114+'DAY29'!D114+'DAY30'!D114</f>
        <v>0</v>
      </c>
      <c r="E114" s="50">
        <f>'DAY1'!E114+'DAY2'!E114+'DAY3'!E114+'DAY4'!E114+'DAY5'!E114+'DAY6'!E113+'DAY7'!E114+'DAY8'!E114+'DAY9'!E114+'DAY10'!E114+'DAY11'!E114+'DAY12'!E114+'DAY13'!E114+'DAY14'!E114+'DAY15'!E114+'DAY16'!E114+'DAY17'!E114+'DAY18'!E114+'DAY19'!E114+'DAY20'!E114+'DAY21'!E114+'DAY22'!E114+'DAY23'!E114+'DAY24'!E115+'DAY25'!E114+'DAY26'!E114+'DAY27'!E114+'DAY28'!E114+'DAY29'!E114+'DAY30'!E114</f>
        <v>0</v>
      </c>
      <c r="F114" s="47">
        <f>'DAY1'!F114+'DAY2'!F114+'DAY3'!F114+'DAY4'!F114+'DAY5'!F114+'DAY6'!F113+'DAY7'!F114+'DAY8'!F114+'DAY9'!F114+'DAY10'!F114+'DAY11'!F114+'DAY12'!F114+'DAY13'!F114+'DAY14'!F114+'DAY15'!F114+'DAY16'!F114+'DAY17'!F114+'DAY18'!F114+'DAY19'!F114+'DAY20'!F114+'DAY21'!F114+'DAY22'!F114+'DAY23'!F114+'DAY24'!F115+'DAY25'!F114+'DAY26'!F114+'DAY27'!F114+'DAY28'!F114+'DAY29'!F114+'DAY30'!F114</f>
        <v>0</v>
      </c>
      <c r="G114" s="163">
        <f>'DAY1'!G114+'DAY2'!G114+'DAY3'!G114+'DAY4'!G114+'DAY5'!G114+'DAY6'!G113+'DAY7'!G114+'DAY8'!G114+'DAY9'!G114+'DAY10'!G114+'DAY11'!G114+'DAY12'!G114+'DAY13'!G114+'DAY14'!G114+'DAY15'!G114+'DAY16'!G114+'DAY17'!G114+'DAY18'!G114+'DAY19'!G114+'DAY20'!G114+'DAY21'!G114+'DAY22'!G114+'DAY23'!G114+'DAY24'!G115+'DAY25'!G114+'DAY26'!G114+'DAY27'!G114+'DAY28'!G114+'DAY29'!G114+'DAY30'!G114</f>
        <v>0</v>
      </c>
      <c r="H114" s="49">
        <f>+(Table134[[#This Row],[OPENING ]]+Table134[[#This Row],[RECEIPTS]]+Table134[[#This Row],[RETURNS]])-(Table134[[#This Row],[ISSUES]]+Table134[[#This Row],[EXCHANGED]]+Table134[[#This Row],[SALES]])</f>
        <v>0</v>
      </c>
      <c r="I114" s="73"/>
      <c r="J114" s="51">
        <f>+Table134[[#This Row],[PHYSICAL]]-Table134[[#This Row],[THEORETICAL]]</f>
        <v>0</v>
      </c>
      <c r="K114" s="48">
        <f>+Table134[[#This Row],[RECEIPTS]]</f>
        <v>0</v>
      </c>
      <c r="L114" s="49">
        <f>+Table134[[#This Row],[RETURNS]]</f>
        <v>0</v>
      </c>
      <c r="M114" s="50">
        <f>+Table134[[#This Row],[EXCHANGED]]</f>
        <v>0</v>
      </c>
      <c r="N114" s="47">
        <f>+Table134[[#This Row],[SALES]]</f>
        <v>0</v>
      </c>
      <c r="O114" s="163">
        <f>+Table134[[#This Row],[ISSUES]]</f>
        <v>0</v>
      </c>
      <c r="P114" s="48">
        <f>Table134[[#This Row],[RECEIPTS TO]]/30</f>
        <v>0</v>
      </c>
      <c r="Q114" s="49">
        <f>+Table134[[#This Row],[RETURNS ]]/30</f>
        <v>0</v>
      </c>
      <c r="R114" s="50">
        <f>+Table134[[#This Row],[EXCHANGED TO]]/30</f>
        <v>0</v>
      </c>
      <c r="S114" s="47">
        <f>+Table134[[#This Row],[SALES TO]]/30</f>
        <v>0</v>
      </c>
      <c r="T114" s="163">
        <f>+Table134[[#This Row],[ISSUES TO]]/30</f>
        <v>0</v>
      </c>
      <c r="U114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15" spans="1:21" ht="17.25" thickBot="1" x14ac:dyDescent="0.35">
      <c r="A115" s="85" t="s">
        <v>55</v>
      </c>
      <c r="B115" s="86">
        <f>SUM(B76:B114)</f>
        <v>8900.4699999999993</v>
      </c>
      <c r="C115" s="87">
        <f t="shared" ref="C115:T115" si="14">SUM(C76:C114)</f>
        <v>0</v>
      </c>
      <c r="D115" s="88">
        <f t="shared" si="14"/>
        <v>138</v>
      </c>
      <c r="E115" s="89">
        <f t="shared" si="14"/>
        <v>0</v>
      </c>
      <c r="F115" s="86">
        <f t="shared" si="14"/>
        <v>0</v>
      </c>
      <c r="G115" s="164">
        <f t="shared" si="14"/>
        <v>1318.44</v>
      </c>
      <c r="H115" s="88">
        <f t="shared" si="14"/>
        <v>7720.0300000000007</v>
      </c>
      <c r="I115" s="87">
        <f t="shared" si="14"/>
        <v>8576.93</v>
      </c>
      <c r="J115" s="90">
        <f t="shared" si="14"/>
        <v>856.89999999999986</v>
      </c>
      <c r="K115" s="87">
        <f t="shared" si="14"/>
        <v>0</v>
      </c>
      <c r="L115" s="88">
        <f t="shared" si="14"/>
        <v>138</v>
      </c>
      <c r="M115" s="89">
        <f t="shared" si="14"/>
        <v>0</v>
      </c>
      <c r="N115" s="86">
        <f t="shared" si="14"/>
        <v>0</v>
      </c>
      <c r="O115" s="164">
        <f t="shared" si="14"/>
        <v>1318.44</v>
      </c>
      <c r="P115" s="87">
        <f t="shared" si="14"/>
        <v>0</v>
      </c>
      <c r="Q115" s="88">
        <f t="shared" si="14"/>
        <v>4.5999999999999996</v>
      </c>
      <c r="R115" s="89">
        <f t="shared" si="14"/>
        <v>0</v>
      </c>
      <c r="S115" s="86">
        <f t="shared" si="14"/>
        <v>0</v>
      </c>
      <c r="T115" s="164">
        <f t="shared" si="14"/>
        <v>43.948</v>
      </c>
      <c r="U115" s="96">
        <f>IFERROR(Table134[[#This Row],[THEORETICAL]]/(Table134[[#This Row],[AVE RECEIPTS]]+Table134[[#This Row],[AVE RETURNS]]+Table134[[#This Row],[AVE EXCHANGED]]+Table134[[#This Row],[AVE SALES]]+Table134[[#This Row],[AVE ISSUES]]),0)</f>
        <v>159.01849715745243</v>
      </c>
    </row>
    <row r="116" spans="1:21" x14ac:dyDescent="0.25">
      <c r="A116" s="78"/>
      <c r="B116" s="79"/>
      <c r="C116" s="80"/>
      <c r="D116" s="81"/>
      <c r="E116" s="82"/>
      <c r="F116" s="79"/>
      <c r="G116" s="165"/>
      <c r="H116" s="81"/>
      <c r="I116" s="80"/>
      <c r="J116" s="83">
        <f>+Table134[[#This Row],[PHYSICAL]]-Table134[[#This Row],[THEORETICAL]]</f>
        <v>0</v>
      </c>
      <c r="K116" s="80"/>
      <c r="L116" s="81"/>
      <c r="M116" s="82"/>
      <c r="N116" s="79"/>
      <c r="O116" s="165"/>
      <c r="P116" s="80"/>
      <c r="Q116" s="81"/>
      <c r="R116" s="82"/>
      <c r="S116" s="79"/>
      <c r="T116" s="165"/>
      <c r="U116" s="84"/>
    </row>
    <row r="117" spans="1:21" x14ac:dyDescent="0.25">
      <c r="A117" s="55" t="s">
        <v>59</v>
      </c>
      <c r="B117" s="47"/>
      <c r="C117" s="48"/>
      <c r="D117" s="49"/>
      <c r="E117" s="50"/>
      <c r="F117" s="47"/>
      <c r="G117" s="163"/>
      <c r="H117" s="49"/>
      <c r="I117" s="48"/>
      <c r="J117" s="51">
        <f>+Table134[[#This Row],[PHYSICAL]]-Table134[[#This Row],[THEORETICAL]]</f>
        <v>0</v>
      </c>
      <c r="K117" s="48"/>
      <c r="L117" s="49"/>
      <c r="M117" s="50"/>
      <c r="N117" s="47"/>
      <c r="O117" s="163"/>
      <c r="P117" s="48"/>
      <c r="Q117" s="49"/>
      <c r="R117" s="50"/>
      <c r="S117" s="47"/>
      <c r="T117" s="163"/>
      <c r="U117" s="54"/>
    </row>
    <row r="118" spans="1:21" ht="15.75" x14ac:dyDescent="0.3">
      <c r="A118" s="309" t="s">
        <v>97</v>
      </c>
      <c r="B118" s="47">
        <f>'DAY1'!H118</f>
        <v>0</v>
      </c>
      <c r="C118" s="48">
        <f>'DAY1'!C118+'DAY2'!C118+'DAY3'!C118+'DAY4'!C118+'DAY5'!C118+'DAY6'!C117+'DAY7'!C118+'DAY8'!C118+'DAY9'!C118+'DAY10'!C118+'DAY11'!C118+'DAY12'!C118+'DAY13'!C118+'DAY14'!C118+'DAY15'!C118+'DAY16'!C118+'DAY17'!C118+'DAY18'!C118+'DAY19'!C118+'DAY20'!C118+'DAY21'!C118+'DAY22'!C118+'DAY23'!C118+'DAY24'!C118+'DAY25'!C118+'DAY26'!C118+'DAY27'!C118+'DAY28'!C118+'DAY29'!C118+'DAY30'!C118</f>
        <v>0</v>
      </c>
      <c r="D118" s="49">
        <f>'DAY1'!D118+'DAY2'!D118+'DAY3'!D118+'DAY4'!D118+'DAY5'!D118+'DAY6'!D117+'DAY7'!D118+'DAY8'!D118+'DAY9'!D118+'DAY10'!D118+'DAY11'!D118+'DAY12'!D118+'DAY13'!D118+'DAY14'!D118+'DAY15'!D118+'DAY16'!D118+'DAY17'!D118+'DAY18'!D118+'DAY19'!D118+'DAY20'!D118+'DAY21'!D118+'DAY22'!D118+'DAY23'!D118+'DAY24'!D118+'DAY25'!D118+'DAY26'!D118+'DAY27'!D118+'DAY28'!D118+'DAY29'!D118+'DAY30'!D118</f>
        <v>0</v>
      </c>
      <c r="E118" s="50">
        <f>'DAY1'!E118+'DAY2'!E118+'DAY3'!E118+'DAY4'!E118+'DAY5'!E118+'DAY6'!E117+'DAY7'!E118+'DAY8'!E118+'DAY9'!E118+'DAY10'!E118+'DAY11'!E118+'DAY12'!E118+'DAY13'!E118+'DAY14'!E118+'DAY15'!E118+'DAY16'!E118+'DAY17'!E118+'DAY18'!E118+'DAY19'!E118+'DAY20'!E118+'DAY21'!E118+'DAY22'!E118+'DAY23'!E118+'DAY24'!E118+'DAY25'!E118+'DAY26'!E118+'DAY27'!E118+'DAY28'!E118+'DAY29'!E118+'DAY30'!E118</f>
        <v>0</v>
      </c>
      <c r="F118" s="47">
        <f>'DAY1'!F118+'DAY2'!F118+'DAY3'!F118+'DAY4'!F118+'DAY5'!F118+'DAY6'!F117+'DAY7'!F118+'DAY8'!F118+'DAY9'!F118+'DAY10'!F118+'DAY11'!F118+'DAY12'!F118+'DAY13'!F118+'DAY14'!F118+'DAY15'!F118+'DAY16'!F118+'DAY17'!F118+'DAY18'!F118+'DAY19'!F118+'DAY20'!F118+'DAY21'!F118+'DAY22'!F118+'DAY23'!F118+'DAY24'!F118+'DAY25'!F118+'DAY26'!F118+'DAY27'!F118+'DAY28'!F118+'DAY29'!F118+'DAY30'!F118</f>
        <v>0</v>
      </c>
      <c r="G118" s="163">
        <f>'DAY1'!G118+'DAY2'!G118+'DAY3'!G118+'DAY4'!G118+'DAY5'!G118+'DAY6'!G117+'DAY7'!G118+'DAY8'!G118+'DAY9'!G118+'DAY10'!G118+'DAY11'!G118+'DAY12'!G118+'DAY13'!G118+'DAY14'!G118+'DAY15'!G118+'DAY16'!G118+'DAY17'!G118+'DAY18'!G118+'DAY19'!G118+'DAY20'!G118+'DAY21'!G118+'DAY22'!G118+'DAY23'!G118+'DAY24'!G118+'DAY25'!G118+'DAY26'!G118+'DAY27'!G118+'DAY28'!G118+'DAY29'!G118+'DAY30'!G118</f>
        <v>0</v>
      </c>
      <c r="H118" s="49">
        <f>+(Table134[[#This Row],[OPENING ]]+Table134[[#This Row],[RECEIPTS]]+Table134[[#This Row],[RETURNS]])-(Table134[[#This Row],[ISSUES]]+Table134[[#This Row],[EXCHANGED]]+Table134[[#This Row],[SALES]])</f>
        <v>0</v>
      </c>
      <c r="I118" s="48">
        <v>0</v>
      </c>
      <c r="J118" s="51">
        <f>+Table134[[#This Row],[PHYSICAL]]-Table134[[#This Row],[THEORETICAL]]</f>
        <v>0</v>
      </c>
      <c r="K118" s="48">
        <f>+Table134[[#This Row],[RECEIPTS]]</f>
        <v>0</v>
      </c>
      <c r="L118" s="49">
        <f>+Table134[[#This Row],[RETURNS]]</f>
        <v>0</v>
      </c>
      <c r="M118" s="50">
        <f>+Table134[[#This Row],[EXCHANGED]]</f>
        <v>0</v>
      </c>
      <c r="N118" s="47">
        <f>+Table134[[#This Row],[SALES]]</f>
        <v>0</v>
      </c>
      <c r="O118" s="163">
        <f>+Table134[[#This Row],[ISSUES]]</f>
        <v>0</v>
      </c>
      <c r="P118" s="48">
        <f>Table134[[#This Row],[RECEIPTS TO]]/30</f>
        <v>0</v>
      </c>
      <c r="Q118" s="49">
        <f>+Table134[[#This Row],[RETURNS ]]/30</f>
        <v>0</v>
      </c>
      <c r="R118" s="50">
        <f>+Table134[[#This Row],[EXCHANGED TO]]/30</f>
        <v>0</v>
      </c>
      <c r="S118" s="47">
        <f>+Table134[[#This Row],[SALES TO]]/30</f>
        <v>0</v>
      </c>
      <c r="T118" s="163">
        <f>+Table134[[#This Row],[ISSUES TO]]/30</f>
        <v>0</v>
      </c>
      <c r="U118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19" spans="1:21" x14ac:dyDescent="0.25">
      <c r="A119" s="53"/>
      <c r="B119" s="47">
        <f>'DAY1'!H119</f>
        <v>0</v>
      </c>
      <c r="C119" s="48">
        <f>'DAY1'!C119+'DAY2'!C119+'DAY3'!C119+'DAY4'!C119+'DAY5'!C119+'DAY6'!C118+'DAY7'!C119+'DAY8'!C119+'DAY9'!C119+'DAY10'!C119+'DAY11'!C119+'DAY12'!C119+'DAY13'!C119+'DAY14'!C119+'DAY15'!C119+'DAY16'!C119+'DAY17'!C119+'DAY18'!C119+'DAY19'!C119+'DAY20'!C119+'DAY21'!C119+'DAY22'!C119+'DAY23'!C119+'DAY24'!C119+'DAY25'!C119+'DAY26'!C119+'DAY27'!C119+'DAY28'!C119+'DAY29'!C119+'DAY30'!C119</f>
        <v>0</v>
      </c>
      <c r="D119" s="49">
        <f>'DAY1'!D119+'DAY2'!D119+'DAY3'!D119+'DAY4'!D119+'DAY5'!D119+'DAY6'!D118+'DAY7'!D119+'DAY8'!D119+'DAY9'!D119+'DAY10'!D119+'DAY11'!D119+'DAY12'!D119+'DAY13'!D119+'DAY14'!D119+'DAY15'!D119+'DAY16'!D119+'DAY17'!D119+'DAY18'!D119+'DAY19'!D119+'DAY20'!D119+'DAY21'!D119+'DAY22'!D119+'DAY23'!D119+'DAY24'!D119+'DAY25'!D119+'DAY26'!D119+'DAY27'!D119+'DAY28'!D119+'DAY29'!D119+'DAY30'!D119</f>
        <v>19.5</v>
      </c>
      <c r="E119" s="50">
        <f>'DAY1'!E119+'DAY2'!E119+'DAY3'!E119+'DAY4'!E119+'DAY5'!E119+'DAY6'!E118+'DAY7'!E119+'DAY8'!E119+'DAY9'!E119+'DAY10'!E119+'DAY11'!E119+'DAY12'!E119+'DAY13'!E119+'DAY14'!E119+'DAY15'!E119+'DAY16'!E119+'DAY17'!E119+'DAY18'!E119+'DAY19'!E119+'DAY20'!E119+'DAY21'!E119+'DAY22'!E119+'DAY23'!E119+'DAY24'!E119+'DAY25'!E119+'DAY26'!E119+'DAY27'!E119+'DAY28'!E119+'DAY29'!E119+'DAY30'!E119</f>
        <v>0</v>
      </c>
      <c r="F119" s="47">
        <f>'DAY1'!F119+'DAY2'!F119+'DAY3'!F119+'DAY4'!F119+'DAY5'!F119+'DAY6'!F118+'DAY7'!F119+'DAY8'!F119+'DAY9'!F119+'DAY10'!F119+'DAY11'!F119+'DAY12'!F119+'DAY13'!F119+'DAY14'!F119+'DAY15'!F119+'DAY16'!F119+'DAY17'!F119+'DAY18'!F119+'DAY19'!F119+'DAY20'!F119+'DAY21'!F119+'DAY22'!F119+'DAY23'!F119+'DAY24'!F119+'DAY25'!F119+'DAY26'!F119+'DAY27'!F119+'DAY28'!F119+'DAY29'!F119+'DAY30'!F119</f>
        <v>0</v>
      </c>
      <c r="G119" s="163">
        <f>'DAY1'!G119+'DAY2'!G119+'DAY3'!G119+'DAY4'!G119+'DAY5'!G119+'DAY6'!G118+'DAY7'!G119+'DAY8'!G119+'DAY9'!G119+'DAY10'!G119+'DAY11'!G119+'DAY12'!G119+'DAY13'!G119+'DAY14'!G119+'DAY15'!G119+'DAY16'!G119+'DAY17'!G119+'DAY18'!G119+'DAY19'!G119+'DAY20'!G119+'DAY21'!G119+'DAY22'!G119+'DAY23'!G119+'DAY24'!G119+'DAY25'!G119+'DAY26'!G119+'DAY27'!G119+'DAY28'!G119+'DAY29'!G119+'DAY30'!G119</f>
        <v>0</v>
      </c>
      <c r="H119" s="49">
        <f>+(Table134[[#This Row],[OPENING ]]+Table134[[#This Row],[RECEIPTS]]+Table134[[#This Row],[RETURNS]])-(Table134[[#This Row],[ISSUES]]+Table134[[#This Row],[EXCHANGED]]+Table134[[#This Row],[SALES]])</f>
        <v>19.5</v>
      </c>
      <c r="I119" s="48">
        <v>0</v>
      </c>
      <c r="J119" s="51">
        <f>+Table134[[#This Row],[PHYSICAL]]-Table134[[#This Row],[THEORETICAL]]</f>
        <v>-19.5</v>
      </c>
      <c r="K119" s="48">
        <f>+Table134[[#This Row],[RECEIPTS]]</f>
        <v>0</v>
      </c>
      <c r="L119" s="49">
        <f>+Table134[[#This Row],[RETURNS]]</f>
        <v>19.5</v>
      </c>
      <c r="M119" s="50">
        <f>+Table134[[#This Row],[EXCHANGED]]</f>
        <v>0</v>
      </c>
      <c r="N119" s="47">
        <f>+Table134[[#This Row],[SALES]]</f>
        <v>0</v>
      </c>
      <c r="O119" s="163">
        <f>+Table134[[#This Row],[ISSUES]]</f>
        <v>0</v>
      </c>
      <c r="P119" s="48">
        <f>Table134[[#This Row],[RECEIPTS TO]]/30</f>
        <v>0</v>
      </c>
      <c r="Q119" s="49">
        <f>+Table134[[#This Row],[RETURNS ]]/30</f>
        <v>0.65</v>
      </c>
      <c r="R119" s="50">
        <f>+Table134[[#This Row],[EXCHANGED TO]]/30</f>
        <v>0</v>
      </c>
      <c r="S119" s="47">
        <f>+Table134[[#This Row],[SALES TO]]/30</f>
        <v>0</v>
      </c>
      <c r="T119" s="163">
        <f>+Table134[[#This Row],[ISSUES TO]]/30</f>
        <v>0</v>
      </c>
      <c r="U119" s="54">
        <f>IFERROR(Table134[[#This Row],[THEORETICAL]]/(Table134[[#This Row],[AVE RECEIPTS]]+Table134[[#This Row],[AVE RETURNS]]+Table134[[#This Row],[AVE EXCHANGED]]+Table134[[#This Row],[AVE SALES]]+Table134[[#This Row],[AVE ISSUES]]),0)</f>
        <v>30</v>
      </c>
    </row>
    <row r="120" spans="1:21" x14ac:dyDescent="0.25">
      <c r="A120" s="310" t="s">
        <v>130</v>
      </c>
      <c r="B120" s="47">
        <f>'DAY1'!H120</f>
        <v>5</v>
      </c>
      <c r="C120" s="48">
        <f>'DAY1'!C120+'DAY2'!C120+'DAY3'!C120+'DAY4'!C120+'DAY5'!C120+'DAY6'!C119+'DAY7'!C120+'DAY8'!C120+'DAY9'!C120+'DAY10'!C120+'DAY11'!C120+'DAY12'!C120+'DAY13'!C120+'DAY14'!C120+'DAY15'!C120+'DAY16'!C120+'DAY17'!C120+'DAY18'!C120+'DAY19'!C120+'DAY20'!C120+'DAY21'!C120+'DAY22'!C120+'DAY23'!C120+'DAY24'!C120+'DAY25'!C120+'DAY26'!C120+'DAY27'!C120+'DAY28'!C120+'DAY29'!C120+'DAY30'!C120</f>
        <v>0</v>
      </c>
      <c r="D120" s="49">
        <f>'DAY1'!D120+'DAY2'!D120+'DAY3'!D120+'DAY4'!D120+'DAY5'!D120+'DAY6'!D119+'DAY7'!D120+'DAY8'!D120+'DAY9'!D120+'DAY10'!D120+'DAY11'!D120+'DAY12'!D120+'DAY13'!D120+'DAY14'!D120+'DAY15'!D120+'DAY16'!D120+'DAY17'!D120+'DAY18'!D120+'DAY19'!D120+'DAY20'!D120+'DAY21'!D120+'DAY22'!D120+'DAY23'!D120+'DAY24'!D120+'DAY25'!D120+'DAY26'!D120+'DAY27'!D120+'DAY28'!D120+'DAY29'!D120+'DAY30'!D120</f>
        <v>0</v>
      </c>
      <c r="E120" s="50">
        <f>'DAY1'!E120+'DAY2'!E120+'DAY3'!E120+'DAY4'!E120+'DAY5'!E120+'DAY6'!E119+'DAY7'!E120+'DAY8'!E120+'DAY9'!E120+'DAY10'!E120+'DAY11'!E120+'DAY12'!E120+'DAY13'!E120+'DAY14'!E120+'DAY15'!E120+'DAY16'!E120+'DAY17'!E120+'DAY18'!E120+'DAY19'!E120+'DAY20'!E120+'DAY21'!E120+'DAY22'!E120+'DAY23'!E120+'DAY24'!E120+'DAY25'!E120+'DAY26'!E120+'DAY27'!E120+'DAY28'!E120+'DAY29'!E120+'DAY30'!E120</f>
        <v>0</v>
      </c>
      <c r="F120" s="47">
        <f>'DAY1'!F120+'DAY2'!F120+'DAY3'!F120+'DAY4'!F120+'DAY5'!F120+'DAY6'!F119+'DAY7'!F120+'DAY8'!F120+'DAY9'!F120+'DAY10'!F120+'DAY11'!F120+'DAY12'!F120+'DAY13'!F120+'DAY14'!F120+'DAY15'!F120+'DAY16'!F120+'DAY17'!F120+'DAY18'!F120+'DAY19'!F120+'DAY20'!F120+'DAY21'!F120+'DAY22'!F120+'DAY23'!F120+'DAY24'!F120+'DAY25'!F120+'DAY26'!F120+'DAY27'!F120+'DAY28'!F120+'DAY29'!F120+'DAY30'!F120</f>
        <v>0</v>
      </c>
      <c r="G120" s="163">
        <f>'DAY1'!G120+'DAY2'!G120+'DAY3'!G120+'DAY4'!G120+'DAY5'!G120+'DAY6'!G119+'DAY7'!G120+'DAY8'!G120+'DAY9'!G120+'DAY10'!G120+'DAY11'!G120+'DAY12'!G120+'DAY13'!G120+'DAY14'!G120+'DAY15'!G120+'DAY16'!G120+'DAY17'!G120+'DAY18'!G120+'DAY19'!G120+'DAY20'!G120+'DAY21'!G120+'DAY22'!G120+'DAY23'!G120+'DAY24'!G120+'DAY25'!G120+'DAY26'!G120+'DAY27'!G120+'DAY28'!G120+'DAY29'!G120+'DAY30'!G120</f>
        <v>0</v>
      </c>
      <c r="H120" s="49">
        <f>+(Table134[[#This Row],[OPENING ]]+Table134[[#This Row],[RECEIPTS]]+Table134[[#This Row],[RETURNS]])-(Table134[[#This Row],[ISSUES]]+Table134[[#This Row],[EXCHANGED]]+Table134[[#This Row],[SALES]])</f>
        <v>5</v>
      </c>
      <c r="I120" s="48">
        <v>5</v>
      </c>
      <c r="J120" s="51">
        <f>+Table134[[#This Row],[PHYSICAL]]-Table134[[#This Row],[THEORETICAL]]</f>
        <v>0</v>
      </c>
      <c r="K120" s="48">
        <f>+Table134[[#This Row],[RECEIPTS]]</f>
        <v>0</v>
      </c>
      <c r="L120" s="49">
        <f>+Table134[[#This Row],[RETURNS]]</f>
        <v>0</v>
      </c>
      <c r="M120" s="50">
        <f>+Table134[[#This Row],[EXCHANGED]]</f>
        <v>0</v>
      </c>
      <c r="N120" s="47">
        <f>+Table134[[#This Row],[SALES]]</f>
        <v>0</v>
      </c>
      <c r="O120" s="163">
        <f>+Table134[[#This Row],[ISSUES]]</f>
        <v>0</v>
      </c>
      <c r="P120" s="48">
        <f>Table134[[#This Row],[RECEIPTS TO]]/30</f>
        <v>0</v>
      </c>
      <c r="Q120" s="49">
        <f>+Table134[[#This Row],[RETURNS ]]/30</f>
        <v>0</v>
      </c>
      <c r="R120" s="50">
        <f>+Table134[[#This Row],[EXCHANGED TO]]/30</f>
        <v>0</v>
      </c>
      <c r="S120" s="47">
        <f>+Table134[[#This Row],[SALES TO]]/30</f>
        <v>0</v>
      </c>
      <c r="T120" s="163">
        <f>+Table134[[#This Row],[ISSUES TO]]/30</f>
        <v>0</v>
      </c>
      <c r="U120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21" spans="1:21" x14ac:dyDescent="0.25">
      <c r="A121" s="310" t="s">
        <v>67</v>
      </c>
      <c r="B121" s="47">
        <f>'DAY1'!H121</f>
        <v>0</v>
      </c>
      <c r="C121" s="48">
        <f>'DAY1'!C121+'DAY2'!C121+'DAY3'!C121+'DAY4'!C121+'DAY5'!C121+'DAY6'!C120+'DAY7'!C121+'DAY8'!C121+'DAY9'!C121+'DAY10'!C121+'DAY11'!C121+'DAY12'!C121+'DAY13'!C121+'DAY14'!C121+'DAY15'!C121+'DAY16'!C121+'DAY17'!C121+'DAY18'!C121+'DAY19'!C121+'DAY20'!C121+'DAY21'!C121+'DAY22'!C121+'DAY23'!C121+'DAY24'!C121+'DAY25'!C121+'DAY26'!C121+'DAY27'!C121+'DAY28'!C121+'DAY29'!C121+'DAY30'!C121</f>
        <v>0</v>
      </c>
      <c r="D121" s="49">
        <f>'DAY1'!D121+'DAY2'!D121+'DAY3'!D121+'DAY4'!D121+'DAY5'!D121+'DAY6'!D120+'DAY7'!D121+'DAY8'!D121+'DAY9'!D121+'DAY10'!D121+'DAY11'!D121+'DAY12'!D121+'DAY13'!D121+'DAY14'!D121+'DAY15'!D121+'DAY16'!D121+'DAY17'!D121+'DAY18'!D121+'DAY19'!D121+'DAY20'!D121+'DAY21'!D121+'DAY22'!D121+'DAY23'!D121+'DAY24'!D121+'DAY25'!D121+'DAY26'!D121+'DAY27'!D121+'DAY28'!D121+'DAY29'!D121+'DAY30'!D121</f>
        <v>0</v>
      </c>
      <c r="E121" s="50">
        <f>'DAY1'!E121+'DAY2'!E121+'DAY3'!E121+'DAY4'!E121+'DAY5'!E121+'DAY6'!E120+'DAY7'!E121+'DAY8'!E121+'DAY9'!E121+'DAY10'!E121+'DAY11'!E121+'DAY12'!E121+'DAY13'!E121+'DAY14'!E121+'DAY15'!E121+'DAY16'!E121+'DAY17'!E121+'DAY18'!E121+'DAY19'!E121+'DAY20'!E121+'DAY21'!E121+'DAY22'!E121+'DAY23'!E121+'DAY24'!E121+'DAY25'!E121+'DAY26'!E121+'DAY27'!E121+'DAY28'!E121+'DAY29'!E121+'DAY30'!E121</f>
        <v>0</v>
      </c>
      <c r="F121" s="47">
        <f>'DAY1'!F121+'DAY2'!F121+'DAY3'!F121+'DAY4'!F121+'DAY5'!F121+'DAY6'!F120+'DAY7'!F121+'DAY8'!F121+'DAY9'!F121+'DAY10'!F121+'DAY11'!F121+'DAY12'!F121+'DAY13'!F121+'DAY14'!F121+'DAY15'!F121+'DAY16'!F121+'DAY17'!F121+'DAY18'!F121+'DAY19'!F121+'DAY20'!F121+'DAY21'!F121+'DAY22'!F121+'DAY23'!F121+'DAY24'!F121+'DAY25'!F121+'DAY26'!F121+'DAY27'!F121+'DAY28'!F121+'DAY29'!F121+'DAY30'!F121</f>
        <v>0</v>
      </c>
      <c r="G121" s="163">
        <f>'DAY1'!G121+'DAY2'!G121+'DAY3'!G121+'DAY4'!G121+'DAY5'!G121+'DAY6'!G120+'DAY7'!G121+'DAY8'!G121+'DAY9'!G121+'DAY10'!G121+'DAY11'!G121+'DAY12'!G121+'DAY13'!G121+'DAY14'!G121+'DAY15'!G121+'DAY16'!G121+'DAY17'!G121+'DAY18'!G121+'DAY19'!G121+'DAY20'!G121+'DAY21'!G121+'DAY22'!G121+'DAY23'!G121+'DAY24'!G121+'DAY25'!G121+'DAY26'!G121+'DAY27'!G121+'DAY28'!G121+'DAY29'!G121+'DAY30'!G121</f>
        <v>0</v>
      </c>
      <c r="H121" s="49">
        <f>+(Table134[[#This Row],[OPENING ]]+Table134[[#This Row],[RECEIPTS]]+Table134[[#This Row],[RETURNS]])-(Table134[[#This Row],[ISSUES]]+Table134[[#This Row],[EXCHANGED]]+Table134[[#This Row],[SALES]])</f>
        <v>0</v>
      </c>
      <c r="I121" s="48"/>
      <c r="J121" s="51">
        <f>+Table134[[#This Row],[PHYSICAL]]-Table134[[#This Row],[THEORETICAL]]</f>
        <v>0</v>
      </c>
      <c r="K121" s="48">
        <f>+Table134[[#This Row],[RECEIPTS]]</f>
        <v>0</v>
      </c>
      <c r="L121" s="49">
        <f>+Table134[[#This Row],[RETURNS]]</f>
        <v>0</v>
      </c>
      <c r="M121" s="50">
        <f>+Table134[[#This Row],[EXCHANGED]]</f>
        <v>0</v>
      </c>
      <c r="N121" s="47">
        <f>+Table134[[#This Row],[SALES]]</f>
        <v>0</v>
      </c>
      <c r="O121" s="163">
        <f>+Table134[[#This Row],[ISSUES]]</f>
        <v>0</v>
      </c>
      <c r="P121" s="48">
        <f>Table134[[#This Row],[RECEIPTS TO]]/30</f>
        <v>0</v>
      </c>
      <c r="Q121" s="49">
        <f>+Table134[[#This Row],[RETURNS ]]/30</f>
        <v>0</v>
      </c>
      <c r="R121" s="50">
        <f>+Table134[[#This Row],[EXCHANGED TO]]/30</f>
        <v>0</v>
      </c>
      <c r="S121" s="47">
        <f>+Table134[[#This Row],[SALES TO]]/30</f>
        <v>0</v>
      </c>
      <c r="T121" s="163">
        <f>+Table134[[#This Row],[ISSUES TO]]/30</f>
        <v>0</v>
      </c>
      <c r="U121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22" spans="1:21" x14ac:dyDescent="0.25">
      <c r="A122" s="310" t="s">
        <v>66</v>
      </c>
      <c r="B122" s="47">
        <f>'DAY1'!H122</f>
        <v>4</v>
      </c>
      <c r="C122" s="48">
        <f>'DAY1'!C122+'DAY2'!C122+'DAY3'!C122+'DAY4'!C122+'DAY5'!C122+'DAY6'!C121+'DAY7'!C122+'DAY8'!C122+'DAY9'!C122+'DAY10'!C122+'DAY11'!C122+'DAY12'!C122+'DAY13'!C122+'DAY14'!C122+'DAY15'!C122+'DAY16'!C122+'DAY17'!C122+'DAY18'!C122+'DAY19'!C122+'DAY20'!C122+'DAY21'!C122+'DAY22'!C122+'DAY23'!C122+'DAY24'!C122+'DAY25'!C122+'DAY26'!C122+'DAY27'!C122+'DAY28'!C122+'DAY29'!C122+'DAY30'!C122</f>
        <v>0</v>
      </c>
      <c r="D122" s="49">
        <f>'DAY1'!D122+'DAY2'!D122+'DAY3'!D122+'DAY4'!D122+'DAY5'!D122+'DAY6'!D121+'DAY7'!D122+'DAY8'!D122+'DAY9'!D122+'DAY10'!D122+'DAY11'!D122+'DAY12'!D122+'DAY13'!D122+'DAY14'!D122+'DAY15'!D122+'DAY16'!D122+'DAY17'!D122+'DAY18'!D122+'DAY19'!D122+'DAY20'!D122+'DAY21'!D122+'DAY22'!D122+'DAY23'!D122+'DAY24'!D122+'DAY25'!D122+'DAY26'!D122+'DAY27'!D122+'DAY28'!D122+'DAY29'!D122+'DAY30'!D122</f>
        <v>0</v>
      </c>
      <c r="E122" s="50">
        <f>'DAY1'!E122+'DAY2'!E122+'DAY3'!E122+'DAY4'!E122+'DAY5'!E122+'DAY6'!E121+'DAY7'!E122+'DAY8'!E122+'DAY9'!E122+'DAY10'!E122+'DAY11'!E122+'DAY12'!E122+'DAY13'!E122+'DAY14'!E122+'DAY15'!E122+'DAY16'!E122+'DAY17'!E122+'DAY18'!E122+'DAY19'!E122+'DAY20'!E122+'DAY21'!E122+'DAY22'!E122+'DAY23'!E122+'DAY24'!E122+'DAY25'!E122+'DAY26'!E122+'DAY27'!E122+'DAY28'!E122+'DAY29'!E122+'DAY30'!E122</f>
        <v>0</v>
      </c>
      <c r="F122" s="47">
        <f>'DAY1'!F122+'DAY2'!F122+'DAY3'!F122+'DAY4'!F122+'DAY5'!F122+'DAY6'!F121+'DAY7'!F122+'DAY8'!F122+'DAY9'!F122+'DAY10'!F122+'DAY11'!F122+'DAY12'!F122+'DAY13'!F122+'DAY14'!F122+'DAY15'!F122+'DAY16'!F122+'DAY17'!F122+'DAY18'!F122+'DAY19'!F122+'DAY20'!F122+'DAY21'!F122+'DAY22'!F122+'DAY23'!F122+'DAY24'!F122+'DAY25'!F122+'DAY26'!F122+'DAY27'!F122+'DAY28'!F122+'DAY29'!F122+'DAY30'!F122</f>
        <v>0</v>
      </c>
      <c r="G122" s="163">
        <f>'DAY1'!G122+'DAY2'!G122+'DAY3'!G122+'DAY4'!G122+'DAY5'!G122+'DAY6'!G121+'DAY7'!G122+'DAY8'!G122+'DAY9'!G122+'DAY10'!G122+'DAY11'!G122+'DAY12'!G122+'DAY13'!G122+'DAY14'!G122+'DAY15'!G122+'DAY16'!G122+'DAY17'!G122+'DAY18'!G122+'DAY19'!G122+'DAY20'!G122+'DAY21'!G122+'DAY22'!G122+'DAY23'!G122+'DAY24'!G122+'DAY25'!G122+'DAY26'!G122+'DAY27'!G122+'DAY28'!G122+'DAY29'!G122+'DAY30'!G122</f>
        <v>0</v>
      </c>
      <c r="H122" s="49">
        <f>+(Table134[[#This Row],[OPENING ]]+Table134[[#This Row],[RECEIPTS]]+Table134[[#This Row],[RETURNS]])-(Table134[[#This Row],[ISSUES]]+Table134[[#This Row],[EXCHANGED]]+Table134[[#This Row],[SALES]])</f>
        <v>4</v>
      </c>
      <c r="I122" s="48">
        <v>4</v>
      </c>
      <c r="J122" s="51">
        <f>+Table134[[#This Row],[PHYSICAL]]-Table134[[#This Row],[THEORETICAL]]</f>
        <v>0</v>
      </c>
      <c r="K122" s="48">
        <f>+Table134[[#This Row],[RECEIPTS]]</f>
        <v>0</v>
      </c>
      <c r="L122" s="49">
        <f>+Table134[[#This Row],[RETURNS]]</f>
        <v>0</v>
      </c>
      <c r="M122" s="50">
        <f>+Table134[[#This Row],[EXCHANGED]]</f>
        <v>0</v>
      </c>
      <c r="N122" s="47">
        <f>+Table134[[#This Row],[SALES]]</f>
        <v>0</v>
      </c>
      <c r="O122" s="163">
        <f>+Table134[[#This Row],[ISSUES]]</f>
        <v>0</v>
      </c>
      <c r="P122" s="48">
        <f>Table134[[#This Row],[RECEIPTS TO]]/30</f>
        <v>0</v>
      </c>
      <c r="Q122" s="49">
        <f>+Table134[[#This Row],[RETURNS ]]/30</f>
        <v>0</v>
      </c>
      <c r="R122" s="50">
        <f>+Table134[[#This Row],[EXCHANGED TO]]/30</f>
        <v>0</v>
      </c>
      <c r="S122" s="47">
        <f>+Table134[[#This Row],[SALES TO]]/30</f>
        <v>0</v>
      </c>
      <c r="T122" s="163">
        <f>+Table134[[#This Row],[ISSUES TO]]/30</f>
        <v>0</v>
      </c>
      <c r="U122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23" spans="1:21" x14ac:dyDescent="0.25">
      <c r="A123" s="310" t="s">
        <v>68</v>
      </c>
      <c r="B123" s="47">
        <f>'DAY1'!H123</f>
        <v>106</v>
      </c>
      <c r="C123" s="48">
        <f>'DAY1'!C123+'DAY2'!C123+'DAY3'!C123+'DAY4'!C123+'DAY5'!C123+'DAY6'!C122+'DAY7'!C123+'DAY8'!C123+'DAY9'!C123+'DAY10'!C123+'DAY11'!C123+'DAY12'!C123+'DAY13'!C123+'DAY14'!C123+'DAY15'!C123+'DAY16'!C123+'DAY17'!C123+'DAY18'!C123+'DAY19'!C123+'DAY20'!C123+'DAY21'!C123+'DAY22'!C123+'DAY23'!C123+'DAY24'!C123+'DAY25'!C123+'DAY26'!C123+'DAY27'!C123+'DAY28'!C123+'DAY29'!C123+'DAY30'!C123</f>
        <v>0</v>
      </c>
      <c r="D123" s="49">
        <f>'DAY1'!D123+'DAY2'!D123+'DAY3'!D123+'DAY4'!D123+'DAY5'!D123+'DAY6'!D122+'DAY7'!D123+'DAY8'!D123+'DAY9'!D123+'DAY10'!D123+'DAY11'!D123+'DAY12'!D123+'DAY13'!D123+'DAY14'!D123+'DAY15'!D123+'DAY16'!D123+'DAY17'!D123+'DAY18'!D123+'DAY19'!D123+'DAY20'!D123+'DAY21'!D123+'DAY22'!D123+'DAY23'!D123+'DAY24'!D123+'DAY25'!D123+'DAY26'!D123+'DAY27'!D123+'DAY28'!D123+'DAY29'!D123+'DAY30'!D123</f>
        <v>0</v>
      </c>
      <c r="E123" s="50">
        <f>'DAY1'!E123+'DAY2'!E123+'DAY3'!E123+'DAY4'!E123+'DAY5'!E123+'DAY6'!E122+'DAY7'!E123+'DAY8'!E123+'DAY9'!E123+'DAY10'!E123+'DAY11'!E123+'DAY12'!E123+'DAY13'!E123+'DAY14'!E123+'DAY15'!E123+'DAY16'!E123+'DAY17'!E123+'DAY18'!E123+'DAY19'!E123+'DAY20'!E123+'DAY21'!E123+'DAY22'!E123+'DAY23'!E123+'DAY24'!E123+'DAY25'!E123+'DAY26'!E123+'DAY27'!E123+'DAY28'!E123+'DAY29'!E123+'DAY30'!E123</f>
        <v>0</v>
      </c>
      <c r="F123" s="47">
        <f>'DAY1'!F123+'DAY2'!F123+'DAY3'!F123+'DAY4'!F123+'DAY5'!F123+'DAY6'!F122+'DAY7'!F123+'DAY8'!F123+'DAY9'!F123+'DAY10'!F123+'DAY11'!F123+'DAY12'!F123+'DAY13'!F123+'DAY14'!F123+'DAY15'!F123+'DAY16'!F123+'DAY17'!F123+'DAY18'!F123+'DAY19'!F123+'DAY20'!F123+'DAY21'!F123+'DAY22'!F123+'DAY23'!F123+'DAY24'!F123+'DAY25'!F123+'DAY26'!F123+'DAY27'!F123+'DAY28'!F123+'DAY29'!F123+'DAY30'!F123</f>
        <v>0</v>
      </c>
      <c r="G123" s="163">
        <f>'DAY1'!G123+'DAY2'!G123+'DAY3'!G123+'DAY4'!G123+'DAY5'!G123+'DAY6'!G122+'DAY7'!G123+'DAY8'!G123+'DAY9'!G123+'DAY10'!G123+'DAY11'!G123+'DAY12'!G123+'DAY13'!G123+'DAY14'!G123+'DAY15'!G123+'DAY16'!G123+'DAY17'!G123+'DAY18'!G123+'DAY19'!G123+'DAY20'!G123+'DAY21'!G123+'DAY22'!G123+'DAY23'!G123+'DAY24'!G123+'DAY25'!G123+'DAY26'!G123+'DAY27'!G123+'DAY28'!G123+'DAY29'!G123+'DAY30'!G123</f>
        <v>0</v>
      </c>
      <c r="H123" s="49">
        <f>+(Table134[[#This Row],[OPENING ]]+Table134[[#This Row],[RECEIPTS]]+Table134[[#This Row],[RETURNS]])-(Table134[[#This Row],[ISSUES]]+Table134[[#This Row],[EXCHANGED]]+Table134[[#This Row],[SALES]])</f>
        <v>106</v>
      </c>
      <c r="I123" s="48">
        <v>106</v>
      </c>
      <c r="J123" s="51">
        <f>+Table134[[#This Row],[PHYSICAL]]-Table134[[#This Row],[THEORETICAL]]</f>
        <v>0</v>
      </c>
      <c r="K123" s="48">
        <f>+Table134[[#This Row],[RECEIPTS]]</f>
        <v>0</v>
      </c>
      <c r="L123" s="49">
        <f>+Table134[[#This Row],[RETURNS]]</f>
        <v>0</v>
      </c>
      <c r="M123" s="50">
        <f>+Table134[[#This Row],[EXCHANGED]]</f>
        <v>0</v>
      </c>
      <c r="N123" s="47">
        <f>+Table134[[#This Row],[SALES]]</f>
        <v>0</v>
      </c>
      <c r="O123" s="163">
        <f>+Table134[[#This Row],[ISSUES]]</f>
        <v>0</v>
      </c>
      <c r="P123" s="48">
        <f>Table134[[#This Row],[RECEIPTS TO]]/30</f>
        <v>0</v>
      </c>
      <c r="Q123" s="49">
        <f>+Table134[[#This Row],[RETURNS ]]/30</f>
        <v>0</v>
      </c>
      <c r="R123" s="50">
        <f>+Table134[[#This Row],[EXCHANGED TO]]/30</f>
        <v>0</v>
      </c>
      <c r="S123" s="47">
        <f>+Table134[[#This Row],[SALES TO]]/30</f>
        <v>0</v>
      </c>
      <c r="T123" s="163">
        <f>+Table134[[#This Row],[ISSUES TO]]/30</f>
        <v>0</v>
      </c>
      <c r="U123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24" spans="1:21" x14ac:dyDescent="0.25">
      <c r="A124" s="310" t="s">
        <v>69</v>
      </c>
      <c r="B124" s="47">
        <f>'DAY1'!H124</f>
        <v>5</v>
      </c>
      <c r="C124" s="48">
        <f>'DAY1'!C124+'DAY2'!C124+'DAY3'!C124+'DAY4'!C124+'DAY5'!C124+'DAY6'!C123+'DAY7'!C124+'DAY8'!C124+'DAY9'!C124+'DAY10'!C124+'DAY11'!C124+'DAY12'!C124+'DAY13'!C124+'DAY14'!C124+'DAY15'!C124+'DAY16'!C124+'DAY17'!C124+'DAY18'!C124+'DAY19'!C124+'DAY20'!C124+'DAY21'!C124+'DAY22'!C124+'DAY23'!C124+'DAY24'!C124+'DAY25'!C124+'DAY26'!C124+'DAY27'!C124+'DAY28'!C124+'DAY29'!C124+'DAY30'!C124</f>
        <v>0</v>
      </c>
      <c r="D124" s="49">
        <f>'DAY1'!D124+'DAY2'!D124+'DAY3'!D124+'DAY4'!D124+'DAY5'!D124+'DAY6'!D123+'DAY7'!D124+'DAY8'!D124+'DAY9'!D124+'DAY10'!D124+'DAY11'!D124+'DAY12'!D124+'DAY13'!D124+'DAY14'!D124+'DAY15'!D124+'DAY16'!D124+'DAY17'!D124+'DAY18'!D124+'DAY19'!D124+'DAY20'!D124+'DAY21'!D124+'DAY22'!D124+'DAY23'!D124+'DAY24'!D124+'DAY25'!D124+'DAY26'!D124+'DAY27'!D124+'DAY28'!D124+'DAY29'!D124+'DAY30'!D124</f>
        <v>0</v>
      </c>
      <c r="E124" s="50">
        <f>'DAY1'!E124+'DAY2'!E124+'DAY3'!E124+'DAY4'!E124+'DAY5'!E124+'DAY6'!E123+'DAY7'!E124+'DAY8'!E124+'DAY9'!E124+'DAY10'!E124+'DAY11'!E124+'DAY12'!E124+'DAY13'!E124+'DAY14'!E124+'DAY15'!E124+'DAY16'!E124+'DAY17'!E124+'DAY18'!E124+'DAY19'!E124+'DAY20'!E124+'DAY21'!E124+'DAY22'!E124+'DAY23'!E124+'DAY24'!E124+'DAY25'!E124+'DAY26'!E124+'DAY27'!E124+'DAY28'!E124+'DAY29'!E124+'DAY30'!E124</f>
        <v>0</v>
      </c>
      <c r="F124" s="47">
        <f>'DAY1'!F124+'DAY2'!F124+'DAY3'!F124+'DAY4'!F124+'DAY5'!F124+'DAY6'!F123+'DAY7'!F124+'DAY8'!F124+'DAY9'!F124+'DAY10'!F124+'DAY11'!F124+'DAY12'!F124+'DAY13'!F124+'DAY14'!F124+'DAY15'!F124+'DAY16'!F124+'DAY17'!F124+'DAY18'!F124+'DAY19'!F124+'DAY20'!F124+'DAY21'!F124+'DAY22'!F124+'DAY23'!F124+'DAY24'!F124+'DAY25'!F124+'DAY26'!F124+'DAY27'!F124+'DAY28'!F124+'DAY29'!F124+'DAY30'!F124</f>
        <v>0</v>
      </c>
      <c r="G124" s="163">
        <f>'DAY1'!G124+'DAY2'!G124+'DAY3'!G124+'DAY4'!G124+'DAY5'!G124+'DAY6'!G123+'DAY7'!G124+'DAY8'!G124+'DAY9'!G124+'DAY10'!G124+'DAY11'!G124+'DAY12'!G124+'DAY13'!G124+'DAY14'!G124+'DAY15'!G124+'DAY16'!G124+'DAY17'!G124+'DAY18'!G124+'DAY19'!G124+'DAY20'!G124+'DAY21'!G124+'DAY22'!G124+'DAY23'!G124+'DAY24'!G124+'DAY25'!G124+'DAY26'!G124+'DAY27'!G124+'DAY28'!G124+'DAY29'!G124+'DAY30'!G124</f>
        <v>0</v>
      </c>
      <c r="H124" s="49">
        <f>+(Table134[[#This Row],[OPENING ]]+Table134[[#This Row],[RECEIPTS]]+Table134[[#This Row],[RETURNS]])-(Table134[[#This Row],[ISSUES]]+Table134[[#This Row],[EXCHANGED]]+Table134[[#This Row],[SALES]])</f>
        <v>5</v>
      </c>
      <c r="I124" s="48">
        <v>5</v>
      </c>
      <c r="J124" s="51">
        <f>+Table134[[#This Row],[PHYSICAL]]-Table134[[#This Row],[THEORETICAL]]</f>
        <v>0</v>
      </c>
      <c r="K124" s="48">
        <f>+Table134[[#This Row],[RECEIPTS]]</f>
        <v>0</v>
      </c>
      <c r="L124" s="49">
        <f>+Table134[[#This Row],[RETURNS]]</f>
        <v>0</v>
      </c>
      <c r="M124" s="50">
        <f>+Table134[[#This Row],[EXCHANGED]]</f>
        <v>0</v>
      </c>
      <c r="N124" s="47">
        <f>+Table134[[#This Row],[SALES]]</f>
        <v>0</v>
      </c>
      <c r="O124" s="163">
        <f>+Table134[[#This Row],[ISSUES]]</f>
        <v>0</v>
      </c>
      <c r="P124" s="48">
        <f>Table134[[#This Row],[RECEIPTS TO]]/30</f>
        <v>0</v>
      </c>
      <c r="Q124" s="49">
        <f>+Table134[[#This Row],[RETURNS ]]/30</f>
        <v>0</v>
      </c>
      <c r="R124" s="50">
        <f>+Table134[[#This Row],[EXCHANGED TO]]/30</f>
        <v>0</v>
      </c>
      <c r="S124" s="47">
        <f>+Table134[[#This Row],[SALES TO]]/30</f>
        <v>0</v>
      </c>
      <c r="T124" s="163">
        <f>+Table134[[#This Row],[ISSUES TO]]/30</f>
        <v>0</v>
      </c>
      <c r="U124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25" spans="1:21" x14ac:dyDescent="0.25">
      <c r="A125" s="310" t="s">
        <v>70</v>
      </c>
      <c r="B125" s="47">
        <f>'DAY1'!H125</f>
        <v>0</v>
      </c>
      <c r="C125" s="48">
        <f>'DAY1'!C125+'DAY2'!C125+'DAY3'!C125+'DAY4'!C125+'DAY5'!C125+'DAY6'!C124+'DAY7'!C125+'DAY8'!C125+'DAY9'!C125+'DAY10'!C125+'DAY11'!C125+'DAY12'!C125+'DAY13'!C125+'DAY14'!C125+'DAY15'!C125+'DAY16'!C125+'DAY17'!C125+'DAY18'!C125+'DAY19'!C125+'DAY20'!C125+'DAY21'!C125+'DAY22'!C125+'DAY23'!C125+'DAY24'!C125+'DAY25'!C125+'DAY26'!C125+'DAY27'!C125+'DAY28'!C125+'DAY29'!C125+'DAY30'!C125</f>
        <v>0</v>
      </c>
      <c r="D125" s="49">
        <f>'DAY1'!D125+'DAY2'!D125+'DAY3'!D125+'DAY4'!D125+'DAY5'!D125+'DAY6'!D124+'DAY7'!D125+'DAY8'!D125+'DAY9'!D125+'DAY10'!D125+'DAY11'!D125+'DAY12'!D125+'DAY13'!D125+'DAY14'!D125+'DAY15'!D125+'DAY16'!D125+'DAY17'!D125+'DAY18'!D125+'DAY19'!D125+'DAY20'!D125+'DAY21'!D125+'DAY22'!D125+'DAY23'!D125+'DAY24'!D125+'DAY25'!D125+'DAY26'!D125+'DAY27'!D125+'DAY28'!D125+'DAY29'!D125+'DAY30'!D125</f>
        <v>0</v>
      </c>
      <c r="E125" s="50">
        <f>'DAY1'!E125+'DAY2'!E125+'DAY3'!E125+'DAY4'!E125+'DAY5'!E125+'DAY6'!E124+'DAY7'!E125+'DAY8'!E125+'DAY9'!E125+'DAY10'!E125+'DAY11'!E125+'DAY12'!E125+'DAY13'!E125+'DAY14'!E125+'DAY15'!E125+'DAY16'!E125+'DAY17'!E125+'DAY18'!E125+'DAY19'!E125+'DAY20'!E125+'DAY21'!E125+'DAY22'!E125+'DAY23'!E125+'DAY24'!E125+'DAY25'!E125+'DAY26'!E125+'DAY27'!E125+'DAY28'!E125+'DAY29'!E125+'DAY30'!E125</f>
        <v>0</v>
      </c>
      <c r="F125" s="47">
        <f>'DAY1'!F125+'DAY2'!F125+'DAY3'!F125+'DAY4'!F125+'DAY5'!F125+'DAY6'!F124+'DAY7'!F125+'DAY8'!F125+'DAY9'!F125+'DAY10'!F125+'DAY11'!F125+'DAY12'!F125+'DAY13'!F125+'DAY14'!F125+'DAY15'!F125+'DAY16'!F125+'DAY17'!F125+'DAY18'!F125+'DAY19'!F125+'DAY20'!F125+'DAY21'!F125+'DAY22'!F125+'DAY23'!F125+'DAY24'!F125+'DAY25'!F125+'DAY26'!F125+'DAY27'!F125+'DAY28'!F125+'DAY29'!F125+'DAY30'!F125</f>
        <v>0</v>
      </c>
      <c r="G125" s="163">
        <f>'DAY1'!G125+'DAY2'!G125+'DAY3'!G125+'DAY4'!G125+'DAY5'!G125+'DAY6'!G124+'DAY7'!G125+'DAY8'!G125+'DAY9'!G125+'DAY10'!G125+'DAY11'!G125+'DAY12'!G125+'DAY13'!G125+'DAY14'!G125+'DAY15'!G125+'DAY16'!G125+'DAY17'!G125+'DAY18'!G125+'DAY19'!G125+'DAY20'!G125+'DAY21'!G125+'DAY22'!G125+'DAY23'!G125+'DAY24'!G125+'DAY25'!G125+'DAY26'!G125+'DAY27'!G125+'DAY28'!G125+'DAY29'!G125+'DAY30'!G125</f>
        <v>0</v>
      </c>
      <c r="H125" s="49">
        <f>+(Table134[[#This Row],[OPENING ]]+Table134[[#This Row],[RECEIPTS]]+Table134[[#This Row],[RETURNS]])-(Table134[[#This Row],[ISSUES]]+Table134[[#This Row],[EXCHANGED]]+Table134[[#This Row],[SALES]])</f>
        <v>0</v>
      </c>
      <c r="I125" s="48">
        <v>28</v>
      </c>
      <c r="J125" s="51">
        <f>+Table134[[#This Row],[PHYSICAL]]-Table134[[#This Row],[THEORETICAL]]</f>
        <v>28</v>
      </c>
      <c r="K125" s="48">
        <f>+Table134[[#This Row],[RECEIPTS]]</f>
        <v>0</v>
      </c>
      <c r="L125" s="49">
        <f>+Table134[[#This Row],[RETURNS]]</f>
        <v>0</v>
      </c>
      <c r="M125" s="50">
        <f>+Table134[[#This Row],[EXCHANGED]]</f>
        <v>0</v>
      </c>
      <c r="N125" s="47">
        <f>+Table134[[#This Row],[SALES]]</f>
        <v>0</v>
      </c>
      <c r="O125" s="163">
        <f>+Table134[[#This Row],[ISSUES]]</f>
        <v>0</v>
      </c>
      <c r="P125" s="48">
        <f>Table134[[#This Row],[RECEIPTS TO]]/30</f>
        <v>0</v>
      </c>
      <c r="Q125" s="49">
        <f>+Table134[[#This Row],[RETURNS ]]/30</f>
        <v>0</v>
      </c>
      <c r="R125" s="50">
        <f>+Table134[[#This Row],[EXCHANGED TO]]/30</f>
        <v>0</v>
      </c>
      <c r="S125" s="47">
        <f>+Table134[[#This Row],[SALES TO]]/30</f>
        <v>0</v>
      </c>
      <c r="T125" s="163">
        <f>+Table134[[#This Row],[ISSUES TO]]/30</f>
        <v>0</v>
      </c>
      <c r="U125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26" spans="1:21" x14ac:dyDescent="0.25">
      <c r="A126" s="310" t="s">
        <v>33</v>
      </c>
      <c r="B126" s="47">
        <f>'DAY1'!H126</f>
        <v>0</v>
      </c>
      <c r="C126" s="48">
        <f>'DAY1'!C126+'DAY2'!C126+'DAY3'!C126+'DAY4'!C126+'DAY5'!C126+'DAY6'!C125+'DAY7'!C126+'DAY8'!C126+'DAY9'!C126+'DAY10'!C126+'DAY11'!C126+'DAY12'!C126+'DAY13'!C126+'DAY14'!C126+'DAY15'!C126+'DAY16'!C126+'DAY17'!C126+'DAY18'!C126+'DAY19'!C126+'DAY20'!C126+'DAY21'!C126+'DAY22'!C126+'DAY23'!C126+'DAY24'!C126+'DAY25'!C126+'DAY26'!C126+'DAY27'!C126+'DAY28'!C126+'DAY29'!C126+'DAY30'!C126</f>
        <v>0</v>
      </c>
      <c r="D126" s="49">
        <f>'DAY1'!D126+'DAY2'!D126+'DAY3'!D126+'DAY4'!D126+'DAY5'!D126+'DAY6'!D125+'DAY7'!D126+'DAY8'!D126+'DAY9'!D126+'DAY10'!D126+'DAY11'!D126+'DAY12'!D126+'DAY13'!D126+'DAY14'!D126+'DAY15'!D126+'DAY16'!D126+'DAY17'!D126+'DAY18'!D126+'DAY19'!D126+'DAY20'!D126+'DAY21'!D126+'DAY22'!D126+'DAY23'!D126+'DAY24'!D126+'DAY25'!D126+'DAY26'!D126+'DAY27'!D126+'DAY28'!D126+'DAY29'!D126+'DAY30'!D126</f>
        <v>0</v>
      </c>
      <c r="E126" s="50">
        <f>'DAY1'!E126+'DAY2'!E126+'DAY3'!E126+'DAY4'!E126+'DAY5'!E126+'DAY6'!E125+'DAY7'!E126+'DAY8'!E126+'DAY9'!E126+'DAY10'!E126+'DAY11'!E126+'DAY12'!E126+'DAY13'!E126+'DAY14'!E126+'DAY15'!E126+'DAY16'!E126+'DAY17'!E126+'DAY18'!E126+'DAY19'!E126+'DAY20'!E126+'DAY21'!E126+'DAY22'!E126+'DAY23'!E126+'DAY24'!E126+'DAY25'!E126+'DAY26'!E126+'DAY27'!E126+'DAY28'!E126+'DAY29'!E126+'DAY30'!E126</f>
        <v>0</v>
      </c>
      <c r="F126" s="47">
        <f>'DAY1'!F126+'DAY2'!F126+'DAY3'!F126+'DAY4'!F126+'DAY5'!F126+'DAY6'!F125+'DAY7'!F126+'DAY8'!F126+'DAY9'!F126+'DAY10'!F126+'DAY11'!F126+'DAY12'!F126+'DAY13'!F126+'DAY14'!F126+'DAY15'!F126+'DAY16'!F126+'DAY17'!F126+'DAY18'!F126+'DAY19'!F126+'DAY20'!F126+'DAY21'!F126+'DAY22'!F126+'DAY23'!F126+'DAY24'!F126+'DAY25'!F126+'DAY26'!F126+'DAY27'!F126+'DAY28'!F126+'DAY29'!F126+'DAY30'!F126</f>
        <v>0</v>
      </c>
      <c r="G126" s="163">
        <f>'DAY1'!G126+'DAY2'!G126+'DAY3'!G126+'DAY4'!G126+'DAY5'!G126+'DAY6'!G125+'DAY7'!G126+'DAY8'!G126+'DAY9'!G126+'DAY10'!G126+'DAY11'!G126+'DAY12'!G126+'DAY13'!G126+'DAY14'!G126+'DAY15'!G126+'DAY16'!G126+'DAY17'!G126+'DAY18'!G126+'DAY19'!G126+'DAY20'!G126+'DAY21'!G126+'DAY22'!G126+'DAY23'!G126+'DAY24'!G126+'DAY25'!G126+'DAY26'!G126+'DAY27'!G126+'DAY28'!G126+'DAY29'!G126+'DAY30'!G126</f>
        <v>0</v>
      </c>
      <c r="H126" s="49">
        <f>+(Table134[[#This Row],[OPENING ]]+Table134[[#This Row],[RECEIPTS]]+Table134[[#This Row],[RETURNS]])-(Table134[[#This Row],[ISSUES]]+Table134[[#This Row],[EXCHANGED]]+Table134[[#This Row],[SALES]])</f>
        <v>0</v>
      </c>
      <c r="I126" s="48">
        <v>101.5</v>
      </c>
      <c r="J126" s="51">
        <f>+Table134[[#This Row],[PHYSICAL]]-Table134[[#This Row],[THEORETICAL]]</f>
        <v>101.5</v>
      </c>
      <c r="K126" s="48">
        <f>+Table134[[#This Row],[RECEIPTS]]</f>
        <v>0</v>
      </c>
      <c r="L126" s="49">
        <f>+Table134[[#This Row],[RETURNS]]</f>
        <v>0</v>
      </c>
      <c r="M126" s="50">
        <f>+Table134[[#This Row],[EXCHANGED]]</f>
        <v>0</v>
      </c>
      <c r="N126" s="47">
        <f>+Table134[[#This Row],[SALES]]</f>
        <v>0</v>
      </c>
      <c r="O126" s="163">
        <f>+Table134[[#This Row],[ISSUES]]</f>
        <v>0</v>
      </c>
      <c r="P126" s="48">
        <f>Table134[[#This Row],[RECEIPTS TO]]/30</f>
        <v>0</v>
      </c>
      <c r="Q126" s="49">
        <f>+Table134[[#This Row],[RETURNS ]]/30</f>
        <v>0</v>
      </c>
      <c r="R126" s="50">
        <f>+Table134[[#This Row],[EXCHANGED TO]]/30</f>
        <v>0</v>
      </c>
      <c r="S126" s="47">
        <f>+Table134[[#This Row],[SALES TO]]/30</f>
        <v>0</v>
      </c>
      <c r="T126" s="163">
        <f>+Table134[[#This Row],[ISSUES TO]]/30</f>
        <v>0</v>
      </c>
      <c r="U126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27" spans="1:21" x14ac:dyDescent="0.25">
      <c r="A127" s="310" t="s">
        <v>96</v>
      </c>
      <c r="B127" s="47">
        <f>'DAY1'!H127</f>
        <v>14.1</v>
      </c>
      <c r="C127" s="48">
        <f>'DAY1'!C127+'DAY2'!C127+'DAY3'!C127+'DAY4'!C127+'DAY5'!C127+'DAY6'!C126+'DAY7'!C127+'DAY8'!C127+'DAY9'!C127+'DAY10'!C127+'DAY11'!C127+'DAY12'!C127+'DAY13'!C127+'DAY14'!C127+'DAY15'!C127+'DAY16'!C127+'DAY17'!C127+'DAY18'!C127+'DAY19'!C127+'DAY20'!C127+'DAY21'!C127+'DAY22'!C127+'DAY23'!C127+'DAY24'!C127+'DAY25'!C127+'DAY26'!C127+'DAY27'!C127+'DAY28'!C127+'DAY29'!C127+'DAY30'!C127</f>
        <v>0</v>
      </c>
      <c r="D127" s="49">
        <f>'DAY1'!D127+'DAY2'!D127+'DAY3'!D127+'DAY4'!D127+'DAY5'!D127+'DAY6'!D126+'DAY7'!D127+'DAY8'!D127+'DAY9'!D127+'DAY10'!D127+'DAY11'!D127+'DAY12'!D127+'DAY13'!D127+'DAY14'!D127+'DAY15'!D127+'DAY16'!D127+'DAY17'!D127+'DAY18'!D127+'DAY19'!D127+'DAY20'!D127+'DAY21'!D127+'DAY22'!D127+'DAY23'!D127+'DAY24'!D127+'DAY25'!D127+'DAY26'!D127+'DAY27'!D127+'DAY28'!D127+'DAY29'!D127+'DAY30'!D127</f>
        <v>0</v>
      </c>
      <c r="E127" s="50">
        <f>'DAY1'!E127+'DAY2'!E127+'DAY3'!E127+'DAY4'!E127+'DAY5'!E127+'DAY6'!E126+'DAY7'!E127+'DAY8'!E127+'DAY9'!E127+'DAY10'!E127+'DAY11'!E127+'DAY12'!E127+'DAY13'!E127+'DAY14'!E127+'DAY15'!E127+'DAY16'!E127+'DAY17'!E127+'DAY18'!E127+'DAY19'!E127+'DAY20'!E127+'DAY21'!E127+'DAY22'!E127+'DAY23'!E127+'DAY24'!E127+'DAY25'!E127+'DAY26'!E127+'DAY27'!E127+'DAY28'!E127+'DAY29'!E127+'DAY30'!E127</f>
        <v>0</v>
      </c>
      <c r="F127" s="47">
        <f>'DAY1'!F127+'DAY2'!F127+'DAY3'!F127+'DAY4'!F127+'DAY5'!F127+'DAY6'!F126+'DAY7'!F127+'DAY8'!F127+'DAY9'!F127+'DAY10'!F127+'DAY11'!F127+'DAY12'!F127+'DAY13'!F127+'DAY14'!F127+'DAY15'!F127+'DAY16'!F127+'DAY17'!F127+'DAY18'!F127+'DAY19'!F127+'DAY20'!F127+'DAY21'!F127+'DAY22'!F127+'DAY23'!F127+'DAY24'!F127+'DAY25'!F127+'DAY26'!F127+'DAY27'!F127+'DAY28'!F127+'DAY29'!F127+'DAY30'!F127</f>
        <v>0</v>
      </c>
      <c r="G127" s="163">
        <f>'DAY1'!G127+'DAY2'!G127+'DAY3'!G127+'DAY4'!G127+'DAY5'!G127+'DAY6'!G126+'DAY7'!G127+'DAY8'!G127+'DAY9'!G127+'DAY10'!G127+'DAY11'!G127+'DAY12'!G127+'DAY13'!G127+'DAY14'!G127+'DAY15'!G127+'DAY16'!G127+'DAY17'!G127+'DAY18'!G127+'DAY19'!G127+'DAY20'!G127+'DAY21'!G127+'DAY22'!G127+'DAY23'!G127+'DAY24'!G127+'DAY25'!G127+'DAY26'!G127+'DAY27'!G127+'DAY28'!G127+'DAY29'!G127+'DAY30'!G127</f>
        <v>0</v>
      </c>
      <c r="H127" s="49">
        <f>+(Table134[[#This Row],[OPENING ]]+Table134[[#This Row],[RECEIPTS]]+Table134[[#This Row],[RETURNS]])-(Table134[[#This Row],[ISSUES]]+Table134[[#This Row],[EXCHANGED]]+Table134[[#This Row],[SALES]])</f>
        <v>14.1</v>
      </c>
      <c r="I127" s="48">
        <v>14.1</v>
      </c>
      <c r="J127" s="51">
        <f>+Table134[[#This Row],[PHYSICAL]]-Table134[[#This Row],[THEORETICAL]]</f>
        <v>0</v>
      </c>
      <c r="K127" s="48">
        <f>+Table134[[#This Row],[RECEIPTS]]</f>
        <v>0</v>
      </c>
      <c r="L127" s="49">
        <f>+Table134[[#This Row],[RETURNS]]</f>
        <v>0</v>
      </c>
      <c r="M127" s="50">
        <f>+Table134[[#This Row],[EXCHANGED]]</f>
        <v>0</v>
      </c>
      <c r="N127" s="47">
        <f>+Table134[[#This Row],[SALES]]</f>
        <v>0</v>
      </c>
      <c r="O127" s="163">
        <f>+Table134[[#This Row],[ISSUES]]</f>
        <v>0</v>
      </c>
      <c r="P127" s="48">
        <f>Table134[[#This Row],[RECEIPTS TO]]/30</f>
        <v>0</v>
      </c>
      <c r="Q127" s="49">
        <f>+Table134[[#This Row],[RETURNS ]]/30</f>
        <v>0</v>
      </c>
      <c r="R127" s="50">
        <f>+Table134[[#This Row],[EXCHANGED TO]]/30</f>
        <v>0</v>
      </c>
      <c r="S127" s="47">
        <f>+Table134[[#This Row],[SALES TO]]/30</f>
        <v>0</v>
      </c>
      <c r="T127" s="163">
        <f>+Table134[[#This Row],[ISSUES TO]]/30</f>
        <v>0</v>
      </c>
      <c r="U127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28" spans="1:21" x14ac:dyDescent="0.25">
      <c r="A128" s="310" t="s">
        <v>118</v>
      </c>
      <c r="B128" s="47">
        <f>'DAY1'!H128</f>
        <v>20</v>
      </c>
      <c r="C128" s="48">
        <f>'DAY1'!C128+'DAY2'!C128+'DAY3'!C128+'DAY4'!C128+'DAY5'!C128+'DAY6'!C127+'DAY7'!C128+'DAY8'!C128+'DAY9'!C128+'DAY10'!C128+'DAY11'!C128+'DAY12'!C128+'DAY13'!C128+'DAY14'!C128+'DAY15'!C128+'DAY16'!C128+'DAY17'!C128+'DAY18'!C128+'DAY19'!C128+'DAY20'!C128+'DAY21'!C128+'DAY22'!C128+'DAY23'!C128+'DAY24'!C128+'DAY25'!C128+'DAY26'!C128+'DAY27'!C128+'DAY28'!C128+'DAY29'!C128+'DAY30'!C128</f>
        <v>0</v>
      </c>
      <c r="D128" s="49">
        <f>'DAY1'!D128+'DAY2'!D128+'DAY3'!D128+'DAY4'!D128+'DAY5'!D128+'DAY6'!D127+'DAY7'!D128+'DAY8'!D128+'DAY9'!D128+'DAY10'!D128+'DAY11'!D128+'DAY12'!D128+'DAY13'!D128+'DAY14'!D128+'DAY15'!D128+'DAY16'!D128+'DAY17'!D128+'DAY18'!D128+'DAY19'!D128+'DAY20'!D128+'DAY21'!D128+'DAY22'!D128+'DAY23'!D128+'DAY24'!D128+'DAY25'!D128+'DAY26'!D128+'DAY27'!D128+'DAY28'!D128+'DAY29'!D128+'DAY30'!D128</f>
        <v>0</v>
      </c>
      <c r="E128" s="50">
        <f>'DAY1'!E128+'DAY2'!E128+'DAY3'!E128+'DAY4'!E128+'DAY5'!E128+'DAY6'!E127+'DAY7'!E128+'DAY8'!E128+'DAY9'!E128+'DAY10'!E128+'DAY11'!E128+'DAY12'!E128+'DAY13'!E128+'DAY14'!E128+'DAY15'!E128+'DAY16'!E128+'DAY17'!E128+'DAY18'!E128+'DAY19'!E128+'DAY20'!E128+'DAY21'!E128+'DAY22'!E128+'DAY23'!E128+'DAY24'!E128+'DAY25'!E128+'DAY26'!E128+'DAY27'!E128+'DAY28'!E128+'DAY29'!E128+'DAY30'!E128</f>
        <v>0</v>
      </c>
      <c r="F128" s="47">
        <f>'DAY1'!F128+'DAY2'!F128+'DAY3'!F128+'DAY4'!F128+'DAY5'!F128+'DAY6'!F127+'DAY7'!F128+'DAY8'!F128+'DAY9'!F128+'DAY10'!F128+'DAY11'!F128+'DAY12'!F128+'DAY13'!F128+'DAY14'!F128+'DAY15'!F128+'DAY16'!F128+'DAY17'!F128+'DAY18'!F128+'DAY19'!F128+'DAY20'!F128+'DAY21'!F128+'DAY22'!F128+'DAY23'!F128+'DAY24'!F128+'DAY25'!F128+'DAY26'!F128+'DAY27'!F128+'DAY28'!F128+'DAY29'!F128+'DAY30'!F128</f>
        <v>0</v>
      </c>
      <c r="G128" s="163">
        <f>'DAY1'!G128+'DAY2'!G128+'DAY3'!G128+'DAY4'!G128+'DAY5'!G128+'DAY6'!G127+'DAY7'!G128+'DAY8'!G128+'DAY9'!G128+'DAY10'!G128+'DAY11'!G128+'DAY12'!G128+'DAY13'!G128+'DAY14'!G128+'DAY15'!G128+'DAY16'!G128+'DAY17'!G128+'DAY18'!G128+'DAY19'!G128+'DAY20'!G128+'DAY21'!G128+'DAY22'!G128+'DAY23'!G128+'DAY24'!G128+'DAY25'!G128+'DAY26'!G128+'DAY27'!G128+'DAY28'!G128+'DAY29'!G128+'DAY30'!G128</f>
        <v>0</v>
      </c>
      <c r="H128" s="49">
        <f>+(Table134[[#This Row],[OPENING ]]+Table134[[#This Row],[RECEIPTS]]+Table134[[#This Row],[RETURNS]])-(Table134[[#This Row],[ISSUES]]+Table134[[#This Row],[EXCHANGED]]+Table134[[#This Row],[SALES]])</f>
        <v>20</v>
      </c>
      <c r="I128" s="48">
        <v>20</v>
      </c>
      <c r="J128" s="51">
        <f>+Table134[[#This Row],[PHYSICAL]]-Table134[[#This Row],[THEORETICAL]]</f>
        <v>0</v>
      </c>
      <c r="K128" s="48">
        <f>+Table134[[#This Row],[RECEIPTS]]</f>
        <v>0</v>
      </c>
      <c r="L128" s="49">
        <f>+Table134[[#This Row],[RETURNS]]</f>
        <v>0</v>
      </c>
      <c r="M128" s="50">
        <f>+Table134[[#This Row],[EXCHANGED]]</f>
        <v>0</v>
      </c>
      <c r="N128" s="47">
        <f>+Table134[[#This Row],[SALES]]</f>
        <v>0</v>
      </c>
      <c r="O128" s="163">
        <f>+Table134[[#This Row],[ISSUES]]</f>
        <v>0</v>
      </c>
      <c r="P128" s="48">
        <f>Table134[[#This Row],[RECEIPTS TO]]/30</f>
        <v>0</v>
      </c>
      <c r="Q128" s="49">
        <f>+Table134[[#This Row],[RETURNS ]]/30</f>
        <v>0</v>
      </c>
      <c r="R128" s="50">
        <f>+Table134[[#This Row],[EXCHANGED TO]]/30</f>
        <v>0</v>
      </c>
      <c r="S128" s="47">
        <f>+Table134[[#This Row],[SALES TO]]/30</f>
        <v>0</v>
      </c>
      <c r="T128" s="163">
        <f>+Table134[[#This Row],[ISSUES TO]]/30</f>
        <v>0</v>
      </c>
      <c r="U128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29" spans="1:21" x14ac:dyDescent="0.25">
      <c r="A129" s="310" t="s">
        <v>119</v>
      </c>
      <c r="B129" s="47">
        <f>'DAY1'!H129</f>
        <v>0</v>
      </c>
      <c r="C129" s="48">
        <f>'DAY1'!C129+'DAY2'!C129+'DAY3'!C129+'DAY4'!C129+'DAY5'!C129+'DAY6'!C128+'DAY7'!C129+'DAY8'!C129+'DAY9'!C129+'DAY10'!C129+'DAY11'!C129+'DAY12'!C129+'DAY13'!C129+'DAY14'!C129+'DAY15'!C129+'DAY16'!C129+'DAY17'!C129+'DAY18'!C129+'DAY19'!C129+'DAY20'!C129+'DAY21'!C129+'DAY22'!C129+'DAY23'!C129+'DAY24'!C129+'DAY25'!C129+'DAY26'!C129+'DAY27'!C129+'DAY28'!C129+'DAY29'!C129+'DAY30'!C129</f>
        <v>0</v>
      </c>
      <c r="D129" s="49">
        <f>'DAY1'!D129+'DAY2'!D129+'DAY3'!D129+'DAY4'!D129+'DAY5'!D129+'DAY6'!D128+'DAY7'!D129+'DAY8'!D129+'DAY9'!D129+'DAY10'!D129+'DAY11'!D129+'DAY12'!D129+'DAY13'!D129+'DAY14'!D129+'DAY15'!D129+'DAY16'!D129+'DAY17'!D129+'DAY18'!D129+'DAY19'!D129+'DAY20'!D129+'DAY21'!D129+'DAY22'!D129+'DAY23'!D129+'DAY24'!D129+'DAY25'!D129+'DAY26'!D129+'DAY27'!D129+'DAY28'!D129+'DAY29'!D129+'DAY30'!D129</f>
        <v>0</v>
      </c>
      <c r="E129" s="50">
        <f>'DAY1'!E129+'DAY2'!E129+'DAY3'!E129+'DAY4'!E129+'DAY5'!E129+'DAY6'!E128+'DAY7'!E129+'DAY8'!E129+'DAY9'!E129+'DAY10'!E129+'DAY11'!E129+'DAY12'!E129+'DAY13'!E129+'DAY14'!E129+'DAY15'!E129+'DAY16'!E129+'DAY17'!E129+'DAY18'!E129+'DAY19'!E129+'DAY20'!E129+'DAY21'!E129+'DAY22'!E129+'DAY23'!E129+'DAY24'!E129+'DAY25'!E129+'DAY26'!E129+'DAY27'!E129+'DAY28'!E129+'DAY29'!E129+'DAY30'!E129</f>
        <v>0</v>
      </c>
      <c r="F129" s="47">
        <f>'DAY1'!F129+'DAY2'!F129+'DAY3'!F129+'DAY4'!F129+'DAY5'!F129+'DAY6'!F128+'DAY7'!F129+'DAY8'!F129+'DAY9'!F129+'DAY10'!F129+'DAY11'!F129+'DAY12'!F129+'DAY13'!F129+'DAY14'!F129+'DAY15'!F129+'DAY16'!F129+'DAY17'!F129+'DAY18'!F129+'DAY19'!F129+'DAY20'!F129+'DAY21'!F129+'DAY22'!F129+'DAY23'!F129+'DAY24'!F129+'DAY25'!F129+'DAY26'!F129+'DAY27'!F129+'DAY28'!F129+'DAY29'!F129+'DAY30'!F129</f>
        <v>0</v>
      </c>
      <c r="G129" s="163">
        <f>'DAY1'!G129+'DAY2'!G129+'DAY3'!G129+'DAY4'!G129+'DAY5'!G129+'DAY6'!G128+'DAY7'!G129+'DAY8'!G129+'DAY9'!G129+'DAY10'!G129+'DAY11'!G129+'DAY12'!G129+'DAY13'!G129+'DAY14'!G129+'DAY15'!G129+'DAY16'!G129+'DAY17'!G129+'DAY18'!G129+'DAY19'!G129+'DAY20'!G129+'DAY21'!G129+'DAY22'!G129+'DAY23'!G129+'DAY24'!G129+'DAY25'!G129+'DAY26'!G129+'DAY27'!G129+'DAY28'!G129+'DAY29'!G129+'DAY30'!G129</f>
        <v>0</v>
      </c>
      <c r="H129" s="49">
        <f>+(Table134[[#This Row],[OPENING ]]+Table134[[#This Row],[RECEIPTS]]+Table134[[#This Row],[RETURNS]])-(Table134[[#This Row],[ISSUES]]+Table134[[#This Row],[EXCHANGED]]+Table134[[#This Row],[SALES]])</f>
        <v>0</v>
      </c>
      <c r="I129" s="48"/>
      <c r="J129" s="51">
        <f>+Table134[[#This Row],[PHYSICAL]]-Table134[[#This Row],[THEORETICAL]]</f>
        <v>0</v>
      </c>
      <c r="K129" s="48">
        <f>+Table134[[#This Row],[RECEIPTS]]</f>
        <v>0</v>
      </c>
      <c r="L129" s="49">
        <f>+Table134[[#This Row],[RETURNS]]</f>
        <v>0</v>
      </c>
      <c r="M129" s="50">
        <f>+Table134[[#This Row],[EXCHANGED]]</f>
        <v>0</v>
      </c>
      <c r="N129" s="47">
        <f>+Table134[[#This Row],[SALES]]</f>
        <v>0</v>
      </c>
      <c r="O129" s="163">
        <f>+Table134[[#This Row],[ISSUES]]</f>
        <v>0</v>
      </c>
      <c r="P129" s="48">
        <f>Table134[[#This Row],[RECEIPTS TO]]/30</f>
        <v>0</v>
      </c>
      <c r="Q129" s="49">
        <f>+Table134[[#This Row],[RETURNS ]]/30</f>
        <v>0</v>
      </c>
      <c r="R129" s="50">
        <f>+Table134[[#This Row],[EXCHANGED TO]]/30</f>
        <v>0</v>
      </c>
      <c r="S129" s="47">
        <f>+Table134[[#This Row],[SALES TO]]/30</f>
        <v>0</v>
      </c>
      <c r="T129" s="163">
        <f>+Table134[[#This Row],[ISSUES TO]]/30</f>
        <v>0</v>
      </c>
      <c r="U129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0" spans="1:21" x14ac:dyDescent="0.25">
      <c r="A130" s="310"/>
      <c r="B130" s="47">
        <f>'DAY1'!H130</f>
        <v>20</v>
      </c>
      <c r="C130" s="48">
        <f>'DAY1'!C130+'DAY2'!C130+'DAY3'!C130+'DAY4'!C130+'DAY5'!C130+'DAY6'!C129+'DAY7'!C130+'DAY8'!C130+'DAY9'!C130+'DAY10'!C130+'DAY11'!C130+'DAY12'!C130+'DAY13'!C130+'DAY14'!C130+'DAY15'!C130+'DAY16'!C130+'DAY17'!C130+'DAY18'!C130+'DAY19'!C130+'DAY20'!C130+'DAY21'!C130+'DAY22'!C130+'DAY23'!C130+'DAY24'!C130+'DAY25'!C130+'DAY26'!C130+'DAY27'!C130+'DAY28'!C130+'DAY29'!C130+'DAY30'!C130</f>
        <v>0</v>
      </c>
      <c r="D130" s="49">
        <f>'DAY1'!D130+'DAY2'!D130+'DAY3'!D130+'DAY4'!D130+'DAY5'!D130+'DAY6'!D129+'DAY7'!D130+'DAY8'!D130+'DAY9'!D130+'DAY10'!D130+'DAY11'!D130+'DAY12'!D130+'DAY13'!D130+'DAY14'!D130+'DAY15'!D130+'DAY16'!D130+'DAY17'!D130+'DAY18'!D130+'DAY19'!D130+'DAY20'!D130+'DAY21'!D130+'DAY22'!D130+'DAY23'!D130+'DAY24'!D130+'DAY25'!D130+'DAY26'!D130+'DAY27'!D130+'DAY28'!D130+'DAY29'!D130+'DAY30'!D130</f>
        <v>0</v>
      </c>
      <c r="E130" s="50">
        <f>'DAY1'!E130+'DAY2'!E130+'DAY3'!E130+'DAY4'!E130+'DAY5'!E130+'DAY6'!E129+'DAY7'!E130+'DAY8'!E130+'DAY9'!E130+'DAY10'!E130+'DAY11'!E130+'DAY12'!E130+'DAY13'!E130+'DAY14'!E130+'DAY15'!E130+'DAY16'!E130+'DAY17'!E130+'DAY18'!E130+'DAY19'!E130+'DAY20'!E130+'DAY21'!E130+'DAY22'!E130+'DAY23'!E130+'DAY24'!E130+'DAY25'!E130+'DAY26'!E130+'DAY27'!E130+'DAY28'!E130+'DAY29'!E130+'DAY30'!E130</f>
        <v>0</v>
      </c>
      <c r="F130" s="47">
        <f>'DAY1'!F130+'DAY2'!F130+'DAY3'!F130+'DAY4'!F130+'DAY5'!F130+'DAY6'!F129+'DAY7'!F130+'DAY8'!F130+'DAY9'!F130+'DAY10'!F130+'DAY11'!F130+'DAY12'!F130+'DAY13'!F130+'DAY14'!F130+'DAY15'!F130+'DAY16'!F130+'DAY17'!F130+'DAY18'!F130+'DAY19'!F130+'DAY20'!F130+'DAY21'!F130+'DAY22'!F130+'DAY23'!F130+'DAY24'!F130+'DAY25'!F130+'DAY26'!F130+'DAY27'!F130+'DAY28'!F130+'DAY29'!F130+'DAY30'!F130</f>
        <v>0</v>
      </c>
      <c r="G130" s="163">
        <f>'DAY1'!G130+'DAY2'!G130+'DAY3'!G130+'DAY4'!G130+'DAY5'!G130+'DAY6'!G129+'DAY7'!G130+'DAY8'!G130+'DAY9'!G130+'DAY10'!G130+'DAY11'!G130+'DAY12'!G130+'DAY13'!G130+'DAY14'!G130+'DAY15'!G130+'DAY16'!G130+'DAY17'!G130+'DAY18'!G130+'DAY19'!G130+'DAY20'!G130+'DAY21'!G130+'DAY22'!G130+'DAY23'!G130+'DAY24'!G130+'DAY25'!G130+'DAY26'!G130+'DAY27'!G130+'DAY28'!G130+'DAY29'!G130+'DAY30'!G130</f>
        <v>0</v>
      </c>
      <c r="H130" s="49">
        <f>+(Table134[[#This Row],[OPENING ]]+Table134[[#This Row],[RECEIPTS]]+Table134[[#This Row],[RETURNS]])-(Table134[[#This Row],[ISSUES]]+Table134[[#This Row],[EXCHANGED]]+Table134[[#This Row],[SALES]])</f>
        <v>20</v>
      </c>
      <c r="I130" s="48"/>
      <c r="J130" s="51">
        <f>+Table134[[#This Row],[PHYSICAL]]-Table134[[#This Row],[THEORETICAL]]</f>
        <v>-20</v>
      </c>
      <c r="K130" s="48">
        <f>+Table134[[#This Row],[RECEIPTS]]</f>
        <v>0</v>
      </c>
      <c r="L130" s="49">
        <f>+Table134[[#This Row],[RETURNS]]</f>
        <v>0</v>
      </c>
      <c r="M130" s="50">
        <f>+Table134[[#This Row],[EXCHANGED]]</f>
        <v>0</v>
      </c>
      <c r="N130" s="47">
        <f>+Table134[[#This Row],[SALES]]</f>
        <v>0</v>
      </c>
      <c r="O130" s="163">
        <f>+Table134[[#This Row],[ISSUES]]</f>
        <v>0</v>
      </c>
      <c r="P130" s="48">
        <f>Table134[[#This Row],[RECEIPTS TO]]/30</f>
        <v>0</v>
      </c>
      <c r="Q130" s="49">
        <f>+Table134[[#This Row],[RETURNS ]]/30</f>
        <v>0</v>
      </c>
      <c r="R130" s="50">
        <f>+Table134[[#This Row],[EXCHANGED TO]]/30</f>
        <v>0</v>
      </c>
      <c r="S130" s="47">
        <f>+Table134[[#This Row],[SALES TO]]/30</f>
        <v>0</v>
      </c>
      <c r="T130" s="163">
        <f>+Table134[[#This Row],[ISSUES TO]]/30</f>
        <v>0</v>
      </c>
      <c r="U130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1" spans="1:21" x14ac:dyDescent="0.25">
      <c r="A131" s="310"/>
      <c r="B131" s="47">
        <f>'DAY1'!H131</f>
        <v>0</v>
      </c>
      <c r="C131" s="48">
        <f>'DAY1'!C131+'DAY2'!C131+'DAY3'!C131+'DAY4'!C131+'DAY5'!C131+'DAY6'!C130+'DAY7'!C131+'DAY8'!C131+'DAY9'!C131+'DAY10'!C131+'DAY11'!C131+'DAY12'!C131+'DAY13'!C131+'DAY14'!C131+'DAY15'!C131+'DAY16'!C131+'DAY17'!C131+'DAY18'!C131+'DAY19'!C131+'DAY20'!C131+'DAY21'!C131+'DAY22'!C131+'DAY23'!C131+'DAY24'!C131+'DAY25'!C131+'DAY26'!C131+'DAY27'!C131+'DAY28'!C131+'DAY29'!C131+'DAY30'!C131</f>
        <v>0</v>
      </c>
      <c r="D131" s="49">
        <f>'DAY1'!D131+'DAY2'!D131+'DAY3'!D131+'DAY4'!D131+'DAY5'!D131+'DAY6'!D130+'DAY7'!D131+'DAY8'!D131+'DAY9'!D131+'DAY10'!D131+'DAY11'!D131+'DAY12'!D131+'DAY13'!D131+'DAY14'!D131+'DAY15'!D131+'DAY16'!D131+'DAY17'!D131+'DAY18'!D131+'DAY19'!D131+'DAY20'!D131+'DAY21'!D131+'DAY22'!D131+'DAY23'!D131+'DAY24'!D131+'DAY25'!D131+'DAY26'!D131+'DAY27'!D131+'DAY28'!D131+'DAY29'!D131+'DAY30'!D131</f>
        <v>0</v>
      </c>
      <c r="E131" s="50">
        <f>'DAY1'!E131+'DAY2'!E131+'DAY3'!E131+'DAY4'!E131+'DAY5'!E131+'DAY6'!E130+'DAY7'!E131+'DAY8'!E131+'DAY9'!E131+'DAY10'!E131+'DAY11'!E131+'DAY12'!E131+'DAY13'!E131+'DAY14'!E131+'DAY15'!E131+'DAY16'!E131+'DAY17'!E131+'DAY18'!E131+'DAY19'!E131+'DAY20'!E131+'DAY21'!E131+'DAY22'!E131+'DAY23'!E131+'DAY24'!E131+'DAY25'!E131+'DAY26'!E131+'DAY27'!E131+'DAY28'!E131+'DAY29'!E131+'DAY30'!E131</f>
        <v>0</v>
      </c>
      <c r="F131" s="47">
        <f>'DAY1'!F131+'DAY2'!F131+'DAY3'!F131+'DAY4'!F131+'DAY5'!F131+'DAY6'!F130+'DAY7'!F131+'DAY8'!F131+'DAY9'!F131+'DAY10'!F131+'DAY11'!F131+'DAY12'!F131+'DAY13'!F131+'DAY14'!F131+'DAY15'!F131+'DAY16'!F131+'DAY17'!F131+'DAY18'!F131+'DAY19'!F131+'DAY20'!F131+'DAY21'!F131+'DAY22'!F131+'DAY23'!F131+'DAY24'!F131+'DAY25'!F131+'DAY26'!F131+'DAY27'!F131+'DAY28'!F131+'DAY29'!F131+'DAY30'!F131</f>
        <v>0</v>
      </c>
      <c r="G131" s="163">
        <f>'DAY1'!G131+'DAY2'!G131+'DAY3'!G131+'DAY4'!G131+'DAY5'!G131+'DAY6'!G130+'DAY7'!G131+'DAY8'!G131+'DAY9'!G131+'DAY10'!G131+'DAY11'!G131+'DAY12'!G131+'DAY13'!G131+'DAY14'!G131+'DAY15'!G131+'DAY16'!G131+'DAY17'!G131+'DAY18'!G131+'DAY19'!G131+'DAY20'!G131+'DAY21'!G131+'DAY22'!G131+'DAY23'!G131+'DAY24'!G131+'DAY25'!G131+'DAY26'!G131+'DAY27'!G131+'DAY28'!G131+'DAY29'!G131+'DAY30'!G131</f>
        <v>0</v>
      </c>
      <c r="H131" s="49">
        <f>+(Table134[[#This Row],[OPENING ]]+Table134[[#This Row],[RECEIPTS]]+Table134[[#This Row],[RETURNS]])-(Table134[[#This Row],[ISSUES]]+Table134[[#This Row],[EXCHANGED]]+Table134[[#This Row],[SALES]])</f>
        <v>0</v>
      </c>
      <c r="I131" s="48"/>
      <c r="J131" s="51">
        <f>+Table134[[#This Row],[PHYSICAL]]-Table134[[#This Row],[THEORETICAL]]</f>
        <v>0</v>
      </c>
      <c r="K131" s="48">
        <f>+Table134[[#This Row],[RECEIPTS]]</f>
        <v>0</v>
      </c>
      <c r="L131" s="49">
        <f>+Table134[[#This Row],[RETURNS]]</f>
        <v>0</v>
      </c>
      <c r="M131" s="50">
        <f>+Table134[[#This Row],[EXCHANGED]]</f>
        <v>0</v>
      </c>
      <c r="N131" s="47">
        <f>+Table134[[#This Row],[SALES]]</f>
        <v>0</v>
      </c>
      <c r="O131" s="163">
        <f>+Table134[[#This Row],[ISSUES]]</f>
        <v>0</v>
      </c>
      <c r="P131" s="48">
        <f>Table134[[#This Row],[RECEIPTS TO]]/30</f>
        <v>0</v>
      </c>
      <c r="Q131" s="49">
        <f>+Table134[[#This Row],[RETURNS ]]/30</f>
        <v>0</v>
      </c>
      <c r="R131" s="50">
        <f>+Table134[[#This Row],[EXCHANGED TO]]/30</f>
        <v>0</v>
      </c>
      <c r="S131" s="47">
        <f>+Table134[[#This Row],[SALES TO]]/30</f>
        <v>0</v>
      </c>
      <c r="T131" s="163">
        <f>+Table134[[#This Row],[ISSUES TO]]/30</f>
        <v>0</v>
      </c>
      <c r="U131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2" spans="1:21" x14ac:dyDescent="0.25">
      <c r="A132" s="310"/>
      <c r="B132" s="47">
        <f>'DAY1'!H132</f>
        <v>0</v>
      </c>
      <c r="C132" s="48">
        <f>'DAY1'!C132+'DAY2'!C132+'DAY3'!C132+'DAY4'!C132+'DAY5'!C132+'DAY6'!C131+'DAY7'!C132+'DAY8'!C132+'DAY9'!C132+'DAY10'!C132+'DAY11'!C132+'DAY12'!C132+'DAY13'!C132+'DAY14'!C132+'DAY15'!C132+'DAY16'!C132+'DAY17'!C132+'DAY18'!C132+'DAY19'!C132+'DAY20'!C132+'DAY21'!C132+'DAY22'!C132+'DAY23'!C132+'DAY24'!C132+'DAY25'!C132+'DAY26'!C132+'DAY27'!C132+'DAY28'!C132+'DAY29'!C132+'DAY30'!C132</f>
        <v>0</v>
      </c>
      <c r="D132" s="49">
        <f>'DAY1'!D132+'DAY2'!D132+'DAY3'!D132+'DAY4'!D132+'DAY5'!D132+'DAY6'!D131+'DAY7'!D132+'DAY8'!D132+'DAY9'!D132+'DAY10'!D132+'DAY11'!D132+'DAY12'!D132+'DAY13'!D132+'DAY14'!D132+'DAY15'!D132+'DAY16'!D132+'DAY17'!D132+'DAY18'!D132+'DAY19'!D132+'DAY20'!D132+'DAY21'!D132+'DAY22'!D132+'DAY23'!D132+'DAY24'!D132+'DAY25'!D132+'DAY26'!D132+'DAY27'!D132+'DAY28'!D132+'DAY29'!D132+'DAY30'!D132</f>
        <v>0</v>
      </c>
      <c r="E132" s="50">
        <f>'DAY1'!E132+'DAY2'!E132+'DAY3'!E132+'DAY4'!E132+'DAY5'!E132+'DAY6'!E131+'DAY7'!E132+'DAY8'!E132+'DAY9'!E132+'DAY10'!E132+'DAY11'!E132+'DAY12'!E132+'DAY13'!E132+'DAY14'!E132+'DAY15'!E132+'DAY16'!E132+'DAY17'!E132+'DAY18'!E132+'DAY19'!E132+'DAY20'!E132+'DAY21'!E132+'DAY22'!E132+'DAY23'!E132+'DAY24'!E132+'DAY25'!E132+'DAY26'!E132+'DAY27'!E132+'DAY28'!E132+'DAY29'!E132+'DAY30'!E132</f>
        <v>0</v>
      </c>
      <c r="F132" s="47">
        <f>'DAY1'!F132+'DAY2'!F132+'DAY3'!F132+'DAY4'!F132+'DAY5'!F132+'DAY6'!F131+'DAY7'!F132+'DAY8'!F132+'DAY9'!F132+'DAY10'!F132+'DAY11'!F132+'DAY12'!F132+'DAY13'!F132+'DAY14'!F132+'DAY15'!F132+'DAY16'!F132+'DAY17'!F132+'DAY18'!F132+'DAY19'!F132+'DAY20'!F132+'DAY21'!F132+'DAY22'!F132+'DAY23'!F132+'DAY24'!F132+'DAY25'!F132+'DAY26'!F132+'DAY27'!F132+'DAY28'!F132+'DAY29'!F132+'DAY30'!F132</f>
        <v>0</v>
      </c>
      <c r="G132" s="163">
        <f>'DAY1'!G132+'DAY2'!G132+'DAY3'!G132+'DAY4'!G132+'DAY5'!G132+'DAY6'!G131+'DAY7'!G132+'DAY8'!G132+'DAY9'!G132+'DAY10'!G132+'DAY11'!G132+'DAY12'!G132+'DAY13'!G132+'DAY14'!G132+'DAY15'!G132+'DAY16'!G132+'DAY17'!G132+'DAY18'!G132+'DAY19'!G132+'DAY20'!G132+'DAY21'!G132+'DAY22'!G132+'DAY23'!G132+'DAY24'!G132+'DAY25'!G132+'DAY26'!G132+'DAY27'!G132+'DAY28'!G132+'DAY29'!G132+'DAY30'!G132</f>
        <v>0</v>
      </c>
      <c r="H132" s="49">
        <f>+(Table134[[#This Row],[OPENING ]]+Table134[[#This Row],[RECEIPTS]]+Table134[[#This Row],[RETURNS]])-(Table134[[#This Row],[ISSUES]]+Table134[[#This Row],[EXCHANGED]]+Table134[[#This Row],[SALES]])</f>
        <v>0</v>
      </c>
      <c r="I132" s="48"/>
      <c r="J132" s="51">
        <f>+Table134[[#This Row],[PHYSICAL]]-Table134[[#This Row],[THEORETICAL]]</f>
        <v>0</v>
      </c>
      <c r="K132" s="48">
        <f>+Table134[[#This Row],[RECEIPTS]]</f>
        <v>0</v>
      </c>
      <c r="L132" s="49">
        <f>+Table134[[#This Row],[RETURNS]]</f>
        <v>0</v>
      </c>
      <c r="M132" s="50">
        <f>+Table134[[#This Row],[EXCHANGED]]</f>
        <v>0</v>
      </c>
      <c r="N132" s="47">
        <f>+Table134[[#This Row],[SALES]]</f>
        <v>0</v>
      </c>
      <c r="O132" s="163">
        <f>+Table134[[#This Row],[ISSUES]]</f>
        <v>0</v>
      </c>
      <c r="P132" s="48">
        <f>Table134[[#This Row],[RECEIPTS TO]]/30</f>
        <v>0</v>
      </c>
      <c r="Q132" s="49">
        <f>+Table134[[#This Row],[RETURNS ]]/30</f>
        <v>0</v>
      </c>
      <c r="R132" s="50">
        <f>+Table134[[#This Row],[EXCHANGED TO]]/30</f>
        <v>0</v>
      </c>
      <c r="S132" s="47">
        <f>+Table134[[#This Row],[SALES TO]]/30</f>
        <v>0</v>
      </c>
      <c r="T132" s="163">
        <f>+Table134[[#This Row],[ISSUES TO]]/30</f>
        <v>0</v>
      </c>
      <c r="U132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3" spans="1:21" x14ac:dyDescent="0.25">
      <c r="A133" s="53"/>
      <c r="B133" s="47">
        <f>'DAY1'!H133</f>
        <v>0</v>
      </c>
      <c r="C133" s="48">
        <f>'DAY1'!C133+'DAY2'!C133+'DAY3'!C133+'DAY4'!C133+'DAY5'!C133+'DAY6'!C132+'DAY7'!C133+'DAY8'!C133+'DAY9'!C133+'DAY10'!C133+'DAY11'!C133+'DAY12'!C133+'DAY13'!C133+'DAY14'!C133+'DAY15'!C133+'DAY16'!C133+'DAY17'!C133+'DAY18'!C133+'DAY19'!C133+'DAY20'!C133+'DAY21'!C133+'DAY22'!C133+'DAY23'!C133+'DAY24'!C133+'DAY25'!C133+'DAY26'!C133+'DAY27'!C133+'DAY28'!C133+'DAY29'!C133+'DAY30'!C133</f>
        <v>0</v>
      </c>
      <c r="D133" s="49">
        <f>'DAY1'!D133+'DAY2'!D133+'DAY3'!D133+'DAY4'!D133+'DAY5'!D133+'DAY6'!D132+'DAY7'!D133+'DAY8'!D133+'DAY9'!D133+'DAY10'!D133+'DAY11'!D133+'DAY12'!D133+'DAY13'!D133+'DAY14'!D133+'DAY15'!D133+'DAY16'!D133+'DAY17'!D133+'DAY18'!D133+'DAY19'!D133+'DAY20'!D133+'DAY21'!D133+'DAY22'!D133+'DAY23'!D133+'DAY24'!D133+'DAY25'!D133+'DAY26'!D133+'DAY27'!D133+'DAY28'!D133+'DAY29'!D133+'DAY30'!D133</f>
        <v>0</v>
      </c>
      <c r="E133" s="50">
        <f>'DAY1'!E133+'DAY2'!E133+'DAY3'!E133+'DAY4'!E133+'DAY5'!E133+'DAY6'!E132+'DAY7'!E133+'DAY8'!E133+'DAY9'!E133+'DAY10'!E133+'DAY11'!E133+'DAY12'!E133+'DAY13'!E133+'DAY14'!E133+'DAY15'!E133+'DAY16'!E133+'DAY17'!E133+'DAY18'!E133+'DAY19'!E133+'DAY20'!E133+'DAY21'!E133+'DAY22'!E133+'DAY23'!E133+'DAY24'!E133+'DAY25'!E133+'DAY26'!E133+'DAY27'!E133+'DAY28'!E133+'DAY29'!E133+'DAY30'!E133</f>
        <v>0</v>
      </c>
      <c r="F133" s="47">
        <f>'DAY1'!F133+'DAY2'!F133+'DAY3'!F133+'DAY4'!F133+'DAY5'!F133+'DAY6'!F132+'DAY7'!F133+'DAY8'!F133+'DAY9'!F133+'DAY10'!F133+'DAY11'!F133+'DAY12'!F133+'DAY13'!F133+'DAY14'!F133+'DAY15'!F133+'DAY16'!F133+'DAY17'!F133+'DAY18'!F133+'DAY19'!F133+'DAY20'!F133+'DAY21'!F133+'DAY22'!F133+'DAY23'!F133+'DAY24'!F133+'DAY25'!F133+'DAY26'!F133+'DAY27'!F133+'DAY28'!F133+'DAY29'!F133+'DAY30'!F133</f>
        <v>0</v>
      </c>
      <c r="G133" s="163">
        <f>'DAY1'!G133+'DAY2'!G133+'DAY3'!G133+'DAY4'!G133+'DAY5'!G133+'DAY6'!G132+'DAY7'!G133+'DAY8'!G133+'DAY9'!G133+'DAY10'!G133+'DAY11'!G133+'DAY12'!G133+'DAY13'!G133+'DAY14'!G133+'DAY15'!G133+'DAY16'!G133+'DAY17'!G133+'DAY18'!G133+'DAY19'!G133+'DAY20'!G133+'DAY21'!G133+'DAY22'!G133+'DAY23'!G133+'DAY24'!G133+'DAY25'!G133+'DAY26'!G133+'DAY27'!G133+'DAY28'!G133+'DAY29'!G133+'DAY30'!G133</f>
        <v>0</v>
      </c>
      <c r="H133" s="49">
        <f>+(Table134[[#This Row],[OPENING ]]+Table134[[#This Row],[RECEIPTS]]+Table134[[#This Row],[RETURNS]])-(Table134[[#This Row],[ISSUES]]+Table134[[#This Row],[EXCHANGED]]+Table134[[#This Row],[SALES]])</f>
        <v>0</v>
      </c>
      <c r="I133" s="48"/>
      <c r="J133" s="51">
        <f>+Table134[[#This Row],[PHYSICAL]]-Table134[[#This Row],[THEORETICAL]]</f>
        <v>0</v>
      </c>
      <c r="K133" s="48">
        <f>+Table134[[#This Row],[RECEIPTS]]</f>
        <v>0</v>
      </c>
      <c r="L133" s="49">
        <f>+Table134[[#This Row],[RETURNS]]</f>
        <v>0</v>
      </c>
      <c r="M133" s="50">
        <f>+Table134[[#This Row],[EXCHANGED]]</f>
        <v>0</v>
      </c>
      <c r="N133" s="47">
        <f>+Table134[[#This Row],[SALES]]</f>
        <v>0</v>
      </c>
      <c r="O133" s="163">
        <f>+Table134[[#This Row],[ISSUES]]</f>
        <v>0</v>
      </c>
      <c r="P133" s="48">
        <f>Table134[[#This Row],[RECEIPTS TO]]/30</f>
        <v>0</v>
      </c>
      <c r="Q133" s="49">
        <f>+Table134[[#This Row],[RETURNS ]]/30</f>
        <v>0</v>
      </c>
      <c r="R133" s="50">
        <f>+Table134[[#This Row],[EXCHANGED TO]]/30</f>
        <v>0</v>
      </c>
      <c r="S133" s="47">
        <f>+Table134[[#This Row],[SALES TO]]/30</f>
        <v>0</v>
      </c>
      <c r="T133" s="163">
        <f>+Table134[[#This Row],[ISSUES TO]]/30</f>
        <v>0</v>
      </c>
      <c r="U133" s="54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4" spans="1:21" ht="17.25" thickBot="1" x14ac:dyDescent="0.35">
      <c r="A134" s="327" t="s">
        <v>98</v>
      </c>
      <c r="B134" s="47">
        <f>'DAY1'!H134</f>
        <v>0</v>
      </c>
      <c r="C134" s="48">
        <f>'DAY1'!C134+'DAY2'!C134+'DAY3'!C134+'DAY4'!C134+'DAY5'!C134+'DAY6'!C133+'DAY7'!C134+'DAY8'!C134+'DAY9'!C134+'DAY10'!C134+'DAY11'!C134+'DAY12'!C134+'DAY13'!C134+'DAY14'!C134+'DAY15'!C134+'DAY16'!C134+'DAY17'!C134+'DAY18'!C134+'DAY19'!C134+'DAY20'!C134+'DAY21'!C134+'DAY22'!C134+'DAY23'!C134+'DAY24'!C134+'DAY25'!C134+'DAY26'!C134+'DAY27'!C134+'DAY28'!C134+'DAY29'!C134+'DAY30'!C134</f>
        <v>0</v>
      </c>
      <c r="D134" s="49">
        <f>'DAY1'!D134+'DAY2'!D134+'DAY3'!D134+'DAY4'!D134+'DAY5'!D134+'DAY6'!D133+'DAY7'!D134+'DAY8'!D134+'DAY9'!D134+'DAY10'!D134+'DAY11'!D134+'DAY12'!D134+'DAY13'!D134+'DAY14'!D134+'DAY15'!D134+'DAY16'!D134+'DAY17'!D134+'DAY18'!D134+'DAY19'!D134+'DAY20'!D134+'DAY21'!D134+'DAY22'!D134+'DAY23'!D134+'DAY24'!D134+'DAY25'!D134+'DAY26'!D134+'DAY27'!D134+'DAY28'!D134+'DAY29'!D134+'DAY30'!D134</f>
        <v>0</v>
      </c>
      <c r="E134" s="50">
        <f>'DAY1'!E134+'DAY2'!E134+'DAY3'!E134+'DAY4'!E134+'DAY5'!E134+'DAY6'!E133+'DAY7'!E134+'DAY8'!E134+'DAY9'!E134+'DAY10'!E134+'DAY11'!E134+'DAY12'!E134+'DAY13'!E134+'DAY14'!E134+'DAY15'!E134+'DAY16'!E134+'DAY17'!E134+'DAY18'!E134+'DAY19'!E134+'DAY20'!E134+'DAY21'!E134+'DAY22'!E134+'DAY23'!E134+'DAY24'!E134+'DAY25'!E134+'DAY26'!E134+'DAY27'!E134+'DAY28'!E134+'DAY29'!E134+'DAY30'!E134</f>
        <v>0</v>
      </c>
      <c r="F134" s="47">
        <f>'DAY1'!F134+'DAY2'!F134+'DAY3'!F134+'DAY4'!F134+'DAY5'!F134+'DAY6'!F133+'DAY7'!F134+'DAY8'!F134+'DAY9'!F134+'DAY10'!F134+'DAY11'!F134+'DAY12'!F134+'DAY13'!F134+'DAY14'!F134+'DAY15'!F134+'DAY16'!F134+'DAY17'!F134+'DAY18'!F134+'DAY19'!F134+'DAY20'!F134+'DAY21'!F134+'DAY22'!F134+'DAY23'!F134+'DAY24'!F134+'DAY25'!F134+'DAY26'!F134+'DAY27'!F134+'DAY28'!F134+'DAY29'!F134+'DAY30'!F134</f>
        <v>0</v>
      </c>
      <c r="G134" s="163">
        <f>'DAY1'!G134+'DAY2'!G134+'DAY3'!G134+'DAY4'!G134+'DAY5'!G134+'DAY6'!G133+'DAY7'!G134+'DAY8'!G134+'DAY9'!G134+'DAY10'!G134+'DAY11'!G134+'DAY12'!G134+'DAY13'!G134+'DAY14'!G134+'DAY15'!G134+'DAY16'!G134+'DAY17'!G134+'DAY18'!G134+'DAY19'!G134+'DAY20'!G134+'DAY21'!G134+'DAY22'!G134+'DAY23'!G134+'DAY24'!G134+'DAY25'!G134+'DAY26'!G134+'DAY27'!G134+'DAY28'!G134+'DAY29'!G134+'DAY30'!G134</f>
        <v>0</v>
      </c>
      <c r="H134" s="49">
        <f>+(Table134[[#This Row],[OPENING ]]+Table134[[#This Row],[RECEIPTS]]+Table134[[#This Row],[RETURNS]])-(Table134[[#This Row],[ISSUES]]+Table134[[#This Row],[EXCHANGED]]+Table134[[#This Row],[SALES]])</f>
        <v>0</v>
      </c>
      <c r="I134" s="73"/>
      <c r="J134" s="76">
        <f>+Table134[[#This Row],[PHYSICAL]]-Table134[[#This Row],[THEORETICAL]]</f>
        <v>0</v>
      </c>
      <c r="K134" s="48">
        <f>+Table134[[#This Row],[RECEIPTS]]</f>
        <v>0</v>
      </c>
      <c r="L134" s="49">
        <f>+Table134[[#This Row],[RETURNS]]</f>
        <v>0</v>
      </c>
      <c r="M134" s="50">
        <f>+Table134[[#This Row],[EXCHANGED]]</f>
        <v>0</v>
      </c>
      <c r="N134" s="47">
        <f>+Table134[[#This Row],[SALES]]</f>
        <v>0</v>
      </c>
      <c r="O134" s="163">
        <f>+Table134[[#This Row],[ISSUES]]</f>
        <v>0</v>
      </c>
      <c r="P134" s="48">
        <f>Table134[[#This Row],[RECEIPTS TO]]/30</f>
        <v>0</v>
      </c>
      <c r="Q134" s="49">
        <f>+Table134[[#This Row],[RETURNS ]]/30</f>
        <v>0</v>
      </c>
      <c r="R134" s="50">
        <f>+Table134[[#This Row],[EXCHANGED TO]]/30</f>
        <v>0</v>
      </c>
      <c r="S134" s="47">
        <f>+Table134[[#This Row],[SALES TO]]/30</f>
        <v>0</v>
      </c>
      <c r="T134" s="163">
        <f>+Table134[[#This Row],[ISSUES TO]]/30</f>
        <v>0</v>
      </c>
      <c r="U134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5" spans="1:21" ht="15.75" thickBot="1" x14ac:dyDescent="0.3">
      <c r="A135" s="308" t="s">
        <v>127</v>
      </c>
      <c r="B135" s="47">
        <f>'DAY1'!H135</f>
        <v>42.2</v>
      </c>
      <c r="C135" s="48">
        <f>'DAY1'!C135+'DAY2'!C135+'DAY3'!C135+'DAY4'!C135+'DAY5'!C135+'DAY6'!C134+'DAY7'!C135+'DAY8'!C135+'DAY9'!C135+'DAY10'!C135+'DAY11'!C135+'DAY12'!C135+'DAY13'!C135+'DAY14'!C135+'DAY15'!C135+'DAY16'!C135+'DAY17'!C135+'DAY18'!C135+'DAY19'!C135+'DAY20'!C135+'DAY21'!C135+'DAY22'!C135+'DAY23'!C135+'DAY24'!C135+'DAY25'!C135+'DAY26'!C135+'DAY27'!C135+'DAY28'!C135+'DAY29'!C135+'DAY30'!C135</f>
        <v>0</v>
      </c>
      <c r="D135" s="49">
        <f>'DAY1'!D135+'DAY2'!D135+'DAY3'!D135+'DAY4'!D135+'DAY5'!D135+'DAY6'!D134+'DAY7'!D135+'DAY8'!D135+'DAY9'!D135+'DAY10'!D135+'DAY11'!D135+'DAY12'!D135+'DAY13'!D135+'DAY14'!D135+'DAY15'!D135+'DAY16'!D135+'DAY17'!D135+'DAY18'!D135+'DAY19'!D135+'DAY20'!D135+'DAY21'!D135+'DAY22'!D135+'DAY23'!D135+'DAY24'!D135+'DAY25'!D135+'DAY26'!D135+'DAY27'!D135+'DAY28'!D135+'DAY29'!D135+'DAY30'!D135</f>
        <v>0</v>
      </c>
      <c r="E135" s="50">
        <f>'DAY1'!E135+'DAY2'!E135+'DAY3'!E135+'DAY4'!E135+'DAY5'!E135+'DAY6'!E134+'DAY7'!E135+'DAY8'!E135+'DAY9'!E135+'DAY10'!E135+'DAY11'!E135+'DAY12'!E135+'DAY13'!E135+'DAY14'!E135+'DAY15'!E135+'DAY16'!E135+'DAY17'!E135+'DAY18'!E135+'DAY19'!E135+'DAY20'!E135+'DAY21'!E135+'DAY22'!E135+'DAY23'!E135+'DAY24'!E135+'DAY25'!E135+'DAY26'!E135+'DAY27'!E135+'DAY28'!E135+'DAY29'!E135+'DAY30'!E135</f>
        <v>0</v>
      </c>
      <c r="F135" s="47">
        <f>'DAY1'!F135+'DAY2'!F135+'DAY3'!F135+'DAY4'!F135+'DAY5'!F135+'DAY6'!F134+'DAY7'!F135+'DAY8'!F135+'DAY9'!F135+'DAY10'!F135+'DAY11'!F135+'DAY12'!F135+'DAY13'!F135+'DAY14'!F135+'DAY15'!F135+'DAY16'!F135+'DAY17'!F135+'DAY18'!F135+'DAY19'!F135+'DAY20'!F135+'DAY21'!F135+'DAY22'!F135+'DAY23'!F135+'DAY24'!F135+'DAY25'!F135+'DAY26'!F135+'DAY27'!F135+'DAY28'!F135+'DAY29'!F135+'DAY30'!F135</f>
        <v>0</v>
      </c>
      <c r="G135" s="163">
        <f>'DAY1'!G135+'DAY2'!G135+'DAY3'!G135+'DAY4'!G135+'DAY5'!G135+'DAY6'!G134+'DAY7'!G135+'DAY8'!G135+'DAY9'!G135+'DAY10'!G135+'DAY11'!G135+'DAY12'!G135+'DAY13'!G135+'DAY14'!G135+'DAY15'!G135+'DAY16'!G135+'DAY17'!G135+'DAY18'!G135+'DAY19'!G135+'DAY20'!G135+'DAY21'!G135+'DAY22'!G135+'DAY23'!G135+'DAY24'!G135+'DAY25'!G135+'DAY26'!G135+'DAY27'!G135+'DAY28'!G135+'DAY29'!G135+'DAY30'!G135</f>
        <v>0</v>
      </c>
      <c r="H135" s="49">
        <f>+(Table134[[#This Row],[OPENING ]]+Table134[[#This Row],[RECEIPTS]]+Table134[[#This Row],[RETURNS]])-(Table134[[#This Row],[ISSUES]]+Table134[[#This Row],[EXCHANGED]]+Table134[[#This Row],[SALES]])</f>
        <v>42.2</v>
      </c>
      <c r="I135" s="73">
        <v>42.2</v>
      </c>
      <c r="J135" s="76">
        <f>+Table134[[#This Row],[PHYSICAL]]-Table134[[#This Row],[THEORETICAL]]</f>
        <v>0</v>
      </c>
      <c r="K135" s="48">
        <f>+Table134[[#This Row],[RECEIPTS]]</f>
        <v>0</v>
      </c>
      <c r="L135" s="49">
        <f>+Table134[[#This Row],[RETURNS]]</f>
        <v>0</v>
      </c>
      <c r="M135" s="50">
        <f>+Table134[[#This Row],[EXCHANGED]]</f>
        <v>0</v>
      </c>
      <c r="N135" s="47">
        <f>+Table134[[#This Row],[SALES]]</f>
        <v>0</v>
      </c>
      <c r="O135" s="163">
        <f>+Table134[[#This Row],[ISSUES]]</f>
        <v>0</v>
      </c>
      <c r="P135" s="48">
        <f>Table134[[#This Row],[RECEIPTS TO]]/30</f>
        <v>0</v>
      </c>
      <c r="Q135" s="49">
        <f>+Table134[[#This Row],[RETURNS ]]/30</f>
        <v>0</v>
      </c>
      <c r="R135" s="50">
        <f>+Table134[[#This Row],[EXCHANGED TO]]/30</f>
        <v>0</v>
      </c>
      <c r="S135" s="47">
        <f>+Table134[[#This Row],[SALES TO]]/30</f>
        <v>0</v>
      </c>
      <c r="T135" s="163">
        <f>+Table134[[#This Row],[ISSUES TO]]/30</f>
        <v>0</v>
      </c>
      <c r="U135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6" spans="1:21" ht="15.75" thickBot="1" x14ac:dyDescent="0.3">
      <c r="A136" s="308" t="s">
        <v>128</v>
      </c>
      <c r="B136" s="47">
        <f>'DAY1'!H136</f>
        <v>220.5</v>
      </c>
      <c r="C136" s="48">
        <f>'DAY1'!C136+'DAY2'!C136+'DAY3'!C136+'DAY4'!C136+'DAY5'!C136+'DAY6'!C135+'DAY7'!C136+'DAY8'!C136+'DAY9'!C136+'DAY10'!C136+'DAY11'!C136+'DAY12'!C136+'DAY13'!C136+'DAY14'!C136+'DAY15'!C136+'DAY16'!C136+'DAY17'!C136+'DAY18'!C136+'DAY19'!C136+'DAY20'!C136+'DAY21'!C136+'DAY22'!C136+'DAY23'!C136+'DAY24'!C136+'DAY25'!C136+'DAY26'!C136+'DAY27'!C136+'DAY28'!C136+'DAY29'!C136+'DAY30'!C136</f>
        <v>0</v>
      </c>
      <c r="D136" s="49">
        <f>'DAY1'!D136+'DAY2'!D136+'DAY3'!D136+'DAY4'!D136+'DAY5'!D136+'DAY6'!D135+'DAY7'!D136+'DAY8'!D136+'DAY9'!D136+'DAY10'!D136+'DAY11'!D136+'DAY12'!D136+'DAY13'!D136+'DAY14'!D136+'DAY15'!D136+'DAY16'!D136+'DAY17'!D136+'DAY18'!D136+'DAY19'!D136+'DAY20'!D136+'DAY21'!D136+'DAY22'!D136+'DAY23'!D136+'DAY24'!D136+'DAY25'!D136+'DAY26'!D136+'DAY27'!D136+'DAY28'!D136+'DAY29'!D136+'DAY30'!D136</f>
        <v>0</v>
      </c>
      <c r="E136" s="50">
        <f>'DAY1'!E136+'DAY2'!E136+'DAY3'!E136+'DAY4'!E136+'DAY5'!E136+'DAY6'!E135+'DAY7'!E136+'DAY8'!E136+'DAY9'!E136+'DAY10'!E136+'DAY11'!E136+'DAY12'!E136+'DAY13'!E136+'DAY14'!E136+'DAY15'!E136+'DAY16'!E136+'DAY17'!E136+'DAY18'!E136+'DAY19'!E136+'DAY20'!E136+'DAY21'!E136+'DAY22'!E136+'DAY23'!E136+'DAY24'!E136+'DAY25'!E136+'DAY26'!E136+'DAY27'!E136+'DAY28'!E136+'DAY29'!E136+'DAY30'!E136</f>
        <v>0</v>
      </c>
      <c r="F136" s="47">
        <f>'DAY1'!F136+'DAY2'!F136+'DAY3'!F136+'DAY4'!F136+'DAY5'!F136+'DAY6'!F135+'DAY7'!F136+'DAY8'!F136+'DAY9'!F136+'DAY10'!F136+'DAY11'!F136+'DAY12'!F136+'DAY13'!F136+'DAY14'!F136+'DAY15'!F136+'DAY16'!F136+'DAY17'!F136+'DAY18'!F136+'DAY19'!F136+'DAY20'!F136+'DAY21'!F136+'DAY22'!F136+'DAY23'!F136+'DAY24'!F136+'DAY25'!F136+'DAY26'!F136+'DAY27'!F136+'DAY28'!F136+'DAY29'!F136+'DAY30'!F136</f>
        <v>0</v>
      </c>
      <c r="G136" s="163">
        <f>'DAY1'!G136+'DAY2'!G136+'DAY3'!G136+'DAY4'!G136+'DAY5'!G136+'DAY6'!G135+'DAY7'!G136+'DAY8'!G136+'DAY9'!G136+'DAY10'!G136+'DAY11'!G136+'DAY12'!G136+'DAY13'!G136+'DAY14'!G136+'DAY15'!G136+'DAY16'!G136+'DAY17'!G136+'DAY18'!G136+'DAY19'!G136+'DAY20'!G136+'DAY21'!G136+'DAY22'!G136+'DAY23'!G136+'DAY24'!G136+'DAY25'!G136+'DAY26'!G136+'DAY27'!G136+'DAY28'!G136+'DAY29'!G136+'DAY30'!G136</f>
        <v>0</v>
      </c>
      <c r="H136" s="49">
        <f>+(Table134[[#This Row],[OPENING ]]+Table134[[#This Row],[RECEIPTS]]+Table134[[#This Row],[RETURNS]])-(Table134[[#This Row],[ISSUES]]+Table134[[#This Row],[EXCHANGED]]+Table134[[#This Row],[SALES]])</f>
        <v>220.5</v>
      </c>
      <c r="I136" s="73">
        <v>220.5</v>
      </c>
      <c r="J136" s="76">
        <f>+Table134[[#This Row],[PHYSICAL]]-Table134[[#This Row],[THEORETICAL]]</f>
        <v>0</v>
      </c>
      <c r="K136" s="48">
        <f>+Table134[[#This Row],[RECEIPTS]]</f>
        <v>0</v>
      </c>
      <c r="L136" s="49">
        <f>+Table134[[#This Row],[RETURNS]]</f>
        <v>0</v>
      </c>
      <c r="M136" s="50">
        <f>+Table134[[#This Row],[EXCHANGED]]</f>
        <v>0</v>
      </c>
      <c r="N136" s="47">
        <f>+Table134[[#This Row],[SALES]]</f>
        <v>0</v>
      </c>
      <c r="O136" s="163">
        <f>+Table134[[#This Row],[ISSUES]]</f>
        <v>0</v>
      </c>
      <c r="P136" s="48">
        <f>Table134[[#This Row],[RECEIPTS TO]]/30</f>
        <v>0</v>
      </c>
      <c r="Q136" s="49">
        <f>+Table134[[#This Row],[RETURNS ]]/30</f>
        <v>0</v>
      </c>
      <c r="R136" s="50">
        <f>+Table134[[#This Row],[EXCHANGED TO]]/30</f>
        <v>0</v>
      </c>
      <c r="S136" s="47">
        <f>+Table134[[#This Row],[SALES TO]]/30</f>
        <v>0</v>
      </c>
      <c r="T136" s="163">
        <f>+Table134[[#This Row],[ISSUES TO]]/30</f>
        <v>0</v>
      </c>
      <c r="U136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7" spans="1:21" ht="15.75" thickBot="1" x14ac:dyDescent="0.3">
      <c r="A137" s="308" t="s">
        <v>126</v>
      </c>
      <c r="B137" s="47">
        <f>'DAY1'!H137</f>
        <v>63.2</v>
      </c>
      <c r="C137" s="48">
        <f>'DAY1'!C137+'DAY2'!C137+'DAY3'!C137+'DAY4'!C137+'DAY5'!C137+'DAY6'!C136+'DAY7'!C137+'DAY8'!C137+'DAY9'!C137+'DAY10'!C137+'DAY11'!C137+'DAY12'!C137+'DAY13'!C137+'DAY14'!C137+'DAY15'!C137+'DAY16'!C137+'DAY17'!C137+'DAY18'!C137+'DAY19'!C137+'DAY20'!C137+'DAY21'!C137+'DAY22'!C137+'DAY23'!C137+'DAY24'!C137+'DAY25'!C137+'DAY26'!C137+'DAY27'!C137+'DAY28'!C137+'DAY29'!C137+'DAY30'!C137</f>
        <v>0</v>
      </c>
      <c r="D137" s="49">
        <f>'DAY1'!D137+'DAY2'!D137+'DAY3'!D137+'DAY4'!D137+'DAY5'!D137+'DAY6'!D136+'DAY7'!D137+'DAY8'!D137+'DAY9'!D137+'DAY10'!D137+'DAY11'!D137+'DAY12'!D137+'DAY13'!D137+'DAY14'!D137+'DAY15'!D137+'DAY16'!D137+'DAY17'!D137+'DAY18'!D137+'DAY19'!D137+'DAY20'!D137+'DAY21'!D137+'DAY22'!D137+'DAY23'!D137+'DAY24'!D137+'DAY25'!D137+'DAY26'!D137+'DAY27'!D137+'DAY28'!D137+'DAY29'!D137+'DAY30'!D137</f>
        <v>0</v>
      </c>
      <c r="E137" s="50">
        <f>'DAY1'!E137+'DAY2'!E137+'DAY3'!E137+'DAY4'!E137+'DAY5'!E137+'DAY6'!E136+'DAY7'!E137+'DAY8'!E137+'DAY9'!E137+'DAY10'!E137+'DAY11'!E137+'DAY12'!E137+'DAY13'!E137+'DAY14'!E137+'DAY15'!E137+'DAY16'!E137+'DAY17'!E137+'DAY18'!E137+'DAY19'!E137+'DAY20'!E137+'DAY21'!E137+'DAY22'!E137+'DAY23'!E137+'DAY24'!E137+'DAY25'!E137+'DAY26'!E137+'DAY27'!E137+'DAY28'!E137+'DAY29'!E137+'DAY30'!E137</f>
        <v>0</v>
      </c>
      <c r="F137" s="47">
        <f>'DAY1'!F137+'DAY2'!F137+'DAY3'!F137+'DAY4'!F137+'DAY5'!F137+'DAY6'!F136+'DAY7'!F137+'DAY8'!F137+'DAY9'!F137+'DAY10'!F137+'DAY11'!F137+'DAY12'!F137+'DAY13'!F137+'DAY14'!F137+'DAY15'!F137+'DAY16'!F137+'DAY17'!F137+'DAY18'!F137+'DAY19'!F137+'DAY20'!F137+'DAY21'!F137+'DAY22'!F137+'DAY23'!F137+'DAY24'!F137+'DAY25'!F137+'DAY26'!F137+'DAY27'!F137+'DAY28'!F137+'DAY29'!F137+'DAY30'!F137</f>
        <v>0</v>
      </c>
      <c r="G137" s="163">
        <f>'DAY1'!G137+'DAY2'!G137+'DAY3'!G137+'DAY4'!G137+'DAY5'!G137+'DAY6'!G136+'DAY7'!G137+'DAY8'!G137+'DAY9'!G137+'DAY10'!G137+'DAY11'!G137+'DAY12'!G137+'DAY13'!G137+'DAY14'!G137+'DAY15'!G137+'DAY16'!G137+'DAY17'!G137+'DAY18'!G137+'DAY19'!G137+'DAY20'!G137+'DAY21'!G137+'DAY22'!G137+'DAY23'!G137+'DAY24'!G137+'DAY25'!G137+'DAY26'!G137+'DAY27'!G137+'DAY28'!G137+'DAY29'!G137+'DAY30'!G137</f>
        <v>0</v>
      </c>
      <c r="H137" s="49">
        <f>+(Table134[[#This Row],[OPENING ]]+Table134[[#This Row],[RECEIPTS]]+Table134[[#This Row],[RETURNS]])-(Table134[[#This Row],[ISSUES]]+Table134[[#This Row],[EXCHANGED]]+Table134[[#This Row],[SALES]])</f>
        <v>63.2</v>
      </c>
      <c r="I137" s="73">
        <v>63.2</v>
      </c>
      <c r="J137" s="76">
        <f>+Table134[[#This Row],[PHYSICAL]]-Table134[[#This Row],[THEORETICAL]]</f>
        <v>0</v>
      </c>
      <c r="K137" s="48">
        <f>+Table134[[#This Row],[RECEIPTS]]</f>
        <v>0</v>
      </c>
      <c r="L137" s="49">
        <f>+Table134[[#This Row],[RETURNS]]</f>
        <v>0</v>
      </c>
      <c r="M137" s="50">
        <f>+Table134[[#This Row],[EXCHANGED]]</f>
        <v>0</v>
      </c>
      <c r="N137" s="47">
        <f>+Table134[[#This Row],[SALES]]</f>
        <v>0</v>
      </c>
      <c r="O137" s="163">
        <f>+Table134[[#This Row],[ISSUES]]</f>
        <v>0</v>
      </c>
      <c r="P137" s="48">
        <f>Table134[[#This Row],[RECEIPTS TO]]/30</f>
        <v>0</v>
      </c>
      <c r="Q137" s="49">
        <f>+Table134[[#This Row],[RETURNS ]]/30</f>
        <v>0</v>
      </c>
      <c r="R137" s="50">
        <f>+Table134[[#This Row],[EXCHANGED TO]]/30</f>
        <v>0</v>
      </c>
      <c r="S137" s="47">
        <f>+Table134[[#This Row],[SALES TO]]/30</f>
        <v>0</v>
      </c>
      <c r="T137" s="163">
        <f>+Table134[[#This Row],[ISSUES TO]]/30</f>
        <v>0</v>
      </c>
      <c r="U137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8" spans="1:21" ht="15.75" thickBot="1" x14ac:dyDescent="0.3">
      <c r="A138" s="308"/>
      <c r="B138" s="47">
        <f>'DAY1'!H138</f>
        <v>17.5</v>
      </c>
      <c r="C138" s="48">
        <f>'DAY1'!C138+'DAY2'!C138+'DAY3'!C138+'DAY4'!C138+'DAY5'!C138+'DAY6'!C137+'DAY7'!C138+'DAY8'!C138+'DAY9'!C138+'DAY10'!C138+'DAY11'!C138+'DAY12'!C138+'DAY13'!C138+'DAY14'!C138+'DAY15'!C138+'DAY16'!C138+'DAY17'!C138+'DAY18'!C138+'DAY19'!C138+'DAY20'!C138+'DAY21'!C138+'DAY22'!C138+'DAY23'!C138+'DAY24'!C138+'DAY25'!C138+'DAY26'!C138+'DAY27'!C138+'DAY28'!C138+'DAY29'!C138+'DAY30'!C138</f>
        <v>0</v>
      </c>
      <c r="D138" s="49">
        <f>'DAY1'!D138+'DAY2'!D138+'DAY3'!D138+'DAY4'!D138+'DAY5'!D138+'DAY6'!D137+'DAY7'!D138+'DAY8'!D138+'DAY9'!D138+'DAY10'!D138+'DAY11'!D138+'DAY12'!D138+'DAY13'!D138+'DAY14'!D138+'DAY15'!D138+'DAY16'!D138+'DAY17'!D138+'DAY18'!D138+'DAY19'!D138+'DAY20'!D138+'DAY21'!D138+'DAY22'!D138+'DAY23'!D138+'DAY24'!D138+'DAY25'!D138+'DAY26'!D138+'DAY27'!D138+'DAY28'!D138+'DAY29'!D138+'DAY30'!D138</f>
        <v>0</v>
      </c>
      <c r="E138" s="50">
        <f>'DAY1'!E138+'DAY2'!E138+'DAY3'!E138+'DAY4'!E138+'DAY5'!E138+'DAY6'!E137+'DAY7'!E138+'DAY8'!E138+'DAY9'!E138+'DAY10'!E138+'DAY11'!E138+'DAY12'!E138+'DAY13'!E138+'DAY14'!E138+'DAY15'!E138+'DAY16'!E138+'DAY17'!E138+'DAY18'!E138+'DAY19'!E138+'DAY20'!E138+'DAY21'!E138+'DAY22'!E138+'DAY23'!E138+'DAY24'!E138+'DAY25'!E138+'DAY26'!E138+'DAY27'!E138+'DAY28'!E138+'DAY29'!E138+'DAY30'!E138</f>
        <v>0</v>
      </c>
      <c r="F138" s="47">
        <f>'DAY1'!F138+'DAY2'!F138+'DAY3'!F138+'DAY4'!F138+'DAY5'!F138+'DAY6'!F137+'DAY7'!F138+'DAY8'!F138+'DAY9'!F138+'DAY10'!F138+'DAY11'!F138+'DAY12'!F138+'DAY13'!F138+'DAY14'!F138+'DAY15'!F138+'DAY16'!F138+'DAY17'!F138+'DAY18'!F138+'DAY19'!F138+'DAY20'!F138+'DAY21'!F138+'DAY22'!F138+'DAY23'!F138+'DAY24'!F138+'DAY25'!F138+'DAY26'!F138+'DAY27'!F138+'DAY28'!F138+'DAY29'!F138+'DAY30'!F138</f>
        <v>0</v>
      </c>
      <c r="G138" s="163">
        <f>'DAY1'!G138+'DAY2'!G138+'DAY3'!G138+'DAY4'!G138+'DAY5'!G138+'DAY6'!G137+'DAY7'!G138+'DAY8'!G138+'DAY9'!G138+'DAY10'!G138+'DAY11'!G138+'DAY12'!G138+'DAY13'!G138+'DAY14'!G138+'DAY15'!G138+'DAY16'!G138+'DAY17'!G138+'DAY18'!G138+'DAY19'!G138+'DAY20'!G138+'DAY21'!G138+'DAY22'!G138+'DAY23'!G138+'DAY24'!G138+'DAY25'!G138+'DAY26'!G138+'DAY27'!G138+'DAY28'!G138+'DAY29'!G138+'DAY30'!G138</f>
        <v>0</v>
      </c>
      <c r="H138" s="49">
        <f>+(Table134[[#This Row],[OPENING ]]+Table134[[#This Row],[RECEIPTS]]+Table134[[#This Row],[RETURNS]])-(Table134[[#This Row],[ISSUES]]+Table134[[#This Row],[EXCHANGED]]+Table134[[#This Row],[SALES]])</f>
        <v>17.5</v>
      </c>
      <c r="I138" s="73"/>
      <c r="J138" s="76">
        <f>+Table134[[#This Row],[PHYSICAL]]-Table134[[#This Row],[THEORETICAL]]</f>
        <v>-17.5</v>
      </c>
      <c r="K138" s="48">
        <f>+Table134[[#This Row],[RECEIPTS]]</f>
        <v>0</v>
      </c>
      <c r="L138" s="49">
        <f>+Table134[[#This Row],[RETURNS]]</f>
        <v>0</v>
      </c>
      <c r="M138" s="50">
        <f>+Table134[[#This Row],[EXCHANGED]]</f>
        <v>0</v>
      </c>
      <c r="N138" s="47">
        <f>+Table134[[#This Row],[SALES]]</f>
        <v>0</v>
      </c>
      <c r="O138" s="163">
        <f>+Table134[[#This Row],[ISSUES]]</f>
        <v>0</v>
      </c>
      <c r="P138" s="48">
        <f>Table134[[#This Row],[RECEIPTS TO]]/30</f>
        <v>0</v>
      </c>
      <c r="Q138" s="49">
        <f>+Table134[[#This Row],[RETURNS ]]/30</f>
        <v>0</v>
      </c>
      <c r="R138" s="50">
        <f>+Table134[[#This Row],[EXCHANGED TO]]/30</f>
        <v>0</v>
      </c>
      <c r="S138" s="47">
        <f>+Table134[[#This Row],[SALES TO]]/30</f>
        <v>0</v>
      </c>
      <c r="T138" s="163">
        <f>+Table134[[#This Row],[ISSUES TO]]/30</f>
        <v>0</v>
      </c>
      <c r="U138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39" spans="1:21" ht="15.75" thickBot="1" x14ac:dyDescent="0.3">
      <c r="A139" s="308"/>
      <c r="B139" s="47">
        <f>'DAY1'!H139</f>
        <v>14.7</v>
      </c>
      <c r="C139" s="48">
        <f>'DAY1'!C139+'DAY2'!C139+'DAY3'!C139+'DAY4'!C139+'DAY5'!C139+'DAY6'!C138+'DAY7'!C139+'DAY8'!C139+'DAY9'!C139+'DAY10'!C139+'DAY11'!C139+'DAY12'!C139+'DAY13'!C139+'DAY14'!C139+'DAY15'!C139+'DAY16'!C139+'DAY17'!C139+'DAY18'!C139+'DAY19'!C139+'DAY20'!C139+'DAY21'!C139+'DAY22'!C139+'DAY23'!C139+'DAY24'!C139+'DAY25'!C139+'DAY26'!C139+'DAY27'!C139+'DAY28'!C139+'DAY29'!C139+'DAY30'!C139</f>
        <v>0</v>
      </c>
      <c r="D139" s="49">
        <f>'DAY1'!D139+'DAY2'!D139+'DAY3'!D139+'DAY4'!D139+'DAY5'!D139+'DAY6'!D138+'DAY7'!D139+'DAY8'!D139+'DAY9'!D139+'DAY10'!D139+'DAY11'!D139+'DAY12'!D139+'DAY13'!D139+'DAY14'!D139+'DAY15'!D139+'DAY16'!D139+'DAY17'!D139+'DAY18'!D139+'DAY19'!D139+'DAY20'!D139+'DAY21'!D139+'DAY22'!D139+'DAY23'!D139+'DAY24'!D139+'DAY25'!D139+'DAY26'!D139+'DAY27'!D139+'DAY28'!D139+'DAY29'!D139+'DAY30'!D139</f>
        <v>0</v>
      </c>
      <c r="E139" s="50">
        <f>'DAY1'!E139+'DAY2'!E139+'DAY3'!E139+'DAY4'!E139+'DAY5'!E139+'DAY6'!E138+'DAY7'!E139+'DAY8'!E139+'DAY9'!E139+'DAY10'!E139+'DAY11'!E139+'DAY12'!E139+'DAY13'!E139+'DAY14'!E139+'DAY15'!E139+'DAY16'!E139+'DAY17'!E139+'DAY18'!E139+'DAY19'!E139+'DAY20'!E139+'DAY21'!E139+'DAY22'!E139+'DAY23'!E139+'DAY24'!E139+'DAY25'!E139+'DAY26'!E139+'DAY27'!E139+'DAY28'!E139+'DAY29'!E139+'DAY30'!E139</f>
        <v>0</v>
      </c>
      <c r="F139" s="47">
        <f>'DAY1'!F139+'DAY2'!F139+'DAY3'!F139+'DAY4'!F139+'DAY5'!F139+'DAY6'!F138+'DAY7'!F139+'DAY8'!F139+'DAY9'!F139+'DAY10'!F139+'DAY11'!F139+'DAY12'!F139+'DAY13'!F139+'DAY14'!F139+'DAY15'!F139+'DAY16'!F139+'DAY17'!F139+'DAY18'!F139+'DAY19'!F139+'DAY20'!F139+'DAY21'!F139+'DAY22'!F139+'DAY23'!F139+'DAY24'!F139+'DAY25'!F139+'DAY26'!F139+'DAY27'!F139+'DAY28'!F139+'DAY29'!F139+'DAY30'!F139</f>
        <v>0</v>
      </c>
      <c r="G139" s="163">
        <f>'DAY1'!G139+'DAY2'!G139+'DAY3'!G139+'DAY4'!G139+'DAY5'!G139+'DAY6'!G138+'DAY7'!G139+'DAY8'!G139+'DAY9'!G139+'DAY10'!G139+'DAY11'!G139+'DAY12'!G139+'DAY13'!G139+'DAY14'!G139+'DAY15'!G139+'DAY16'!G139+'DAY17'!G139+'DAY18'!G139+'DAY19'!G139+'DAY20'!G139+'DAY21'!G139+'DAY22'!G139+'DAY23'!G139+'DAY24'!G139+'DAY25'!G139+'DAY26'!G139+'DAY27'!G139+'DAY28'!G139+'DAY29'!G139+'DAY30'!G139</f>
        <v>0</v>
      </c>
      <c r="H139" s="49">
        <f>+(Table134[[#This Row],[OPENING ]]+Table134[[#This Row],[RECEIPTS]]+Table134[[#This Row],[RETURNS]])-(Table134[[#This Row],[ISSUES]]+Table134[[#This Row],[EXCHANGED]]+Table134[[#This Row],[SALES]])</f>
        <v>14.7</v>
      </c>
      <c r="I139" s="73"/>
      <c r="J139" s="76">
        <f>+Table134[[#This Row],[PHYSICAL]]-Table134[[#This Row],[THEORETICAL]]</f>
        <v>-14.7</v>
      </c>
      <c r="K139" s="48">
        <f>+Table134[[#This Row],[RECEIPTS]]</f>
        <v>0</v>
      </c>
      <c r="L139" s="49">
        <f>+Table134[[#This Row],[RETURNS]]</f>
        <v>0</v>
      </c>
      <c r="M139" s="50">
        <f>+Table134[[#This Row],[EXCHANGED]]</f>
        <v>0</v>
      </c>
      <c r="N139" s="47">
        <f>+Table134[[#This Row],[SALES]]</f>
        <v>0</v>
      </c>
      <c r="O139" s="163">
        <f>+Table134[[#This Row],[ISSUES]]</f>
        <v>0</v>
      </c>
      <c r="P139" s="48">
        <f>Table134[[#This Row],[RECEIPTS TO]]/30</f>
        <v>0</v>
      </c>
      <c r="Q139" s="49">
        <f>+Table134[[#This Row],[RETURNS ]]/30</f>
        <v>0</v>
      </c>
      <c r="R139" s="50">
        <f>+Table134[[#This Row],[EXCHANGED TO]]/30</f>
        <v>0</v>
      </c>
      <c r="S139" s="47">
        <f>+Table134[[#This Row],[SALES TO]]/30</f>
        <v>0</v>
      </c>
      <c r="T139" s="163">
        <f>+Table134[[#This Row],[ISSUES TO]]/30</f>
        <v>0</v>
      </c>
      <c r="U139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0" spans="1:21" ht="15.75" thickBot="1" x14ac:dyDescent="0.3">
      <c r="A140" s="308"/>
      <c r="B140" s="47">
        <f>'DAY1'!H140</f>
        <v>0</v>
      </c>
      <c r="C140" s="48">
        <f>'DAY1'!C140+'DAY2'!C140+'DAY3'!C140+'DAY4'!C140+'DAY5'!C140+'DAY6'!C139+'DAY7'!C140+'DAY8'!C140+'DAY9'!C140+'DAY10'!C140+'DAY11'!C140+'DAY12'!C140+'DAY13'!C140+'DAY14'!C140+'DAY15'!C140+'DAY16'!C140+'DAY17'!C140+'DAY18'!C140+'DAY19'!C140+'DAY20'!C140+'DAY21'!C140+'DAY22'!C140+'DAY23'!C140+'DAY24'!C140+'DAY25'!C140+'DAY26'!C140+'DAY27'!C140+'DAY28'!C140+'DAY29'!C140+'DAY30'!C140</f>
        <v>0</v>
      </c>
      <c r="D140" s="49">
        <f>'DAY1'!D140+'DAY2'!D140+'DAY3'!D140+'DAY4'!D140+'DAY5'!D140+'DAY6'!D139+'DAY7'!D140+'DAY8'!D140+'DAY9'!D140+'DAY10'!D140+'DAY11'!D140+'DAY12'!D140+'DAY13'!D140+'DAY14'!D140+'DAY15'!D140+'DAY16'!D140+'DAY17'!D140+'DAY18'!D140+'DAY19'!D140+'DAY20'!D140+'DAY21'!D140+'DAY22'!D140+'DAY23'!D140+'DAY24'!D140+'DAY25'!D140+'DAY26'!D140+'DAY27'!D140+'DAY28'!D140+'DAY29'!D140+'DAY30'!D140</f>
        <v>0</v>
      </c>
      <c r="E140" s="50">
        <f>'DAY1'!E140+'DAY2'!E140+'DAY3'!E140+'DAY4'!E140+'DAY5'!E140+'DAY6'!E139+'DAY7'!E140+'DAY8'!E140+'DAY9'!E140+'DAY10'!E140+'DAY11'!E140+'DAY12'!E140+'DAY13'!E140+'DAY14'!E140+'DAY15'!E140+'DAY16'!E140+'DAY17'!E140+'DAY18'!E140+'DAY19'!E140+'DAY20'!E140+'DAY21'!E140+'DAY22'!E140+'DAY23'!E140+'DAY24'!E140+'DAY25'!E140+'DAY26'!E140+'DAY27'!E140+'DAY28'!E140+'DAY29'!E140+'DAY30'!E140</f>
        <v>0</v>
      </c>
      <c r="F140" s="47">
        <f>'DAY1'!F140+'DAY2'!F140+'DAY3'!F140+'DAY4'!F140+'DAY5'!F140+'DAY6'!F139+'DAY7'!F140+'DAY8'!F140+'DAY9'!F140+'DAY10'!F140+'DAY11'!F140+'DAY12'!F140+'DAY13'!F140+'DAY14'!F140+'DAY15'!F140+'DAY16'!F140+'DAY17'!F140+'DAY18'!F140+'DAY19'!F140+'DAY20'!F140+'DAY21'!F140+'DAY22'!F140+'DAY23'!F140+'DAY24'!F140+'DAY25'!F140+'DAY26'!F140+'DAY27'!F140+'DAY28'!F140+'DAY29'!F140+'DAY30'!F140</f>
        <v>0</v>
      </c>
      <c r="G140" s="163">
        <f>'DAY1'!G140+'DAY2'!G140+'DAY3'!G140+'DAY4'!G140+'DAY5'!G140+'DAY6'!G139+'DAY7'!G140+'DAY8'!G140+'DAY9'!G140+'DAY10'!G140+'DAY11'!G140+'DAY12'!G140+'DAY13'!G140+'DAY14'!G140+'DAY15'!G140+'DAY16'!G140+'DAY17'!G140+'DAY18'!G140+'DAY19'!G140+'DAY20'!G140+'DAY21'!G140+'DAY22'!G140+'DAY23'!G140+'DAY24'!G140+'DAY25'!G140+'DAY26'!G140+'DAY27'!G140+'DAY28'!G140+'DAY29'!G140+'DAY30'!G140</f>
        <v>0</v>
      </c>
      <c r="H140" s="49">
        <f>+(Table134[[#This Row],[OPENING ]]+Table134[[#This Row],[RECEIPTS]]+Table134[[#This Row],[RETURNS]])-(Table134[[#This Row],[ISSUES]]+Table134[[#This Row],[EXCHANGED]]+Table134[[#This Row],[SALES]])</f>
        <v>0</v>
      </c>
      <c r="I140" s="73"/>
      <c r="J140" s="76">
        <f>+Table134[[#This Row],[PHYSICAL]]-Table134[[#This Row],[THEORETICAL]]</f>
        <v>0</v>
      </c>
      <c r="K140" s="48">
        <f>+Table134[[#This Row],[RECEIPTS]]</f>
        <v>0</v>
      </c>
      <c r="L140" s="49">
        <f>+Table134[[#This Row],[RETURNS]]</f>
        <v>0</v>
      </c>
      <c r="M140" s="50">
        <f>+Table134[[#This Row],[EXCHANGED]]</f>
        <v>0</v>
      </c>
      <c r="N140" s="47">
        <f>+Table134[[#This Row],[SALES]]</f>
        <v>0</v>
      </c>
      <c r="O140" s="163">
        <f>+Table134[[#This Row],[ISSUES]]</f>
        <v>0</v>
      </c>
      <c r="P140" s="48">
        <f>Table134[[#This Row],[RECEIPTS TO]]/30</f>
        <v>0</v>
      </c>
      <c r="Q140" s="49">
        <f>+Table134[[#This Row],[RETURNS ]]/30</f>
        <v>0</v>
      </c>
      <c r="R140" s="50">
        <f>+Table134[[#This Row],[EXCHANGED TO]]/30</f>
        <v>0</v>
      </c>
      <c r="S140" s="47">
        <f>+Table134[[#This Row],[SALES TO]]/30</f>
        <v>0</v>
      </c>
      <c r="T140" s="163">
        <f>+Table134[[#This Row],[ISSUES TO]]/30</f>
        <v>0</v>
      </c>
      <c r="U140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1" spans="1:21" ht="15.75" thickBot="1" x14ac:dyDescent="0.3">
      <c r="A141" s="308"/>
      <c r="B141" s="47">
        <f>'DAY1'!H141</f>
        <v>115.5</v>
      </c>
      <c r="C141" s="48">
        <f>'DAY1'!C141+'DAY2'!C141+'DAY3'!C141+'DAY4'!C141+'DAY5'!C141+'DAY6'!C140+'DAY7'!C141+'DAY8'!C141+'DAY9'!C141+'DAY10'!C141+'DAY11'!C141+'DAY12'!C141+'DAY13'!C141+'DAY14'!C141+'DAY15'!C141+'DAY16'!C141+'DAY17'!C141+'DAY18'!C141+'DAY19'!C141+'DAY20'!C141+'DAY21'!C141+'DAY22'!C141+'DAY23'!C141+'DAY24'!C141+'DAY25'!C141+'DAY26'!C141+'DAY27'!C141+'DAY28'!C141+'DAY29'!C141+'DAY30'!C141</f>
        <v>0</v>
      </c>
      <c r="D141" s="49">
        <f>'DAY1'!D141+'DAY2'!D141+'DAY3'!D141+'DAY4'!D141+'DAY5'!D141+'DAY6'!D140+'DAY7'!D141+'DAY8'!D141+'DAY9'!D141+'DAY10'!D141+'DAY11'!D141+'DAY12'!D141+'DAY13'!D141+'DAY14'!D141+'DAY15'!D141+'DAY16'!D141+'DAY17'!D141+'DAY18'!D141+'DAY19'!D141+'DAY20'!D141+'DAY21'!D141+'DAY22'!D141+'DAY23'!D141+'DAY24'!D141+'DAY25'!D141+'DAY26'!D141+'DAY27'!D141+'DAY28'!D141+'DAY29'!D141+'DAY30'!D141</f>
        <v>0</v>
      </c>
      <c r="E141" s="50">
        <f>'DAY1'!E141+'DAY2'!E141+'DAY3'!E141+'DAY4'!E141+'DAY5'!E141+'DAY6'!E140+'DAY7'!E141+'DAY8'!E141+'DAY9'!E141+'DAY10'!E141+'DAY11'!E141+'DAY12'!E141+'DAY13'!E141+'DAY14'!E141+'DAY15'!E141+'DAY16'!E141+'DAY17'!E141+'DAY18'!E141+'DAY19'!E141+'DAY20'!E141+'DAY21'!E141+'DAY22'!E141+'DAY23'!E141+'DAY24'!E141+'DAY25'!E141+'DAY26'!E141+'DAY27'!E141+'DAY28'!E141+'DAY29'!E141+'DAY30'!E141</f>
        <v>0</v>
      </c>
      <c r="F141" s="47">
        <f>'DAY1'!F141+'DAY2'!F141+'DAY3'!F141+'DAY4'!F141+'DAY5'!F141+'DAY6'!F140+'DAY7'!F141+'DAY8'!F141+'DAY9'!F141+'DAY10'!F141+'DAY11'!F141+'DAY12'!F141+'DAY13'!F141+'DAY14'!F141+'DAY15'!F141+'DAY16'!F141+'DAY17'!F141+'DAY18'!F141+'DAY19'!F141+'DAY20'!F141+'DAY21'!F141+'DAY22'!F141+'DAY23'!F141+'DAY24'!F141+'DAY25'!F141+'DAY26'!F141+'DAY27'!F141+'DAY28'!F141+'DAY29'!F141+'DAY30'!F141</f>
        <v>0</v>
      </c>
      <c r="G141" s="163">
        <f>'DAY1'!G141+'DAY2'!G141+'DAY3'!G141+'DAY4'!G141+'DAY5'!G141+'DAY6'!G140+'DAY7'!G141+'DAY8'!G141+'DAY9'!G141+'DAY10'!G141+'DAY11'!G141+'DAY12'!G141+'DAY13'!G141+'DAY14'!G141+'DAY15'!G141+'DAY16'!G141+'DAY17'!G141+'DAY18'!G141+'DAY19'!G141+'DAY20'!G141+'DAY21'!G141+'DAY22'!G141+'DAY23'!G141+'DAY24'!G141+'DAY25'!G141+'DAY26'!G141+'DAY27'!G141+'DAY28'!G141+'DAY29'!G141+'DAY30'!G141</f>
        <v>0</v>
      </c>
      <c r="H141" s="49">
        <f>+(Table134[[#This Row],[OPENING ]]+Table134[[#This Row],[RECEIPTS]]+Table134[[#This Row],[RETURNS]])-(Table134[[#This Row],[ISSUES]]+Table134[[#This Row],[EXCHANGED]]+Table134[[#This Row],[SALES]])</f>
        <v>115.5</v>
      </c>
      <c r="I141" s="73"/>
      <c r="J141" s="76">
        <f>+Table134[[#This Row],[PHYSICAL]]-Table134[[#This Row],[THEORETICAL]]</f>
        <v>-115.5</v>
      </c>
      <c r="K141" s="48">
        <f>+Table134[[#This Row],[RECEIPTS]]</f>
        <v>0</v>
      </c>
      <c r="L141" s="49">
        <f>+Table134[[#This Row],[RETURNS]]</f>
        <v>0</v>
      </c>
      <c r="M141" s="50">
        <f>+Table134[[#This Row],[EXCHANGED]]</f>
        <v>0</v>
      </c>
      <c r="N141" s="47">
        <f>+Table134[[#This Row],[SALES]]</f>
        <v>0</v>
      </c>
      <c r="O141" s="163">
        <f>+Table134[[#This Row],[ISSUES]]</f>
        <v>0</v>
      </c>
      <c r="P141" s="48">
        <f>Table134[[#This Row],[RECEIPTS TO]]/30</f>
        <v>0</v>
      </c>
      <c r="Q141" s="49">
        <f>+Table134[[#This Row],[RETURNS ]]/30</f>
        <v>0</v>
      </c>
      <c r="R141" s="50">
        <f>+Table134[[#This Row],[EXCHANGED TO]]/30</f>
        <v>0</v>
      </c>
      <c r="S141" s="47">
        <f>+Table134[[#This Row],[SALES TO]]/30</f>
        <v>0</v>
      </c>
      <c r="T141" s="163">
        <f>+Table134[[#This Row],[ISSUES TO]]/30</f>
        <v>0</v>
      </c>
      <c r="U141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2" spans="1:21" ht="15.75" thickBot="1" x14ac:dyDescent="0.3">
      <c r="A142" s="308"/>
      <c r="B142" s="47">
        <f>'DAY1'!H142</f>
        <v>1641</v>
      </c>
      <c r="C142" s="48">
        <f>'DAY1'!C142+'DAY2'!C142+'DAY3'!C142+'DAY4'!C142+'DAY5'!C142+'DAY6'!C141+'DAY7'!C142+'DAY8'!C142+'DAY9'!C142+'DAY10'!C142+'DAY11'!C142+'DAY12'!C142+'DAY13'!C142+'DAY14'!C142+'DAY15'!C142+'DAY16'!C142+'DAY17'!C142+'DAY18'!C142+'DAY19'!C142+'DAY20'!C142+'DAY21'!C142+'DAY22'!C142+'DAY23'!C142+'DAY24'!C142+'DAY25'!C142+'DAY26'!C142+'DAY27'!C142+'DAY28'!C142+'DAY29'!C142+'DAY30'!C142</f>
        <v>0</v>
      </c>
      <c r="D142" s="49">
        <f>'DAY1'!D142+'DAY2'!D142+'DAY3'!D142+'DAY4'!D142+'DAY5'!D142+'DAY6'!D141+'DAY7'!D142+'DAY8'!D142+'DAY9'!D142+'DAY10'!D142+'DAY11'!D142+'DAY12'!D142+'DAY13'!D142+'DAY14'!D142+'DAY15'!D142+'DAY16'!D142+'DAY17'!D142+'DAY18'!D142+'DAY19'!D142+'DAY20'!D142+'DAY21'!D142+'DAY22'!D142+'DAY23'!D142+'DAY24'!D142+'DAY25'!D142+'DAY26'!D142+'DAY27'!D142+'DAY28'!D142+'DAY29'!D142+'DAY30'!D142</f>
        <v>0</v>
      </c>
      <c r="E142" s="50">
        <f>'DAY1'!E142+'DAY2'!E142+'DAY3'!E142+'DAY4'!E142+'DAY5'!E142+'DAY6'!E141+'DAY7'!E142+'DAY8'!E142+'DAY9'!E142+'DAY10'!E142+'DAY11'!E142+'DAY12'!E142+'DAY13'!E142+'DAY14'!E142+'DAY15'!E142+'DAY16'!E142+'DAY17'!E142+'DAY18'!E142+'DAY19'!E142+'DAY20'!E142+'DAY21'!E142+'DAY22'!E142+'DAY23'!E142+'DAY24'!E142+'DAY25'!E142+'DAY26'!E142+'DAY27'!E142+'DAY28'!E142+'DAY29'!E142+'DAY30'!E142</f>
        <v>0</v>
      </c>
      <c r="F142" s="47">
        <f>'DAY1'!F142+'DAY2'!F142+'DAY3'!F142+'DAY4'!F142+'DAY5'!F142+'DAY6'!F141+'DAY7'!F142+'DAY8'!F142+'DAY9'!F142+'DAY10'!F142+'DAY11'!F142+'DAY12'!F142+'DAY13'!F142+'DAY14'!F142+'DAY15'!F142+'DAY16'!F142+'DAY17'!F142+'DAY18'!F142+'DAY19'!F142+'DAY20'!F142+'DAY21'!F142+'DAY22'!F142+'DAY23'!F142+'DAY24'!F142+'DAY25'!F142+'DAY26'!F142+'DAY27'!F142+'DAY28'!F142+'DAY29'!F142+'DAY30'!F142</f>
        <v>0</v>
      </c>
      <c r="G142" s="163">
        <f>'DAY1'!G142+'DAY2'!G142+'DAY3'!G142+'DAY4'!G142+'DAY5'!G142+'DAY6'!G141+'DAY7'!G142+'DAY8'!G142+'DAY9'!G142+'DAY10'!G142+'DAY11'!G142+'DAY12'!G142+'DAY13'!G142+'DAY14'!G142+'DAY15'!G142+'DAY16'!G142+'DAY17'!G142+'DAY18'!G142+'DAY19'!G142+'DAY20'!G142+'DAY21'!G142+'DAY22'!G142+'DAY23'!G142+'DAY24'!G142+'DAY25'!G142+'DAY26'!G142+'DAY27'!G142+'DAY28'!G142+'DAY29'!G142+'DAY30'!G142</f>
        <v>1559.5</v>
      </c>
      <c r="H142" s="49">
        <f>+(Table134[[#This Row],[OPENING ]]+Table134[[#This Row],[RECEIPTS]]+Table134[[#This Row],[RETURNS]])-(Table134[[#This Row],[ISSUES]]+Table134[[#This Row],[EXCHANGED]]+Table134[[#This Row],[SALES]])</f>
        <v>81.5</v>
      </c>
      <c r="I142" s="73"/>
      <c r="J142" s="76">
        <f>+Table134[[#This Row],[PHYSICAL]]-Table134[[#This Row],[THEORETICAL]]</f>
        <v>-81.5</v>
      </c>
      <c r="K142" s="48">
        <f>+Table134[[#This Row],[RECEIPTS]]</f>
        <v>0</v>
      </c>
      <c r="L142" s="49">
        <f>+Table134[[#This Row],[RETURNS]]</f>
        <v>0</v>
      </c>
      <c r="M142" s="50">
        <f>+Table134[[#This Row],[EXCHANGED]]</f>
        <v>0</v>
      </c>
      <c r="N142" s="47">
        <f>+Table134[[#This Row],[SALES]]</f>
        <v>0</v>
      </c>
      <c r="O142" s="163">
        <f>+Table134[[#This Row],[ISSUES]]</f>
        <v>1559.5</v>
      </c>
      <c r="P142" s="48">
        <f>Table134[[#This Row],[RECEIPTS TO]]/30</f>
        <v>0</v>
      </c>
      <c r="Q142" s="49">
        <f>+Table134[[#This Row],[RETURNS ]]/30</f>
        <v>0</v>
      </c>
      <c r="R142" s="50">
        <f>+Table134[[#This Row],[EXCHANGED TO]]/30</f>
        <v>0</v>
      </c>
      <c r="S142" s="47">
        <f>+Table134[[#This Row],[SALES TO]]/30</f>
        <v>0</v>
      </c>
      <c r="T142" s="163">
        <f>+Table134[[#This Row],[ISSUES TO]]/30</f>
        <v>51.983333333333334</v>
      </c>
      <c r="U142" s="97">
        <f>IFERROR(Table134[[#This Row],[THEORETICAL]]/(Table134[[#This Row],[AVE RECEIPTS]]+Table134[[#This Row],[AVE RETURNS]]+Table134[[#This Row],[AVE EXCHANGED]]+Table134[[#This Row],[AVE SALES]]+Table134[[#This Row],[AVE ISSUES]]),0)</f>
        <v>1.5678101955755051</v>
      </c>
    </row>
    <row r="143" spans="1:21" ht="15.75" thickBot="1" x14ac:dyDescent="0.3">
      <c r="A143" s="308"/>
      <c r="B143" s="47">
        <f>'DAY1'!H143</f>
        <v>0</v>
      </c>
      <c r="C143" s="48">
        <f>'DAY1'!C143+'DAY2'!C143+'DAY3'!C143+'DAY4'!C143+'DAY5'!C143+'DAY6'!C142+'DAY7'!C143+'DAY8'!C143+'DAY9'!C143+'DAY10'!C143+'DAY11'!C143+'DAY12'!C143+'DAY13'!C143+'DAY14'!C143+'DAY15'!C143+'DAY16'!C143+'DAY17'!C143+'DAY18'!C143+'DAY19'!C143+'DAY20'!C143+'DAY21'!C143+'DAY22'!C143+'DAY23'!C143+'DAY24'!C143+'DAY25'!C143+'DAY26'!C143+'DAY27'!C143+'DAY28'!C143+'DAY29'!C143+'DAY30'!C143</f>
        <v>0</v>
      </c>
      <c r="D143" s="49">
        <f>'DAY1'!D143+'DAY2'!D143+'DAY3'!D143+'DAY4'!D143+'DAY5'!D143+'DAY6'!D142+'DAY7'!D143+'DAY8'!D143+'DAY9'!D143+'DAY10'!D143+'DAY11'!D143+'DAY12'!D143+'DAY13'!D143+'DAY14'!D143+'DAY15'!D143+'DAY16'!D143+'DAY17'!D143+'DAY18'!D143+'DAY19'!D143+'DAY20'!D143+'DAY21'!D143+'DAY22'!D143+'DAY23'!D143+'DAY24'!D143+'DAY25'!D143+'DAY26'!D143+'DAY27'!D143+'DAY28'!D143+'DAY29'!D143+'DAY30'!D143</f>
        <v>15.2</v>
      </c>
      <c r="E143" s="50">
        <f>'DAY1'!E143+'DAY2'!E143+'DAY3'!E143+'DAY4'!E143+'DAY5'!E143+'DAY6'!E142+'DAY7'!E143+'DAY8'!E143+'DAY9'!E143+'DAY10'!E143+'DAY11'!E143+'DAY12'!E143+'DAY13'!E143+'DAY14'!E143+'DAY15'!E143+'DAY16'!E143+'DAY17'!E143+'DAY18'!E143+'DAY19'!E143+'DAY20'!E143+'DAY21'!E143+'DAY22'!E143+'DAY23'!E143+'DAY24'!E143+'DAY25'!E143+'DAY26'!E143+'DAY27'!E143+'DAY28'!E143+'DAY29'!E143+'DAY30'!E143</f>
        <v>0</v>
      </c>
      <c r="F143" s="47">
        <f>'DAY1'!F143+'DAY2'!F143+'DAY3'!F143+'DAY4'!F143+'DAY5'!F143+'DAY6'!F142+'DAY7'!F143+'DAY8'!F143+'DAY9'!F143+'DAY10'!F143+'DAY11'!F143+'DAY12'!F143+'DAY13'!F143+'DAY14'!F143+'DAY15'!F143+'DAY16'!F143+'DAY17'!F143+'DAY18'!F143+'DAY19'!F143+'DAY20'!F143+'DAY21'!F143+'DAY22'!F143+'DAY23'!F143+'DAY24'!F143+'DAY25'!F143+'DAY26'!F143+'DAY27'!F143+'DAY28'!F143+'DAY29'!F143+'DAY30'!F143</f>
        <v>0</v>
      </c>
      <c r="G143" s="163">
        <f>'DAY1'!G143+'DAY2'!G143+'DAY3'!G143+'DAY4'!G143+'DAY5'!G143+'DAY6'!G142+'DAY7'!G143+'DAY8'!G143+'DAY9'!G143+'DAY10'!G143+'DAY11'!G143+'DAY12'!G143+'DAY13'!G143+'DAY14'!G143+'DAY15'!G143+'DAY16'!G143+'DAY17'!G143+'DAY18'!G143+'DAY19'!G143+'DAY20'!G143+'DAY21'!G143+'DAY22'!G143+'DAY23'!G143+'DAY24'!G143+'DAY25'!G143+'DAY26'!G143+'DAY27'!G143+'DAY28'!G143+'DAY29'!G143+'DAY30'!G143</f>
        <v>0</v>
      </c>
      <c r="H143" s="49">
        <f>+(Table134[[#This Row],[OPENING ]]+Table134[[#This Row],[RECEIPTS]]+Table134[[#This Row],[RETURNS]])-(Table134[[#This Row],[ISSUES]]+Table134[[#This Row],[EXCHANGED]]+Table134[[#This Row],[SALES]])</f>
        <v>15.2</v>
      </c>
      <c r="I143" s="73"/>
      <c r="J143" s="76">
        <f>+Table134[[#This Row],[PHYSICAL]]-Table134[[#This Row],[THEORETICAL]]</f>
        <v>-15.2</v>
      </c>
      <c r="K143" s="48">
        <f>+Table134[[#This Row],[RECEIPTS]]</f>
        <v>0</v>
      </c>
      <c r="L143" s="49">
        <f>+Table134[[#This Row],[RETURNS]]</f>
        <v>15.2</v>
      </c>
      <c r="M143" s="50">
        <f>+Table134[[#This Row],[EXCHANGED]]</f>
        <v>0</v>
      </c>
      <c r="N143" s="47">
        <f>+Table134[[#This Row],[SALES]]</f>
        <v>0</v>
      </c>
      <c r="O143" s="163">
        <f>+Table134[[#This Row],[ISSUES]]</f>
        <v>0</v>
      </c>
      <c r="P143" s="48">
        <f>Table134[[#This Row],[RECEIPTS TO]]/30</f>
        <v>0</v>
      </c>
      <c r="Q143" s="49">
        <f>+Table134[[#This Row],[RETURNS ]]/30</f>
        <v>0.5066666666666666</v>
      </c>
      <c r="R143" s="50">
        <f>+Table134[[#This Row],[EXCHANGED TO]]/30</f>
        <v>0</v>
      </c>
      <c r="S143" s="47">
        <f>+Table134[[#This Row],[SALES TO]]/30</f>
        <v>0</v>
      </c>
      <c r="T143" s="163">
        <f>+Table134[[#This Row],[ISSUES TO]]/30</f>
        <v>0</v>
      </c>
      <c r="U143" s="97">
        <f>IFERROR(Table134[[#This Row],[THEORETICAL]]/(Table134[[#This Row],[AVE RECEIPTS]]+Table134[[#This Row],[AVE RETURNS]]+Table134[[#This Row],[AVE EXCHANGED]]+Table134[[#This Row],[AVE SALES]]+Table134[[#This Row],[AVE ISSUES]]),0)</f>
        <v>30.000000000000004</v>
      </c>
    </row>
    <row r="144" spans="1:21" ht="15.75" thickBot="1" x14ac:dyDescent="0.3">
      <c r="A144" s="308" t="s">
        <v>113</v>
      </c>
      <c r="B144" s="47">
        <f>'DAY1'!H144</f>
        <v>0</v>
      </c>
      <c r="C144" s="48">
        <f>'DAY1'!C144+'DAY2'!C144+'DAY3'!C144+'DAY4'!C144+'DAY5'!C144+'DAY6'!C143+'DAY7'!C144+'DAY8'!C144+'DAY9'!C144+'DAY10'!C144+'DAY11'!C144+'DAY12'!C144+'DAY13'!C144+'DAY14'!C144+'DAY15'!C144+'DAY16'!C144+'DAY17'!C144+'DAY18'!C144+'DAY19'!C144+'DAY20'!C144+'DAY21'!C144+'DAY22'!C144+'DAY23'!C144+'DAY24'!C144+'DAY25'!C144+'DAY26'!C144+'DAY27'!C144+'DAY28'!C144+'DAY29'!C144+'DAY30'!C144</f>
        <v>0</v>
      </c>
      <c r="D144" s="49">
        <f>'DAY1'!D144+'DAY2'!D144+'DAY3'!D144+'DAY4'!D144+'DAY5'!D144+'DAY6'!D143+'DAY7'!D144+'DAY8'!D144+'DAY9'!D144+'DAY10'!D144+'DAY11'!D144+'DAY12'!D144+'DAY13'!D144+'DAY14'!D144+'DAY15'!D144+'DAY16'!D144+'DAY17'!D144+'DAY18'!D144+'DAY19'!D144+'DAY20'!D144+'DAY21'!D144+'DAY22'!D144+'DAY23'!D144+'DAY24'!D144+'DAY25'!D144+'DAY26'!D144+'DAY27'!D144+'DAY28'!D144+'DAY29'!D144+'DAY30'!D144</f>
        <v>0</v>
      </c>
      <c r="E144" s="50">
        <f>'DAY1'!E144+'DAY2'!E144+'DAY3'!E144+'DAY4'!E144+'DAY5'!E144+'DAY6'!E143+'DAY7'!E144+'DAY8'!E144+'DAY9'!E144+'DAY10'!E144+'DAY11'!E144+'DAY12'!E144+'DAY13'!E144+'DAY14'!E144+'DAY15'!E144+'DAY16'!E144+'DAY17'!E144+'DAY18'!E144+'DAY19'!E144+'DAY20'!E144+'DAY21'!E144+'DAY22'!E144+'DAY23'!E144+'DAY24'!E144+'DAY25'!E144+'DAY26'!E144+'DAY27'!E144+'DAY28'!E144+'DAY29'!E144+'DAY30'!E144</f>
        <v>0</v>
      </c>
      <c r="F144" s="47">
        <f>'DAY1'!F144+'DAY2'!F144+'DAY3'!F144+'DAY4'!F144+'DAY5'!F144+'DAY6'!F143+'DAY7'!F144+'DAY8'!F144+'DAY9'!F144+'DAY10'!F144+'DAY11'!F144+'DAY12'!F144+'DAY13'!F144+'DAY14'!F144+'DAY15'!F144+'DAY16'!F144+'DAY17'!F144+'DAY18'!F144+'DAY19'!F144+'DAY20'!F144+'DAY21'!F144+'DAY22'!F144+'DAY23'!F144+'DAY24'!F144+'DAY25'!F144+'DAY26'!F144+'DAY27'!F144+'DAY28'!F144+'DAY29'!F144+'DAY30'!F144</f>
        <v>0</v>
      </c>
      <c r="G144" s="163">
        <f>'DAY1'!G144+'DAY2'!G144+'DAY3'!G144+'DAY4'!G144+'DAY5'!G144+'DAY6'!G143+'DAY7'!G144+'DAY8'!G144+'DAY9'!G144+'DAY10'!G144+'DAY11'!G144+'DAY12'!G144+'DAY13'!G144+'DAY14'!G144+'DAY15'!G144+'DAY16'!G144+'DAY17'!G144+'DAY18'!G144+'DAY19'!G144+'DAY20'!G144+'DAY21'!G144+'DAY22'!G144+'DAY23'!G144+'DAY24'!G144+'DAY25'!G144+'DAY26'!G144+'DAY27'!G144+'DAY28'!G144+'DAY29'!G144+'DAY30'!G144</f>
        <v>0</v>
      </c>
      <c r="H144" s="49">
        <f>+(Table134[[#This Row],[OPENING ]]+Table134[[#This Row],[RECEIPTS]]+Table134[[#This Row],[RETURNS]])-(Table134[[#This Row],[ISSUES]]+Table134[[#This Row],[EXCHANGED]]+Table134[[#This Row],[SALES]])</f>
        <v>0</v>
      </c>
      <c r="I144" s="73">
        <v>4.8</v>
      </c>
      <c r="J144" s="76">
        <f>+Table134[[#This Row],[PHYSICAL]]-Table134[[#This Row],[THEORETICAL]]</f>
        <v>4.8</v>
      </c>
      <c r="K144" s="48">
        <f>+Table134[[#This Row],[RECEIPTS]]</f>
        <v>0</v>
      </c>
      <c r="L144" s="49">
        <f>+Table134[[#This Row],[RETURNS]]</f>
        <v>0</v>
      </c>
      <c r="M144" s="50">
        <f>+Table134[[#This Row],[EXCHANGED]]</f>
        <v>0</v>
      </c>
      <c r="N144" s="47">
        <f>+Table134[[#This Row],[SALES]]</f>
        <v>0</v>
      </c>
      <c r="O144" s="163">
        <f>+Table134[[#This Row],[ISSUES]]</f>
        <v>0</v>
      </c>
      <c r="P144" s="48">
        <f>Table134[[#This Row],[RECEIPTS TO]]/30</f>
        <v>0</v>
      </c>
      <c r="Q144" s="49">
        <f>+Table134[[#This Row],[RETURNS ]]/30</f>
        <v>0</v>
      </c>
      <c r="R144" s="50">
        <f>+Table134[[#This Row],[EXCHANGED TO]]/30</f>
        <v>0</v>
      </c>
      <c r="S144" s="47">
        <f>+Table134[[#This Row],[SALES TO]]/30</f>
        <v>0</v>
      </c>
      <c r="T144" s="163">
        <f>+Table134[[#This Row],[ISSUES TO]]/30</f>
        <v>0</v>
      </c>
      <c r="U144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5" spans="1:21" ht="15.75" thickBot="1" x14ac:dyDescent="0.3">
      <c r="A145" s="308"/>
      <c r="B145" s="47">
        <f>'DAY1'!H145</f>
        <v>0</v>
      </c>
      <c r="C145" s="48">
        <f>'DAY1'!C145+'DAY2'!C145+'DAY3'!C145+'DAY4'!C145+'DAY5'!C145+'DAY6'!C144+'DAY7'!C145+'DAY8'!C145+'DAY9'!C145+'DAY10'!C145+'DAY11'!C145+'DAY12'!C145+'DAY13'!C145+'DAY14'!C145+'DAY15'!C145+'DAY16'!C145+'DAY17'!C145+'DAY18'!C145+'DAY19'!C145+'DAY20'!C145+'DAY21'!C145+'DAY22'!C145+'DAY23'!C145+'DAY24'!C145+'DAY25'!C145+'DAY26'!C145+'DAY27'!C145+'DAY28'!C145+'DAY29'!C145+'DAY30'!C145</f>
        <v>0</v>
      </c>
      <c r="D145" s="49">
        <f>'DAY1'!D145+'DAY2'!D145+'DAY3'!D145+'DAY4'!D145+'DAY5'!D145+'DAY6'!D144+'DAY7'!D145+'DAY8'!D145+'DAY9'!D145+'DAY10'!D145+'DAY11'!D145+'DAY12'!D145+'DAY13'!D145+'DAY14'!D145+'DAY15'!D145+'DAY16'!D145+'DAY17'!D145+'DAY18'!D145+'DAY19'!D145+'DAY20'!D145+'DAY21'!D145+'DAY22'!D145+'DAY23'!D145+'DAY24'!D145+'DAY25'!D145+'DAY26'!D145+'DAY27'!D145+'DAY28'!D145+'DAY29'!D145+'DAY30'!D145</f>
        <v>0</v>
      </c>
      <c r="E145" s="50">
        <f>'DAY1'!E145+'DAY2'!E145+'DAY3'!E145+'DAY4'!E145+'DAY5'!E145+'DAY6'!E144+'DAY7'!E145+'DAY8'!E145+'DAY9'!E145+'DAY10'!E145+'DAY11'!E145+'DAY12'!E145+'DAY13'!E145+'DAY14'!E145+'DAY15'!E145+'DAY16'!E145+'DAY17'!E145+'DAY18'!E145+'DAY19'!E145+'DAY20'!E145+'DAY21'!E145+'DAY22'!E145+'DAY23'!E145+'DAY24'!E145+'DAY25'!E145+'DAY26'!E145+'DAY27'!E145+'DAY28'!E145+'DAY29'!E145+'DAY30'!E145</f>
        <v>0</v>
      </c>
      <c r="F145" s="47">
        <f>'DAY1'!F145+'DAY2'!F145+'DAY3'!F145+'DAY4'!F145+'DAY5'!F145+'DAY6'!F144+'DAY7'!F145+'DAY8'!F145+'DAY9'!F145+'DAY10'!F145+'DAY11'!F145+'DAY12'!F145+'DAY13'!F145+'DAY14'!F145+'DAY15'!F145+'DAY16'!F145+'DAY17'!F145+'DAY18'!F145+'DAY19'!F145+'DAY20'!F145+'DAY21'!F145+'DAY22'!F145+'DAY23'!F145+'DAY24'!F145+'DAY25'!F145+'DAY26'!F145+'DAY27'!F145+'DAY28'!F145+'DAY29'!F145+'DAY30'!F145</f>
        <v>0</v>
      </c>
      <c r="G145" s="163">
        <f>'DAY1'!G145+'DAY2'!G145+'DAY3'!G145+'DAY4'!G145+'DAY5'!G145+'DAY6'!G144+'DAY7'!G145+'DAY8'!G145+'DAY9'!G145+'DAY10'!G145+'DAY11'!G145+'DAY12'!G145+'DAY13'!G145+'DAY14'!G145+'DAY15'!G145+'DAY16'!G145+'DAY17'!G145+'DAY18'!G145+'DAY19'!G145+'DAY20'!G145+'DAY21'!G145+'DAY22'!G145+'DAY23'!G145+'DAY24'!G145+'DAY25'!G145+'DAY26'!G145+'DAY27'!G145+'DAY28'!G145+'DAY29'!G145+'DAY30'!G145</f>
        <v>0</v>
      </c>
      <c r="H145" s="49">
        <f>+(Table134[[#This Row],[OPENING ]]+Table134[[#This Row],[RECEIPTS]]+Table134[[#This Row],[RETURNS]])-(Table134[[#This Row],[ISSUES]]+Table134[[#This Row],[EXCHANGED]]+Table134[[#This Row],[SALES]])</f>
        <v>0</v>
      </c>
      <c r="I145" s="73"/>
      <c r="J145" s="76">
        <f>+Table134[[#This Row],[PHYSICAL]]-Table134[[#This Row],[THEORETICAL]]</f>
        <v>0</v>
      </c>
      <c r="K145" s="48">
        <f>+Table134[[#This Row],[RECEIPTS]]</f>
        <v>0</v>
      </c>
      <c r="L145" s="49">
        <f>+Table134[[#This Row],[RETURNS]]</f>
        <v>0</v>
      </c>
      <c r="M145" s="50">
        <f>+Table134[[#This Row],[EXCHANGED]]</f>
        <v>0</v>
      </c>
      <c r="N145" s="47">
        <f>+Table134[[#This Row],[SALES]]</f>
        <v>0</v>
      </c>
      <c r="O145" s="163">
        <f>+Table134[[#This Row],[ISSUES]]</f>
        <v>0</v>
      </c>
      <c r="P145" s="48">
        <f>Table134[[#This Row],[RECEIPTS TO]]/30</f>
        <v>0</v>
      </c>
      <c r="Q145" s="49">
        <f>+Table134[[#This Row],[RETURNS ]]/30</f>
        <v>0</v>
      </c>
      <c r="R145" s="50">
        <f>+Table134[[#This Row],[EXCHANGED TO]]/30</f>
        <v>0</v>
      </c>
      <c r="S145" s="47">
        <f>+Table134[[#This Row],[SALES TO]]/30</f>
        <v>0</v>
      </c>
      <c r="T145" s="163">
        <f>+Table134[[#This Row],[ISSUES TO]]/30</f>
        <v>0</v>
      </c>
      <c r="U145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6" spans="1:21" ht="15.75" thickBot="1" x14ac:dyDescent="0.3">
      <c r="A146" s="308"/>
      <c r="B146" s="47">
        <f>'DAY1'!H146</f>
        <v>0</v>
      </c>
      <c r="C146" s="48">
        <f>'DAY1'!C146+'DAY2'!C146+'DAY3'!C146+'DAY4'!C146+'DAY5'!C146+'DAY6'!C145+'DAY7'!C146+'DAY8'!C146+'DAY9'!C146+'DAY10'!C146+'DAY11'!C146+'DAY12'!C146+'DAY13'!C146+'DAY14'!C146+'DAY15'!C146+'DAY16'!C146+'DAY17'!C146+'DAY18'!C146+'DAY19'!C146+'DAY20'!C146+'DAY21'!C146+'DAY22'!C146+'DAY23'!C146+'DAY24'!C146+'DAY25'!C146+'DAY26'!C146+'DAY27'!C146+'DAY28'!C146+'DAY29'!C146+'DAY30'!C146</f>
        <v>0</v>
      </c>
      <c r="D146" s="49">
        <f>'DAY1'!D146+'DAY2'!D146+'DAY3'!D146+'DAY4'!D146+'DAY5'!D146+'DAY6'!D145+'DAY7'!D146+'DAY8'!D146+'DAY9'!D146+'DAY10'!D146+'DAY11'!D146+'DAY12'!D146+'DAY13'!D146+'DAY14'!D146+'DAY15'!D146+'DAY16'!D146+'DAY17'!D146+'DAY18'!D146+'DAY19'!D146+'DAY20'!D146+'DAY21'!D146+'DAY22'!D146+'DAY23'!D146+'DAY24'!D146+'DAY25'!D146+'DAY26'!D146+'DAY27'!D146+'DAY28'!D146+'DAY29'!D146+'DAY30'!D146</f>
        <v>0</v>
      </c>
      <c r="E146" s="50">
        <f>'DAY1'!E146+'DAY2'!E146+'DAY3'!E146+'DAY4'!E146+'DAY5'!E146+'DAY6'!E145+'DAY7'!E146+'DAY8'!E146+'DAY9'!E146+'DAY10'!E146+'DAY11'!E146+'DAY12'!E146+'DAY13'!E146+'DAY14'!E146+'DAY15'!E146+'DAY16'!E146+'DAY17'!E146+'DAY18'!E146+'DAY19'!E146+'DAY20'!E146+'DAY21'!E146+'DAY22'!E146+'DAY23'!E146+'DAY24'!E146+'DAY25'!E146+'DAY26'!E146+'DAY27'!E146+'DAY28'!E146+'DAY29'!E146+'DAY30'!E146</f>
        <v>0</v>
      </c>
      <c r="F146" s="47">
        <f>'DAY1'!F146+'DAY2'!F146+'DAY3'!F146+'DAY4'!F146+'DAY5'!F146+'DAY6'!F145+'DAY7'!F146+'DAY8'!F146+'DAY9'!F146+'DAY10'!F146+'DAY11'!F146+'DAY12'!F146+'DAY13'!F146+'DAY14'!F146+'DAY15'!F146+'DAY16'!F146+'DAY17'!F146+'DAY18'!F146+'DAY19'!F146+'DAY20'!F146+'DAY21'!F146+'DAY22'!F146+'DAY23'!F146+'DAY24'!F146+'DAY25'!F146+'DAY26'!F146+'DAY27'!F146+'DAY28'!F146+'DAY29'!F146+'DAY30'!F146</f>
        <v>0</v>
      </c>
      <c r="G146" s="163">
        <f>'DAY1'!G146+'DAY2'!G146+'DAY3'!G146+'DAY4'!G146+'DAY5'!G146+'DAY6'!G145+'DAY7'!G146+'DAY8'!G146+'DAY9'!G146+'DAY10'!G146+'DAY11'!G146+'DAY12'!G146+'DAY13'!G146+'DAY14'!G146+'DAY15'!G146+'DAY16'!G146+'DAY17'!G146+'DAY18'!G146+'DAY19'!G146+'DAY20'!G146+'DAY21'!G146+'DAY22'!G146+'DAY23'!G146+'DAY24'!G146+'DAY25'!G146+'DAY26'!G146+'DAY27'!G146+'DAY28'!G146+'DAY29'!G146+'DAY30'!G146</f>
        <v>0</v>
      </c>
      <c r="H146" s="49">
        <f>+(Table134[[#This Row],[OPENING ]]+Table134[[#This Row],[RECEIPTS]]+Table134[[#This Row],[RETURNS]])-(Table134[[#This Row],[ISSUES]]+Table134[[#This Row],[EXCHANGED]]+Table134[[#This Row],[SALES]])</f>
        <v>0</v>
      </c>
      <c r="I146" s="73"/>
      <c r="J146" s="76">
        <f>+Table134[[#This Row],[PHYSICAL]]-Table134[[#This Row],[THEORETICAL]]</f>
        <v>0</v>
      </c>
      <c r="K146" s="48">
        <f>+Table134[[#This Row],[RECEIPTS]]</f>
        <v>0</v>
      </c>
      <c r="L146" s="49">
        <f>+Table134[[#This Row],[RETURNS]]</f>
        <v>0</v>
      </c>
      <c r="M146" s="50">
        <f>+Table134[[#This Row],[EXCHANGED]]</f>
        <v>0</v>
      </c>
      <c r="N146" s="47">
        <f>+Table134[[#This Row],[SALES]]</f>
        <v>0</v>
      </c>
      <c r="O146" s="163">
        <f>+Table134[[#This Row],[ISSUES]]</f>
        <v>0</v>
      </c>
      <c r="P146" s="48">
        <f>Table134[[#This Row],[RECEIPTS TO]]/30</f>
        <v>0</v>
      </c>
      <c r="Q146" s="49">
        <f>+Table134[[#This Row],[RETURNS ]]/30</f>
        <v>0</v>
      </c>
      <c r="R146" s="50">
        <f>+Table134[[#This Row],[EXCHANGED TO]]/30</f>
        <v>0</v>
      </c>
      <c r="S146" s="47">
        <f>+Table134[[#This Row],[SALES TO]]/30</f>
        <v>0</v>
      </c>
      <c r="T146" s="163">
        <f>+Table134[[#This Row],[ISSUES TO]]/30</f>
        <v>0</v>
      </c>
      <c r="U146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7" spans="1:21" ht="15.75" thickBot="1" x14ac:dyDescent="0.3">
      <c r="A147" s="308"/>
      <c r="B147" s="47">
        <f>'DAY1'!H147</f>
        <v>0</v>
      </c>
      <c r="C147" s="48">
        <f>'DAY1'!C147+'DAY2'!C147+'DAY3'!C147+'DAY4'!C147+'DAY5'!C147+'DAY6'!C146+'DAY7'!C147+'DAY8'!C147+'DAY9'!C147+'DAY10'!C147+'DAY11'!C147+'DAY12'!C147+'DAY13'!C147+'DAY14'!C147+'DAY15'!C147+'DAY16'!C147+'DAY17'!C147+'DAY18'!C147+'DAY19'!C147+'DAY20'!C147+'DAY21'!C147+'DAY22'!C147+'DAY23'!C147+'DAY24'!C147+'DAY25'!C147+'DAY26'!C147+'DAY27'!C147+'DAY28'!C147+'DAY29'!C147+'DAY30'!C147</f>
        <v>0</v>
      </c>
      <c r="D147" s="49">
        <f>'DAY1'!D147+'DAY2'!D147+'DAY3'!D147+'DAY4'!D147+'DAY5'!D147+'DAY6'!D146+'DAY7'!D147+'DAY8'!D147+'DAY9'!D147+'DAY10'!D147+'DAY11'!D147+'DAY12'!D147+'DAY13'!D147+'DAY14'!D147+'DAY15'!D147+'DAY16'!D147+'DAY17'!D147+'DAY18'!D147+'DAY19'!D147+'DAY20'!D147+'DAY21'!D147+'DAY22'!D147+'DAY23'!D147+'DAY24'!D147+'DAY25'!D147+'DAY26'!D147+'DAY27'!D147+'DAY28'!D147+'DAY29'!D147+'DAY30'!D147</f>
        <v>0</v>
      </c>
      <c r="E147" s="50">
        <f>'DAY1'!E147+'DAY2'!E147+'DAY3'!E147+'DAY4'!E147+'DAY5'!E147+'DAY6'!E146+'DAY7'!E147+'DAY8'!E147+'DAY9'!E147+'DAY10'!E147+'DAY11'!E147+'DAY12'!E147+'DAY13'!E147+'DAY14'!E147+'DAY15'!E147+'DAY16'!E147+'DAY17'!E147+'DAY18'!E147+'DAY19'!E147+'DAY20'!E147+'DAY21'!E147+'DAY22'!E147+'DAY23'!E147+'DAY24'!E147+'DAY25'!E147+'DAY26'!E147+'DAY27'!E147+'DAY28'!E147+'DAY29'!E147+'DAY30'!E147</f>
        <v>0</v>
      </c>
      <c r="F147" s="47">
        <f>'DAY1'!F147+'DAY2'!F147+'DAY3'!F147+'DAY4'!F147+'DAY5'!F147+'DAY6'!F146+'DAY7'!F147+'DAY8'!F147+'DAY9'!F147+'DAY10'!F147+'DAY11'!F147+'DAY12'!F147+'DAY13'!F147+'DAY14'!F147+'DAY15'!F147+'DAY16'!F147+'DAY17'!F147+'DAY18'!F147+'DAY19'!F147+'DAY20'!F147+'DAY21'!F147+'DAY22'!F147+'DAY23'!F147+'DAY24'!F147+'DAY25'!F147+'DAY26'!F147+'DAY27'!F147+'DAY28'!F147+'DAY29'!F147+'DAY30'!F147</f>
        <v>0</v>
      </c>
      <c r="G147" s="163">
        <f>'DAY1'!G147+'DAY2'!G147+'DAY3'!G147+'DAY4'!G147+'DAY5'!G147+'DAY6'!G146+'DAY7'!G147+'DAY8'!G147+'DAY9'!G147+'DAY10'!G147+'DAY11'!G147+'DAY12'!G147+'DAY13'!G147+'DAY14'!G147+'DAY15'!G147+'DAY16'!G147+'DAY17'!G147+'DAY18'!G147+'DAY19'!G147+'DAY20'!G147+'DAY21'!G147+'DAY22'!G147+'DAY23'!G147+'DAY24'!G147+'DAY25'!G147+'DAY26'!G147+'DAY27'!G147+'DAY28'!G147+'DAY29'!G147+'DAY30'!G147</f>
        <v>0</v>
      </c>
      <c r="H147" s="49">
        <f>+(Table134[[#This Row],[OPENING ]]+Table134[[#This Row],[RECEIPTS]]+Table134[[#This Row],[RETURNS]])-(Table134[[#This Row],[ISSUES]]+Table134[[#This Row],[EXCHANGED]]+Table134[[#This Row],[SALES]])</f>
        <v>0</v>
      </c>
      <c r="I147" s="73"/>
      <c r="J147" s="76">
        <f>+Table134[[#This Row],[PHYSICAL]]-Table134[[#This Row],[THEORETICAL]]</f>
        <v>0</v>
      </c>
      <c r="K147" s="48">
        <f>+Table134[[#This Row],[RECEIPTS]]</f>
        <v>0</v>
      </c>
      <c r="L147" s="49">
        <f>+Table134[[#This Row],[RETURNS]]</f>
        <v>0</v>
      </c>
      <c r="M147" s="50">
        <f>+Table134[[#This Row],[EXCHANGED]]</f>
        <v>0</v>
      </c>
      <c r="N147" s="47">
        <f>+Table134[[#This Row],[SALES]]</f>
        <v>0</v>
      </c>
      <c r="O147" s="163">
        <f>+Table134[[#This Row],[ISSUES]]</f>
        <v>0</v>
      </c>
      <c r="P147" s="48">
        <f>Table134[[#This Row],[RECEIPTS TO]]/30</f>
        <v>0</v>
      </c>
      <c r="Q147" s="49">
        <f>+Table134[[#This Row],[RETURNS ]]/30</f>
        <v>0</v>
      </c>
      <c r="R147" s="50">
        <f>+Table134[[#This Row],[EXCHANGED TO]]/30</f>
        <v>0</v>
      </c>
      <c r="S147" s="47">
        <f>+Table134[[#This Row],[SALES TO]]/30</f>
        <v>0</v>
      </c>
      <c r="T147" s="163">
        <f>+Table134[[#This Row],[ISSUES TO]]/30</f>
        <v>0</v>
      </c>
      <c r="U147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8" spans="1:21" ht="15.75" thickBot="1" x14ac:dyDescent="0.3">
      <c r="A148" s="308"/>
      <c r="B148" s="47">
        <f>'DAY1'!H148</f>
        <v>49</v>
      </c>
      <c r="C148" s="48">
        <f>'DAY1'!C148+'DAY2'!C148+'DAY3'!C148+'DAY4'!C148+'DAY5'!C148+'DAY6'!C147+'DAY7'!C148+'DAY8'!C148+'DAY9'!C148+'DAY10'!C148+'DAY11'!C148+'DAY12'!C148+'DAY13'!C148+'DAY14'!C148+'DAY15'!C148+'DAY16'!C148+'DAY17'!C148+'DAY18'!C148+'DAY19'!C148+'DAY20'!C148+'DAY21'!C148+'DAY22'!C148+'DAY23'!C148+'DAY24'!C148+'DAY25'!C148+'DAY26'!C148+'DAY27'!C148+'DAY28'!C148+'DAY29'!C148+'DAY30'!C148</f>
        <v>0</v>
      </c>
      <c r="D148" s="49">
        <f>'DAY1'!D148+'DAY2'!D148+'DAY3'!D148+'DAY4'!D148+'DAY5'!D148+'DAY6'!D147+'DAY7'!D148+'DAY8'!D148+'DAY9'!D148+'DAY10'!D148+'DAY11'!D148+'DAY12'!D148+'DAY13'!D148+'DAY14'!D148+'DAY15'!D148+'DAY16'!D148+'DAY17'!D148+'DAY18'!D148+'DAY19'!D148+'DAY20'!D148+'DAY21'!D148+'DAY22'!D148+'DAY23'!D148+'DAY24'!D148+'DAY25'!D148+'DAY26'!D148+'DAY27'!D148+'DAY28'!D148+'DAY29'!D148+'DAY30'!D148</f>
        <v>0</v>
      </c>
      <c r="E148" s="50">
        <f>'DAY1'!E148+'DAY2'!E148+'DAY3'!E148+'DAY4'!E148+'DAY5'!E148+'DAY6'!E147+'DAY7'!E148+'DAY8'!E148+'DAY9'!E148+'DAY10'!E148+'DAY11'!E148+'DAY12'!E148+'DAY13'!E148+'DAY14'!E148+'DAY15'!E148+'DAY16'!E148+'DAY17'!E148+'DAY18'!E148+'DAY19'!E148+'DAY20'!E148+'DAY21'!E148+'DAY22'!E148+'DAY23'!E148+'DAY24'!E148+'DAY25'!E148+'DAY26'!E148+'DAY27'!E148+'DAY28'!E148+'DAY29'!E148+'DAY30'!E148</f>
        <v>0</v>
      </c>
      <c r="F148" s="47">
        <f>'DAY1'!F148+'DAY2'!F148+'DAY3'!F148+'DAY4'!F148+'DAY5'!F148+'DAY6'!F147+'DAY7'!F148+'DAY8'!F148+'DAY9'!F148+'DAY10'!F148+'DAY11'!F148+'DAY12'!F148+'DAY13'!F148+'DAY14'!F148+'DAY15'!F148+'DAY16'!F148+'DAY17'!F148+'DAY18'!F148+'DAY19'!F148+'DAY20'!F148+'DAY21'!F148+'DAY22'!F148+'DAY23'!F148+'DAY24'!F148+'DAY25'!F148+'DAY26'!F148+'DAY27'!F148+'DAY28'!F148+'DAY29'!F148+'DAY30'!F148</f>
        <v>0</v>
      </c>
      <c r="G148" s="163">
        <f>'DAY1'!G148+'DAY2'!G148+'DAY3'!G148+'DAY4'!G148+'DAY5'!G148+'DAY6'!G147+'DAY7'!G148+'DAY8'!G148+'DAY9'!G148+'DAY10'!G148+'DAY11'!G148+'DAY12'!G148+'DAY13'!G148+'DAY14'!G148+'DAY15'!G148+'DAY16'!G148+'DAY17'!G148+'DAY18'!G148+'DAY19'!G148+'DAY20'!G148+'DAY21'!G148+'DAY22'!G148+'DAY23'!G148+'DAY24'!G148+'DAY25'!G148+'DAY26'!G148+'DAY27'!G148+'DAY28'!G148+'DAY29'!G148+'DAY30'!G148</f>
        <v>0</v>
      </c>
      <c r="H148" s="49">
        <f>+(Table134[[#This Row],[OPENING ]]+Table134[[#This Row],[RECEIPTS]]+Table134[[#This Row],[RETURNS]])-(Table134[[#This Row],[ISSUES]]+Table134[[#This Row],[EXCHANGED]]+Table134[[#This Row],[SALES]])</f>
        <v>49</v>
      </c>
      <c r="I148" s="73"/>
      <c r="J148" s="76">
        <f>+Table134[[#This Row],[PHYSICAL]]-Table134[[#This Row],[THEORETICAL]]</f>
        <v>-49</v>
      </c>
      <c r="K148" s="48">
        <f>+Table134[[#This Row],[RECEIPTS]]</f>
        <v>0</v>
      </c>
      <c r="L148" s="49">
        <f>+Table134[[#This Row],[RETURNS]]</f>
        <v>0</v>
      </c>
      <c r="M148" s="50">
        <f>+Table134[[#This Row],[EXCHANGED]]</f>
        <v>0</v>
      </c>
      <c r="N148" s="47">
        <f>+Table134[[#This Row],[SALES]]</f>
        <v>0</v>
      </c>
      <c r="O148" s="163">
        <f>+Table134[[#This Row],[ISSUES]]</f>
        <v>0</v>
      </c>
      <c r="P148" s="48">
        <f>Table134[[#This Row],[RECEIPTS TO]]/30</f>
        <v>0</v>
      </c>
      <c r="Q148" s="49">
        <f>+Table134[[#This Row],[RETURNS ]]/30</f>
        <v>0</v>
      </c>
      <c r="R148" s="50">
        <f>+Table134[[#This Row],[EXCHANGED TO]]/30</f>
        <v>0</v>
      </c>
      <c r="S148" s="47">
        <f>+Table134[[#This Row],[SALES TO]]/30</f>
        <v>0</v>
      </c>
      <c r="T148" s="163">
        <f>+Table134[[#This Row],[ISSUES TO]]/30</f>
        <v>0</v>
      </c>
      <c r="U148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49" spans="1:21" ht="15.75" thickBot="1" x14ac:dyDescent="0.3">
      <c r="A149" s="308"/>
      <c r="B149" s="47">
        <f>'DAY1'!H149</f>
        <v>132</v>
      </c>
      <c r="C149" s="48">
        <f>'DAY1'!C149+'DAY2'!C149+'DAY3'!C149+'DAY4'!C149+'DAY5'!C149+'DAY6'!C148+'DAY7'!C149+'DAY8'!C149+'DAY9'!C149+'DAY10'!C149+'DAY11'!C149+'DAY12'!C149+'DAY13'!C149+'DAY14'!C149+'DAY15'!C149+'DAY16'!C149+'DAY17'!C149+'DAY18'!C149+'DAY19'!C149+'DAY20'!C149+'DAY21'!C149+'DAY22'!C149+'DAY23'!C149+'DAY24'!C149+'DAY25'!C149+'DAY26'!C149+'DAY27'!C149+'DAY28'!C149+'DAY29'!C149+'DAY30'!C149</f>
        <v>0</v>
      </c>
      <c r="D149" s="49">
        <f>'DAY1'!D149+'DAY2'!D149+'DAY3'!D149+'DAY4'!D149+'DAY5'!D149+'DAY6'!D148+'DAY7'!D149+'DAY8'!D149+'DAY9'!D149+'DAY10'!D149+'DAY11'!D149+'DAY12'!D149+'DAY13'!D149+'DAY14'!D149+'DAY15'!D149+'DAY16'!D149+'DAY17'!D149+'DAY18'!D149+'DAY19'!D149+'DAY20'!D149+'DAY21'!D149+'DAY22'!D149+'DAY23'!D149+'DAY24'!D149+'DAY25'!D149+'DAY26'!D149+'DAY27'!D149+'DAY28'!D149+'DAY29'!D149+'DAY30'!D149</f>
        <v>0</v>
      </c>
      <c r="E149" s="50">
        <f>'DAY1'!E149+'DAY2'!E149+'DAY3'!E149+'DAY4'!E149+'DAY5'!E149+'DAY6'!E148+'DAY7'!E149+'DAY8'!E149+'DAY9'!E149+'DAY10'!E149+'DAY11'!E149+'DAY12'!E149+'DAY13'!E149+'DAY14'!E149+'DAY15'!E149+'DAY16'!E149+'DAY17'!E149+'DAY18'!E149+'DAY19'!E149+'DAY20'!E149+'DAY21'!E149+'DAY22'!E149+'DAY23'!E149+'DAY24'!E149+'DAY25'!E149+'DAY26'!E149+'DAY27'!E149+'DAY28'!E149+'DAY29'!E149+'DAY30'!E149</f>
        <v>0</v>
      </c>
      <c r="F149" s="47">
        <f>'DAY1'!F149+'DAY2'!F149+'DAY3'!F149+'DAY4'!F149+'DAY5'!F149+'DAY6'!F148+'DAY7'!F149+'DAY8'!F149+'DAY9'!F149+'DAY10'!F149+'DAY11'!F149+'DAY12'!F149+'DAY13'!F149+'DAY14'!F149+'DAY15'!F149+'DAY16'!F149+'DAY17'!F149+'DAY18'!F149+'DAY19'!F149+'DAY20'!F149+'DAY21'!F149+'DAY22'!F149+'DAY23'!F149+'DAY24'!F149+'DAY25'!F149+'DAY26'!F149+'DAY27'!F149+'DAY28'!F149+'DAY29'!F149+'DAY30'!F149</f>
        <v>0</v>
      </c>
      <c r="G149" s="163">
        <f>'DAY1'!G149+'DAY2'!G149+'DAY3'!G149+'DAY4'!G149+'DAY5'!G149+'DAY6'!G148+'DAY7'!G149+'DAY8'!G149+'DAY9'!G149+'DAY10'!G149+'DAY11'!G149+'DAY12'!G149+'DAY13'!G149+'DAY14'!G149+'DAY15'!G149+'DAY16'!G149+'DAY17'!G149+'DAY18'!G149+'DAY19'!G149+'DAY20'!G149+'DAY21'!G149+'DAY22'!G149+'DAY23'!G149+'DAY24'!G149+'DAY25'!G149+'DAY26'!G149+'DAY27'!G149+'DAY28'!G149+'DAY29'!G149+'DAY30'!G149</f>
        <v>0</v>
      </c>
      <c r="H149" s="49">
        <f>+(Table134[[#This Row],[OPENING ]]+Table134[[#This Row],[RECEIPTS]]+Table134[[#This Row],[RETURNS]])-(Table134[[#This Row],[ISSUES]]+Table134[[#This Row],[EXCHANGED]]+Table134[[#This Row],[SALES]])</f>
        <v>132</v>
      </c>
      <c r="I149" s="73"/>
      <c r="J149" s="76">
        <f>+Table134[[#This Row],[PHYSICAL]]-Table134[[#This Row],[THEORETICAL]]</f>
        <v>-132</v>
      </c>
      <c r="K149" s="48">
        <f>+Table134[[#This Row],[RECEIPTS]]</f>
        <v>0</v>
      </c>
      <c r="L149" s="49">
        <f>+Table134[[#This Row],[RETURNS]]</f>
        <v>0</v>
      </c>
      <c r="M149" s="50">
        <f>+Table134[[#This Row],[EXCHANGED]]</f>
        <v>0</v>
      </c>
      <c r="N149" s="47">
        <f>+Table134[[#This Row],[SALES]]</f>
        <v>0</v>
      </c>
      <c r="O149" s="163">
        <f>+Table134[[#This Row],[ISSUES]]</f>
        <v>0</v>
      </c>
      <c r="P149" s="48">
        <f>Table134[[#This Row],[RECEIPTS TO]]/30</f>
        <v>0</v>
      </c>
      <c r="Q149" s="49">
        <f>+Table134[[#This Row],[RETURNS ]]/30</f>
        <v>0</v>
      </c>
      <c r="R149" s="50">
        <f>+Table134[[#This Row],[EXCHANGED TO]]/30</f>
        <v>0</v>
      </c>
      <c r="S149" s="47">
        <f>+Table134[[#This Row],[SALES TO]]/30</f>
        <v>0</v>
      </c>
      <c r="T149" s="163">
        <f>+Table134[[#This Row],[ISSUES TO]]/30</f>
        <v>0</v>
      </c>
      <c r="U149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50" spans="1:21" ht="15.75" thickBot="1" x14ac:dyDescent="0.3">
      <c r="A150" s="308"/>
      <c r="B150" s="47">
        <f>'DAY1'!H150</f>
        <v>0</v>
      </c>
      <c r="C150" s="48">
        <f>'DAY1'!C150+'DAY2'!C150+'DAY3'!C150+'DAY4'!C150+'DAY5'!C150+'DAY6'!C149+'DAY7'!C150+'DAY8'!C150+'DAY9'!C150+'DAY10'!C150+'DAY11'!C150+'DAY12'!C150+'DAY13'!C150+'DAY14'!C150+'DAY15'!C150+'DAY16'!C150+'DAY17'!C150+'DAY18'!C150+'DAY19'!C150+'DAY20'!C150+'DAY21'!C150+'DAY22'!C150+'DAY23'!C150+'DAY24'!C150+'DAY25'!C150+'DAY26'!C150+'DAY27'!C150+'DAY28'!C150+'DAY29'!C150+'DAY30'!C150</f>
        <v>0</v>
      </c>
      <c r="D150" s="49">
        <f>'DAY1'!D150+'DAY2'!D150+'DAY3'!D150+'DAY4'!D150+'DAY5'!D150+'DAY6'!D149+'DAY7'!D150+'DAY8'!D150+'DAY9'!D150+'DAY10'!D150+'DAY11'!D150+'DAY12'!D150+'DAY13'!D150+'DAY14'!D150+'DAY15'!D150+'DAY16'!D150+'DAY17'!D150+'DAY18'!D150+'DAY19'!D150+'DAY20'!D150+'DAY21'!D150+'DAY22'!D150+'DAY23'!D150+'DAY24'!D150+'DAY25'!D150+'DAY26'!D150+'DAY27'!D150+'DAY28'!D150+'DAY29'!D150+'DAY30'!D150</f>
        <v>0</v>
      </c>
      <c r="E150" s="50">
        <f>'DAY1'!E150+'DAY2'!E150+'DAY3'!E150+'DAY4'!E150+'DAY5'!E150+'DAY6'!E149+'DAY7'!E150+'DAY8'!E150+'DAY9'!E150+'DAY10'!E150+'DAY11'!E150+'DAY12'!E150+'DAY13'!E150+'DAY14'!E150+'DAY15'!E150+'DAY16'!E150+'DAY17'!E150+'DAY18'!E150+'DAY19'!E150+'DAY20'!E150+'DAY21'!E150+'DAY22'!E150+'DAY23'!E150+'DAY24'!E150+'DAY25'!E150+'DAY26'!E150+'DAY27'!E150+'DAY28'!E150+'DAY29'!E150+'DAY30'!E150</f>
        <v>0</v>
      </c>
      <c r="F150" s="47">
        <f>'DAY1'!F150+'DAY2'!F150+'DAY3'!F150+'DAY4'!F150+'DAY5'!F150+'DAY6'!F149+'DAY7'!F150+'DAY8'!F150+'DAY9'!F150+'DAY10'!F150+'DAY11'!F150+'DAY12'!F150+'DAY13'!F150+'DAY14'!F150+'DAY15'!F150+'DAY16'!F150+'DAY17'!F150+'DAY18'!F150+'DAY19'!F150+'DAY20'!F150+'DAY21'!F150+'DAY22'!F150+'DAY23'!F150+'DAY24'!F150+'DAY25'!F150+'DAY26'!F150+'DAY27'!F150+'DAY28'!F150+'DAY29'!F150+'DAY30'!F150</f>
        <v>0</v>
      </c>
      <c r="G150" s="163">
        <f>'DAY1'!G150+'DAY2'!G150+'DAY3'!G150+'DAY4'!G150+'DAY5'!G150+'DAY6'!G149+'DAY7'!G150+'DAY8'!G150+'DAY9'!G150+'DAY10'!G150+'DAY11'!G150+'DAY12'!G150+'DAY13'!G150+'DAY14'!G150+'DAY15'!G150+'DAY16'!G150+'DAY17'!G150+'DAY18'!G150+'DAY19'!G150+'DAY20'!G150+'DAY21'!G150+'DAY22'!G150+'DAY23'!G150+'DAY24'!G150+'DAY25'!G150+'DAY26'!G150+'DAY27'!G150+'DAY28'!G150+'DAY29'!G150+'DAY30'!G150</f>
        <v>0</v>
      </c>
      <c r="H150" s="49">
        <f>+(Table134[[#This Row],[OPENING ]]+Table134[[#This Row],[RECEIPTS]]+Table134[[#This Row],[RETURNS]])-(Table134[[#This Row],[ISSUES]]+Table134[[#This Row],[EXCHANGED]]+Table134[[#This Row],[SALES]])</f>
        <v>0</v>
      </c>
      <c r="I150" s="73"/>
      <c r="J150" s="76">
        <f>+Table134[[#This Row],[PHYSICAL]]-Table134[[#This Row],[THEORETICAL]]</f>
        <v>0</v>
      </c>
      <c r="K150" s="48">
        <f>+Table134[[#This Row],[RECEIPTS]]</f>
        <v>0</v>
      </c>
      <c r="L150" s="49">
        <f>+Table134[[#This Row],[RETURNS]]</f>
        <v>0</v>
      </c>
      <c r="M150" s="50">
        <f>+Table134[[#This Row],[EXCHANGED]]</f>
        <v>0</v>
      </c>
      <c r="N150" s="47">
        <f>+Table134[[#This Row],[SALES]]</f>
        <v>0</v>
      </c>
      <c r="O150" s="163">
        <f>+Table134[[#This Row],[ISSUES]]</f>
        <v>0</v>
      </c>
      <c r="P150" s="48">
        <f>Table134[[#This Row],[RECEIPTS TO]]/30</f>
        <v>0</v>
      </c>
      <c r="Q150" s="49">
        <f>+Table134[[#This Row],[RETURNS ]]/30</f>
        <v>0</v>
      </c>
      <c r="R150" s="50">
        <f>+Table134[[#This Row],[EXCHANGED TO]]/30</f>
        <v>0</v>
      </c>
      <c r="S150" s="47">
        <f>+Table134[[#This Row],[SALES TO]]/30</f>
        <v>0</v>
      </c>
      <c r="T150" s="163">
        <f>+Table134[[#This Row],[ISSUES TO]]/30</f>
        <v>0</v>
      </c>
      <c r="U150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51" spans="1:21" ht="15.75" thickBot="1" x14ac:dyDescent="0.3">
      <c r="A151" s="308"/>
      <c r="B151" s="47">
        <f>'DAY1'!H151</f>
        <v>46</v>
      </c>
      <c r="C151" s="48">
        <f>'DAY1'!C151+'DAY2'!C151+'DAY3'!C151+'DAY4'!C151+'DAY5'!C151+'DAY6'!C150+'DAY7'!C151+'DAY8'!C151+'DAY9'!C151+'DAY10'!C151+'DAY11'!C151+'DAY12'!C151+'DAY13'!C151+'DAY14'!C151+'DAY15'!C151+'DAY16'!C151+'DAY17'!C151+'DAY18'!C151+'DAY19'!C151+'DAY20'!C151+'DAY21'!C151+'DAY22'!C151+'DAY23'!C151+'DAY24'!C151+'DAY25'!C151+'DAY26'!C151+'DAY27'!C151+'DAY28'!C151+'DAY29'!C151+'DAY30'!C151</f>
        <v>0</v>
      </c>
      <c r="D151" s="49">
        <f>'DAY1'!D151+'DAY2'!D151+'DAY3'!D151+'DAY4'!D151+'DAY5'!D151+'DAY6'!D150+'DAY7'!D151+'DAY8'!D151+'DAY9'!D151+'DAY10'!D151+'DAY11'!D151+'DAY12'!D151+'DAY13'!D151+'DAY14'!D151+'DAY15'!D151+'DAY16'!D151+'DAY17'!D151+'DAY18'!D151+'DAY19'!D151+'DAY20'!D151+'DAY21'!D151+'DAY22'!D151+'DAY23'!D151+'DAY24'!D151+'DAY25'!D151+'DAY26'!D151+'DAY27'!D151+'DAY28'!D151+'DAY29'!D151+'DAY30'!D151</f>
        <v>0</v>
      </c>
      <c r="E151" s="50">
        <f>'DAY1'!E151+'DAY2'!E151+'DAY3'!E151+'DAY4'!E151+'DAY5'!E151+'DAY6'!E150+'DAY7'!E151+'DAY8'!E151+'DAY9'!E151+'DAY10'!E151+'DAY11'!E151+'DAY12'!E151+'DAY13'!E151+'DAY14'!E151+'DAY15'!E151+'DAY16'!E151+'DAY17'!E151+'DAY18'!E151+'DAY19'!E151+'DAY20'!E151+'DAY21'!E151+'DAY22'!E151+'DAY23'!E151+'DAY24'!E151+'DAY25'!E151+'DAY26'!E151+'DAY27'!E151+'DAY28'!E151+'DAY29'!E151+'DAY30'!E151</f>
        <v>0</v>
      </c>
      <c r="F151" s="47">
        <f>'DAY1'!F151+'DAY2'!F151+'DAY3'!F151+'DAY4'!F151+'DAY5'!F151+'DAY6'!F150+'DAY7'!F151+'DAY8'!F151+'DAY9'!F151+'DAY10'!F151+'DAY11'!F151+'DAY12'!F151+'DAY13'!F151+'DAY14'!F151+'DAY15'!F151+'DAY16'!F151+'DAY17'!F151+'DAY18'!F151+'DAY19'!F151+'DAY20'!F151+'DAY21'!F151+'DAY22'!F151+'DAY23'!F151+'DAY24'!F151+'DAY25'!F151+'DAY26'!F151+'DAY27'!F151+'DAY28'!F151+'DAY29'!F151+'DAY30'!F151</f>
        <v>0</v>
      </c>
      <c r="G151" s="163">
        <f>'DAY1'!G151+'DAY2'!G151+'DAY3'!G151+'DAY4'!G151+'DAY5'!G151+'DAY6'!G150+'DAY7'!G151+'DAY8'!G151+'DAY9'!G151+'DAY10'!G151+'DAY11'!G151+'DAY12'!G151+'DAY13'!G151+'DAY14'!G151+'DAY15'!G151+'DAY16'!G151+'DAY17'!G151+'DAY18'!G151+'DAY19'!G151+'DAY20'!G151+'DAY21'!G151+'DAY22'!G151+'DAY23'!G151+'DAY24'!G151+'DAY25'!G151+'DAY26'!G151+'DAY27'!G151+'DAY28'!G151+'DAY29'!G151+'DAY30'!G151</f>
        <v>0</v>
      </c>
      <c r="H151" s="49">
        <f>+(Table134[[#This Row],[OPENING ]]+Table134[[#This Row],[RECEIPTS]]+Table134[[#This Row],[RETURNS]])-(Table134[[#This Row],[ISSUES]]+Table134[[#This Row],[EXCHANGED]]+Table134[[#This Row],[SALES]])</f>
        <v>46</v>
      </c>
      <c r="I151" s="73"/>
      <c r="J151" s="76">
        <f>+Table134[[#This Row],[PHYSICAL]]-Table134[[#This Row],[THEORETICAL]]</f>
        <v>-46</v>
      </c>
      <c r="K151" s="48">
        <f>+Table134[[#This Row],[RECEIPTS]]</f>
        <v>0</v>
      </c>
      <c r="L151" s="49">
        <f>+Table134[[#This Row],[RETURNS]]</f>
        <v>0</v>
      </c>
      <c r="M151" s="50">
        <f>+Table134[[#This Row],[EXCHANGED]]</f>
        <v>0</v>
      </c>
      <c r="N151" s="47">
        <f>+Table134[[#This Row],[SALES]]</f>
        <v>0</v>
      </c>
      <c r="O151" s="163">
        <f>+Table134[[#This Row],[ISSUES]]</f>
        <v>0</v>
      </c>
      <c r="P151" s="48">
        <f>Table134[[#This Row],[RECEIPTS TO]]/30</f>
        <v>0</v>
      </c>
      <c r="Q151" s="49">
        <f>+Table134[[#This Row],[RETURNS ]]/30</f>
        <v>0</v>
      </c>
      <c r="R151" s="50">
        <f>+Table134[[#This Row],[EXCHANGED TO]]/30</f>
        <v>0</v>
      </c>
      <c r="S151" s="47">
        <f>+Table134[[#This Row],[SALES TO]]/30</f>
        <v>0</v>
      </c>
      <c r="T151" s="163">
        <f>+Table134[[#This Row],[ISSUES TO]]/30</f>
        <v>0</v>
      </c>
      <c r="U151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52" spans="1:21" ht="15.75" thickBot="1" x14ac:dyDescent="0.3">
      <c r="A152" s="308"/>
      <c r="B152" s="47">
        <f>'DAY1'!H152</f>
        <v>0</v>
      </c>
      <c r="C152" s="48">
        <f>'DAY1'!C152+'DAY2'!C152+'DAY3'!C152+'DAY4'!C152+'DAY5'!C152+'DAY6'!C151+'DAY7'!C152+'DAY8'!C152+'DAY9'!C152+'DAY10'!C152+'DAY11'!C152+'DAY12'!C152+'DAY13'!C152+'DAY14'!C152+'DAY15'!C152+'DAY16'!C152+'DAY17'!C152+'DAY18'!C152+'DAY19'!C152+'DAY20'!C152+'DAY21'!C152+'DAY22'!C152+'DAY23'!C152+'DAY24'!C152+'DAY25'!C152+'DAY26'!C152+'DAY27'!C152+'DAY28'!C152+'DAY29'!C152+'DAY30'!C152</f>
        <v>0</v>
      </c>
      <c r="D152" s="49">
        <f>'DAY1'!D152+'DAY2'!D152+'DAY3'!D152+'DAY4'!D152+'DAY5'!D152+'DAY6'!D151+'DAY7'!D152+'DAY8'!D152+'DAY9'!D152+'DAY10'!D152+'DAY11'!D152+'DAY12'!D152+'DAY13'!D152+'DAY14'!D152+'DAY15'!D152+'DAY16'!D152+'DAY17'!D152+'DAY18'!D152+'DAY19'!D152+'DAY20'!D152+'DAY21'!D152+'DAY22'!D152+'DAY23'!D152+'DAY24'!D152+'DAY25'!D152+'DAY26'!D152+'DAY27'!D152+'DAY28'!D152+'DAY29'!D152+'DAY30'!D152</f>
        <v>0</v>
      </c>
      <c r="E152" s="50">
        <f>'DAY1'!E152+'DAY2'!E152+'DAY3'!E152+'DAY4'!E152+'DAY5'!E152+'DAY6'!E151+'DAY7'!E152+'DAY8'!E152+'DAY9'!E152+'DAY10'!E152+'DAY11'!E152+'DAY12'!E152+'DAY13'!E152+'DAY14'!E152+'DAY15'!E152+'DAY16'!E152+'DAY17'!E152+'DAY18'!E152+'DAY19'!E152+'DAY20'!E152+'DAY21'!E152+'DAY22'!E152+'DAY23'!E152+'DAY24'!E152+'DAY25'!E152+'DAY26'!E152+'DAY27'!E152+'DAY28'!E152+'DAY29'!E152+'DAY30'!E152</f>
        <v>0</v>
      </c>
      <c r="F152" s="47">
        <f>'DAY1'!F152+'DAY2'!F152+'DAY3'!F152+'DAY4'!F152+'DAY5'!F152+'DAY6'!F151+'DAY7'!F152+'DAY8'!F152+'DAY9'!F152+'DAY10'!F152+'DAY11'!F152+'DAY12'!F152+'DAY13'!F152+'DAY14'!F152+'DAY15'!F152+'DAY16'!F152+'DAY17'!F152+'DAY18'!F152+'DAY19'!F152+'DAY20'!F152+'DAY21'!F152+'DAY22'!F152+'DAY23'!F152+'DAY24'!F152+'DAY25'!F152+'DAY26'!F152+'DAY27'!F152+'DAY28'!F152+'DAY29'!F152+'DAY30'!F152</f>
        <v>0</v>
      </c>
      <c r="G152" s="163">
        <f>'DAY1'!G152+'DAY2'!G152+'DAY3'!G152+'DAY4'!G152+'DAY5'!G152+'DAY6'!G151+'DAY7'!G152+'DAY8'!G152+'DAY9'!G152+'DAY10'!G152+'DAY11'!G152+'DAY12'!G152+'DAY13'!G152+'DAY14'!G152+'DAY15'!G152+'DAY16'!G152+'DAY17'!G152+'DAY18'!G152+'DAY19'!G152+'DAY20'!G152+'DAY21'!G152+'DAY22'!G152+'DAY23'!G152+'DAY24'!G152+'DAY25'!G152+'DAY26'!G152+'DAY27'!G152+'DAY28'!G152+'DAY29'!G152+'DAY30'!G152</f>
        <v>0</v>
      </c>
      <c r="H152" s="49">
        <f>+(Table134[[#This Row],[OPENING ]]+Table134[[#This Row],[RECEIPTS]]+Table134[[#This Row],[RETURNS]])-(Table134[[#This Row],[ISSUES]]+Table134[[#This Row],[EXCHANGED]]+Table134[[#This Row],[SALES]])</f>
        <v>0</v>
      </c>
      <c r="I152" s="73"/>
      <c r="J152" s="76">
        <f>+Table134[[#This Row],[PHYSICAL]]-Table134[[#This Row],[THEORETICAL]]</f>
        <v>0</v>
      </c>
      <c r="K152" s="48">
        <f>+Table134[[#This Row],[RECEIPTS]]</f>
        <v>0</v>
      </c>
      <c r="L152" s="49">
        <f>+Table134[[#This Row],[RETURNS]]</f>
        <v>0</v>
      </c>
      <c r="M152" s="50">
        <f>+Table134[[#This Row],[EXCHANGED]]</f>
        <v>0</v>
      </c>
      <c r="N152" s="47">
        <f>+Table134[[#This Row],[SALES]]</f>
        <v>0</v>
      </c>
      <c r="O152" s="163">
        <f>+Table134[[#This Row],[ISSUES]]</f>
        <v>0</v>
      </c>
      <c r="P152" s="48">
        <f>Table134[[#This Row],[RECEIPTS TO]]/30</f>
        <v>0</v>
      </c>
      <c r="Q152" s="49">
        <f>+Table134[[#This Row],[RETURNS ]]/30</f>
        <v>0</v>
      </c>
      <c r="R152" s="50">
        <f>+Table134[[#This Row],[EXCHANGED TO]]/30</f>
        <v>0</v>
      </c>
      <c r="S152" s="47">
        <f>+Table134[[#This Row],[SALES TO]]/30</f>
        <v>0</v>
      </c>
      <c r="T152" s="163">
        <f>+Table134[[#This Row],[ISSUES TO]]/30</f>
        <v>0</v>
      </c>
      <c r="U152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53" spans="1:21" ht="15.75" thickBot="1" x14ac:dyDescent="0.3">
      <c r="A153" s="308"/>
      <c r="B153" s="47">
        <f>'DAY1'!H153</f>
        <v>0</v>
      </c>
      <c r="C153" s="48">
        <f>'DAY1'!C153+'DAY2'!C153+'DAY3'!C153+'DAY4'!C153+'DAY5'!C153+'DAY6'!C152+'DAY7'!C153+'DAY8'!C153+'DAY9'!C153+'DAY10'!C153+'DAY11'!C153+'DAY12'!C153+'DAY13'!C153+'DAY14'!C153+'DAY15'!C153+'DAY16'!C153+'DAY17'!C153+'DAY18'!C153+'DAY19'!C153+'DAY20'!C153+'DAY21'!C153+'DAY22'!C153+'DAY23'!C153+'DAY24'!C153+'DAY25'!C153+'DAY26'!C153+'DAY27'!C153+'DAY28'!C153+'DAY29'!C153+'DAY30'!C153</f>
        <v>0</v>
      </c>
      <c r="D153" s="49">
        <f>'DAY1'!D153+'DAY2'!D153+'DAY3'!D153+'DAY4'!D153+'DAY5'!D153+'DAY6'!D152+'DAY7'!D153+'DAY8'!D153+'DAY9'!D153+'DAY10'!D153+'DAY11'!D153+'DAY12'!D153+'DAY13'!D153+'DAY14'!D153+'DAY15'!D153+'DAY16'!D153+'DAY17'!D153+'DAY18'!D153+'DAY19'!D153+'DAY20'!D153+'DAY21'!D153+'DAY22'!D153+'DAY23'!D153+'DAY24'!D153+'DAY25'!D153+'DAY26'!D153+'DAY27'!D153+'DAY28'!D153+'DAY29'!D153+'DAY30'!D153</f>
        <v>0</v>
      </c>
      <c r="E153" s="50">
        <f>'DAY1'!E153+'DAY2'!E153+'DAY3'!E153+'DAY4'!E153+'DAY5'!E153+'DAY6'!E152+'DAY7'!E153+'DAY8'!E153+'DAY9'!E153+'DAY10'!E153+'DAY11'!E153+'DAY12'!E153+'DAY13'!E153+'DAY14'!E153+'DAY15'!E153+'DAY16'!E153+'DAY17'!E153+'DAY18'!E153+'DAY19'!E153+'DAY20'!E153+'DAY21'!E153+'DAY22'!E153+'DAY23'!E153+'DAY24'!E153+'DAY25'!E153+'DAY26'!E153+'DAY27'!E153+'DAY28'!E153+'DAY29'!E153+'DAY30'!E153</f>
        <v>0</v>
      </c>
      <c r="F153" s="47">
        <f>'DAY1'!F153+'DAY2'!F153+'DAY3'!F153+'DAY4'!F153+'DAY5'!F153+'DAY6'!F152+'DAY7'!F153+'DAY8'!F153+'DAY9'!F153+'DAY10'!F153+'DAY11'!F153+'DAY12'!F153+'DAY13'!F153+'DAY14'!F153+'DAY15'!F153+'DAY16'!F153+'DAY17'!F153+'DAY18'!F153+'DAY19'!F153+'DAY20'!F153+'DAY21'!F153+'DAY22'!F153+'DAY23'!F153+'DAY24'!F153+'DAY25'!F153+'DAY26'!F153+'DAY27'!F153+'DAY28'!F153+'DAY29'!F153+'DAY30'!F153</f>
        <v>0</v>
      </c>
      <c r="G153" s="163">
        <f>'DAY1'!G153+'DAY2'!G153+'DAY3'!G153+'DAY4'!G153+'DAY5'!G153+'DAY6'!G152+'DAY7'!G153+'DAY8'!G153+'DAY9'!G153+'DAY10'!G153+'DAY11'!G153+'DAY12'!G153+'DAY13'!G153+'DAY14'!G153+'DAY15'!G153+'DAY16'!G153+'DAY17'!G153+'DAY18'!G153+'DAY19'!G153+'DAY20'!G153+'DAY21'!G153+'DAY22'!G153+'DAY23'!G153+'DAY24'!G153+'DAY25'!G153+'DAY26'!G153+'DAY27'!G153+'DAY28'!G153+'DAY29'!G153+'DAY30'!G153</f>
        <v>0</v>
      </c>
      <c r="H153" s="49">
        <f>+(Table134[[#This Row],[OPENING ]]+Table134[[#This Row],[RECEIPTS]]+Table134[[#This Row],[RETURNS]])-(Table134[[#This Row],[ISSUES]]+Table134[[#This Row],[EXCHANGED]]+Table134[[#This Row],[SALES]])</f>
        <v>0</v>
      </c>
      <c r="I153" s="73"/>
      <c r="J153" s="76">
        <f>+Table134[[#This Row],[PHYSICAL]]-Table134[[#This Row],[THEORETICAL]]</f>
        <v>0</v>
      </c>
      <c r="K153" s="48">
        <f>+Table134[[#This Row],[RECEIPTS]]</f>
        <v>0</v>
      </c>
      <c r="L153" s="49">
        <f>+Table134[[#This Row],[RETURNS]]</f>
        <v>0</v>
      </c>
      <c r="M153" s="50">
        <f>+Table134[[#This Row],[EXCHANGED]]</f>
        <v>0</v>
      </c>
      <c r="N153" s="47">
        <f>+Table134[[#This Row],[SALES]]</f>
        <v>0</v>
      </c>
      <c r="O153" s="163">
        <f>+Table134[[#This Row],[ISSUES]]</f>
        <v>0</v>
      </c>
      <c r="P153" s="48">
        <f>Table134[[#This Row],[RECEIPTS TO]]/30</f>
        <v>0</v>
      </c>
      <c r="Q153" s="49">
        <f>+Table134[[#This Row],[RETURNS ]]/30</f>
        <v>0</v>
      </c>
      <c r="R153" s="50">
        <f>+Table134[[#This Row],[EXCHANGED TO]]/30</f>
        <v>0</v>
      </c>
      <c r="S153" s="47">
        <f>+Table134[[#This Row],[SALES TO]]/30</f>
        <v>0</v>
      </c>
      <c r="T153" s="163">
        <f>+Table134[[#This Row],[ISSUES TO]]/30</f>
        <v>0</v>
      </c>
      <c r="U153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54" spans="1:21" ht="15.75" thickBot="1" x14ac:dyDescent="0.3">
      <c r="A154" s="308"/>
      <c r="B154" s="47">
        <f>'DAY1'!H154</f>
        <v>0</v>
      </c>
      <c r="C154" s="48">
        <f>'DAY1'!C154+'DAY2'!C154+'DAY3'!C154+'DAY4'!C154+'DAY5'!C154+'DAY6'!C153+'DAY7'!C154+'DAY8'!C154+'DAY9'!C154+'DAY10'!C154+'DAY11'!C154+'DAY12'!C154+'DAY13'!C154+'DAY14'!C154+'DAY15'!C154+'DAY16'!C154+'DAY17'!C154+'DAY18'!C154+'DAY19'!C154+'DAY20'!C154+'DAY21'!C154+'DAY22'!C154+'DAY23'!C154+'DAY24'!C154+'DAY25'!C154+'DAY26'!C154+'DAY27'!C154+'DAY28'!C154+'DAY29'!C154+'DAY30'!C154</f>
        <v>0</v>
      </c>
      <c r="D154" s="49">
        <f>'DAY1'!D154+'DAY2'!D154+'DAY3'!D154+'DAY4'!D154+'DAY5'!D154+'DAY6'!D153+'DAY7'!D154+'DAY8'!D154+'DAY9'!D154+'DAY10'!D154+'DAY11'!D154+'DAY12'!D154+'DAY13'!D154+'DAY14'!D154+'DAY15'!D154+'DAY16'!D154+'DAY17'!D154+'DAY18'!D154+'DAY19'!D154+'DAY20'!D154+'DAY21'!D154+'DAY22'!D154+'DAY23'!D154+'DAY24'!D154+'DAY25'!D154+'DAY26'!D154+'DAY27'!D154+'DAY28'!D154+'DAY29'!D154+'DAY30'!D154</f>
        <v>0</v>
      </c>
      <c r="E154" s="50">
        <f>'DAY1'!E154+'DAY2'!E154+'DAY3'!E154+'DAY4'!E154+'DAY5'!E154+'DAY6'!E153+'DAY7'!E154+'DAY8'!E154+'DAY9'!E154+'DAY10'!E154+'DAY11'!E154+'DAY12'!E154+'DAY13'!E154+'DAY14'!E154+'DAY15'!E154+'DAY16'!E154+'DAY17'!E154+'DAY18'!E154+'DAY19'!E154+'DAY20'!E154+'DAY21'!E154+'DAY22'!E154+'DAY23'!E154+'DAY24'!E154+'DAY25'!E154+'DAY26'!E154+'DAY27'!E154+'DAY28'!E154+'DAY29'!E154+'DAY30'!E154</f>
        <v>0</v>
      </c>
      <c r="F154" s="47">
        <f>'DAY1'!F154+'DAY2'!F154+'DAY3'!F154+'DAY4'!F154+'DAY5'!F154+'DAY6'!F153+'DAY7'!F154+'DAY8'!F154+'DAY9'!F154+'DAY10'!F154+'DAY11'!F154+'DAY12'!F154+'DAY13'!F154+'DAY14'!F154+'DAY15'!F154+'DAY16'!F154+'DAY17'!F154+'DAY18'!F154+'DAY19'!F154+'DAY20'!F154+'DAY21'!F154+'DAY22'!F154+'DAY23'!F154+'DAY24'!F154+'DAY25'!F154+'DAY26'!F154+'DAY27'!F154+'DAY28'!F154+'DAY29'!F154+'DAY30'!F154</f>
        <v>0</v>
      </c>
      <c r="G154" s="163">
        <f>'DAY1'!G154+'DAY2'!G154+'DAY3'!G154+'DAY4'!G154+'DAY5'!G154+'DAY6'!G153+'DAY7'!G154+'DAY8'!G154+'DAY9'!G154+'DAY10'!G154+'DAY11'!G154+'DAY12'!G154+'DAY13'!G154+'DAY14'!G154+'DAY15'!G154+'DAY16'!G154+'DAY17'!G154+'DAY18'!G154+'DAY19'!G154+'DAY20'!G154+'DAY21'!G154+'DAY22'!G154+'DAY23'!G154+'DAY24'!G154+'DAY25'!G154+'DAY26'!G154+'DAY27'!G154+'DAY28'!G154+'DAY29'!G154+'DAY30'!G154</f>
        <v>0</v>
      </c>
      <c r="H154" s="49">
        <f>+(Table134[[#This Row],[OPENING ]]+Table134[[#This Row],[RECEIPTS]]+Table134[[#This Row],[RETURNS]])-(Table134[[#This Row],[ISSUES]]+Table134[[#This Row],[EXCHANGED]]+Table134[[#This Row],[SALES]])</f>
        <v>0</v>
      </c>
      <c r="I154" s="73"/>
      <c r="J154" s="76">
        <f>+Table134[[#This Row],[PHYSICAL]]-Table134[[#This Row],[THEORETICAL]]</f>
        <v>0</v>
      </c>
      <c r="K154" s="48">
        <f>+Table134[[#This Row],[RECEIPTS]]</f>
        <v>0</v>
      </c>
      <c r="L154" s="49">
        <f>+Table134[[#This Row],[RETURNS]]</f>
        <v>0</v>
      </c>
      <c r="M154" s="50">
        <f>+Table134[[#This Row],[EXCHANGED]]</f>
        <v>0</v>
      </c>
      <c r="N154" s="47">
        <f>+Table134[[#This Row],[SALES]]</f>
        <v>0</v>
      </c>
      <c r="O154" s="163">
        <f>+Table134[[#This Row],[ISSUES]]</f>
        <v>0</v>
      </c>
      <c r="P154" s="48">
        <f>Table134[[#This Row],[RECEIPTS TO]]/30</f>
        <v>0</v>
      </c>
      <c r="Q154" s="49">
        <f>+Table134[[#This Row],[RETURNS ]]/30</f>
        <v>0</v>
      </c>
      <c r="R154" s="50">
        <f>+Table134[[#This Row],[EXCHANGED TO]]/30</f>
        <v>0</v>
      </c>
      <c r="S154" s="47">
        <f>+Table134[[#This Row],[SALES TO]]/30</f>
        <v>0</v>
      </c>
      <c r="T154" s="163">
        <f>+Table134[[#This Row],[ISSUES TO]]/30</f>
        <v>0</v>
      </c>
      <c r="U154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55" spans="1:21" ht="15.75" thickBot="1" x14ac:dyDescent="0.3">
      <c r="A155" s="308"/>
      <c r="B155" s="47">
        <f>'DAY1'!H155</f>
        <v>0</v>
      </c>
      <c r="C155" s="48">
        <f>'DAY1'!C155+'DAY2'!C155+'DAY3'!C155+'DAY4'!C155+'DAY5'!C155+'DAY6'!C154+'DAY7'!C155+'DAY8'!C155+'DAY9'!C155+'DAY10'!C155+'DAY11'!C155+'DAY12'!C155+'DAY13'!C155+'DAY14'!C155+'DAY15'!C155+'DAY16'!C155+'DAY17'!C155+'DAY18'!C155+'DAY19'!C155+'DAY20'!C155+'DAY21'!C155+'DAY22'!C155+'DAY23'!C155+'DAY24'!C155+'DAY25'!C155+'DAY26'!C155+'DAY27'!C155+'DAY28'!C155+'DAY29'!C155+'DAY30'!C155</f>
        <v>0</v>
      </c>
      <c r="D155" s="49">
        <f>'DAY1'!D155+'DAY2'!D155+'DAY3'!D155+'DAY4'!D155+'DAY5'!D155+'DAY6'!D154+'DAY7'!D155+'DAY8'!D155+'DAY9'!D155+'DAY10'!D155+'DAY11'!D155+'DAY12'!D155+'DAY13'!D155+'DAY14'!D155+'DAY15'!D155+'DAY16'!D155+'DAY17'!D155+'DAY18'!D155+'DAY19'!D155+'DAY20'!D155+'DAY21'!D155+'DAY22'!D155+'DAY23'!D155+'DAY24'!D155+'DAY25'!D155+'DAY26'!D155+'DAY27'!D155+'DAY28'!D155+'DAY29'!D155+'DAY30'!D155</f>
        <v>0</v>
      </c>
      <c r="E155" s="50">
        <f>'DAY1'!E155+'DAY2'!E155+'DAY3'!E155+'DAY4'!E155+'DAY5'!E155+'DAY6'!E154+'DAY7'!E155+'DAY8'!E155+'DAY9'!E155+'DAY10'!E155+'DAY11'!E155+'DAY12'!E155+'DAY13'!E155+'DAY14'!E155+'DAY15'!E155+'DAY16'!E155+'DAY17'!E155+'DAY18'!E155+'DAY19'!E155+'DAY20'!E155+'DAY21'!E155+'DAY22'!E155+'DAY23'!E155+'DAY24'!E155+'DAY25'!E155+'DAY26'!E155+'DAY27'!E155+'DAY28'!E155+'DAY29'!E155+'DAY30'!E155</f>
        <v>0</v>
      </c>
      <c r="F155" s="47">
        <f>'DAY1'!F155+'DAY2'!F155+'DAY3'!F155+'DAY4'!F155+'DAY5'!F155+'DAY6'!F154+'DAY7'!F155+'DAY8'!F155+'DAY9'!F155+'DAY10'!F155+'DAY11'!F155+'DAY12'!F155+'DAY13'!F155+'DAY14'!F155+'DAY15'!F155+'DAY16'!F155+'DAY17'!F155+'DAY18'!F155+'DAY19'!F155+'DAY20'!F155+'DAY21'!F155+'DAY22'!F155+'DAY23'!F155+'DAY24'!F155+'DAY25'!F155+'DAY26'!F155+'DAY27'!F155+'DAY28'!F155+'DAY29'!F155+'DAY30'!F155</f>
        <v>0</v>
      </c>
      <c r="G155" s="163">
        <f>'DAY1'!G155+'DAY2'!G155+'DAY3'!G155+'DAY4'!G155+'DAY5'!G155+'DAY6'!G154+'DAY7'!G155+'DAY8'!G155+'DAY9'!G155+'DAY10'!G155+'DAY11'!G155+'DAY12'!G155+'DAY13'!G155+'DAY14'!G155+'DAY15'!G155+'DAY16'!G155+'DAY17'!G155+'DAY18'!G155+'DAY19'!G155+'DAY20'!G155+'DAY21'!G155+'DAY22'!G155+'DAY23'!G155+'DAY24'!G155+'DAY25'!G155+'DAY26'!G155+'DAY27'!G155+'DAY28'!G155+'DAY29'!G155+'DAY30'!G155</f>
        <v>0</v>
      </c>
      <c r="H155" s="49">
        <f>+(Table134[[#This Row],[OPENING ]]+Table134[[#This Row],[RECEIPTS]]+Table134[[#This Row],[RETURNS]])-(Table134[[#This Row],[ISSUES]]+Table134[[#This Row],[EXCHANGED]]+Table134[[#This Row],[SALES]])</f>
        <v>0</v>
      </c>
      <c r="I155" s="73"/>
      <c r="J155" s="76">
        <f>+Table134[[#This Row],[PHYSICAL]]-Table134[[#This Row],[THEORETICAL]]</f>
        <v>0</v>
      </c>
      <c r="K155" s="48">
        <f>+Table134[[#This Row],[RECEIPTS]]</f>
        <v>0</v>
      </c>
      <c r="L155" s="49">
        <f>+Table134[[#This Row],[RETURNS]]</f>
        <v>0</v>
      </c>
      <c r="M155" s="50">
        <f>+Table134[[#This Row],[EXCHANGED]]</f>
        <v>0</v>
      </c>
      <c r="N155" s="47">
        <f>+Table134[[#This Row],[SALES]]</f>
        <v>0</v>
      </c>
      <c r="O155" s="163">
        <f>+Table134[[#This Row],[ISSUES]]</f>
        <v>0</v>
      </c>
      <c r="P155" s="48">
        <f>Table134[[#This Row],[RECEIPTS TO]]/30</f>
        <v>0</v>
      </c>
      <c r="Q155" s="49">
        <f>+Table134[[#This Row],[RETURNS ]]/30</f>
        <v>0</v>
      </c>
      <c r="R155" s="50">
        <f>+Table134[[#This Row],[EXCHANGED TO]]/30</f>
        <v>0</v>
      </c>
      <c r="S155" s="47">
        <f>+Table134[[#This Row],[SALES TO]]/30</f>
        <v>0</v>
      </c>
      <c r="T155" s="163">
        <f>+Table134[[#This Row],[ISSUES TO]]/30</f>
        <v>0</v>
      </c>
      <c r="U155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56" spans="1:21" ht="15.75" thickBot="1" x14ac:dyDescent="0.3">
      <c r="A156" s="334"/>
      <c r="B156" s="47">
        <f>'DAY1'!H156</f>
        <v>0</v>
      </c>
      <c r="C156" s="48">
        <f>'DAY1'!C156+'DAY2'!C156+'DAY3'!C156+'DAY4'!C156+'DAY5'!C156+'DAY6'!C155+'DAY7'!C156+'DAY8'!C156+'DAY9'!C156+'DAY10'!C156+'DAY11'!C156+'DAY12'!C156+'DAY13'!C156+'DAY14'!C156+'DAY15'!C156+'DAY16'!C156+'DAY17'!C156+'DAY18'!C156+'DAY19'!C156+'DAY20'!C156+'DAY21'!C156+'DAY22'!C156+'DAY23'!C156+'DAY24'!C156+'DAY25'!C156+'DAY26'!C156+'DAY27'!C156+'DAY28'!C156+'DAY29'!C156+'DAY30'!C156</f>
        <v>0</v>
      </c>
      <c r="D156" s="49">
        <f>'DAY1'!D156+'DAY2'!D156+'DAY3'!D156+'DAY4'!D156+'DAY5'!D156+'DAY6'!D155+'DAY7'!D156+'DAY8'!D156+'DAY9'!D156+'DAY10'!D156+'DAY11'!D156+'DAY12'!D156+'DAY13'!D156+'DAY14'!D156+'DAY15'!D156+'DAY16'!D156+'DAY17'!D156+'DAY18'!D156+'DAY19'!D156+'DAY20'!D156+'DAY21'!D156+'DAY22'!D156+'DAY23'!D156+'DAY24'!D156+'DAY25'!D156+'DAY26'!D156+'DAY27'!D156+'DAY28'!D156+'DAY29'!D156+'DAY30'!D156</f>
        <v>0</v>
      </c>
      <c r="E156" s="50">
        <f>'DAY1'!E156+'DAY2'!E156+'DAY3'!E156+'DAY4'!E156+'DAY5'!E156+'DAY6'!E155+'DAY7'!E156+'DAY8'!E156+'DAY9'!E156+'DAY10'!E156+'DAY11'!E156+'DAY12'!E156+'DAY13'!E156+'DAY14'!E156+'DAY15'!E156+'DAY16'!E156+'DAY17'!E156+'DAY18'!E156+'DAY19'!E156+'DAY20'!E156+'DAY21'!E156+'DAY22'!E156+'DAY23'!E156+'DAY24'!E156+'DAY25'!E156+'DAY26'!E156+'DAY27'!E156+'DAY28'!E156+'DAY29'!E156+'DAY30'!E156</f>
        <v>0</v>
      </c>
      <c r="F156" s="47">
        <f>'DAY1'!F156+'DAY2'!F156+'DAY3'!F156+'DAY4'!F156+'DAY5'!F156+'DAY6'!F155+'DAY7'!F156+'DAY8'!F156+'DAY9'!F156+'DAY10'!F156+'DAY11'!F156+'DAY12'!F156+'DAY13'!F156+'DAY14'!F156+'DAY15'!F156+'DAY16'!F156+'DAY17'!F156+'DAY18'!F156+'DAY19'!F156+'DAY20'!F156+'DAY21'!F156+'DAY22'!F156+'DAY23'!F156+'DAY24'!F156+'DAY25'!F156+'DAY26'!F156+'DAY27'!F156+'DAY28'!F156+'DAY29'!F156+'DAY30'!F156</f>
        <v>0</v>
      </c>
      <c r="G156" s="163">
        <f>'DAY1'!G156+'DAY2'!G156+'DAY3'!G156+'DAY4'!G156+'DAY5'!G156+'DAY6'!G155+'DAY7'!G156+'DAY8'!G156+'DAY9'!G156+'DAY10'!G156+'DAY11'!G156+'DAY12'!G156+'DAY13'!G156+'DAY14'!G156+'DAY15'!G156+'DAY16'!G156+'DAY17'!G156+'DAY18'!G156+'DAY19'!G156+'DAY20'!G156+'DAY21'!G156+'DAY22'!G156+'DAY23'!G156+'DAY24'!G156+'DAY25'!G156+'DAY26'!G156+'DAY27'!G156+'DAY28'!G156+'DAY29'!G156+'DAY30'!G156</f>
        <v>0</v>
      </c>
      <c r="H156" s="49">
        <f>+(Table134[[#This Row],[OPENING ]]+Table134[[#This Row],[RECEIPTS]]+Table134[[#This Row],[RETURNS]])-(Table134[[#This Row],[ISSUES]]+Table134[[#This Row],[EXCHANGED]]+Table134[[#This Row],[SALES]])</f>
        <v>0</v>
      </c>
      <c r="I156" s="73"/>
      <c r="J156" s="76">
        <f>+Table134[[#This Row],[PHYSICAL]]-Table134[[#This Row],[THEORETICAL]]</f>
        <v>0</v>
      </c>
      <c r="K156" s="48">
        <f>+Table134[[#This Row],[RECEIPTS]]</f>
        <v>0</v>
      </c>
      <c r="L156" s="49">
        <f>+Table134[[#This Row],[RETURNS]]</f>
        <v>0</v>
      </c>
      <c r="M156" s="50">
        <f>+Table134[[#This Row],[EXCHANGED]]</f>
        <v>0</v>
      </c>
      <c r="N156" s="47">
        <f>+Table134[[#This Row],[SALES]]</f>
        <v>0</v>
      </c>
      <c r="O156" s="163">
        <f>+Table134[[#This Row],[ISSUES]]</f>
        <v>0</v>
      </c>
      <c r="P156" s="48">
        <f>Table134[[#This Row],[RECEIPTS TO]]/30</f>
        <v>0</v>
      </c>
      <c r="Q156" s="49">
        <f>+Table134[[#This Row],[RETURNS ]]/30</f>
        <v>0</v>
      </c>
      <c r="R156" s="50">
        <f>+Table134[[#This Row],[EXCHANGED TO]]/30</f>
        <v>0</v>
      </c>
      <c r="S156" s="47">
        <f>+Table134[[#This Row],[SALES TO]]/30</f>
        <v>0</v>
      </c>
      <c r="T156" s="163">
        <f>+Table134[[#This Row],[ISSUES TO]]/30</f>
        <v>0</v>
      </c>
      <c r="U156" s="97">
        <f>IFERROR(Table134[[#This Row],[THEORETICAL]]/(Table134[[#This Row],[AVE RECEIPTS]]+Table134[[#This Row],[AVE RETURNS]]+Table134[[#This Row],[AVE EXCHANGED]]+Table134[[#This Row],[AVE SALES]]+Table134[[#This Row],[AVE ISSUES]]),0)</f>
        <v>0</v>
      </c>
    </row>
    <row r="157" spans="1:21" ht="17.25" thickBot="1" x14ac:dyDescent="0.35">
      <c r="A157" s="171" t="s">
        <v>58</v>
      </c>
      <c r="B157" s="155">
        <f>SUM(B118:B156)</f>
        <v>2515.6999999999998</v>
      </c>
      <c r="C157" s="156">
        <f t="shared" ref="C157:T157" si="15">SUM(C118:C156)</f>
        <v>0</v>
      </c>
      <c r="D157" s="157">
        <f t="shared" si="15"/>
        <v>34.700000000000003</v>
      </c>
      <c r="E157" s="158">
        <f t="shared" si="15"/>
        <v>0</v>
      </c>
      <c r="F157" s="155">
        <f t="shared" si="15"/>
        <v>0</v>
      </c>
      <c r="G157" s="167">
        <f t="shared" si="15"/>
        <v>1559.5</v>
      </c>
      <c r="H157" s="157">
        <f t="shared" si="15"/>
        <v>990.90000000000009</v>
      </c>
      <c r="I157" s="156">
        <f t="shared" si="15"/>
        <v>614.29999999999995</v>
      </c>
      <c r="J157" s="172">
        <f t="shared" si="15"/>
        <v>-376.59999999999997</v>
      </c>
      <c r="K157" s="156">
        <f t="shared" si="15"/>
        <v>0</v>
      </c>
      <c r="L157" s="157">
        <f t="shared" si="15"/>
        <v>34.700000000000003</v>
      </c>
      <c r="M157" s="158">
        <f t="shared" si="15"/>
        <v>0</v>
      </c>
      <c r="N157" s="155">
        <f t="shared" si="15"/>
        <v>0</v>
      </c>
      <c r="O157" s="167">
        <f t="shared" si="15"/>
        <v>1559.5</v>
      </c>
      <c r="P157" s="156">
        <f t="shared" si="15"/>
        <v>0</v>
      </c>
      <c r="Q157" s="157">
        <f t="shared" si="15"/>
        <v>1.1566666666666667</v>
      </c>
      <c r="R157" s="158">
        <f t="shared" si="15"/>
        <v>0</v>
      </c>
      <c r="S157" s="155">
        <f t="shared" si="15"/>
        <v>0</v>
      </c>
      <c r="T157" s="167">
        <f t="shared" si="15"/>
        <v>51.983333333333334</v>
      </c>
      <c r="U157" s="158">
        <f t="shared" ref="U157" si="16">SUM(U118:U134)</f>
        <v>30</v>
      </c>
    </row>
    <row r="158" spans="1:21" ht="17.25" thickBot="1" x14ac:dyDescent="0.35">
      <c r="A158" s="85" t="s">
        <v>57</v>
      </c>
      <c r="B158" s="86">
        <f>B38+B73+B115+B157</f>
        <v>28538.76</v>
      </c>
      <c r="C158" s="87">
        <f t="shared" ref="C158:U158" si="17">C38+C73+C115+C157</f>
        <v>3087.4</v>
      </c>
      <c r="D158" s="88">
        <f t="shared" si="17"/>
        <v>390</v>
      </c>
      <c r="E158" s="89">
        <f t="shared" si="17"/>
        <v>0</v>
      </c>
      <c r="F158" s="86">
        <f t="shared" si="17"/>
        <v>0</v>
      </c>
      <c r="G158" s="164">
        <f t="shared" si="17"/>
        <v>4941.0400000000009</v>
      </c>
      <c r="H158" s="88">
        <f t="shared" si="17"/>
        <v>27075.120000000003</v>
      </c>
      <c r="I158" s="87">
        <f t="shared" si="17"/>
        <v>21068.63</v>
      </c>
      <c r="J158" s="90">
        <f t="shared" si="17"/>
        <v>-6006.49</v>
      </c>
      <c r="K158" s="87">
        <f t="shared" si="17"/>
        <v>3087.4</v>
      </c>
      <c r="L158" s="88">
        <f t="shared" si="17"/>
        <v>390</v>
      </c>
      <c r="M158" s="89">
        <f t="shared" si="17"/>
        <v>0</v>
      </c>
      <c r="N158" s="86">
        <f t="shared" si="17"/>
        <v>0</v>
      </c>
      <c r="O158" s="164">
        <f t="shared" si="17"/>
        <v>4941.0400000000009</v>
      </c>
      <c r="P158" s="87">
        <f t="shared" si="17"/>
        <v>102.91333333333334</v>
      </c>
      <c r="Q158" s="88">
        <f t="shared" si="17"/>
        <v>13</v>
      </c>
      <c r="R158" s="89">
        <f t="shared" si="17"/>
        <v>0</v>
      </c>
      <c r="S158" s="86">
        <f t="shared" si="17"/>
        <v>0</v>
      </c>
      <c r="T158" s="164">
        <f t="shared" si="17"/>
        <v>164.70133333333337</v>
      </c>
      <c r="U158" s="89">
        <f t="shared" si="17"/>
        <v>914.89334396379013</v>
      </c>
    </row>
  </sheetData>
  <conditionalFormatting sqref="I1:I37 I116:I156 I39:I72 I74:I114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{6E04A247-B96A-4743-A2FD-6875ECD98E8B}</x14:id>
        </ext>
      </extLst>
    </cfRule>
  </conditionalFormatting>
  <pageMargins left="0.7" right="0.7" top="0.75" bottom="0.75" header="0.3" footer="0.3"/>
  <pageSetup orientation="portrait" r:id="rId1"/>
  <ignoredErrors>
    <ignoredError sqref="J3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04A247-B96A-4743-A2FD-6875ECD98E8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I1:I37 I116:I156 I39:I72 I74:I114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DAY1</vt:lpstr>
      <vt:lpstr>DAY2</vt:lpstr>
      <vt:lpstr>DAY3</vt:lpstr>
      <vt:lpstr>DAY4</vt:lpstr>
      <vt:lpstr>DAY5</vt:lpstr>
      <vt:lpstr>DAY6</vt:lpstr>
      <vt:lpstr>DAY7</vt:lpstr>
      <vt:lpstr>DAY8</vt:lpstr>
      <vt:lpstr>DAY9</vt:lpstr>
      <vt:lpstr>DAY10</vt:lpstr>
      <vt:lpstr>DAY11</vt:lpstr>
      <vt:lpstr>DAY12</vt:lpstr>
      <vt:lpstr>DAY13</vt:lpstr>
      <vt:lpstr>DAY14</vt:lpstr>
      <vt:lpstr>DAY15</vt:lpstr>
      <vt:lpstr>DAY16</vt:lpstr>
      <vt:lpstr>DAY17</vt:lpstr>
      <vt:lpstr>DAY18</vt:lpstr>
      <vt:lpstr>DAY19</vt:lpstr>
      <vt:lpstr>DAY20</vt:lpstr>
      <vt:lpstr>DAY21</vt:lpstr>
      <vt:lpstr>DAY22</vt:lpstr>
      <vt:lpstr>DAY23</vt:lpstr>
      <vt:lpstr>DAY24</vt:lpstr>
      <vt:lpstr>DAY25</vt:lpstr>
      <vt:lpstr>DAY26</vt:lpstr>
      <vt:lpstr>DAY27</vt:lpstr>
      <vt:lpstr>DAY28</vt:lpstr>
      <vt:lpstr>DAY29</vt:lpstr>
      <vt:lpstr>DAY30</vt:lpstr>
      <vt:lpstr>MONTHLY REPORT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MLAMBO</dc:creator>
  <cp:lastModifiedBy>J MLAMBO</cp:lastModifiedBy>
  <dcterms:created xsi:type="dcterms:W3CDTF">2022-12-13T12:57:17Z</dcterms:created>
  <dcterms:modified xsi:type="dcterms:W3CDTF">2026-09-09T06:58:30Z</dcterms:modified>
</cp:coreProperties>
</file>